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dgentry/Documents/Code/CodeEarth.drawdown/tools/tests/"/>
    </mc:Choice>
  </mc:AlternateContent>
  <xr:revisionPtr revIDLastSave="0" documentId="13_ncr:1_{AD04AE5A-45B7-1648-8395-B43C199EBE1F}" xr6:coauthVersionLast="36" xr6:coauthVersionMax="43" xr10:uidLastSave="{00000000-0000-0000-0000-000000000000}"/>
  <bookViews>
    <workbookView xWindow="0" yWindow="460" windowWidth="26000" windowHeight="14640" tabRatio="886" activeTab="2" xr2:uid="{00000000-000D-0000-FFFF-FFFF00000000}"/>
  </bookViews>
  <sheets>
    <sheet name="License" sheetId="66" r:id="rId1"/>
    <sheet name="Variable Meta-analysis" sheetId="57" r:id="rId2"/>
    <sheet name="Variable Meta-analysis-DD" sheetId="23" r:id="rId3"/>
  </sheets>
  <externalReferences>
    <externalReference r:id="rId4"/>
  </externalReferences>
  <definedNames>
    <definedName name="Adopt">#REF!</definedName>
    <definedName name="AdoptionInputAsia">#REF!</definedName>
    <definedName name="AdoptionInputChina">#REF!</definedName>
    <definedName name="AdoptionInputEasternEurope">#REF!</definedName>
    <definedName name="AdoptionInputEU">#REF!</definedName>
    <definedName name="AdoptionInputGlobalData">#REF!</definedName>
    <definedName name="AdoptionInputIndia">#REF!</definedName>
    <definedName name="AdoptionInputLatinAmerica">#REF!</definedName>
    <definedName name="AdoptionInputMiddleEastAfrica">#REF!</definedName>
    <definedName name="AdoptionInputOECD90">#REF!</definedName>
    <definedName name="AdoptionInputUSA">#REF!</definedName>
    <definedName name="AdoptionLinearRegression">#REF!</definedName>
    <definedName name="AdoptionScenarioInputs">#REF!</definedName>
    <definedName name="AdoptionTrendGrowth">#REF!</definedName>
    <definedName name="AdoptionUnitOfMeasure" localSheetId="0">'[1]Advanced Controls'!$C$42</definedName>
    <definedName name="AdoptionUnitOfMeasure">#REF!</definedName>
    <definedName name="BuiltInLearningRate" localSheetId="0">'[1]First Cost'!$A$19</definedName>
    <definedName name="BuiltInLearningRate">#REF!</definedName>
    <definedName name="CH4CalcsCH4PPB" localSheetId="0">'[1]CH4 Calcs'!$A$62</definedName>
    <definedName name="CH4CalcsCH4PPB">#REF!</definedName>
    <definedName name="CH4CalcsCH4Reduced" localSheetId="0">'[1]CH4 Calcs'!$A$7</definedName>
    <definedName name="CH4CalcsCH4Reduced">#REF!</definedName>
    <definedName name="CHRT_ADPN_data" localSheetId="0">OFFSET('[1]Unit Adoption Calculations'!$AY$136,'[1]Detailed Results'!$E$3-2014,0,'[1]Detailed Results'!$G$3-'[1]Detailed Results'!$E$3+1,1)</definedName>
    <definedName name="CHRT_ADPN_data">OFFSET(#REF!,#REF!-2014,0,#REF!-#REF!+1,1)</definedName>
    <definedName name="CHRT_ADPNReg_ASJ_data" localSheetId="0">OFFSET('[1]Unit Adoption Calculations'!$AZ$136,'[1]Detailed Results'!$E$3-2014,2,'[1]Detailed Results'!$G$3-'[1]Detailed Results'!$E$3+1,1)</definedName>
    <definedName name="CHRT_ADPNReg_AsJ_data">OFFSET(#REF!,#REF!-2014,2,#REF!-#REF!+1,1)</definedName>
    <definedName name="CHRT_ADPNReg_EEur_data" localSheetId="0">OFFSET('[1]Unit Adoption Calculations'!$AZ$136,'[1]Detailed Results'!$E$3-2014,1,'[1]Detailed Results'!$G$3-'[1]Detailed Results'!$E$3+1,1)</definedName>
    <definedName name="CHRT_ADPNReg_EEur_data">OFFSET(#REF!,#REF!-2014,1,#REF!-#REF!+1,1)</definedName>
    <definedName name="CHRT_ADPNReg_LAT_data" localSheetId="0">OFFSET('[1]Unit Adoption Calculations'!$AZ$136,'[1]Detailed Results'!$E$3-2014,4,'[1]Detailed Results'!$G$3-'[1]Detailed Results'!$E$3+1,1)</definedName>
    <definedName name="CHRT_ADPNReg_LAT_data">OFFSET(#REF!,#REF!-2014,4,#REF!-#REF!+1,1)</definedName>
    <definedName name="CHRT_ADPNReg_MEA_data" localSheetId="0">OFFSET('[1]Unit Adoption Calculations'!$AZ$136,'[1]Detailed Results'!$E$3-2014,3,'[1]Detailed Results'!$G$3-'[1]Detailed Results'!$E$3+1,1)</definedName>
    <definedName name="CHRT_ADPNReg_MEA_data">OFFSET(#REF!,#REF!-2014,3,#REF!-#REF!+1,1)</definedName>
    <definedName name="CHRT_ADPNREG_OECD90_data" localSheetId="0">OFFSET('[1]Unit Adoption Calculations'!$AZ$136,'[1]Detailed Results'!$E$3-2014,0,'[1]Detailed Results'!$G$3-'[1]Detailed Results'!$E$3+1,1)</definedName>
    <definedName name="CHRT_ADPNReg_OECD90_data">OFFSET(#REF!,#REF!-2014,0,#REF!-#REF!+1,1)</definedName>
    <definedName name="CHRT_ADYOY_OPT_SOL" localSheetId="0">OFFSET('[1]Unit Adoption Calculations'!$C$135,'[1]Detailed Results'!$E$3-2014,0,'[1]Detailed Results'!$G$3-'[1]Detailed Results'!$E$3+1,1)</definedName>
    <definedName name="CHRT_ADYOY_OPT_SOL">OFFSET(#REF!,#REF!-2014,0,#REF!-#REF!+1,1)</definedName>
    <definedName name="CHRT_ADYOY_OPT_TAM" localSheetId="0">OFFSET('[1]Unit Adoption Calculations'!$B$69,'[1]Detailed Results'!$E$3-2014,0,'[1]Detailed Results'!$G$3-'[1]Detailed Results'!$E$3+1,1)</definedName>
    <definedName name="CHRT_ADYOY_OPT_TAM">OFFSET(#REF!,#REF!-2014,0,#REF!-#REF!+1,1)</definedName>
    <definedName name="CHRT_ADYOY_REF_SOL" localSheetId="0">OFFSET('[1]Unit Adoption Calculations'!$C$198,'[1]Detailed Results'!$E$3-2014,0,'[1]Detailed Results'!$G$3-'[1]Detailed Results'!$E$3+1,1)</definedName>
    <definedName name="CHRT_ADYOY_REF_SOL">OFFSET(#REF!,#REF!-2014,0,#REF!-#REF!+1,1)</definedName>
    <definedName name="CHRT_ADYOY_REF_TAM" localSheetId="0">OFFSET('[1]Unit Adoption Calculations'!$B$17,'[1]Detailed Results'!$E$3-2014,0,'[1]Detailed Results'!$G$3-'[1]Detailed Results'!$E$3+1,1)</definedName>
    <definedName name="CHRT_ADYOY_REF_TAM">OFFSET(#REF!,#REF!-2014,0,#REF!-#REF!+1,1)</definedName>
    <definedName name="CHRT_CO2Cumu_Data" localSheetId="0">OFFSET('[1]Detailed Results'!$S$41,'[1]Detailed Results'!$E$3-2014,0,'[1]Detailed Results'!$G$3-'[1]Detailed Results'!$E$3+1,1)</definedName>
    <definedName name="CHRT_CO2Cumu_Data">OFFSET(#REF!,#REF!-2014,0,#REF!-#REF!+1,1)</definedName>
    <definedName name="CHRT_CO2MMT_data" localSheetId="0">OFFSET('[1]CO2 Calcs'!$B$64,'[1]Detailed Results'!$E$3-2014,0,'[1]Detailed Results'!$G$3-'[1]Detailed Results'!$E$3+1,1)</definedName>
    <definedName name="CHRT_CO2MMT_data">OFFSET(#REF!,#REF!-2014,0,#REF!-#REF!+1,1)</definedName>
    <definedName name="CHRT_CO2PPM_data" localSheetId="0">OFFSET('[1]CO2 Calcs'!$B$171,'[1]Detailed Results'!$E$3-2014,0,'[1]Detailed Results'!$G$3-'[1]Detailed Results'!$E$3+1,1)</definedName>
    <definedName name="CHRT_CO2PPM_data">OFFSET(#REF!,#REF!-2014,0,#REF!-#REF!+1,1)</definedName>
    <definedName name="CHRT_OPS_CONV" localSheetId="0">OFFSET('[1]Operating Cost'!$B$68,'[1]Detailed Results'!$E$3-2014,1,'[1]Detailed Results'!$G$3-'[1]Detailed Results'!$E$3+1,1)</definedName>
    <definedName name="CHRT_OPS_CONV">OFFSET(#REF!,#REF!-2014,1,#REF!-#REF!+1,1)</definedName>
    <definedName name="CHRT_OPS_SOL" localSheetId="0">OFFSET('[1]Operating Cost'!$B$68,'[1]Detailed Results'!$E$3-2014,0,'[1]Detailed Results'!$G$3-'[1]Detailed Results'!$E$3+1,1)</definedName>
    <definedName name="CHRT_OPS_SOL">OFFSET(#REF!,#REF!-2014,0,#REF!-#REF!+1,1)</definedName>
    <definedName name="CHRT_years" localSheetId="0">OFFSET('[1]Unit Adoption Calculations'!$A$17,'[1]Detailed Results'!$E$3-2014,0,'[1]Detailed Results'!$G$3-'[1]Detailed Results'!$E$3+1,1)</definedName>
    <definedName name="CHRT_years">OFFSET(#REF!,#REF!-2014,0,#REF!-#REF!+1,1)</definedName>
    <definedName name="CO2CalcsCO2eqMMT" localSheetId="0">'[1]CO2 Calcs'!$A$61</definedName>
    <definedName name="CO2CalcsCO2eqMMT">#REF!</definedName>
    <definedName name="CO2CalcsCO2eqPPM" localSheetId="0">'[1]CO2 Calcs'!$A$169</definedName>
    <definedName name="CO2CalcsCO2eqPPM">#REF!</definedName>
    <definedName name="CO2CalcsCO2MMT" localSheetId="0">'[1]CO2 Calcs'!$A$7</definedName>
    <definedName name="CO2CalcsCO2MMT">#REF!</definedName>
    <definedName name="CO2CalcsCO2PPM" localSheetId="0">'[1]CO2 Calcs'!$A$116</definedName>
    <definedName name="CO2CalcsCO2PPM">#REF!</definedName>
    <definedName name="COMMONCONVERSIONS">'Variable Meta-analysis-DD'!$P$1</definedName>
    <definedName name="CurrentAdoptionMix">#REF!</definedName>
    <definedName name="CurrentAdoptionOfSolution">#REF!</definedName>
    <definedName name="CustomAdoptionDefaultSCurve">#REF!</definedName>
    <definedName name="CustomAdoptionExtrapolationSCurve">#REF!</definedName>
    <definedName name="CustomAdoptionScenario1">#REF!</definedName>
    <definedName name="CustomAdoptionScenario10">#REF!</definedName>
    <definedName name="CustomAdoptionScenario2">#REF!</definedName>
    <definedName name="CustomAdoptionScenario3">#REF!</definedName>
    <definedName name="CustomAdoptionScenario4">#REF!</definedName>
    <definedName name="CustomAdoptionScenario5">#REF!</definedName>
    <definedName name="CustomAdoptionScenario6">#REF!</definedName>
    <definedName name="CustomAdoptionScenario7">#REF!</definedName>
    <definedName name="CustomAdoptionScenario8">#REF!</definedName>
    <definedName name="CustomAdoptionScenario9">#REF!</definedName>
    <definedName name="CustomOPTScenarioTables" localSheetId="0">'[1]Custom PDS Adoption'!$A$77:$B$614</definedName>
    <definedName name="CustomOPTScenarioTables">#REF!</definedName>
    <definedName name="CustomREFAdoption1">#REF!</definedName>
    <definedName name="CustomREFAdoption10">#REF!</definedName>
    <definedName name="CustomREFAdoption2">#REF!</definedName>
    <definedName name="CustomREFAdoption3">#REF!</definedName>
    <definedName name="CustomREFAdoption4">#REF!</definedName>
    <definedName name="CustomREFAdoption5">#REF!</definedName>
    <definedName name="CustomREFAdoption6">#REF!</definedName>
    <definedName name="CustomREFAdoption7">#REF!</definedName>
    <definedName name="CustomREFAdoption8">#REF!</definedName>
    <definedName name="CustomREFAdoption9">#REF!</definedName>
    <definedName name="CustomREFScenarioTables" localSheetId="0">'[1]Custom REF Adoption'!$A$77:$K$614</definedName>
    <definedName name="CustomREFScenarioTables">#REF!</definedName>
    <definedName name="CustomScenarioTables">#REF!</definedName>
    <definedName name="DirectEmissionsReduction">#REF!</definedName>
    <definedName name="EmissionsFactorsBAUGridEFCO2" localSheetId="0">'[1]Emissions Factors'!$A$64</definedName>
    <definedName name="EmissionsFactorsBAUGridEFCO2">#REF!</definedName>
    <definedName name="EmissionsFactorsBAUGridEFCO2eq" localSheetId="0">'[1]Emissions Factors'!$A$9</definedName>
    <definedName name="EmissionsFactorsBAUGridEFCO2eq">#REF!</definedName>
    <definedName name="EmissionsFactorsOPTGridEFCO2" localSheetId="0">'[1]Emissions Factors'!$A$177</definedName>
    <definedName name="EmissionsFactorsOPTGridEFCO2">#REF!</definedName>
    <definedName name="EmissionsFactorsOPTGridEFCO2eq" localSheetId="0">'[1]Emissions Factors'!$A$120</definedName>
    <definedName name="EmissionsFactorsOPTGridEFCO2eq">#REF!</definedName>
    <definedName name="EnterSolutionName" localSheetId="0">'[1]Advanced Controls'!$C$40</definedName>
    <definedName name="EnterSolutionName">#REF!</definedName>
    <definedName name="EstimateLearningRate">'Variable Meta-analysis-DD'!$A$1550</definedName>
    <definedName name="FirstCostConventional">#REF!</definedName>
    <definedName name="FirstCostFactoring" localSheetId="0">'[1]First Cost'!$A$91:$A$91</definedName>
    <definedName name="FirstCostFactoring">#REF!</definedName>
    <definedName name="FirstCostForecast" localSheetId="0">'[1]First Cost'!$A$8</definedName>
    <definedName name="FirstCostForecast">#REF!</definedName>
    <definedName name="FirstCostSolution" localSheetId="0">'[1]Advanced Controls'!$B$113</definedName>
    <definedName name="FirstCostSolution">#REF!</definedName>
    <definedName name="FixedCostConventional">'[1]Advanced Controls'!$I$98</definedName>
    <definedName name="FixedCostSolution">'[1]Advanced Controls'!$I$113</definedName>
    <definedName name="FOMCostConventional">#REF!</definedName>
    <definedName name="FOMCostSolution">#REF!</definedName>
    <definedName name="FuelEmissionsFactor">#REF!</definedName>
    <definedName name="FunctionalUnitOfMeasure" localSheetId="0">'[1]Advanced Controls'!$C$41</definedName>
    <definedName name="FunctionalUnitOfMeasure">#REF!</definedName>
    <definedName name="HelperTablesDefaultBAUInterpolation" localSheetId="0">'[1]Helper Tables'!$A$13</definedName>
    <definedName name="HelperTablesDefaultBAUInterpolation">#REF!</definedName>
    <definedName name="HelperTablesDefaultOPTInterpolation" localSheetId="0">'[1]Helper Tables'!$A$77</definedName>
    <definedName name="HelperTablesDefaultOPTInterpolation">#REF!</definedName>
    <definedName name="HelperTablesUsingPolynomials" localSheetId="0">'[1]Helper Tables'!$A$157</definedName>
    <definedName name="HelperTablesUsingPolynomials">#REF!</definedName>
    <definedName name="IndirectCO2">#REF!</definedName>
    <definedName name="infinity" localSheetId="0">'[1]Helper Tables'!$Q$8</definedName>
    <definedName name="infinity">#REF!</definedName>
    <definedName name="LearningRateConventional">#REF!</definedName>
    <definedName name="LearningRateSolution">#REF!</definedName>
    <definedName name="LifetimeConventional" localSheetId="0">'[1]Advanced Controls'!$E$98</definedName>
    <definedName name="LifetimeConventional">#REF!</definedName>
    <definedName name="LifetimeCostSavingsFactoring" localSheetId="0">'[1]Operating Cost'!$A$254</definedName>
    <definedName name="LifetimeCostSavingsFactoring">#REF!</definedName>
    <definedName name="LifetimeCostSavingsForecast" localSheetId="0">'[1]Operating Cost'!$A$120</definedName>
    <definedName name="LifetimeCostSavingsForecast">#REF!</definedName>
    <definedName name="LifetimeSolution" localSheetId="0">'[1]Advanced Controls'!$E$113</definedName>
    <definedName name="LifetimeSolution">#REF!</definedName>
    <definedName name="NetEnergyUnitsUsed">#REF!</definedName>
    <definedName name="NetIndirectEmissions">#REF!</definedName>
    <definedName name="OperatingCostConventional" localSheetId="0">'[1]Advanced Controls'!$H$98</definedName>
    <definedName name="OperatingCostConventional">#REF!</definedName>
    <definedName name="OperatingCostFactoring" localSheetId="0">'[1]Operating Cost'!$A$527:$A$527</definedName>
    <definedName name="OperatingCostFactoring">#REF!</definedName>
    <definedName name="OperatingCostSavingCalculation" localSheetId="0">'[1]Operating Cost'!$A$9</definedName>
    <definedName name="OperatingCostSavingCalculation">#REF!</definedName>
    <definedName name="OperatingCostSolution" localSheetId="0">'[1]Advanced Controls'!$H$113</definedName>
    <definedName name="OperatingCostSolution">#REF!</definedName>
    <definedName name="ReducedFuelEmissions">#REF!</definedName>
    <definedName name="ReducedGridEmissionsCO2">#REF!</definedName>
    <definedName name="ReducedGridEmissionsCO2eq">#REF!</definedName>
    <definedName name="REplacedEmissionsCO2eq">#REF!</definedName>
    <definedName name="ReplacedGridEmissionsCO2">#REF!</definedName>
    <definedName name="ReplacementReductionOther">#REF!</definedName>
    <definedName name="TAMFactoring">#REF!</definedName>
    <definedName name="TAMInputAsia">#REF!</definedName>
    <definedName name="TAMInputChina">#REF!</definedName>
    <definedName name="TAMInputEasternEurope">#REF!</definedName>
    <definedName name="TAMInputEU">#REF!</definedName>
    <definedName name="TAMInputGlobalData">#REF!</definedName>
    <definedName name="TAMInputIndia">#REF!</definedName>
    <definedName name="TAMInputLatinAmerica">#REF!</definedName>
    <definedName name="TAMInputMiddleEastAfrica">#REF!</definedName>
    <definedName name="TAMInputOECD90">#REF!</definedName>
    <definedName name="TAMInputUSA">#REF!</definedName>
    <definedName name="Time1">NA()</definedName>
    <definedName name="Time2">NA()</definedName>
    <definedName name="UnitsAdoptionAnnualFunctionalUnitsAdoptedBAU" localSheetId="0">'[1]Unit Adoption Calculations'!$A$186</definedName>
    <definedName name="UnitsAdoptionAnnualFunctionalUnitsAdoptedBAU">#REF!</definedName>
    <definedName name="UnitsAdoptionAnnualFunctionalUnitsAdoptedOPT" localSheetId="0">'[1]Unit Adoption Calculations'!$A$124</definedName>
    <definedName name="UnitsAdoptionAnnualFunctionalUnitsAdoptedOPT">#REF!</definedName>
    <definedName name="UnitsAdoptionBAUGDPperCapitaTAM" localSheetId="0">'[1]Unit Adoption Calculations'!$BM$14</definedName>
    <definedName name="UnitsAdoptionBAUGDPperCapitaTAM">#REF!</definedName>
    <definedName name="UnitsAdoptionBAUperCapitaTAM">#REF!</definedName>
    <definedName name="UnitsAdoptionBAUTAM" localSheetId="0">'[1]Unit Adoption Calculations'!$A$14</definedName>
    <definedName name="UnitsAdoptionBAUTAM">#REF!</definedName>
    <definedName name="UnitsAdoptionCumulativeOperationalUnitsBAU" localSheetId="0">'[1]Unit Adoption Calculations'!$Q$186</definedName>
    <definedName name="UnitsAdoptionCumulativeOperationalUnitsBAU">#REF!</definedName>
    <definedName name="UnitsAdoptionCumulativeOperationalUnitsOPT" localSheetId="0">'[1]Unit Adoption Calculations'!$Q$124</definedName>
    <definedName name="UnitsAdoptionCumulativeOperationalUnitsOPT">#REF!</definedName>
    <definedName name="UnitsAdoptionDirectEmissionsSaved" localSheetId="0">'[1]Unit Adoption Calculations'!$AT$305</definedName>
    <definedName name="UnitsAdoptionDirectEmissionsSaved">#REF!</definedName>
    <definedName name="UnitsAdoptionEnergyUnitsSaved" localSheetId="0">'[1]Unit Adoption Calculations'!$A$305</definedName>
    <definedName name="UnitsAdoptionEnergyUnitsSaved">#REF!</definedName>
    <definedName name="UnitsAdoptionFuelUnitsAvoided" localSheetId="0">'[1]Unit Adoption Calculations'!$AD$305</definedName>
    <definedName name="UnitsAdoptionFuelUnitsAvoided">#REF!</definedName>
    <definedName name="UnitsAdoptionGDPperCapitaBAU" localSheetId="0">'[1]Unit Adoption Calculations'!$AN$14</definedName>
    <definedName name="UnitsAdoptionGDPperCapitaBAU">#REF!</definedName>
    <definedName name="UnitsAdoptionGDPperCapitaOPT" localSheetId="0">'[1]Unit Adoption Calculations'!$AN$66</definedName>
    <definedName name="UnitsAdoptionGDPperCapitaOPT">#REF!</definedName>
    <definedName name="UnitsAdoptionGDPScenarioBAU" localSheetId="0">'[1]Unit Adoption Calculations'!$AB$14</definedName>
    <definedName name="UnitsAdoptionGDPScenarioBAU">#REF!</definedName>
    <definedName name="UnitsAdoptionGDPScenarioOPT" localSheetId="0">'[1]Unit Adoption Calculations'!$AB$66</definedName>
    <definedName name="UnitsAdoptionGDPScenarioOPT">#REF!</definedName>
    <definedName name="UnitsAdoptionNetAnnualUnitsAdopted" localSheetId="0">'[1]Unit Adoption Calculations'!$A$249</definedName>
    <definedName name="UnitsAdoptionNetAnnualUnitsAdopted">#REF!</definedName>
    <definedName name="UnitsAdoptionNetEnergyUnitsUsed">#REF!</definedName>
    <definedName name="UnitsAdoptionNewAdoptionUnitsBAU" localSheetId="0">'[1]Unit Adoption Calculations'!$AG$196</definedName>
    <definedName name="UnitsAdoptionNewAdoptionUnitsBAU">#REF!</definedName>
    <definedName name="UnitsAdoptionNewAdoptionUnitsOPT" localSheetId="0">'[1]Unit Adoption Calculations'!$AG$134</definedName>
    <definedName name="UnitsAdoptionNewAdoptionUnitsOPT">#REF!</definedName>
    <definedName name="UnitsAdoptionOPTGDPperCapitaTAM" localSheetId="0">'[1]Unit Adoption Calculations'!$BM$66</definedName>
    <definedName name="UnitsAdoptionOPTGDPperCapitaTAM">#REF!</definedName>
    <definedName name="UnitsAdoptionOPTperCapitaTAM">#REF!</definedName>
    <definedName name="UnitsAdoptionOPTTAM" localSheetId="0">'[1]Unit Adoption Calculations'!$A$66</definedName>
    <definedName name="UnitsAdoptionOPTTAM">#REF!</definedName>
    <definedName name="UnitsAdoptionPopulationScenarioBAU" localSheetId="0">'[1]Unit Adoption Calculations'!$P$14</definedName>
    <definedName name="UnitsAdoptionPopulationScenarioBAU">#REF!</definedName>
    <definedName name="UnitsAdoptionPopulationScenarioOPT" localSheetId="0">'[1]Unit Adoption Calculations'!$P$66</definedName>
    <definedName name="UnitsAdoptionPopulationScenarioOPT">#REF!</definedName>
    <definedName name="UnitsAdoptionTotalConventionalFunctionalUnitsBAU" localSheetId="0">'[1]Unit Adoption Calculations'!$Q$249</definedName>
    <definedName name="UnitsAdoptionTotalConventionalFunctionalUnitsBAU">#REF!</definedName>
    <definedName name="UnitsAdoptionTotalNewConventionalUnits" localSheetId="0">'[1]Unit Adoption Calculations'!$AG$249</definedName>
    <definedName name="UnitsAdoptionTotalNewConventionalUnits">#REF!</definedName>
    <definedName name="UnitsAdoptionTotalUnitsBAU" localSheetId="0">'[1]Unit Adoption Calculations'!$AX$196</definedName>
    <definedName name="UnitsAdoptionTotalUnitsBAU">#REF!</definedName>
    <definedName name="UnitsAdoptionTotalUnitsOPT" localSheetId="0">'[1]Unit Adoption Calculations'!$AX$134</definedName>
    <definedName name="UnitsAdoptionTotalUnitsOPT">#REF!</definedName>
    <definedName name="Value1">NA()</definedName>
    <definedName name="Value2">NA()</definedName>
    <definedName name="Variable19" localSheetId="0">'[1]Variable Meta-analysis-DD'!$C$578</definedName>
    <definedName name="Variable19">'Variable Meta-analysis-DD'!$C$732</definedName>
    <definedName name="Variable20" localSheetId="0">'[1]Variable Meta-analysis-DD'!$C$790</definedName>
    <definedName name="Variable20">'Variable Meta-analysis-DD'!$C$974</definedName>
    <definedName name="Variable21" localSheetId="0">'[1]Variable Meta-analysis-DD'!$C$830</definedName>
    <definedName name="Variable21">'Variable Meta-analysis-DD'!$C$1190</definedName>
    <definedName name="Variable22" localSheetId="0">'[1]Variable Meta-analysis-DD'!$C$866</definedName>
    <definedName name="Variable22">'Variable Meta-analysis-DD'!$C$1226</definedName>
    <definedName name="Variable23" localSheetId="0">'[1]Variable Meta-analysis-DD'!$C$904</definedName>
    <definedName name="Variable23">'Variable Meta-analysis-DD'!$C$1262</definedName>
    <definedName name="Variable24" localSheetId="0">'[1]Variable Meta-analysis-DD'!$C$939</definedName>
    <definedName name="Variable24">'Variable Meta-analysis-DD'!$C$1297</definedName>
    <definedName name="Variable25" localSheetId="0">'[1]Variable Meta-analysis-DD'!$C$975</definedName>
    <definedName name="Variable25">'Variable Meta-analysis-DD'!$C$1150</definedName>
    <definedName name="Variable26" localSheetId="0">'[1]Variable Meta-analysis-DD'!$C$1011</definedName>
    <definedName name="Variable26">'Variable Meta-analysis-DD'!$C$1012</definedName>
    <definedName name="Variable27" localSheetId="0">'[1]Variable Meta-analysis-DD'!$C$1047</definedName>
    <definedName name="Variable27">'Variable Meta-analysis-DD'!$C$1048</definedName>
    <definedName name="Variable28" localSheetId="0">'[1]Variable Meta-analysis-DD'!$C$1081</definedName>
    <definedName name="Variable28">'Variable Meta-analysis-DD'!$C$1082</definedName>
    <definedName name="Variable29" localSheetId="0">'[1]Variable Meta-analysis-DD'!$C$440</definedName>
    <definedName name="Variable29">'Variable Meta-analysis-DD'!$C$594</definedName>
    <definedName name="Variable30" localSheetId="0">'[1]Variable Meta-analysis-DD'!$C$510</definedName>
    <definedName name="Variable30">'Variable Meta-analysis-DD'!$C$664</definedName>
    <definedName name="VariableAnnualEnergyConv" localSheetId="0">'[1]Variable Meta-analysis-DD'!$C$440</definedName>
    <definedName name="VariableAnnualEnergyConv">'Variable Meta-analysis-DD'!$C$594</definedName>
    <definedName name="VariableAnnualEnergyReduced" localSheetId="0">'[1]Variable Meta-analysis-DD'!$C$474</definedName>
    <definedName name="VariableAnnualEnergyReduced">'Variable Meta-analysis-DD'!$C$628</definedName>
    <definedName name="VariableCH4Reduced" localSheetId="0">'[1]Variable Meta-analysis-DD'!$C$755</definedName>
    <definedName name="VariableCH4Reduced">'Variable Meta-analysis-DD'!$C$939</definedName>
    <definedName name="VariableCO2PerFuel" localSheetId="0">'[1]Variable Meta-analysis-DD'!$C$46</definedName>
    <definedName name="VariableCO2PerFuel">'Variable Meta-analysis-DD'!$C$47</definedName>
    <definedName name="VariableConventionalAnnualCapacity" localSheetId="0">'[1]Variable Meta-analysis-DD'!$C$222</definedName>
    <definedName name="VariableConventionalAnnualCapacity">'Variable Meta-analysis-DD'!$C$305</definedName>
    <definedName name="VariableConventionalDirectEmissions" localSheetId="0">'[1]Variable Meta-analysis-DD'!$C$612</definedName>
    <definedName name="VariableConventionalDirectEmissions">'Variable Meta-analysis-DD'!$C$766</definedName>
    <definedName name="VariableConventionalDisposal" localSheetId="0">'[1]Variable Meta-analysis-DD'!$C$364</definedName>
    <definedName name="VariableConventionalDisposal">'Variable Meta-analysis-DD'!$C$501</definedName>
    <definedName name="VariableConventionalFirstCost" localSheetId="0">'[1]Variable Meta-analysis-DD'!$C$82</definedName>
    <definedName name="VariableConventionalFirstCost">'Variable Meta-analysis-DD'!$C$111</definedName>
    <definedName name="VariableConventionalIndirectCO2" localSheetId="0">'[1]Variable Meta-analysis-DD'!$C$684</definedName>
    <definedName name="VariableConventionalIndirectCO2">'Variable Meta-analysis-DD'!$C$838</definedName>
    <definedName name="VariableConventionalLifetime" localSheetId="0">'[1]Variable Meta-analysis-DD'!$C$151</definedName>
    <definedName name="VariableConventionalLifetime">'Variable Meta-analysis-DD'!$C$234</definedName>
    <definedName name="VariableConventionalOperatingCost" localSheetId="0">'[1]Variable Meta-analysis-DD'!$C$292</definedName>
    <definedName name="VariableConventionalOperatingCost">'Variable Meta-analysis-DD'!$C$428</definedName>
    <definedName name="VariableFuelConsumed" localSheetId="0">'[1]Variable Meta-analysis-DD'!$C$544</definedName>
    <definedName name="VariableFuelConsumed">'Variable Meta-analysis-DD'!$C$698</definedName>
    <definedName name="VariableFuelEfficiencyFactorSolution">'Variable Meta-analysis-DD'!$C$732</definedName>
    <definedName name="VariableSolutionAnnualCapacity" localSheetId="0">'[1]Variable Meta-analysis-DD'!$C$256</definedName>
    <definedName name="VariableSolutionAnnualCapacity">'Variable Meta-analysis-DD'!$C$342</definedName>
    <definedName name="VariableSolutionDirectEmissions" localSheetId="0">'[1]Variable Meta-analysis-DD'!$C$648</definedName>
    <definedName name="VariableSolutionDirectEmissions">'Variable Meta-analysis-DD'!$C$802</definedName>
    <definedName name="VariableSolutionDisposal" localSheetId="0">'[1]Variable Meta-analysis-DD'!$C$400</definedName>
    <definedName name="VariableSolutionDisposal">'Variable Meta-analysis-DD'!$C$537</definedName>
    <definedName name="VariableSolutionFirstCost" localSheetId="0">'[1]Variable Meta-analysis-DD'!$C$115</definedName>
    <definedName name="VariableSolutionFirstCost">'Variable Meta-analysis-DD'!$C$146</definedName>
    <definedName name="VariableSolutionFuelEfficiencyFactor">'Variable Meta-analysis-DD'!$C$732</definedName>
    <definedName name="VariableSolutionIndirectCO2" localSheetId="0">'[1]Variable Meta-analysis-DD'!$C$720</definedName>
    <definedName name="VariableSolutionIndirectCO2">'Variable Meta-analysis-DD'!$C$874</definedName>
    <definedName name="VariableSolutionLifetime" localSheetId="0">'[1]Variable Meta-analysis-DD'!$C$187</definedName>
    <definedName name="VariableSolutionLifetime">'Variable Meta-analysis-DD'!$C$270</definedName>
    <definedName name="VariableSolutionOperatingCost" localSheetId="0">'[1]Variable Meta-analysis-DD'!$C$328</definedName>
    <definedName name="VariableSolutionOperatingCost">'Variable Meta-analysis-DD'!$C$465</definedName>
    <definedName name="XLLangs">#REF!</definedName>
  </definedNames>
  <calcPr calcId="181029" calcOnSave="0" concurrentCalc="0"/>
</workbook>
</file>

<file path=xl/calcChain.xml><?xml version="1.0" encoding="utf-8"?>
<calcChain xmlns="http://schemas.openxmlformats.org/spreadsheetml/2006/main">
  <c r="L93" i="23" l="1"/>
  <c r="BU124" i="23"/>
  <c r="BV93" i="23"/>
  <c r="BU93" i="23"/>
  <c r="BR124" i="23"/>
  <c r="BS93" i="23"/>
  <c r="BR93" i="23"/>
  <c r="BO124" i="23"/>
  <c r="BP93" i="23"/>
  <c r="BO93" i="23"/>
  <c r="BL124" i="23"/>
  <c r="BM93" i="23"/>
  <c r="BL93" i="23"/>
  <c r="BI124" i="23"/>
  <c r="BJ93" i="23"/>
  <c r="BI93" i="23"/>
  <c r="BF124" i="23"/>
  <c r="BG93" i="23"/>
  <c r="BF93" i="23"/>
  <c r="BC124" i="23"/>
  <c r="BD93" i="23"/>
  <c r="BC93" i="23"/>
  <c r="AZ124" i="23"/>
  <c r="BA93" i="23"/>
  <c r="AZ93" i="23"/>
  <c r="AW124" i="23"/>
  <c r="AX93" i="23"/>
  <c r="AW93" i="23"/>
  <c r="R93" i="23"/>
  <c r="L118" i="23"/>
  <c r="R118" i="23"/>
  <c r="L114" i="23"/>
  <c r="R114" i="23"/>
  <c r="S93" i="23"/>
  <c r="AU93" i="23"/>
  <c r="AT93" i="23"/>
  <c r="M93" i="23"/>
  <c r="U93" i="23"/>
  <c r="T93" i="23"/>
  <c r="B93" i="23"/>
  <c r="L1317" i="23"/>
  <c r="L1316" i="23"/>
  <c r="L1315" i="23"/>
  <c r="L50" i="23"/>
  <c r="R50" i="23"/>
  <c r="L51" i="23"/>
  <c r="R51" i="23"/>
  <c r="L52" i="23"/>
  <c r="R52" i="23"/>
  <c r="L53" i="23"/>
  <c r="R53" i="23"/>
  <c r="L54" i="23"/>
  <c r="R54" i="23"/>
  <c r="L55" i="23"/>
  <c r="R55" i="23"/>
  <c r="L56" i="23"/>
  <c r="R56" i="23"/>
  <c r="L57" i="23"/>
  <c r="R57" i="23"/>
  <c r="L58" i="23"/>
  <c r="R58" i="23"/>
  <c r="L59" i="23"/>
  <c r="R59" i="23"/>
  <c r="L60" i="23"/>
  <c r="R60" i="23"/>
  <c r="L61" i="23"/>
  <c r="R61" i="23"/>
  <c r="L62" i="23"/>
  <c r="R62" i="23"/>
  <c r="L63" i="23"/>
  <c r="R63" i="23"/>
  <c r="L64" i="23"/>
  <c r="R64" i="23"/>
  <c r="L65" i="23"/>
  <c r="R65" i="23"/>
  <c r="L66" i="23"/>
  <c r="R66" i="23"/>
  <c r="L67" i="23"/>
  <c r="R67" i="23"/>
  <c r="L68" i="23"/>
  <c r="R68" i="23"/>
  <c r="L69" i="23"/>
  <c r="R69" i="23"/>
  <c r="L70" i="23"/>
  <c r="R70" i="23"/>
  <c r="L71" i="23"/>
  <c r="R71" i="23"/>
  <c r="L72" i="23"/>
  <c r="R72" i="23"/>
  <c r="L73" i="23"/>
  <c r="R73" i="23"/>
  <c r="L74" i="23"/>
  <c r="R74" i="23"/>
  <c r="L75" i="23"/>
  <c r="R75" i="23"/>
  <c r="L76" i="23"/>
  <c r="R76" i="23"/>
  <c r="L77" i="23"/>
  <c r="R77" i="23"/>
  <c r="L78" i="23"/>
  <c r="R78" i="23"/>
  <c r="L79" i="23"/>
  <c r="R79" i="23"/>
  <c r="L80" i="23"/>
  <c r="R80" i="23"/>
  <c r="L81" i="23"/>
  <c r="R81" i="23"/>
  <c r="L82" i="23"/>
  <c r="R82" i="23"/>
  <c r="L83" i="23"/>
  <c r="R83" i="23"/>
  <c r="L84" i="23"/>
  <c r="R84" i="23"/>
  <c r="L85" i="23"/>
  <c r="R85" i="23"/>
  <c r="L86" i="23"/>
  <c r="R86" i="23"/>
  <c r="L87" i="23"/>
  <c r="R87" i="23"/>
  <c r="L88" i="23"/>
  <c r="R88" i="23"/>
  <c r="L89" i="23"/>
  <c r="R89" i="23"/>
  <c r="L90" i="23"/>
  <c r="R90" i="23"/>
  <c r="L91" i="23"/>
  <c r="R91" i="23"/>
  <c r="L92" i="23"/>
  <c r="R92" i="23"/>
  <c r="R94" i="23"/>
  <c r="R95" i="23"/>
  <c r="R96" i="23"/>
  <c r="R97" i="23"/>
  <c r="S50" i="23"/>
  <c r="S60" i="23"/>
  <c r="S61" i="23"/>
  <c r="S72" i="23"/>
  <c r="L1312" i="23"/>
  <c r="L1313" i="23"/>
  <c r="L1314" i="23"/>
  <c r="B86" i="23"/>
  <c r="M63" i="23"/>
  <c r="S86" i="23"/>
  <c r="T86" i="23"/>
  <c r="M89" i="23"/>
  <c r="M86" i="23"/>
  <c r="U86" i="23"/>
  <c r="AT86" i="23"/>
  <c r="AU86" i="23"/>
  <c r="AW86" i="23"/>
  <c r="AX86" i="23"/>
  <c r="AZ86" i="23"/>
  <c r="BA86" i="23"/>
  <c r="BC86" i="23"/>
  <c r="BD86" i="23"/>
  <c r="BF86" i="23"/>
  <c r="BG86" i="23"/>
  <c r="BI86" i="23"/>
  <c r="BJ86" i="23"/>
  <c r="BL86" i="23"/>
  <c r="BM86" i="23"/>
  <c r="BO86" i="23"/>
  <c r="BP86" i="23"/>
  <c r="BR86" i="23"/>
  <c r="BS86" i="23"/>
  <c r="BU86" i="23"/>
  <c r="BV86" i="23"/>
  <c r="B87" i="23"/>
  <c r="M64" i="23"/>
  <c r="S87" i="23"/>
  <c r="T87" i="23"/>
  <c r="M87" i="23"/>
  <c r="U87" i="23"/>
  <c r="AT87" i="23"/>
  <c r="AU87" i="23"/>
  <c r="AW87" i="23"/>
  <c r="AX87" i="23"/>
  <c r="AZ87" i="23"/>
  <c r="BA87" i="23"/>
  <c r="BC87" i="23"/>
  <c r="BD87" i="23"/>
  <c r="BF87" i="23"/>
  <c r="BG87" i="23"/>
  <c r="BI87" i="23"/>
  <c r="BJ87" i="23"/>
  <c r="BL87" i="23"/>
  <c r="BM87" i="23"/>
  <c r="BO87" i="23"/>
  <c r="BP87" i="23"/>
  <c r="BR87" i="23"/>
  <c r="BS87" i="23"/>
  <c r="BU87" i="23"/>
  <c r="BV87" i="23"/>
  <c r="B88" i="23"/>
  <c r="M65" i="23"/>
  <c r="S88" i="23"/>
  <c r="T88" i="23"/>
  <c r="M88" i="23"/>
  <c r="U88" i="23"/>
  <c r="AT88" i="23"/>
  <c r="AU88" i="23"/>
  <c r="AW88" i="23"/>
  <c r="AX88" i="23"/>
  <c r="AZ88" i="23"/>
  <c r="BA88" i="23"/>
  <c r="BC88" i="23"/>
  <c r="BD88" i="23"/>
  <c r="BF88" i="23"/>
  <c r="BG88" i="23"/>
  <c r="BI88" i="23"/>
  <c r="BJ88" i="23"/>
  <c r="BL88" i="23"/>
  <c r="BM88" i="23"/>
  <c r="BO88" i="23"/>
  <c r="BP88" i="23"/>
  <c r="BR88" i="23"/>
  <c r="BS88" i="23"/>
  <c r="BU88" i="23"/>
  <c r="BV88" i="23"/>
  <c r="B89" i="23"/>
  <c r="M66" i="23"/>
  <c r="S89" i="23"/>
  <c r="T89" i="23"/>
  <c r="U89" i="23"/>
  <c r="AT89" i="23"/>
  <c r="AU89" i="23"/>
  <c r="AW89" i="23"/>
  <c r="AX89" i="23"/>
  <c r="AZ89" i="23"/>
  <c r="BA89" i="23"/>
  <c r="BC89" i="23"/>
  <c r="BD89" i="23"/>
  <c r="BF89" i="23"/>
  <c r="BG89" i="23"/>
  <c r="BI89" i="23"/>
  <c r="BJ89" i="23"/>
  <c r="BL89" i="23"/>
  <c r="BM89" i="23"/>
  <c r="BO89" i="23"/>
  <c r="BP89" i="23"/>
  <c r="BR89" i="23"/>
  <c r="BS89" i="23"/>
  <c r="BU89" i="23"/>
  <c r="BV89" i="23"/>
  <c r="B90" i="23"/>
  <c r="M67" i="23"/>
  <c r="S90" i="23"/>
  <c r="T90" i="23"/>
  <c r="M90" i="23"/>
  <c r="U90" i="23"/>
  <c r="AT90" i="23"/>
  <c r="AU90" i="23"/>
  <c r="AW90" i="23"/>
  <c r="AX90" i="23"/>
  <c r="AZ90" i="23"/>
  <c r="BA90" i="23"/>
  <c r="BC90" i="23"/>
  <c r="BD90" i="23"/>
  <c r="BF90" i="23"/>
  <c r="BG90" i="23"/>
  <c r="BI90" i="23"/>
  <c r="BJ90" i="23"/>
  <c r="BL90" i="23"/>
  <c r="BM90" i="23"/>
  <c r="BO90" i="23"/>
  <c r="BP90" i="23"/>
  <c r="BR90" i="23"/>
  <c r="BS90" i="23"/>
  <c r="BU90" i="23"/>
  <c r="BV90" i="23"/>
  <c r="B91" i="23"/>
  <c r="M68" i="23"/>
  <c r="S91" i="23"/>
  <c r="T91" i="23"/>
  <c r="M91" i="23"/>
  <c r="U91" i="23"/>
  <c r="AT91" i="23"/>
  <c r="AU91" i="23"/>
  <c r="AW91" i="23"/>
  <c r="AX91" i="23"/>
  <c r="AZ91" i="23"/>
  <c r="BA91" i="23"/>
  <c r="BC91" i="23"/>
  <c r="BD91" i="23"/>
  <c r="BF91" i="23"/>
  <c r="BG91" i="23"/>
  <c r="BI91" i="23"/>
  <c r="BJ91" i="23"/>
  <c r="BL91" i="23"/>
  <c r="BM91" i="23"/>
  <c r="BO91" i="23"/>
  <c r="BP91" i="23"/>
  <c r="BR91" i="23"/>
  <c r="BS91" i="23"/>
  <c r="BU91" i="23"/>
  <c r="BV91" i="23"/>
  <c r="B92" i="23"/>
  <c r="M69" i="23"/>
  <c r="S92" i="23"/>
  <c r="T92" i="23"/>
  <c r="M92" i="23"/>
  <c r="U92" i="23"/>
  <c r="AT92" i="23"/>
  <c r="AU92" i="23"/>
  <c r="AW92" i="23"/>
  <c r="AX92" i="23"/>
  <c r="AZ92" i="23"/>
  <c r="BA92" i="23"/>
  <c r="BC92" i="23"/>
  <c r="BD92" i="23"/>
  <c r="BF92" i="23"/>
  <c r="BG92" i="23"/>
  <c r="BI92" i="23"/>
  <c r="BJ92" i="23"/>
  <c r="BL92" i="23"/>
  <c r="BM92" i="23"/>
  <c r="BO92" i="23"/>
  <c r="BP92" i="23"/>
  <c r="BR92" i="23"/>
  <c r="BS92" i="23"/>
  <c r="BU92" i="23"/>
  <c r="BV92" i="23"/>
  <c r="B94" i="23"/>
  <c r="M94" i="23"/>
  <c r="S94" i="23"/>
  <c r="T94" i="23"/>
  <c r="U94" i="23"/>
  <c r="AT94" i="23"/>
  <c r="AU94" i="23"/>
  <c r="AW94" i="23"/>
  <c r="AX94" i="23"/>
  <c r="AZ94" i="23"/>
  <c r="BA94" i="23"/>
  <c r="BC94" i="23"/>
  <c r="BD94" i="23"/>
  <c r="BF94" i="23"/>
  <c r="BG94" i="23"/>
  <c r="BI94" i="23"/>
  <c r="BJ94" i="23"/>
  <c r="BL94" i="23"/>
  <c r="BM94" i="23"/>
  <c r="BO94" i="23"/>
  <c r="BP94" i="23"/>
  <c r="BR94" i="23"/>
  <c r="BS94" i="23"/>
  <c r="BU94" i="23"/>
  <c r="BV94" i="23"/>
  <c r="B95" i="23"/>
  <c r="M95" i="23"/>
  <c r="S95" i="23"/>
  <c r="T95" i="23"/>
  <c r="U95" i="23"/>
  <c r="AT95" i="23"/>
  <c r="AU95" i="23"/>
  <c r="AW95" i="23"/>
  <c r="AX95" i="23"/>
  <c r="AZ95" i="23"/>
  <c r="BA95" i="23"/>
  <c r="BC95" i="23"/>
  <c r="BD95" i="23"/>
  <c r="BF95" i="23"/>
  <c r="BG95" i="23"/>
  <c r="BI95" i="23"/>
  <c r="BJ95" i="23"/>
  <c r="BL95" i="23"/>
  <c r="BM95" i="23"/>
  <c r="BO95" i="23"/>
  <c r="BP95" i="23"/>
  <c r="BR95" i="23"/>
  <c r="BS95" i="23"/>
  <c r="BU95" i="23"/>
  <c r="BV95" i="23"/>
  <c r="B96" i="23"/>
  <c r="M96" i="23"/>
  <c r="S96" i="23"/>
  <c r="T96" i="23"/>
  <c r="U96" i="23"/>
  <c r="AT96" i="23"/>
  <c r="AU96" i="23"/>
  <c r="AW96" i="23"/>
  <c r="AX96" i="23"/>
  <c r="AZ96" i="23"/>
  <c r="BA96" i="23"/>
  <c r="BC96" i="23"/>
  <c r="BD96" i="23"/>
  <c r="BF96" i="23"/>
  <c r="BG96" i="23"/>
  <c r="BI96" i="23"/>
  <c r="BJ96" i="23"/>
  <c r="BL96" i="23"/>
  <c r="BM96" i="23"/>
  <c r="BO96" i="23"/>
  <c r="BP96" i="23"/>
  <c r="BR96" i="23"/>
  <c r="BS96" i="23"/>
  <c r="BU96" i="23"/>
  <c r="BV96" i="23"/>
  <c r="B97" i="23"/>
  <c r="M97" i="23"/>
  <c r="S97" i="23"/>
  <c r="T97" i="23"/>
  <c r="U97" i="23"/>
  <c r="AT97" i="23"/>
  <c r="AU97" i="23"/>
  <c r="AW97" i="23"/>
  <c r="AX97" i="23"/>
  <c r="AZ97" i="23"/>
  <c r="BA97" i="23"/>
  <c r="BC97" i="23"/>
  <c r="BD97" i="23"/>
  <c r="BF97" i="23"/>
  <c r="BG97" i="23"/>
  <c r="BI97" i="23"/>
  <c r="BJ97" i="23"/>
  <c r="BL97" i="23"/>
  <c r="BM97" i="23"/>
  <c r="BO97" i="23"/>
  <c r="BP97" i="23"/>
  <c r="BR97" i="23"/>
  <c r="BS97" i="23"/>
  <c r="BU97" i="23"/>
  <c r="BV97" i="23"/>
  <c r="T541" i="23"/>
  <c r="T540" i="23"/>
  <c r="T542" i="23"/>
  <c r="T543" i="23"/>
  <c r="T544" i="23"/>
  <c r="T545" i="23"/>
  <c r="T546" i="23"/>
  <c r="T547" i="23"/>
  <c r="T548" i="23"/>
  <c r="T549" i="23"/>
  <c r="T550" i="23"/>
  <c r="L551" i="23"/>
  <c r="T551" i="23"/>
  <c r="L552" i="23"/>
  <c r="T552" i="23"/>
  <c r="L553" i="23"/>
  <c r="T553" i="23"/>
  <c r="L554" i="23"/>
  <c r="T554" i="23"/>
  <c r="L555" i="23"/>
  <c r="T555" i="23"/>
  <c r="L556" i="23"/>
  <c r="T556" i="23"/>
  <c r="L557" i="23"/>
  <c r="T557" i="23"/>
  <c r="L558" i="23"/>
  <c r="T558" i="23"/>
  <c r="L559" i="23"/>
  <c r="T559" i="23"/>
  <c r="L560" i="23"/>
  <c r="T560" i="23"/>
  <c r="L561" i="23"/>
  <c r="T561" i="23"/>
  <c r="L562" i="23"/>
  <c r="T562" i="23"/>
  <c r="AB3" i="23"/>
  <c r="L563" i="23"/>
  <c r="T563" i="23"/>
  <c r="L564" i="23"/>
  <c r="T564" i="23"/>
  <c r="L565" i="23"/>
  <c r="T565" i="23"/>
  <c r="L566" i="23"/>
  <c r="T566" i="23"/>
  <c r="L567" i="23"/>
  <c r="T567" i="23"/>
  <c r="L568" i="23"/>
  <c r="T568" i="23"/>
  <c r="L569" i="23"/>
  <c r="T569" i="23"/>
  <c r="L570" i="23"/>
  <c r="T570" i="23"/>
  <c r="L571" i="23"/>
  <c r="T571" i="23"/>
  <c r="L572" i="23"/>
  <c r="T572" i="23"/>
  <c r="T573" i="23"/>
  <c r="T574" i="23"/>
  <c r="T575" i="23"/>
  <c r="T576" i="23"/>
  <c r="T701" i="23"/>
  <c r="T702" i="23"/>
  <c r="T703" i="23"/>
  <c r="T704" i="23"/>
  <c r="T705" i="23"/>
  <c r="T706" i="23"/>
  <c r="T707" i="23"/>
  <c r="T708" i="23"/>
  <c r="T709" i="23"/>
  <c r="T710" i="23"/>
  <c r="T711" i="23"/>
  <c r="T712" i="23"/>
  <c r="T713" i="23"/>
  <c r="T714" i="23"/>
  <c r="T715" i="23"/>
  <c r="T716" i="23"/>
  <c r="T717" i="23"/>
  <c r="T718" i="23"/>
  <c r="T719" i="23"/>
  <c r="T720" i="23"/>
  <c r="T721" i="23"/>
  <c r="T895" i="23"/>
  <c r="T896" i="23"/>
  <c r="T897" i="23"/>
  <c r="L894" i="23"/>
  <c r="T894" i="23"/>
  <c r="L898" i="23"/>
  <c r="T898" i="23"/>
  <c r="L899" i="23"/>
  <c r="T899" i="23"/>
  <c r="L900" i="23"/>
  <c r="T900" i="23"/>
  <c r="L877" i="23"/>
  <c r="T877" i="23"/>
  <c r="L878" i="23"/>
  <c r="T878" i="23"/>
  <c r="L879" i="23"/>
  <c r="T879" i="23"/>
  <c r="L880" i="23"/>
  <c r="T880" i="23"/>
  <c r="L881" i="23"/>
  <c r="T881" i="23"/>
  <c r="L882" i="23"/>
  <c r="T882" i="23"/>
  <c r="L883" i="23"/>
  <c r="T883" i="23"/>
  <c r="L884" i="23"/>
  <c r="T884" i="23"/>
  <c r="L885" i="23"/>
  <c r="T885" i="23"/>
  <c r="L886" i="23"/>
  <c r="T886" i="23"/>
  <c r="L887" i="23"/>
  <c r="T887" i="23"/>
  <c r="L888" i="23"/>
  <c r="T888" i="23"/>
  <c r="L889" i="23"/>
  <c r="T889" i="23"/>
  <c r="L890" i="23"/>
  <c r="T890" i="23"/>
  <c r="L891" i="23"/>
  <c r="T891" i="23"/>
  <c r="L892" i="23"/>
  <c r="T892" i="23"/>
  <c r="L893" i="23"/>
  <c r="T893" i="23"/>
  <c r="L901" i="23"/>
  <c r="T901" i="23"/>
  <c r="L902" i="23"/>
  <c r="T902" i="23"/>
  <c r="L903" i="23"/>
  <c r="T903" i="23"/>
  <c r="L904" i="23"/>
  <c r="T904" i="23"/>
  <c r="L905" i="23"/>
  <c r="T905" i="23"/>
  <c r="L906" i="23"/>
  <c r="T906" i="23"/>
  <c r="L907" i="23"/>
  <c r="T907" i="23"/>
  <c r="L908" i="23"/>
  <c r="T908" i="23"/>
  <c r="L909" i="23"/>
  <c r="T909" i="23"/>
  <c r="L910" i="23"/>
  <c r="T910" i="23"/>
  <c r="L911" i="23"/>
  <c r="T911" i="23"/>
  <c r="L912" i="23"/>
  <c r="T912" i="23"/>
  <c r="L913" i="23"/>
  <c r="T913" i="23"/>
  <c r="L914" i="23"/>
  <c r="T914" i="23"/>
  <c r="L915" i="23"/>
  <c r="T915" i="23"/>
  <c r="T916" i="23"/>
  <c r="T917" i="23"/>
  <c r="T918" i="23"/>
  <c r="T919" i="23"/>
  <c r="T920" i="23"/>
  <c r="T921" i="23"/>
  <c r="T922" i="23"/>
  <c r="T923" i="23"/>
  <c r="T924" i="23"/>
  <c r="T925" i="23"/>
  <c r="T926" i="23"/>
  <c r="R895" i="23"/>
  <c r="R896" i="23"/>
  <c r="R897" i="23"/>
  <c r="R894" i="23"/>
  <c r="R898" i="23"/>
  <c r="R899" i="23"/>
  <c r="R900" i="23"/>
  <c r="R877" i="23"/>
  <c r="R878" i="23"/>
  <c r="R879" i="23"/>
  <c r="R880" i="23"/>
  <c r="R881" i="23"/>
  <c r="R882" i="23"/>
  <c r="R883" i="23"/>
  <c r="R884" i="23"/>
  <c r="R885" i="23"/>
  <c r="R886" i="23"/>
  <c r="R887" i="23"/>
  <c r="R888" i="23"/>
  <c r="R889" i="23"/>
  <c r="R890" i="23"/>
  <c r="R891" i="23"/>
  <c r="R892" i="23"/>
  <c r="R893" i="23"/>
  <c r="R901" i="23"/>
  <c r="R902" i="23"/>
  <c r="R903" i="23"/>
  <c r="R904" i="23"/>
  <c r="R905" i="23"/>
  <c r="R906" i="23"/>
  <c r="R907" i="23"/>
  <c r="R908" i="23"/>
  <c r="R909" i="23"/>
  <c r="R910" i="23"/>
  <c r="R911" i="23"/>
  <c r="R912" i="23"/>
  <c r="R913" i="23"/>
  <c r="R914" i="23"/>
  <c r="R915" i="23"/>
  <c r="R916" i="23"/>
  <c r="R917" i="23"/>
  <c r="R918" i="23"/>
  <c r="R919" i="23"/>
  <c r="R920" i="23"/>
  <c r="R921" i="23"/>
  <c r="R922" i="23"/>
  <c r="R923" i="23"/>
  <c r="R924" i="23"/>
  <c r="R925" i="23"/>
  <c r="R926" i="23"/>
  <c r="S877" i="23"/>
  <c r="S878" i="23"/>
  <c r="S879" i="23"/>
  <c r="S880" i="23"/>
  <c r="S881" i="23"/>
  <c r="S882" i="23"/>
  <c r="S883" i="23"/>
  <c r="S884" i="23"/>
  <c r="S885" i="23"/>
  <c r="S886" i="23"/>
  <c r="S887" i="23"/>
  <c r="S888" i="23"/>
  <c r="S889" i="23"/>
  <c r="S890" i="23"/>
  <c r="S891" i="23"/>
  <c r="S892" i="23"/>
  <c r="S893" i="23"/>
  <c r="S894" i="23"/>
  <c r="S895" i="23"/>
  <c r="S896" i="23"/>
  <c r="S897" i="23"/>
  <c r="S898" i="23"/>
  <c r="S899" i="23"/>
  <c r="S900" i="23"/>
  <c r="S901" i="23"/>
  <c r="S902" i="23"/>
  <c r="S903" i="23"/>
  <c r="S904" i="23"/>
  <c r="S905" i="23"/>
  <c r="S906" i="23"/>
  <c r="S907" i="23"/>
  <c r="S908" i="23"/>
  <c r="S909" i="23"/>
  <c r="S910" i="23"/>
  <c r="S911" i="23"/>
  <c r="S912" i="23"/>
  <c r="S913" i="23"/>
  <c r="S914" i="23"/>
  <c r="S915" i="23"/>
  <c r="S920" i="23"/>
  <c r="S921" i="23"/>
  <c r="S922" i="23"/>
  <c r="S923" i="23"/>
  <c r="S924" i="23"/>
  <c r="S925" i="23"/>
  <c r="S926" i="23"/>
  <c r="T805" i="23"/>
  <c r="T806" i="23"/>
  <c r="T807" i="23"/>
  <c r="T808" i="23"/>
  <c r="T809" i="23"/>
  <c r="T810" i="23"/>
  <c r="T811" i="23"/>
  <c r="T812" i="23"/>
  <c r="T813" i="23"/>
  <c r="T814" i="23"/>
  <c r="T815" i="23"/>
  <c r="T816" i="23"/>
  <c r="T817" i="23"/>
  <c r="T818" i="23"/>
  <c r="T819" i="23"/>
  <c r="T820" i="23"/>
  <c r="T821" i="23"/>
  <c r="T822" i="23"/>
  <c r="T823" i="23"/>
  <c r="T824" i="23"/>
  <c r="T825" i="23"/>
  <c r="R942" i="23"/>
  <c r="S942" i="23"/>
  <c r="R541" i="23"/>
  <c r="R540" i="23"/>
  <c r="R542" i="23"/>
  <c r="R543" i="23"/>
  <c r="R544" i="23"/>
  <c r="R545" i="23"/>
  <c r="R546" i="23"/>
  <c r="R547" i="23"/>
  <c r="R548" i="23"/>
  <c r="R549" i="23"/>
  <c r="R550" i="23"/>
  <c r="R551" i="23"/>
  <c r="R552" i="23"/>
  <c r="R553" i="23"/>
  <c r="R554" i="23"/>
  <c r="R555" i="23"/>
  <c r="R556" i="23"/>
  <c r="R557" i="23"/>
  <c r="R558" i="23"/>
  <c r="R559" i="23"/>
  <c r="R560" i="23"/>
  <c r="R561" i="23"/>
  <c r="R562" i="23"/>
  <c r="R563" i="23"/>
  <c r="R564" i="23"/>
  <c r="R565" i="23"/>
  <c r="R566" i="23"/>
  <c r="R567" i="23"/>
  <c r="R568" i="23"/>
  <c r="R569" i="23"/>
  <c r="R570" i="23"/>
  <c r="R571" i="23"/>
  <c r="R572" i="23"/>
  <c r="R573" i="23"/>
  <c r="R574" i="23"/>
  <c r="R575" i="23"/>
  <c r="R576" i="23"/>
  <c r="S572" i="23"/>
  <c r="R1334" i="23"/>
  <c r="R1335" i="23"/>
  <c r="R1336" i="23"/>
  <c r="R1337" i="23"/>
  <c r="L1338" i="23"/>
  <c r="R1338" i="23"/>
  <c r="L1339" i="23"/>
  <c r="R1339" i="23"/>
  <c r="L1340" i="23"/>
  <c r="R1340" i="23"/>
  <c r="L1341" i="23"/>
  <c r="R1341" i="23"/>
  <c r="L1342" i="23"/>
  <c r="R1342" i="23"/>
  <c r="L1343" i="23"/>
  <c r="R1343" i="23"/>
  <c r="L1344" i="23"/>
  <c r="R1344" i="23"/>
  <c r="L1345" i="23"/>
  <c r="R1345" i="23"/>
  <c r="L1346" i="23"/>
  <c r="R1346" i="23"/>
  <c r="L1347" i="23"/>
  <c r="R1347" i="23"/>
  <c r="L1348" i="23"/>
  <c r="R1348" i="23"/>
  <c r="L1349" i="23"/>
  <c r="R1349" i="23"/>
  <c r="L1350" i="23"/>
  <c r="R1350" i="23"/>
  <c r="L1351" i="23"/>
  <c r="R1351" i="23"/>
  <c r="L1352" i="23"/>
  <c r="R1352" i="23"/>
  <c r="R1353" i="23"/>
  <c r="R1354" i="23"/>
  <c r="R1355" i="23"/>
  <c r="S1352" i="23"/>
  <c r="S1351" i="23"/>
  <c r="L1335" i="23"/>
  <c r="L1336" i="23"/>
  <c r="L1334" i="23"/>
  <c r="L1311" i="23"/>
  <c r="L1300" i="23"/>
  <c r="L1301" i="23"/>
  <c r="L1302" i="23"/>
  <c r="L1303" i="23"/>
  <c r="L1304" i="23"/>
  <c r="L1305" i="23"/>
  <c r="L1306" i="23"/>
  <c r="L1307" i="23"/>
  <c r="L1308" i="23"/>
  <c r="L1309" i="23"/>
  <c r="L1310" i="23"/>
  <c r="L276" i="23"/>
  <c r="L277" i="23"/>
  <c r="L278" i="23"/>
  <c r="L279" i="23"/>
  <c r="L280" i="23"/>
  <c r="L281" i="23"/>
  <c r="L897" i="23"/>
  <c r="L895" i="23"/>
  <c r="L896" i="23"/>
  <c r="R944" i="23"/>
  <c r="R943" i="23"/>
  <c r="L346" i="23"/>
  <c r="L345" i="23"/>
  <c r="AA39" i="23"/>
  <c r="L404" i="23"/>
  <c r="L405" i="23"/>
  <c r="L406" i="23"/>
  <c r="L407" i="23"/>
  <c r="L408" i="23"/>
  <c r="L409" i="23"/>
  <c r="L410" i="23"/>
  <c r="L411" i="23"/>
  <c r="L412" i="23"/>
  <c r="L413" i="23"/>
  <c r="L373" i="23"/>
  <c r="L374" i="23"/>
  <c r="L375" i="23"/>
  <c r="L372" i="23"/>
  <c r="L273" i="23"/>
  <c r="R273" i="23"/>
  <c r="L274" i="23"/>
  <c r="R274" i="23"/>
  <c r="L275" i="23"/>
  <c r="R275" i="23"/>
  <c r="R276" i="23"/>
  <c r="R277" i="23"/>
  <c r="R278" i="23"/>
  <c r="R279" i="23"/>
  <c r="R280" i="23"/>
  <c r="R281" i="23"/>
  <c r="R282" i="23"/>
  <c r="R283" i="23"/>
  <c r="R284" i="23"/>
  <c r="R285" i="23"/>
  <c r="R286" i="23"/>
  <c r="R287" i="23"/>
  <c r="R288" i="23"/>
  <c r="R289" i="23"/>
  <c r="R290" i="23"/>
  <c r="R291" i="23"/>
  <c r="R292" i="23"/>
  <c r="S273" i="23"/>
  <c r="S274" i="23"/>
  <c r="S275" i="23"/>
  <c r="S276" i="23"/>
  <c r="S277" i="23"/>
  <c r="S278" i="23"/>
  <c r="S279" i="23"/>
  <c r="S280" i="23"/>
  <c r="S281" i="23"/>
  <c r="S282" i="23"/>
  <c r="S283" i="23"/>
  <c r="S284" i="23"/>
  <c r="S285" i="23"/>
  <c r="S286" i="23"/>
  <c r="S287" i="23"/>
  <c r="S288" i="23"/>
  <c r="S289" i="23"/>
  <c r="S290" i="23"/>
  <c r="S291" i="23"/>
  <c r="S292" i="23"/>
  <c r="M902" i="23"/>
  <c r="U902" i="23"/>
  <c r="M901" i="23"/>
  <c r="U901" i="23"/>
  <c r="M900" i="23"/>
  <c r="U900" i="23"/>
  <c r="M899" i="23"/>
  <c r="U899" i="23"/>
  <c r="M898" i="23"/>
  <c r="U898" i="23"/>
  <c r="M897" i="23"/>
  <c r="U897" i="23"/>
  <c r="M896" i="23"/>
  <c r="U896" i="23"/>
  <c r="M895" i="23"/>
  <c r="U895" i="23"/>
  <c r="U894" i="23"/>
  <c r="U893" i="23"/>
  <c r="U892" i="23"/>
  <c r="U891" i="23"/>
  <c r="U890" i="23"/>
  <c r="U889" i="23"/>
  <c r="U888" i="23"/>
  <c r="U887" i="23"/>
  <c r="U886" i="23"/>
  <c r="U885" i="23"/>
  <c r="U884" i="23"/>
  <c r="U883" i="23"/>
  <c r="U882" i="23"/>
  <c r="U881" i="23"/>
  <c r="U880" i="23"/>
  <c r="U879" i="23"/>
  <c r="U878" i="23"/>
  <c r="U877" i="23"/>
  <c r="M921" i="23"/>
  <c r="M920" i="23"/>
  <c r="M919" i="23"/>
  <c r="M918" i="23"/>
  <c r="M917" i="23"/>
  <c r="M916" i="23"/>
  <c r="R945" i="23"/>
  <c r="U903" i="23"/>
  <c r="U904" i="23"/>
  <c r="U905" i="23"/>
  <c r="U906" i="23"/>
  <c r="U907" i="23"/>
  <c r="M903" i="23"/>
  <c r="U908" i="23"/>
  <c r="M904" i="23"/>
  <c r="U909" i="23"/>
  <c r="M905" i="23"/>
  <c r="U910" i="23"/>
  <c r="M906" i="23"/>
  <c r="U911" i="23"/>
  <c r="M907" i="23"/>
  <c r="U912" i="23"/>
  <c r="M908" i="23"/>
  <c r="U913" i="23"/>
  <c r="M909" i="23"/>
  <c r="U914" i="23"/>
  <c r="M910" i="23"/>
  <c r="U915" i="23"/>
  <c r="M911" i="23"/>
  <c r="U916" i="23"/>
  <c r="M912" i="23"/>
  <c r="U917" i="23"/>
  <c r="M913" i="23"/>
  <c r="U918" i="23"/>
  <c r="M914" i="23"/>
  <c r="U919" i="23"/>
  <c r="M915" i="23"/>
  <c r="U920" i="23"/>
  <c r="U921" i="23"/>
  <c r="M922" i="23"/>
  <c r="U922" i="23"/>
  <c r="M923" i="23"/>
  <c r="U923" i="23"/>
  <c r="M924" i="23"/>
  <c r="U924" i="23"/>
  <c r="M925" i="23"/>
  <c r="U925" i="23"/>
  <c r="M926" i="23"/>
  <c r="U926" i="23"/>
  <c r="R1193" i="23"/>
  <c r="R1194" i="23"/>
  <c r="R1195" i="23"/>
  <c r="R1196" i="23"/>
  <c r="R1197" i="23"/>
  <c r="R1198" i="23"/>
  <c r="R1199" i="23"/>
  <c r="R1200" i="23"/>
  <c r="R1201" i="23"/>
  <c r="R1202" i="23"/>
  <c r="R1203" i="23"/>
  <c r="R1204" i="23"/>
  <c r="R1205" i="23"/>
  <c r="R1206" i="23"/>
  <c r="R1207" i="23"/>
  <c r="R1208" i="23"/>
  <c r="R1209" i="23"/>
  <c r="R1210" i="23"/>
  <c r="R1211" i="23"/>
  <c r="R1212" i="23"/>
  <c r="R1213" i="23"/>
  <c r="R1217" i="23"/>
  <c r="S1193" i="23"/>
  <c r="T1193" i="23"/>
  <c r="U1193" i="23"/>
  <c r="S1194" i="23"/>
  <c r="T1194" i="23"/>
  <c r="U1194" i="23"/>
  <c r="S1195" i="23"/>
  <c r="T1195" i="23"/>
  <c r="U1195" i="23"/>
  <c r="S1196" i="23"/>
  <c r="T1196" i="23"/>
  <c r="U1196" i="23"/>
  <c r="S1197" i="23"/>
  <c r="T1197" i="23"/>
  <c r="U1197" i="23"/>
  <c r="S1198" i="23"/>
  <c r="T1198" i="23"/>
  <c r="U1198" i="23"/>
  <c r="S1199" i="23"/>
  <c r="T1199" i="23"/>
  <c r="U1199" i="23"/>
  <c r="S1200" i="23"/>
  <c r="T1200" i="23"/>
  <c r="U1200" i="23"/>
  <c r="S1201" i="23"/>
  <c r="T1201" i="23"/>
  <c r="U1201" i="23"/>
  <c r="S1202" i="23"/>
  <c r="T1202" i="23"/>
  <c r="U1202" i="23"/>
  <c r="S1203" i="23"/>
  <c r="T1203" i="23"/>
  <c r="U1203" i="23"/>
  <c r="S1204" i="23"/>
  <c r="T1204" i="23"/>
  <c r="U1204" i="23"/>
  <c r="S1205" i="23"/>
  <c r="T1205" i="23"/>
  <c r="U1205" i="23"/>
  <c r="S1206" i="23"/>
  <c r="T1206" i="23"/>
  <c r="U1206" i="23"/>
  <c r="S1207" i="23"/>
  <c r="T1207" i="23"/>
  <c r="U1207" i="23"/>
  <c r="S1208" i="23"/>
  <c r="T1208" i="23"/>
  <c r="U1208" i="23"/>
  <c r="S1209" i="23"/>
  <c r="T1209" i="23"/>
  <c r="U1209" i="23"/>
  <c r="S1210" i="23"/>
  <c r="T1210" i="23"/>
  <c r="U1210" i="23"/>
  <c r="B905" i="23"/>
  <c r="AT905" i="23"/>
  <c r="AU905" i="23"/>
  <c r="AW905" i="23"/>
  <c r="AX905" i="23"/>
  <c r="AZ905" i="23"/>
  <c r="BA905" i="23"/>
  <c r="BC905" i="23"/>
  <c r="BD905" i="23"/>
  <c r="BF905" i="23"/>
  <c r="BG905" i="23"/>
  <c r="BI905" i="23"/>
  <c r="BJ905" i="23"/>
  <c r="BL905" i="23"/>
  <c r="BM905" i="23"/>
  <c r="BO905" i="23"/>
  <c r="BP905" i="23"/>
  <c r="BR905" i="23"/>
  <c r="BS905" i="23"/>
  <c r="BU905" i="23"/>
  <c r="BV905" i="23"/>
  <c r="B906" i="23"/>
  <c r="AT906" i="23"/>
  <c r="AU906" i="23"/>
  <c r="AW906" i="23"/>
  <c r="AX906" i="23"/>
  <c r="AZ906" i="23"/>
  <c r="BA906" i="23"/>
  <c r="BC906" i="23"/>
  <c r="BD906" i="23"/>
  <c r="BF906" i="23"/>
  <c r="BG906" i="23"/>
  <c r="BI906" i="23"/>
  <c r="BJ906" i="23"/>
  <c r="BL906" i="23"/>
  <c r="BM906" i="23"/>
  <c r="BO906" i="23"/>
  <c r="BP906" i="23"/>
  <c r="BR906" i="23"/>
  <c r="BS906" i="23"/>
  <c r="BU906" i="23"/>
  <c r="BV906" i="23"/>
  <c r="B907" i="23"/>
  <c r="AT907" i="23"/>
  <c r="AU907" i="23"/>
  <c r="AW907" i="23"/>
  <c r="AX907" i="23"/>
  <c r="AZ907" i="23"/>
  <c r="BA907" i="23"/>
  <c r="BC907" i="23"/>
  <c r="BD907" i="23"/>
  <c r="BF907" i="23"/>
  <c r="BG907" i="23"/>
  <c r="BI907" i="23"/>
  <c r="BJ907" i="23"/>
  <c r="BL907" i="23"/>
  <c r="BM907" i="23"/>
  <c r="BO907" i="23"/>
  <c r="BP907" i="23"/>
  <c r="BR907" i="23"/>
  <c r="BS907" i="23"/>
  <c r="BU907" i="23"/>
  <c r="BV907" i="23"/>
  <c r="B908" i="23"/>
  <c r="AT908" i="23"/>
  <c r="AU908" i="23"/>
  <c r="AW908" i="23"/>
  <c r="AX908" i="23"/>
  <c r="AZ908" i="23"/>
  <c r="BA908" i="23"/>
  <c r="BC908" i="23"/>
  <c r="BD908" i="23"/>
  <c r="BF908" i="23"/>
  <c r="BG908" i="23"/>
  <c r="BI908" i="23"/>
  <c r="BJ908" i="23"/>
  <c r="BL908" i="23"/>
  <c r="BM908" i="23"/>
  <c r="BO908" i="23"/>
  <c r="BP908" i="23"/>
  <c r="BR908" i="23"/>
  <c r="BS908" i="23"/>
  <c r="BU908" i="23"/>
  <c r="BV908" i="23"/>
  <c r="B909" i="23"/>
  <c r="AT909" i="23"/>
  <c r="AU909" i="23"/>
  <c r="AW909" i="23"/>
  <c r="AX909" i="23"/>
  <c r="AZ909" i="23"/>
  <c r="BA909" i="23"/>
  <c r="BC909" i="23"/>
  <c r="BD909" i="23"/>
  <c r="BF909" i="23"/>
  <c r="BG909" i="23"/>
  <c r="BI909" i="23"/>
  <c r="BJ909" i="23"/>
  <c r="BL909" i="23"/>
  <c r="BM909" i="23"/>
  <c r="BO909" i="23"/>
  <c r="BP909" i="23"/>
  <c r="BR909" i="23"/>
  <c r="BS909" i="23"/>
  <c r="BU909" i="23"/>
  <c r="BV909" i="23"/>
  <c r="B910" i="23"/>
  <c r="AT910" i="23"/>
  <c r="AU910" i="23"/>
  <c r="AW910" i="23"/>
  <c r="AX910" i="23"/>
  <c r="AZ910" i="23"/>
  <c r="BA910" i="23"/>
  <c r="BC910" i="23"/>
  <c r="BD910" i="23"/>
  <c r="BF910" i="23"/>
  <c r="BG910" i="23"/>
  <c r="BI910" i="23"/>
  <c r="BJ910" i="23"/>
  <c r="BL910" i="23"/>
  <c r="BM910" i="23"/>
  <c r="BO910" i="23"/>
  <c r="BP910" i="23"/>
  <c r="BR910" i="23"/>
  <c r="BS910" i="23"/>
  <c r="BU910" i="23"/>
  <c r="BV910" i="23"/>
  <c r="B911" i="23"/>
  <c r="AT911" i="23"/>
  <c r="AU911" i="23"/>
  <c r="AW911" i="23"/>
  <c r="AX911" i="23"/>
  <c r="AZ911" i="23"/>
  <c r="BA911" i="23"/>
  <c r="BC911" i="23"/>
  <c r="BD911" i="23"/>
  <c r="BF911" i="23"/>
  <c r="BG911" i="23"/>
  <c r="BI911" i="23"/>
  <c r="BJ911" i="23"/>
  <c r="BL911" i="23"/>
  <c r="BM911" i="23"/>
  <c r="BO911" i="23"/>
  <c r="BP911" i="23"/>
  <c r="BR911" i="23"/>
  <c r="BS911" i="23"/>
  <c r="BU911" i="23"/>
  <c r="BV911" i="23"/>
  <c r="B912" i="23"/>
  <c r="AT912" i="23"/>
  <c r="AU912" i="23"/>
  <c r="AW912" i="23"/>
  <c r="AX912" i="23"/>
  <c r="AZ912" i="23"/>
  <c r="BA912" i="23"/>
  <c r="BC912" i="23"/>
  <c r="BD912" i="23"/>
  <c r="BF912" i="23"/>
  <c r="BG912" i="23"/>
  <c r="BI912" i="23"/>
  <c r="BJ912" i="23"/>
  <c r="BL912" i="23"/>
  <c r="BM912" i="23"/>
  <c r="BO912" i="23"/>
  <c r="BP912" i="23"/>
  <c r="BR912" i="23"/>
  <c r="BS912" i="23"/>
  <c r="BU912" i="23"/>
  <c r="BV912" i="23"/>
  <c r="B913" i="23"/>
  <c r="AT913" i="23"/>
  <c r="AU913" i="23"/>
  <c r="AW913" i="23"/>
  <c r="AX913" i="23"/>
  <c r="AZ913" i="23"/>
  <c r="BA913" i="23"/>
  <c r="BC913" i="23"/>
  <c r="BD913" i="23"/>
  <c r="BF913" i="23"/>
  <c r="BG913" i="23"/>
  <c r="BI913" i="23"/>
  <c r="BJ913" i="23"/>
  <c r="BL913" i="23"/>
  <c r="BM913" i="23"/>
  <c r="BO913" i="23"/>
  <c r="BP913" i="23"/>
  <c r="BR913" i="23"/>
  <c r="BS913" i="23"/>
  <c r="BU913" i="23"/>
  <c r="BV913" i="23"/>
  <c r="B914" i="23"/>
  <c r="AT914" i="23"/>
  <c r="AU914" i="23"/>
  <c r="AW914" i="23"/>
  <c r="AX914" i="23"/>
  <c r="AZ914" i="23"/>
  <c r="BA914" i="23"/>
  <c r="BC914" i="23"/>
  <c r="BD914" i="23"/>
  <c r="BF914" i="23"/>
  <c r="BG914" i="23"/>
  <c r="BI914" i="23"/>
  <c r="BJ914" i="23"/>
  <c r="BL914" i="23"/>
  <c r="BM914" i="23"/>
  <c r="BO914" i="23"/>
  <c r="BP914" i="23"/>
  <c r="BR914" i="23"/>
  <c r="BS914" i="23"/>
  <c r="BU914" i="23"/>
  <c r="BV914" i="23"/>
  <c r="B915" i="23"/>
  <c r="R947" i="23"/>
  <c r="AT915" i="23"/>
  <c r="AU915" i="23"/>
  <c r="AW915" i="23"/>
  <c r="AX915" i="23"/>
  <c r="AZ915" i="23"/>
  <c r="BA915" i="23"/>
  <c r="BC915" i="23"/>
  <c r="BD915" i="23"/>
  <c r="BF915" i="23"/>
  <c r="BG915" i="23"/>
  <c r="BI915" i="23"/>
  <c r="BJ915" i="23"/>
  <c r="BL915" i="23"/>
  <c r="BM915" i="23"/>
  <c r="BO915" i="23"/>
  <c r="BP915" i="23"/>
  <c r="BR915" i="23"/>
  <c r="BS915" i="23"/>
  <c r="BU915" i="23"/>
  <c r="BV915" i="23"/>
  <c r="B916" i="23"/>
  <c r="AT916" i="23"/>
  <c r="AU916" i="23"/>
  <c r="AW916" i="23"/>
  <c r="AX916" i="23"/>
  <c r="AZ916" i="23"/>
  <c r="BA916" i="23"/>
  <c r="BC916" i="23"/>
  <c r="BD916" i="23"/>
  <c r="BF916" i="23"/>
  <c r="BG916" i="23"/>
  <c r="BI916" i="23"/>
  <c r="BJ916" i="23"/>
  <c r="BL916" i="23"/>
  <c r="BM916" i="23"/>
  <c r="BO916" i="23"/>
  <c r="BP916" i="23"/>
  <c r="BR916" i="23"/>
  <c r="BS916" i="23"/>
  <c r="BU916" i="23"/>
  <c r="BV916" i="23"/>
  <c r="B917" i="23"/>
  <c r="R949" i="23"/>
  <c r="AT917" i="23"/>
  <c r="AU917" i="23"/>
  <c r="AW917" i="23"/>
  <c r="AX917" i="23"/>
  <c r="AZ917" i="23"/>
  <c r="BA917" i="23"/>
  <c r="BC917" i="23"/>
  <c r="BD917" i="23"/>
  <c r="BF917" i="23"/>
  <c r="BG917" i="23"/>
  <c r="BI917" i="23"/>
  <c r="BJ917" i="23"/>
  <c r="BL917" i="23"/>
  <c r="BM917" i="23"/>
  <c r="BO917" i="23"/>
  <c r="BP917" i="23"/>
  <c r="BR917" i="23"/>
  <c r="BS917" i="23"/>
  <c r="BU917" i="23"/>
  <c r="BV917" i="23"/>
  <c r="B918" i="23"/>
  <c r="AT918" i="23"/>
  <c r="AU918" i="23"/>
  <c r="AW918" i="23"/>
  <c r="AX918" i="23"/>
  <c r="AZ918" i="23"/>
  <c r="BA918" i="23"/>
  <c r="BC918" i="23"/>
  <c r="BD918" i="23"/>
  <c r="BF918" i="23"/>
  <c r="BG918" i="23"/>
  <c r="BI918" i="23"/>
  <c r="BJ918" i="23"/>
  <c r="BL918" i="23"/>
  <c r="BM918" i="23"/>
  <c r="BO918" i="23"/>
  <c r="BP918" i="23"/>
  <c r="BR918" i="23"/>
  <c r="BS918" i="23"/>
  <c r="BU918" i="23"/>
  <c r="BV918" i="23"/>
  <c r="B919" i="23"/>
  <c r="R951" i="23"/>
  <c r="AT919" i="23"/>
  <c r="AU919" i="23"/>
  <c r="AW919" i="23"/>
  <c r="AX919" i="23"/>
  <c r="AZ919" i="23"/>
  <c r="BA919" i="23"/>
  <c r="BC919" i="23"/>
  <c r="BD919" i="23"/>
  <c r="BF919" i="23"/>
  <c r="BG919" i="23"/>
  <c r="BI919" i="23"/>
  <c r="BJ919" i="23"/>
  <c r="BL919" i="23"/>
  <c r="BM919" i="23"/>
  <c r="BO919" i="23"/>
  <c r="BP919" i="23"/>
  <c r="BR919" i="23"/>
  <c r="BS919" i="23"/>
  <c r="BU919" i="23"/>
  <c r="BV919" i="23"/>
  <c r="B920" i="23"/>
  <c r="AT920" i="23"/>
  <c r="AU920" i="23"/>
  <c r="AW920" i="23"/>
  <c r="AX920" i="23"/>
  <c r="AZ920" i="23"/>
  <c r="BA920" i="23"/>
  <c r="BC920" i="23"/>
  <c r="BD920" i="23"/>
  <c r="BF920" i="23"/>
  <c r="BG920" i="23"/>
  <c r="BI920" i="23"/>
  <c r="BJ920" i="23"/>
  <c r="BL920" i="23"/>
  <c r="BM920" i="23"/>
  <c r="BO920" i="23"/>
  <c r="BP920" i="23"/>
  <c r="BR920" i="23"/>
  <c r="BS920" i="23"/>
  <c r="BU920" i="23"/>
  <c r="BV920" i="23"/>
  <c r="B921" i="23"/>
  <c r="AT921" i="23"/>
  <c r="AU921" i="23"/>
  <c r="AW921" i="23"/>
  <c r="AX921" i="23"/>
  <c r="AZ921" i="23"/>
  <c r="BA921" i="23"/>
  <c r="BC921" i="23"/>
  <c r="BD921" i="23"/>
  <c r="BF921" i="23"/>
  <c r="BG921" i="23"/>
  <c r="BI921" i="23"/>
  <c r="BJ921" i="23"/>
  <c r="BL921" i="23"/>
  <c r="BM921" i="23"/>
  <c r="BO921" i="23"/>
  <c r="BP921" i="23"/>
  <c r="BR921" i="23"/>
  <c r="BS921" i="23"/>
  <c r="BU921" i="23"/>
  <c r="BV921" i="23"/>
  <c r="B922" i="23"/>
  <c r="AT922" i="23"/>
  <c r="AU922" i="23"/>
  <c r="AW922" i="23"/>
  <c r="AX922" i="23"/>
  <c r="AZ922" i="23"/>
  <c r="BA922" i="23"/>
  <c r="BC922" i="23"/>
  <c r="BD922" i="23"/>
  <c r="BF922" i="23"/>
  <c r="BG922" i="23"/>
  <c r="BI922" i="23"/>
  <c r="BJ922" i="23"/>
  <c r="BL922" i="23"/>
  <c r="BM922" i="23"/>
  <c r="BO922" i="23"/>
  <c r="BP922" i="23"/>
  <c r="BR922" i="23"/>
  <c r="BS922" i="23"/>
  <c r="BU922" i="23"/>
  <c r="BV922" i="23"/>
  <c r="B923" i="23"/>
  <c r="AT923" i="23"/>
  <c r="AU923" i="23"/>
  <c r="AW923" i="23"/>
  <c r="AX923" i="23"/>
  <c r="AZ923" i="23"/>
  <c r="BA923" i="23"/>
  <c r="BC923" i="23"/>
  <c r="BD923" i="23"/>
  <c r="BF923" i="23"/>
  <c r="BG923" i="23"/>
  <c r="BI923" i="23"/>
  <c r="BJ923" i="23"/>
  <c r="BL923" i="23"/>
  <c r="BM923" i="23"/>
  <c r="BO923" i="23"/>
  <c r="BP923" i="23"/>
  <c r="BR923" i="23"/>
  <c r="BS923" i="23"/>
  <c r="BU923" i="23"/>
  <c r="BV923" i="23"/>
  <c r="B924" i="23"/>
  <c r="AT924" i="23"/>
  <c r="AU924" i="23"/>
  <c r="AW924" i="23"/>
  <c r="AX924" i="23"/>
  <c r="AZ924" i="23"/>
  <c r="BA924" i="23"/>
  <c r="BC924" i="23"/>
  <c r="BD924" i="23"/>
  <c r="BF924" i="23"/>
  <c r="BG924" i="23"/>
  <c r="BI924" i="23"/>
  <c r="BJ924" i="23"/>
  <c r="BL924" i="23"/>
  <c r="BM924" i="23"/>
  <c r="BO924" i="23"/>
  <c r="BP924" i="23"/>
  <c r="BR924" i="23"/>
  <c r="BS924" i="23"/>
  <c r="BU924" i="23"/>
  <c r="BV924" i="23"/>
  <c r="B925" i="23"/>
  <c r="AT925" i="23"/>
  <c r="AU925" i="23"/>
  <c r="AW925" i="23"/>
  <c r="AX925" i="23"/>
  <c r="AZ925" i="23"/>
  <c r="BA925" i="23"/>
  <c r="BC925" i="23"/>
  <c r="BD925" i="23"/>
  <c r="BF925" i="23"/>
  <c r="BG925" i="23"/>
  <c r="BI925" i="23"/>
  <c r="BJ925" i="23"/>
  <c r="BL925" i="23"/>
  <c r="BM925" i="23"/>
  <c r="BO925" i="23"/>
  <c r="BP925" i="23"/>
  <c r="BR925" i="23"/>
  <c r="BS925" i="23"/>
  <c r="BU925" i="23"/>
  <c r="BV925" i="23"/>
  <c r="C1570" i="23"/>
  <c r="L1337" i="23"/>
  <c r="R414" i="23"/>
  <c r="S414" i="23"/>
  <c r="R413" i="23"/>
  <c r="R345" i="23"/>
  <c r="R346" i="23"/>
  <c r="L347" i="23"/>
  <c r="R347" i="23"/>
  <c r="L348" i="23"/>
  <c r="R348" i="23"/>
  <c r="L349" i="23"/>
  <c r="R349" i="23"/>
  <c r="L350" i="23"/>
  <c r="R350" i="23"/>
  <c r="L351" i="23"/>
  <c r="R351" i="23"/>
  <c r="L352" i="23"/>
  <c r="R352" i="23"/>
  <c r="L353" i="23"/>
  <c r="R353" i="23"/>
  <c r="L354" i="23"/>
  <c r="R354" i="23"/>
  <c r="L355" i="23"/>
  <c r="R355" i="23"/>
  <c r="L356" i="23"/>
  <c r="R356" i="23"/>
  <c r="L357" i="23"/>
  <c r="R357" i="23"/>
  <c r="L358" i="23"/>
  <c r="R358" i="23"/>
  <c r="L359" i="23"/>
  <c r="R359" i="23"/>
  <c r="L360" i="23"/>
  <c r="R360" i="23"/>
  <c r="L361" i="23"/>
  <c r="R361" i="23"/>
  <c r="L362" i="23"/>
  <c r="R362" i="23"/>
  <c r="L363" i="23"/>
  <c r="R363" i="23"/>
  <c r="L364" i="23"/>
  <c r="R364" i="23"/>
  <c r="L365" i="23"/>
  <c r="R365" i="23"/>
  <c r="L366" i="23"/>
  <c r="R366" i="23"/>
  <c r="L367" i="23"/>
  <c r="R367" i="23"/>
  <c r="L368" i="23"/>
  <c r="R368" i="23"/>
  <c r="L369" i="23"/>
  <c r="R369" i="23"/>
  <c r="L370" i="23"/>
  <c r="R370" i="23"/>
  <c r="L371" i="23"/>
  <c r="R371" i="23"/>
  <c r="R372" i="23"/>
  <c r="R373" i="23"/>
  <c r="R374" i="23"/>
  <c r="R375" i="23"/>
  <c r="L376" i="23"/>
  <c r="R376" i="23"/>
  <c r="L377" i="23"/>
  <c r="R377" i="23"/>
  <c r="L378" i="23"/>
  <c r="R378" i="23"/>
  <c r="L379" i="23"/>
  <c r="R379" i="23"/>
  <c r="L380" i="23"/>
  <c r="R380" i="23"/>
  <c r="L381" i="23"/>
  <c r="R381" i="23"/>
  <c r="L382" i="23"/>
  <c r="R382" i="23"/>
  <c r="L383" i="23"/>
  <c r="R383" i="23"/>
  <c r="L384" i="23"/>
  <c r="R384" i="23"/>
  <c r="L385" i="23"/>
  <c r="R385" i="23"/>
  <c r="L386" i="23"/>
  <c r="R386" i="23"/>
  <c r="L387" i="23"/>
  <c r="R387" i="23"/>
  <c r="L388" i="23"/>
  <c r="R388" i="23"/>
  <c r="L389" i="23"/>
  <c r="R389" i="23"/>
  <c r="L390" i="23"/>
  <c r="R390" i="23"/>
  <c r="L391" i="23"/>
  <c r="R391" i="23"/>
  <c r="L392" i="23"/>
  <c r="R392" i="23"/>
  <c r="L393" i="23"/>
  <c r="R393" i="23"/>
  <c r="L394" i="23"/>
  <c r="R394" i="23"/>
  <c r="L395" i="23"/>
  <c r="R395" i="23"/>
  <c r="L396" i="23"/>
  <c r="R396" i="23"/>
  <c r="L397" i="23"/>
  <c r="R397" i="23"/>
  <c r="L398" i="23"/>
  <c r="R398" i="23"/>
  <c r="L399" i="23"/>
  <c r="R399" i="23"/>
  <c r="L400" i="23"/>
  <c r="R400" i="23"/>
  <c r="L401" i="23"/>
  <c r="R401" i="23"/>
  <c r="L402" i="23"/>
  <c r="R402" i="23"/>
  <c r="L403" i="23"/>
  <c r="R403" i="23"/>
  <c r="R404" i="23"/>
  <c r="R405" i="23"/>
  <c r="R406" i="23"/>
  <c r="R407" i="23"/>
  <c r="R408" i="23"/>
  <c r="R409" i="23"/>
  <c r="R410" i="23"/>
  <c r="R411" i="23"/>
  <c r="R412" i="23"/>
  <c r="S413" i="23"/>
  <c r="S412" i="23"/>
  <c r="S411" i="23"/>
  <c r="S410" i="23"/>
  <c r="S409" i="23"/>
  <c r="S408" i="23"/>
  <c r="S407" i="23"/>
  <c r="S406" i="23"/>
  <c r="S405" i="23"/>
  <c r="S404" i="23"/>
  <c r="S403" i="23"/>
  <c r="S402" i="23"/>
  <c r="S401" i="23"/>
  <c r="S400" i="23"/>
  <c r="S399" i="23"/>
  <c r="S398" i="23"/>
  <c r="S397" i="23"/>
  <c r="S396" i="23"/>
  <c r="S395" i="23"/>
  <c r="S394" i="23"/>
  <c r="S393" i="23"/>
  <c r="S392" i="23"/>
  <c r="S391" i="23"/>
  <c r="S390" i="23"/>
  <c r="S389" i="23"/>
  <c r="S388" i="23"/>
  <c r="S387" i="23"/>
  <c r="S386" i="23"/>
  <c r="S385" i="23"/>
  <c r="S384" i="23"/>
  <c r="S383" i="23"/>
  <c r="S382" i="23"/>
  <c r="S381" i="23"/>
  <c r="S380" i="23"/>
  <c r="S379" i="23"/>
  <c r="S378" i="23"/>
  <c r="S377" i="23"/>
  <c r="S376" i="23"/>
  <c r="S375" i="23"/>
  <c r="S374" i="23"/>
  <c r="S373" i="23"/>
  <c r="S372" i="23"/>
  <c r="S371" i="23"/>
  <c r="S370" i="23"/>
  <c r="S369" i="23"/>
  <c r="S368" i="23"/>
  <c r="T370" i="23"/>
  <c r="T371" i="23"/>
  <c r="T372" i="23"/>
  <c r="T373" i="23"/>
  <c r="T374" i="23"/>
  <c r="T375" i="23"/>
  <c r="T376" i="23"/>
  <c r="T377" i="23"/>
  <c r="T378" i="23"/>
  <c r="T379" i="23"/>
  <c r="T380" i="23"/>
  <c r="T381" i="23"/>
  <c r="T382" i="23"/>
  <c r="T383" i="23"/>
  <c r="T384" i="23"/>
  <c r="T385" i="23"/>
  <c r="T386" i="23"/>
  <c r="T387" i="23"/>
  <c r="T388" i="23"/>
  <c r="T389" i="23"/>
  <c r="T390" i="23"/>
  <c r="T391" i="23"/>
  <c r="T392" i="23"/>
  <c r="T393" i="23"/>
  <c r="T394" i="23"/>
  <c r="T395" i="23"/>
  <c r="T396" i="23"/>
  <c r="T397" i="23"/>
  <c r="T398" i="23"/>
  <c r="T399" i="23"/>
  <c r="T400" i="23"/>
  <c r="T401" i="23"/>
  <c r="T402" i="23"/>
  <c r="T403" i="23"/>
  <c r="T404" i="23"/>
  <c r="T405" i="23"/>
  <c r="T406" i="23"/>
  <c r="T407" i="23"/>
  <c r="T408" i="23"/>
  <c r="T409" i="23"/>
  <c r="T410" i="23"/>
  <c r="T411" i="23"/>
  <c r="T412" i="23"/>
  <c r="T413" i="23"/>
  <c r="T414" i="23"/>
  <c r="T369" i="23"/>
  <c r="U370" i="23"/>
  <c r="U371" i="23"/>
  <c r="U372" i="23"/>
  <c r="U373" i="23"/>
  <c r="U374" i="23"/>
  <c r="U375" i="23"/>
  <c r="U376" i="23"/>
  <c r="U377" i="23"/>
  <c r="U378" i="23"/>
  <c r="U379" i="23"/>
  <c r="U380" i="23"/>
  <c r="U381" i="23"/>
  <c r="U382" i="23"/>
  <c r="U383" i="23"/>
  <c r="U384" i="23"/>
  <c r="U385" i="23"/>
  <c r="U386" i="23"/>
  <c r="U387" i="23"/>
  <c r="U388" i="23"/>
  <c r="U389" i="23"/>
  <c r="U390" i="23"/>
  <c r="U391" i="23"/>
  <c r="U392" i="23"/>
  <c r="U393" i="23"/>
  <c r="U394" i="23"/>
  <c r="U395" i="23"/>
  <c r="U396" i="23"/>
  <c r="U397" i="23"/>
  <c r="U398" i="23"/>
  <c r="U399" i="23"/>
  <c r="U400" i="23"/>
  <c r="U401" i="23"/>
  <c r="U402" i="23"/>
  <c r="U403" i="23"/>
  <c r="U404" i="23"/>
  <c r="U405" i="23"/>
  <c r="U406" i="23"/>
  <c r="U407" i="23"/>
  <c r="U408" i="23"/>
  <c r="U409" i="23"/>
  <c r="U410" i="23"/>
  <c r="U411" i="23"/>
  <c r="U412" i="23"/>
  <c r="U413" i="23"/>
  <c r="U414" i="23"/>
  <c r="T368" i="23"/>
  <c r="U368" i="23"/>
  <c r="U369" i="23"/>
  <c r="R220" i="23"/>
  <c r="S220" i="23"/>
  <c r="R219" i="23"/>
  <c r="S219" i="23"/>
  <c r="R218" i="23"/>
  <c r="S218" i="23"/>
  <c r="R217" i="23"/>
  <c r="S217" i="23"/>
  <c r="L180" i="23"/>
  <c r="R180" i="23"/>
  <c r="R211" i="23"/>
  <c r="R208" i="23"/>
  <c r="R205" i="23"/>
  <c r="R202" i="23"/>
  <c r="R199" i="23"/>
  <c r="R196" i="23"/>
  <c r="R193" i="23"/>
  <c r="R190" i="23"/>
  <c r="R187" i="23"/>
  <c r="R184" i="23"/>
  <c r="R181" i="23"/>
  <c r="R149" i="23"/>
  <c r="R150" i="23"/>
  <c r="R151" i="23"/>
  <c r="R152" i="23"/>
  <c r="R153" i="23"/>
  <c r="R154" i="23"/>
  <c r="R155" i="23"/>
  <c r="R156" i="23"/>
  <c r="R157" i="23"/>
  <c r="R158" i="23"/>
  <c r="R159" i="23"/>
  <c r="R160" i="23"/>
  <c r="R161" i="23"/>
  <c r="R162" i="23"/>
  <c r="L163" i="23"/>
  <c r="R163" i="23"/>
  <c r="L164" i="23"/>
  <c r="R164" i="23"/>
  <c r="L165" i="23"/>
  <c r="R165" i="23"/>
  <c r="L166" i="23"/>
  <c r="R166" i="23"/>
  <c r="L167" i="23"/>
  <c r="R167" i="23"/>
  <c r="L168" i="23"/>
  <c r="R168" i="23"/>
  <c r="L169" i="23"/>
  <c r="R169" i="23"/>
  <c r="L170" i="23"/>
  <c r="R170" i="23"/>
  <c r="L171" i="23"/>
  <c r="R171" i="23"/>
  <c r="L172" i="23"/>
  <c r="R172" i="23"/>
  <c r="L173" i="23"/>
  <c r="R173" i="23"/>
  <c r="L174" i="23"/>
  <c r="R174" i="23"/>
  <c r="L175" i="23"/>
  <c r="R175" i="23"/>
  <c r="L176" i="23"/>
  <c r="R176" i="23"/>
  <c r="L177" i="23"/>
  <c r="R177" i="23"/>
  <c r="L178" i="23"/>
  <c r="R178" i="23"/>
  <c r="L179" i="23"/>
  <c r="R179" i="23"/>
  <c r="L182" i="23"/>
  <c r="R182" i="23"/>
  <c r="L183" i="23"/>
  <c r="R183" i="23"/>
  <c r="L185" i="23"/>
  <c r="R185" i="23"/>
  <c r="L186" i="23"/>
  <c r="R186" i="23"/>
  <c r="L188" i="23"/>
  <c r="R188" i="23"/>
  <c r="L189" i="23"/>
  <c r="R189" i="23"/>
  <c r="L191" i="23"/>
  <c r="R191" i="23"/>
  <c r="L192" i="23"/>
  <c r="R192" i="23"/>
  <c r="L194" i="23"/>
  <c r="R194" i="23"/>
  <c r="L195" i="23"/>
  <c r="R195" i="23"/>
  <c r="L197" i="23"/>
  <c r="R197" i="23"/>
  <c r="L198" i="23"/>
  <c r="R198" i="23"/>
  <c r="L200" i="23"/>
  <c r="R200" i="23"/>
  <c r="L201" i="23"/>
  <c r="R201" i="23"/>
  <c r="L203" i="23"/>
  <c r="R203" i="23"/>
  <c r="L204" i="23"/>
  <c r="R204" i="23"/>
  <c r="L206" i="23"/>
  <c r="R206" i="23"/>
  <c r="L207" i="23"/>
  <c r="R207" i="23"/>
  <c r="L209" i="23"/>
  <c r="R209" i="23"/>
  <c r="L210" i="23"/>
  <c r="R210" i="23"/>
  <c r="L212" i="23"/>
  <c r="R212" i="23"/>
  <c r="L213" i="23"/>
  <c r="R213" i="23"/>
  <c r="L214" i="23"/>
  <c r="R214" i="23"/>
  <c r="L215" i="23"/>
  <c r="R215" i="23"/>
  <c r="L216" i="23"/>
  <c r="R216" i="23"/>
  <c r="S216" i="23"/>
  <c r="S215" i="23"/>
  <c r="S214" i="23"/>
  <c r="S213" i="23"/>
  <c r="S212" i="23"/>
  <c r="S211" i="23"/>
  <c r="S210" i="23"/>
  <c r="S209" i="23"/>
  <c r="S208" i="23"/>
  <c r="S207" i="23"/>
  <c r="S206" i="23"/>
  <c r="S205" i="23"/>
  <c r="S204" i="23"/>
  <c r="S203" i="23"/>
  <c r="S202" i="23"/>
  <c r="S201" i="23"/>
  <c r="S200" i="23"/>
  <c r="S199" i="23"/>
  <c r="S198" i="23"/>
  <c r="S197" i="23"/>
  <c r="S196" i="23"/>
  <c r="S195" i="23"/>
  <c r="S194" i="23"/>
  <c r="S193" i="23"/>
  <c r="S192" i="23"/>
  <c r="S191" i="23"/>
  <c r="S190" i="23"/>
  <c r="S189" i="23"/>
  <c r="S188" i="23"/>
  <c r="S187" i="23"/>
  <c r="S186" i="23"/>
  <c r="S185" i="23"/>
  <c r="S184" i="23"/>
  <c r="S183" i="23"/>
  <c r="S182" i="23"/>
  <c r="S181" i="23"/>
  <c r="S180" i="23"/>
  <c r="S179" i="23"/>
  <c r="S178" i="23"/>
  <c r="S177" i="23"/>
  <c r="S176" i="23"/>
  <c r="S175" i="23"/>
  <c r="S174" i="23"/>
  <c r="S173" i="23"/>
  <c r="S172" i="23"/>
  <c r="S171" i="23"/>
  <c r="S170" i="23"/>
  <c r="S167" i="23"/>
  <c r="T171" i="23"/>
  <c r="U171" i="23"/>
  <c r="T172" i="23"/>
  <c r="U172" i="23"/>
  <c r="T173" i="23"/>
  <c r="U173" i="23"/>
  <c r="T174" i="23"/>
  <c r="U174" i="23"/>
  <c r="T175" i="23"/>
  <c r="U175" i="23"/>
  <c r="T176" i="23"/>
  <c r="U176" i="23"/>
  <c r="T177" i="23"/>
  <c r="U177" i="23"/>
  <c r="T178" i="23"/>
  <c r="U178" i="23"/>
  <c r="T179" i="23"/>
  <c r="U179" i="23"/>
  <c r="T180" i="23"/>
  <c r="U180" i="23"/>
  <c r="T181" i="23"/>
  <c r="U181" i="23"/>
  <c r="T182" i="23"/>
  <c r="U182" i="23"/>
  <c r="T183" i="23"/>
  <c r="U183" i="23"/>
  <c r="T184" i="23"/>
  <c r="U184" i="23"/>
  <c r="T185" i="23"/>
  <c r="U185" i="23"/>
  <c r="T186" i="23"/>
  <c r="U186" i="23"/>
  <c r="T187" i="23"/>
  <c r="U187" i="23"/>
  <c r="T188" i="23"/>
  <c r="U188" i="23"/>
  <c r="T189" i="23"/>
  <c r="U189" i="23"/>
  <c r="T190" i="23"/>
  <c r="U190" i="23"/>
  <c r="T191" i="23"/>
  <c r="U191" i="23"/>
  <c r="T192" i="23"/>
  <c r="U192" i="23"/>
  <c r="T193" i="23"/>
  <c r="U193" i="23"/>
  <c r="T194" i="23"/>
  <c r="U194" i="23"/>
  <c r="T195" i="23"/>
  <c r="U195" i="23"/>
  <c r="T196" i="23"/>
  <c r="U196" i="23"/>
  <c r="T197" i="23"/>
  <c r="U197" i="23"/>
  <c r="T198" i="23"/>
  <c r="U198" i="23"/>
  <c r="T199" i="23"/>
  <c r="U199" i="23"/>
  <c r="T200" i="23"/>
  <c r="U200" i="23"/>
  <c r="T201" i="23"/>
  <c r="U201" i="23"/>
  <c r="T202" i="23"/>
  <c r="U202" i="23"/>
  <c r="T203" i="23"/>
  <c r="U203" i="23"/>
  <c r="T204" i="23"/>
  <c r="U204" i="23"/>
  <c r="T205" i="23"/>
  <c r="U205" i="23"/>
  <c r="T206" i="23"/>
  <c r="U206" i="23"/>
  <c r="T207" i="23"/>
  <c r="U207" i="23"/>
  <c r="T208" i="23"/>
  <c r="U208" i="23"/>
  <c r="T209" i="23"/>
  <c r="U209" i="23"/>
  <c r="T210" i="23"/>
  <c r="U210" i="23"/>
  <c r="T211" i="23"/>
  <c r="U211" i="23"/>
  <c r="T212" i="23"/>
  <c r="U212" i="23"/>
  <c r="T213" i="23"/>
  <c r="U213" i="23"/>
  <c r="T214" i="23"/>
  <c r="U214" i="23"/>
  <c r="T215" i="23"/>
  <c r="U215" i="23"/>
  <c r="T216" i="23"/>
  <c r="U216" i="23"/>
  <c r="T217" i="23"/>
  <c r="U217" i="23"/>
  <c r="T218" i="23"/>
  <c r="U218" i="23"/>
  <c r="T219" i="23"/>
  <c r="U219" i="23"/>
  <c r="T220" i="23"/>
  <c r="U220" i="23"/>
  <c r="L211" i="23"/>
  <c r="L208" i="23"/>
  <c r="L205" i="23"/>
  <c r="L202" i="23"/>
  <c r="L199" i="23"/>
  <c r="L196" i="23"/>
  <c r="L193" i="23"/>
  <c r="L190" i="23"/>
  <c r="L187" i="23"/>
  <c r="L184" i="23"/>
  <c r="L181" i="23"/>
  <c r="R1413" i="23"/>
  <c r="R1408" i="23"/>
  <c r="R1409" i="23"/>
  <c r="R1410" i="23"/>
  <c r="R1411" i="23"/>
  <c r="R1412" i="23"/>
  <c r="R1414" i="23"/>
  <c r="R1415" i="23"/>
  <c r="R1416" i="23"/>
  <c r="R1417" i="23"/>
  <c r="R1418" i="23"/>
  <c r="R1419" i="23"/>
  <c r="R1420" i="23"/>
  <c r="R1421" i="23"/>
  <c r="R1422" i="23"/>
  <c r="R1423" i="23"/>
  <c r="R1424" i="23"/>
  <c r="R1425" i="23"/>
  <c r="R1426" i="23"/>
  <c r="R1427" i="23"/>
  <c r="R1432" i="23"/>
  <c r="R1428" i="23"/>
  <c r="R1431" i="23"/>
  <c r="S1413" i="23"/>
  <c r="L1229" i="23"/>
  <c r="L1230" i="23"/>
  <c r="L1231" i="23"/>
  <c r="S576" i="23"/>
  <c r="S575" i="23"/>
  <c r="S574" i="23"/>
  <c r="S573" i="23"/>
  <c r="L540" i="23"/>
  <c r="L541" i="23"/>
  <c r="L542" i="23"/>
  <c r="L543" i="23"/>
  <c r="L544" i="23"/>
  <c r="L545" i="23"/>
  <c r="L546" i="23"/>
  <c r="L547" i="23"/>
  <c r="L548" i="23"/>
  <c r="L549" i="23"/>
  <c r="L550" i="23"/>
  <c r="S571" i="23"/>
  <c r="S570" i="23"/>
  <c r="S569" i="23"/>
  <c r="S568" i="23"/>
  <c r="S567" i="23"/>
  <c r="S566" i="23"/>
  <c r="S565" i="23"/>
  <c r="S564" i="23"/>
  <c r="S563" i="23"/>
  <c r="S562" i="23"/>
  <c r="S561" i="23"/>
  <c r="S560" i="23"/>
  <c r="S559" i="23"/>
  <c r="S558" i="23"/>
  <c r="S557" i="23"/>
  <c r="S556" i="23"/>
  <c r="S81" i="23"/>
  <c r="S51" i="23"/>
  <c r="S52" i="23"/>
  <c r="S53" i="23"/>
  <c r="S54" i="23"/>
  <c r="S55" i="23"/>
  <c r="S56" i="23"/>
  <c r="S57" i="23"/>
  <c r="S58" i="23"/>
  <c r="S59" i="23"/>
  <c r="S62" i="23"/>
  <c r="S63" i="23"/>
  <c r="S64" i="23"/>
  <c r="S65" i="23"/>
  <c r="S66" i="23"/>
  <c r="S67" i="23"/>
  <c r="S68" i="23"/>
  <c r="S69" i="23"/>
  <c r="S70" i="23"/>
  <c r="S71" i="23"/>
  <c r="S73" i="23"/>
  <c r="S74" i="23"/>
  <c r="S75" i="23"/>
  <c r="S76" i="23"/>
  <c r="S77" i="23"/>
  <c r="S78" i="23"/>
  <c r="S79" i="23"/>
  <c r="S80" i="23"/>
  <c r="S82" i="23"/>
  <c r="S83" i="23"/>
  <c r="S84" i="23"/>
  <c r="S85" i="23"/>
  <c r="M60" i="23"/>
  <c r="M71" i="23"/>
  <c r="M72" i="23"/>
  <c r="M73" i="23"/>
  <c r="M74" i="23"/>
  <c r="M75" i="23"/>
  <c r="M76" i="23"/>
  <c r="M77" i="23"/>
  <c r="M78" i="23"/>
  <c r="M79" i="23"/>
  <c r="M80" i="23"/>
  <c r="M81" i="23"/>
  <c r="M82" i="23"/>
  <c r="M83" i="23"/>
  <c r="M84" i="23"/>
  <c r="M85" i="23"/>
  <c r="M70" i="23"/>
  <c r="M61" i="23"/>
  <c r="R1459" i="23"/>
  <c r="R1443" i="23"/>
  <c r="R1444" i="23"/>
  <c r="R1445" i="23"/>
  <c r="R1446" i="23"/>
  <c r="R1447" i="23"/>
  <c r="R1448" i="23"/>
  <c r="R1449" i="23"/>
  <c r="R1450" i="23"/>
  <c r="R1451" i="23"/>
  <c r="R1452" i="23"/>
  <c r="R1453" i="23"/>
  <c r="R1454" i="23"/>
  <c r="R1455" i="23"/>
  <c r="R1456" i="23"/>
  <c r="R1457" i="23"/>
  <c r="R1458" i="23"/>
  <c r="R1460" i="23"/>
  <c r="R1461" i="23"/>
  <c r="R1462" i="23"/>
  <c r="R1463" i="23"/>
  <c r="R1467" i="23"/>
  <c r="R1465" i="23"/>
  <c r="S1459" i="23"/>
  <c r="S1460" i="23"/>
  <c r="S1461" i="23"/>
  <c r="R1477" i="23"/>
  <c r="R1479" i="23"/>
  <c r="R1481" i="23"/>
  <c r="R1483" i="23"/>
  <c r="R1485" i="23"/>
  <c r="R1487" i="23"/>
  <c r="R1489" i="23"/>
  <c r="R1491" i="23"/>
  <c r="R1493" i="23"/>
  <c r="R1495" i="23"/>
  <c r="R1478" i="23"/>
  <c r="R1480" i="23"/>
  <c r="R1482" i="23"/>
  <c r="R1484" i="23"/>
  <c r="R1486" i="23"/>
  <c r="R1488" i="23"/>
  <c r="R1490" i="23"/>
  <c r="R1492" i="23"/>
  <c r="R1494" i="23"/>
  <c r="R1496" i="23"/>
  <c r="R1497" i="23"/>
  <c r="R1501" i="23"/>
  <c r="R1498" i="23"/>
  <c r="S1412" i="23"/>
  <c r="S1414" i="23"/>
  <c r="S1415" i="23"/>
  <c r="S1416" i="23"/>
  <c r="S1417" i="23"/>
  <c r="S1418" i="23"/>
  <c r="S1419" i="23"/>
  <c r="S1420" i="23"/>
  <c r="S1421" i="23"/>
  <c r="S1422" i="23"/>
  <c r="S1423" i="23"/>
  <c r="R1466" i="23"/>
  <c r="R1468" i="23"/>
  <c r="S1424" i="23"/>
  <c r="S1425" i="23"/>
  <c r="B1459" i="23"/>
  <c r="T1459" i="23"/>
  <c r="U1459" i="23"/>
  <c r="AT1459" i="23"/>
  <c r="AU1459" i="23"/>
  <c r="AW1459" i="23"/>
  <c r="AX1459" i="23"/>
  <c r="AZ1459" i="23"/>
  <c r="BA1459" i="23"/>
  <c r="BC1459" i="23"/>
  <c r="BD1459" i="23"/>
  <c r="BF1459" i="23"/>
  <c r="BG1459" i="23"/>
  <c r="BI1459" i="23"/>
  <c r="BJ1459" i="23"/>
  <c r="BL1459" i="23"/>
  <c r="BM1459" i="23"/>
  <c r="BO1459" i="23"/>
  <c r="BP1459" i="23"/>
  <c r="BR1459" i="23"/>
  <c r="BS1459" i="23"/>
  <c r="BU1459" i="23"/>
  <c r="BV1459" i="23"/>
  <c r="B1460" i="23"/>
  <c r="T1460" i="23"/>
  <c r="U1460" i="23"/>
  <c r="AT1460" i="23"/>
  <c r="AU1460" i="23"/>
  <c r="AW1460" i="23"/>
  <c r="AX1460" i="23"/>
  <c r="AZ1460" i="23"/>
  <c r="BA1460" i="23"/>
  <c r="BC1460" i="23"/>
  <c r="BD1460" i="23"/>
  <c r="BF1460" i="23"/>
  <c r="BG1460" i="23"/>
  <c r="BI1460" i="23"/>
  <c r="BJ1460" i="23"/>
  <c r="BL1460" i="23"/>
  <c r="BM1460" i="23"/>
  <c r="BO1460" i="23"/>
  <c r="BP1460" i="23"/>
  <c r="BR1460" i="23"/>
  <c r="BS1460" i="23"/>
  <c r="BU1460" i="23"/>
  <c r="BV1460" i="23"/>
  <c r="B1461" i="23"/>
  <c r="T1461" i="23"/>
  <c r="U1461" i="23"/>
  <c r="AT1461" i="23"/>
  <c r="AU1461" i="23"/>
  <c r="AW1461" i="23"/>
  <c r="AX1461" i="23"/>
  <c r="AZ1461" i="23"/>
  <c r="BA1461" i="23"/>
  <c r="BC1461" i="23"/>
  <c r="BD1461" i="23"/>
  <c r="BF1461" i="23"/>
  <c r="BG1461" i="23"/>
  <c r="BI1461" i="23"/>
  <c r="BJ1461" i="23"/>
  <c r="BL1461" i="23"/>
  <c r="BM1461" i="23"/>
  <c r="BO1461" i="23"/>
  <c r="BP1461" i="23"/>
  <c r="BR1461" i="23"/>
  <c r="BS1461" i="23"/>
  <c r="BU1461" i="23"/>
  <c r="BV1461" i="23"/>
  <c r="R1499" i="23"/>
  <c r="B1457" i="23"/>
  <c r="S1457" i="23"/>
  <c r="T1457" i="23"/>
  <c r="U1457" i="23"/>
  <c r="AT1457" i="23"/>
  <c r="AU1457" i="23"/>
  <c r="AW1457" i="23"/>
  <c r="AX1457" i="23"/>
  <c r="AZ1457" i="23"/>
  <c r="BA1457" i="23"/>
  <c r="BC1457" i="23"/>
  <c r="BD1457" i="23"/>
  <c r="BF1457" i="23"/>
  <c r="BG1457" i="23"/>
  <c r="BI1457" i="23"/>
  <c r="BJ1457" i="23"/>
  <c r="BL1457" i="23"/>
  <c r="BM1457" i="23"/>
  <c r="BO1457" i="23"/>
  <c r="BP1457" i="23"/>
  <c r="BR1457" i="23"/>
  <c r="BS1457" i="23"/>
  <c r="BU1457" i="23"/>
  <c r="BV1457" i="23"/>
  <c r="R1464" i="23"/>
  <c r="R1430" i="23"/>
  <c r="R1429" i="23"/>
  <c r="R1433" i="23"/>
  <c r="B1412" i="23"/>
  <c r="T1412" i="23"/>
  <c r="U1412" i="23"/>
  <c r="AT1412" i="23"/>
  <c r="AU1412" i="23"/>
  <c r="AW1412" i="23"/>
  <c r="AX1412" i="23"/>
  <c r="AZ1412" i="23"/>
  <c r="BA1412" i="23"/>
  <c r="BC1412" i="23"/>
  <c r="BD1412" i="23"/>
  <c r="BF1412" i="23"/>
  <c r="BG1412" i="23"/>
  <c r="BI1412" i="23"/>
  <c r="BJ1412" i="23"/>
  <c r="BL1412" i="23"/>
  <c r="BM1412" i="23"/>
  <c r="BO1412" i="23"/>
  <c r="BP1412" i="23"/>
  <c r="BR1412" i="23"/>
  <c r="BS1412" i="23"/>
  <c r="BU1412" i="23"/>
  <c r="BV1412" i="23"/>
  <c r="B1413" i="23"/>
  <c r="T1413" i="23"/>
  <c r="U1413" i="23"/>
  <c r="AT1413" i="23"/>
  <c r="AU1413" i="23"/>
  <c r="AW1413" i="23"/>
  <c r="AX1413" i="23"/>
  <c r="AZ1413" i="23"/>
  <c r="BA1413" i="23"/>
  <c r="BC1413" i="23"/>
  <c r="BD1413" i="23"/>
  <c r="BF1413" i="23"/>
  <c r="BG1413" i="23"/>
  <c r="BI1413" i="23"/>
  <c r="BJ1413" i="23"/>
  <c r="BL1413" i="23"/>
  <c r="BM1413" i="23"/>
  <c r="BO1413" i="23"/>
  <c r="BP1413" i="23"/>
  <c r="BR1413" i="23"/>
  <c r="BS1413" i="23"/>
  <c r="BU1413" i="23"/>
  <c r="BV1413" i="23"/>
  <c r="B1414" i="23"/>
  <c r="T1414" i="23"/>
  <c r="U1414" i="23"/>
  <c r="AT1414" i="23"/>
  <c r="AU1414" i="23"/>
  <c r="AW1414" i="23"/>
  <c r="AX1414" i="23"/>
  <c r="AZ1414" i="23"/>
  <c r="BA1414" i="23"/>
  <c r="BC1414" i="23"/>
  <c r="BD1414" i="23"/>
  <c r="BF1414" i="23"/>
  <c r="BG1414" i="23"/>
  <c r="BI1414" i="23"/>
  <c r="BJ1414" i="23"/>
  <c r="BL1414" i="23"/>
  <c r="BM1414" i="23"/>
  <c r="BO1414" i="23"/>
  <c r="BP1414" i="23"/>
  <c r="BR1414" i="23"/>
  <c r="BS1414" i="23"/>
  <c r="BU1414" i="23"/>
  <c r="BV1414" i="23"/>
  <c r="B1415" i="23"/>
  <c r="T1415" i="23"/>
  <c r="U1415" i="23"/>
  <c r="AT1415" i="23"/>
  <c r="AU1415" i="23"/>
  <c r="AW1415" i="23"/>
  <c r="AX1415" i="23"/>
  <c r="AZ1415" i="23"/>
  <c r="BA1415" i="23"/>
  <c r="BC1415" i="23"/>
  <c r="BD1415" i="23"/>
  <c r="BF1415" i="23"/>
  <c r="BG1415" i="23"/>
  <c r="BI1415" i="23"/>
  <c r="BJ1415" i="23"/>
  <c r="BL1415" i="23"/>
  <c r="BM1415" i="23"/>
  <c r="BO1415" i="23"/>
  <c r="BP1415" i="23"/>
  <c r="BR1415" i="23"/>
  <c r="BS1415" i="23"/>
  <c r="BU1415" i="23"/>
  <c r="BV1415" i="23"/>
  <c r="B1416" i="23"/>
  <c r="T1416" i="23"/>
  <c r="U1416" i="23"/>
  <c r="AT1416" i="23"/>
  <c r="AU1416" i="23"/>
  <c r="AW1416" i="23"/>
  <c r="AX1416" i="23"/>
  <c r="AZ1416" i="23"/>
  <c r="BA1416" i="23"/>
  <c r="BC1416" i="23"/>
  <c r="BD1416" i="23"/>
  <c r="BF1416" i="23"/>
  <c r="BG1416" i="23"/>
  <c r="BI1416" i="23"/>
  <c r="BJ1416" i="23"/>
  <c r="BL1416" i="23"/>
  <c r="BM1416" i="23"/>
  <c r="BO1416" i="23"/>
  <c r="BP1416" i="23"/>
  <c r="BR1416" i="23"/>
  <c r="BS1416" i="23"/>
  <c r="BU1416" i="23"/>
  <c r="BV1416" i="23"/>
  <c r="B1417" i="23"/>
  <c r="T1417" i="23"/>
  <c r="U1417" i="23"/>
  <c r="AT1417" i="23"/>
  <c r="AU1417" i="23"/>
  <c r="AW1417" i="23"/>
  <c r="AX1417" i="23"/>
  <c r="AZ1417" i="23"/>
  <c r="BA1417" i="23"/>
  <c r="BC1417" i="23"/>
  <c r="BD1417" i="23"/>
  <c r="BF1417" i="23"/>
  <c r="BG1417" i="23"/>
  <c r="BI1417" i="23"/>
  <c r="BJ1417" i="23"/>
  <c r="BL1417" i="23"/>
  <c r="BM1417" i="23"/>
  <c r="BO1417" i="23"/>
  <c r="BP1417" i="23"/>
  <c r="BR1417" i="23"/>
  <c r="BS1417" i="23"/>
  <c r="BU1417" i="23"/>
  <c r="BV1417" i="23"/>
  <c r="B1418" i="23"/>
  <c r="T1418" i="23"/>
  <c r="U1418" i="23"/>
  <c r="AT1418" i="23"/>
  <c r="AU1418" i="23"/>
  <c r="AW1418" i="23"/>
  <c r="AX1418" i="23"/>
  <c r="AZ1418" i="23"/>
  <c r="BA1418" i="23"/>
  <c r="BC1418" i="23"/>
  <c r="BD1418" i="23"/>
  <c r="BF1418" i="23"/>
  <c r="BG1418" i="23"/>
  <c r="BI1418" i="23"/>
  <c r="BJ1418" i="23"/>
  <c r="BL1418" i="23"/>
  <c r="BM1418" i="23"/>
  <c r="BO1418" i="23"/>
  <c r="BP1418" i="23"/>
  <c r="BR1418" i="23"/>
  <c r="BS1418" i="23"/>
  <c r="BU1418" i="23"/>
  <c r="BV1418" i="23"/>
  <c r="B1419" i="23"/>
  <c r="T1419" i="23"/>
  <c r="U1419" i="23"/>
  <c r="AT1419" i="23"/>
  <c r="AU1419" i="23"/>
  <c r="AW1419" i="23"/>
  <c r="AX1419" i="23"/>
  <c r="AZ1419" i="23"/>
  <c r="BA1419" i="23"/>
  <c r="BC1419" i="23"/>
  <c r="BD1419" i="23"/>
  <c r="BF1419" i="23"/>
  <c r="BG1419" i="23"/>
  <c r="BI1419" i="23"/>
  <c r="BJ1419" i="23"/>
  <c r="BL1419" i="23"/>
  <c r="BM1419" i="23"/>
  <c r="BO1419" i="23"/>
  <c r="BP1419" i="23"/>
  <c r="BR1419" i="23"/>
  <c r="BS1419" i="23"/>
  <c r="BU1419" i="23"/>
  <c r="BV1419" i="23"/>
  <c r="B1420" i="23"/>
  <c r="T1420" i="23"/>
  <c r="U1420" i="23"/>
  <c r="AT1420" i="23"/>
  <c r="AU1420" i="23"/>
  <c r="AW1420" i="23"/>
  <c r="AX1420" i="23"/>
  <c r="AZ1420" i="23"/>
  <c r="BA1420" i="23"/>
  <c r="BC1420" i="23"/>
  <c r="BD1420" i="23"/>
  <c r="BF1420" i="23"/>
  <c r="BG1420" i="23"/>
  <c r="BI1420" i="23"/>
  <c r="BJ1420" i="23"/>
  <c r="BL1420" i="23"/>
  <c r="BM1420" i="23"/>
  <c r="BO1420" i="23"/>
  <c r="BP1420" i="23"/>
  <c r="BR1420" i="23"/>
  <c r="BS1420" i="23"/>
  <c r="BU1420" i="23"/>
  <c r="BV1420" i="23"/>
  <c r="B1421" i="23"/>
  <c r="T1421" i="23"/>
  <c r="U1421" i="23"/>
  <c r="AT1421" i="23"/>
  <c r="AU1421" i="23"/>
  <c r="AW1421" i="23"/>
  <c r="AX1421" i="23"/>
  <c r="AZ1421" i="23"/>
  <c r="BA1421" i="23"/>
  <c r="BC1421" i="23"/>
  <c r="BD1421" i="23"/>
  <c r="BF1421" i="23"/>
  <c r="BG1421" i="23"/>
  <c r="BI1421" i="23"/>
  <c r="BJ1421" i="23"/>
  <c r="BL1421" i="23"/>
  <c r="BM1421" i="23"/>
  <c r="BO1421" i="23"/>
  <c r="BP1421" i="23"/>
  <c r="BR1421" i="23"/>
  <c r="BS1421" i="23"/>
  <c r="BU1421" i="23"/>
  <c r="BV1421" i="23"/>
  <c r="B1422" i="23"/>
  <c r="T1422" i="23"/>
  <c r="U1422" i="23"/>
  <c r="AT1422" i="23"/>
  <c r="AU1422" i="23"/>
  <c r="AW1422" i="23"/>
  <c r="AX1422" i="23"/>
  <c r="AZ1422" i="23"/>
  <c r="BA1422" i="23"/>
  <c r="BC1422" i="23"/>
  <c r="BD1422" i="23"/>
  <c r="BF1422" i="23"/>
  <c r="BG1422" i="23"/>
  <c r="BI1422" i="23"/>
  <c r="BJ1422" i="23"/>
  <c r="BL1422" i="23"/>
  <c r="BM1422" i="23"/>
  <c r="BO1422" i="23"/>
  <c r="BP1422" i="23"/>
  <c r="BR1422" i="23"/>
  <c r="BS1422" i="23"/>
  <c r="BU1422" i="23"/>
  <c r="BV1422" i="23"/>
  <c r="B1423" i="23"/>
  <c r="T1423" i="23"/>
  <c r="U1423" i="23"/>
  <c r="AT1423" i="23"/>
  <c r="AU1423" i="23"/>
  <c r="AW1423" i="23"/>
  <c r="AX1423" i="23"/>
  <c r="AZ1423" i="23"/>
  <c r="BA1423" i="23"/>
  <c r="BC1423" i="23"/>
  <c r="BD1423" i="23"/>
  <c r="BF1423" i="23"/>
  <c r="BG1423" i="23"/>
  <c r="BI1423" i="23"/>
  <c r="BJ1423" i="23"/>
  <c r="BL1423" i="23"/>
  <c r="BM1423" i="23"/>
  <c r="BO1423" i="23"/>
  <c r="BP1423" i="23"/>
  <c r="BR1423" i="23"/>
  <c r="BS1423" i="23"/>
  <c r="BU1423" i="23"/>
  <c r="BV1423" i="23"/>
  <c r="B1424" i="23"/>
  <c r="T1424" i="23"/>
  <c r="U1424" i="23"/>
  <c r="AT1424" i="23"/>
  <c r="AU1424" i="23"/>
  <c r="AW1424" i="23"/>
  <c r="AX1424" i="23"/>
  <c r="AZ1424" i="23"/>
  <c r="BA1424" i="23"/>
  <c r="BC1424" i="23"/>
  <c r="BD1424" i="23"/>
  <c r="BF1424" i="23"/>
  <c r="BG1424" i="23"/>
  <c r="BI1424" i="23"/>
  <c r="BJ1424" i="23"/>
  <c r="BL1424" i="23"/>
  <c r="BM1424" i="23"/>
  <c r="BO1424" i="23"/>
  <c r="BP1424" i="23"/>
  <c r="BR1424" i="23"/>
  <c r="BS1424" i="23"/>
  <c r="BU1424" i="23"/>
  <c r="BV1424" i="23"/>
  <c r="B1425" i="23"/>
  <c r="T1425" i="23"/>
  <c r="U1425" i="23"/>
  <c r="AT1425" i="23"/>
  <c r="AU1425" i="23"/>
  <c r="AW1425" i="23"/>
  <c r="AX1425" i="23"/>
  <c r="AZ1425" i="23"/>
  <c r="BA1425" i="23"/>
  <c r="BC1425" i="23"/>
  <c r="BD1425" i="23"/>
  <c r="BF1425" i="23"/>
  <c r="BG1425" i="23"/>
  <c r="BI1425" i="23"/>
  <c r="BJ1425" i="23"/>
  <c r="BL1425" i="23"/>
  <c r="BM1425" i="23"/>
  <c r="BO1425" i="23"/>
  <c r="BP1425" i="23"/>
  <c r="BR1425" i="23"/>
  <c r="BS1425" i="23"/>
  <c r="BU1425" i="23"/>
  <c r="BV1425" i="23"/>
  <c r="B1426" i="23"/>
  <c r="S1426" i="23"/>
  <c r="T1426" i="23"/>
  <c r="U1426" i="23"/>
  <c r="AT1426" i="23"/>
  <c r="AU1426" i="23"/>
  <c r="AW1426" i="23"/>
  <c r="AX1426" i="23"/>
  <c r="AZ1426" i="23"/>
  <c r="BA1426" i="23"/>
  <c r="BC1426" i="23"/>
  <c r="BD1426" i="23"/>
  <c r="BF1426" i="23"/>
  <c r="BG1426" i="23"/>
  <c r="BI1426" i="23"/>
  <c r="BJ1426" i="23"/>
  <c r="BL1426" i="23"/>
  <c r="BM1426" i="23"/>
  <c r="BO1426" i="23"/>
  <c r="BP1426" i="23"/>
  <c r="BR1426" i="23"/>
  <c r="BS1426" i="23"/>
  <c r="BU1426" i="23"/>
  <c r="BV1426" i="23"/>
  <c r="L1234" i="23"/>
  <c r="L1233" i="23"/>
  <c r="L1232" i="23"/>
  <c r="B884" i="23"/>
  <c r="AT884" i="23"/>
  <c r="AU884" i="23"/>
  <c r="AW884" i="23"/>
  <c r="AX884" i="23"/>
  <c r="AZ884" i="23"/>
  <c r="BA884" i="23"/>
  <c r="BC884" i="23"/>
  <c r="BD884" i="23"/>
  <c r="BF884" i="23"/>
  <c r="BG884" i="23"/>
  <c r="BI884" i="23"/>
  <c r="BJ884" i="23"/>
  <c r="BL884" i="23"/>
  <c r="BM884" i="23"/>
  <c r="BO884" i="23"/>
  <c r="BP884" i="23"/>
  <c r="BR884" i="23"/>
  <c r="BS884" i="23"/>
  <c r="BU884" i="23"/>
  <c r="BV884" i="23"/>
  <c r="B885" i="23"/>
  <c r="AT885" i="23"/>
  <c r="AU885" i="23"/>
  <c r="AW885" i="23"/>
  <c r="AX885" i="23"/>
  <c r="AZ885" i="23"/>
  <c r="BA885" i="23"/>
  <c r="BC885" i="23"/>
  <c r="BD885" i="23"/>
  <c r="BF885" i="23"/>
  <c r="BG885" i="23"/>
  <c r="BI885" i="23"/>
  <c r="BJ885" i="23"/>
  <c r="BL885" i="23"/>
  <c r="BM885" i="23"/>
  <c r="BO885" i="23"/>
  <c r="BP885" i="23"/>
  <c r="BR885" i="23"/>
  <c r="BS885" i="23"/>
  <c r="BU885" i="23"/>
  <c r="BV885" i="23"/>
  <c r="B886" i="23"/>
  <c r="AT886" i="23"/>
  <c r="AU886" i="23"/>
  <c r="AW886" i="23"/>
  <c r="AX886" i="23"/>
  <c r="AZ886" i="23"/>
  <c r="BA886" i="23"/>
  <c r="BC886" i="23"/>
  <c r="BD886" i="23"/>
  <c r="BF886" i="23"/>
  <c r="BG886" i="23"/>
  <c r="BI886" i="23"/>
  <c r="BJ886" i="23"/>
  <c r="BL886" i="23"/>
  <c r="BM886" i="23"/>
  <c r="BO886" i="23"/>
  <c r="BP886" i="23"/>
  <c r="BR886" i="23"/>
  <c r="BS886" i="23"/>
  <c r="BU886" i="23"/>
  <c r="BV886" i="23"/>
  <c r="B887" i="23"/>
  <c r="AT887" i="23"/>
  <c r="AU887" i="23"/>
  <c r="AW887" i="23"/>
  <c r="AX887" i="23"/>
  <c r="AZ887" i="23"/>
  <c r="BA887" i="23"/>
  <c r="BC887" i="23"/>
  <c r="BD887" i="23"/>
  <c r="BF887" i="23"/>
  <c r="BG887" i="23"/>
  <c r="BI887" i="23"/>
  <c r="BJ887" i="23"/>
  <c r="BL887" i="23"/>
  <c r="BM887" i="23"/>
  <c r="BO887" i="23"/>
  <c r="BP887" i="23"/>
  <c r="BR887" i="23"/>
  <c r="BS887" i="23"/>
  <c r="BU887" i="23"/>
  <c r="BV887" i="23"/>
  <c r="B888" i="23"/>
  <c r="AT888" i="23"/>
  <c r="AU888" i="23"/>
  <c r="AW888" i="23"/>
  <c r="AX888" i="23"/>
  <c r="AZ888" i="23"/>
  <c r="BA888" i="23"/>
  <c r="BC888" i="23"/>
  <c r="BD888" i="23"/>
  <c r="BF888" i="23"/>
  <c r="BG888" i="23"/>
  <c r="BI888" i="23"/>
  <c r="BJ888" i="23"/>
  <c r="BL888" i="23"/>
  <c r="BM888" i="23"/>
  <c r="BO888" i="23"/>
  <c r="BP888" i="23"/>
  <c r="BR888" i="23"/>
  <c r="BS888" i="23"/>
  <c r="BU888" i="23"/>
  <c r="BV888" i="23"/>
  <c r="B889" i="23"/>
  <c r="AT889" i="23"/>
  <c r="AU889" i="23"/>
  <c r="AW889" i="23"/>
  <c r="AX889" i="23"/>
  <c r="AZ889" i="23"/>
  <c r="BA889" i="23"/>
  <c r="BC889" i="23"/>
  <c r="BD889" i="23"/>
  <c r="BF889" i="23"/>
  <c r="BG889" i="23"/>
  <c r="BI889" i="23"/>
  <c r="BJ889" i="23"/>
  <c r="BL889" i="23"/>
  <c r="BM889" i="23"/>
  <c r="BO889" i="23"/>
  <c r="BP889" i="23"/>
  <c r="BR889" i="23"/>
  <c r="BS889" i="23"/>
  <c r="BU889" i="23"/>
  <c r="BV889" i="23"/>
  <c r="B890" i="23"/>
  <c r="AT890" i="23"/>
  <c r="AU890" i="23"/>
  <c r="AW890" i="23"/>
  <c r="AX890" i="23"/>
  <c r="AZ890" i="23"/>
  <c r="BA890" i="23"/>
  <c r="BC890" i="23"/>
  <c r="BD890" i="23"/>
  <c r="BF890" i="23"/>
  <c r="BG890" i="23"/>
  <c r="BI890" i="23"/>
  <c r="BJ890" i="23"/>
  <c r="BL890" i="23"/>
  <c r="BM890" i="23"/>
  <c r="BO890" i="23"/>
  <c r="BP890" i="23"/>
  <c r="BR890" i="23"/>
  <c r="BS890" i="23"/>
  <c r="BU890" i="23"/>
  <c r="BV890" i="23"/>
  <c r="B891" i="23"/>
  <c r="AT891" i="23"/>
  <c r="AU891" i="23"/>
  <c r="AW891" i="23"/>
  <c r="AX891" i="23"/>
  <c r="AZ891" i="23"/>
  <c r="BA891" i="23"/>
  <c r="BC891" i="23"/>
  <c r="BD891" i="23"/>
  <c r="BF891" i="23"/>
  <c r="BG891" i="23"/>
  <c r="BI891" i="23"/>
  <c r="BJ891" i="23"/>
  <c r="BL891" i="23"/>
  <c r="BM891" i="23"/>
  <c r="BO891" i="23"/>
  <c r="BP891" i="23"/>
  <c r="BR891" i="23"/>
  <c r="BS891" i="23"/>
  <c r="BU891" i="23"/>
  <c r="BV891" i="23"/>
  <c r="B892" i="23"/>
  <c r="AT892" i="23"/>
  <c r="AU892" i="23"/>
  <c r="AW892" i="23"/>
  <c r="AX892" i="23"/>
  <c r="AZ892" i="23"/>
  <c r="BA892" i="23"/>
  <c r="BC892" i="23"/>
  <c r="BD892" i="23"/>
  <c r="BF892" i="23"/>
  <c r="BG892" i="23"/>
  <c r="BI892" i="23"/>
  <c r="BJ892" i="23"/>
  <c r="BL892" i="23"/>
  <c r="BM892" i="23"/>
  <c r="BO892" i="23"/>
  <c r="BP892" i="23"/>
  <c r="BR892" i="23"/>
  <c r="BS892" i="23"/>
  <c r="BU892" i="23"/>
  <c r="BV892" i="23"/>
  <c r="B893" i="23"/>
  <c r="AT893" i="23"/>
  <c r="AU893" i="23"/>
  <c r="AW893" i="23"/>
  <c r="AX893" i="23"/>
  <c r="AZ893" i="23"/>
  <c r="BA893" i="23"/>
  <c r="BC893" i="23"/>
  <c r="BD893" i="23"/>
  <c r="BF893" i="23"/>
  <c r="BG893" i="23"/>
  <c r="BI893" i="23"/>
  <c r="BJ893" i="23"/>
  <c r="BL893" i="23"/>
  <c r="BM893" i="23"/>
  <c r="BO893" i="23"/>
  <c r="BP893" i="23"/>
  <c r="BR893" i="23"/>
  <c r="BS893" i="23"/>
  <c r="BU893" i="23"/>
  <c r="BV893" i="23"/>
  <c r="B894" i="23"/>
  <c r="AT894" i="23"/>
  <c r="AU894" i="23"/>
  <c r="AW894" i="23"/>
  <c r="AX894" i="23"/>
  <c r="AZ894" i="23"/>
  <c r="BA894" i="23"/>
  <c r="BC894" i="23"/>
  <c r="BD894" i="23"/>
  <c r="BF894" i="23"/>
  <c r="BG894" i="23"/>
  <c r="BI894" i="23"/>
  <c r="BJ894" i="23"/>
  <c r="BL894" i="23"/>
  <c r="BM894" i="23"/>
  <c r="BO894" i="23"/>
  <c r="BP894" i="23"/>
  <c r="BR894" i="23"/>
  <c r="BS894" i="23"/>
  <c r="BU894" i="23"/>
  <c r="BV894" i="23"/>
  <c r="B895" i="23"/>
  <c r="AT895" i="23"/>
  <c r="AU895" i="23"/>
  <c r="AW895" i="23"/>
  <c r="AX895" i="23"/>
  <c r="AZ895" i="23"/>
  <c r="BA895" i="23"/>
  <c r="BC895" i="23"/>
  <c r="BD895" i="23"/>
  <c r="BF895" i="23"/>
  <c r="BG895" i="23"/>
  <c r="BI895" i="23"/>
  <c r="BJ895" i="23"/>
  <c r="BL895" i="23"/>
  <c r="BM895" i="23"/>
  <c r="BO895" i="23"/>
  <c r="BP895" i="23"/>
  <c r="BR895" i="23"/>
  <c r="BS895" i="23"/>
  <c r="BU895" i="23"/>
  <c r="BV895" i="23"/>
  <c r="B896" i="23"/>
  <c r="AT896" i="23"/>
  <c r="AU896" i="23"/>
  <c r="AW896" i="23"/>
  <c r="AX896" i="23"/>
  <c r="AZ896" i="23"/>
  <c r="BA896" i="23"/>
  <c r="BC896" i="23"/>
  <c r="BD896" i="23"/>
  <c r="BF896" i="23"/>
  <c r="BG896" i="23"/>
  <c r="BI896" i="23"/>
  <c r="BJ896" i="23"/>
  <c r="BL896" i="23"/>
  <c r="BM896" i="23"/>
  <c r="BO896" i="23"/>
  <c r="BP896" i="23"/>
  <c r="BR896" i="23"/>
  <c r="BS896" i="23"/>
  <c r="BU896" i="23"/>
  <c r="BV896" i="23"/>
  <c r="B897" i="23"/>
  <c r="AT897" i="23"/>
  <c r="AU897" i="23"/>
  <c r="AW897" i="23"/>
  <c r="AX897" i="23"/>
  <c r="AZ897" i="23"/>
  <c r="BA897" i="23"/>
  <c r="BC897" i="23"/>
  <c r="BD897" i="23"/>
  <c r="BF897" i="23"/>
  <c r="BG897" i="23"/>
  <c r="BI897" i="23"/>
  <c r="BJ897" i="23"/>
  <c r="BL897" i="23"/>
  <c r="BM897" i="23"/>
  <c r="BO897" i="23"/>
  <c r="BP897" i="23"/>
  <c r="BR897" i="23"/>
  <c r="BS897" i="23"/>
  <c r="BU897" i="23"/>
  <c r="BV897" i="23"/>
  <c r="B898" i="23"/>
  <c r="AT898" i="23"/>
  <c r="AU898" i="23"/>
  <c r="AW898" i="23"/>
  <c r="AX898" i="23"/>
  <c r="AZ898" i="23"/>
  <c r="BA898" i="23"/>
  <c r="BC898" i="23"/>
  <c r="BD898" i="23"/>
  <c r="BF898" i="23"/>
  <c r="BG898" i="23"/>
  <c r="BI898" i="23"/>
  <c r="BJ898" i="23"/>
  <c r="BL898" i="23"/>
  <c r="BM898" i="23"/>
  <c r="BO898" i="23"/>
  <c r="BP898" i="23"/>
  <c r="BR898" i="23"/>
  <c r="BS898" i="23"/>
  <c r="BU898" i="23"/>
  <c r="BV898" i="23"/>
  <c r="B557" i="23"/>
  <c r="U557" i="23"/>
  <c r="AT557" i="23"/>
  <c r="AU557" i="23"/>
  <c r="AW557" i="23"/>
  <c r="AX557" i="23"/>
  <c r="AZ557" i="23"/>
  <c r="BA557" i="23"/>
  <c r="BC557" i="23"/>
  <c r="BD557" i="23"/>
  <c r="BF557" i="23"/>
  <c r="BG557" i="23"/>
  <c r="BI557" i="23"/>
  <c r="BJ557" i="23"/>
  <c r="BL557" i="23"/>
  <c r="BM557" i="23"/>
  <c r="BO557" i="23"/>
  <c r="BP557" i="23"/>
  <c r="BR557" i="23"/>
  <c r="BS557" i="23"/>
  <c r="BU557" i="23"/>
  <c r="BV557" i="23"/>
  <c r="B558" i="23"/>
  <c r="U558" i="23"/>
  <c r="AT558" i="23"/>
  <c r="AU558" i="23"/>
  <c r="AW558" i="23"/>
  <c r="AX558" i="23"/>
  <c r="AZ558" i="23"/>
  <c r="BA558" i="23"/>
  <c r="BC558" i="23"/>
  <c r="BD558" i="23"/>
  <c r="BF558" i="23"/>
  <c r="BG558" i="23"/>
  <c r="BI558" i="23"/>
  <c r="BJ558" i="23"/>
  <c r="BL558" i="23"/>
  <c r="BM558" i="23"/>
  <c r="BO558" i="23"/>
  <c r="BP558" i="23"/>
  <c r="BR558" i="23"/>
  <c r="BS558" i="23"/>
  <c r="BU558" i="23"/>
  <c r="BV558" i="23"/>
  <c r="B559" i="23"/>
  <c r="U559" i="23"/>
  <c r="AT559" i="23"/>
  <c r="AU559" i="23"/>
  <c r="AW559" i="23"/>
  <c r="AX559" i="23"/>
  <c r="AZ559" i="23"/>
  <c r="BA559" i="23"/>
  <c r="BC559" i="23"/>
  <c r="BD559" i="23"/>
  <c r="BF559" i="23"/>
  <c r="BG559" i="23"/>
  <c r="BI559" i="23"/>
  <c r="BJ559" i="23"/>
  <c r="BL559" i="23"/>
  <c r="BM559" i="23"/>
  <c r="BO559" i="23"/>
  <c r="BP559" i="23"/>
  <c r="BR559" i="23"/>
  <c r="BS559" i="23"/>
  <c r="BU559" i="23"/>
  <c r="BV559" i="23"/>
  <c r="B560" i="23"/>
  <c r="U560" i="23"/>
  <c r="AT560" i="23"/>
  <c r="AU560" i="23"/>
  <c r="AW560" i="23"/>
  <c r="AX560" i="23"/>
  <c r="AZ560" i="23"/>
  <c r="BA560" i="23"/>
  <c r="BC560" i="23"/>
  <c r="BD560" i="23"/>
  <c r="BF560" i="23"/>
  <c r="BG560" i="23"/>
  <c r="BI560" i="23"/>
  <c r="BJ560" i="23"/>
  <c r="BL560" i="23"/>
  <c r="BM560" i="23"/>
  <c r="BO560" i="23"/>
  <c r="BP560" i="23"/>
  <c r="BR560" i="23"/>
  <c r="BS560" i="23"/>
  <c r="BU560" i="23"/>
  <c r="BV560" i="23"/>
  <c r="B561" i="23"/>
  <c r="U561" i="23"/>
  <c r="AT561" i="23"/>
  <c r="AU561" i="23"/>
  <c r="AW561" i="23"/>
  <c r="AX561" i="23"/>
  <c r="AZ561" i="23"/>
  <c r="BA561" i="23"/>
  <c r="BC561" i="23"/>
  <c r="BD561" i="23"/>
  <c r="BF561" i="23"/>
  <c r="BG561" i="23"/>
  <c r="BI561" i="23"/>
  <c r="BJ561" i="23"/>
  <c r="BL561" i="23"/>
  <c r="BM561" i="23"/>
  <c r="BO561" i="23"/>
  <c r="BP561" i="23"/>
  <c r="BR561" i="23"/>
  <c r="BS561" i="23"/>
  <c r="BU561" i="23"/>
  <c r="BV561" i="23"/>
  <c r="B562" i="23"/>
  <c r="U562" i="23"/>
  <c r="AT562" i="23"/>
  <c r="AU562" i="23"/>
  <c r="AW562" i="23"/>
  <c r="AX562" i="23"/>
  <c r="AZ562" i="23"/>
  <c r="BA562" i="23"/>
  <c r="BC562" i="23"/>
  <c r="BD562" i="23"/>
  <c r="BF562" i="23"/>
  <c r="BG562" i="23"/>
  <c r="BI562" i="23"/>
  <c r="BJ562" i="23"/>
  <c r="BL562" i="23"/>
  <c r="BM562" i="23"/>
  <c r="BO562" i="23"/>
  <c r="BP562" i="23"/>
  <c r="BR562" i="23"/>
  <c r="BS562" i="23"/>
  <c r="BU562" i="23"/>
  <c r="BV562" i="23"/>
  <c r="B563" i="23"/>
  <c r="U563" i="23"/>
  <c r="AT563" i="23"/>
  <c r="AU563" i="23"/>
  <c r="AW563" i="23"/>
  <c r="AX563" i="23"/>
  <c r="AZ563" i="23"/>
  <c r="BA563" i="23"/>
  <c r="BC563" i="23"/>
  <c r="BD563" i="23"/>
  <c r="BF563" i="23"/>
  <c r="BG563" i="23"/>
  <c r="BI563" i="23"/>
  <c r="BJ563" i="23"/>
  <c r="BL563" i="23"/>
  <c r="BM563" i="23"/>
  <c r="BO563" i="23"/>
  <c r="BP563" i="23"/>
  <c r="BR563" i="23"/>
  <c r="BS563" i="23"/>
  <c r="BU563" i="23"/>
  <c r="BV563" i="23"/>
  <c r="B564" i="23"/>
  <c r="U564" i="23"/>
  <c r="AT564" i="23"/>
  <c r="AU564" i="23"/>
  <c r="AW564" i="23"/>
  <c r="AX564" i="23"/>
  <c r="AZ564" i="23"/>
  <c r="BA564" i="23"/>
  <c r="BC564" i="23"/>
  <c r="BD564" i="23"/>
  <c r="BF564" i="23"/>
  <c r="BG564" i="23"/>
  <c r="BI564" i="23"/>
  <c r="BJ564" i="23"/>
  <c r="BL564" i="23"/>
  <c r="BM564" i="23"/>
  <c r="BO564" i="23"/>
  <c r="BP564" i="23"/>
  <c r="BR564" i="23"/>
  <c r="BS564" i="23"/>
  <c r="BU564" i="23"/>
  <c r="BV564" i="23"/>
  <c r="B565" i="23"/>
  <c r="U565" i="23"/>
  <c r="AT565" i="23"/>
  <c r="AU565" i="23"/>
  <c r="AW565" i="23"/>
  <c r="AX565" i="23"/>
  <c r="AZ565" i="23"/>
  <c r="BA565" i="23"/>
  <c r="BC565" i="23"/>
  <c r="BD565" i="23"/>
  <c r="BF565" i="23"/>
  <c r="BG565" i="23"/>
  <c r="BI565" i="23"/>
  <c r="BJ565" i="23"/>
  <c r="BL565" i="23"/>
  <c r="BM565" i="23"/>
  <c r="BO565" i="23"/>
  <c r="BP565" i="23"/>
  <c r="BR565" i="23"/>
  <c r="BS565" i="23"/>
  <c r="BU565" i="23"/>
  <c r="BV565" i="23"/>
  <c r="B566" i="23"/>
  <c r="U566" i="23"/>
  <c r="AT566" i="23"/>
  <c r="AU566" i="23"/>
  <c r="AW566" i="23"/>
  <c r="AX566" i="23"/>
  <c r="AZ566" i="23"/>
  <c r="BA566" i="23"/>
  <c r="BC566" i="23"/>
  <c r="BD566" i="23"/>
  <c r="BF566" i="23"/>
  <c r="BG566" i="23"/>
  <c r="BI566" i="23"/>
  <c r="BJ566" i="23"/>
  <c r="BL566" i="23"/>
  <c r="BM566" i="23"/>
  <c r="BO566" i="23"/>
  <c r="BP566" i="23"/>
  <c r="BR566" i="23"/>
  <c r="BS566" i="23"/>
  <c r="BU566" i="23"/>
  <c r="BV566" i="23"/>
  <c r="B567" i="23"/>
  <c r="R597" i="23"/>
  <c r="U567" i="23"/>
  <c r="AT567" i="23"/>
  <c r="AU567" i="23"/>
  <c r="AW567" i="23"/>
  <c r="AX567" i="23"/>
  <c r="AZ567" i="23"/>
  <c r="BA567" i="23"/>
  <c r="BC567" i="23"/>
  <c r="BD567" i="23"/>
  <c r="BF567" i="23"/>
  <c r="BG567" i="23"/>
  <c r="BI567" i="23"/>
  <c r="BJ567" i="23"/>
  <c r="BL567" i="23"/>
  <c r="BM567" i="23"/>
  <c r="BO567" i="23"/>
  <c r="BP567" i="23"/>
  <c r="BR567" i="23"/>
  <c r="BS567" i="23"/>
  <c r="BU567" i="23"/>
  <c r="BV567" i="23"/>
  <c r="B568" i="23"/>
  <c r="U568" i="23"/>
  <c r="AT568" i="23"/>
  <c r="AU568" i="23"/>
  <c r="AW568" i="23"/>
  <c r="AX568" i="23"/>
  <c r="AZ568" i="23"/>
  <c r="BA568" i="23"/>
  <c r="BC568" i="23"/>
  <c r="BD568" i="23"/>
  <c r="BF568" i="23"/>
  <c r="BG568" i="23"/>
  <c r="BI568" i="23"/>
  <c r="BJ568" i="23"/>
  <c r="BL568" i="23"/>
  <c r="BM568" i="23"/>
  <c r="BO568" i="23"/>
  <c r="BP568" i="23"/>
  <c r="BR568" i="23"/>
  <c r="BS568" i="23"/>
  <c r="BU568" i="23"/>
  <c r="BV568" i="23"/>
  <c r="B569" i="23"/>
  <c r="R599" i="23"/>
  <c r="U569" i="23"/>
  <c r="AT569" i="23"/>
  <c r="AU569" i="23"/>
  <c r="AW569" i="23"/>
  <c r="AX569" i="23"/>
  <c r="AZ569" i="23"/>
  <c r="BA569" i="23"/>
  <c r="BC569" i="23"/>
  <c r="BD569" i="23"/>
  <c r="BF569" i="23"/>
  <c r="BG569" i="23"/>
  <c r="BI569" i="23"/>
  <c r="BJ569" i="23"/>
  <c r="BL569" i="23"/>
  <c r="BM569" i="23"/>
  <c r="BO569" i="23"/>
  <c r="BP569" i="23"/>
  <c r="BR569" i="23"/>
  <c r="BS569" i="23"/>
  <c r="BU569" i="23"/>
  <c r="BV569" i="23"/>
  <c r="B570" i="23"/>
  <c r="U570" i="23"/>
  <c r="AT570" i="23"/>
  <c r="AU570" i="23"/>
  <c r="AW570" i="23"/>
  <c r="AX570" i="23"/>
  <c r="AZ570" i="23"/>
  <c r="BA570" i="23"/>
  <c r="BC570" i="23"/>
  <c r="BD570" i="23"/>
  <c r="BF570" i="23"/>
  <c r="BG570" i="23"/>
  <c r="BI570" i="23"/>
  <c r="BJ570" i="23"/>
  <c r="BL570" i="23"/>
  <c r="BM570" i="23"/>
  <c r="BO570" i="23"/>
  <c r="BP570" i="23"/>
  <c r="BR570" i="23"/>
  <c r="BS570" i="23"/>
  <c r="BU570" i="23"/>
  <c r="BV570" i="23"/>
  <c r="B571" i="23"/>
  <c r="R601" i="23"/>
  <c r="U571" i="23"/>
  <c r="AT571" i="23"/>
  <c r="AU571" i="23"/>
  <c r="AW571" i="23"/>
  <c r="AX571" i="23"/>
  <c r="AZ571" i="23"/>
  <c r="BA571" i="23"/>
  <c r="BC571" i="23"/>
  <c r="BD571" i="23"/>
  <c r="BF571" i="23"/>
  <c r="BG571" i="23"/>
  <c r="BI571" i="23"/>
  <c r="BJ571" i="23"/>
  <c r="BL571" i="23"/>
  <c r="BM571" i="23"/>
  <c r="BO571" i="23"/>
  <c r="BP571" i="23"/>
  <c r="BR571" i="23"/>
  <c r="BS571" i="23"/>
  <c r="BU571" i="23"/>
  <c r="BV571" i="23"/>
  <c r="B572" i="23"/>
  <c r="U572" i="23"/>
  <c r="AT572" i="23"/>
  <c r="AU572" i="23"/>
  <c r="AW572" i="23"/>
  <c r="AX572" i="23"/>
  <c r="AZ572" i="23"/>
  <c r="BA572" i="23"/>
  <c r="BC572" i="23"/>
  <c r="BD572" i="23"/>
  <c r="BF572" i="23"/>
  <c r="BG572" i="23"/>
  <c r="BI572" i="23"/>
  <c r="BJ572" i="23"/>
  <c r="BL572" i="23"/>
  <c r="BM572" i="23"/>
  <c r="BO572" i="23"/>
  <c r="BP572" i="23"/>
  <c r="BR572" i="23"/>
  <c r="BS572" i="23"/>
  <c r="BU572" i="23"/>
  <c r="BV572" i="23"/>
  <c r="B573" i="23"/>
  <c r="U573" i="23"/>
  <c r="AT573" i="23"/>
  <c r="AU573" i="23"/>
  <c r="AW573" i="23"/>
  <c r="AX573" i="23"/>
  <c r="AZ573" i="23"/>
  <c r="BA573" i="23"/>
  <c r="BC573" i="23"/>
  <c r="BD573" i="23"/>
  <c r="BF573" i="23"/>
  <c r="BG573" i="23"/>
  <c r="BI573" i="23"/>
  <c r="BJ573" i="23"/>
  <c r="BL573" i="23"/>
  <c r="BM573" i="23"/>
  <c r="BO573" i="23"/>
  <c r="BP573" i="23"/>
  <c r="BR573" i="23"/>
  <c r="BS573" i="23"/>
  <c r="BU573" i="23"/>
  <c r="BV573" i="23"/>
  <c r="B574" i="23"/>
  <c r="U574" i="23"/>
  <c r="AT574" i="23"/>
  <c r="AU574" i="23"/>
  <c r="AW574" i="23"/>
  <c r="AX574" i="23"/>
  <c r="AZ574" i="23"/>
  <c r="BA574" i="23"/>
  <c r="BC574" i="23"/>
  <c r="BD574" i="23"/>
  <c r="BF574" i="23"/>
  <c r="BG574" i="23"/>
  <c r="BI574" i="23"/>
  <c r="BJ574" i="23"/>
  <c r="BL574" i="23"/>
  <c r="BM574" i="23"/>
  <c r="BO574" i="23"/>
  <c r="BP574" i="23"/>
  <c r="BR574" i="23"/>
  <c r="BS574" i="23"/>
  <c r="BU574" i="23"/>
  <c r="BV574" i="23"/>
  <c r="B575" i="23"/>
  <c r="U575" i="23"/>
  <c r="AT575" i="23"/>
  <c r="AU575" i="23"/>
  <c r="AW575" i="23"/>
  <c r="AX575" i="23"/>
  <c r="AZ575" i="23"/>
  <c r="BA575" i="23"/>
  <c r="BC575" i="23"/>
  <c r="BD575" i="23"/>
  <c r="BF575" i="23"/>
  <c r="BG575" i="23"/>
  <c r="BI575" i="23"/>
  <c r="BJ575" i="23"/>
  <c r="BL575" i="23"/>
  <c r="BM575" i="23"/>
  <c r="BO575" i="23"/>
  <c r="BP575" i="23"/>
  <c r="BR575" i="23"/>
  <c r="BS575" i="23"/>
  <c r="BU575" i="23"/>
  <c r="BV575" i="23"/>
  <c r="B555" i="23"/>
  <c r="S555" i="23"/>
  <c r="U555" i="23"/>
  <c r="AT555" i="23"/>
  <c r="AU555" i="23"/>
  <c r="AW555" i="23"/>
  <c r="AX555" i="23"/>
  <c r="AZ555" i="23"/>
  <c r="BA555" i="23"/>
  <c r="BC555" i="23"/>
  <c r="BD555" i="23"/>
  <c r="BF555" i="23"/>
  <c r="BG555" i="23"/>
  <c r="BI555" i="23"/>
  <c r="BJ555" i="23"/>
  <c r="BL555" i="23"/>
  <c r="BM555" i="23"/>
  <c r="BO555" i="23"/>
  <c r="BP555" i="23"/>
  <c r="BR555" i="23"/>
  <c r="BS555" i="23"/>
  <c r="BU555" i="23"/>
  <c r="BV555" i="23"/>
  <c r="B556" i="23"/>
  <c r="U556" i="23"/>
  <c r="AT556" i="23"/>
  <c r="AU556" i="23"/>
  <c r="AW556" i="23"/>
  <c r="AX556" i="23"/>
  <c r="AZ556" i="23"/>
  <c r="BA556" i="23"/>
  <c r="BC556" i="23"/>
  <c r="BD556" i="23"/>
  <c r="BF556" i="23"/>
  <c r="BG556" i="23"/>
  <c r="BI556" i="23"/>
  <c r="BJ556" i="23"/>
  <c r="BL556" i="23"/>
  <c r="BM556" i="23"/>
  <c r="BO556" i="23"/>
  <c r="BP556" i="23"/>
  <c r="BR556" i="23"/>
  <c r="BS556" i="23"/>
  <c r="BU556" i="23"/>
  <c r="BV556" i="23"/>
  <c r="B576" i="23"/>
  <c r="U576" i="23"/>
  <c r="AT576" i="23"/>
  <c r="AU576" i="23"/>
  <c r="AW576" i="23"/>
  <c r="AX576" i="23"/>
  <c r="AZ576" i="23"/>
  <c r="BA576" i="23"/>
  <c r="BC576" i="23"/>
  <c r="BD576" i="23"/>
  <c r="BF576" i="23"/>
  <c r="BG576" i="23"/>
  <c r="BI576" i="23"/>
  <c r="BJ576" i="23"/>
  <c r="BL576" i="23"/>
  <c r="BM576" i="23"/>
  <c r="BO576" i="23"/>
  <c r="BP576" i="23"/>
  <c r="BR576" i="23"/>
  <c r="BS576" i="23"/>
  <c r="BU576" i="23"/>
  <c r="BV576" i="23"/>
  <c r="L471" i="23"/>
  <c r="L470" i="23"/>
  <c r="L469" i="23"/>
  <c r="L468" i="23"/>
  <c r="B68" i="23"/>
  <c r="T68" i="23"/>
  <c r="U68" i="23"/>
  <c r="AT68" i="23"/>
  <c r="AU68" i="23"/>
  <c r="AW68" i="23"/>
  <c r="AX68" i="23"/>
  <c r="AZ68" i="23"/>
  <c r="BA68" i="23"/>
  <c r="BC68" i="23"/>
  <c r="BD68" i="23"/>
  <c r="BF68" i="23"/>
  <c r="BG68" i="23"/>
  <c r="BI68" i="23"/>
  <c r="BJ68" i="23"/>
  <c r="BL68" i="23"/>
  <c r="BM68" i="23"/>
  <c r="BO68" i="23"/>
  <c r="BP68" i="23"/>
  <c r="BR68" i="23"/>
  <c r="BS68" i="23"/>
  <c r="BU68" i="23"/>
  <c r="BV68" i="23"/>
  <c r="B69" i="23"/>
  <c r="T69" i="23"/>
  <c r="U69" i="23"/>
  <c r="AT69" i="23"/>
  <c r="AU69" i="23"/>
  <c r="AW69" i="23"/>
  <c r="AX69" i="23"/>
  <c r="AZ69" i="23"/>
  <c r="BA69" i="23"/>
  <c r="BC69" i="23"/>
  <c r="BD69" i="23"/>
  <c r="BF69" i="23"/>
  <c r="BG69" i="23"/>
  <c r="BI69" i="23"/>
  <c r="BJ69" i="23"/>
  <c r="BL69" i="23"/>
  <c r="BM69" i="23"/>
  <c r="BO69" i="23"/>
  <c r="BP69" i="23"/>
  <c r="BR69" i="23"/>
  <c r="BS69" i="23"/>
  <c r="BU69" i="23"/>
  <c r="BV69" i="23"/>
  <c r="B70" i="23"/>
  <c r="T70" i="23"/>
  <c r="U70" i="23"/>
  <c r="AT70" i="23"/>
  <c r="AU70" i="23"/>
  <c r="AW70" i="23"/>
  <c r="AX70" i="23"/>
  <c r="AZ70" i="23"/>
  <c r="BA70" i="23"/>
  <c r="BC70" i="23"/>
  <c r="BD70" i="23"/>
  <c r="BF70" i="23"/>
  <c r="BG70" i="23"/>
  <c r="BI70" i="23"/>
  <c r="BJ70" i="23"/>
  <c r="BL70" i="23"/>
  <c r="BM70" i="23"/>
  <c r="BO70" i="23"/>
  <c r="BP70" i="23"/>
  <c r="BR70" i="23"/>
  <c r="BS70" i="23"/>
  <c r="BU70" i="23"/>
  <c r="BV70" i="23"/>
  <c r="B71" i="23"/>
  <c r="T71" i="23"/>
  <c r="U71" i="23"/>
  <c r="AT71" i="23"/>
  <c r="AU71" i="23"/>
  <c r="AW71" i="23"/>
  <c r="AX71" i="23"/>
  <c r="AZ71" i="23"/>
  <c r="BA71" i="23"/>
  <c r="BC71" i="23"/>
  <c r="BD71" i="23"/>
  <c r="BF71" i="23"/>
  <c r="BG71" i="23"/>
  <c r="BI71" i="23"/>
  <c r="BJ71" i="23"/>
  <c r="BL71" i="23"/>
  <c r="BM71" i="23"/>
  <c r="BO71" i="23"/>
  <c r="BP71" i="23"/>
  <c r="BR71" i="23"/>
  <c r="BS71" i="23"/>
  <c r="BU71" i="23"/>
  <c r="BV71" i="23"/>
  <c r="B72" i="23"/>
  <c r="T72" i="23"/>
  <c r="U72" i="23"/>
  <c r="AT72" i="23"/>
  <c r="AU72" i="23"/>
  <c r="AW72" i="23"/>
  <c r="AX72" i="23"/>
  <c r="AZ72" i="23"/>
  <c r="BA72" i="23"/>
  <c r="BC72" i="23"/>
  <c r="BD72" i="23"/>
  <c r="BF72" i="23"/>
  <c r="BG72" i="23"/>
  <c r="BI72" i="23"/>
  <c r="BJ72" i="23"/>
  <c r="BL72" i="23"/>
  <c r="BM72" i="23"/>
  <c r="BO72" i="23"/>
  <c r="BP72" i="23"/>
  <c r="BR72" i="23"/>
  <c r="BS72" i="23"/>
  <c r="BU72" i="23"/>
  <c r="BV72" i="23"/>
  <c r="B73" i="23"/>
  <c r="T73" i="23"/>
  <c r="U73" i="23"/>
  <c r="AT73" i="23"/>
  <c r="AU73" i="23"/>
  <c r="AW73" i="23"/>
  <c r="AX73" i="23"/>
  <c r="AZ73" i="23"/>
  <c r="BA73" i="23"/>
  <c r="BC73" i="23"/>
  <c r="BD73" i="23"/>
  <c r="BF73" i="23"/>
  <c r="BG73" i="23"/>
  <c r="BI73" i="23"/>
  <c r="BJ73" i="23"/>
  <c r="BL73" i="23"/>
  <c r="BM73" i="23"/>
  <c r="BO73" i="23"/>
  <c r="BP73" i="23"/>
  <c r="BR73" i="23"/>
  <c r="BS73" i="23"/>
  <c r="BU73" i="23"/>
  <c r="BV73" i="23"/>
  <c r="B74" i="23"/>
  <c r="T74" i="23"/>
  <c r="U74" i="23"/>
  <c r="AT74" i="23"/>
  <c r="AU74" i="23"/>
  <c r="AW74" i="23"/>
  <c r="AX74" i="23"/>
  <c r="AZ74" i="23"/>
  <c r="BA74" i="23"/>
  <c r="BC74" i="23"/>
  <c r="BD74" i="23"/>
  <c r="BF74" i="23"/>
  <c r="BG74" i="23"/>
  <c r="BI74" i="23"/>
  <c r="BJ74" i="23"/>
  <c r="BL74" i="23"/>
  <c r="BM74" i="23"/>
  <c r="BO74" i="23"/>
  <c r="BP74" i="23"/>
  <c r="BR74" i="23"/>
  <c r="BS74" i="23"/>
  <c r="BU74" i="23"/>
  <c r="BV74" i="23"/>
  <c r="B75" i="23"/>
  <c r="T75" i="23"/>
  <c r="U75" i="23"/>
  <c r="AT75" i="23"/>
  <c r="AU75" i="23"/>
  <c r="AW75" i="23"/>
  <c r="AX75" i="23"/>
  <c r="AZ75" i="23"/>
  <c r="BA75" i="23"/>
  <c r="BC75" i="23"/>
  <c r="BD75" i="23"/>
  <c r="BF75" i="23"/>
  <c r="BG75" i="23"/>
  <c r="BI75" i="23"/>
  <c r="BJ75" i="23"/>
  <c r="BL75" i="23"/>
  <c r="BM75" i="23"/>
  <c r="BO75" i="23"/>
  <c r="BP75" i="23"/>
  <c r="BR75" i="23"/>
  <c r="BS75" i="23"/>
  <c r="BU75" i="23"/>
  <c r="BV75" i="23"/>
  <c r="B76" i="23"/>
  <c r="T76" i="23"/>
  <c r="U76" i="23"/>
  <c r="AT76" i="23"/>
  <c r="AU76" i="23"/>
  <c r="AW76" i="23"/>
  <c r="AX76" i="23"/>
  <c r="AZ76" i="23"/>
  <c r="BA76" i="23"/>
  <c r="BC76" i="23"/>
  <c r="BD76" i="23"/>
  <c r="BF76" i="23"/>
  <c r="BG76" i="23"/>
  <c r="BI76" i="23"/>
  <c r="BJ76" i="23"/>
  <c r="BL76" i="23"/>
  <c r="BM76" i="23"/>
  <c r="BO76" i="23"/>
  <c r="BP76" i="23"/>
  <c r="BR76" i="23"/>
  <c r="BS76" i="23"/>
  <c r="BU76" i="23"/>
  <c r="BV76" i="23"/>
  <c r="B77" i="23"/>
  <c r="T77" i="23"/>
  <c r="U77" i="23"/>
  <c r="AT77" i="23"/>
  <c r="AU77" i="23"/>
  <c r="AW77" i="23"/>
  <c r="AX77" i="23"/>
  <c r="AZ77" i="23"/>
  <c r="BA77" i="23"/>
  <c r="BC77" i="23"/>
  <c r="BD77" i="23"/>
  <c r="BF77" i="23"/>
  <c r="BG77" i="23"/>
  <c r="BI77" i="23"/>
  <c r="BJ77" i="23"/>
  <c r="BL77" i="23"/>
  <c r="BM77" i="23"/>
  <c r="BO77" i="23"/>
  <c r="BP77" i="23"/>
  <c r="BR77" i="23"/>
  <c r="BS77" i="23"/>
  <c r="BU77" i="23"/>
  <c r="BV77" i="23"/>
  <c r="B78" i="23"/>
  <c r="T78" i="23"/>
  <c r="U78" i="23"/>
  <c r="AT78" i="23"/>
  <c r="AU78" i="23"/>
  <c r="AW78" i="23"/>
  <c r="AX78" i="23"/>
  <c r="AZ78" i="23"/>
  <c r="BA78" i="23"/>
  <c r="BC78" i="23"/>
  <c r="BD78" i="23"/>
  <c r="BF78" i="23"/>
  <c r="BG78" i="23"/>
  <c r="BI78" i="23"/>
  <c r="BJ78" i="23"/>
  <c r="BL78" i="23"/>
  <c r="BM78" i="23"/>
  <c r="BO78" i="23"/>
  <c r="BP78" i="23"/>
  <c r="BR78" i="23"/>
  <c r="BS78" i="23"/>
  <c r="BU78" i="23"/>
  <c r="BV78" i="23"/>
  <c r="B79" i="23"/>
  <c r="T79" i="23"/>
  <c r="U79" i="23"/>
  <c r="AT79" i="23"/>
  <c r="AU79" i="23"/>
  <c r="AW79" i="23"/>
  <c r="AX79" i="23"/>
  <c r="AZ79" i="23"/>
  <c r="BA79" i="23"/>
  <c r="BC79" i="23"/>
  <c r="BD79" i="23"/>
  <c r="BF79" i="23"/>
  <c r="BG79" i="23"/>
  <c r="BI79" i="23"/>
  <c r="BJ79" i="23"/>
  <c r="BL79" i="23"/>
  <c r="BM79" i="23"/>
  <c r="BO79" i="23"/>
  <c r="BP79" i="23"/>
  <c r="BR79" i="23"/>
  <c r="BS79" i="23"/>
  <c r="BU79" i="23"/>
  <c r="BV79" i="23"/>
  <c r="B80" i="23"/>
  <c r="T80" i="23"/>
  <c r="U80" i="23"/>
  <c r="AT80" i="23"/>
  <c r="AU80" i="23"/>
  <c r="AW80" i="23"/>
  <c r="AX80" i="23"/>
  <c r="AZ80" i="23"/>
  <c r="BA80" i="23"/>
  <c r="BC80" i="23"/>
  <c r="BD80" i="23"/>
  <c r="BF80" i="23"/>
  <c r="BG80" i="23"/>
  <c r="BI80" i="23"/>
  <c r="BJ80" i="23"/>
  <c r="BL80" i="23"/>
  <c r="BM80" i="23"/>
  <c r="BO80" i="23"/>
  <c r="BP80" i="23"/>
  <c r="BR80" i="23"/>
  <c r="BS80" i="23"/>
  <c r="BU80" i="23"/>
  <c r="BV80" i="23"/>
  <c r="B81" i="23"/>
  <c r="T81" i="23"/>
  <c r="U81" i="23"/>
  <c r="AT81" i="23"/>
  <c r="AU81" i="23"/>
  <c r="AW81" i="23"/>
  <c r="AX81" i="23"/>
  <c r="AZ81" i="23"/>
  <c r="BA81" i="23"/>
  <c r="BC81" i="23"/>
  <c r="BD81" i="23"/>
  <c r="BF81" i="23"/>
  <c r="BG81" i="23"/>
  <c r="BI81" i="23"/>
  <c r="BJ81" i="23"/>
  <c r="BL81" i="23"/>
  <c r="BM81" i="23"/>
  <c r="BO81" i="23"/>
  <c r="BP81" i="23"/>
  <c r="BR81" i="23"/>
  <c r="BS81" i="23"/>
  <c r="BU81" i="23"/>
  <c r="BV81" i="23"/>
  <c r="B82" i="23"/>
  <c r="T82" i="23"/>
  <c r="U82" i="23"/>
  <c r="AT82" i="23"/>
  <c r="AU82" i="23"/>
  <c r="AW82" i="23"/>
  <c r="AX82" i="23"/>
  <c r="AZ82" i="23"/>
  <c r="BA82" i="23"/>
  <c r="BC82" i="23"/>
  <c r="BD82" i="23"/>
  <c r="BF82" i="23"/>
  <c r="BG82" i="23"/>
  <c r="BI82" i="23"/>
  <c r="BJ82" i="23"/>
  <c r="BL82" i="23"/>
  <c r="BM82" i="23"/>
  <c r="BO82" i="23"/>
  <c r="BP82" i="23"/>
  <c r="BR82" i="23"/>
  <c r="BS82" i="23"/>
  <c r="BU82" i="23"/>
  <c r="BV82" i="23"/>
  <c r="B83" i="23"/>
  <c r="T83" i="23"/>
  <c r="U83" i="23"/>
  <c r="AT83" i="23"/>
  <c r="AU83" i="23"/>
  <c r="AW83" i="23"/>
  <c r="AX83" i="23"/>
  <c r="AZ83" i="23"/>
  <c r="BA83" i="23"/>
  <c r="BC83" i="23"/>
  <c r="BD83" i="23"/>
  <c r="BF83" i="23"/>
  <c r="BG83" i="23"/>
  <c r="BI83" i="23"/>
  <c r="BJ83" i="23"/>
  <c r="BL83" i="23"/>
  <c r="BM83" i="23"/>
  <c r="BO83" i="23"/>
  <c r="BP83" i="23"/>
  <c r="BR83" i="23"/>
  <c r="BS83" i="23"/>
  <c r="BU83" i="23"/>
  <c r="BV83" i="23"/>
  <c r="B61" i="23"/>
  <c r="T61" i="23"/>
  <c r="U61" i="23"/>
  <c r="AT61" i="23"/>
  <c r="AU61" i="23"/>
  <c r="AW61" i="23"/>
  <c r="AX61" i="23"/>
  <c r="AZ61" i="23"/>
  <c r="BA61" i="23"/>
  <c r="BC61" i="23"/>
  <c r="BD61" i="23"/>
  <c r="BF61" i="23"/>
  <c r="BG61" i="23"/>
  <c r="BI61" i="23"/>
  <c r="BJ61" i="23"/>
  <c r="BL61" i="23"/>
  <c r="BM61" i="23"/>
  <c r="BO61" i="23"/>
  <c r="BP61" i="23"/>
  <c r="BR61" i="23"/>
  <c r="BS61" i="23"/>
  <c r="BU61" i="23"/>
  <c r="BV61" i="23"/>
  <c r="B84" i="23"/>
  <c r="T84" i="23"/>
  <c r="U84" i="23"/>
  <c r="AT84" i="23"/>
  <c r="AU84" i="23"/>
  <c r="AW84" i="23"/>
  <c r="AX84" i="23"/>
  <c r="AZ84" i="23"/>
  <c r="BA84" i="23"/>
  <c r="BC84" i="23"/>
  <c r="BD84" i="23"/>
  <c r="BF84" i="23"/>
  <c r="BG84" i="23"/>
  <c r="BI84" i="23"/>
  <c r="BJ84" i="23"/>
  <c r="BL84" i="23"/>
  <c r="BM84" i="23"/>
  <c r="BO84" i="23"/>
  <c r="BP84" i="23"/>
  <c r="BR84" i="23"/>
  <c r="BS84" i="23"/>
  <c r="BU84" i="23"/>
  <c r="BV84" i="23"/>
  <c r="B60" i="23"/>
  <c r="T60" i="23"/>
  <c r="U60" i="23"/>
  <c r="AT60" i="23"/>
  <c r="AU60" i="23"/>
  <c r="AW60" i="23"/>
  <c r="AX60" i="23"/>
  <c r="AZ60" i="23"/>
  <c r="BA60" i="23"/>
  <c r="BC60" i="23"/>
  <c r="BD60" i="23"/>
  <c r="BF60" i="23"/>
  <c r="BG60" i="23"/>
  <c r="BI60" i="23"/>
  <c r="BJ60" i="23"/>
  <c r="BL60" i="23"/>
  <c r="BM60" i="23"/>
  <c r="BO60" i="23"/>
  <c r="BP60" i="23"/>
  <c r="BR60" i="23"/>
  <c r="BS60" i="23"/>
  <c r="BU60" i="23"/>
  <c r="BV60" i="23"/>
  <c r="B62" i="23"/>
  <c r="T62" i="23"/>
  <c r="M62" i="23"/>
  <c r="U62" i="23"/>
  <c r="AT62" i="23"/>
  <c r="AU62" i="23"/>
  <c r="AW62" i="23"/>
  <c r="AX62" i="23"/>
  <c r="AZ62" i="23"/>
  <c r="BA62" i="23"/>
  <c r="BC62" i="23"/>
  <c r="BD62" i="23"/>
  <c r="BF62" i="23"/>
  <c r="BG62" i="23"/>
  <c r="BI62" i="23"/>
  <c r="BJ62" i="23"/>
  <c r="BL62" i="23"/>
  <c r="BM62" i="23"/>
  <c r="BO62" i="23"/>
  <c r="BP62" i="23"/>
  <c r="BR62" i="23"/>
  <c r="BS62" i="23"/>
  <c r="BU62" i="23"/>
  <c r="BV62" i="23"/>
  <c r="R1051" i="23"/>
  <c r="AT1051" i="23"/>
  <c r="R1052" i="23"/>
  <c r="AT1052" i="23"/>
  <c r="T273" i="23"/>
  <c r="T274" i="23"/>
  <c r="T275" i="23"/>
  <c r="L237" i="23"/>
  <c r="L238" i="23"/>
  <c r="L239" i="23"/>
  <c r="R239" i="23"/>
  <c r="L240" i="23"/>
  <c r="L241" i="23"/>
  <c r="L242" i="23"/>
  <c r="R242" i="23"/>
  <c r="L243" i="23"/>
  <c r="R243" i="23"/>
  <c r="BU243" i="23"/>
  <c r="L244" i="23"/>
  <c r="R244" i="23"/>
  <c r="L245" i="23"/>
  <c r="L246" i="23"/>
  <c r="R246" i="23"/>
  <c r="AT246" i="23"/>
  <c r="L247" i="23"/>
  <c r="R247" i="23"/>
  <c r="R240" i="23"/>
  <c r="T50" i="23"/>
  <c r="T51" i="23"/>
  <c r="T52" i="23"/>
  <c r="T55" i="23"/>
  <c r="T56" i="23"/>
  <c r="T58" i="23"/>
  <c r="L520" i="23"/>
  <c r="L519" i="23"/>
  <c r="L518" i="23"/>
  <c r="L517" i="23"/>
  <c r="L516" i="23"/>
  <c r="L515" i="23"/>
  <c r="L514" i="23"/>
  <c r="L513" i="23"/>
  <c r="L512" i="23"/>
  <c r="L511" i="23"/>
  <c r="L510" i="23"/>
  <c r="L509" i="23"/>
  <c r="R509" i="23"/>
  <c r="L508" i="23"/>
  <c r="L507" i="23"/>
  <c r="L506" i="23"/>
  <c r="L505" i="23"/>
  <c r="L504" i="23"/>
  <c r="L451" i="23"/>
  <c r="L450" i="23"/>
  <c r="T450" i="23"/>
  <c r="L449" i="23"/>
  <c r="L448" i="23"/>
  <c r="L447" i="23"/>
  <c r="R447" i="23"/>
  <c r="L446" i="23"/>
  <c r="L445" i="23"/>
  <c r="L444" i="23"/>
  <c r="L443" i="23"/>
  <c r="L442" i="23"/>
  <c r="L441" i="23"/>
  <c r="L440" i="23"/>
  <c r="L439" i="23"/>
  <c r="R439" i="23"/>
  <c r="L438" i="23"/>
  <c r="R438" i="23"/>
  <c r="L437" i="23"/>
  <c r="L436" i="23"/>
  <c r="L435" i="23"/>
  <c r="L434" i="23"/>
  <c r="L433" i="23"/>
  <c r="L432" i="23"/>
  <c r="L431" i="23"/>
  <c r="R431" i="23"/>
  <c r="U450" i="23"/>
  <c r="L134" i="23"/>
  <c r="L133" i="23"/>
  <c r="L132" i="23"/>
  <c r="L131" i="23"/>
  <c r="L130" i="23"/>
  <c r="L129" i="23"/>
  <c r="R129" i="23"/>
  <c r="L128" i="23"/>
  <c r="L127" i="23"/>
  <c r="L126" i="23"/>
  <c r="L125" i="23"/>
  <c r="L124" i="23"/>
  <c r="R124" i="23"/>
  <c r="L123" i="23"/>
  <c r="L122" i="23"/>
  <c r="L121" i="23"/>
  <c r="L120" i="23"/>
  <c r="L119" i="23"/>
  <c r="L117" i="23"/>
  <c r="L116" i="23"/>
  <c r="L115" i="23"/>
  <c r="L113" i="23"/>
  <c r="R113" i="23"/>
  <c r="C1573" i="23"/>
  <c r="D1573" i="23"/>
  <c r="D1570" i="23"/>
  <c r="F1571" i="23"/>
  <c r="E1580" i="23"/>
  <c r="D1582" i="23"/>
  <c r="C1582" i="23"/>
  <c r="T1515" i="23"/>
  <c r="T1516" i="23"/>
  <c r="T1517" i="23"/>
  <c r="T1518" i="23"/>
  <c r="T1519" i="23"/>
  <c r="T1520" i="23"/>
  <c r="T1521" i="23"/>
  <c r="T1522" i="23"/>
  <c r="T1523" i="23"/>
  <c r="T1524" i="23"/>
  <c r="T1525" i="23"/>
  <c r="T1526" i="23"/>
  <c r="T1527" i="23"/>
  <c r="T1528" i="23"/>
  <c r="T1529" i="23"/>
  <c r="T1530" i="23"/>
  <c r="T1531" i="23"/>
  <c r="T1532" i="23"/>
  <c r="T1533" i="23"/>
  <c r="T1534" i="23"/>
  <c r="R1515" i="23"/>
  <c r="S1515" i="23"/>
  <c r="R1516" i="23"/>
  <c r="R1517" i="23"/>
  <c r="S1517" i="23"/>
  <c r="R1518" i="23"/>
  <c r="R1519" i="23"/>
  <c r="S1519" i="23"/>
  <c r="R1520" i="23"/>
  <c r="S1520" i="23"/>
  <c r="R1521" i="23"/>
  <c r="S1521" i="23"/>
  <c r="R1522" i="23"/>
  <c r="S1522" i="23"/>
  <c r="R1523" i="23"/>
  <c r="S1523" i="23"/>
  <c r="R1524" i="23"/>
  <c r="S1524" i="23"/>
  <c r="R1525" i="23"/>
  <c r="S1525" i="23"/>
  <c r="R1526" i="23"/>
  <c r="S1526" i="23"/>
  <c r="R1527" i="23"/>
  <c r="S1527" i="23"/>
  <c r="R1528" i="23"/>
  <c r="S1528" i="23"/>
  <c r="R1529" i="23"/>
  <c r="S1529" i="23"/>
  <c r="R1530" i="23"/>
  <c r="S1530" i="23"/>
  <c r="R1531" i="23"/>
  <c r="S1531" i="23"/>
  <c r="R1532" i="23"/>
  <c r="S1532" i="23"/>
  <c r="R1533" i="23"/>
  <c r="S1533" i="23"/>
  <c r="R1534" i="23"/>
  <c r="S1534" i="23"/>
  <c r="T1477" i="23"/>
  <c r="T1478" i="23"/>
  <c r="T1479" i="23"/>
  <c r="T1480" i="23"/>
  <c r="T1481" i="23"/>
  <c r="T1482" i="23"/>
  <c r="T1483" i="23"/>
  <c r="T1484" i="23"/>
  <c r="T1485" i="23"/>
  <c r="T1486" i="23"/>
  <c r="T1487" i="23"/>
  <c r="T1488" i="23"/>
  <c r="T1489" i="23"/>
  <c r="T1490" i="23"/>
  <c r="T1491" i="23"/>
  <c r="T1492" i="23"/>
  <c r="T1493" i="23"/>
  <c r="T1494" i="23"/>
  <c r="T1495" i="23"/>
  <c r="T1496" i="23"/>
  <c r="S1477" i="23"/>
  <c r="S1479" i="23"/>
  <c r="S1480" i="23"/>
  <c r="S1481" i="23"/>
  <c r="S1482" i="23"/>
  <c r="S1483" i="23"/>
  <c r="S1484" i="23"/>
  <c r="S1485" i="23"/>
  <c r="S1486" i="23"/>
  <c r="S1487" i="23"/>
  <c r="S1488" i="23"/>
  <c r="S1489" i="23"/>
  <c r="S1490" i="23"/>
  <c r="S1491" i="23"/>
  <c r="S1492" i="23"/>
  <c r="S1493" i="23"/>
  <c r="S1494" i="23"/>
  <c r="S1495" i="23"/>
  <c r="S1496" i="23"/>
  <c r="T1443" i="23"/>
  <c r="T1444" i="23"/>
  <c r="T1445" i="23"/>
  <c r="T1446" i="23"/>
  <c r="T1447" i="23"/>
  <c r="T1448" i="23"/>
  <c r="T1449" i="23"/>
  <c r="T1450" i="23"/>
  <c r="T1451" i="23"/>
  <c r="T1452" i="23"/>
  <c r="T1453" i="23"/>
  <c r="T1454" i="23"/>
  <c r="T1455" i="23"/>
  <c r="T1456" i="23"/>
  <c r="T1458" i="23"/>
  <c r="T1462" i="23"/>
  <c r="S1443" i="23"/>
  <c r="S1445" i="23"/>
  <c r="S1447" i="23"/>
  <c r="S1448" i="23"/>
  <c r="S1449" i="23"/>
  <c r="S1450" i="23"/>
  <c r="S1451" i="23"/>
  <c r="S1452" i="23"/>
  <c r="S1453" i="23"/>
  <c r="S1454" i="23"/>
  <c r="S1455" i="23"/>
  <c r="S1456" i="23"/>
  <c r="S1458" i="23"/>
  <c r="S1462" i="23"/>
  <c r="T1408" i="23"/>
  <c r="T1409" i="23"/>
  <c r="T1410" i="23"/>
  <c r="T1411" i="23"/>
  <c r="T1427" i="23"/>
  <c r="S1408" i="23"/>
  <c r="S1410" i="23"/>
  <c r="S1411" i="23"/>
  <c r="S1427" i="23"/>
  <c r="T1372" i="23"/>
  <c r="T1373" i="23"/>
  <c r="T1376" i="23"/>
  <c r="T1377" i="23"/>
  <c r="T1378" i="23"/>
  <c r="T1379" i="23"/>
  <c r="T1380" i="23"/>
  <c r="T1381" i="23"/>
  <c r="T1382" i="23"/>
  <c r="T1383" i="23"/>
  <c r="T1384" i="23"/>
  <c r="T1385" i="23"/>
  <c r="T1386" i="23"/>
  <c r="T1387" i="23"/>
  <c r="T1388" i="23"/>
  <c r="T1389" i="23"/>
  <c r="T1390" i="23"/>
  <c r="T1391" i="23"/>
  <c r="R1372" i="23"/>
  <c r="R1373" i="23"/>
  <c r="R1376" i="23"/>
  <c r="R1377" i="23"/>
  <c r="R1378" i="23"/>
  <c r="R1379" i="23"/>
  <c r="R1380" i="23"/>
  <c r="R1381" i="23"/>
  <c r="R1382" i="23"/>
  <c r="R1383" i="23"/>
  <c r="R1384" i="23"/>
  <c r="R1385" i="23"/>
  <c r="R1386" i="23"/>
  <c r="R1387" i="23"/>
  <c r="R1388" i="23"/>
  <c r="R1389" i="23"/>
  <c r="R1390" i="23"/>
  <c r="R1391" i="23"/>
  <c r="S1372" i="23"/>
  <c r="S1376" i="23"/>
  <c r="S1377" i="23"/>
  <c r="S1378" i="23"/>
  <c r="S1379" i="23"/>
  <c r="S1380" i="23"/>
  <c r="S1381" i="23"/>
  <c r="S1382" i="23"/>
  <c r="S1383" i="23"/>
  <c r="S1384" i="23"/>
  <c r="S1385" i="23"/>
  <c r="S1386" i="23"/>
  <c r="S1387" i="23"/>
  <c r="S1388" i="23"/>
  <c r="S1389" i="23"/>
  <c r="S1390" i="23"/>
  <c r="S1391" i="23"/>
  <c r="T1334" i="23"/>
  <c r="T1335" i="23"/>
  <c r="T1336" i="23"/>
  <c r="T1337" i="23"/>
  <c r="T1338" i="23"/>
  <c r="T1339" i="23"/>
  <c r="T1340" i="23"/>
  <c r="T1341" i="23"/>
  <c r="T1342" i="23"/>
  <c r="T1343" i="23"/>
  <c r="T1344" i="23"/>
  <c r="T1345" i="23"/>
  <c r="T1346" i="23"/>
  <c r="T1347" i="23"/>
  <c r="T1348" i="23"/>
  <c r="T1349" i="23"/>
  <c r="T1350" i="23"/>
  <c r="T1353" i="23"/>
  <c r="T1354" i="23"/>
  <c r="T1355" i="23"/>
  <c r="S1338" i="23"/>
  <c r="S1339" i="23"/>
  <c r="S1340" i="23"/>
  <c r="S1342" i="23"/>
  <c r="S1343" i="23"/>
  <c r="S1344" i="23"/>
  <c r="S1345" i="23"/>
  <c r="S1346" i="23"/>
  <c r="S1347" i="23"/>
  <c r="S1348" i="23"/>
  <c r="S1349" i="23"/>
  <c r="S1350" i="23"/>
  <c r="S1353" i="23"/>
  <c r="S1354" i="23"/>
  <c r="S1355" i="23"/>
  <c r="S1337" i="23"/>
  <c r="S1341" i="23"/>
  <c r="T1300" i="23"/>
  <c r="T1301" i="23"/>
  <c r="T1302" i="23"/>
  <c r="T1303" i="23"/>
  <c r="T1304" i="23"/>
  <c r="T1305" i="23"/>
  <c r="T1306" i="23"/>
  <c r="T1307" i="23"/>
  <c r="T1308" i="23"/>
  <c r="T1309" i="23"/>
  <c r="T1351" i="23"/>
  <c r="T1352" i="23"/>
  <c r="T1310" i="23"/>
  <c r="T1311" i="23"/>
  <c r="T1312" i="23"/>
  <c r="T1313" i="23"/>
  <c r="T1314" i="23"/>
  <c r="T1315" i="23"/>
  <c r="T1316" i="23"/>
  <c r="T1317" i="23"/>
  <c r="R1300" i="23"/>
  <c r="R1301" i="23"/>
  <c r="R1302" i="23"/>
  <c r="R1303" i="23"/>
  <c r="R1304" i="23"/>
  <c r="R1305" i="23"/>
  <c r="R1306" i="23"/>
  <c r="R1307" i="23"/>
  <c r="R1308" i="23"/>
  <c r="R1309" i="23"/>
  <c r="R1310" i="23"/>
  <c r="R1311" i="23"/>
  <c r="R1312" i="23"/>
  <c r="R1313" i="23"/>
  <c r="R1314" i="23"/>
  <c r="R1315" i="23"/>
  <c r="R1316" i="23"/>
  <c r="R1317" i="23"/>
  <c r="S1307" i="23"/>
  <c r="S1308" i="23"/>
  <c r="S1309" i="23"/>
  <c r="S1310" i="23"/>
  <c r="S1311" i="23"/>
  <c r="S1312" i="23"/>
  <c r="S1313" i="23"/>
  <c r="S1314" i="23"/>
  <c r="S1315" i="23"/>
  <c r="S1316" i="23"/>
  <c r="S1317" i="23"/>
  <c r="T1265" i="23"/>
  <c r="T1266" i="23"/>
  <c r="T1267" i="23"/>
  <c r="T1268" i="23"/>
  <c r="T1269" i="23"/>
  <c r="T1270" i="23"/>
  <c r="T1271" i="23"/>
  <c r="T1272" i="23"/>
  <c r="T1273" i="23"/>
  <c r="T1274" i="23"/>
  <c r="T1275" i="23"/>
  <c r="T1276" i="23"/>
  <c r="T1277" i="23"/>
  <c r="T1278" i="23"/>
  <c r="T1279" i="23"/>
  <c r="T1280" i="23"/>
  <c r="T1281" i="23"/>
  <c r="T1282" i="23"/>
  <c r="T1283" i="23"/>
  <c r="T1284" i="23"/>
  <c r="R1265" i="23"/>
  <c r="R1266" i="23"/>
  <c r="R1267" i="23"/>
  <c r="R1268" i="23"/>
  <c r="R1269" i="23"/>
  <c r="R1270" i="23"/>
  <c r="R1271" i="23"/>
  <c r="R1272" i="23"/>
  <c r="R1273" i="23"/>
  <c r="R1274" i="23"/>
  <c r="R1275" i="23"/>
  <c r="R1276" i="23"/>
  <c r="R1277" i="23"/>
  <c r="R1278" i="23"/>
  <c r="R1279" i="23"/>
  <c r="R1280" i="23"/>
  <c r="R1281" i="23"/>
  <c r="R1282" i="23"/>
  <c r="R1283" i="23"/>
  <c r="R1284" i="23"/>
  <c r="S1275" i="23"/>
  <c r="S1276" i="23"/>
  <c r="S1277" i="23"/>
  <c r="S1278" i="23"/>
  <c r="S1279" i="23"/>
  <c r="S1280" i="23"/>
  <c r="S1281" i="23"/>
  <c r="S1282" i="23"/>
  <c r="S1283" i="23"/>
  <c r="S1284" i="23"/>
  <c r="T1229" i="23"/>
  <c r="T1230" i="23"/>
  <c r="T1231" i="23"/>
  <c r="T1232" i="23"/>
  <c r="T1233" i="23"/>
  <c r="T1234" i="23"/>
  <c r="T1235" i="23"/>
  <c r="T1236" i="23"/>
  <c r="T1237" i="23"/>
  <c r="T1238" i="23"/>
  <c r="T1239" i="23"/>
  <c r="T1240" i="23"/>
  <c r="T1241" i="23"/>
  <c r="T1242" i="23"/>
  <c r="T1243" i="23"/>
  <c r="T1244" i="23"/>
  <c r="T1245" i="23"/>
  <c r="T1246" i="23"/>
  <c r="T1247" i="23"/>
  <c r="T1248" i="23"/>
  <c r="R1229" i="23"/>
  <c r="R1230" i="23"/>
  <c r="R1231" i="23"/>
  <c r="R1232" i="23"/>
  <c r="R1233" i="23"/>
  <c r="R1234" i="23"/>
  <c r="R1235" i="23"/>
  <c r="R1236" i="23"/>
  <c r="R1237" i="23"/>
  <c r="R1238" i="23"/>
  <c r="R1239" i="23"/>
  <c r="R1240" i="23"/>
  <c r="R1241" i="23"/>
  <c r="R1242" i="23"/>
  <c r="R1243" i="23"/>
  <c r="R1244" i="23"/>
  <c r="R1245" i="23"/>
  <c r="R1246" i="23"/>
  <c r="R1247" i="23"/>
  <c r="R1248" i="23"/>
  <c r="S1232" i="23"/>
  <c r="S1233" i="23"/>
  <c r="S1234" i="23"/>
  <c r="S1235" i="23"/>
  <c r="S1236" i="23"/>
  <c r="S1237" i="23"/>
  <c r="S1238" i="23"/>
  <c r="S1239" i="23"/>
  <c r="S1240" i="23"/>
  <c r="S1241" i="23"/>
  <c r="S1242" i="23"/>
  <c r="S1243" i="23"/>
  <c r="S1244" i="23"/>
  <c r="S1246" i="23"/>
  <c r="S1247" i="23"/>
  <c r="S1245" i="23"/>
  <c r="S1248" i="23"/>
  <c r="T1211" i="23"/>
  <c r="T1212" i="23"/>
  <c r="S1211" i="23"/>
  <c r="S1212" i="23"/>
  <c r="T1153" i="23"/>
  <c r="T1154" i="23"/>
  <c r="T1155" i="23"/>
  <c r="T1156" i="23"/>
  <c r="T1157" i="23"/>
  <c r="T1158" i="23"/>
  <c r="T1159" i="23"/>
  <c r="T1160" i="23"/>
  <c r="T1161" i="23"/>
  <c r="T1162" i="23"/>
  <c r="T1163" i="23"/>
  <c r="T1164" i="23"/>
  <c r="T1165" i="23"/>
  <c r="T1166" i="23"/>
  <c r="T1167" i="23"/>
  <c r="T1168" i="23"/>
  <c r="T1169" i="23"/>
  <c r="T1170" i="23"/>
  <c r="T1171" i="23"/>
  <c r="T1172" i="23"/>
  <c r="R1153" i="23"/>
  <c r="R1154" i="23"/>
  <c r="S1154" i="23"/>
  <c r="R1155" i="23"/>
  <c r="S1155" i="23"/>
  <c r="R1156" i="23"/>
  <c r="R1157" i="23"/>
  <c r="S1157" i="23"/>
  <c r="R1158" i="23"/>
  <c r="S1158" i="23"/>
  <c r="R1159" i="23"/>
  <c r="S1159" i="23"/>
  <c r="R1160" i="23"/>
  <c r="S1160" i="23"/>
  <c r="R1161" i="23"/>
  <c r="S1161" i="23"/>
  <c r="R1162" i="23"/>
  <c r="R1163" i="23"/>
  <c r="S1163" i="23"/>
  <c r="R1164" i="23"/>
  <c r="S1164" i="23"/>
  <c r="R1165" i="23"/>
  <c r="S1165" i="23"/>
  <c r="R1166" i="23"/>
  <c r="S1166" i="23"/>
  <c r="R1167" i="23"/>
  <c r="S1167" i="23"/>
  <c r="R1168" i="23"/>
  <c r="S1168" i="23"/>
  <c r="R1169" i="23"/>
  <c r="S1169" i="23"/>
  <c r="R1170" i="23"/>
  <c r="S1170" i="23"/>
  <c r="R1171" i="23"/>
  <c r="S1171" i="23"/>
  <c r="R1172" i="23"/>
  <c r="S1172" i="23"/>
  <c r="S1162" i="23"/>
  <c r="T1119" i="23"/>
  <c r="T1120" i="23"/>
  <c r="T1121" i="23"/>
  <c r="T1122" i="23"/>
  <c r="T1123" i="23"/>
  <c r="T1124" i="23"/>
  <c r="T1125" i="23"/>
  <c r="L1126" i="23"/>
  <c r="T1126" i="23"/>
  <c r="T1127" i="23"/>
  <c r="T1128" i="23"/>
  <c r="T1129" i="23"/>
  <c r="T1130" i="23"/>
  <c r="T1131" i="23"/>
  <c r="T1132" i="23"/>
  <c r="T1133" i="23"/>
  <c r="T1134" i="23"/>
  <c r="T1135" i="23"/>
  <c r="T1136" i="23"/>
  <c r="T1137" i="23"/>
  <c r="T1138" i="23"/>
  <c r="R1119" i="23"/>
  <c r="R1120" i="23"/>
  <c r="S1120" i="23"/>
  <c r="R1121" i="23"/>
  <c r="R1122" i="23"/>
  <c r="R1123" i="23"/>
  <c r="R1124" i="23"/>
  <c r="R1125" i="23"/>
  <c r="R1126" i="23"/>
  <c r="R1127" i="23"/>
  <c r="S1127" i="23"/>
  <c r="R1128" i="23"/>
  <c r="S1128" i="23"/>
  <c r="R1129" i="23"/>
  <c r="S1129" i="23"/>
  <c r="R1130" i="23"/>
  <c r="S1130" i="23"/>
  <c r="R1131" i="23"/>
  <c r="S1131" i="23"/>
  <c r="R1132" i="23"/>
  <c r="S1132" i="23"/>
  <c r="R1133" i="23"/>
  <c r="S1133" i="23"/>
  <c r="R1134" i="23"/>
  <c r="S1134" i="23"/>
  <c r="R1135" i="23"/>
  <c r="S1135" i="23"/>
  <c r="R1136" i="23"/>
  <c r="S1136" i="23"/>
  <c r="R1137" i="23"/>
  <c r="S1137" i="23"/>
  <c r="R1138" i="23"/>
  <c r="S1138" i="23"/>
  <c r="T1085" i="23"/>
  <c r="T1086" i="23"/>
  <c r="T1087" i="23"/>
  <c r="T1088" i="23"/>
  <c r="L1089" i="23"/>
  <c r="T1090" i="23"/>
  <c r="T1091" i="23"/>
  <c r="T1092" i="23"/>
  <c r="T1093" i="23"/>
  <c r="T1094" i="23"/>
  <c r="T1095" i="23"/>
  <c r="T1096" i="23"/>
  <c r="T1097" i="23"/>
  <c r="T1098" i="23"/>
  <c r="T1099" i="23"/>
  <c r="T1100" i="23"/>
  <c r="T1101" i="23"/>
  <c r="T1102" i="23"/>
  <c r="T1103" i="23"/>
  <c r="T1104" i="23"/>
  <c r="R1085" i="23"/>
  <c r="R1086" i="23"/>
  <c r="R1087" i="23"/>
  <c r="R1088" i="23"/>
  <c r="R1090" i="23"/>
  <c r="S1090" i="23"/>
  <c r="R1091" i="23"/>
  <c r="S1091" i="23"/>
  <c r="R1092" i="23"/>
  <c r="S1092" i="23"/>
  <c r="R1093" i="23"/>
  <c r="S1093" i="23"/>
  <c r="R1094" i="23"/>
  <c r="S1094" i="23"/>
  <c r="R1095" i="23"/>
  <c r="S1095" i="23"/>
  <c r="R1096" i="23"/>
  <c r="S1096" i="23"/>
  <c r="R1097" i="23"/>
  <c r="S1097" i="23"/>
  <c r="R1098" i="23"/>
  <c r="S1098" i="23"/>
  <c r="R1099" i="23"/>
  <c r="S1099" i="23"/>
  <c r="R1100" i="23"/>
  <c r="S1100" i="23"/>
  <c r="R1101" i="23"/>
  <c r="S1101" i="23"/>
  <c r="R1102" i="23"/>
  <c r="S1102" i="23"/>
  <c r="R1103" i="23"/>
  <c r="S1103" i="23"/>
  <c r="R1104" i="23"/>
  <c r="S1104" i="23"/>
  <c r="S1086" i="23"/>
  <c r="T1054" i="23"/>
  <c r="T1055" i="23"/>
  <c r="T1056" i="23"/>
  <c r="T1057" i="23"/>
  <c r="T1058" i="23"/>
  <c r="T1059" i="23"/>
  <c r="T1060" i="23"/>
  <c r="T1061" i="23"/>
  <c r="T1062" i="23"/>
  <c r="T1063" i="23"/>
  <c r="T1064" i="23"/>
  <c r="T1065" i="23"/>
  <c r="T1066" i="23"/>
  <c r="T1067" i="23"/>
  <c r="T1068" i="23"/>
  <c r="T1069" i="23"/>
  <c r="T1070" i="23"/>
  <c r="R1054" i="23"/>
  <c r="S1054" i="23"/>
  <c r="R1055" i="23"/>
  <c r="S1055" i="23"/>
  <c r="R1056" i="23"/>
  <c r="S1056" i="23"/>
  <c r="R1057" i="23"/>
  <c r="S1057" i="23"/>
  <c r="R1058" i="23"/>
  <c r="S1058" i="23"/>
  <c r="R1059" i="23"/>
  <c r="S1059" i="23"/>
  <c r="R1060" i="23"/>
  <c r="S1060" i="23"/>
  <c r="R1061" i="23"/>
  <c r="S1061" i="23"/>
  <c r="R1062" i="23"/>
  <c r="S1062" i="23"/>
  <c r="R1063" i="23"/>
  <c r="S1063" i="23"/>
  <c r="R1064" i="23"/>
  <c r="S1064" i="23"/>
  <c r="R1065" i="23"/>
  <c r="S1065" i="23"/>
  <c r="R1066" i="23"/>
  <c r="S1066" i="23"/>
  <c r="R1067" i="23"/>
  <c r="S1067" i="23"/>
  <c r="R1068" i="23"/>
  <c r="S1068" i="23"/>
  <c r="R1069" i="23"/>
  <c r="S1069" i="23"/>
  <c r="R1070" i="23"/>
  <c r="S1070" i="23"/>
  <c r="L1015" i="23"/>
  <c r="R1015" i="23"/>
  <c r="L1016" i="23"/>
  <c r="R1016" i="23"/>
  <c r="T1018" i="23"/>
  <c r="T1019" i="23"/>
  <c r="T1020" i="23"/>
  <c r="T1021" i="23"/>
  <c r="T1022" i="23"/>
  <c r="T1023" i="23"/>
  <c r="T1024" i="23"/>
  <c r="T1025" i="23"/>
  <c r="T1026" i="23"/>
  <c r="T1027" i="23"/>
  <c r="T1028" i="23"/>
  <c r="T1029" i="23"/>
  <c r="T1030" i="23"/>
  <c r="T1031" i="23"/>
  <c r="T1032" i="23"/>
  <c r="T1033" i="23"/>
  <c r="T1034" i="23"/>
  <c r="R1017" i="23"/>
  <c r="R1018" i="23"/>
  <c r="S1018" i="23"/>
  <c r="R1019" i="23"/>
  <c r="S1019" i="23"/>
  <c r="R1020" i="23"/>
  <c r="S1020" i="23"/>
  <c r="R1021" i="23"/>
  <c r="S1021" i="23"/>
  <c r="R1022" i="23"/>
  <c r="S1022" i="23"/>
  <c r="R1023" i="23"/>
  <c r="S1023" i="23"/>
  <c r="R1024" i="23"/>
  <c r="S1024" i="23"/>
  <c r="R1025" i="23"/>
  <c r="S1025" i="23"/>
  <c r="R1026" i="23"/>
  <c r="S1026" i="23"/>
  <c r="R1027" i="23"/>
  <c r="S1027" i="23"/>
  <c r="R1028" i="23"/>
  <c r="S1028" i="23"/>
  <c r="R1029" i="23"/>
  <c r="S1029" i="23"/>
  <c r="R1030" i="23"/>
  <c r="S1030" i="23"/>
  <c r="R1031" i="23"/>
  <c r="S1031" i="23"/>
  <c r="R1032" i="23"/>
  <c r="S1032" i="23"/>
  <c r="R1033" i="23"/>
  <c r="S1033" i="23"/>
  <c r="R1034" i="23"/>
  <c r="S1034" i="23"/>
  <c r="T977" i="23"/>
  <c r="T978" i="23"/>
  <c r="T979" i="23"/>
  <c r="T980" i="23"/>
  <c r="T981" i="23"/>
  <c r="T982" i="23"/>
  <c r="T983" i="23"/>
  <c r="T984" i="23"/>
  <c r="T985" i="23"/>
  <c r="T986" i="23"/>
  <c r="T987" i="23"/>
  <c r="T988" i="23"/>
  <c r="T989" i="23"/>
  <c r="T990" i="23"/>
  <c r="T991" i="23"/>
  <c r="T992" i="23"/>
  <c r="T993" i="23"/>
  <c r="T994" i="23"/>
  <c r="T995" i="23"/>
  <c r="T996" i="23"/>
  <c r="R977" i="23"/>
  <c r="R978" i="23"/>
  <c r="S978" i="23"/>
  <c r="R979" i="23"/>
  <c r="S979" i="23"/>
  <c r="R980" i="23"/>
  <c r="S980" i="23"/>
  <c r="R981" i="23"/>
  <c r="S981" i="23"/>
  <c r="R982" i="23"/>
  <c r="S982" i="23"/>
  <c r="R983" i="23"/>
  <c r="S983" i="23"/>
  <c r="R984" i="23"/>
  <c r="S984" i="23"/>
  <c r="R985" i="23"/>
  <c r="S985" i="23"/>
  <c r="R986" i="23"/>
  <c r="S986" i="23"/>
  <c r="R987" i="23"/>
  <c r="S987" i="23"/>
  <c r="R988" i="23"/>
  <c r="S988" i="23"/>
  <c r="R989" i="23"/>
  <c r="S989" i="23"/>
  <c r="R990" i="23"/>
  <c r="S990" i="23"/>
  <c r="R991" i="23"/>
  <c r="S991" i="23"/>
  <c r="R992" i="23"/>
  <c r="S992" i="23"/>
  <c r="R993" i="23"/>
  <c r="S993" i="23"/>
  <c r="R994" i="23"/>
  <c r="S994" i="23"/>
  <c r="R995" i="23"/>
  <c r="S995" i="23"/>
  <c r="R996" i="23"/>
  <c r="S996" i="23"/>
  <c r="T942" i="23"/>
  <c r="T943" i="23"/>
  <c r="T944" i="23"/>
  <c r="T945" i="23"/>
  <c r="T946" i="23"/>
  <c r="T947" i="23"/>
  <c r="T948" i="23"/>
  <c r="T949" i="23"/>
  <c r="T950" i="23"/>
  <c r="T951" i="23"/>
  <c r="T952" i="23"/>
  <c r="T953" i="23"/>
  <c r="T954" i="23"/>
  <c r="T955" i="23"/>
  <c r="T956" i="23"/>
  <c r="T957" i="23"/>
  <c r="T958" i="23"/>
  <c r="T959" i="23"/>
  <c r="T960" i="23"/>
  <c r="T961" i="23"/>
  <c r="S944" i="23"/>
  <c r="S945" i="23"/>
  <c r="R946" i="23"/>
  <c r="S946" i="23"/>
  <c r="S947" i="23"/>
  <c r="R948" i="23"/>
  <c r="S948" i="23"/>
  <c r="S949" i="23"/>
  <c r="R950" i="23"/>
  <c r="S950" i="23"/>
  <c r="S951" i="23"/>
  <c r="R952" i="23"/>
  <c r="S952" i="23"/>
  <c r="R953" i="23"/>
  <c r="S953" i="23"/>
  <c r="R954" i="23"/>
  <c r="S954" i="23"/>
  <c r="R955" i="23"/>
  <c r="S955" i="23"/>
  <c r="R956" i="23"/>
  <c r="S956" i="23"/>
  <c r="R957" i="23"/>
  <c r="S957" i="23"/>
  <c r="R958" i="23"/>
  <c r="S958" i="23"/>
  <c r="R959" i="23"/>
  <c r="S959" i="23"/>
  <c r="R960" i="23"/>
  <c r="S960" i="23"/>
  <c r="R961" i="23"/>
  <c r="S961" i="23"/>
  <c r="AU879" i="23"/>
  <c r="T841" i="23"/>
  <c r="T842" i="23"/>
  <c r="T843" i="23"/>
  <c r="T844" i="23"/>
  <c r="T845" i="23"/>
  <c r="T846" i="23"/>
  <c r="T847" i="23"/>
  <c r="T848" i="23"/>
  <c r="T849" i="23"/>
  <c r="T850" i="23"/>
  <c r="T851" i="23"/>
  <c r="T852" i="23"/>
  <c r="T853" i="23"/>
  <c r="T854" i="23"/>
  <c r="T855" i="23"/>
  <c r="T856" i="23"/>
  <c r="T857" i="23"/>
  <c r="T858" i="23"/>
  <c r="T859" i="23"/>
  <c r="T860" i="23"/>
  <c r="R841" i="23"/>
  <c r="S841" i="23"/>
  <c r="R842" i="23"/>
  <c r="S842" i="23"/>
  <c r="R843" i="23"/>
  <c r="S843" i="23"/>
  <c r="R844" i="23"/>
  <c r="S844" i="23"/>
  <c r="R845" i="23"/>
  <c r="S845" i="23"/>
  <c r="R846" i="23"/>
  <c r="S846" i="23"/>
  <c r="R847" i="23"/>
  <c r="S847" i="23"/>
  <c r="R848" i="23"/>
  <c r="S848" i="23"/>
  <c r="R849" i="23"/>
  <c r="S849" i="23"/>
  <c r="R850" i="23"/>
  <c r="S850" i="23"/>
  <c r="R851" i="23"/>
  <c r="S851" i="23"/>
  <c r="R852" i="23"/>
  <c r="S852" i="23"/>
  <c r="R853" i="23"/>
  <c r="S853" i="23"/>
  <c r="R854" i="23"/>
  <c r="S854" i="23"/>
  <c r="R855" i="23"/>
  <c r="S855" i="23"/>
  <c r="R856" i="23"/>
  <c r="S856" i="23"/>
  <c r="R857" i="23"/>
  <c r="S857" i="23"/>
  <c r="R858" i="23"/>
  <c r="S858" i="23"/>
  <c r="R859" i="23"/>
  <c r="S859" i="23"/>
  <c r="R860" i="23"/>
  <c r="S860" i="23"/>
  <c r="R805" i="23"/>
  <c r="S805" i="23"/>
  <c r="R806" i="23"/>
  <c r="S806" i="23"/>
  <c r="R807" i="23"/>
  <c r="S807" i="23"/>
  <c r="R808" i="23"/>
  <c r="S808" i="23"/>
  <c r="R809" i="23"/>
  <c r="S809" i="23"/>
  <c r="R810" i="23"/>
  <c r="S810" i="23"/>
  <c r="R811" i="23"/>
  <c r="S811" i="23"/>
  <c r="R812" i="23"/>
  <c r="S812" i="23"/>
  <c r="R813" i="23"/>
  <c r="S813" i="23"/>
  <c r="R814" i="23"/>
  <c r="S814" i="23"/>
  <c r="R815" i="23"/>
  <c r="S815" i="23"/>
  <c r="R816" i="23"/>
  <c r="S816" i="23"/>
  <c r="R817" i="23"/>
  <c r="S817" i="23"/>
  <c r="R818" i="23"/>
  <c r="S818" i="23"/>
  <c r="R819" i="23"/>
  <c r="S819" i="23"/>
  <c r="R820" i="23"/>
  <c r="S820" i="23"/>
  <c r="R821" i="23"/>
  <c r="S821" i="23"/>
  <c r="R822" i="23"/>
  <c r="S822" i="23"/>
  <c r="R823" i="23"/>
  <c r="S823" i="23"/>
  <c r="R824" i="23"/>
  <c r="S824" i="23"/>
  <c r="T769" i="23"/>
  <c r="T770" i="23"/>
  <c r="T771" i="23"/>
  <c r="T772" i="23"/>
  <c r="T773" i="23"/>
  <c r="T774" i="23"/>
  <c r="T775" i="23"/>
  <c r="T776" i="23"/>
  <c r="T777" i="23"/>
  <c r="T778" i="23"/>
  <c r="T779" i="23"/>
  <c r="T780" i="23"/>
  <c r="T781" i="23"/>
  <c r="T782" i="23"/>
  <c r="T783" i="23"/>
  <c r="T784" i="23"/>
  <c r="T785" i="23"/>
  <c r="T786" i="23"/>
  <c r="T787" i="23"/>
  <c r="T788" i="23"/>
  <c r="R769" i="23"/>
  <c r="S769" i="23"/>
  <c r="R770" i="23"/>
  <c r="S770" i="23"/>
  <c r="R771" i="23"/>
  <c r="S771" i="23"/>
  <c r="R772" i="23"/>
  <c r="S772" i="23"/>
  <c r="R773" i="23"/>
  <c r="S773" i="23"/>
  <c r="R774" i="23"/>
  <c r="S774" i="23"/>
  <c r="R775" i="23"/>
  <c r="S775" i="23"/>
  <c r="R776" i="23"/>
  <c r="S776" i="23"/>
  <c r="R777" i="23"/>
  <c r="S777" i="23"/>
  <c r="R778" i="23"/>
  <c r="S778" i="23"/>
  <c r="R779" i="23"/>
  <c r="S779" i="23"/>
  <c r="R780" i="23"/>
  <c r="S780" i="23"/>
  <c r="R781" i="23"/>
  <c r="S781" i="23"/>
  <c r="R782" i="23"/>
  <c r="S782" i="23"/>
  <c r="R783" i="23"/>
  <c r="S783" i="23"/>
  <c r="R784" i="23"/>
  <c r="S784" i="23"/>
  <c r="R785" i="23"/>
  <c r="S785" i="23"/>
  <c r="R786" i="23"/>
  <c r="S786" i="23"/>
  <c r="R787" i="23"/>
  <c r="S787" i="23"/>
  <c r="R788" i="23"/>
  <c r="S788" i="23"/>
  <c r="T735" i="23"/>
  <c r="T736" i="23"/>
  <c r="T737" i="23"/>
  <c r="T738" i="23"/>
  <c r="T739" i="23"/>
  <c r="T740" i="23"/>
  <c r="T741" i="23"/>
  <c r="T742" i="23"/>
  <c r="T743" i="23"/>
  <c r="T744" i="23"/>
  <c r="T745" i="23"/>
  <c r="T746" i="23"/>
  <c r="T747" i="23"/>
  <c r="T748" i="23"/>
  <c r="T749" i="23"/>
  <c r="T750" i="23"/>
  <c r="T751" i="23"/>
  <c r="T752" i="23"/>
  <c r="T753" i="23"/>
  <c r="T754" i="23"/>
  <c r="R735" i="23"/>
  <c r="S735" i="23"/>
  <c r="R736" i="23"/>
  <c r="S736" i="23"/>
  <c r="R737" i="23"/>
  <c r="S737" i="23"/>
  <c r="R738" i="23"/>
  <c r="S738" i="23"/>
  <c r="R739" i="23"/>
  <c r="S739" i="23"/>
  <c r="R740" i="23"/>
  <c r="S740" i="23"/>
  <c r="R741" i="23"/>
  <c r="S741" i="23"/>
  <c r="R742" i="23"/>
  <c r="S742" i="23"/>
  <c r="R743" i="23"/>
  <c r="S743" i="23"/>
  <c r="R744" i="23"/>
  <c r="S744" i="23"/>
  <c r="R745" i="23"/>
  <c r="S745" i="23"/>
  <c r="R746" i="23"/>
  <c r="S746" i="23"/>
  <c r="R747" i="23"/>
  <c r="S747" i="23"/>
  <c r="R748" i="23"/>
  <c r="S748" i="23"/>
  <c r="R749" i="23"/>
  <c r="S749" i="23"/>
  <c r="R750" i="23"/>
  <c r="S750" i="23"/>
  <c r="R751" i="23"/>
  <c r="S751" i="23"/>
  <c r="R752" i="23"/>
  <c r="S752" i="23"/>
  <c r="R753" i="23"/>
  <c r="S753" i="23"/>
  <c r="R754" i="23"/>
  <c r="S754" i="23"/>
  <c r="R701" i="23"/>
  <c r="S701" i="23"/>
  <c r="R702" i="23"/>
  <c r="S702" i="23"/>
  <c r="R703" i="23"/>
  <c r="S703" i="23"/>
  <c r="R704" i="23"/>
  <c r="S704" i="23"/>
  <c r="R705" i="23"/>
  <c r="S705" i="23"/>
  <c r="R706" i="23"/>
  <c r="S706" i="23"/>
  <c r="R707" i="23"/>
  <c r="S707" i="23"/>
  <c r="R708" i="23"/>
  <c r="S708" i="23"/>
  <c r="R709" i="23"/>
  <c r="S709" i="23"/>
  <c r="R710" i="23"/>
  <c r="S710" i="23"/>
  <c r="R711" i="23"/>
  <c r="S711" i="23"/>
  <c r="R712" i="23"/>
  <c r="S712" i="23"/>
  <c r="R713" i="23"/>
  <c r="S713" i="23"/>
  <c r="R714" i="23"/>
  <c r="S714" i="23"/>
  <c r="R715" i="23"/>
  <c r="S715" i="23"/>
  <c r="R716" i="23"/>
  <c r="S716" i="23"/>
  <c r="R717" i="23"/>
  <c r="S717" i="23"/>
  <c r="R718" i="23"/>
  <c r="S718" i="23"/>
  <c r="R719" i="23"/>
  <c r="S719" i="23"/>
  <c r="R720" i="23"/>
  <c r="S720" i="23"/>
  <c r="T667" i="23"/>
  <c r="T668" i="23"/>
  <c r="T669" i="23"/>
  <c r="T670" i="23"/>
  <c r="T671" i="23"/>
  <c r="T672" i="23"/>
  <c r="T673" i="23"/>
  <c r="T674" i="23"/>
  <c r="T675" i="23"/>
  <c r="T676" i="23"/>
  <c r="T677" i="23"/>
  <c r="T678" i="23"/>
  <c r="T679" i="23"/>
  <c r="T680" i="23"/>
  <c r="T681" i="23"/>
  <c r="T682" i="23"/>
  <c r="T683" i="23"/>
  <c r="T684" i="23"/>
  <c r="T685" i="23"/>
  <c r="T686" i="23"/>
  <c r="R667" i="23"/>
  <c r="S667" i="23"/>
  <c r="R668" i="23"/>
  <c r="S668" i="23"/>
  <c r="R669" i="23"/>
  <c r="S669" i="23"/>
  <c r="R670" i="23"/>
  <c r="S670" i="23"/>
  <c r="R671" i="23"/>
  <c r="S671" i="23"/>
  <c r="R672" i="23"/>
  <c r="S672" i="23"/>
  <c r="R673" i="23"/>
  <c r="S673" i="23"/>
  <c r="R674" i="23"/>
  <c r="S674" i="23"/>
  <c r="R675" i="23"/>
  <c r="S675" i="23"/>
  <c r="R676" i="23"/>
  <c r="S676" i="23"/>
  <c r="R677" i="23"/>
  <c r="S677" i="23"/>
  <c r="R678" i="23"/>
  <c r="S678" i="23"/>
  <c r="R679" i="23"/>
  <c r="S679" i="23"/>
  <c r="R680" i="23"/>
  <c r="S680" i="23"/>
  <c r="R681" i="23"/>
  <c r="S681" i="23"/>
  <c r="R682" i="23"/>
  <c r="S682" i="23"/>
  <c r="R683" i="23"/>
  <c r="S683" i="23"/>
  <c r="R684" i="23"/>
  <c r="S684" i="23"/>
  <c r="R685" i="23"/>
  <c r="S685" i="23"/>
  <c r="R686" i="23"/>
  <c r="S686" i="23"/>
  <c r="T631" i="23"/>
  <c r="T632" i="23"/>
  <c r="T633" i="23"/>
  <c r="T634" i="23"/>
  <c r="T635" i="23"/>
  <c r="T636" i="23"/>
  <c r="T637" i="23"/>
  <c r="T638" i="23"/>
  <c r="T639" i="23"/>
  <c r="T640" i="23"/>
  <c r="T641" i="23"/>
  <c r="T642" i="23"/>
  <c r="T643" i="23"/>
  <c r="T644" i="23"/>
  <c r="T645" i="23"/>
  <c r="T646" i="23"/>
  <c r="T647" i="23"/>
  <c r="T648" i="23"/>
  <c r="T649" i="23"/>
  <c r="T650" i="23"/>
  <c r="R631" i="23"/>
  <c r="S631" i="23"/>
  <c r="R632" i="23"/>
  <c r="S632" i="23"/>
  <c r="R633" i="23"/>
  <c r="S633" i="23"/>
  <c r="R634" i="23"/>
  <c r="S634" i="23"/>
  <c r="R635" i="23"/>
  <c r="S635" i="23"/>
  <c r="R636" i="23"/>
  <c r="S636" i="23"/>
  <c r="R637" i="23"/>
  <c r="S637" i="23"/>
  <c r="R638" i="23"/>
  <c r="S638" i="23"/>
  <c r="R639" i="23"/>
  <c r="S639" i="23"/>
  <c r="R640" i="23"/>
  <c r="S640" i="23"/>
  <c r="R641" i="23"/>
  <c r="S641" i="23"/>
  <c r="R642" i="23"/>
  <c r="S642" i="23"/>
  <c r="R643" i="23"/>
  <c r="S643" i="23"/>
  <c r="R644" i="23"/>
  <c r="S644" i="23"/>
  <c r="R645" i="23"/>
  <c r="S645" i="23"/>
  <c r="R646" i="23"/>
  <c r="S646" i="23"/>
  <c r="R647" i="23"/>
  <c r="S647" i="23"/>
  <c r="R648" i="23"/>
  <c r="S648" i="23"/>
  <c r="R649" i="23"/>
  <c r="S649" i="23"/>
  <c r="R650" i="23"/>
  <c r="S650" i="23"/>
  <c r="T597" i="23"/>
  <c r="T598" i="23"/>
  <c r="T599" i="23"/>
  <c r="T600" i="23"/>
  <c r="T601" i="23"/>
  <c r="T602" i="23"/>
  <c r="T603" i="23"/>
  <c r="T604" i="23"/>
  <c r="T605" i="23"/>
  <c r="T606" i="23"/>
  <c r="T607" i="23"/>
  <c r="T608" i="23"/>
  <c r="T609" i="23"/>
  <c r="T610" i="23"/>
  <c r="T611" i="23"/>
  <c r="T612" i="23"/>
  <c r="T613" i="23"/>
  <c r="T614" i="23"/>
  <c r="T615" i="23"/>
  <c r="T616" i="23"/>
  <c r="S597" i="23"/>
  <c r="R598" i="23"/>
  <c r="S598" i="23"/>
  <c r="S599" i="23"/>
  <c r="R600" i="23"/>
  <c r="S600" i="23"/>
  <c r="S601" i="23"/>
  <c r="R602" i="23"/>
  <c r="S602" i="23"/>
  <c r="R603" i="23"/>
  <c r="S603" i="23"/>
  <c r="R604" i="23"/>
  <c r="S604" i="23"/>
  <c r="R605" i="23"/>
  <c r="S605" i="23"/>
  <c r="R606" i="23"/>
  <c r="S606" i="23"/>
  <c r="R607" i="23"/>
  <c r="S607" i="23"/>
  <c r="R608" i="23"/>
  <c r="S608" i="23"/>
  <c r="R609" i="23"/>
  <c r="S609" i="23"/>
  <c r="R610" i="23"/>
  <c r="S610" i="23"/>
  <c r="R611" i="23"/>
  <c r="S611" i="23"/>
  <c r="R612" i="23"/>
  <c r="S612" i="23"/>
  <c r="R613" i="23"/>
  <c r="S613" i="23"/>
  <c r="R614" i="23"/>
  <c r="S614" i="23"/>
  <c r="R615" i="23"/>
  <c r="S615" i="23"/>
  <c r="R616" i="23"/>
  <c r="S616" i="23"/>
  <c r="R504" i="23"/>
  <c r="R508" i="23"/>
  <c r="R512" i="23"/>
  <c r="R520" i="23"/>
  <c r="T521" i="23"/>
  <c r="T522" i="23"/>
  <c r="T523" i="23"/>
  <c r="R505" i="23"/>
  <c r="R506" i="23"/>
  <c r="R507" i="23"/>
  <c r="R510" i="23"/>
  <c r="R513" i="23"/>
  <c r="R514" i="23"/>
  <c r="R515" i="23"/>
  <c r="R517" i="23"/>
  <c r="R518" i="23"/>
  <c r="R519" i="23"/>
  <c r="R521" i="23"/>
  <c r="S521" i="23"/>
  <c r="R522" i="23"/>
  <c r="S522" i="23"/>
  <c r="R523" i="23"/>
  <c r="S523" i="23"/>
  <c r="T468" i="23"/>
  <c r="T469" i="23"/>
  <c r="T470" i="23"/>
  <c r="T471" i="23"/>
  <c r="T472" i="23"/>
  <c r="T473" i="23"/>
  <c r="T474" i="23"/>
  <c r="T475" i="23"/>
  <c r="T476" i="23"/>
  <c r="T477" i="23"/>
  <c r="T478" i="23"/>
  <c r="T479" i="23"/>
  <c r="T480" i="23"/>
  <c r="T481" i="23"/>
  <c r="T482" i="23"/>
  <c r="T483" i="23"/>
  <c r="T484" i="23"/>
  <c r="T485" i="23"/>
  <c r="T486" i="23"/>
  <c r="T487" i="23"/>
  <c r="R468" i="23"/>
  <c r="R469" i="23"/>
  <c r="R470" i="23"/>
  <c r="R471" i="23"/>
  <c r="R472" i="23"/>
  <c r="R473" i="23"/>
  <c r="R474" i="23"/>
  <c r="R475" i="23"/>
  <c r="R476" i="23"/>
  <c r="R477" i="23"/>
  <c r="R478" i="23"/>
  <c r="R479" i="23"/>
  <c r="R480" i="23"/>
  <c r="R481" i="23"/>
  <c r="R482" i="23"/>
  <c r="R483" i="23"/>
  <c r="R484" i="23"/>
  <c r="R485" i="23"/>
  <c r="R486" i="23"/>
  <c r="R487" i="23"/>
  <c r="R488" i="23"/>
  <c r="R492" i="23"/>
  <c r="S469" i="23"/>
  <c r="S470" i="23"/>
  <c r="S471" i="23"/>
  <c r="S472" i="23"/>
  <c r="S473" i="23"/>
  <c r="S474" i="23"/>
  <c r="S475" i="23"/>
  <c r="S476" i="23"/>
  <c r="S477" i="23"/>
  <c r="S478" i="23"/>
  <c r="S479" i="23"/>
  <c r="S480" i="23"/>
  <c r="S481" i="23"/>
  <c r="S482" i="23"/>
  <c r="S483" i="23"/>
  <c r="S484" i="23"/>
  <c r="S485" i="23"/>
  <c r="S486" i="23"/>
  <c r="S487" i="23"/>
  <c r="R434" i="23"/>
  <c r="R442" i="23"/>
  <c r="R446" i="23"/>
  <c r="T451" i="23"/>
  <c r="R433" i="23"/>
  <c r="R435" i="23"/>
  <c r="R437" i="23"/>
  <c r="R441" i="23"/>
  <c r="R443" i="23"/>
  <c r="R445" i="23"/>
  <c r="R449" i="23"/>
  <c r="R451" i="23"/>
  <c r="T345" i="23"/>
  <c r="T346" i="23"/>
  <c r="T277" i="23"/>
  <c r="T278" i="23"/>
  <c r="T279" i="23"/>
  <c r="T280" i="23"/>
  <c r="T281" i="23"/>
  <c r="T282" i="23"/>
  <c r="T283" i="23"/>
  <c r="T284" i="23"/>
  <c r="T285" i="23"/>
  <c r="T286" i="23"/>
  <c r="T287" i="23"/>
  <c r="T288" i="23"/>
  <c r="T289" i="23"/>
  <c r="T290" i="23"/>
  <c r="T291" i="23"/>
  <c r="T292" i="23"/>
  <c r="T248" i="23"/>
  <c r="T249" i="23"/>
  <c r="T250" i="23"/>
  <c r="T251" i="23"/>
  <c r="T252" i="23"/>
  <c r="T253" i="23"/>
  <c r="T254" i="23"/>
  <c r="T255" i="23"/>
  <c r="T256" i="23"/>
  <c r="R248" i="23"/>
  <c r="S248" i="23"/>
  <c r="R249" i="23"/>
  <c r="S249" i="23"/>
  <c r="R250" i="23"/>
  <c r="S250" i="23"/>
  <c r="R251" i="23"/>
  <c r="S251" i="23"/>
  <c r="R252" i="23"/>
  <c r="S252" i="23"/>
  <c r="R253" i="23"/>
  <c r="S253" i="23"/>
  <c r="R254" i="23"/>
  <c r="S254" i="23"/>
  <c r="R255" i="23"/>
  <c r="S255" i="23"/>
  <c r="R256" i="23"/>
  <c r="S256" i="23"/>
  <c r="T149" i="23"/>
  <c r="T150" i="23"/>
  <c r="T151" i="23"/>
  <c r="T152" i="23"/>
  <c r="T153" i="23"/>
  <c r="T154" i="23"/>
  <c r="T155" i="23"/>
  <c r="T156" i="23"/>
  <c r="T157" i="23"/>
  <c r="T158" i="23"/>
  <c r="T159" i="23"/>
  <c r="T160" i="23"/>
  <c r="T161" i="23"/>
  <c r="T162" i="23"/>
  <c r="T163" i="23"/>
  <c r="T164" i="23"/>
  <c r="T165" i="23"/>
  <c r="R117" i="23"/>
  <c r="R121" i="23"/>
  <c r="R125" i="23"/>
  <c r="R133" i="23"/>
  <c r="R115" i="23"/>
  <c r="R119" i="23"/>
  <c r="R122" i="23"/>
  <c r="R123" i="23"/>
  <c r="R126" i="23"/>
  <c r="R127" i="23"/>
  <c r="R128" i="23"/>
  <c r="R130" i="23"/>
  <c r="R131" i="23"/>
  <c r="R134" i="23"/>
  <c r="T1331" i="57"/>
  <c r="T1332" i="57"/>
  <c r="T1333" i="57"/>
  <c r="T1334" i="57"/>
  <c r="T1335" i="57"/>
  <c r="T1336" i="57"/>
  <c r="T1337" i="57"/>
  <c r="T1338" i="57"/>
  <c r="T1339" i="57"/>
  <c r="T1340" i="57"/>
  <c r="T1341" i="57"/>
  <c r="T1342" i="57"/>
  <c r="T1343" i="57"/>
  <c r="T1344" i="57"/>
  <c r="T1345" i="57"/>
  <c r="T1346" i="57"/>
  <c r="T1347" i="57"/>
  <c r="T1348" i="57"/>
  <c r="T1349" i="57"/>
  <c r="T1350" i="57"/>
  <c r="R1331" i="57"/>
  <c r="R1332" i="57"/>
  <c r="R1333" i="57"/>
  <c r="S1333" i="57"/>
  <c r="R1334" i="57"/>
  <c r="S1334" i="57"/>
  <c r="R1335" i="57"/>
  <c r="S1335" i="57"/>
  <c r="R1336" i="57"/>
  <c r="S1336" i="57"/>
  <c r="R1337" i="57"/>
  <c r="S1337" i="57"/>
  <c r="R1338" i="57"/>
  <c r="S1338" i="57"/>
  <c r="R1339" i="57"/>
  <c r="S1339" i="57"/>
  <c r="R1340" i="57"/>
  <c r="S1340" i="57"/>
  <c r="R1341" i="57"/>
  <c r="S1341" i="57"/>
  <c r="R1342" i="57"/>
  <c r="S1342" i="57"/>
  <c r="R1343" i="57"/>
  <c r="S1343" i="57"/>
  <c r="R1344" i="57"/>
  <c r="S1344" i="57"/>
  <c r="R1345" i="57"/>
  <c r="S1345" i="57"/>
  <c r="R1346" i="57"/>
  <c r="S1346" i="57"/>
  <c r="R1347" i="57"/>
  <c r="S1347" i="57"/>
  <c r="R1348" i="57"/>
  <c r="S1348" i="57"/>
  <c r="R1349" i="57"/>
  <c r="S1349" i="57"/>
  <c r="R1350" i="57"/>
  <c r="S1350" i="57"/>
  <c r="T1293" i="57"/>
  <c r="T1294" i="57"/>
  <c r="T1295" i="57"/>
  <c r="T1296" i="57"/>
  <c r="T1297" i="57"/>
  <c r="T1298" i="57"/>
  <c r="T1299" i="57"/>
  <c r="T1300" i="57"/>
  <c r="T1301" i="57"/>
  <c r="T1302" i="57"/>
  <c r="T1303" i="57"/>
  <c r="T1304" i="57"/>
  <c r="T1305" i="57"/>
  <c r="T1306" i="57"/>
  <c r="T1307" i="57"/>
  <c r="T1308" i="57"/>
  <c r="T1309" i="57"/>
  <c r="T1310" i="57"/>
  <c r="T1311" i="57"/>
  <c r="T1312" i="57"/>
  <c r="R1293" i="57"/>
  <c r="S1293" i="57"/>
  <c r="R1294" i="57"/>
  <c r="R1295" i="57"/>
  <c r="S1295" i="57"/>
  <c r="R1296" i="57"/>
  <c r="S1296" i="57"/>
  <c r="R1297" i="57"/>
  <c r="S1297" i="57"/>
  <c r="R1298" i="57"/>
  <c r="S1298" i="57"/>
  <c r="R1299" i="57"/>
  <c r="S1299" i="57"/>
  <c r="R1300" i="57"/>
  <c r="S1300" i="57"/>
  <c r="R1301" i="57"/>
  <c r="S1301" i="57"/>
  <c r="R1302" i="57"/>
  <c r="S1302" i="57"/>
  <c r="R1303" i="57"/>
  <c r="S1303" i="57"/>
  <c r="R1304" i="57"/>
  <c r="S1304" i="57"/>
  <c r="R1305" i="57"/>
  <c r="S1305" i="57"/>
  <c r="R1306" i="57"/>
  <c r="S1306" i="57"/>
  <c r="R1307" i="57"/>
  <c r="S1307" i="57"/>
  <c r="R1308" i="57"/>
  <c r="S1308" i="57"/>
  <c r="R1309" i="57"/>
  <c r="S1309" i="57"/>
  <c r="R1310" i="57"/>
  <c r="S1310" i="57"/>
  <c r="R1311" i="57"/>
  <c r="S1311" i="57"/>
  <c r="R1312" i="57"/>
  <c r="S1312" i="57"/>
  <c r="T1259" i="57"/>
  <c r="T1260" i="57"/>
  <c r="T1261" i="57"/>
  <c r="T1262" i="57"/>
  <c r="T1263" i="57"/>
  <c r="T1264" i="57"/>
  <c r="T1265" i="57"/>
  <c r="T1266" i="57"/>
  <c r="T1267" i="57"/>
  <c r="T1268" i="57"/>
  <c r="T1269" i="57"/>
  <c r="T1270" i="57"/>
  <c r="T1271" i="57"/>
  <c r="T1272" i="57"/>
  <c r="T1273" i="57"/>
  <c r="T1274" i="57"/>
  <c r="T1275" i="57"/>
  <c r="T1276" i="57"/>
  <c r="T1277" i="57"/>
  <c r="T1278" i="57"/>
  <c r="R1259" i="57"/>
  <c r="R1260" i="57"/>
  <c r="S1260" i="57"/>
  <c r="R1261" i="57"/>
  <c r="S1261" i="57"/>
  <c r="R1262" i="57"/>
  <c r="S1262" i="57"/>
  <c r="R1263" i="57"/>
  <c r="S1263" i="57"/>
  <c r="R1264" i="57"/>
  <c r="S1264" i="57"/>
  <c r="R1265" i="57"/>
  <c r="S1265" i="57"/>
  <c r="R1266" i="57"/>
  <c r="S1266" i="57"/>
  <c r="R1267" i="57"/>
  <c r="S1267" i="57"/>
  <c r="R1268" i="57"/>
  <c r="S1268" i="57"/>
  <c r="R1269" i="57"/>
  <c r="S1269" i="57"/>
  <c r="R1270" i="57"/>
  <c r="S1270" i="57"/>
  <c r="R1271" i="57"/>
  <c r="S1271" i="57"/>
  <c r="R1272" i="57"/>
  <c r="S1272" i="57"/>
  <c r="R1273" i="57"/>
  <c r="S1273" i="57"/>
  <c r="R1274" i="57"/>
  <c r="S1274" i="57"/>
  <c r="R1275" i="57"/>
  <c r="S1275" i="57"/>
  <c r="R1276" i="57"/>
  <c r="S1276" i="57"/>
  <c r="R1277" i="57"/>
  <c r="S1277" i="57"/>
  <c r="R1278" i="57"/>
  <c r="S1278" i="57"/>
  <c r="T1224" i="57"/>
  <c r="T1225" i="57"/>
  <c r="T1226" i="57"/>
  <c r="T1227" i="57"/>
  <c r="T1228" i="57"/>
  <c r="T1229" i="57"/>
  <c r="T1230" i="57"/>
  <c r="T1231" i="57"/>
  <c r="T1232" i="57"/>
  <c r="T1233" i="57"/>
  <c r="T1234" i="57"/>
  <c r="T1235" i="57"/>
  <c r="T1236" i="57"/>
  <c r="T1237" i="57"/>
  <c r="T1238" i="57"/>
  <c r="T1239" i="57"/>
  <c r="T1240" i="57"/>
  <c r="T1241" i="57"/>
  <c r="T1242" i="57"/>
  <c r="T1243" i="57"/>
  <c r="R1224" i="57"/>
  <c r="R1225" i="57"/>
  <c r="R1226" i="57"/>
  <c r="S1226" i="57"/>
  <c r="R1227" i="57"/>
  <c r="S1227" i="57"/>
  <c r="R1228" i="57"/>
  <c r="S1228" i="57"/>
  <c r="R1229" i="57"/>
  <c r="S1229" i="57"/>
  <c r="R1230" i="57"/>
  <c r="S1230" i="57"/>
  <c r="R1231" i="57"/>
  <c r="S1231" i="57"/>
  <c r="R1232" i="57"/>
  <c r="S1232" i="57"/>
  <c r="R1233" i="57"/>
  <c r="S1233" i="57"/>
  <c r="R1234" i="57"/>
  <c r="S1234" i="57"/>
  <c r="R1235" i="57"/>
  <c r="S1235" i="57"/>
  <c r="R1236" i="57"/>
  <c r="S1236" i="57"/>
  <c r="R1237" i="57"/>
  <c r="S1237" i="57"/>
  <c r="R1238" i="57"/>
  <c r="S1238" i="57"/>
  <c r="R1239" i="57"/>
  <c r="S1239" i="57"/>
  <c r="R1240" i="57"/>
  <c r="S1240" i="57"/>
  <c r="R1241" i="57"/>
  <c r="S1241" i="57"/>
  <c r="R1242" i="57"/>
  <c r="S1242" i="57"/>
  <c r="R1243" i="57"/>
  <c r="S1243" i="57"/>
  <c r="T1188" i="57"/>
  <c r="T1189" i="57"/>
  <c r="T1190" i="57"/>
  <c r="T1191" i="57"/>
  <c r="T1192" i="57"/>
  <c r="T1193" i="57"/>
  <c r="T1194" i="57"/>
  <c r="T1195" i="57"/>
  <c r="T1196" i="57"/>
  <c r="T1197" i="57"/>
  <c r="T1198" i="57"/>
  <c r="T1199" i="57"/>
  <c r="T1200" i="57"/>
  <c r="T1201" i="57"/>
  <c r="T1202" i="57"/>
  <c r="T1203" i="57"/>
  <c r="T1204" i="57"/>
  <c r="T1205" i="57"/>
  <c r="T1206" i="57"/>
  <c r="T1207" i="57"/>
  <c r="R1188" i="57"/>
  <c r="S1188" i="57"/>
  <c r="R1189" i="57"/>
  <c r="S1189" i="57"/>
  <c r="R1190" i="57"/>
  <c r="S1190" i="57"/>
  <c r="R1191" i="57"/>
  <c r="S1191" i="57"/>
  <c r="R1192" i="57"/>
  <c r="S1192" i="57"/>
  <c r="R1193" i="57"/>
  <c r="S1193" i="57"/>
  <c r="R1194" i="57"/>
  <c r="S1194" i="57"/>
  <c r="R1195" i="57"/>
  <c r="S1195" i="57"/>
  <c r="R1196" i="57"/>
  <c r="S1196" i="57"/>
  <c r="R1197" i="57"/>
  <c r="S1197" i="57"/>
  <c r="R1198" i="57"/>
  <c r="S1198" i="57"/>
  <c r="R1199" i="57"/>
  <c r="S1199" i="57"/>
  <c r="R1200" i="57"/>
  <c r="S1200" i="57"/>
  <c r="R1201" i="57"/>
  <c r="S1201" i="57"/>
  <c r="R1202" i="57"/>
  <c r="S1202" i="57"/>
  <c r="R1203" i="57"/>
  <c r="S1203" i="57"/>
  <c r="R1204" i="57"/>
  <c r="S1204" i="57"/>
  <c r="R1205" i="57"/>
  <c r="S1205" i="57"/>
  <c r="R1206" i="57"/>
  <c r="S1206" i="57"/>
  <c r="R1207" i="57"/>
  <c r="S1207" i="57"/>
  <c r="T1152" i="57"/>
  <c r="T1153" i="57"/>
  <c r="T1154" i="57"/>
  <c r="T1155" i="57"/>
  <c r="T1156" i="57"/>
  <c r="T1157" i="57"/>
  <c r="T1158" i="57"/>
  <c r="T1159" i="57"/>
  <c r="T1160" i="57"/>
  <c r="T1161" i="57"/>
  <c r="T1162" i="57"/>
  <c r="T1163" i="57"/>
  <c r="T1164" i="57"/>
  <c r="T1165" i="57"/>
  <c r="T1166" i="57"/>
  <c r="T1167" i="57"/>
  <c r="T1168" i="57"/>
  <c r="T1169" i="57"/>
  <c r="T1170" i="57"/>
  <c r="T1171" i="57"/>
  <c r="R1152" i="57"/>
  <c r="S1152" i="57"/>
  <c r="R1153" i="57"/>
  <c r="R1154" i="57"/>
  <c r="S1154" i="57"/>
  <c r="R1155" i="57"/>
  <c r="S1155" i="57"/>
  <c r="R1156" i="57"/>
  <c r="S1156" i="57"/>
  <c r="R1157" i="57"/>
  <c r="S1157" i="57"/>
  <c r="R1158" i="57"/>
  <c r="S1158" i="57"/>
  <c r="R1159" i="57"/>
  <c r="S1159" i="57"/>
  <c r="R1160" i="57"/>
  <c r="S1160" i="57"/>
  <c r="R1161" i="57"/>
  <c r="S1161" i="57"/>
  <c r="R1162" i="57"/>
  <c r="S1162" i="57"/>
  <c r="R1163" i="57"/>
  <c r="S1163" i="57"/>
  <c r="R1164" i="57"/>
  <c r="S1164" i="57"/>
  <c r="R1165" i="57"/>
  <c r="S1165" i="57"/>
  <c r="R1166" i="57"/>
  <c r="S1166" i="57"/>
  <c r="R1167" i="57"/>
  <c r="S1167" i="57"/>
  <c r="R1168" i="57"/>
  <c r="S1168" i="57"/>
  <c r="R1169" i="57"/>
  <c r="S1169" i="57"/>
  <c r="R1170" i="57"/>
  <c r="S1170" i="57"/>
  <c r="R1171" i="57"/>
  <c r="S1171" i="57"/>
  <c r="R1116" i="57"/>
  <c r="R1117" i="57"/>
  <c r="S1117" i="57"/>
  <c r="R1118" i="57"/>
  <c r="S1118" i="57"/>
  <c r="R1119" i="57"/>
  <c r="S1119" i="57"/>
  <c r="R1120" i="57"/>
  <c r="S1120" i="57"/>
  <c r="R1121" i="57"/>
  <c r="S1121" i="57"/>
  <c r="R1122" i="57"/>
  <c r="S1122" i="57"/>
  <c r="R1123" i="57"/>
  <c r="S1123" i="57"/>
  <c r="R1124" i="57"/>
  <c r="S1124" i="57"/>
  <c r="R1125" i="57"/>
  <c r="S1125" i="57"/>
  <c r="R1126" i="57"/>
  <c r="S1126" i="57"/>
  <c r="R1127" i="57"/>
  <c r="S1127" i="57"/>
  <c r="R1128" i="57"/>
  <c r="S1128" i="57"/>
  <c r="R1129" i="57"/>
  <c r="S1129" i="57"/>
  <c r="R1130" i="57"/>
  <c r="S1130" i="57"/>
  <c r="R1131" i="57"/>
  <c r="S1131" i="57"/>
  <c r="R1132" i="57"/>
  <c r="S1132" i="57"/>
  <c r="R1133" i="57"/>
  <c r="S1133" i="57"/>
  <c r="R1134" i="57"/>
  <c r="R1135" i="57"/>
  <c r="S1135" i="57"/>
  <c r="T1116" i="57"/>
  <c r="T1117" i="57"/>
  <c r="T1118" i="57"/>
  <c r="T1119" i="57"/>
  <c r="T1120" i="57"/>
  <c r="T1121" i="57"/>
  <c r="T1122" i="57"/>
  <c r="T1123" i="57"/>
  <c r="T1124" i="57"/>
  <c r="T1125" i="57"/>
  <c r="T1126" i="57"/>
  <c r="T1127" i="57"/>
  <c r="T1128" i="57"/>
  <c r="T1129" i="57"/>
  <c r="T1130" i="57"/>
  <c r="T1131" i="57"/>
  <c r="T1132" i="57"/>
  <c r="T1133" i="57"/>
  <c r="T1134" i="57"/>
  <c r="T1135" i="57"/>
  <c r="S1134" i="57"/>
  <c r="T1081" i="57"/>
  <c r="T1082" i="57"/>
  <c r="T1083" i="57"/>
  <c r="T1084" i="57"/>
  <c r="T1085" i="57"/>
  <c r="T1086" i="57"/>
  <c r="T1087" i="57"/>
  <c r="T1088" i="57"/>
  <c r="T1089" i="57"/>
  <c r="T1090" i="57"/>
  <c r="T1091" i="57"/>
  <c r="T1092" i="57"/>
  <c r="T1093" i="57"/>
  <c r="T1094" i="57"/>
  <c r="T1095" i="57"/>
  <c r="T1096" i="57"/>
  <c r="T1097" i="57"/>
  <c r="T1098" i="57"/>
  <c r="T1099" i="57"/>
  <c r="T1100" i="57"/>
  <c r="R1081" i="57"/>
  <c r="R1082" i="57"/>
  <c r="S1082" i="57"/>
  <c r="R1083" i="57"/>
  <c r="R1084" i="57"/>
  <c r="S1084" i="57"/>
  <c r="R1085" i="57"/>
  <c r="S1085" i="57"/>
  <c r="R1086" i="57"/>
  <c r="S1086" i="57"/>
  <c r="R1087" i="57"/>
  <c r="S1087" i="57"/>
  <c r="R1088" i="57"/>
  <c r="S1088" i="57"/>
  <c r="R1089" i="57"/>
  <c r="S1089" i="57"/>
  <c r="R1090" i="57"/>
  <c r="S1090" i="57"/>
  <c r="R1091" i="57"/>
  <c r="S1091" i="57"/>
  <c r="R1092" i="57"/>
  <c r="S1092" i="57"/>
  <c r="R1093" i="57"/>
  <c r="S1093" i="57"/>
  <c r="R1094" i="57"/>
  <c r="S1094" i="57"/>
  <c r="R1095" i="57"/>
  <c r="S1095" i="57"/>
  <c r="R1096" i="57"/>
  <c r="S1096" i="57"/>
  <c r="R1097" i="57"/>
  <c r="S1097" i="57"/>
  <c r="R1098" i="57"/>
  <c r="S1098" i="57"/>
  <c r="R1099" i="57"/>
  <c r="S1099" i="57"/>
  <c r="R1100" i="57"/>
  <c r="S1100" i="57"/>
  <c r="T1045" i="57"/>
  <c r="T1046" i="57"/>
  <c r="T1047" i="57"/>
  <c r="T1048" i="57"/>
  <c r="T1049" i="57"/>
  <c r="T1050" i="57"/>
  <c r="T1051" i="57"/>
  <c r="T1052" i="57"/>
  <c r="T1053" i="57"/>
  <c r="T1054" i="57"/>
  <c r="T1055" i="57"/>
  <c r="T1056" i="57"/>
  <c r="T1057" i="57"/>
  <c r="T1058" i="57"/>
  <c r="T1059" i="57"/>
  <c r="T1060" i="57"/>
  <c r="T1061" i="57"/>
  <c r="T1062" i="57"/>
  <c r="T1063" i="57"/>
  <c r="T1064" i="57"/>
  <c r="R1045" i="57"/>
  <c r="R1046" i="57"/>
  <c r="S1046" i="57"/>
  <c r="R1047" i="57"/>
  <c r="R1048" i="57"/>
  <c r="S1048" i="57"/>
  <c r="R1049" i="57"/>
  <c r="S1049" i="57"/>
  <c r="R1050" i="57"/>
  <c r="S1050" i="57"/>
  <c r="R1051" i="57"/>
  <c r="S1051" i="57"/>
  <c r="R1052" i="57"/>
  <c r="S1052" i="57"/>
  <c r="R1053" i="57"/>
  <c r="S1053" i="57"/>
  <c r="R1054" i="57"/>
  <c r="S1054" i="57"/>
  <c r="R1055" i="57"/>
  <c r="S1055" i="57"/>
  <c r="R1056" i="57"/>
  <c r="S1056" i="57"/>
  <c r="R1057" i="57"/>
  <c r="S1057" i="57"/>
  <c r="R1058" i="57"/>
  <c r="S1058" i="57"/>
  <c r="R1059" i="57"/>
  <c r="S1059" i="57"/>
  <c r="R1060" i="57"/>
  <c r="S1060" i="57"/>
  <c r="R1061" i="57"/>
  <c r="S1061" i="57"/>
  <c r="R1062" i="57"/>
  <c r="S1062" i="57"/>
  <c r="R1063" i="57"/>
  <c r="S1063" i="57"/>
  <c r="R1064" i="57"/>
  <c r="S1064" i="57"/>
  <c r="T969" i="57"/>
  <c r="T970" i="57"/>
  <c r="T971" i="57"/>
  <c r="T972" i="57"/>
  <c r="T973" i="57"/>
  <c r="T974" i="57"/>
  <c r="T975" i="57"/>
  <c r="T976" i="57"/>
  <c r="T977" i="57"/>
  <c r="T978" i="57"/>
  <c r="T979" i="57"/>
  <c r="T980" i="57"/>
  <c r="T981" i="57"/>
  <c r="T982" i="57"/>
  <c r="T983" i="57"/>
  <c r="T984" i="57"/>
  <c r="T985" i="57"/>
  <c r="T986" i="57"/>
  <c r="T987" i="57"/>
  <c r="T988" i="57"/>
  <c r="R969" i="57"/>
  <c r="R970" i="57"/>
  <c r="S970" i="57"/>
  <c r="R971" i="57"/>
  <c r="R972" i="57"/>
  <c r="S972" i="57"/>
  <c r="R973" i="57"/>
  <c r="S973" i="57"/>
  <c r="R974" i="57"/>
  <c r="S974" i="57"/>
  <c r="R975" i="57"/>
  <c r="S975" i="57"/>
  <c r="R976" i="57"/>
  <c r="S976" i="57"/>
  <c r="R977" i="57"/>
  <c r="S977" i="57"/>
  <c r="R978" i="57"/>
  <c r="S978" i="57"/>
  <c r="R979" i="57"/>
  <c r="S979" i="57"/>
  <c r="R980" i="57"/>
  <c r="S980" i="57"/>
  <c r="R981" i="57"/>
  <c r="S981" i="57"/>
  <c r="R982" i="57"/>
  <c r="S982" i="57"/>
  <c r="R983" i="57"/>
  <c r="S983" i="57"/>
  <c r="R984" i="57"/>
  <c r="S984" i="57"/>
  <c r="R985" i="57"/>
  <c r="S985" i="57"/>
  <c r="R986" i="57"/>
  <c r="S986" i="57"/>
  <c r="R987" i="57"/>
  <c r="S987" i="57"/>
  <c r="R988" i="57"/>
  <c r="S988" i="57"/>
  <c r="T1009" i="57"/>
  <c r="T1010" i="57"/>
  <c r="T1011" i="57"/>
  <c r="T1012" i="57"/>
  <c r="T1013" i="57"/>
  <c r="T1014" i="57"/>
  <c r="T1015" i="57"/>
  <c r="T1016" i="57"/>
  <c r="T1017" i="57"/>
  <c r="T1018" i="57"/>
  <c r="T1019" i="57"/>
  <c r="T1020" i="57"/>
  <c r="T1021" i="57"/>
  <c r="T1022" i="57"/>
  <c r="T1023" i="57"/>
  <c r="T1024" i="57"/>
  <c r="T1025" i="57"/>
  <c r="T1026" i="57"/>
  <c r="T1027" i="57"/>
  <c r="T1028" i="57"/>
  <c r="R1009" i="57"/>
  <c r="R1010" i="57"/>
  <c r="R1011" i="57"/>
  <c r="S1011" i="57"/>
  <c r="R1012" i="57"/>
  <c r="S1012" i="57"/>
  <c r="R1013" i="57"/>
  <c r="S1013" i="57"/>
  <c r="R1014" i="57"/>
  <c r="S1014" i="57"/>
  <c r="R1015" i="57"/>
  <c r="S1015" i="57"/>
  <c r="R1016" i="57"/>
  <c r="S1016" i="57"/>
  <c r="R1017" i="57"/>
  <c r="S1017" i="57"/>
  <c r="R1018" i="57"/>
  <c r="S1018" i="57"/>
  <c r="R1019" i="57"/>
  <c r="S1019" i="57"/>
  <c r="R1020" i="57"/>
  <c r="S1020" i="57"/>
  <c r="R1021" i="57"/>
  <c r="S1021" i="57"/>
  <c r="R1022" i="57"/>
  <c r="S1022" i="57"/>
  <c r="R1023" i="57"/>
  <c r="S1023" i="57"/>
  <c r="R1024" i="57"/>
  <c r="S1024" i="57"/>
  <c r="R1025" i="57"/>
  <c r="S1025" i="57"/>
  <c r="R1026" i="57"/>
  <c r="S1026" i="57"/>
  <c r="R1027" i="57"/>
  <c r="S1027" i="57"/>
  <c r="R1028" i="57"/>
  <c r="S1028" i="57"/>
  <c r="T935" i="57"/>
  <c r="T936" i="57"/>
  <c r="T937" i="57"/>
  <c r="T938" i="57"/>
  <c r="T939" i="57"/>
  <c r="T940" i="57"/>
  <c r="T941" i="57"/>
  <c r="T942" i="57"/>
  <c r="T943" i="57"/>
  <c r="T944" i="57"/>
  <c r="T945" i="57"/>
  <c r="T946" i="57"/>
  <c r="T947" i="57"/>
  <c r="T948" i="57"/>
  <c r="T949" i="57"/>
  <c r="T950" i="57"/>
  <c r="T951" i="57"/>
  <c r="T952" i="57"/>
  <c r="T953" i="57"/>
  <c r="T954" i="57"/>
  <c r="R935" i="57"/>
  <c r="R936" i="57"/>
  <c r="S936" i="57"/>
  <c r="R937" i="57"/>
  <c r="R938" i="57"/>
  <c r="S938" i="57"/>
  <c r="R939" i="57"/>
  <c r="S939" i="57"/>
  <c r="R940" i="57"/>
  <c r="S940" i="57"/>
  <c r="R941" i="57"/>
  <c r="S941" i="57"/>
  <c r="R942" i="57"/>
  <c r="S942" i="57"/>
  <c r="R943" i="57"/>
  <c r="S943" i="57"/>
  <c r="R944" i="57"/>
  <c r="S944" i="57"/>
  <c r="R945" i="57"/>
  <c r="S945" i="57"/>
  <c r="R946" i="57"/>
  <c r="S946" i="57"/>
  <c r="R947" i="57"/>
  <c r="S947" i="57"/>
  <c r="R948" i="57"/>
  <c r="S948" i="57"/>
  <c r="R949" i="57"/>
  <c r="S949" i="57"/>
  <c r="R950" i="57"/>
  <c r="S950" i="57"/>
  <c r="R951" i="57"/>
  <c r="S951" i="57"/>
  <c r="R952" i="57"/>
  <c r="S952" i="57"/>
  <c r="R953" i="57"/>
  <c r="S953" i="57"/>
  <c r="R954" i="57"/>
  <c r="S954" i="57"/>
  <c r="T901" i="57"/>
  <c r="T902" i="57"/>
  <c r="T903" i="57"/>
  <c r="T904" i="57"/>
  <c r="T905" i="57"/>
  <c r="T906" i="57"/>
  <c r="T907" i="57"/>
  <c r="T908" i="57"/>
  <c r="T909" i="57"/>
  <c r="T910" i="57"/>
  <c r="T911" i="57"/>
  <c r="T912" i="57"/>
  <c r="T913" i="57"/>
  <c r="T914" i="57"/>
  <c r="T915" i="57"/>
  <c r="T916" i="57"/>
  <c r="T917" i="57"/>
  <c r="T918" i="57"/>
  <c r="T919" i="57"/>
  <c r="T920" i="57"/>
  <c r="R901" i="57"/>
  <c r="R902" i="57"/>
  <c r="S902" i="57"/>
  <c r="R903" i="57"/>
  <c r="R904" i="57"/>
  <c r="S904" i="57"/>
  <c r="R905" i="57"/>
  <c r="S905" i="57"/>
  <c r="R906" i="57"/>
  <c r="S906" i="57"/>
  <c r="R907" i="57"/>
  <c r="S907" i="57"/>
  <c r="R908" i="57"/>
  <c r="S908" i="57"/>
  <c r="R909" i="57"/>
  <c r="S909" i="57"/>
  <c r="R910" i="57"/>
  <c r="S910" i="57"/>
  <c r="R911" i="57"/>
  <c r="S911" i="57"/>
  <c r="R912" i="57"/>
  <c r="S912" i="57"/>
  <c r="R913" i="57"/>
  <c r="S913" i="57"/>
  <c r="R914" i="57"/>
  <c r="S914" i="57"/>
  <c r="R915" i="57"/>
  <c r="S915" i="57"/>
  <c r="R916" i="57"/>
  <c r="S916" i="57"/>
  <c r="R917" i="57"/>
  <c r="S917" i="57"/>
  <c r="R918" i="57"/>
  <c r="S918" i="57"/>
  <c r="R919" i="57"/>
  <c r="S919" i="57"/>
  <c r="R920" i="57"/>
  <c r="S920" i="57"/>
  <c r="T867" i="57"/>
  <c r="T868" i="57"/>
  <c r="T869" i="57"/>
  <c r="T870" i="57"/>
  <c r="T871" i="57"/>
  <c r="T872" i="57"/>
  <c r="T873" i="57"/>
  <c r="T874" i="57"/>
  <c r="T875" i="57"/>
  <c r="T876" i="57"/>
  <c r="T877" i="57"/>
  <c r="T878" i="57"/>
  <c r="T879" i="57"/>
  <c r="T880" i="57"/>
  <c r="T881" i="57"/>
  <c r="T882" i="57"/>
  <c r="T883" i="57"/>
  <c r="T884" i="57"/>
  <c r="T885" i="57"/>
  <c r="T886" i="57"/>
  <c r="R867" i="57"/>
  <c r="R868" i="57"/>
  <c r="S868" i="57"/>
  <c r="R869" i="57"/>
  <c r="R870" i="57"/>
  <c r="S870" i="57"/>
  <c r="R871" i="57"/>
  <c r="S871" i="57"/>
  <c r="R872" i="57"/>
  <c r="S872" i="57"/>
  <c r="R873" i="57"/>
  <c r="S873" i="57"/>
  <c r="R874" i="57"/>
  <c r="S874" i="57"/>
  <c r="R875" i="57"/>
  <c r="S875" i="57"/>
  <c r="R876" i="57"/>
  <c r="S876" i="57"/>
  <c r="R877" i="57"/>
  <c r="S877" i="57"/>
  <c r="R878" i="57"/>
  <c r="S878" i="57"/>
  <c r="R879" i="57"/>
  <c r="S879" i="57"/>
  <c r="R880" i="57"/>
  <c r="S880" i="57"/>
  <c r="R881" i="57"/>
  <c r="S881" i="57"/>
  <c r="R882" i="57"/>
  <c r="S882" i="57"/>
  <c r="R883" i="57"/>
  <c r="S883" i="57"/>
  <c r="R884" i="57"/>
  <c r="S884" i="57"/>
  <c r="R885" i="57"/>
  <c r="S885" i="57"/>
  <c r="R886" i="57"/>
  <c r="S886" i="57"/>
  <c r="T831" i="57"/>
  <c r="T832" i="57"/>
  <c r="T833" i="57"/>
  <c r="T834" i="57"/>
  <c r="T835" i="57"/>
  <c r="T836" i="57"/>
  <c r="T837" i="57"/>
  <c r="T838" i="57"/>
  <c r="T839" i="57"/>
  <c r="T840" i="57"/>
  <c r="T841" i="57"/>
  <c r="T842" i="57"/>
  <c r="T843" i="57"/>
  <c r="T844" i="57"/>
  <c r="T845" i="57"/>
  <c r="T846" i="57"/>
  <c r="T847" i="57"/>
  <c r="T848" i="57"/>
  <c r="T849" i="57"/>
  <c r="T850" i="57"/>
  <c r="R831" i="57"/>
  <c r="R832" i="57"/>
  <c r="R833" i="57"/>
  <c r="S833" i="57"/>
  <c r="R834" i="57"/>
  <c r="S834" i="57"/>
  <c r="R835" i="57"/>
  <c r="S835" i="57"/>
  <c r="R836" i="57"/>
  <c r="S836" i="57"/>
  <c r="R837" i="57"/>
  <c r="S837" i="57"/>
  <c r="R838" i="57"/>
  <c r="S838" i="57"/>
  <c r="R839" i="57"/>
  <c r="S839" i="57"/>
  <c r="R840" i="57"/>
  <c r="S840" i="57"/>
  <c r="R841" i="57"/>
  <c r="S841" i="57"/>
  <c r="R842" i="57"/>
  <c r="S842" i="57"/>
  <c r="R843" i="57"/>
  <c r="S843" i="57"/>
  <c r="R844" i="57"/>
  <c r="S844" i="57"/>
  <c r="R845" i="57"/>
  <c r="S845" i="57"/>
  <c r="R846" i="57"/>
  <c r="S846" i="57"/>
  <c r="R847" i="57"/>
  <c r="S847" i="57"/>
  <c r="R848" i="57"/>
  <c r="S848" i="57"/>
  <c r="R849" i="57"/>
  <c r="S849" i="57"/>
  <c r="R850" i="57"/>
  <c r="S850" i="57"/>
  <c r="T793" i="57"/>
  <c r="T794" i="57"/>
  <c r="T795" i="57"/>
  <c r="T796" i="57"/>
  <c r="T797" i="57"/>
  <c r="T798" i="57"/>
  <c r="T799" i="57"/>
  <c r="T800" i="57"/>
  <c r="T801" i="57"/>
  <c r="T802" i="57"/>
  <c r="T803" i="57"/>
  <c r="T804" i="57"/>
  <c r="T805" i="57"/>
  <c r="T806" i="57"/>
  <c r="T807" i="57"/>
  <c r="T808" i="57"/>
  <c r="T809" i="57"/>
  <c r="T810" i="57"/>
  <c r="T811" i="57"/>
  <c r="T812" i="57"/>
  <c r="R793" i="57"/>
  <c r="R794" i="57"/>
  <c r="S794" i="57"/>
  <c r="R795" i="57"/>
  <c r="R796" i="57"/>
  <c r="S796" i="57"/>
  <c r="R797" i="57"/>
  <c r="S797" i="57"/>
  <c r="R798" i="57"/>
  <c r="R799" i="57"/>
  <c r="S799" i="57"/>
  <c r="R800" i="57"/>
  <c r="S800" i="57"/>
  <c r="R801" i="57"/>
  <c r="S801" i="57"/>
  <c r="R802" i="57"/>
  <c r="S802" i="57"/>
  <c r="R803" i="57"/>
  <c r="S803" i="57"/>
  <c r="R804" i="57"/>
  <c r="S804" i="57"/>
  <c r="R805" i="57"/>
  <c r="S805" i="57"/>
  <c r="R806" i="57"/>
  <c r="S806" i="57"/>
  <c r="R807" i="57"/>
  <c r="S807" i="57"/>
  <c r="R808" i="57"/>
  <c r="S808" i="57"/>
  <c r="R809" i="57"/>
  <c r="S809" i="57"/>
  <c r="R810" i="57"/>
  <c r="S810" i="57"/>
  <c r="R811" i="57"/>
  <c r="S811" i="57"/>
  <c r="R812" i="57"/>
  <c r="S812" i="57"/>
  <c r="R758" i="57"/>
  <c r="S758" i="57"/>
  <c r="R759" i="57"/>
  <c r="R760" i="57"/>
  <c r="R761" i="57"/>
  <c r="S761" i="57"/>
  <c r="R762" i="57"/>
  <c r="S762" i="57"/>
  <c r="R763" i="57"/>
  <c r="S763" i="57"/>
  <c r="R764" i="57"/>
  <c r="S764" i="57"/>
  <c r="R765" i="57"/>
  <c r="S765" i="57"/>
  <c r="R766" i="57"/>
  <c r="S766" i="57"/>
  <c r="R767" i="57"/>
  <c r="S767" i="57"/>
  <c r="R768" i="57"/>
  <c r="S768" i="57"/>
  <c r="R769" i="57"/>
  <c r="S769" i="57"/>
  <c r="R770" i="57"/>
  <c r="S770" i="57"/>
  <c r="R771" i="57"/>
  <c r="S771" i="57"/>
  <c r="R772" i="57"/>
  <c r="S772" i="57"/>
  <c r="R773" i="57"/>
  <c r="S773" i="57"/>
  <c r="R774" i="57"/>
  <c r="S774" i="57"/>
  <c r="R775" i="57"/>
  <c r="S775" i="57"/>
  <c r="R776" i="57"/>
  <c r="S776" i="57"/>
  <c r="R777" i="57"/>
  <c r="S777" i="57"/>
  <c r="T758" i="57"/>
  <c r="T759" i="57"/>
  <c r="T760" i="57"/>
  <c r="T761" i="57"/>
  <c r="T762" i="57"/>
  <c r="T763" i="57"/>
  <c r="T764" i="57"/>
  <c r="T765" i="57"/>
  <c r="T766" i="57"/>
  <c r="T767" i="57"/>
  <c r="T768" i="57"/>
  <c r="T769" i="57"/>
  <c r="T770" i="57"/>
  <c r="T771" i="57"/>
  <c r="T772" i="57"/>
  <c r="T773" i="57"/>
  <c r="T774" i="57"/>
  <c r="T775" i="57"/>
  <c r="T776" i="57"/>
  <c r="T777" i="57"/>
  <c r="T723" i="57"/>
  <c r="T724" i="57"/>
  <c r="T725" i="57"/>
  <c r="T726" i="57"/>
  <c r="T727" i="57"/>
  <c r="T728" i="57"/>
  <c r="T729" i="57"/>
  <c r="T730" i="57"/>
  <c r="T731" i="57"/>
  <c r="T732" i="57"/>
  <c r="T733" i="57"/>
  <c r="T734" i="57"/>
  <c r="T735" i="57"/>
  <c r="T736" i="57"/>
  <c r="T737" i="57"/>
  <c r="T738" i="57"/>
  <c r="T739" i="57"/>
  <c r="T740" i="57"/>
  <c r="T741" i="57"/>
  <c r="T742" i="57"/>
  <c r="R723" i="57"/>
  <c r="S723" i="57"/>
  <c r="R724" i="57"/>
  <c r="S724" i="57"/>
  <c r="R725" i="57"/>
  <c r="S725" i="57"/>
  <c r="R726" i="57"/>
  <c r="S726" i="57"/>
  <c r="R727" i="57"/>
  <c r="S727" i="57"/>
  <c r="R728" i="57"/>
  <c r="S728" i="57"/>
  <c r="R729" i="57"/>
  <c r="S729" i="57"/>
  <c r="R730" i="57"/>
  <c r="S730" i="57"/>
  <c r="R731" i="57"/>
  <c r="S731" i="57"/>
  <c r="R732" i="57"/>
  <c r="S732" i="57"/>
  <c r="R733" i="57"/>
  <c r="S733" i="57"/>
  <c r="R734" i="57"/>
  <c r="S734" i="57"/>
  <c r="R735" i="57"/>
  <c r="S735" i="57"/>
  <c r="R736" i="57"/>
  <c r="S736" i="57"/>
  <c r="R737" i="57"/>
  <c r="S737" i="57"/>
  <c r="R738" i="57"/>
  <c r="S738" i="57"/>
  <c r="R739" i="57"/>
  <c r="S739" i="57"/>
  <c r="R740" i="57"/>
  <c r="S740" i="57"/>
  <c r="R741" i="57"/>
  <c r="S741" i="57"/>
  <c r="R742" i="57"/>
  <c r="S742" i="57"/>
  <c r="T687" i="57"/>
  <c r="T688" i="57"/>
  <c r="T689" i="57"/>
  <c r="T690" i="57"/>
  <c r="T691" i="57"/>
  <c r="T692" i="57"/>
  <c r="T693" i="57"/>
  <c r="T694" i="57"/>
  <c r="T695" i="57"/>
  <c r="T696" i="57"/>
  <c r="T697" i="57"/>
  <c r="T698" i="57"/>
  <c r="T699" i="57"/>
  <c r="T700" i="57"/>
  <c r="T701" i="57"/>
  <c r="T702" i="57"/>
  <c r="T703" i="57"/>
  <c r="T704" i="57"/>
  <c r="T705" i="57"/>
  <c r="T706" i="57"/>
  <c r="R687" i="57"/>
  <c r="R688" i="57"/>
  <c r="S688" i="57"/>
  <c r="R689" i="57"/>
  <c r="R690" i="57"/>
  <c r="S690" i="57"/>
  <c r="R691" i="57"/>
  <c r="S691" i="57"/>
  <c r="R692" i="57"/>
  <c r="S692" i="57"/>
  <c r="R693" i="57"/>
  <c r="S693" i="57"/>
  <c r="R694" i="57"/>
  <c r="S694" i="57"/>
  <c r="R695" i="57"/>
  <c r="S695" i="57"/>
  <c r="R696" i="57"/>
  <c r="S696" i="57"/>
  <c r="R697" i="57"/>
  <c r="S697" i="57"/>
  <c r="R698" i="57"/>
  <c r="S698" i="57"/>
  <c r="R699" i="57"/>
  <c r="S699" i="57"/>
  <c r="R700" i="57"/>
  <c r="S700" i="57"/>
  <c r="R701" i="57"/>
  <c r="S701" i="57"/>
  <c r="R702" i="57"/>
  <c r="S702" i="57"/>
  <c r="R703" i="57"/>
  <c r="S703" i="57"/>
  <c r="R704" i="57"/>
  <c r="S704" i="57"/>
  <c r="R705" i="57"/>
  <c r="S705" i="57"/>
  <c r="R706" i="57"/>
  <c r="S706" i="57"/>
  <c r="T651" i="57"/>
  <c r="T652" i="57"/>
  <c r="T653" i="57"/>
  <c r="T654" i="57"/>
  <c r="T655" i="57"/>
  <c r="T656" i="57"/>
  <c r="T657" i="57"/>
  <c r="T658" i="57"/>
  <c r="T659" i="57"/>
  <c r="T660" i="57"/>
  <c r="T661" i="57"/>
  <c r="T662" i="57"/>
  <c r="T663" i="57"/>
  <c r="T664" i="57"/>
  <c r="T665" i="57"/>
  <c r="T666" i="57"/>
  <c r="T667" i="57"/>
  <c r="T668" i="57"/>
  <c r="T669" i="57"/>
  <c r="T670" i="57"/>
  <c r="R651" i="57"/>
  <c r="R652" i="57"/>
  <c r="S652" i="57"/>
  <c r="R653" i="57"/>
  <c r="S653" i="57"/>
  <c r="R654" i="57"/>
  <c r="S654" i="57"/>
  <c r="R655" i="57"/>
  <c r="S655" i="57"/>
  <c r="R656" i="57"/>
  <c r="S656" i="57"/>
  <c r="R657" i="57"/>
  <c r="S657" i="57"/>
  <c r="R658" i="57"/>
  <c r="S658" i="57"/>
  <c r="R659" i="57"/>
  <c r="S659" i="57"/>
  <c r="R660" i="57"/>
  <c r="S660" i="57"/>
  <c r="R661" i="57"/>
  <c r="S661" i="57"/>
  <c r="R662" i="57"/>
  <c r="S662" i="57"/>
  <c r="R663" i="57"/>
  <c r="S663" i="57"/>
  <c r="R664" i="57"/>
  <c r="S664" i="57"/>
  <c r="R665" i="57"/>
  <c r="S665" i="57"/>
  <c r="R666" i="57"/>
  <c r="S666" i="57"/>
  <c r="R667" i="57"/>
  <c r="S667" i="57"/>
  <c r="R668" i="57"/>
  <c r="S668" i="57"/>
  <c r="R669" i="57"/>
  <c r="S669" i="57"/>
  <c r="R670" i="57"/>
  <c r="S670" i="57"/>
  <c r="T615" i="57"/>
  <c r="T616" i="57"/>
  <c r="T617" i="57"/>
  <c r="T618" i="57"/>
  <c r="T619" i="57"/>
  <c r="T620" i="57"/>
  <c r="T621" i="57"/>
  <c r="T622" i="57"/>
  <c r="T623" i="57"/>
  <c r="T624" i="57"/>
  <c r="T625" i="57"/>
  <c r="T626" i="57"/>
  <c r="T627" i="57"/>
  <c r="T628" i="57"/>
  <c r="T629" i="57"/>
  <c r="T630" i="57"/>
  <c r="T631" i="57"/>
  <c r="T632" i="57"/>
  <c r="T633" i="57"/>
  <c r="T634" i="57"/>
  <c r="R615" i="57"/>
  <c r="R616" i="57"/>
  <c r="S616" i="57"/>
  <c r="R617" i="57"/>
  <c r="R618" i="57"/>
  <c r="S618" i="57"/>
  <c r="R619" i="57"/>
  <c r="S619" i="57"/>
  <c r="R620" i="57"/>
  <c r="S620" i="57"/>
  <c r="R621" i="57"/>
  <c r="S621" i="57"/>
  <c r="R622" i="57"/>
  <c r="S622" i="57"/>
  <c r="R623" i="57"/>
  <c r="S623" i="57"/>
  <c r="R624" i="57"/>
  <c r="S624" i="57"/>
  <c r="R625" i="57"/>
  <c r="S625" i="57"/>
  <c r="R626" i="57"/>
  <c r="S626" i="57"/>
  <c r="R627" i="57"/>
  <c r="S627" i="57"/>
  <c r="R628" i="57"/>
  <c r="S628" i="57"/>
  <c r="R629" i="57"/>
  <c r="S629" i="57"/>
  <c r="R630" i="57"/>
  <c r="S630" i="57"/>
  <c r="R631" i="57"/>
  <c r="S631" i="57"/>
  <c r="R632" i="57"/>
  <c r="S632" i="57"/>
  <c r="R633" i="57"/>
  <c r="S633" i="57"/>
  <c r="R634" i="57"/>
  <c r="S634" i="57"/>
  <c r="T581" i="57"/>
  <c r="T582" i="57"/>
  <c r="T583" i="57"/>
  <c r="T584" i="57"/>
  <c r="T585" i="57"/>
  <c r="T586" i="57"/>
  <c r="T587" i="57"/>
  <c r="T588" i="57"/>
  <c r="T589" i="57"/>
  <c r="T590" i="57"/>
  <c r="T591" i="57"/>
  <c r="T592" i="57"/>
  <c r="T593" i="57"/>
  <c r="T594" i="57"/>
  <c r="T595" i="57"/>
  <c r="T596" i="57"/>
  <c r="T597" i="57"/>
  <c r="T598" i="57"/>
  <c r="T599" i="57"/>
  <c r="T600" i="57"/>
  <c r="R581" i="57"/>
  <c r="R582" i="57"/>
  <c r="S582" i="57"/>
  <c r="R583" i="57"/>
  <c r="S583" i="57"/>
  <c r="R584" i="57"/>
  <c r="S584" i="57"/>
  <c r="R585" i="57"/>
  <c r="S585" i="57"/>
  <c r="R586" i="57"/>
  <c r="S586" i="57"/>
  <c r="R587" i="57"/>
  <c r="S587" i="57"/>
  <c r="R588" i="57"/>
  <c r="S588" i="57"/>
  <c r="R589" i="57"/>
  <c r="S589" i="57"/>
  <c r="R590" i="57"/>
  <c r="S590" i="57"/>
  <c r="R591" i="57"/>
  <c r="S591" i="57"/>
  <c r="R592" i="57"/>
  <c r="S592" i="57"/>
  <c r="R593" i="57"/>
  <c r="S593" i="57"/>
  <c r="R594" i="57"/>
  <c r="S594" i="57"/>
  <c r="R595" i="57"/>
  <c r="S595" i="57"/>
  <c r="R596" i="57"/>
  <c r="S596" i="57"/>
  <c r="R597" i="57"/>
  <c r="S597" i="57"/>
  <c r="R598" i="57"/>
  <c r="S598" i="57"/>
  <c r="R599" i="57"/>
  <c r="S599" i="57"/>
  <c r="R600" i="57"/>
  <c r="S600" i="57"/>
  <c r="T547" i="57"/>
  <c r="T548" i="57"/>
  <c r="T549" i="57"/>
  <c r="T550" i="57"/>
  <c r="T551" i="57"/>
  <c r="T552" i="57"/>
  <c r="T553" i="57"/>
  <c r="T554" i="57"/>
  <c r="T555" i="57"/>
  <c r="T556" i="57"/>
  <c r="T557" i="57"/>
  <c r="T558" i="57"/>
  <c r="T559" i="57"/>
  <c r="T560" i="57"/>
  <c r="T561" i="57"/>
  <c r="T562" i="57"/>
  <c r="T563" i="57"/>
  <c r="T564" i="57"/>
  <c r="T565" i="57"/>
  <c r="T566" i="57"/>
  <c r="R547" i="57"/>
  <c r="R548" i="57"/>
  <c r="S548" i="57"/>
  <c r="R549" i="57"/>
  <c r="R550" i="57"/>
  <c r="S550" i="57"/>
  <c r="R551" i="57"/>
  <c r="S551" i="57"/>
  <c r="R552" i="57"/>
  <c r="S552" i="57"/>
  <c r="R553" i="57"/>
  <c r="S553" i="57"/>
  <c r="R554" i="57"/>
  <c r="S554" i="57"/>
  <c r="R555" i="57"/>
  <c r="S555" i="57"/>
  <c r="R556" i="57"/>
  <c r="S556" i="57"/>
  <c r="R557" i="57"/>
  <c r="S557" i="57"/>
  <c r="R558" i="57"/>
  <c r="S558" i="57"/>
  <c r="R559" i="57"/>
  <c r="S559" i="57"/>
  <c r="R560" i="57"/>
  <c r="S560" i="57"/>
  <c r="R561" i="57"/>
  <c r="S561" i="57"/>
  <c r="R562" i="57"/>
  <c r="S562" i="57"/>
  <c r="R563" i="57"/>
  <c r="S563" i="57"/>
  <c r="R564" i="57"/>
  <c r="S564" i="57"/>
  <c r="R565" i="57"/>
  <c r="S565" i="57"/>
  <c r="R566" i="57"/>
  <c r="S566" i="57"/>
  <c r="T513" i="57"/>
  <c r="T514" i="57"/>
  <c r="T515" i="57"/>
  <c r="T516" i="57"/>
  <c r="T517" i="57"/>
  <c r="T518" i="57"/>
  <c r="T519" i="57"/>
  <c r="T520" i="57"/>
  <c r="T521" i="57"/>
  <c r="T522" i="57"/>
  <c r="T523" i="57"/>
  <c r="T524" i="57"/>
  <c r="T525" i="57"/>
  <c r="T526" i="57"/>
  <c r="T527" i="57"/>
  <c r="T528" i="57"/>
  <c r="T529" i="57"/>
  <c r="T530" i="57"/>
  <c r="T531" i="57"/>
  <c r="T532" i="57"/>
  <c r="R513" i="57"/>
  <c r="R514" i="57"/>
  <c r="S514" i="57"/>
  <c r="R515" i="57"/>
  <c r="S515" i="57"/>
  <c r="R516" i="57"/>
  <c r="S516" i="57"/>
  <c r="R517" i="57"/>
  <c r="S517" i="57"/>
  <c r="R518" i="57"/>
  <c r="S518" i="57"/>
  <c r="R519" i="57"/>
  <c r="S519" i="57"/>
  <c r="R520" i="57"/>
  <c r="S520" i="57"/>
  <c r="R521" i="57"/>
  <c r="S521" i="57"/>
  <c r="R522" i="57"/>
  <c r="S522" i="57"/>
  <c r="R523" i="57"/>
  <c r="S523" i="57"/>
  <c r="R524" i="57"/>
  <c r="S524" i="57"/>
  <c r="R525" i="57"/>
  <c r="S525" i="57"/>
  <c r="R526" i="57"/>
  <c r="S526" i="57"/>
  <c r="R527" i="57"/>
  <c r="S527" i="57"/>
  <c r="R528" i="57"/>
  <c r="S528" i="57"/>
  <c r="R529" i="57"/>
  <c r="S529" i="57"/>
  <c r="R530" i="57"/>
  <c r="S530" i="57"/>
  <c r="R531" i="57"/>
  <c r="S531" i="57"/>
  <c r="R532" i="57"/>
  <c r="S532" i="57"/>
  <c r="T477" i="57"/>
  <c r="T478" i="57"/>
  <c r="T479" i="57"/>
  <c r="T480" i="57"/>
  <c r="T481" i="57"/>
  <c r="T482" i="57"/>
  <c r="T483" i="57"/>
  <c r="T484" i="57"/>
  <c r="T485" i="57"/>
  <c r="T486" i="57"/>
  <c r="T487" i="57"/>
  <c r="T488" i="57"/>
  <c r="T489" i="57"/>
  <c r="T490" i="57"/>
  <c r="T491" i="57"/>
  <c r="T492" i="57"/>
  <c r="T493" i="57"/>
  <c r="T494" i="57"/>
  <c r="T495" i="57"/>
  <c r="T496" i="57"/>
  <c r="R477" i="57"/>
  <c r="R478" i="57"/>
  <c r="S478" i="57"/>
  <c r="R479" i="57"/>
  <c r="R480" i="57"/>
  <c r="S480" i="57"/>
  <c r="R481" i="57"/>
  <c r="S481" i="57"/>
  <c r="R482" i="57"/>
  <c r="S482" i="57"/>
  <c r="R483" i="57"/>
  <c r="S483" i="57"/>
  <c r="R484" i="57"/>
  <c r="S484" i="57"/>
  <c r="R485" i="57"/>
  <c r="S485" i="57"/>
  <c r="R486" i="57"/>
  <c r="S486" i="57"/>
  <c r="R487" i="57"/>
  <c r="S487" i="57"/>
  <c r="R488" i="57"/>
  <c r="S488" i="57"/>
  <c r="R489" i="57"/>
  <c r="S489" i="57"/>
  <c r="R490" i="57"/>
  <c r="S490" i="57"/>
  <c r="R491" i="57"/>
  <c r="S491" i="57"/>
  <c r="R492" i="57"/>
  <c r="S492" i="57"/>
  <c r="R493" i="57"/>
  <c r="S493" i="57"/>
  <c r="R494" i="57"/>
  <c r="S494" i="57"/>
  <c r="R495" i="57"/>
  <c r="S495" i="57"/>
  <c r="R496" i="57"/>
  <c r="S496" i="57"/>
  <c r="T443" i="57"/>
  <c r="T444" i="57"/>
  <c r="T445" i="57"/>
  <c r="T446" i="57"/>
  <c r="T447" i="57"/>
  <c r="T448" i="57"/>
  <c r="T449" i="57"/>
  <c r="T450" i="57"/>
  <c r="T451" i="57"/>
  <c r="T452" i="57"/>
  <c r="T453" i="57"/>
  <c r="T454" i="57"/>
  <c r="T455" i="57"/>
  <c r="T456" i="57"/>
  <c r="T457" i="57"/>
  <c r="T458" i="57"/>
  <c r="T459" i="57"/>
  <c r="T460" i="57"/>
  <c r="T461" i="57"/>
  <c r="T462" i="57"/>
  <c r="R443" i="57"/>
  <c r="R444" i="57"/>
  <c r="S444" i="57"/>
  <c r="R445" i="57"/>
  <c r="S445" i="57"/>
  <c r="R446" i="57"/>
  <c r="S446" i="57"/>
  <c r="R447" i="57"/>
  <c r="S447" i="57"/>
  <c r="R448" i="57"/>
  <c r="S448" i="57"/>
  <c r="R449" i="57"/>
  <c r="S449" i="57"/>
  <c r="R450" i="57"/>
  <c r="S450" i="57"/>
  <c r="R451" i="57"/>
  <c r="S451" i="57"/>
  <c r="R452" i="57"/>
  <c r="S452" i="57"/>
  <c r="R453" i="57"/>
  <c r="S453" i="57"/>
  <c r="R454" i="57"/>
  <c r="S454" i="57"/>
  <c r="R455" i="57"/>
  <c r="S455" i="57"/>
  <c r="R456" i="57"/>
  <c r="S456" i="57"/>
  <c r="R457" i="57"/>
  <c r="S457" i="57"/>
  <c r="R458" i="57"/>
  <c r="S458" i="57"/>
  <c r="R459" i="57"/>
  <c r="S459" i="57"/>
  <c r="R460" i="57"/>
  <c r="S460" i="57"/>
  <c r="R461" i="57"/>
  <c r="S461" i="57"/>
  <c r="R462" i="57"/>
  <c r="S462" i="57"/>
  <c r="T403" i="57"/>
  <c r="T404" i="57"/>
  <c r="T405" i="57"/>
  <c r="T406" i="57"/>
  <c r="T407" i="57"/>
  <c r="T408" i="57"/>
  <c r="T409" i="57"/>
  <c r="T410" i="57"/>
  <c r="T411" i="57"/>
  <c r="T412" i="57"/>
  <c r="T413" i="57"/>
  <c r="T414" i="57"/>
  <c r="T415" i="57"/>
  <c r="T416" i="57"/>
  <c r="T417" i="57"/>
  <c r="T418" i="57"/>
  <c r="T419" i="57"/>
  <c r="T420" i="57"/>
  <c r="T421" i="57"/>
  <c r="T422" i="57"/>
  <c r="R403" i="57"/>
  <c r="R404" i="57"/>
  <c r="S404" i="57"/>
  <c r="R405" i="57"/>
  <c r="R406" i="57"/>
  <c r="S406" i="57"/>
  <c r="R407" i="57"/>
  <c r="S407" i="57"/>
  <c r="R408" i="57"/>
  <c r="S408" i="57"/>
  <c r="R409" i="57"/>
  <c r="S409" i="57"/>
  <c r="R410" i="57"/>
  <c r="S410" i="57"/>
  <c r="R411" i="57"/>
  <c r="S411" i="57"/>
  <c r="R412" i="57"/>
  <c r="S412" i="57"/>
  <c r="R413" i="57"/>
  <c r="S413" i="57"/>
  <c r="R414" i="57"/>
  <c r="S414" i="57"/>
  <c r="R415" i="57"/>
  <c r="S415" i="57"/>
  <c r="R416" i="57"/>
  <c r="S416" i="57"/>
  <c r="R417" i="57"/>
  <c r="S417" i="57"/>
  <c r="R418" i="57"/>
  <c r="S418" i="57"/>
  <c r="R419" i="57"/>
  <c r="S419" i="57"/>
  <c r="R420" i="57"/>
  <c r="S420" i="57"/>
  <c r="R421" i="57"/>
  <c r="S421" i="57"/>
  <c r="R422" i="57"/>
  <c r="S422" i="57"/>
  <c r="T367" i="57"/>
  <c r="T368" i="57"/>
  <c r="T369" i="57"/>
  <c r="T370" i="57"/>
  <c r="T371" i="57"/>
  <c r="T372" i="57"/>
  <c r="T373" i="57"/>
  <c r="T374" i="57"/>
  <c r="T375" i="57"/>
  <c r="T376" i="57"/>
  <c r="T377" i="57"/>
  <c r="T378" i="57"/>
  <c r="T379" i="57"/>
  <c r="T380" i="57"/>
  <c r="T381" i="57"/>
  <c r="T382" i="57"/>
  <c r="T383" i="57"/>
  <c r="T384" i="57"/>
  <c r="T385" i="57"/>
  <c r="T386" i="57"/>
  <c r="R367" i="57"/>
  <c r="R368" i="57"/>
  <c r="S368" i="57"/>
  <c r="R369" i="57"/>
  <c r="S369" i="57"/>
  <c r="R370" i="57"/>
  <c r="S370" i="57"/>
  <c r="R371" i="57"/>
  <c r="S371" i="57"/>
  <c r="R372" i="57"/>
  <c r="S372" i="57"/>
  <c r="R373" i="57"/>
  <c r="S373" i="57"/>
  <c r="R374" i="57"/>
  <c r="S374" i="57"/>
  <c r="R375" i="57"/>
  <c r="S375" i="57"/>
  <c r="R376" i="57"/>
  <c r="S376" i="57"/>
  <c r="R377" i="57"/>
  <c r="S377" i="57"/>
  <c r="R378" i="57"/>
  <c r="S378" i="57"/>
  <c r="R379" i="57"/>
  <c r="S379" i="57"/>
  <c r="R380" i="57"/>
  <c r="S380" i="57"/>
  <c r="R381" i="57"/>
  <c r="S381" i="57"/>
  <c r="R382" i="57"/>
  <c r="S382" i="57"/>
  <c r="R383" i="57"/>
  <c r="S383" i="57"/>
  <c r="R384" i="57"/>
  <c r="S384" i="57"/>
  <c r="R385" i="57"/>
  <c r="S385" i="57"/>
  <c r="R386" i="57"/>
  <c r="S386" i="57"/>
  <c r="T331" i="57"/>
  <c r="T332" i="57"/>
  <c r="T333" i="57"/>
  <c r="T334" i="57"/>
  <c r="T335" i="57"/>
  <c r="T336" i="57"/>
  <c r="T337" i="57"/>
  <c r="T338" i="57"/>
  <c r="T339" i="57"/>
  <c r="T340" i="57"/>
  <c r="T341" i="57"/>
  <c r="T342" i="57"/>
  <c r="T343" i="57"/>
  <c r="T344" i="57"/>
  <c r="T345" i="57"/>
  <c r="T346" i="57"/>
  <c r="T347" i="57"/>
  <c r="T348" i="57"/>
  <c r="T349" i="57"/>
  <c r="T350" i="57"/>
  <c r="R331" i="57"/>
  <c r="R332" i="57"/>
  <c r="S332" i="57"/>
  <c r="R333" i="57"/>
  <c r="R334" i="57"/>
  <c r="S334" i="57"/>
  <c r="R335" i="57"/>
  <c r="S335" i="57"/>
  <c r="R336" i="57"/>
  <c r="S336" i="57"/>
  <c r="R337" i="57"/>
  <c r="S337" i="57"/>
  <c r="R338" i="57"/>
  <c r="S338" i="57"/>
  <c r="R339" i="57"/>
  <c r="S339" i="57"/>
  <c r="R340" i="57"/>
  <c r="S340" i="57"/>
  <c r="R341" i="57"/>
  <c r="S341" i="57"/>
  <c r="R342" i="57"/>
  <c r="S342" i="57"/>
  <c r="R343" i="57"/>
  <c r="S343" i="57"/>
  <c r="R344" i="57"/>
  <c r="S344" i="57"/>
  <c r="R345" i="57"/>
  <c r="S345" i="57"/>
  <c r="R346" i="57"/>
  <c r="S346" i="57"/>
  <c r="R347" i="57"/>
  <c r="S347" i="57"/>
  <c r="R348" i="57"/>
  <c r="S348" i="57"/>
  <c r="R349" i="57"/>
  <c r="S349" i="57"/>
  <c r="R350" i="57"/>
  <c r="S350" i="57"/>
  <c r="T295" i="57"/>
  <c r="T296" i="57"/>
  <c r="T297" i="57"/>
  <c r="T298" i="57"/>
  <c r="T299" i="57"/>
  <c r="T300" i="57"/>
  <c r="T301" i="57"/>
  <c r="T302" i="57"/>
  <c r="T303" i="57"/>
  <c r="T304" i="57"/>
  <c r="T305" i="57"/>
  <c r="T306" i="57"/>
  <c r="T307" i="57"/>
  <c r="T308" i="57"/>
  <c r="T309" i="57"/>
  <c r="T310" i="57"/>
  <c r="T311" i="57"/>
  <c r="T312" i="57"/>
  <c r="T313" i="57"/>
  <c r="T314" i="57"/>
  <c r="R295" i="57"/>
  <c r="R296" i="57"/>
  <c r="S296" i="57"/>
  <c r="R297" i="57"/>
  <c r="S297" i="57"/>
  <c r="R298" i="57"/>
  <c r="S298" i="57"/>
  <c r="R299" i="57"/>
  <c r="S299" i="57"/>
  <c r="R300" i="57"/>
  <c r="S300" i="57"/>
  <c r="R301" i="57"/>
  <c r="S301" i="57"/>
  <c r="R302" i="57"/>
  <c r="S302" i="57"/>
  <c r="R303" i="57"/>
  <c r="S303" i="57"/>
  <c r="R304" i="57"/>
  <c r="S304" i="57"/>
  <c r="R305" i="57"/>
  <c r="S305" i="57"/>
  <c r="R306" i="57"/>
  <c r="S306" i="57"/>
  <c r="R307" i="57"/>
  <c r="S307" i="57"/>
  <c r="R308" i="57"/>
  <c r="S308" i="57"/>
  <c r="R309" i="57"/>
  <c r="S309" i="57"/>
  <c r="R310" i="57"/>
  <c r="S310" i="57"/>
  <c r="R311" i="57"/>
  <c r="S311" i="57"/>
  <c r="R312" i="57"/>
  <c r="S312" i="57"/>
  <c r="R313" i="57"/>
  <c r="S313" i="57"/>
  <c r="R314" i="57"/>
  <c r="S314" i="57"/>
  <c r="T259" i="57"/>
  <c r="T260" i="57"/>
  <c r="T261" i="57"/>
  <c r="T262" i="57"/>
  <c r="T263" i="57"/>
  <c r="T264" i="57"/>
  <c r="T265" i="57"/>
  <c r="T266" i="57"/>
  <c r="T267" i="57"/>
  <c r="T268" i="57"/>
  <c r="T269" i="57"/>
  <c r="T270" i="57"/>
  <c r="T271" i="57"/>
  <c r="T272" i="57"/>
  <c r="T273" i="57"/>
  <c r="T274" i="57"/>
  <c r="T275" i="57"/>
  <c r="T276" i="57"/>
  <c r="T277" i="57"/>
  <c r="T278" i="57"/>
  <c r="R259" i="57"/>
  <c r="R260" i="57"/>
  <c r="S260" i="57"/>
  <c r="R261" i="57"/>
  <c r="R262" i="57"/>
  <c r="S262" i="57"/>
  <c r="R263" i="57"/>
  <c r="S263" i="57"/>
  <c r="R264" i="57"/>
  <c r="S264" i="57"/>
  <c r="R265" i="57"/>
  <c r="S265" i="57"/>
  <c r="R266" i="57"/>
  <c r="S266" i="57"/>
  <c r="R267" i="57"/>
  <c r="S267" i="57"/>
  <c r="R268" i="57"/>
  <c r="S268" i="57"/>
  <c r="R269" i="57"/>
  <c r="S269" i="57"/>
  <c r="R270" i="57"/>
  <c r="S270" i="57"/>
  <c r="R271" i="57"/>
  <c r="S271" i="57"/>
  <c r="R272" i="57"/>
  <c r="S272" i="57"/>
  <c r="R273" i="57"/>
  <c r="S273" i="57"/>
  <c r="R274" i="57"/>
  <c r="S274" i="57"/>
  <c r="R275" i="57"/>
  <c r="S275" i="57"/>
  <c r="R276" i="57"/>
  <c r="S276" i="57"/>
  <c r="R277" i="57"/>
  <c r="S277" i="57"/>
  <c r="R278" i="57"/>
  <c r="S278" i="57"/>
  <c r="T225" i="57"/>
  <c r="T226" i="57"/>
  <c r="T227" i="57"/>
  <c r="T228" i="57"/>
  <c r="T229" i="57"/>
  <c r="T230" i="57"/>
  <c r="T231" i="57"/>
  <c r="T232" i="57"/>
  <c r="T233" i="57"/>
  <c r="T234" i="57"/>
  <c r="T235" i="57"/>
  <c r="T236" i="57"/>
  <c r="T237" i="57"/>
  <c r="T238" i="57"/>
  <c r="T239" i="57"/>
  <c r="T240" i="57"/>
  <c r="T241" i="57"/>
  <c r="T242" i="57"/>
  <c r="T243" i="57"/>
  <c r="T244" i="57"/>
  <c r="R225" i="57"/>
  <c r="R226" i="57"/>
  <c r="S226" i="57"/>
  <c r="R227" i="57"/>
  <c r="S227" i="57"/>
  <c r="R228" i="57"/>
  <c r="S228" i="57"/>
  <c r="R229" i="57"/>
  <c r="S229" i="57"/>
  <c r="R230" i="57"/>
  <c r="S230" i="57"/>
  <c r="R231" i="57"/>
  <c r="S231" i="57"/>
  <c r="R232" i="57"/>
  <c r="S232" i="57"/>
  <c r="R233" i="57"/>
  <c r="S233" i="57"/>
  <c r="R234" i="57"/>
  <c r="S234" i="57"/>
  <c r="R235" i="57"/>
  <c r="S235" i="57"/>
  <c r="R236" i="57"/>
  <c r="S236" i="57"/>
  <c r="R237" i="57"/>
  <c r="S237" i="57"/>
  <c r="R238" i="57"/>
  <c r="S238" i="57"/>
  <c r="R239" i="57"/>
  <c r="S239" i="57"/>
  <c r="R240" i="57"/>
  <c r="S240" i="57"/>
  <c r="R241" i="57"/>
  <c r="S241" i="57"/>
  <c r="R242" i="57"/>
  <c r="S242" i="57"/>
  <c r="R243" i="57"/>
  <c r="S243" i="57"/>
  <c r="R244" i="57"/>
  <c r="S244" i="57"/>
  <c r="T190" i="57"/>
  <c r="T191" i="57"/>
  <c r="T192" i="57"/>
  <c r="T193" i="57"/>
  <c r="T194" i="57"/>
  <c r="T195" i="57"/>
  <c r="T196" i="57"/>
  <c r="T197" i="57"/>
  <c r="T198" i="57"/>
  <c r="T199" i="57"/>
  <c r="T200" i="57"/>
  <c r="T201" i="57"/>
  <c r="T202" i="57"/>
  <c r="T203" i="57"/>
  <c r="T204" i="57"/>
  <c r="T205" i="57"/>
  <c r="T206" i="57"/>
  <c r="T207" i="57"/>
  <c r="T208" i="57"/>
  <c r="T209" i="57"/>
  <c r="R190" i="57"/>
  <c r="R191" i="57"/>
  <c r="S191" i="57"/>
  <c r="R192" i="57"/>
  <c r="R193" i="57"/>
  <c r="S193" i="57"/>
  <c r="R194" i="57"/>
  <c r="S194" i="57"/>
  <c r="R195" i="57"/>
  <c r="S195" i="57"/>
  <c r="R196" i="57"/>
  <c r="S196" i="57"/>
  <c r="R197" i="57"/>
  <c r="S197" i="57"/>
  <c r="R198" i="57"/>
  <c r="S198" i="57"/>
  <c r="R199" i="57"/>
  <c r="S199" i="57"/>
  <c r="R200" i="57"/>
  <c r="S200" i="57"/>
  <c r="R201" i="57"/>
  <c r="S201" i="57"/>
  <c r="R202" i="57"/>
  <c r="S202" i="57"/>
  <c r="R203" i="57"/>
  <c r="S203" i="57"/>
  <c r="R204" i="57"/>
  <c r="S204" i="57"/>
  <c r="R205" i="57"/>
  <c r="S205" i="57"/>
  <c r="R206" i="57"/>
  <c r="S206" i="57"/>
  <c r="R207" i="57"/>
  <c r="S207" i="57"/>
  <c r="R208" i="57"/>
  <c r="S208" i="57"/>
  <c r="R209" i="57"/>
  <c r="S209" i="57"/>
  <c r="T154" i="57"/>
  <c r="T155" i="57"/>
  <c r="T156" i="57"/>
  <c r="T157" i="57"/>
  <c r="T158" i="57"/>
  <c r="T159" i="57"/>
  <c r="T160" i="57"/>
  <c r="T161" i="57"/>
  <c r="T162" i="57"/>
  <c r="T163" i="57"/>
  <c r="T164" i="57"/>
  <c r="T165" i="57"/>
  <c r="T166" i="57"/>
  <c r="T167" i="57"/>
  <c r="T168" i="57"/>
  <c r="T169" i="57"/>
  <c r="T170" i="57"/>
  <c r="T171" i="57"/>
  <c r="T172" i="57"/>
  <c r="T173" i="57"/>
  <c r="R154" i="57"/>
  <c r="R155" i="57"/>
  <c r="S155" i="57"/>
  <c r="R156" i="57"/>
  <c r="S156" i="57"/>
  <c r="R157" i="57"/>
  <c r="S157" i="57"/>
  <c r="R158" i="57"/>
  <c r="S158" i="57"/>
  <c r="R159" i="57"/>
  <c r="S159" i="57"/>
  <c r="R160" i="57"/>
  <c r="S160" i="57"/>
  <c r="R161" i="57"/>
  <c r="S161" i="57"/>
  <c r="R162" i="57"/>
  <c r="S162" i="57"/>
  <c r="R163" i="57"/>
  <c r="S163" i="57"/>
  <c r="R164" i="57"/>
  <c r="S164" i="57"/>
  <c r="R165" i="57"/>
  <c r="S165" i="57"/>
  <c r="R166" i="57"/>
  <c r="S166" i="57"/>
  <c r="R167" i="57"/>
  <c r="S167" i="57"/>
  <c r="R168" i="57"/>
  <c r="S168" i="57"/>
  <c r="R169" i="57"/>
  <c r="S169" i="57"/>
  <c r="R170" i="57"/>
  <c r="S170" i="57"/>
  <c r="R171" i="57"/>
  <c r="S171" i="57"/>
  <c r="R172" i="57"/>
  <c r="S172" i="57"/>
  <c r="R173" i="57"/>
  <c r="S173" i="57"/>
  <c r="T118" i="57"/>
  <c r="T119" i="57"/>
  <c r="T120" i="57"/>
  <c r="T121" i="57"/>
  <c r="T122" i="57"/>
  <c r="T123" i="57"/>
  <c r="T124" i="57"/>
  <c r="T125" i="57"/>
  <c r="T126" i="57"/>
  <c r="T127" i="57"/>
  <c r="T128" i="57"/>
  <c r="T129" i="57"/>
  <c r="T130" i="57"/>
  <c r="T131" i="57"/>
  <c r="T132" i="57"/>
  <c r="T133" i="57"/>
  <c r="T134" i="57"/>
  <c r="T135" i="57"/>
  <c r="T136" i="57"/>
  <c r="T137" i="57"/>
  <c r="R118" i="57"/>
  <c r="R119" i="57"/>
  <c r="S119" i="57"/>
  <c r="R120" i="57"/>
  <c r="R121" i="57"/>
  <c r="R122" i="57"/>
  <c r="R123" i="57"/>
  <c r="R124" i="57"/>
  <c r="R125" i="57"/>
  <c r="R126" i="57"/>
  <c r="R127" i="57"/>
  <c r="R128" i="57"/>
  <c r="R129" i="57"/>
  <c r="R130" i="57"/>
  <c r="R131" i="57"/>
  <c r="R132" i="57"/>
  <c r="R133" i="57"/>
  <c r="R134" i="57"/>
  <c r="R135" i="57"/>
  <c r="R136" i="57"/>
  <c r="R137" i="57"/>
  <c r="R143" i="57"/>
  <c r="S121" i="57"/>
  <c r="S122" i="57"/>
  <c r="S123" i="57"/>
  <c r="S124" i="57"/>
  <c r="S125" i="57"/>
  <c r="S126" i="57"/>
  <c r="S127" i="57"/>
  <c r="S128" i="57"/>
  <c r="S129" i="57"/>
  <c r="S130" i="57"/>
  <c r="S131" i="57"/>
  <c r="S132" i="57"/>
  <c r="S133" i="57"/>
  <c r="S134" i="57"/>
  <c r="S135" i="57"/>
  <c r="S136" i="57"/>
  <c r="S137" i="57"/>
  <c r="T84" i="57"/>
  <c r="T85" i="57"/>
  <c r="T86" i="57"/>
  <c r="T87" i="57"/>
  <c r="T88" i="57"/>
  <c r="T89" i="57"/>
  <c r="T90" i="57"/>
  <c r="T91" i="57"/>
  <c r="T92" i="57"/>
  <c r="T93" i="57"/>
  <c r="T94" i="57"/>
  <c r="T95" i="57"/>
  <c r="T96" i="57"/>
  <c r="T97" i="57"/>
  <c r="T98" i="57"/>
  <c r="T99" i="57"/>
  <c r="T100" i="57"/>
  <c r="T101" i="57"/>
  <c r="T102" i="57"/>
  <c r="T103" i="57"/>
  <c r="R84" i="57"/>
  <c r="R85" i="57"/>
  <c r="S85" i="57"/>
  <c r="R86" i="57"/>
  <c r="S86" i="57"/>
  <c r="R87" i="57"/>
  <c r="S87" i="57"/>
  <c r="R88" i="57"/>
  <c r="S88" i="57"/>
  <c r="R89" i="57"/>
  <c r="S89" i="57"/>
  <c r="R90" i="57"/>
  <c r="S90" i="57"/>
  <c r="R91" i="57"/>
  <c r="S91" i="57"/>
  <c r="R92" i="57"/>
  <c r="S92" i="57"/>
  <c r="R93" i="57"/>
  <c r="S93" i="57"/>
  <c r="R94" i="57"/>
  <c r="S94" i="57"/>
  <c r="R95" i="57"/>
  <c r="S95" i="57"/>
  <c r="R96" i="57"/>
  <c r="S96" i="57"/>
  <c r="R97" i="57"/>
  <c r="S97" i="57"/>
  <c r="R98" i="57"/>
  <c r="S98" i="57"/>
  <c r="R99" i="57"/>
  <c r="S99" i="57"/>
  <c r="R100" i="57"/>
  <c r="S100" i="57"/>
  <c r="R101" i="57"/>
  <c r="S101" i="57"/>
  <c r="R102" i="57"/>
  <c r="S102" i="57"/>
  <c r="R103" i="57"/>
  <c r="S103" i="57"/>
  <c r="C1579" i="23"/>
  <c r="C1328" i="57"/>
  <c r="C1290" i="57"/>
  <c r="AQ1290" i="57"/>
  <c r="C1256" i="57"/>
  <c r="C1221" i="57"/>
  <c r="C1185" i="57"/>
  <c r="C1149" i="57"/>
  <c r="AQ1149" i="57"/>
  <c r="C1113" i="57"/>
  <c r="C1078" i="57"/>
  <c r="C1042" i="57"/>
  <c r="C1006" i="57"/>
  <c r="C966" i="57"/>
  <c r="C932" i="57"/>
  <c r="C898" i="57"/>
  <c r="C864" i="57"/>
  <c r="C828" i="57"/>
  <c r="C974" i="23"/>
  <c r="C939" i="23"/>
  <c r="C755" i="57"/>
  <c r="C720" i="57"/>
  <c r="C684" i="57"/>
  <c r="AQ684" i="57"/>
  <c r="C648" i="57"/>
  <c r="AQ648" i="57"/>
  <c r="C612" i="57"/>
  <c r="C578" i="57"/>
  <c r="C544" i="57"/>
  <c r="C510" i="57"/>
  <c r="AQ510" i="57"/>
  <c r="C474" i="57"/>
  <c r="C440" i="57"/>
  <c r="C400" i="57"/>
  <c r="C364" i="57"/>
  <c r="C328" i="57"/>
  <c r="C292" i="57"/>
  <c r="C256" i="57"/>
  <c r="C222" i="57"/>
  <c r="C187" i="57"/>
  <c r="C151" i="57"/>
  <c r="C115" i="57"/>
  <c r="C82" i="57"/>
  <c r="C46" i="57"/>
  <c r="F1387" i="57"/>
  <c r="C1387" i="57"/>
  <c r="F1396" i="57"/>
  <c r="C1396" i="57"/>
  <c r="F1580" i="23"/>
  <c r="U125" i="23"/>
  <c r="U126" i="23"/>
  <c r="U363" i="23"/>
  <c r="U364" i="23"/>
  <c r="U365" i="23"/>
  <c r="U366" i="23"/>
  <c r="U367" i="23"/>
  <c r="U163" i="23"/>
  <c r="U164" i="23"/>
  <c r="U165" i="23"/>
  <c r="U166" i="23"/>
  <c r="U167" i="23"/>
  <c r="U168" i="23"/>
  <c r="U169" i="23"/>
  <c r="U170" i="23"/>
  <c r="M742" i="57"/>
  <c r="U742" i="57"/>
  <c r="M741" i="57"/>
  <c r="U741" i="57"/>
  <c r="M740" i="57"/>
  <c r="U740" i="57"/>
  <c r="M739" i="57"/>
  <c r="U739" i="57"/>
  <c r="M738" i="57"/>
  <c r="U738" i="57"/>
  <c r="M737" i="57"/>
  <c r="U737" i="57"/>
  <c r="M736" i="57"/>
  <c r="U736" i="57"/>
  <c r="M735" i="57"/>
  <c r="U735" i="57"/>
  <c r="M734" i="57"/>
  <c r="U734" i="57"/>
  <c r="M733" i="57"/>
  <c r="U733" i="57"/>
  <c r="M732" i="57"/>
  <c r="U732" i="57"/>
  <c r="M731" i="57"/>
  <c r="U731" i="57"/>
  <c r="M730" i="57"/>
  <c r="U730" i="57"/>
  <c r="M729" i="57"/>
  <c r="U729" i="57"/>
  <c r="M728" i="57"/>
  <c r="U728" i="57"/>
  <c r="M727" i="57"/>
  <c r="U727" i="57"/>
  <c r="M726" i="57"/>
  <c r="U726" i="57"/>
  <c r="M725" i="57"/>
  <c r="U725" i="57"/>
  <c r="M724" i="57"/>
  <c r="U724" i="57"/>
  <c r="M723" i="57"/>
  <c r="U723" i="57"/>
  <c r="AR723" i="57"/>
  <c r="M706" i="57"/>
  <c r="U706" i="57"/>
  <c r="M705" i="57"/>
  <c r="U705" i="57"/>
  <c r="M704" i="57"/>
  <c r="U704" i="57"/>
  <c r="M703" i="57"/>
  <c r="U703" i="57"/>
  <c r="M702" i="57"/>
  <c r="U702" i="57"/>
  <c r="M701" i="57"/>
  <c r="U701" i="57"/>
  <c r="M700" i="57"/>
  <c r="U700" i="57"/>
  <c r="M699" i="57"/>
  <c r="U699" i="57"/>
  <c r="M698" i="57"/>
  <c r="U698" i="57"/>
  <c r="M697" i="57"/>
  <c r="U697" i="57"/>
  <c r="M696" i="57"/>
  <c r="U696" i="57"/>
  <c r="M695" i="57"/>
  <c r="U695" i="57"/>
  <c r="M694" i="57"/>
  <c r="U694" i="57"/>
  <c r="M693" i="57"/>
  <c r="U693" i="57"/>
  <c r="M692" i="57"/>
  <c r="U692" i="57"/>
  <c r="M691" i="57"/>
  <c r="U691" i="57"/>
  <c r="M690" i="57"/>
  <c r="U690" i="57"/>
  <c r="M689" i="57"/>
  <c r="U689" i="57"/>
  <c r="M688" i="57"/>
  <c r="U688" i="57"/>
  <c r="M687" i="57"/>
  <c r="U687" i="57"/>
  <c r="AR687" i="57"/>
  <c r="M842" i="23"/>
  <c r="U842" i="23"/>
  <c r="M843" i="23"/>
  <c r="U843" i="23"/>
  <c r="M844" i="23"/>
  <c r="U844" i="23"/>
  <c r="M845" i="23"/>
  <c r="U845" i="23"/>
  <c r="M846" i="23"/>
  <c r="M847" i="23"/>
  <c r="U847" i="23"/>
  <c r="M848" i="23"/>
  <c r="U848" i="23"/>
  <c r="M849" i="23"/>
  <c r="M850" i="23"/>
  <c r="U850" i="23"/>
  <c r="M851" i="23"/>
  <c r="U851" i="23"/>
  <c r="M852" i="23"/>
  <c r="U852" i="23"/>
  <c r="M853" i="23"/>
  <c r="U853" i="23"/>
  <c r="M854" i="23"/>
  <c r="U854" i="23"/>
  <c r="M855" i="23"/>
  <c r="U855" i="23"/>
  <c r="M856" i="23"/>
  <c r="U856" i="23"/>
  <c r="M857" i="23"/>
  <c r="M858" i="23"/>
  <c r="U858" i="23"/>
  <c r="M859" i="23"/>
  <c r="U859" i="23"/>
  <c r="M860" i="23"/>
  <c r="U860" i="23"/>
  <c r="M841" i="23"/>
  <c r="U841" i="23"/>
  <c r="AR841" i="23"/>
  <c r="M68" i="57"/>
  <c r="M67" i="57"/>
  <c r="M66" i="57"/>
  <c r="M65" i="57"/>
  <c r="M64" i="57"/>
  <c r="M63" i="57"/>
  <c r="M62" i="57"/>
  <c r="M61" i="57"/>
  <c r="M60" i="57"/>
  <c r="M59" i="57"/>
  <c r="M58" i="57"/>
  <c r="M57" i="57"/>
  <c r="M56" i="57"/>
  <c r="M55" i="57"/>
  <c r="M54" i="57"/>
  <c r="M53" i="57"/>
  <c r="M52" i="57"/>
  <c r="M51" i="57"/>
  <c r="M50" i="57"/>
  <c r="M49" i="57"/>
  <c r="M51" i="23"/>
  <c r="M52" i="23"/>
  <c r="M53" i="23"/>
  <c r="M54" i="23"/>
  <c r="M55" i="23"/>
  <c r="M56" i="23"/>
  <c r="M57" i="23"/>
  <c r="M58" i="23"/>
  <c r="M59" i="23"/>
  <c r="M50" i="23"/>
  <c r="C1408" i="57"/>
  <c r="C1410" i="57"/>
  <c r="C1414" i="57"/>
  <c r="A1" i="57"/>
  <c r="A861" i="57"/>
  <c r="F1395" i="57"/>
  <c r="F1386" i="57"/>
  <c r="E1374" i="57"/>
  <c r="G1374" i="57"/>
  <c r="E1375" i="57"/>
  <c r="G1375" i="57"/>
  <c r="E1376" i="57"/>
  <c r="G1376" i="57"/>
  <c r="G1377" i="57"/>
  <c r="G1378" i="57"/>
  <c r="G1379" i="57"/>
  <c r="G1380" i="57"/>
  <c r="G1381" i="57"/>
  <c r="C1594" i="23"/>
  <c r="C1598" i="23"/>
  <c r="C1592" i="23"/>
  <c r="E1558" i="23"/>
  <c r="G1558" i="23"/>
  <c r="E1559" i="23"/>
  <c r="G1559" i="23"/>
  <c r="E1560" i="23"/>
  <c r="G1560" i="23"/>
  <c r="G1561" i="23"/>
  <c r="G1562" i="23"/>
  <c r="G1563" i="23"/>
  <c r="G1564" i="23"/>
  <c r="G1565" i="23"/>
  <c r="B228" i="57"/>
  <c r="B229" i="57"/>
  <c r="B230" i="57"/>
  <c r="B231" i="57"/>
  <c r="B232" i="57"/>
  <c r="B233" i="57"/>
  <c r="B234" i="57"/>
  <c r="B235" i="57"/>
  <c r="B236" i="57"/>
  <c r="B237" i="57"/>
  <c r="B238" i="57"/>
  <c r="B239" i="57"/>
  <c r="B240" i="57"/>
  <c r="B241" i="57"/>
  <c r="B242" i="57"/>
  <c r="B243" i="57"/>
  <c r="B244" i="57"/>
  <c r="B324" i="23"/>
  <c r="B325" i="23"/>
  <c r="B326" i="23"/>
  <c r="B327" i="23"/>
  <c r="B328" i="23"/>
  <c r="B329" i="23"/>
  <c r="B330" i="23"/>
  <c r="R49" i="57"/>
  <c r="S49" i="57"/>
  <c r="R50" i="57"/>
  <c r="S50" i="57"/>
  <c r="R51" i="57"/>
  <c r="S51" i="57"/>
  <c r="R52" i="57"/>
  <c r="S52" i="57"/>
  <c r="R53" i="57"/>
  <c r="S53" i="57"/>
  <c r="R54" i="57"/>
  <c r="S54" i="57"/>
  <c r="R55" i="57"/>
  <c r="S55" i="57"/>
  <c r="R56" i="57"/>
  <c r="S56" i="57"/>
  <c r="R57" i="57"/>
  <c r="S57" i="57"/>
  <c r="R58" i="57"/>
  <c r="S58" i="57"/>
  <c r="R59" i="57"/>
  <c r="S59" i="57"/>
  <c r="R60" i="57"/>
  <c r="S60" i="57"/>
  <c r="R61" i="57"/>
  <c r="S61" i="57"/>
  <c r="R62" i="57"/>
  <c r="S62" i="57"/>
  <c r="R63" i="57"/>
  <c r="S63" i="57"/>
  <c r="R64" i="57"/>
  <c r="S64" i="57"/>
  <c r="R65" i="57"/>
  <c r="S65" i="57"/>
  <c r="R66" i="57"/>
  <c r="S66" i="57"/>
  <c r="R67" i="57"/>
  <c r="S67" i="57"/>
  <c r="R68" i="57"/>
  <c r="S68" i="57"/>
  <c r="S69" i="57"/>
  <c r="AA38" i="57"/>
  <c r="B831" i="57"/>
  <c r="B832" i="57"/>
  <c r="B833" i="57"/>
  <c r="B834" i="57"/>
  <c r="B835" i="57"/>
  <c r="B836" i="57"/>
  <c r="B837" i="57"/>
  <c r="B838" i="57"/>
  <c r="U1051" i="23"/>
  <c r="U1153" i="23"/>
  <c r="E1381" i="57"/>
  <c r="E1380" i="57"/>
  <c r="E1379" i="57"/>
  <c r="E1378" i="57"/>
  <c r="E1377" i="57"/>
  <c r="BV1331" i="57"/>
  <c r="BV1332" i="57"/>
  <c r="BV1333" i="57"/>
  <c r="BV1334" i="57"/>
  <c r="BV1335" i="57"/>
  <c r="BV1336" i="57"/>
  <c r="BV1337" i="57"/>
  <c r="BV1338" i="57"/>
  <c r="BV1339" i="57"/>
  <c r="BV1340" i="57"/>
  <c r="BV1341" i="57"/>
  <c r="BV1342" i="57"/>
  <c r="BV1343" i="57"/>
  <c r="BV1344" i="57"/>
  <c r="BV1345" i="57"/>
  <c r="BV1346" i="57"/>
  <c r="BV1347" i="57"/>
  <c r="BV1348" i="57"/>
  <c r="BV1349" i="57"/>
  <c r="BV1350" i="57"/>
  <c r="BU1331" i="57"/>
  <c r="BU1332" i="57"/>
  <c r="BU1333" i="57"/>
  <c r="BU1334" i="57"/>
  <c r="BU1335" i="57"/>
  <c r="BU1336" i="57"/>
  <c r="BU1337" i="57"/>
  <c r="BU1338" i="57"/>
  <c r="BU1339" i="57"/>
  <c r="BU1340" i="57"/>
  <c r="BU1341" i="57"/>
  <c r="BU1342" i="57"/>
  <c r="BU1343" i="57"/>
  <c r="BU1344" i="57"/>
  <c r="BU1345" i="57"/>
  <c r="BU1346" i="57"/>
  <c r="BU1347" i="57"/>
  <c r="BU1348" i="57"/>
  <c r="BU1349" i="57"/>
  <c r="BU1350" i="57"/>
  <c r="BS1331" i="57"/>
  <c r="BS1332" i="57"/>
  <c r="BS1333" i="57"/>
  <c r="BS1334" i="57"/>
  <c r="BS1335" i="57"/>
  <c r="BS1336" i="57"/>
  <c r="BS1337" i="57"/>
  <c r="BS1338" i="57"/>
  <c r="BS1339" i="57"/>
  <c r="BS1340" i="57"/>
  <c r="BS1341" i="57"/>
  <c r="BS1342" i="57"/>
  <c r="BS1343" i="57"/>
  <c r="BS1344" i="57"/>
  <c r="BS1345" i="57"/>
  <c r="BS1346" i="57"/>
  <c r="BS1347" i="57"/>
  <c r="BS1348" i="57"/>
  <c r="BS1349" i="57"/>
  <c r="BS1350" i="57"/>
  <c r="BR1331" i="57"/>
  <c r="BR1332" i="57"/>
  <c r="BR1333" i="57"/>
  <c r="BR1334" i="57"/>
  <c r="BR1335" i="57"/>
  <c r="BR1336" i="57"/>
  <c r="BR1337" i="57"/>
  <c r="BR1338" i="57"/>
  <c r="BR1339" i="57"/>
  <c r="BR1340" i="57"/>
  <c r="BR1341" i="57"/>
  <c r="BR1342" i="57"/>
  <c r="BR1343" i="57"/>
  <c r="BR1344" i="57"/>
  <c r="BR1345" i="57"/>
  <c r="BR1346" i="57"/>
  <c r="BR1347" i="57"/>
  <c r="BR1348" i="57"/>
  <c r="BR1349" i="57"/>
  <c r="BR1350" i="57"/>
  <c r="BP1331" i="57"/>
  <c r="BP1332" i="57"/>
  <c r="BP1333" i="57"/>
  <c r="BP1334" i="57"/>
  <c r="BP1335" i="57"/>
  <c r="BP1336" i="57"/>
  <c r="BP1337" i="57"/>
  <c r="BP1338" i="57"/>
  <c r="BP1339" i="57"/>
  <c r="BP1340" i="57"/>
  <c r="BP1341" i="57"/>
  <c r="BP1342" i="57"/>
  <c r="BP1343" i="57"/>
  <c r="BP1344" i="57"/>
  <c r="BP1345" i="57"/>
  <c r="BP1346" i="57"/>
  <c r="BP1347" i="57"/>
  <c r="BP1348" i="57"/>
  <c r="BP1349" i="57"/>
  <c r="BP1350" i="57"/>
  <c r="BO1331" i="57"/>
  <c r="BO1332" i="57"/>
  <c r="BO1333" i="57"/>
  <c r="BO1334" i="57"/>
  <c r="BO1335" i="57"/>
  <c r="BO1336" i="57"/>
  <c r="BO1337" i="57"/>
  <c r="BO1338" i="57"/>
  <c r="BO1339" i="57"/>
  <c r="BO1340" i="57"/>
  <c r="BO1341" i="57"/>
  <c r="BO1342" i="57"/>
  <c r="BO1343" i="57"/>
  <c r="BO1344" i="57"/>
  <c r="BO1345" i="57"/>
  <c r="BO1346" i="57"/>
  <c r="BO1347" i="57"/>
  <c r="BO1348" i="57"/>
  <c r="BO1349" i="57"/>
  <c r="BO1350" i="57"/>
  <c r="BO1357" i="57"/>
  <c r="BM1331" i="57"/>
  <c r="BM1332" i="57"/>
  <c r="BM1333" i="57"/>
  <c r="BM1334" i="57"/>
  <c r="BM1335" i="57"/>
  <c r="BM1336" i="57"/>
  <c r="BM1337" i="57"/>
  <c r="BM1338" i="57"/>
  <c r="BM1339" i="57"/>
  <c r="BM1340" i="57"/>
  <c r="BM1341" i="57"/>
  <c r="BM1342" i="57"/>
  <c r="BM1343" i="57"/>
  <c r="BM1344" i="57"/>
  <c r="BM1345" i="57"/>
  <c r="BM1346" i="57"/>
  <c r="BM1347" i="57"/>
  <c r="BM1348" i="57"/>
  <c r="BM1349" i="57"/>
  <c r="BM1350" i="57"/>
  <c r="BL1331" i="57"/>
  <c r="BL1332" i="57"/>
  <c r="BL1333" i="57"/>
  <c r="BL1334" i="57"/>
  <c r="BL1335" i="57"/>
  <c r="BL1336" i="57"/>
  <c r="BL1337" i="57"/>
  <c r="BL1338" i="57"/>
  <c r="BL1339" i="57"/>
  <c r="BL1340" i="57"/>
  <c r="BL1341" i="57"/>
  <c r="BL1342" i="57"/>
  <c r="BL1343" i="57"/>
  <c r="BL1344" i="57"/>
  <c r="BL1345" i="57"/>
  <c r="BL1346" i="57"/>
  <c r="BL1347" i="57"/>
  <c r="BL1348" i="57"/>
  <c r="BL1349" i="57"/>
  <c r="BL1350" i="57"/>
  <c r="BJ1331" i="57"/>
  <c r="BJ1332" i="57"/>
  <c r="BJ1333" i="57"/>
  <c r="BJ1334" i="57"/>
  <c r="BJ1335" i="57"/>
  <c r="BJ1336" i="57"/>
  <c r="BJ1337" i="57"/>
  <c r="BJ1338" i="57"/>
  <c r="BJ1339" i="57"/>
  <c r="BJ1340" i="57"/>
  <c r="BJ1341" i="57"/>
  <c r="BJ1342" i="57"/>
  <c r="BJ1343" i="57"/>
  <c r="BJ1344" i="57"/>
  <c r="BJ1345" i="57"/>
  <c r="BJ1346" i="57"/>
  <c r="BJ1347" i="57"/>
  <c r="BJ1348" i="57"/>
  <c r="BJ1349" i="57"/>
  <c r="BJ1350" i="57"/>
  <c r="BI1331" i="57"/>
  <c r="BI1332" i="57"/>
  <c r="BI1333" i="57"/>
  <c r="BI1334" i="57"/>
  <c r="BI1335" i="57"/>
  <c r="BI1336" i="57"/>
  <c r="BI1337" i="57"/>
  <c r="BI1338" i="57"/>
  <c r="BI1339" i="57"/>
  <c r="BI1340" i="57"/>
  <c r="BI1341" i="57"/>
  <c r="BI1342" i="57"/>
  <c r="BI1343" i="57"/>
  <c r="BI1344" i="57"/>
  <c r="BI1345" i="57"/>
  <c r="BI1346" i="57"/>
  <c r="BI1347" i="57"/>
  <c r="BI1348" i="57"/>
  <c r="BI1349" i="57"/>
  <c r="BI1350" i="57"/>
  <c r="BG1331" i="57"/>
  <c r="BG1332" i="57"/>
  <c r="BG1333" i="57"/>
  <c r="BG1334" i="57"/>
  <c r="BG1335" i="57"/>
  <c r="BG1336" i="57"/>
  <c r="BG1337" i="57"/>
  <c r="BG1338" i="57"/>
  <c r="BG1339" i="57"/>
  <c r="BG1340" i="57"/>
  <c r="BG1341" i="57"/>
  <c r="BG1342" i="57"/>
  <c r="BG1343" i="57"/>
  <c r="BG1344" i="57"/>
  <c r="BG1345" i="57"/>
  <c r="BG1346" i="57"/>
  <c r="BG1347" i="57"/>
  <c r="BG1348" i="57"/>
  <c r="BG1349" i="57"/>
  <c r="BG1350" i="57"/>
  <c r="BF1331" i="57"/>
  <c r="BF1332" i="57"/>
  <c r="BF1333" i="57"/>
  <c r="BF1334" i="57"/>
  <c r="BF1335" i="57"/>
  <c r="BF1336" i="57"/>
  <c r="BF1337" i="57"/>
  <c r="BF1338" i="57"/>
  <c r="BF1339" i="57"/>
  <c r="BF1340" i="57"/>
  <c r="BF1341" i="57"/>
  <c r="BF1342" i="57"/>
  <c r="BF1343" i="57"/>
  <c r="BF1344" i="57"/>
  <c r="BF1345" i="57"/>
  <c r="BF1346" i="57"/>
  <c r="BF1347" i="57"/>
  <c r="BF1348" i="57"/>
  <c r="BF1349" i="57"/>
  <c r="BF1350" i="57"/>
  <c r="BD1331" i="57"/>
  <c r="BD1332" i="57"/>
  <c r="BD1333" i="57"/>
  <c r="BD1334" i="57"/>
  <c r="BD1335" i="57"/>
  <c r="BD1336" i="57"/>
  <c r="BD1337" i="57"/>
  <c r="BD1338" i="57"/>
  <c r="BD1339" i="57"/>
  <c r="BD1340" i="57"/>
  <c r="BD1341" i="57"/>
  <c r="BD1342" i="57"/>
  <c r="BD1343" i="57"/>
  <c r="BD1344" i="57"/>
  <c r="BD1345" i="57"/>
  <c r="BD1346" i="57"/>
  <c r="BD1347" i="57"/>
  <c r="BD1348" i="57"/>
  <c r="BD1349" i="57"/>
  <c r="BD1350" i="57"/>
  <c r="BC1331" i="57"/>
  <c r="BC1332" i="57"/>
  <c r="BC1333" i="57"/>
  <c r="BC1334" i="57"/>
  <c r="BC1335" i="57"/>
  <c r="BC1336" i="57"/>
  <c r="BC1337" i="57"/>
  <c r="BC1338" i="57"/>
  <c r="BC1339" i="57"/>
  <c r="BC1340" i="57"/>
  <c r="BC1341" i="57"/>
  <c r="BC1342" i="57"/>
  <c r="BC1343" i="57"/>
  <c r="BC1344" i="57"/>
  <c r="BC1345" i="57"/>
  <c r="BC1346" i="57"/>
  <c r="BC1347" i="57"/>
  <c r="BC1348" i="57"/>
  <c r="BC1349" i="57"/>
  <c r="BC1350" i="57"/>
  <c r="BA1331" i="57"/>
  <c r="BA1332" i="57"/>
  <c r="BA1333" i="57"/>
  <c r="BA1334" i="57"/>
  <c r="BA1335" i="57"/>
  <c r="BA1336" i="57"/>
  <c r="BA1337" i="57"/>
  <c r="BA1338" i="57"/>
  <c r="BA1339" i="57"/>
  <c r="BA1340" i="57"/>
  <c r="BA1341" i="57"/>
  <c r="BA1342" i="57"/>
  <c r="BA1343" i="57"/>
  <c r="BA1344" i="57"/>
  <c r="BA1345" i="57"/>
  <c r="BA1346" i="57"/>
  <c r="BA1347" i="57"/>
  <c r="BA1348" i="57"/>
  <c r="BA1349" i="57"/>
  <c r="BA1350" i="57"/>
  <c r="AZ1331" i="57"/>
  <c r="AZ1332" i="57"/>
  <c r="AZ1333" i="57"/>
  <c r="AZ1334" i="57"/>
  <c r="AZ1335" i="57"/>
  <c r="AZ1336" i="57"/>
  <c r="AZ1337" i="57"/>
  <c r="AZ1338" i="57"/>
  <c r="AZ1339" i="57"/>
  <c r="AZ1340" i="57"/>
  <c r="AZ1341" i="57"/>
  <c r="AZ1342" i="57"/>
  <c r="AZ1343" i="57"/>
  <c r="AZ1344" i="57"/>
  <c r="AZ1345" i="57"/>
  <c r="AZ1346" i="57"/>
  <c r="AZ1347" i="57"/>
  <c r="AZ1348" i="57"/>
  <c r="AZ1349" i="57"/>
  <c r="AZ1350" i="57"/>
  <c r="AX1331" i="57"/>
  <c r="AX1332" i="57"/>
  <c r="AX1333" i="57"/>
  <c r="AX1334" i="57"/>
  <c r="AX1335" i="57"/>
  <c r="AX1336" i="57"/>
  <c r="AX1337" i="57"/>
  <c r="AX1338" i="57"/>
  <c r="AX1339" i="57"/>
  <c r="AX1340" i="57"/>
  <c r="AX1341" i="57"/>
  <c r="AX1342" i="57"/>
  <c r="AX1343" i="57"/>
  <c r="AX1344" i="57"/>
  <c r="AX1345" i="57"/>
  <c r="AX1346" i="57"/>
  <c r="AX1347" i="57"/>
  <c r="AX1348" i="57"/>
  <c r="AX1349" i="57"/>
  <c r="AX1350" i="57"/>
  <c r="AW1331" i="57"/>
  <c r="AW1332" i="57"/>
  <c r="AW1333" i="57"/>
  <c r="AW1334" i="57"/>
  <c r="AW1335" i="57"/>
  <c r="AW1336" i="57"/>
  <c r="AW1337" i="57"/>
  <c r="AW1338" i="57"/>
  <c r="AW1339" i="57"/>
  <c r="AW1340" i="57"/>
  <c r="AW1341" i="57"/>
  <c r="AW1342" i="57"/>
  <c r="AW1343" i="57"/>
  <c r="AW1344" i="57"/>
  <c r="AW1345" i="57"/>
  <c r="AW1346" i="57"/>
  <c r="AW1347" i="57"/>
  <c r="AW1348" i="57"/>
  <c r="AW1349" i="57"/>
  <c r="AW1350" i="57"/>
  <c r="AU1331" i="57"/>
  <c r="AU1332" i="57"/>
  <c r="AU1333" i="57"/>
  <c r="AU1334" i="57"/>
  <c r="AU1335" i="57"/>
  <c r="AU1336" i="57"/>
  <c r="AU1337" i="57"/>
  <c r="AU1338" i="57"/>
  <c r="AU1339" i="57"/>
  <c r="AU1340" i="57"/>
  <c r="AU1341" i="57"/>
  <c r="AU1342" i="57"/>
  <c r="AU1343" i="57"/>
  <c r="AU1344" i="57"/>
  <c r="AU1345" i="57"/>
  <c r="AU1346" i="57"/>
  <c r="AU1347" i="57"/>
  <c r="AU1348" i="57"/>
  <c r="AU1349" i="57"/>
  <c r="AU1350" i="57"/>
  <c r="AT1331" i="57"/>
  <c r="AT1332" i="57"/>
  <c r="AT1333" i="57"/>
  <c r="AT1334" i="57"/>
  <c r="AT1335" i="57"/>
  <c r="AT1336" i="57"/>
  <c r="AT1337" i="57"/>
  <c r="AT1338" i="57"/>
  <c r="AT1339" i="57"/>
  <c r="AT1340" i="57"/>
  <c r="AT1341" i="57"/>
  <c r="AT1342" i="57"/>
  <c r="AT1343" i="57"/>
  <c r="AT1344" i="57"/>
  <c r="AT1345" i="57"/>
  <c r="AT1346" i="57"/>
  <c r="AT1347" i="57"/>
  <c r="AT1348" i="57"/>
  <c r="AT1349" i="57"/>
  <c r="AT1350" i="57"/>
  <c r="U1350" i="57"/>
  <c r="B1350" i="57"/>
  <c r="U1349" i="57"/>
  <c r="B1349" i="57"/>
  <c r="U1348" i="57"/>
  <c r="B1348" i="57"/>
  <c r="U1347" i="57"/>
  <c r="B1347" i="57"/>
  <c r="U1346" i="57"/>
  <c r="B1346" i="57"/>
  <c r="U1345" i="57"/>
  <c r="B1345" i="57"/>
  <c r="U1344" i="57"/>
  <c r="B1344" i="57"/>
  <c r="U1343" i="57"/>
  <c r="B1343" i="57"/>
  <c r="U1342" i="57"/>
  <c r="B1342" i="57"/>
  <c r="U1341" i="57"/>
  <c r="B1341" i="57"/>
  <c r="U1340" i="57"/>
  <c r="B1340" i="57"/>
  <c r="U1339" i="57"/>
  <c r="B1339" i="57"/>
  <c r="U1338" i="57"/>
  <c r="B1338" i="57"/>
  <c r="U1337" i="57"/>
  <c r="B1337" i="57"/>
  <c r="U1336" i="57"/>
  <c r="B1336" i="57"/>
  <c r="U1335" i="57"/>
  <c r="B1335" i="57"/>
  <c r="U1334" i="57"/>
  <c r="B1334" i="57"/>
  <c r="U1333" i="57"/>
  <c r="B1333" i="57"/>
  <c r="U1332" i="57"/>
  <c r="B1332" i="57"/>
  <c r="U1331" i="57"/>
  <c r="AR1331" i="57"/>
  <c r="B1331" i="57"/>
  <c r="AQ1328" i="57"/>
  <c r="A82" i="57"/>
  <c r="A115" i="57"/>
  <c r="A151" i="57"/>
  <c r="A187" i="57"/>
  <c r="BV1293" i="57"/>
  <c r="BV1294" i="57"/>
  <c r="BV1295" i="57"/>
  <c r="BV1296" i="57"/>
  <c r="BV1297" i="57"/>
  <c r="BV1298" i="57"/>
  <c r="BV1299" i="57"/>
  <c r="BV1300" i="57"/>
  <c r="BV1301" i="57"/>
  <c r="BV1302" i="57"/>
  <c r="BV1303" i="57"/>
  <c r="BV1304" i="57"/>
  <c r="BV1305" i="57"/>
  <c r="BV1306" i="57"/>
  <c r="BV1307" i="57"/>
  <c r="BV1308" i="57"/>
  <c r="BV1309" i="57"/>
  <c r="BV1310" i="57"/>
  <c r="BV1311" i="57"/>
  <c r="BV1312" i="57"/>
  <c r="BU1293" i="57"/>
  <c r="BU1294" i="57"/>
  <c r="BU1295" i="57"/>
  <c r="BU1296" i="57"/>
  <c r="BU1297" i="57"/>
  <c r="BU1298" i="57"/>
  <c r="BU1299" i="57"/>
  <c r="BU1300" i="57"/>
  <c r="BU1301" i="57"/>
  <c r="BU1302" i="57"/>
  <c r="BU1303" i="57"/>
  <c r="BU1304" i="57"/>
  <c r="BU1305" i="57"/>
  <c r="BU1306" i="57"/>
  <c r="BU1307" i="57"/>
  <c r="BU1308" i="57"/>
  <c r="BU1309" i="57"/>
  <c r="BU1310" i="57"/>
  <c r="BU1311" i="57"/>
  <c r="BU1312" i="57"/>
  <c r="BS1293" i="57"/>
  <c r="BS1294" i="57"/>
  <c r="BS1295" i="57"/>
  <c r="BS1296" i="57"/>
  <c r="BS1297" i="57"/>
  <c r="BS1298" i="57"/>
  <c r="BS1299" i="57"/>
  <c r="BS1300" i="57"/>
  <c r="BS1301" i="57"/>
  <c r="BS1302" i="57"/>
  <c r="BS1303" i="57"/>
  <c r="BS1304" i="57"/>
  <c r="BS1305" i="57"/>
  <c r="BS1306" i="57"/>
  <c r="BS1307" i="57"/>
  <c r="BS1308" i="57"/>
  <c r="BS1309" i="57"/>
  <c r="BS1310" i="57"/>
  <c r="BS1311" i="57"/>
  <c r="BS1312" i="57"/>
  <c r="BR1293" i="57"/>
  <c r="BR1294" i="57"/>
  <c r="BR1295" i="57"/>
  <c r="BR1296" i="57"/>
  <c r="BR1297" i="57"/>
  <c r="BR1298" i="57"/>
  <c r="BR1299" i="57"/>
  <c r="BR1300" i="57"/>
  <c r="BR1301" i="57"/>
  <c r="BR1302" i="57"/>
  <c r="BR1303" i="57"/>
  <c r="BR1304" i="57"/>
  <c r="BR1305" i="57"/>
  <c r="BR1306" i="57"/>
  <c r="BR1307" i="57"/>
  <c r="BR1308" i="57"/>
  <c r="BR1309" i="57"/>
  <c r="BR1310" i="57"/>
  <c r="BR1311" i="57"/>
  <c r="BR1312" i="57"/>
  <c r="BP1293" i="57"/>
  <c r="BP1294" i="57"/>
  <c r="BP1295" i="57"/>
  <c r="BP1296" i="57"/>
  <c r="BP1297" i="57"/>
  <c r="BP1298" i="57"/>
  <c r="BP1299" i="57"/>
  <c r="BP1300" i="57"/>
  <c r="BP1301" i="57"/>
  <c r="BP1302" i="57"/>
  <c r="BP1303" i="57"/>
  <c r="BP1304" i="57"/>
  <c r="BP1305" i="57"/>
  <c r="BP1306" i="57"/>
  <c r="BP1307" i="57"/>
  <c r="BP1308" i="57"/>
  <c r="BP1309" i="57"/>
  <c r="BP1310" i="57"/>
  <c r="BP1311" i="57"/>
  <c r="BP1312" i="57"/>
  <c r="BO1293" i="57"/>
  <c r="BO1294" i="57"/>
  <c r="BO1295" i="57"/>
  <c r="BO1296" i="57"/>
  <c r="BO1297" i="57"/>
  <c r="BO1298" i="57"/>
  <c r="BO1299" i="57"/>
  <c r="BO1300" i="57"/>
  <c r="BO1301" i="57"/>
  <c r="BO1302" i="57"/>
  <c r="BO1303" i="57"/>
  <c r="BO1304" i="57"/>
  <c r="BO1305" i="57"/>
  <c r="BO1306" i="57"/>
  <c r="BO1307" i="57"/>
  <c r="BO1308" i="57"/>
  <c r="BO1309" i="57"/>
  <c r="BO1310" i="57"/>
  <c r="BO1311" i="57"/>
  <c r="BO1312" i="57"/>
  <c r="BM1293" i="57"/>
  <c r="BM1294" i="57"/>
  <c r="BM1295" i="57"/>
  <c r="BM1296" i="57"/>
  <c r="BM1297" i="57"/>
  <c r="BM1298" i="57"/>
  <c r="BM1299" i="57"/>
  <c r="BM1300" i="57"/>
  <c r="BM1301" i="57"/>
  <c r="BM1302" i="57"/>
  <c r="BM1303" i="57"/>
  <c r="BM1304" i="57"/>
  <c r="BM1305" i="57"/>
  <c r="BM1306" i="57"/>
  <c r="BM1307" i="57"/>
  <c r="BM1308" i="57"/>
  <c r="BM1309" i="57"/>
  <c r="BM1310" i="57"/>
  <c r="BM1311" i="57"/>
  <c r="BM1312" i="57"/>
  <c r="BL1293" i="57"/>
  <c r="BL1294" i="57"/>
  <c r="BL1295" i="57"/>
  <c r="BL1296" i="57"/>
  <c r="BL1297" i="57"/>
  <c r="BL1298" i="57"/>
  <c r="BL1299" i="57"/>
  <c r="BL1300" i="57"/>
  <c r="BL1301" i="57"/>
  <c r="BL1302" i="57"/>
  <c r="BL1303" i="57"/>
  <c r="BL1304" i="57"/>
  <c r="BL1305" i="57"/>
  <c r="BL1306" i="57"/>
  <c r="BL1307" i="57"/>
  <c r="BL1308" i="57"/>
  <c r="BL1309" i="57"/>
  <c r="BL1310" i="57"/>
  <c r="BL1311" i="57"/>
  <c r="BL1312" i="57"/>
  <c r="BJ1293" i="57"/>
  <c r="BJ1294" i="57"/>
  <c r="BJ1295" i="57"/>
  <c r="BJ1296" i="57"/>
  <c r="BJ1297" i="57"/>
  <c r="BJ1298" i="57"/>
  <c r="BJ1299" i="57"/>
  <c r="BJ1300" i="57"/>
  <c r="BJ1301" i="57"/>
  <c r="BJ1302" i="57"/>
  <c r="BJ1303" i="57"/>
  <c r="BJ1304" i="57"/>
  <c r="BJ1305" i="57"/>
  <c r="BJ1306" i="57"/>
  <c r="BJ1307" i="57"/>
  <c r="BJ1308" i="57"/>
  <c r="BJ1309" i="57"/>
  <c r="BJ1310" i="57"/>
  <c r="BJ1311" i="57"/>
  <c r="BJ1312" i="57"/>
  <c r="BI1293" i="57"/>
  <c r="BI1294" i="57"/>
  <c r="BI1295" i="57"/>
  <c r="BI1296" i="57"/>
  <c r="BI1297" i="57"/>
  <c r="BI1298" i="57"/>
  <c r="BI1299" i="57"/>
  <c r="BI1300" i="57"/>
  <c r="BI1301" i="57"/>
  <c r="BI1302" i="57"/>
  <c r="BI1303" i="57"/>
  <c r="BI1304" i="57"/>
  <c r="BI1305" i="57"/>
  <c r="BI1306" i="57"/>
  <c r="BI1307" i="57"/>
  <c r="BI1308" i="57"/>
  <c r="BI1309" i="57"/>
  <c r="BI1310" i="57"/>
  <c r="BI1311" i="57"/>
  <c r="BI1312" i="57"/>
  <c r="BG1293" i="57"/>
  <c r="BG1294" i="57"/>
  <c r="BG1295" i="57"/>
  <c r="BG1296" i="57"/>
  <c r="BG1297" i="57"/>
  <c r="BG1298" i="57"/>
  <c r="BG1299" i="57"/>
  <c r="BG1300" i="57"/>
  <c r="BG1301" i="57"/>
  <c r="BG1302" i="57"/>
  <c r="BG1303" i="57"/>
  <c r="BG1304" i="57"/>
  <c r="BG1305" i="57"/>
  <c r="BG1306" i="57"/>
  <c r="BG1307" i="57"/>
  <c r="BG1308" i="57"/>
  <c r="BG1309" i="57"/>
  <c r="BG1310" i="57"/>
  <c r="BG1311" i="57"/>
  <c r="BG1312" i="57"/>
  <c r="BF1293" i="57"/>
  <c r="BF1294" i="57"/>
  <c r="BF1295" i="57"/>
  <c r="BF1296" i="57"/>
  <c r="BF1297" i="57"/>
  <c r="BF1298" i="57"/>
  <c r="BF1299" i="57"/>
  <c r="BF1300" i="57"/>
  <c r="BF1301" i="57"/>
  <c r="BF1302" i="57"/>
  <c r="BF1303" i="57"/>
  <c r="BF1304" i="57"/>
  <c r="BF1305" i="57"/>
  <c r="BF1306" i="57"/>
  <c r="BF1307" i="57"/>
  <c r="BF1308" i="57"/>
  <c r="BF1309" i="57"/>
  <c r="BF1310" i="57"/>
  <c r="BF1311" i="57"/>
  <c r="BF1312" i="57"/>
  <c r="BD1293" i="57"/>
  <c r="BD1294" i="57"/>
  <c r="BD1295" i="57"/>
  <c r="BD1296" i="57"/>
  <c r="BD1297" i="57"/>
  <c r="BD1298" i="57"/>
  <c r="BD1299" i="57"/>
  <c r="BD1300" i="57"/>
  <c r="BD1301" i="57"/>
  <c r="BD1302" i="57"/>
  <c r="BD1303" i="57"/>
  <c r="BD1304" i="57"/>
  <c r="BD1305" i="57"/>
  <c r="BD1306" i="57"/>
  <c r="BD1307" i="57"/>
  <c r="BD1308" i="57"/>
  <c r="BD1309" i="57"/>
  <c r="BD1310" i="57"/>
  <c r="BD1311" i="57"/>
  <c r="BD1312" i="57"/>
  <c r="BC1293" i="57"/>
  <c r="BC1294" i="57"/>
  <c r="BC1295" i="57"/>
  <c r="BC1296" i="57"/>
  <c r="BC1297" i="57"/>
  <c r="BC1298" i="57"/>
  <c r="BC1299" i="57"/>
  <c r="BC1300" i="57"/>
  <c r="BC1301" i="57"/>
  <c r="BC1302" i="57"/>
  <c r="BC1303" i="57"/>
  <c r="BC1304" i="57"/>
  <c r="BC1305" i="57"/>
  <c r="BC1306" i="57"/>
  <c r="BC1307" i="57"/>
  <c r="BC1308" i="57"/>
  <c r="BC1309" i="57"/>
  <c r="BC1310" i="57"/>
  <c r="BC1311" i="57"/>
  <c r="BC1312" i="57"/>
  <c r="BA1293" i="57"/>
  <c r="BA1294" i="57"/>
  <c r="BA1295" i="57"/>
  <c r="BA1296" i="57"/>
  <c r="BA1297" i="57"/>
  <c r="BA1298" i="57"/>
  <c r="BA1299" i="57"/>
  <c r="BA1300" i="57"/>
  <c r="BA1301" i="57"/>
  <c r="BA1302" i="57"/>
  <c r="BA1303" i="57"/>
  <c r="BA1304" i="57"/>
  <c r="BA1305" i="57"/>
  <c r="BA1306" i="57"/>
  <c r="BA1307" i="57"/>
  <c r="BA1308" i="57"/>
  <c r="BA1309" i="57"/>
  <c r="BA1310" i="57"/>
  <c r="BA1311" i="57"/>
  <c r="BA1312" i="57"/>
  <c r="AZ1293" i="57"/>
  <c r="AZ1294" i="57"/>
  <c r="AZ1295" i="57"/>
  <c r="AZ1296" i="57"/>
  <c r="AZ1297" i="57"/>
  <c r="AZ1298" i="57"/>
  <c r="AZ1299" i="57"/>
  <c r="AZ1300" i="57"/>
  <c r="AZ1301" i="57"/>
  <c r="AZ1302" i="57"/>
  <c r="AZ1303" i="57"/>
  <c r="AZ1304" i="57"/>
  <c r="AZ1305" i="57"/>
  <c r="AZ1306" i="57"/>
  <c r="AZ1307" i="57"/>
  <c r="AZ1308" i="57"/>
  <c r="AZ1309" i="57"/>
  <c r="AZ1310" i="57"/>
  <c r="AZ1311" i="57"/>
  <c r="AZ1312" i="57"/>
  <c r="AX1293" i="57"/>
  <c r="AX1294" i="57"/>
  <c r="AX1295" i="57"/>
  <c r="AX1296" i="57"/>
  <c r="AX1297" i="57"/>
  <c r="AX1298" i="57"/>
  <c r="AX1299" i="57"/>
  <c r="AX1300" i="57"/>
  <c r="AX1301" i="57"/>
  <c r="AX1302" i="57"/>
  <c r="AX1303" i="57"/>
  <c r="AX1304" i="57"/>
  <c r="AX1305" i="57"/>
  <c r="AX1306" i="57"/>
  <c r="AX1307" i="57"/>
  <c r="AX1308" i="57"/>
  <c r="AX1309" i="57"/>
  <c r="AX1310" i="57"/>
  <c r="AX1311" i="57"/>
  <c r="AX1312" i="57"/>
  <c r="AW1293" i="57"/>
  <c r="AW1294" i="57"/>
  <c r="AW1295" i="57"/>
  <c r="AW1296" i="57"/>
  <c r="AW1297" i="57"/>
  <c r="AW1298" i="57"/>
  <c r="AW1299" i="57"/>
  <c r="AW1300" i="57"/>
  <c r="AW1301" i="57"/>
  <c r="AW1302" i="57"/>
  <c r="AW1303" i="57"/>
  <c r="AW1304" i="57"/>
  <c r="AW1305" i="57"/>
  <c r="AW1306" i="57"/>
  <c r="AW1307" i="57"/>
  <c r="AW1308" i="57"/>
  <c r="AW1309" i="57"/>
  <c r="AW1310" i="57"/>
  <c r="AW1311" i="57"/>
  <c r="AW1312" i="57"/>
  <c r="AU1293" i="57"/>
  <c r="AU1294" i="57"/>
  <c r="AU1295" i="57"/>
  <c r="AU1296" i="57"/>
  <c r="AU1297" i="57"/>
  <c r="AU1298" i="57"/>
  <c r="AU1299" i="57"/>
  <c r="AU1300" i="57"/>
  <c r="AU1301" i="57"/>
  <c r="AU1302" i="57"/>
  <c r="AU1303" i="57"/>
  <c r="AU1304" i="57"/>
  <c r="AU1305" i="57"/>
  <c r="AU1306" i="57"/>
  <c r="AU1307" i="57"/>
  <c r="AU1308" i="57"/>
  <c r="AU1309" i="57"/>
  <c r="AU1310" i="57"/>
  <c r="AU1311" i="57"/>
  <c r="AU1312" i="57"/>
  <c r="AT1293" i="57"/>
  <c r="AT1294" i="57"/>
  <c r="AT1295" i="57"/>
  <c r="AT1296" i="57"/>
  <c r="AT1297" i="57"/>
  <c r="AT1298" i="57"/>
  <c r="AT1299" i="57"/>
  <c r="AT1300" i="57"/>
  <c r="AT1301" i="57"/>
  <c r="AT1302" i="57"/>
  <c r="AT1303" i="57"/>
  <c r="AT1304" i="57"/>
  <c r="AT1305" i="57"/>
  <c r="AT1306" i="57"/>
  <c r="AT1307" i="57"/>
  <c r="AT1308" i="57"/>
  <c r="AT1309" i="57"/>
  <c r="AT1310" i="57"/>
  <c r="AT1311" i="57"/>
  <c r="AT1312" i="57"/>
  <c r="R1318" i="57"/>
  <c r="U1312" i="57"/>
  <c r="B1312" i="57"/>
  <c r="U1311" i="57"/>
  <c r="B1311" i="57"/>
  <c r="U1310" i="57"/>
  <c r="B1310" i="57"/>
  <c r="U1309" i="57"/>
  <c r="B1309" i="57"/>
  <c r="U1308" i="57"/>
  <c r="B1308" i="57"/>
  <c r="U1307" i="57"/>
  <c r="B1307" i="57"/>
  <c r="U1306" i="57"/>
  <c r="B1306" i="57"/>
  <c r="U1305" i="57"/>
  <c r="B1305" i="57"/>
  <c r="U1304" i="57"/>
  <c r="B1304" i="57"/>
  <c r="U1303" i="57"/>
  <c r="B1303" i="57"/>
  <c r="U1302" i="57"/>
  <c r="B1302" i="57"/>
  <c r="U1301" i="57"/>
  <c r="B1301" i="57"/>
  <c r="U1300" i="57"/>
  <c r="B1300" i="57"/>
  <c r="U1299" i="57"/>
  <c r="B1299" i="57"/>
  <c r="U1298" i="57"/>
  <c r="B1298" i="57"/>
  <c r="U1297" i="57"/>
  <c r="B1297" i="57"/>
  <c r="U1296" i="57"/>
  <c r="B1296" i="57"/>
  <c r="U1295" i="57"/>
  <c r="B1295" i="57"/>
  <c r="U1294" i="57"/>
  <c r="B1294" i="57"/>
  <c r="U1293" i="57"/>
  <c r="AR1293" i="57"/>
  <c r="B1293" i="57"/>
  <c r="BV1259" i="57"/>
  <c r="BV1260" i="57"/>
  <c r="BV1261" i="57"/>
  <c r="BV1262" i="57"/>
  <c r="BV1263" i="57"/>
  <c r="BV1264" i="57"/>
  <c r="BV1265" i="57"/>
  <c r="BV1266" i="57"/>
  <c r="BV1267" i="57"/>
  <c r="BV1268" i="57"/>
  <c r="BV1269" i="57"/>
  <c r="BV1270" i="57"/>
  <c r="BV1271" i="57"/>
  <c r="BV1272" i="57"/>
  <c r="BV1273" i="57"/>
  <c r="BV1274" i="57"/>
  <c r="BV1275" i="57"/>
  <c r="BV1276" i="57"/>
  <c r="BV1277" i="57"/>
  <c r="BV1278" i="57"/>
  <c r="BU1259" i="57"/>
  <c r="BU1260" i="57"/>
  <c r="BU1261" i="57"/>
  <c r="BU1262" i="57"/>
  <c r="BU1263" i="57"/>
  <c r="BU1264" i="57"/>
  <c r="BU1265" i="57"/>
  <c r="BU1266" i="57"/>
  <c r="BU1267" i="57"/>
  <c r="BU1268" i="57"/>
  <c r="BU1269" i="57"/>
  <c r="BU1270" i="57"/>
  <c r="BU1271" i="57"/>
  <c r="BU1272" i="57"/>
  <c r="BU1273" i="57"/>
  <c r="BU1274" i="57"/>
  <c r="BU1275" i="57"/>
  <c r="BU1276" i="57"/>
  <c r="BU1277" i="57"/>
  <c r="BU1278" i="57"/>
  <c r="BS1259" i="57"/>
  <c r="BS1260" i="57"/>
  <c r="BS1261" i="57"/>
  <c r="BS1262" i="57"/>
  <c r="BS1263" i="57"/>
  <c r="BS1264" i="57"/>
  <c r="BS1265" i="57"/>
  <c r="BS1266" i="57"/>
  <c r="BS1267" i="57"/>
  <c r="BS1268" i="57"/>
  <c r="BS1269" i="57"/>
  <c r="BS1270" i="57"/>
  <c r="BS1271" i="57"/>
  <c r="BS1272" i="57"/>
  <c r="BS1273" i="57"/>
  <c r="BS1274" i="57"/>
  <c r="BS1275" i="57"/>
  <c r="BS1276" i="57"/>
  <c r="BS1277" i="57"/>
  <c r="BS1278" i="57"/>
  <c r="BR1259" i="57"/>
  <c r="BR1260" i="57"/>
  <c r="BR1261" i="57"/>
  <c r="BR1262" i="57"/>
  <c r="BR1263" i="57"/>
  <c r="BR1264" i="57"/>
  <c r="BR1265" i="57"/>
  <c r="BR1266" i="57"/>
  <c r="BR1267" i="57"/>
  <c r="BR1268" i="57"/>
  <c r="BR1269" i="57"/>
  <c r="BR1270" i="57"/>
  <c r="BR1271" i="57"/>
  <c r="BR1272" i="57"/>
  <c r="BR1273" i="57"/>
  <c r="BR1274" i="57"/>
  <c r="BR1275" i="57"/>
  <c r="BR1276" i="57"/>
  <c r="BR1277" i="57"/>
  <c r="BR1278" i="57"/>
  <c r="BP1259" i="57"/>
  <c r="BP1260" i="57"/>
  <c r="BP1261" i="57"/>
  <c r="BP1262" i="57"/>
  <c r="BP1263" i="57"/>
  <c r="BP1264" i="57"/>
  <c r="BP1265" i="57"/>
  <c r="BP1266" i="57"/>
  <c r="BP1267" i="57"/>
  <c r="BP1268" i="57"/>
  <c r="BP1269" i="57"/>
  <c r="BP1270" i="57"/>
  <c r="BP1271" i="57"/>
  <c r="BP1272" i="57"/>
  <c r="BP1273" i="57"/>
  <c r="BP1274" i="57"/>
  <c r="BP1275" i="57"/>
  <c r="BP1276" i="57"/>
  <c r="BP1277" i="57"/>
  <c r="BP1278" i="57"/>
  <c r="BO1259" i="57"/>
  <c r="BO1260" i="57"/>
  <c r="BO1261" i="57"/>
  <c r="BO1262" i="57"/>
  <c r="BO1263" i="57"/>
  <c r="BO1264" i="57"/>
  <c r="BO1265" i="57"/>
  <c r="BO1266" i="57"/>
  <c r="BO1267" i="57"/>
  <c r="BO1268" i="57"/>
  <c r="BO1269" i="57"/>
  <c r="BO1270" i="57"/>
  <c r="BO1271" i="57"/>
  <c r="BO1272" i="57"/>
  <c r="BO1273" i="57"/>
  <c r="BO1274" i="57"/>
  <c r="BO1275" i="57"/>
  <c r="BO1276" i="57"/>
  <c r="BO1277" i="57"/>
  <c r="BO1278" i="57"/>
  <c r="BM1259" i="57"/>
  <c r="BM1260" i="57"/>
  <c r="BM1261" i="57"/>
  <c r="BM1262" i="57"/>
  <c r="BM1263" i="57"/>
  <c r="BM1264" i="57"/>
  <c r="BM1265" i="57"/>
  <c r="BM1266" i="57"/>
  <c r="BM1267" i="57"/>
  <c r="BM1268" i="57"/>
  <c r="BM1269" i="57"/>
  <c r="BM1270" i="57"/>
  <c r="BM1271" i="57"/>
  <c r="BM1272" i="57"/>
  <c r="BM1273" i="57"/>
  <c r="BM1274" i="57"/>
  <c r="BM1275" i="57"/>
  <c r="BM1276" i="57"/>
  <c r="BM1277" i="57"/>
  <c r="BM1278" i="57"/>
  <c r="BL1259" i="57"/>
  <c r="BL1260" i="57"/>
  <c r="BL1261" i="57"/>
  <c r="BL1262" i="57"/>
  <c r="BL1263" i="57"/>
  <c r="BL1264" i="57"/>
  <c r="BL1265" i="57"/>
  <c r="BL1266" i="57"/>
  <c r="BL1267" i="57"/>
  <c r="BL1268" i="57"/>
  <c r="BL1269" i="57"/>
  <c r="BL1270" i="57"/>
  <c r="BL1271" i="57"/>
  <c r="BL1272" i="57"/>
  <c r="BL1273" i="57"/>
  <c r="BL1274" i="57"/>
  <c r="BL1275" i="57"/>
  <c r="BL1276" i="57"/>
  <c r="BL1277" i="57"/>
  <c r="BL1278" i="57"/>
  <c r="BJ1259" i="57"/>
  <c r="BJ1260" i="57"/>
  <c r="BJ1261" i="57"/>
  <c r="BJ1262" i="57"/>
  <c r="BJ1263" i="57"/>
  <c r="BJ1264" i="57"/>
  <c r="BJ1265" i="57"/>
  <c r="BJ1266" i="57"/>
  <c r="BJ1267" i="57"/>
  <c r="BJ1268" i="57"/>
  <c r="BJ1269" i="57"/>
  <c r="BJ1270" i="57"/>
  <c r="BJ1271" i="57"/>
  <c r="BJ1272" i="57"/>
  <c r="BJ1273" i="57"/>
  <c r="BJ1274" i="57"/>
  <c r="BJ1275" i="57"/>
  <c r="BJ1276" i="57"/>
  <c r="BJ1277" i="57"/>
  <c r="BJ1278" i="57"/>
  <c r="BI1259" i="57"/>
  <c r="BI1260" i="57"/>
  <c r="BI1261" i="57"/>
  <c r="BI1262" i="57"/>
  <c r="BI1263" i="57"/>
  <c r="BI1264" i="57"/>
  <c r="BI1265" i="57"/>
  <c r="BI1266" i="57"/>
  <c r="BI1267" i="57"/>
  <c r="BI1268" i="57"/>
  <c r="BI1269" i="57"/>
  <c r="BI1270" i="57"/>
  <c r="BI1271" i="57"/>
  <c r="BI1272" i="57"/>
  <c r="BI1273" i="57"/>
  <c r="BI1274" i="57"/>
  <c r="BI1275" i="57"/>
  <c r="BI1276" i="57"/>
  <c r="BI1277" i="57"/>
  <c r="BI1278" i="57"/>
  <c r="BG1259" i="57"/>
  <c r="BG1260" i="57"/>
  <c r="BG1261" i="57"/>
  <c r="BG1262" i="57"/>
  <c r="BG1263" i="57"/>
  <c r="BG1264" i="57"/>
  <c r="BG1265" i="57"/>
  <c r="BG1266" i="57"/>
  <c r="BG1267" i="57"/>
  <c r="BG1268" i="57"/>
  <c r="BG1269" i="57"/>
  <c r="BG1270" i="57"/>
  <c r="BG1271" i="57"/>
  <c r="BG1272" i="57"/>
  <c r="BG1273" i="57"/>
  <c r="BG1274" i="57"/>
  <c r="BG1275" i="57"/>
  <c r="BG1276" i="57"/>
  <c r="BG1277" i="57"/>
  <c r="BG1278" i="57"/>
  <c r="BF1259" i="57"/>
  <c r="BF1260" i="57"/>
  <c r="BF1261" i="57"/>
  <c r="BF1262" i="57"/>
  <c r="BF1263" i="57"/>
  <c r="BF1264" i="57"/>
  <c r="BF1265" i="57"/>
  <c r="BF1266" i="57"/>
  <c r="BF1267" i="57"/>
  <c r="BF1268" i="57"/>
  <c r="BF1269" i="57"/>
  <c r="BF1270" i="57"/>
  <c r="BF1271" i="57"/>
  <c r="BF1272" i="57"/>
  <c r="BF1273" i="57"/>
  <c r="BF1274" i="57"/>
  <c r="BF1275" i="57"/>
  <c r="BF1276" i="57"/>
  <c r="BF1277" i="57"/>
  <c r="BF1278" i="57"/>
  <c r="BD1259" i="57"/>
  <c r="BD1260" i="57"/>
  <c r="BD1261" i="57"/>
  <c r="BD1262" i="57"/>
  <c r="BD1263" i="57"/>
  <c r="BD1264" i="57"/>
  <c r="BD1265" i="57"/>
  <c r="BD1266" i="57"/>
  <c r="BD1267" i="57"/>
  <c r="BD1268" i="57"/>
  <c r="BD1269" i="57"/>
  <c r="BD1270" i="57"/>
  <c r="BD1271" i="57"/>
  <c r="BD1272" i="57"/>
  <c r="BD1273" i="57"/>
  <c r="BD1274" i="57"/>
  <c r="BD1275" i="57"/>
  <c r="BD1276" i="57"/>
  <c r="BD1277" i="57"/>
  <c r="BD1278" i="57"/>
  <c r="BC1259" i="57"/>
  <c r="BC1260" i="57"/>
  <c r="BC1261" i="57"/>
  <c r="BC1262" i="57"/>
  <c r="BC1263" i="57"/>
  <c r="BC1264" i="57"/>
  <c r="BC1265" i="57"/>
  <c r="BC1266" i="57"/>
  <c r="BC1267" i="57"/>
  <c r="BC1268" i="57"/>
  <c r="BC1269" i="57"/>
  <c r="BC1270" i="57"/>
  <c r="BC1271" i="57"/>
  <c r="BC1272" i="57"/>
  <c r="BC1273" i="57"/>
  <c r="BC1274" i="57"/>
  <c r="BC1275" i="57"/>
  <c r="BC1276" i="57"/>
  <c r="BC1277" i="57"/>
  <c r="BC1278" i="57"/>
  <c r="BA1259" i="57"/>
  <c r="BA1260" i="57"/>
  <c r="BA1261" i="57"/>
  <c r="BA1262" i="57"/>
  <c r="BA1263" i="57"/>
  <c r="BA1264" i="57"/>
  <c r="BA1265" i="57"/>
  <c r="BA1266" i="57"/>
  <c r="BA1267" i="57"/>
  <c r="BA1268" i="57"/>
  <c r="BA1269" i="57"/>
  <c r="BA1270" i="57"/>
  <c r="BA1271" i="57"/>
  <c r="BA1272" i="57"/>
  <c r="BA1273" i="57"/>
  <c r="BA1274" i="57"/>
  <c r="BA1275" i="57"/>
  <c r="BA1276" i="57"/>
  <c r="BA1277" i="57"/>
  <c r="BA1278" i="57"/>
  <c r="AZ1259" i="57"/>
  <c r="AZ1260" i="57"/>
  <c r="AZ1261" i="57"/>
  <c r="AZ1262" i="57"/>
  <c r="AZ1263" i="57"/>
  <c r="AZ1264" i="57"/>
  <c r="AZ1265" i="57"/>
  <c r="AZ1266" i="57"/>
  <c r="AZ1267" i="57"/>
  <c r="AZ1268" i="57"/>
  <c r="AZ1269" i="57"/>
  <c r="AZ1270" i="57"/>
  <c r="AZ1271" i="57"/>
  <c r="AZ1272" i="57"/>
  <c r="AZ1273" i="57"/>
  <c r="AZ1274" i="57"/>
  <c r="AZ1275" i="57"/>
  <c r="AZ1276" i="57"/>
  <c r="AZ1277" i="57"/>
  <c r="AZ1278" i="57"/>
  <c r="AX1259" i="57"/>
  <c r="AX1260" i="57"/>
  <c r="AX1261" i="57"/>
  <c r="AX1262" i="57"/>
  <c r="AX1263" i="57"/>
  <c r="AX1264" i="57"/>
  <c r="AX1265" i="57"/>
  <c r="AX1266" i="57"/>
  <c r="AX1267" i="57"/>
  <c r="AX1268" i="57"/>
  <c r="AX1269" i="57"/>
  <c r="AX1270" i="57"/>
  <c r="AX1271" i="57"/>
  <c r="AX1272" i="57"/>
  <c r="AX1273" i="57"/>
  <c r="AX1274" i="57"/>
  <c r="AX1275" i="57"/>
  <c r="AX1276" i="57"/>
  <c r="AX1277" i="57"/>
  <c r="AX1278" i="57"/>
  <c r="AW1259" i="57"/>
  <c r="AW1260" i="57"/>
  <c r="AW1261" i="57"/>
  <c r="AW1262" i="57"/>
  <c r="AW1263" i="57"/>
  <c r="AW1264" i="57"/>
  <c r="AW1265" i="57"/>
  <c r="AW1266" i="57"/>
  <c r="AW1267" i="57"/>
  <c r="AW1268" i="57"/>
  <c r="AW1269" i="57"/>
  <c r="AW1270" i="57"/>
  <c r="AW1271" i="57"/>
  <c r="AW1272" i="57"/>
  <c r="AW1273" i="57"/>
  <c r="AW1274" i="57"/>
  <c r="AW1275" i="57"/>
  <c r="AW1276" i="57"/>
  <c r="AW1277" i="57"/>
  <c r="AW1278" i="57"/>
  <c r="AU1259" i="57"/>
  <c r="AU1260" i="57"/>
  <c r="AU1261" i="57"/>
  <c r="AU1262" i="57"/>
  <c r="AU1263" i="57"/>
  <c r="AU1264" i="57"/>
  <c r="AU1265" i="57"/>
  <c r="AU1266" i="57"/>
  <c r="AU1267" i="57"/>
  <c r="AU1268" i="57"/>
  <c r="AU1269" i="57"/>
  <c r="AU1270" i="57"/>
  <c r="AU1271" i="57"/>
  <c r="AU1272" i="57"/>
  <c r="AU1273" i="57"/>
  <c r="AU1274" i="57"/>
  <c r="AU1275" i="57"/>
  <c r="AU1276" i="57"/>
  <c r="AU1277" i="57"/>
  <c r="AU1278" i="57"/>
  <c r="AT1259" i="57"/>
  <c r="AT1260" i="57"/>
  <c r="AT1261" i="57"/>
  <c r="AT1262" i="57"/>
  <c r="AT1263" i="57"/>
  <c r="AT1264" i="57"/>
  <c r="AT1265" i="57"/>
  <c r="AT1266" i="57"/>
  <c r="AT1267" i="57"/>
  <c r="AT1268" i="57"/>
  <c r="AT1269" i="57"/>
  <c r="AT1270" i="57"/>
  <c r="AT1271" i="57"/>
  <c r="AT1272" i="57"/>
  <c r="AT1273" i="57"/>
  <c r="AT1274" i="57"/>
  <c r="AT1275" i="57"/>
  <c r="AT1276" i="57"/>
  <c r="AT1277" i="57"/>
  <c r="AT1278" i="57"/>
  <c r="U1278" i="57"/>
  <c r="B1278" i="57"/>
  <c r="U1277" i="57"/>
  <c r="B1277" i="57"/>
  <c r="U1276" i="57"/>
  <c r="B1276" i="57"/>
  <c r="U1275" i="57"/>
  <c r="B1275" i="57"/>
  <c r="U1274" i="57"/>
  <c r="B1274" i="57"/>
  <c r="U1273" i="57"/>
  <c r="B1273" i="57"/>
  <c r="U1272" i="57"/>
  <c r="B1272" i="57"/>
  <c r="U1271" i="57"/>
  <c r="B1271" i="57"/>
  <c r="U1270" i="57"/>
  <c r="B1270" i="57"/>
  <c r="U1269" i="57"/>
  <c r="B1269" i="57"/>
  <c r="U1268" i="57"/>
  <c r="B1268" i="57"/>
  <c r="U1267" i="57"/>
  <c r="B1267" i="57"/>
  <c r="U1266" i="57"/>
  <c r="B1266" i="57"/>
  <c r="U1265" i="57"/>
  <c r="B1265" i="57"/>
  <c r="U1264" i="57"/>
  <c r="B1264" i="57"/>
  <c r="U1263" i="57"/>
  <c r="B1263" i="57"/>
  <c r="U1262" i="57"/>
  <c r="B1262" i="57"/>
  <c r="U1261" i="57"/>
  <c r="B1261" i="57"/>
  <c r="U1260" i="57"/>
  <c r="B1260" i="57"/>
  <c r="U1259" i="57"/>
  <c r="AR1259" i="57"/>
  <c r="B1259" i="57"/>
  <c r="AQ1256" i="57"/>
  <c r="BV1224" i="57"/>
  <c r="BV1225" i="57"/>
  <c r="BV1226" i="57"/>
  <c r="BV1227" i="57"/>
  <c r="BV1228" i="57"/>
  <c r="BV1229" i="57"/>
  <c r="BV1230" i="57"/>
  <c r="BV1231" i="57"/>
  <c r="BV1232" i="57"/>
  <c r="BV1233" i="57"/>
  <c r="BV1234" i="57"/>
  <c r="BV1235" i="57"/>
  <c r="BV1236" i="57"/>
  <c r="BV1237" i="57"/>
  <c r="BV1238" i="57"/>
  <c r="BV1239" i="57"/>
  <c r="BV1240" i="57"/>
  <c r="BV1241" i="57"/>
  <c r="BV1242" i="57"/>
  <c r="BV1243" i="57"/>
  <c r="BU1224" i="57"/>
  <c r="BU1225" i="57"/>
  <c r="BU1226" i="57"/>
  <c r="BU1227" i="57"/>
  <c r="BU1228" i="57"/>
  <c r="BU1229" i="57"/>
  <c r="BU1230" i="57"/>
  <c r="BU1231" i="57"/>
  <c r="BU1232" i="57"/>
  <c r="BU1233" i="57"/>
  <c r="BU1234" i="57"/>
  <c r="BU1235" i="57"/>
  <c r="BU1236" i="57"/>
  <c r="BU1237" i="57"/>
  <c r="BU1238" i="57"/>
  <c r="BU1239" i="57"/>
  <c r="BU1240" i="57"/>
  <c r="BU1241" i="57"/>
  <c r="BU1242" i="57"/>
  <c r="BU1243" i="57"/>
  <c r="BS1224" i="57"/>
  <c r="BS1225" i="57"/>
  <c r="BS1226" i="57"/>
  <c r="BS1227" i="57"/>
  <c r="BS1228" i="57"/>
  <c r="BS1229" i="57"/>
  <c r="BS1230" i="57"/>
  <c r="BS1231" i="57"/>
  <c r="BS1232" i="57"/>
  <c r="BS1233" i="57"/>
  <c r="BS1234" i="57"/>
  <c r="BS1235" i="57"/>
  <c r="BS1236" i="57"/>
  <c r="BS1237" i="57"/>
  <c r="BS1238" i="57"/>
  <c r="BS1239" i="57"/>
  <c r="BS1240" i="57"/>
  <c r="BS1241" i="57"/>
  <c r="BS1242" i="57"/>
  <c r="BS1243" i="57"/>
  <c r="BR1224" i="57"/>
  <c r="BR1225" i="57"/>
  <c r="BR1226" i="57"/>
  <c r="BR1227" i="57"/>
  <c r="BR1228" i="57"/>
  <c r="BR1229" i="57"/>
  <c r="BR1230" i="57"/>
  <c r="BR1231" i="57"/>
  <c r="BR1232" i="57"/>
  <c r="BR1233" i="57"/>
  <c r="BR1234" i="57"/>
  <c r="BR1235" i="57"/>
  <c r="BR1236" i="57"/>
  <c r="BR1237" i="57"/>
  <c r="BR1238" i="57"/>
  <c r="BR1239" i="57"/>
  <c r="BR1240" i="57"/>
  <c r="BR1241" i="57"/>
  <c r="BR1242" i="57"/>
  <c r="BR1243" i="57"/>
  <c r="BP1224" i="57"/>
  <c r="BP1225" i="57"/>
  <c r="BP1226" i="57"/>
  <c r="BP1227" i="57"/>
  <c r="BP1228" i="57"/>
  <c r="BP1229" i="57"/>
  <c r="BP1230" i="57"/>
  <c r="BP1231" i="57"/>
  <c r="BP1232" i="57"/>
  <c r="BP1233" i="57"/>
  <c r="BP1234" i="57"/>
  <c r="BP1235" i="57"/>
  <c r="BP1236" i="57"/>
  <c r="BP1237" i="57"/>
  <c r="BP1238" i="57"/>
  <c r="BP1239" i="57"/>
  <c r="BP1240" i="57"/>
  <c r="BP1241" i="57"/>
  <c r="BP1242" i="57"/>
  <c r="BP1243" i="57"/>
  <c r="BO1224" i="57"/>
  <c r="BO1225" i="57"/>
  <c r="BO1226" i="57"/>
  <c r="BO1227" i="57"/>
  <c r="BO1228" i="57"/>
  <c r="BO1229" i="57"/>
  <c r="BO1230" i="57"/>
  <c r="BO1231" i="57"/>
  <c r="BO1232" i="57"/>
  <c r="BO1233" i="57"/>
  <c r="BO1234" i="57"/>
  <c r="BO1235" i="57"/>
  <c r="BO1236" i="57"/>
  <c r="BO1237" i="57"/>
  <c r="BO1238" i="57"/>
  <c r="BO1239" i="57"/>
  <c r="BO1240" i="57"/>
  <c r="BO1241" i="57"/>
  <c r="BO1242" i="57"/>
  <c r="BO1243" i="57"/>
  <c r="BM1224" i="57"/>
  <c r="BM1225" i="57"/>
  <c r="BM1226" i="57"/>
  <c r="BM1227" i="57"/>
  <c r="BM1228" i="57"/>
  <c r="BM1229" i="57"/>
  <c r="BM1230" i="57"/>
  <c r="BM1231" i="57"/>
  <c r="BM1232" i="57"/>
  <c r="BM1233" i="57"/>
  <c r="BM1234" i="57"/>
  <c r="BM1235" i="57"/>
  <c r="BM1236" i="57"/>
  <c r="BM1237" i="57"/>
  <c r="BM1238" i="57"/>
  <c r="BM1239" i="57"/>
  <c r="BM1240" i="57"/>
  <c r="BM1241" i="57"/>
  <c r="BM1242" i="57"/>
  <c r="BM1243" i="57"/>
  <c r="BL1224" i="57"/>
  <c r="BL1225" i="57"/>
  <c r="BL1226" i="57"/>
  <c r="BL1227" i="57"/>
  <c r="BL1228" i="57"/>
  <c r="BL1229" i="57"/>
  <c r="BL1230" i="57"/>
  <c r="BL1231" i="57"/>
  <c r="BL1232" i="57"/>
  <c r="BL1233" i="57"/>
  <c r="BL1234" i="57"/>
  <c r="BL1235" i="57"/>
  <c r="BL1236" i="57"/>
  <c r="BL1237" i="57"/>
  <c r="BL1238" i="57"/>
  <c r="BL1239" i="57"/>
  <c r="BL1240" i="57"/>
  <c r="BL1241" i="57"/>
  <c r="BL1242" i="57"/>
  <c r="BL1243" i="57"/>
  <c r="BJ1224" i="57"/>
  <c r="BJ1225" i="57"/>
  <c r="BJ1226" i="57"/>
  <c r="BJ1227" i="57"/>
  <c r="BJ1228" i="57"/>
  <c r="BJ1229" i="57"/>
  <c r="BJ1230" i="57"/>
  <c r="BJ1231" i="57"/>
  <c r="BJ1232" i="57"/>
  <c r="BJ1233" i="57"/>
  <c r="BJ1234" i="57"/>
  <c r="BJ1235" i="57"/>
  <c r="BJ1236" i="57"/>
  <c r="BJ1237" i="57"/>
  <c r="BJ1238" i="57"/>
  <c r="BJ1239" i="57"/>
  <c r="BJ1240" i="57"/>
  <c r="BJ1241" i="57"/>
  <c r="BJ1242" i="57"/>
  <c r="BJ1243" i="57"/>
  <c r="BI1224" i="57"/>
  <c r="BI1225" i="57"/>
  <c r="BI1226" i="57"/>
  <c r="BI1227" i="57"/>
  <c r="BI1228" i="57"/>
  <c r="BI1229" i="57"/>
  <c r="BI1230" i="57"/>
  <c r="BI1231" i="57"/>
  <c r="BI1232" i="57"/>
  <c r="BI1233" i="57"/>
  <c r="BI1234" i="57"/>
  <c r="BI1235" i="57"/>
  <c r="BI1236" i="57"/>
  <c r="BI1237" i="57"/>
  <c r="BI1238" i="57"/>
  <c r="BI1239" i="57"/>
  <c r="BI1240" i="57"/>
  <c r="BI1241" i="57"/>
  <c r="BI1242" i="57"/>
  <c r="BI1243" i="57"/>
  <c r="BG1224" i="57"/>
  <c r="BG1225" i="57"/>
  <c r="BG1226" i="57"/>
  <c r="BG1227" i="57"/>
  <c r="BG1228" i="57"/>
  <c r="BG1229" i="57"/>
  <c r="BG1230" i="57"/>
  <c r="BG1231" i="57"/>
  <c r="BG1232" i="57"/>
  <c r="BG1233" i="57"/>
  <c r="BG1234" i="57"/>
  <c r="BG1235" i="57"/>
  <c r="BG1236" i="57"/>
  <c r="BG1237" i="57"/>
  <c r="BG1238" i="57"/>
  <c r="BG1239" i="57"/>
  <c r="BG1240" i="57"/>
  <c r="BG1241" i="57"/>
  <c r="BG1242" i="57"/>
  <c r="BG1243" i="57"/>
  <c r="BF1224" i="57"/>
  <c r="BF1225" i="57"/>
  <c r="BF1226" i="57"/>
  <c r="BF1227" i="57"/>
  <c r="BF1228" i="57"/>
  <c r="BF1229" i="57"/>
  <c r="BF1230" i="57"/>
  <c r="BF1231" i="57"/>
  <c r="BF1232" i="57"/>
  <c r="BF1233" i="57"/>
  <c r="BF1234" i="57"/>
  <c r="BF1235" i="57"/>
  <c r="BF1236" i="57"/>
  <c r="BF1237" i="57"/>
  <c r="BF1238" i="57"/>
  <c r="BF1239" i="57"/>
  <c r="BF1240" i="57"/>
  <c r="BF1241" i="57"/>
  <c r="BF1242" i="57"/>
  <c r="BF1243" i="57"/>
  <c r="BD1224" i="57"/>
  <c r="BD1225" i="57"/>
  <c r="BD1226" i="57"/>
  <c r="BD1227" i="57"/>
  <c r="BD1228" i="57"/>
  <c r="BD1229" i="57"/>
  <c r="BD1230" i="57"/>
  <c r="BD1231" i="57"/>
  <c r="BD1232" i="57"/>
  <c r="BD1233" i="57"/>
  <c r="BD1234" i="57"/>
  <c r="BD1235" i="57"/>
  <c r="BD1236" i="57"/>
  <c r="BD1237" i="57"/>
  <c r="BD1238" i="57"/>
  <c r="BD1239" i="57"/>
  <c r="BD1240" i="57"/>
  <c r="BD1241" i="57"/>
  <c r="BD1242" i="57"/>
  <c r="BD1243" i="57"/>
  <c r="BC1224" i="57"/>
  <c r="BC1225" i="57"/>
  <c r="BC1226" i="57"/>
  <c r="BC1227" i="57"/>
  <c r="BC1228" i="57"/>
  <c r="BC1229" i="57"/>
  <c r="BC1230" i="57"/>
  <c r="BC1231" i="57"/>
  <c r="BC1232" i="57"/>
  <c r="BC1233" i="57"/>
  <c r="BC1234" i="57"/>
  <c r="BC1235" i="57"/>
  <c r="BC1236" i="57"/>
  <c r="BC1237" i="57"/>
  <c r="BC1238" i="57"/>
  <c r="BC1239" i="57"/>
  <c r="BC1240" i="57"/>
  <c r="BC1241" i="57"/>
  <c r="BC1242" i="57"/>
  <c r="BC1243" i="57"/>
  <c r="BA1224" i="57"/>
  <c r="BA1225" i="57"/>
  <c r="BA1226" i="57"/>
  <c r="BA1227" i="57"/>
  <c r="BA1228" i="57"/>
  <c r="BA1229" i="57"/>
  <c r="BA1230" i="57"/>
  <c r="BA1231" i="57"/>
  <c r="BA1232" i="57"/>
  <c r="BA1233" i="57"/>
  <c r="BA1234" i="57"/>
  <c r="BA1235" i="57"/>
  <c r="BA1236" i="57"/>
  <c r="BA1237" i="57"/>
  <c r="BA1238" i="57"/>
  <c r="BA1239" i="57"/>
  <c r="BA1240" i="57"/>
  <c r="BA1241" i="57"/>
  <c r="BA1242" i="57"/>
  <c r="BA1243" i="57"/>
  <c r="AZ1224" i="57"/>
  <c r="AZ1225" i="57"/>
  <c r="AZ1226" i="57"/>
  <c r="AZ1227" i="57"/>
  <c r="AZ1228" i="57"/>
  <c r="AZ1229" i="57"/>
  <c r="AZ1230" i="57"/>
  <c r="AZ1231" i="57"/>
  <c r="AZ1232" i="57"/>
  <c r="AZ1233" i="57"/>
  <c r="AZ1234" i="57"/>
  <c r="AZ1235" i="57"/>
  <c r="AZ1236" i="57"/>
  <c r="AZ1237" i="57"/>
  <c r="AZ1238" i="57"/>
  <c r="AZ1239" i="57"/>
  <c r="AZ1240" i="57"/>
  <c r="AZ1241" i="57"/>
  <c r="AZ1242" i="57"/>
  <c r="AZ1243" i="57"/>
  <c r="AX1224" i="57"/>
  <c r="AX1225" i="57"/>
  <c r="AX1226" i="57"/>
  <c r="AX1227" i="57"/>
  <c r="AX1228" i="57"/>
  <c r="AX1229" i="57"/>
  <c r="AX1230" i="57"/>
  <c r="AX1231" i="57"/>
  <c r="AX1232" i="57"/>
  <c r="AX1233" i="57"/>
  <c r="AX1234" i="57"/>
  <c r="AX1235" i="57"/>
  <c r="AX1236" i="57"/>
  <c r="AX1237" i="57"/>
  <c r="AX1238" i="57"/>
  <c r="AX1239" i="57"/>
  <c r="AX1240" i="57"/>
  <c r="AX1241" i="57"/>
  <c r="AX1242" i="57"/>
  <c r="AX1243" i="57"/>
  <c r="AW1224" i="57"/>
  <c r="AW1225" i="57"/>
  <c r="AW1226" i="57"/>
  <c r="AW1227" i="57"/>
  <c r="AW1228" i="57"/>
  <c r="AW1229" i="57"/>
  <c r="AW1230" i="57"/>
  <c r="AW1231" i="57"/>
  <c r="AW1232" i="57"/>
  <c r="AW1233" i="57"/>
  <c r="AW1234" i="57"/>
  <c r="AW1235" i="57"/>
  <c r="AW1236" i="57"/>
  <c r="AW1237" i="57"/>
  <c r="AW1238" i="57"/>
  <c r="AW1239" i="57"/>
  <c r="AW1240" i="57"/>
  <c r="AW1241" i="57"/>
  <c r="AW1242" i="57"/>
  <c r="AW1243" i="57"/>
  <c r="AU1224" i="57"/>
  <c r="AU1225" i="57"/>
  <c r="AU1226" i="57"/>
  <c r="AU1227" i="57"/>
  <c r="AU1228" i="57"/>
  <c r="AU1229" i="57"/>
  <c r="AU1230" i="57"/>
  <c r="AU1231" i="57"/>
  <c r="AU1232" i="57"/>
  <c r="AU1233" i="57"/>
  <c r="AU1234" i="57"/>
  <c r="AU1235" i="57"/>
  <c r="AU1236" i="57"/>
  <c r="AU1237" i="57"/>
  <c r="AU1238" i="57"/>
  <c r="AU1239" i="57"/>
  <c r="AU1240" i="57"/>
  <c r="AU1241" i="57"/>
  <c r="AU1242" i="57"/>
  <c r="AU1243" i="57"/>
  <c r="AT1224" i="57"/>
  <c r="AT1225" i="57"/>
  <c r="AT1226" i="57"/>
  <c r="AT1227" i="57"/>
  <c r="AT1228" i="57"/>
  <c r="AT1229" i="57"/>
  <c r="AT1230" i="57"/>
  <c r="AT1231" i="57"/>
  <c r="AT1232" i="57"/>
  <c r="AT1233" i="57"/>
  <c r="AT1234" i="57"/>
  <c r="AT1235" i="57"/>
  <c r="AT1236" i="57"/>
  <c r="AT1237" i="57"/>
  <c r="AT1238" i="57"/>
  <c r="AT1239" i="57"/>
  <c r="AT1240" i="57"/>
  <c r="AT1241" i="57"/>
  <c r="AT1242" i="57"/>
  <c r="AT1243" i="57"/>
  <c r="U1243" i="57"/>
  <c r="B1243" i="57"/>
  <c r="U1242" i="57"/>
  <c r="B1242" i="57"/>
  <c r="U1241" i="57"/>
  <c r="B1241" i="57"/>
  <c r="U1240" i="57"/>
  <c r="B1240" i="57"/>
  <c r="U1239" i="57"/>
  <c r="B1239" i="57"/>
  <c r="U1238" i="57"/>
  <c r="B1238" i="57"/>
  <c r="U1237" i="57"/>
  <c r="B1237" i="57"/>
  <c r="U1236" i="57"/>
  <c r="B1236" i="57"/>
  <c r="U1235" i="57"/>
  <c r="B1235" i="57"/>
  <c r="U1234" i="57"/>
  <c r="B1234" i="57"/>
  <c r="U1233" i="57"/>
  <c r="B1233" i="57"/>
  <c r="U1232" i="57"/>
  <c r="B1232" i="57"/>
  <c r="U1231" i="57"/>
  <c r="B1231" i="57"/>
  <c r="U1230" i="57"/>
  <c r="B1230" i="57"/>
  <c r="U1229" i="57"/>
  <c r="B1229" i="57"/>
  <c r="U1228" i="57"/>
  <c r="B1228" i="57"/>
  <c r="U1227" i="57"/>
  <c r="B1227" i="57"/>
  <c r="U1226" i="57"/>
  <c r="B1226" i="57"/>
  <c r="U1225" i="57"/>
  <c r="B1225" i="57"/>
  <c r="U1224" i="57"/>
  <c r="AR1224" i="57"/>
  <c r="B1224" i="57"/>
  <c r="AQ1221" i="57"/>
  <c r="AU1189" i="57"/>
  <c r="AU1190" i="57"/>
  <c r="AU1191" i="57"/>
  <c r="AU1192" i="57"/>
  <c r="AU1193" i="57"/>
  <c r="AU1194" i="57"/>
  <c r="AU1195" i="57"/>
  <c r="AU1196" i="57"/>
  <c r="AU1197" i="57"/>
  <c r="AU1198" i="57"/>
  <c r="AU1199" i="57"/>
  <c r="AU1200" i="57"/>
  <c r="AU1201" i="57"/>
  <c r="AU1202" i="57"/>
  <c r="AU1203" i="57"/>
  <c r="AU1204" i="57"/>
  <c r="AU1205" i="57"/>
  <c r="AU1206" i="57"/>
  <c r="AU1207" i="57"/>
  <c r="AU1208" i="57"/>
  <c r="AT1189" i="57"/>
  <c r="AT1190" i="57"/>
  <c r="AT1191" i="57"/>
  <c r="AT1192" i="57"/>
  <c r="AT1193" i="57"/>
  <c r="AT1194" i="57"/>
  <c r="AT1195" i="57"/>
  <c r="AT1196" i="57"/>
  <c r="AT1197" i="57"/>
  <c r="AT1198" i="57"/>
  <c r="AT1199" i="57"/>
  <c r="AT1200" i="57"/>
  <c r="AT1201" i="57"/>
  <c r="AT1202" i="57"/>
  <c r="AT1203" i="57"/>
  <c r="AT1204" i="57"/>
  <c r="AT1205" i="57"/>
  <c r="AT1206" i="57"/>
  <c r="AT1207" i="57"/>
  <c r="AT1208" i="57"/>
  <c r="BV1188" i="57"/>
  <c r="BV1189" i="57"/>
  <c r="BV1190" i="57"/>
  <c r="BV1191" i="57"/>
  <c r="BV1192" i="57"/>
  <c r="BV1193" i="57"/>
  <c r="BV1194" i="57"/>
  <c r="BV1195" i="57"/>
  <c r="BV1196" i="57"/>
  <c r="BV1197" i="57"/>
  <c r="BV1198" i="57"/>
  <c r="BV1199" i="57"/>
  <c r="BV1200" i="57"/>
  <c r="BV1201" i="57"/>
  <c r="BV1202" i="57"/>
  <c r="BV1203" i="57"/>
  <c r="BV1204" i="57"/>
  <c r="BV1205" i="57"/>
  <c r="BV1206" i="57"/>
  <c r="BV1207" i="57"/>
  <c r="BU1188" i="57"/>
  <c r="BU1189" i="57"/>
  <c r="BU1190" i="57"/>
  <c r="BU1191" i="57"/>
  <c r="BU1192" i="57"/>
  <c r="BU1193" i="57"/>
  <c r="BU1194" i="57"/>
  <c r="BU1195" i="57"/>
  <c r="BU1196" i="57"/>
  <c r="BU1197" i="57"/>
  <c r="BU1198" i="57"/>
  <c r="BU1199" i="57"/>
  <c r="BU1200" i="57"/>
  <c r="BU1201" i="57"/>
  <c r="BU1202" i="57"/>
  <c r="BU1203" i="57"/>
  <c r="BU1204" i="57"/>
  <c r="BU1205" i="57"/>
  <c r="BU1206" i="57"/>
  <c r="BU1207" i="57"/>
  <c r="BS1188" i="57"/>
  <c r="BS1189" i="57"/>
  <c r="BS1190" i="57"/>
  <c r="BS1191" i="57"/>
  <c r="BS1192" i="57"/>
  <c r="BS1193" i="57"/>
  <c r="BS1194" i="57"/>
  <c r="BS1195" i="57"/>
  <c r="BS1196" i="57"/>
  <c r="BS1197" i="57"/>
  <c r="BS1198" i="57"/>
  <c r="BS1199" i="57"/>
  <c r="BS1200" i="57"/>
  <c r="BS1201" i="57"/>
  <c r="BS1202" i="57"/>
  <c r="BS1203" i="57"/>
  <c r="BS1204" i="57"/>
  <c r="BS1205" i="57"/>
  <c r="BS1206" i="57"/>
  <c r="BS1207" i="57"/>
  <c r="BR1188" i="57"/>
  <c r="BR1189" i="57"/>
  <c r="BR1190" i="57"/>
  <c r="BR1191" i="57"/>
  <c r="BR1192" i="57"/>
  <c r="BR1193" i="57"/>
  <c r="BR1194" i="57"/>
  <c r="BR1195" i="57"/>
  <c r="BR1196" i="57"/>
  <c r="BR1197" i="57"/>
  <c r="BR1198" i="57"/>
  <c r="BR1199" i="57"/>
  <c r="BR1200" i="57"/>
  <c r="BR1201" i="57"/>
  <c r="BR1202" i="57"/>
  <c r="BR1203" i="57"/>
  <c r="BR1204" i="57"/>
  <c r="BR1205" i="57"/>
  <c r="BR1206" i="57"/>
  <c r="BR1207" i="57"/>
  <c r="BP1188" i="57"/>
  <c r="BP1189" i="57"/>
  <c r="BP1190" i="57"/>
  <c r="BP1191" i="57"/>
  <c r="BP1192" i="57"/>
  <c r="BP1193" i="57"/>
  <c r="BP1194" i="57"/>
  <c r="BP1195" i="57"/>
  <c r="BP1196" i="57"/>
  <c r="BP1197" i="57"/>
  <c r="BP1198" i="57"/>
  <c r="BP1199" i="57"/>
  <c r="BP1200" i="57"/>
  <c r="BP1201" i="57"/>
  <c r="BP1202" i="57"/>
  <c r="BP1203" i="57"/>
  <c r="BP1204" i="57"/>
  <c r="BP1205" i="57"/>
  <c r="BP1206" i="57"/>
  <c r="BP1207" i="57"/>
  <c r="BO1188" i="57"/>
  <c r="BO1189" i="57"/>
  <c r="BO1190" i="57"/>
  <c r="BO1191" i="57"/>
  <c r="BO1192" i="57"/>
  <c r="BO1193" i="57"/>
  <c r="BO1194" i="57"/>
  <c r="BO1195" i="57"/>
  <c r="BO1196" i="57"/>
  <c r="BO1197" i="57"/>
  <c r="BO1198" i="57"/>
  <c r="BO1199" i="57"/>
  <c r="BO1200" i="57"/>
  <c r="BO1201" i="57"/>
  <c r="BO1202" i="57"/>
  <c r="BO1203" i="57"/>
  <c r="BO1204" i="57"/>
  <c r="BO1205" i="57"/>
  <c r="BO1206" i="57"/>
  <c r="BO1207" i="57"/>
  <c r="BM1188" i="57"/>
  <c r="BM1189" i="57"/>
  <c r="BM1190" i="57"/>
  <c r="BM1191" i="57"/>
  <c r="BM1192" i="57"/>
  <c r="BM1193" i="57"/>
  <c r="BM1194" i="57"/>
  <c r="BM1195" i="57"/>
  <c r="BM1196" i="57"/>
  <c r="BM1197" i="57"/>
  <c r="BM1198" i="57"/>
  <c r="BM1199" i="57"/>
  <c r="BM1200" i="57"/>
  <c r="BM1201" i="57"/>
  <c r="BM1202" i="57"/>
  <c r="BM1203" i="57"/>
  <c r="BM1204" i="57"/>
  <c r="BM1205" i="57"/>
  <c r="BM1206" i="57"/>
  <c r="BM1207" i="57"/>
  <c r="BL1188" i="57"/>
  <c r="BL1189" i="57"/>
  <c r="BL1190" i="57"/>
  <c r="BL1191" i="57"/>
  <c r="BL1192" i="57"/>
  <c r="BL1193" i="57"/>
  <c r="BL1194" i="57"/>
  <c r="BL1195" i="57"/>
  <c r="BL1196" i="57"/>
  <c r="BL1197" i="57"/>
  <c r="BL1198" i="57"/>
  <c r="BL1199" i="57"/>
  <c r="BL1200" i="57"/>
  <c r="BL1201" i="57"/>
  <c r="BL1202" i="57"/>
  <c r="BL1203" i="57"/>
  <c r="BL1204" i="57"/>
  <c r="BL1205" i="57"/>
  <c r="BL1206" i="57"/>
  <c r="BL1207" i="57"/>
  <c r="BJ1188" i="57"/>
  <c r="BJ1189" i="57"/>
  <c r="BJ1190" i="57"/>
  <c r="BJ1191" i="57"/>
  <c r="BJ1192" i="57"/>
  <c r="BJ1193" i="57"/>
  <c r="BJ1194" i="57"/>
  <c r="BJ1195" i="57"/>
  <c r="BJ1196" i="57"/>
  <c r="BJ1197" i="57"/>
  <c r="BJ1198" i="57"/>
  <c r="BJ1199" i="57"/>
  <c r="BJ1200" i="57"/>
  <c r="BJ1201" i="57"/>
  <c r="BJ1202" i="57"/>
  <c r="BJ1203" i="57"/>
  <c r="BJ1204" i="57"/>
  <c r="BJ1205" i="57"/>
  <c r="BJ1206" i="57"/>
  <c r="BJ1207" i="57"/>
  <c r="BI1188" i="57"/>
  <c r="BI1189" i="57"/>
  <c r="BI1190" i="57"/>
  <c r="BI1191" i="57"/>
  <c r="BI1192" i="57"/>
  <c r="BI1193" i="57"/>
  <c r="BI1194" i="57"/>
  <c r="BI1195" i="57"/>
  <c r="BI1196" i="57"/>
  <c r="BI1197" i="57"/>
  <c r="BI1198" i="57"/>
  <c r="BI1199" i="57"/>
  <c r="BI1200" i="57"/>
  <c r="BI1201" i="57"/>
  <c r="BI1202" i="57"/>
  <c r="BI1203" i="57"/>
  <c r="BI1204" i="57"/>
  <c r="BI1205" i="57"/>
  <c r="BI1206" i="57"/>
  <c r="BI1207" i="57"/>
  <c r="BG1188" i="57"/>
  <c r="BG1189" i="57"/>
  <c r="BG1190" i="57"/>
  <c r="BG1191" i="57"/>
  <c r="BG1192" i="57"/>
  <c r="BG1193" i="57"/>
  <c r="BG1194" i="57"/>
  <c r="BG1195" i="57"/>
  <c r="BG1196" i="57"/>
  <c r="BG1197" i="57"/>
  <c r="BG1198" i="57"/>
  <c r="BG1199" i="57"/>
  <c r="BG1200" i="57"/>
  <c r="BG1201" i="57"/>
  <c r="BG1202" i="57"/>
  <c r="BG1203" i="57"/>
  <c r="BG1204" i="57"/>
  <c r="BG1205" i="57"/>
  <c r="BG1206" i="57"/>
  <c r="BG1207" i="57"/>
  <c r="BF1188" i="57"/>
  <c r="BF1189" i="57"/>
  <c r="BF1190" i="57"/>
  <c r="BF1191" i="57"/>
  <c r="BF1192" i="57"/>
  <c r="BF1193" i="57"/>
  <c r="BF1194" i="57"/>
  <c r="BF1195" i="57"/>
  <c r="BF1196" i="57"/>
  <c r="BF1197" i="57"/>
  <c r="BF1198" i="57"/>
  <c r="BF1199" i="57"/>
  <c r="BF1200" i="57"/>
  <c r="BF1201" i="57"/>
  <c r="BF1202" i="57"/>
  <c r="BF1203" i="57"/>
  <c r="BF1204" i="57"/>
  <c r="BF1205" i="57"/>
  <c r="BF1206" i="57"/>
  <c r="BF1207" i="57"/>
  <c r="BD1188" i="57"/>
  <c r="BD1189" i="57"/>
  <c r="BD1190" i="57"/>
  <c r="BD1191" i="57"/>
  <c r="BD1192" i="57"/>
  <c r="BD1193" i="57"/>
  <c r="BD1194" i="57"/>
  <c r="BD1195" i="57"/>
  <c r="BD1196" i="57"/>
  <c r="BD1197" i="57"/>
  <c r="BD1198" i="57"/>
  <c r="BD1199" i="57"/>
  <c r="BD1200" i="57"/>
  <c r="BD1201" i="57"/>
  <c r="BD1202" i="57"/>
  <c r="BD1203" i="57"/>
  <c r="BD1204" i="57"/>
  <c r="BD1205" i="57"/>
  <c r="BD1206" i="57"/>
  <c r="BD1207" i="57"/>
  <c r="BC1188" i="57"/>
  <c r="BC1189" i="57"/>
  <c r="BC1190" i="57"/>
  <c r="BC1191" i="57"/>
  <c r="BC1192" i="57"/>
  <c r="BC1193" i="57"/>
  <c r="BC1194" i="57"/>
  <c r="BC1195" i="57"/>
  <c r="BC1196" i="57"/>
  <c r="BC1197" i="57"/>
  <c r="BC1198" i="57"/>
  <c r="BC1199" i="57"/>
  <c r="BC1200" i="57"/>
  <c r="BC1201" i="57"/>
  <c r="BC1202" i="57"/>
  <c r="BC1203" i="57"/>
  <c r="BC1204" i="57"/>
  <c r="BC1205" i="57"/>
  <c r="BC1206" i="57"/>
  <c r="BC1207" i="57"/>
  <c r="BA1188" i="57"/>
  <c r="BA1189" i="57"/>
  <c r="BA1190" i="57"/>
  <c r="BA1191" i="57"/>
  <c r="BA1192" i="57"/>
  <c r="BA1193" i="57"/>
  <c r="BA1194" i="57"/>
  <c r="BA1195" i="57"/>
  <c r="BA1196" i="57"/>
  <c r="BA1197" i="57"/>
  <c r="BA1198" i="57"/>
  <c r="BA1199" i="57"/>
  <c r="BA1200" i="57"/>
  <c r="BA1201" i="57"/>
  <c r="BA1202" i="57"/>
  <c r="BA1203" i="57"/>
  <c r="BA1204" i="57"/>
  <c r="BA1205" i="57"/>
  <c r="BA1206" i="57"/>
  <c r="BA1207" i="57"/>
  <c r="AZ1188" i="57"/>
  <c r="AZ1189" i="57"/>
  <c r="AZ1190" i="57"/>
  <c r="AZ1191" i="57"/>
  <c r="AZ1192" i="57"/>
  <c r="AZ1193" i="57"/>
  <c r="AZ1194" i="57"/>
  <c r="AZ1195" i="57"/>
  <c r="AZ1196" i="57"/>
  <c r="AZ1197" i="57"/>
  <c r="AZ1198" i="57"/>
  <c r="AZ1199" i="57"/>
  <c r="AZ1200" i="57"/>
  <c r="AZ1201" i="57"/>
  <c r="AZ1202" i="57"/>
  <c r="AZ1203" i="57"/>
  <c r="AZ1204" i="57"/>
  <c r="AZ1205" i="57"/>
  <c r="AZ1206" i="57"/>
  <c r="AZ1207" i="57"/>
  <c r="AX1188" i="57"/>
  <c r="AX1189" i="57"/>
  <c r="AX1190" i="57"/>
  <c r="AX1191" i="57"/>
  <c r="AX1192" i="57"/>
  <c r="AX1193" i="57"/>
  <c r="AX1194" i="57"/>
  <c r="AX1195" i="57"/>
  <c r="AX1196" i="57"/>
  <c r="AX1197" i="57"/>
  <c r="AX1198" i="57"/>
  <c r="AX1199" i="57"/>
  <c r="AX1200" i="57"/>
  <c r="AX1201" i="57"/>
  <c r="AX1202" i="57"/>
  <c r="AX1203" i="57"/>
  <c r="AX1204" i="57"/>
  <c r="AX1205" i="57"/>
  <c r="AX1206" i="57"/>
  <c r="AX1207" i="57"/>
  <c r="AW1188" i="57"/>
  <c r="AW1189" i="57"/>
  <c r="AW1190" i="57"/>
  <c r="AW1191" i="57"/>
  <c r="AW1192" i="57"/>
  <c r="AW1193" i="57"/>
  <c r="AW1194" i="57"/>
  <c r="AW1195" i="57"/>
  <c r="AW1196" i="57"/>
  <c r="AW1197" i="57"/>
  <c r="AW1198" i="57"/>
  <c r="AW1199" i="57"/>
  <c r="AW1200" i="57"/>
  <c r="AW1201" i="57"/>
  <c r="AW1202" i="57"/>
  <c r="AW1203" i="57"/>
  <c r="AW1204" i="57"/>
  <c r="AW1205" i="57"/>
  <c r="AW1206" i="57"/>
  <c r="AW1207" i="57"/>
  <c r="U1207" i="57"/>
  <c r="B1207" i="57"/>
  <c r="U1206" i="57"/>
  <c r="B1206" i="57"/>
  <c r="U1205" i="57"/>
  <c r="B1205" i="57"/>
  <c r="U1204" i="57"/>
  <c r="B1204" i="57"/>
  <c r="U1203" i="57"/>
  <c r="B1203" i="57"/>
  <c r="U1202" i="57"/>
  <c r="B1202" i="57"/>
  <c r="U1201" i="57"/>
  <c r="B1201" i="57"/>
  <c r="U1200" i="57"/>
  <c r="B1200" i="57"/>
  <c r="U1199" i="57"/>
  <c r="B1199" i="57"/>
  <c r="U1198" i="57"/>
  <c r="B1198" i="57"/>
  <c r="U1197" i="57"/>
  <c r="B1197" i="57"/>
  <c r="U1196" i="57"/>
  <c r="B1196" i="57"/>
  <c r="U1195" i="57"/>
  <c r="B1195" i="57"/>
  <c r="U1194" i="57"/>
  <c r="B1194" i="57"/>
  <c r="U1193" i="57"/>
  <c r="B1193" i="57"/>
  <c r="U1192" i="57"/>
  <c r="B1192" i="57"/>
  <c r="U1191" i="57"/>
  <c r="B1191" i="57"/>
  <c r="U1190" i="57"/>
  <c r="B1190" i="57"/>
  <c r="U1189" i="57"/>
  <c r="B1189" i="57"/>
  <c r="U1188" i="57"/>
  <c r="AR1188" i="57"/>
  <c r="B1188" i="57"/>
  <c r="AQ1185" i="57"/>
  <c r="BV1152" i="57"/>
  <c r="BV1153" i="57"/>
  <c r="BV1154" i="57"/>
  <c r="BV1155" i="57"/>
  <c r="BV1156" i="57"/>
  <c r="BV1157" i="57"/>
  <c r="BV1158" i="57"/>
  <c r="BV1159" i="57"/>
  <c r="BV1160" i="57"/>
  <c r="BV1161" i="57"/>
  <c r="BV1162" i="57"/>
  <c r="BV1163" i="57"/>
  <c r="BV1164" i="57"/>
  <c r="BV1165" i="57"/>
  <c r="BV1166" i="57"/>
  <c r="BV1167" i="57"/>
  <c r="BV1168" i="57"/>
  <c r="BV1169" i="57"/>
  <c r="BV1170" i="57"/>
  <c r="BV1171" i="57"/>
  <c r="BU1152" i="57"/>
  <c r="BU1153" i="57"/>
  <c r="BU1154" i="57"/>
  <c r="BU1155" i="57"/>
  <c r="BU1156" i="57"/>
  <c r="BU1157" i="57"/>
  <c r="BU1158" i="57"/>
  <c r="BU1159" i="57"/>
  <c r="BU1160" i="57"/>
  <c r="BU1161" i="57"/>
  <c r="BU1162" i="57"/>
  <c r="BU1163" i="57"/>
  <c r="BU1164" i="57"/>
  <c r="BU1165" i="57"/>
  <c r="BU1166" i="57"/>
  <c r="BU1167" i="57"/>
  <c r="BU1168" i="57"/>
  <c r="BU1169" i="57"/>
  <c r="BU1170" i="57"/>
  <c r="BU1171" i="57"/>
  <c r="BS1152" i="57"/>
  <c r="BS1153" i="57"/>
  <c r="BS1154" i="57"/>
  <c r="BS1155" i="57"/>
  <c r="BS1156" i="57"/>
  <c r="BS1157" i="57"/>
  <c r="BS1158" i="57"/>
  <c r="BS1159" i="57"/>
  <c r="BS1160" i="57"/>
  <c r="BS1161" i="57"/>
  <c r="BS1162" i="57"/>
  <c r="BS1163" i="57"/>
  <c r="BS1164" i="57"/>
  <c r="BS1165" i="57"/>
  <c r="BS1166" i="57"/>
  <c r="BS1167" i="57"/>
  <c r="BS1168" i="57"/>
  <c r="BS1169" i="57"/>
  <c r="BS1170" i="57"/>
  <c r="BS1171" i="57"/>
  <c r="BR1152" i="57"/>
  <c r="BR1153" i="57"/>
  <c r="BR1154" i="57"/>
  <c r="BR1155" i="57"/>
  <c r="BR1156" i="57"/>
  <c r="BR1157" i="57"/>
  <c r="BR1158" i="57"/>
  <c r="BR1159" i="57"/>
  <c r="BR1160" i="57"/>
  <c r="BR1161" i="57"/>
  <c r="BR1162" i="57"/>
  <c r="BR1163" i="57"/>
  <c r="BR1164" i="57"/>
  <c r="BR1165" i="57"/>
  <c r="BR1166" i="57"/>
  <c r="BR1167" i="57"/>
  <c r="BR1168" i="57"/>
  <c r="BR1169" i="57"/>
  <c r="BR1170" i="57"/>
  <c r="BR1171" i="57"/>
  <c r="BP1152" i="57"/>
  <c r="BP1153" i="57"/>
  <c r="BP1154" i="57"/>
  <c r="BP1155" i="57"/>
  <c r="BP1156" i="57"/>
  <c r="BP1157" i="57"/>
  <c r="BP1158" i="57"/>
  <c r="BP1159" i="57"/>
  <c r="BP1160" i="57"/>
  <c r="BP1161" i="57"/>
  <c r="BP1162" i="57"/>
  <c r="BP1163" i="57"/>
  <c r="BP1164" i="57"/>
  <c r="BP1165" i="57"/>
  <c r="BP1166" i="57"/>
  <c r="BP1167" i="57"/>
  <c r="BP1168" i="57"/>
  <c r="BP1169" i="57"/>
  <c r="BP1170" i="57"/>
  <c r="BP1171" i="57"/>
  <c r="BO1152" i="57"/>
  <c r="BO1153" i="57"/>
  <c r="BO1154" i="57"/>
  <c r="BO1155" i="57"/>
  <c r="BO1156" i="57"/>
  <c r="BO1157" i="57"/>
  <c r="BO1158" i="57"/>
  <c r="BO1159" i="57"/>
  <c r="BO1160" i="57"/>
  <c r="BO1161" i="57"/>
  <c r="BO1162" i="57"/>
  <c r="BO1163" i="57"/>
  <c r="BO1164" i="57"/>
  <c r="BO1165" i="57"/>
  <c r="BO1166" i="57"/>
  <c r="BO1167" i="57"/>
  <c r="BO1168" i="57"/>
  <c r="BO1169" i="57"/>
  <c r="BO1170" i="57"/>
  <c r="BO1171" i="57"/>
  <c r="BM1152" i="57"/>
  <c r="BM1153" i="57"/>
  <c r="BM1154" i="57"/>
  <c r="BM1155" i="57"/>
  <c r="BM1156" i="57"/>
  <c r="BM1157" i="57"/>
  <c r="BM1158" i="57"/>
  <c r="BM1159" i="57"/>
  <c r="BM1160" i="57"/>
  <c r="BM1161" i="57"/>
  <c r="BM1162" i="57"/>
  <c r="BM1163" i="57"/>
  <c r="BM1164" i="57"/>
  <c r="BM1165" i="57"/>
  <c r="BM1166" i="57"/>
  <c r="BM1167" i="57"/>
  <c r="BM1168" i="57"/>
  <c r="BM1169" i="57"/>
  <c r="BM1170" i="57"/>
  <c r="BM1171" i="57"/>
  <c r="BL1152" i="57"/>
  <c r="BL1153" i="57"/>
  <c r="BL1154" i="57"/>
  <c r="BL1155" i="57"/>
  <c r="BL1156" i="57"/>
  <c r="BL1157" i="57"/>
  <c r="BL1158" i="57"/>
  <c r="BL1159" i="57"/>
  <c r="BL1160" i="57"/>
  <c r="BL1161" i="57"/>
  <c r="BL1162" i="57"/>
  <c r="BL1163" i="57"/>
  <c r="BL1164" i="57"/>
  <c r="BL1165" i="57"/>
  <c r="BL1166" i="57"/>
  <c r="BL1167" i="57"/>
  <c r="BL1168" i="57"/>
  <c r="BL1169" i="57"/>
  <c r="BL1170" i="57"/>
  <c r="BL1171" i="57"/>
  <c r="BJ1152" i="57"/>
  <c r="BJ1153" i="57"/>
  <c r="BJ1154" i="57"/>
  <c r="BJ1155" i="57"/>
  <c r="BJ1156" i="57"/>
  <c r="BJ1157" i="57"/>
  <c r="BJ1158" i="57"/>
  <c r="BJ1159" i="57"/>
  <c r="BJ1160" i="57"/>
  <c r="BJ1161" i="57"/>
  <c r="BJ1162" i="57"/>
  <c r="BJ1163" i="57"/>
  <c r="BJ1164" i="57"/>
  <c r="BJ1165" i="57"/>
  <c r="BJ1166" i="57"/>
  <c r="BJ1167" i="57"/>
  <c r="BJ1168" i="57"/>
  <c r="BJ1169" i="57"/>
  <c r="BJ1170" i="57"/>
  <c r="BJ1171" i="57"/>
  <c r="BI1152" i="57"/>
  <c r="BI1153" i="57"/>
  <c r="BI1154" i="57"/>
  <c r="BI1155" i="57"/>
  <c r="BI1156" i="57"/>
  <c r="BI1157" i="57"/>
  <c r="BI1158" i="57"/>
  <c r="BI1159" i="57"/>
  <c r="BI1160" i="57"/>
  <c r="BI1161" i="57"/>
  <c r="BI1162" i="57"/>
  <c r="BI1163" i="57"/>
  <c r="BI1164" i="57"/>
  <c r="BI1165" i="57"/>
  <c r="BI1166" i="57"/>
  <c r="BI1167" i="57"/>
  <c r="BI1168" i="57"/>
  <c r="BI1169" i="57"/>
  <c r="BI1170" i="57"/>
  <c r="BI1171" i="57"/>
  <c r="BG1152" i="57"/>
  <c r="BG1153" i="57"/>
  <c r="BG1154" i="57"/>
  <c r="BG1155" i="57"/>
  <c r="BG1156" i="57"/>
  <c r="BG1157" i="57"/>
  <c r="BG1158" i="57"/>
  <c r="BG1159" i="57"/>
  <c r="BG1160" i="57"/>
  <c r="BG1161" i="57"/>
  <c r="BG1162" i="57"/>
  <c r="BG1163" i="57"/>
  <c r="BG1164" i="57"/>
  <c r="BG1165" i="57"/>
  <c r="BG1166" i="57"/>
  <c r="BG1167" i="57"/>
  <c r="BG1168" i="57"/>
  <c r="BG1169" i="57"/>
  <c r="BG1170" i="57"/>
  <c r="BG1171" i="57"/>
  <c r="BF1152" i="57"/>
  <c r="BF1153" i="57"/>
  <c r="BF1154" i="57"/>
  <c r="BF1155" i="57"/>
  <c r="BF1156" i="57"/>
  <c r="BF1157" i="57"/>
  <c r="BF1158" i="57"/>
  <c r="BF1159" i="57"/>
  <c r="BF1160" i="57"/>
  <c r="BF1161" i="57"/>
  <c r="BF1162" i="57"/>
  <c r="BF1163" i="57"/>
  <c r="BF1164" i="57"/>
  <c r="BF1165" i="57"/>
  <c r="BF1166" i="57"/>
  <c r="BF1167" i="57"/>
  <c r="BF1168" i="57"/>
  <c r="BF1169" i="57"/>
  <c r="BF1170" i="57"/>
  <c r="BF1171" i="57"/>
  <c r="BD1152" i="57"/>
  <c r="BD1153" i="57"/>
  <c r="BD1154" i="57"/>
  <c r="BD1155" i="57"/>
  <c r="BD1156" i="57"/>
  <c r="BD1157" i="57"/>
  <c r="BD1158" i="57"/>
  <c r="BD1159" i="57"/>
  <c r="BD1160" i="57"/>
  <c r="BD1161" i="57"/>
  <c r="BD1162" i="57"/>
  <c r="BD1163" i="57"/>
  <c r="BD1164" i="57"/>
  <c r="BD1165" i="57"/>
  <c r="BD1166" i="57"/>
  <c r="BD1167" i="57"/>
  <c r="BD1168" i="57"/>
  <c r="BD1169" i="57"/>
  <c r="BD1170" i="57"/>
  <c r="BD1171" i="57"/>
  <c r="BC1152" i="57"/>
  <c r="BC1153" i="57"/>
  <c r="BC1154" i="57"/>
  <c r="BC1155" i="57"/>
  <c r="BC1156" i="57"/>
  <c r="BC1157" i="57"/>
  <c r="BC1158" i="57"/>
  <c r="BC1159" i="57"/>
  <c r="BC1160" i="57"/>
  <c r="BC1161" i="57"/>
  <c r="BC1162" i="57"/>
  <c r="BC1163" i="57"/>
  <c r="BC1164" i="57"/>
  <c r="BC1165" i="57"/>
  <c r="BC1166" i="57"/>
  <c r="BC1167" i="57"/>
  <c r="BC1168" i="57"/>
  <c r="BC1169" i="57"/>
  <c r="BC1170" i="57"/>
  <c r="BC1171" i="57"/>
  <c r="BA1152" i="57"/>
  <c r="BA1153" i="57"/>
  <c r="BA1154" i="57"/>
  <c r="BA1155" i="57"/>
  <c r="BA1156" i="57"/>
  <c r="BA1157" i="57"/>
  <c r="BA1158" i="57"/>
  <c r="BA1159" i="57"/>
  <c r="BA1160" i="57"/>
  <c r="BA1161" i="57"/>
  <c r="BA1162" i="57"/>
  <c r="BA1163" i="57"/>
  <c r="BA1164" i="57"/>
  <c r="BA1165" i="57"/>
  <c r="BA1166" i="57"/>
  <c r="BA1167" i="57"/>
  <c r="BA1168" i="57"/>
  <c r="BA1169" i="57"/>
  <c r="BA1170" i="57"/>
  <c r="BA1171" i="57"/>
  <c r="AZ1152" i="57"/>
  <c r="AZ1153" i="57"/>
  <c r="AZ1154" i="57"/>
  <c r="AZ1155" i="57"/>
  <c r="AZ1156" i="57"/>
  <c r="AZ1157" i="57"/>
  <c r="AZ1158" i="57"/>
  <c r="AZ1159" i="57"/>
  <c r="AZ1160" i="57"/>
  <c r="AZ1161" i="57"/>
  <c r="AZ1162" i="57"/>
  <c r="AZ1163" i="57"/>
  <c r="AZ1164" i="57"/>
  <c r="AZ1165" i="57"/>
  <c r="AZ1166" i="57"/>
  <c r="AZ1167" i="57"/>
  <c r="AZ1168" i="57"/>
  <c r="AZ1169" i="57"/>
  <c r="AZ1170" i="57"/>
  <c r="AZ1171" i="57"/>
  <c r="AX1152" i="57"/>
  <c r="AX1153" i="57"/>
  <c r="AX1154" i="57"/>
  <c r="AX1155" i="57"/>
  <c r="AX1156" i="57"/>
  <c r="AX1157" i="57"/>
  <c r="AX1158" i="57"/>
  <c r="AX1159" i="57"/>
  <c r="AX1160" i="57"/>
  <c r="AX1161" i="57"/>
  <c r="AX1162" i="57"/>
  <c r="AX1163" i="57"/>
  <c r="AX1164" i="57"/>
  <c r="AX1165" i="57"/>
  <c r="AX1166" i="57"/>
  <c r="AX1167" i="57"/>
  <c r="AX1168" i="57"/>
  <c r="AX1169" i="57"/>
  <c r="AX1170" i="57"/>
  <c r="AX1171" i="57"/>
  <c r="AW1152" i="57"/>
  <c r="AW1153" i="57"/>
  <c r="AW1154" i="57"/>
  <c r="AW1155" i="57"/>
  <c r="AW1156" i="57"/>
  <c r="AW1157" i="57"/>
  <c r="AW1158" i="57"/>
  <c r="AW1159" i="57"/>
  <c r="AW1160" i="57"/>
  <c r="AW1161" i="57"/>
  <c r="AW1162" i="57"/>
  <c r="AW1163" i="57"/>
  <c r="AW1164" i="57"/>
  <c r="AW1165" i="57"/>
  <c r="AW1166" i="57"/>
  <c r="AW1167" i="57"/>
  <c r="AW1168" i="57"/>
  <c r="AW1169" i="57"/>
  <c r="AW1170" i="57"/>
  <c r="AW1171" i="57"/>
  <c r="AU1152" i="57"/>
  <c r="AU1153" i="57"/>
  <c r="AU1154" i="57"/>
  <c r="AU1155" i="57"/>
  <c r="AU1156" i="57"/>
  <c r="AU1157" i="57"/>
  <c r="AU1158" i="57"/>
  <c r="AU1159" i="57"/>
  <c r="AU1160" i="57"/>
  <c r="AU1161" i="57"/>
  <c r="AU1162" i="57"/>
  <c r="AU1163" i="57"/>
  <c r="AU1164" i="57"/>
  <c r="AU1165" i="57"/>
  <c r="AU1166" i="57"/>
  <c r="AU1167" i="57"/>
  <c r="AU1168" i="57"/>
  <c r="AU1169" i="57"/>
  <c r="AU1170" i="57"/>
  <c r="AU1171" i="57"/>
  <c r="AT1152" i="57"/>
  <c r="AT1153" i="57"/>
  <c r="AT1154" i="57"/>
  <c r="AT1155" i="57"/>
  <c r="AT1156" i="57"/>
  <c r="AT1157" i="57"/>
  <c r="AT1158" i="57"/>
  <c r="AT1159" i="57"/>
  <c r="AT1160" i="57"/>
  <c r="AT1161" i="57"/>
  <c r="AT1162" i="57"/>
  <c r="AT1163" i="57"/>
  <c r="AT1164" i="57"/>
  <c r="AT1165" i="57"/>
  <c r="AT1166" i="57"/>
  <c r="AT1167" i="57"/>
  <c r="AT1168" i="57"/>
  <c r="AT1169" i="57"/>
  <c r="AT1170" i="57"/>
  <c r="AT1171" i="57"/>
  <c r="U1171" i="57"/>
  <c r="B1171" i="57"/>
  <c r="U1170" i="57"/>
  <c r="B1170" i="57"/>
  <c r="U1169" i="57"/>
  <c r="B1169" i="57"/>
  <c r="U1168" i="57"/>
  <c r="B1168" i="57"/>
  <c r="U1167" i="57"/>
  <c r="B1167" i="57"/>
  <c r="U1166" i="57"/>
  <c r="B1166" i="57"/>
  <c r="U1165" i="57"/>
  <c r="B1165" i="57"/>
  <c r="U1164" i="57"/>
  <c r="B1164" i="57"/>
  <c r="U1163" i="57"/>
  <c r="B1163" i="57"/>
  <c r="U1162" i="57"/>
  <c r="B1162" i="57"/>
  <c r="U1161" i="57"/>
  <c r="B1161" i="57"/>
  <c r="U1160" i="57"/>
  <c r="B1160" i="57"/>
  <c r="U1159" i="57"/>
  <c r="B1159" i="57"/>
  <c r="U1158" i="57"/>
  <c r="B1158" i="57"/>
  <c r="U1157" i="57"/>
  <c r="B1157" i="57"/>
  <c r="U1156" i="57"/>
  <c r="B1156" i="57"/>
  <c r="U1155" i="57"/>
  <c r="B1155" i="57"/>
  <c r="U1154" i="57"/>
  <c r="B1154" i="57"/>
  <c r="U1153" i="57"/>
  <c r="B1153" i="57"/>
  <c r="U1152" i="57"/>
  <c r="AR1152" i="57"/>
  <c r="B1152" i="57"/>
  <c r="BV1116" i="57"/>
  <c r="BV1117" i="57"/>
  <c r="BV1118" i="57"/>
  <c r="BV1119" i="57"/>
  <c r="BV1120" i="57"/>
  <c r="BV1121" i="57"/>
  <c r="BV1122" i="57"/>
  <c r="BV1123" i="57"/>
  <c r="BV1124" i="57"/>
  <c r="BV1125" i="57"/>
  <c r="BV1126" i="57"/>
  <c r="BV1127" i="57"/>
  <c r="BV1128" i="57"/>
  <c r="BV1129" i="57"/>
  <c r="BV1130" i="57"/>
  <c r="BV1131" i="57"/>
  <c r="BV1132" i="57"/>
  <c r="BV1133" i="57"/>
  <c r="BV1134" i="57"/>
  <c r="BV1135" i="57"/>
  <c r="BU1116" i="57"/>
  <c r="BU1117" i="57"/>
  <c r="BU1118" i="57"/>
  <c r="BU1119" i="57"/>
  <c r="BU1120" i="57"/>
  <c r="BU1121" i="57"/>
  <c r="BU1122" i="57"/>
  <c r="BU1123" i="57"/>
  <c r="BU1124" i="57"/>
  <c r="BU1125" i="57"/>
  <c r="BU1126" i="57"/>
  <c r="BU1127" i="57"/>
  <c r="BU1128" i="57"/>
  <c r="BU1129" i="57"/>
  <c r="BU1130" i="57"/>
  <c r="BU1131" i="57"/>
  <c r="BU1132" i="57"/>
  <c r="BU1133" i="57"/>
  <c r="BU1134" i="57"/>
  <c r="BU1135" i="57"/>
  <c r="BS1116" i="57"/>
  <c r="BS1117" i="57"/>
  <c r="BS1118" i="57"/>
  <c r="BS1119" i="57"/>
  <c r="BS1120" i="57"/>
  <c r="BS1121" i="57"/>
  <c r="BS1122" i="57"/>
  <c r="BS1123" i="57"/>
  <c r="BS1124" i="57"/>
  <c r="BS1125" i="57"/>
  <c r="BS1126" i="57"/>
  <c r="BS1127" i="57"/>
  <c r="BS1128" i="57"/>
  <c r="BS1129" i="57"/>
  <c r="BS1130" i="57"/>
  <c r="BS1131" i="57"/>
  <c r="BS1132" i="57"/>
  <c r="BS1133" i="57"/>
  <c r="BS1134" i="57"/>
  <c r="BS1135" i="57"/>
  <c r="BR1116" i="57"/>
  <c r="BR1117" i="57"/>
  <c r="BR1118" i="57"/>
  <c r="BR1119" i="57"/>
  <c r="BR1120" i="57"/>
  <c r="BR1121" i="57"/>
  <c r="BR1122" i="57"/>
  <c r="BR1123" i="57"/>
  <c r="BR1124" i="57"/>
  <c r="BR1125" i="57"/>
  <c r="BR1126" i="57"/>
  <c r="BR1127" i="57"/>
  <c r="BR1128" i="57"/>
  <c r="BR1129" i="57"/>
  <c r="BR1130" i="57"/>
  <c r="BR1131" i="57"/>
  <c r="BR1132" i="57"/>
  <c r="BR1133" i="57"/>
  <c r="BR1134" i="57"/>
  <c r="BR1135" i="57"/>
  <c r="BP1116" i="57"/>
  <c r="BP1117" i="57"/>
  <c r="BP1118" i="57"/>
  <c r="BP1119" i="57"/>
  <c r="BP1120" i="57"/>
  <c r="BP1121" i="57"/>
  <c r="BP1122" i="57"/>
  <c r="BP1123" i="57"/>
  <c r="BP1124" i="57"/>
  <c r="BP1125" i="57"/>
  <c r="BP1126" i="57"/>
  <c r="BP1127" i="57"/>
  <c r="BP1128" i="57"/>
  <c r="BP1129" i="57"/>
  <c r="BP1130" i="57"/>
  <c r="BP1131" i="57"/>
  <c r="BP1132" i="57"/>
  <c r="BP1133" i="57"/>
  <c r="BP1134" i="57"/>
  <c r="BP1135" i="57"/>
  <c r="BO1116" i="57"/>
  <c r="BO1117" i="57"/>
  <c r="BO1118" i="57"/>
  <c r="BO1119" i="57"/>
  <c r="BO1120" i="57"/>
  <c r="BO1121" i="57"/>
  <c r="BO1122" i="57"/>
  <c r="BO1123" i="57"/>
  <c r="BO1124" i="57"/>
  <c r="BO1125" i="57"/>
  <c r="BO1126" i="57"/>
  <c r="BO1127" i="57"/>
  <c r="BO1128" i="57"/>
  <c r="BO1129" i="57"/>
  <c r="BO1130" i="57"/>
  <c r="BO1131" i="57"/>
  <c r="BO1132" i="57"/>
  <c r="BO1133" i="57"/>
  <c r="BO1134" i="57"/>
  <c r="BO1135" i="57"/>
  <c r="BM1116" i="57"/>
  <c r="BM1117" i="57"/>
  <c r="BM1118" i="57"/>
  <c r="BM1119" i="57"/>
  <c r="BM1120" i="57"/>
  <c r="BM1121" i="57"/>
  <c r="BM1122" i="57"/>
  <c r="BM1123" i="57"/>
  <c r="BM1124" i="57"/>
  <c r="BM1125" i="57"/>
  <c r="BM1126" i="57"/>
  <c r="BM1127" i="57"/>
  <c r="BM1128" i="57"/>
  <c r="BM1129" i="57"/>
  <c r="BM1130" i="57"/>
  <c r="BM1131" i="57"/>
  <c r="BM1132" i="57"/>
  <c r="BM1133" i="57"/>
  <c r="BM1134" i="57"/>
  <c r="BM1135" i="57"/>
  <c r="BL1116" i="57"/>
  <c r="BL1117" i="57"/>
  <c r="BL1118" i="57"/>
  <c r="BL1119" i="57"/>
  <c r="BL1120" i="57"/>
  <c r="BL1121" i="57"/>
  <c r="BL1122" i="57"/>
  <c r="BL1123" i="57"/>
  <c r="BL1124" i="57"/>
  <c r="BL1125" i="57"/>
  <c r="BL1126" i="57"/>
  <c r="BL1127" i="57"/>
  <c r="BL1128" i="57"/>
  <c r="BL1129" i="57"/>
  <c r="BL1130" i="57"/>
  <c r="BL1131" i="57"/>
  <c r="BL1132" i="57"/>
  <c r="BL1133" i="57"/>
  <c r="BL1134" i="57"/>
  <c r="BL1135" i="57"/>
  <c r="BJ1116" i="57"/>
  <c r="BJ1117" i="57"/>
  <c r="BJ1118" i="57"/>
  <c r="BJ1119" i="57"/>
  <c r="BJ1120" i="57"/>
  <c r="BJ1121" i="57"/>
  <c r="BJ1122" i="57"/>
  <c r="BJ1123" i="57"/>
  <c r="BJ1124" i="57"/>
  <c r="BJ1125" i="57"/>
  <c r="BJ1126" i="57"/>
  <c r="BJ1127" i="57"/>
  <c r="BJ1128" i="57"/>
  <c r="BJ1129" i="57"/>
  <c r="BJ1130" i="57"/>
  <c r="BJ1131" i="57"/>
  <c r="BJ1132" i="57"/>
  <c r="BJ1133" i="57"/>
  <c r="BJ1134" i="57"/>
  <c r="BJ1135" i="57"/>
  <c r="BI1116" i="57"/>
  <c r="BI1117" i="57"/>
  <c r="BI1118" i="57"/>
  <c r="BI1119" i="57"/>
  <c r="BI1120" i="57"/>
  <c r="BI1121" i="57"/>
  <c r="BI1122" i="57"/>
  <c r="BI1123" i="57"/>
  <c r="BI1124" i="57"/>
  <c r="BI1125" i="57"/>
  <c r="BI1126" i="57"/>
  <c r="BI1127" i="57"/>
  <c r="BI1128" i="57"/>
  <c r="BI1129" i="57"/>
  <c r="BI1130" i="57"/>
  <c r="BI1131" i="57"/>
  <c r="BI1132" i="57"/>
  <c r="BI1133" i="57"/>
  <c r="BI1134" i="57"/>
  <c r="BI1135" i="57"/>
  <c r="BG1116" i="57"/>
  <c r="BG1117" i="57"/>
  <c r="BG1118" i="57"/>
  <c r="BG1119" i="57"/>
  <c r="BG1120" i="57"/>
  <c r="BG1121" i="57"/>
  <c r="BG1122" i="57"/>
  <c r="BG1123" i="57"/>
  <c r="BG1124" i="57"/>
  <c r="BG1125" i="57"/>
  <c r="BG1126" i="57"/>
  <c r="BG1127" i="57"/>
  <c r="BG1128" i="57"/>
  <c r="BG1129" i="57"/>
  <c r="BG1130" i="57"/>
  <c r="BG1131" i="57"/>
  <c r="BG1132" i="57"/>
  <c r="BG1133" i="57"/>
  <c r="BG1134" i="57"/>
  <c r="BG1135" i="57"/>
  <c r="BF1116" i="57"/>
  <c r="BF1117" i="57"/>
  <c r="BF1118" i="57"/>
  <c r="BF1119" i="57"/>
  <c r="BF1120" i="57"/>
  <c r="BF1121" i="57"/>
  <c r="BF1122" i="57"/>
  <c r="BF1123" i="57"/>
  <c r="BF1124" i="57"/>
  <c r="BF1125" i="57"/>
  <c r="BF1126" i="57"/>
  <c r="BF1127" i="57"/>
  <c r="BF1128" i="57"/>
  <c r="BF1129" i="57"/>
  <c r="BF1130" i="57"/>
  <c r="BF1131" i="57"/>
  <c r="BF1132" i="57"/>
  <c r="BF1133" i="57"/>
  <c r="BF1134" i="57"/>
  <c r="BF1135" i="57"/>
  <c r="BD1116" i="57"/>
  <c r="BD1117" i="57"/>
  <c r="BD1118" i="57"/>
  <c r="BD1119" i="57"/>
  <c r="BD1120" i="57"/>
  <c r="BD1121" i="57"/>
  <c r="BD1122" i="57"/>
  <c r="BD1123" i="57"/>
  <c r="BD1124" i="57"/>
  <c r="BD1125" i="57"/>
  <c r="BD1126" i="57"/>
  <c r="BD1127" i="57"/>
  <c r="BD1128" i="57"/>
  <c r="BD1129" i="57"/>
  <c r="BD1130" i="57"/>
  <c r="BD1131" i="57"/>
  <c r="BD1132" i="57"/>
  <c r="BD1133" i="57"/>
  <c r="BD1134" i="57"/>
  <c r="BD1135" i="57"/>
  <c r="BC1116" i="57"/>
  <c r="BC1117" i="57"/>
  <c r="BC1118" i="57"/>
  <c r="BC1119" i="57"/>
  <c r="BC1120" i="57"/>
  <c r="BC1121" i="57"/>
  <c r="BC1122" i="57"/>
  <c r="BC1123" i="57"/>
  <c r="BC1124" i="57"/>
  <c r="BC1125" i="57"/>
  <c r="BC1126" i="57"/>
  <c r="BC1127" i="57"/>
  <c r="BC1128" i="57"/>
  <c r="BC1129" i="57"/>
  <c r="BC1130" i="57"/>
  <c r="BC1131" i="57"/>
  <c r="BC1132" i="57"/>
  <c r="BC1133" i="57"/>
  <c r="BC1134" i="57"/>
  <c r="BC1135" i="57"/>
  <c r="BA1116" i="57"/>
  <c r="BA1117" i="57"/>
  <c r="BA1118" i="57"/>
  <c r="BA1119" i="57"/>
  <c r="BA1120" i="57"/>
  <c r="BA1121" i="57"/>
  <c r="BA1122" i="57"/>
  <c r="BA1123" i="57"/>
  <c r="BA1124" i="57"/>
  <c r="BA1125" i="57"/>
  <c r="BA1126" i="57"/>
  <c r="BA1127" i="57"/>
  <c r="BA1128" i="57"/>
  <c r="BA1129" i="57"/>
  <c r="BA1130" i="57"/>
  <c r="BA1131" i="57"/>
  <c r="BA1132" i="57"/>
  <c r="BA1133" i="57"/>
  <c r="BA1134" i="57"/>
  <c r="BA1135" i="57"/>
  <c r="AZ1116" i="57"/>
  <c r="AZ1117" i="57"/>
  <c r="AZ1118" i="57"/>
  <c r="AZ1119" i="57"/>
  <c r="AZ1120" i="57"/>
  <c r="AZ1121" i="57"/>
  <c r="AZ1122" i="57"/>
  <c r="AZ1123" i="57"/>
  <c r="AZ1124" i="57"/>
  <c r="AZ1125" i="57"/>
  <c r="AZ1126" i="57"/>
  <c r="AZ1127" i="57"/>
  <c r="AZ1128" i="57"/>
  <c r="AZ1129" i="57"/>
  <c r="AZ1130" i="57"/>
  <c r="AZ1131" i="57"/>
  <c r="AZ1132" i="57"/>
  <c r="AZ1133" i="57"/>
  <c r="AZ1134" i="57"/>
  <c r="AZ1135" i="57"/>
  <c r="AX1116" i="57"/>
  <c r="AX1117" i="57"/>
  <c r="AX1118" i="57"/>
  <c r="AX1119" i="57"/>
  <c r="AX1120" i="57"/>
  <c r="AX1121" i="57"/>
  <c r="AX1122" i="57"/>
  <c r="AX1123" i="57"/>
  <c r="AX1124" i="57"/>
  <c r="AX1125" i="57"/>
  <c r="AX1126" i="57"/>
  <c r="AX1127" i="57"/>
  <c r="AX1128" i="57"/>
  <c r="AX1129" i="57"/>
  <c r="AX1130" i="57"/>
  <c r="AX1131" i="57"/>
  <c r="AX1132" i="57"/>
  <c r="AX1133" i="57"/>
  <c r="AX1134" i="57"/>
  <c r="AX1135" i="57"/>
  <c r="AW1116" i="57"/>
  <c r="AW1117" i="57"/>
  <c r="AW1118" i="57"/>
  <c r="AW1119" i="57"/>
  <c r="AW1120" i="57"/>
  <c r="AW1121" i="57"/>
  <c r="AW1122" i="57"/>
  <c r="AW1123" i="57"/>
  <c r="AW1124" i="57"/>
  <c r="AW1125" i="57"/>
  <c r="AW1126" i="57"/>
  <c r="AW1127" i="57"/>
  <c r="AW1128" i="57"/>
  <c r="AW1129" i="57"/>
  <c r="AW1130" i="57"/>
  <c r="AW1131" i="57"/>
  <c r="AW1132" i="57"/>
  <c r="AW1133" i="57"/>
  <c r="AW1134" i="57"/>
  <c r="AW1135" i="57"/>
  <c r="AU1116" i="57"/>
  <c r="AU1117" i="57"/>
  <c r="AU1118" i="57"/>
  <c r="AU1119" i="57"/>
  <c r="AU1120" i="57"/>
  <c r="AU1121" i="57"/>
  <c r="AU1122" i="57"/>
  <c r="AU1123" i="57"/>
  <c r="AU1124" i="57"/>
  <c r="AU1125" i="57"/>
  <c r="AU1126" i="57"/>
  <c r="AU1127" i="57"/>
  <c r="AU1128" i="57"/>
  <c r="AU1129" i="57"/>
  <c r="AU1130" i="57"/>
  <c r="AU1131" i="57"/>
  <c r="AU1132" i="57"/>
  <c r="AU1133" i="57"/>
  <c r="AU1134" i="57"/>
  <c r="AU1135" i="57"/>
  <c r="AT1116" i="57"/>
  <c r="AT1117" i="57"/>
  <c r="AT1118" i="57"/>
  <c r="AT1119" i="57"/>
  <c r="AT1120" i="57"/>
  <c r="AT1121" i="57"/>
  <c r="AT1122" i="57"/>
  <c r="AT1123" i="57"/>
  <c r="AT1124" i="57"/>
  <c r="AT1125" i="57"/>
  <c r="AT1126" i="57"/>
  <c r="AT1127" i="57"/>
  <c r="AT1128" i="57"/>
  <c r="AT1129" i="57"/>
  <c r="AT1130" i="57"/>
  <c r="AT1131" i="57"/>
  <c r="AT1132" i="57"/>
  <c r="AT1133" i="57"/>
  <c r="AT1134" i="57"/>
  <c r="AT1135" i="57"/>
  <c r="U1135" i="57"/>
  <c r="B1135" i="57"/>
  <c r="U1134" i="57"/>
  <c r="B1134" i="57"/>
  <c r="U1133" i="57"/>
  <c r="B1133" i="57"/>
  <c r="U1132" i="57"/>
  <c r="B1132" i="57"/>
  <c r="U1131" i="57"/>
  <c r="B1131" i="57"/>
  <c r="U1130" i="57"/>
  <c r="B1130" i="57"/>
  <c r="U1129" i="57"/>
  <c r="B1129" i="57"/>
  <c r="U1128" i="57"/>
  <c r="B1128" i="57"/>
  <c r="U1127" i="57"/>
  <c r="B1127" i="57"/>
  <c r="U1126" i="57"/>
  <c r="B1126" i="57"/>
  <c r="U1125" i="57"/>
  <c r="B1125" i="57"/>
  <c r="U1124" i="57"/>
  <c r="B1124" i="57"/>
  <c r="U1123" i="57"/>
  <c r="B1123" i="57"/>
  <c r="U1122" i="57"/>
  <c r="B1122" i="57"/>
  <c r="U1121" i="57"/>
  <c r="B1121" i="57"/>
  <c r="U1120" i="57"/>
  <c r="B1120" i="57"/>
  <c r="U1119" i="57"/>
  <c r="B1119" i="57"/>
  <c r="U1118" i="57"/>
  <c r="B1118" i="57"/>
  <c r="U1117" i="57"/>
  <c r="B1117" i="57"/>
  <c r="U1116" i="57"/>
  <c r="AR1116" i="57"/>
  <c r="B1116" i="57"/>
  <c r="AQ1113" i="57"/>
  <c r="BV1081" i="57"/>
  <c r="BV1082" i="57"/>
  <c r="BV1083" i="57"/>
  <c r="BV1084" i="57"/>
  <c r="BV1085" i="57"/>
  <c r="BV1086" i="57"/>
  <c r="BV1087" i="57"/>
  <c r="BV1088" i="57"/>
  <c r="BV1089" i="57"/>
  <c r="BV1090" i="57"/>
  <c r="BV1091" i="57"/>
  <c r="BV1092" i="57"/>
  <c r="BV1093" i="57"/>
  <c r="BV1094" i="57"/>
  <c r="BV1095" i="57"/>
  <c r="BV1096" i="57"/>
  <c r="BV1097" i="57"/>
  <c r="BV1098" i="57"/>
  <c r="BV1099" i="57"/>
  <c r="BV1100" i="57"/>
  <c r="BU1081" i="57"/>
  <c r="BU1082" i="57"/>
  <c r="BU1083" i="57"/>
  <c r="BU1084" i="57"/>
  <c r="BU1085" i="57"/>
  <c r="BU1086" i="57"/>
  <c r="BU1087" i="57"/>
  <c r="BU1088" i="57"/>
  <c r="BU1089" i="57"/>
  <c r="BU1090" i="57"/>
  <c r="BU1091" i="57"/>
  <c r="BU1092" i="57"/>
  <c r="BU1093" i="57"/>
  <c r="BU1094" i="57"/>
  <c r="BU1095" i="57"/>
  <c r="BU1096" i="57"/>
  <c r="BU1097" i="57"/>
  <c r="BU1098" i="57"/>
  <c r="BU1099" i="57"/>
  <c r="BU1100" i="57"/>
  <c r="BS1081" i="57"/>
  <c r="BS1082" i="57"/>
  <c r="BS1083" i="57"/>
  <c r="BS1084" i="57"/>
  <c r="BS1085" i="57"/>
  <c r="BS1086" i="57"/>
  <c r="BS1087" i="57"/>
  <c r="BS1088" i="57"/>
  <c r="BS1089" i="57"/>
  <c r="BS1090" i="57"/>
  <c r="BS1091" i="57"/>
  <c r="BS1092" i="57"/>
  <c r="BS1093" i="57"/>
  <c r="BS1094" i="57"/>
  <c r="BS1095" i="57"/>
  <c r="BS1096" i="57"/>
  <c r="BS1097" i="57"/>
  <c r="BS1098" i="57"/>
  <c r="BS1099" i="57"/>
  <c r="BS1100" i="57"/>
  <c r="BR1081" i="57"/>
  <c r="BR1082" i="57"/>
  <c r="BR1083" i="57"/>
  <c r="BR1084" i="57"/>
  <c r="BR1085" i="57"/>
  <c r="BR1086" i="57"/>
  <c r="BR1087" i="57"/>
  <c r="BR1088" i="57"/>
  <c r="BR1089" i="57"/>
  <c r="BR1090" i="57"/>
  <c r="BR1091" i="57"/>
  <c r="BR1092" i="57"/>
  <c r="BR1093" i="57"/>
  <c r="BR1094" i="57"/>
  <c r="BR1095" i="57"/>
  <c r="BR1096" i="57"/>
  <c r="BR1097" i="57"/>
  <c r="BR1098" i="57"/>
  <c r="BR1099" i="57"/>
  <c r="BR1100" i="57"/>
  <c r="BP1081" i="57"/>
  <c r="BP1082" i="57"/>
  <c r="BP1083" i="57"/>
  <c r="BP1084" i="57"/>
  <c r="BP1085" i="57"/>
  <c r="BP1086" i="57"/>
  <c r="BP1087" i="57"/>
  <c r="BP1088" i="57"/>
  <c r="BP1089" i="57"/>
  <c r="BP1090" i="57"/>
  <c r="BP1091" i="57"/>
  <c r="BP1092" i="57"/>
  <c r="BP1093" i="57"/>
  <c r="BP1094" i="57"/>
  <c r="BP1095" i="57"/>
  <c r="BP1096" i="57"/>
  <c r="BP1097" i="57"/>
  <c r="BP1098" i="57"/>
  <c r="BP1099" i="57"/>
  <c r="BP1100" i="57"/>
  <c r="BO1081" i="57"/>
  <c r="BO1082" i="57"/>
  <c r="BO1083" i="57"/>
  <c r="BO1084" i="57"/>
  <c r="BO1085" i="57"/>
  <c r="BO1086" i="57"/>
  <c r="BO1087" i="57"/>
  <c r="BO1088" i="57"/>
  <c r="BO1089" i="57"/>
  <c r="BO1090" i="57"/>
  <c r="BO1091" i="57"/>
  <c r="BO1092" i="57"/>
  <c r="BO1093" i="57"/>
  <c r="BO1094" i="57"/>
  <c r="BO1095" i="57"/>
  <c r="BO1096" i="57"/>
  <c r="BO1097" i="57"/>
  <c r="BO1098" i="57"/>
  <c r="BO1099" i="57"/>
  <c r="BO1100" i="57"/>
  <c r="BM1081" i="57"/>
  <c r="BM1082" i="57"/>
  <c r="BM1083" i="57"/>
  <c r="BM1084" i="57"/>
  <c r="BM1085" i="57"/>
  <c r="BM1086" i="57"/>
  <c r="BM1087" i="57"/>
  <c r="BM1088" i="57"/>
  <c r="BM1089" i="57"/>
  <c r="BM1090" i="57"/>
  <c r="BM1091" i="57"/>
  <c r="BM1092" i="57"/>
  <c r="BM1093" i="57"/>
  <c r="BM1094" i="57"/>
  <c r="BM1095" i="57"/>
  <c r="BM1096" i="57"/>
  <c r="BM1097" i="57"/>
  <c r="BM1098" i="57"/>
  <c r="BM1099" i="57"/>
  <c r="BM1100" i="57"/>
  <c r="BL1081" i="57"/>
  <c r="BL1082" i="57"/>
  <c r="BL1083" i="57"/>
  <c r="BL1084" i="57"/>
  <c r="BL1085" i="57"/>
  <c r="BL1086" i="57"/>
  <c r="BL1087" i="57"/>
  <c r="BL1088" i="57"/>
  <c r="BL1089" i="57"/>
  <c r="BL1090" i="57"/>
  <c r="BL1091" i="57"/>
  <c r="BL1092" i="57"/>
  <c r="BL1093" i="57"/>
  <c r="BL1094" i="57"/>
  <c r="BL1095" i="57"/>
  <c r="BL1096" i="57"/>
  <c r="BL1097" i="57"/>
  <c r="BL1098" i="57"/>
  <c r="BL1099" i="57"/>
  <c r="BL1100" i="57"/>
  <c r="BJ1081" i="57"/>
  <c r="BJ1082" i="57"/>
  <c r="BJ1083" i="57"/>
  <c r="BJ1084" i="57"/>
  <c r="BJ1085" i="57"/>
  <c r="BJ1086" i="57"/>
  <c r="BJ1087" i="57"/>
  <c r="BJ1088" i="57"/>
  <c r="BJ1089" i="57"/>
  <c r="BJ1090" i="57"/>
  <c r="BJ1091" i="57"/>
  <c r="BJ1092" i="57"/>
  <c r="BJ1093" i="57"/>
  <c r="BJ1094" i="57"/>
  <c r="BJ1095" i="57"/>
  <c r="BJ1096" i="57"/>
  <c r="BJ1097" i="57"/>
  <c r="BJ1098" i="57"/>
  <c r="BJ1099" i="57"/>
  <c r="BJ1100" i="57"/>
  <c r="BI1081" i="57"/>
  <c r="BI1082" i="57"/>
  <c r="BI1083" i="57"/>
  <c r="BI1084" i="57"/>
  <c r="BI1085" i="57"/>
  <c r="BI1086" i="57"/>
  <c r="BI1087" i="57"/>
  <c r="BI1088" i="57"/>
  <c r="BI1089" i="57"/>
  <c r="BI1090" i="57"/>
  <c r="BI1091" i="57"/>
  <c r="BI1092" i="57"/>
  <c r="BI1093" i="57"/>
  <c r="BI1094" i="57"/>
  <c r="BI1095" i="57"/>
  <c r="BI1096" i="57"/>
  <c r="BI1097" i="57"/>
  <c r="BI1098" i="57"/>
  <c r="BI1099" i="57"/>
  <c r="BI1100" i="57"/>
  <c r="BG1081" i="57"/>
  <c r="BG1082" i="57"/>
  <c r="BG1083" i="57"/>
  <c r="BG1084" i="57"/>
  <c r="BG1085" i="57"/>
  <c r="BG1086" i="57"/>
  <c r="BG1087" i="57"/>
  <c r="BG1088" i="57"/>
  <c r="BG1089" i="57"/>
  <c r="BG1090" i="57"/>
  <c r="BG1091" i="57"/>
  <c r="BG1092" i="57"/>
  <c r="BG1093" i="57"/>
  <c r="BG1094" i="57"/>
  <c r="BG1095" i="57"/>
  <c r="BG1096" i="57"/>
  <c r="BG1097" i="57"/>
  <c r="BG1098" i="57"/>
  <c r="BG1099" i="57"/>
  <c r="BG1100" i="57"/>
  <c r="BF1081" i="57"/>
  <c r="BF1082" i="57"/>
  <c r="BF1083" i="57"/>
  <c r="BF1084" i="57"/>
  <c r="BF1085" i="57"/>
  <c r="BF1086" i="57"/>
  <c r="BF1087" i="57"/>
  <c r="BF1088" i="57"/>
  <c r="BF1089" i="57"/>
  <c r="BF1090" i="57"/>
  <c r="BF1091" i="57"/>
  <c r="BF1092" i="57"/>
  <c r="BF1093" i="57"/>
  <c r="BF1094" i="57"/>
  <c r="BF1095" i="57"/>
  <c r="BF1096" i="57"/>
  <c r="BF1097" i="57"/>
  <c r="BF1098" i="57"/>
  <c r="BF1099" i="57"/>
  <c r="BF1100" i="57"/>
  <c r="BD1081" i="57"/>
  <c r="BD1082" i="57"/>
  <c r="BD1083" i="57"/>
  <c r="BD1084" i="57"/>
  <c r="BD1085" i="57"/>
  <c r="BD1086" i="57"/>
  <c r="BD1087" i="57"/>
  <c r="BD1088" i="57"/>
  <c r="BD1089" i="57"/>
  <c r="BD1090" i="57"/>
  <c r="BD1091" i="57"/>
  <c r="BD1092" i="57"/>
  <c r="BD1093" i="57"/>
  <c r="BD1094" i="57"/>
  <c r="BD1095" i="57"/>
  <c r="BD1096" i="57"/>
  <c r="BD1097" i="57"/>
  <c r="BD1098" i="57"/>
  <c r="BD1099" i="57"/>
  <c r="BD1100" i="57"/>
  <c r="BC1081" i="57"/>
  <c r="BC1082" i="57"/>
  <c r="BC1083" i="57"/>
  <c r="BC1084" i="57"/>
  <c r="BC1085" i="57"/>
  <c r="BC1086" i="57"/>
  <c r="BC1087" i="57"/>
  <c r="BC1088" i="57"/>
  <c r="BC1089" i="57"/>
  <c r="BC1090" i="57"/>
  <c r="BC1091" i="57"/>
  <c r="BC1092" i="57"/>
  <c r="BC1093" i="57"/>
  <c r="BC1094" i="57"/>
  <c r="BC1095" i="57"/>
  <c r="BC1096" i="57"/>
  <c r="BC1097" i="57"/>
  <c r="BC1098" i="57"/>
  <c r="BC1099" i="57"/>
  <c r="BC1100" i="57"/>
  <c r="BA1081" i="57"/>
  <c r="BA1082" i="57"/>
  <c r="BA1083" i="57"/>
  <c r="BA1084" i="57"/>
  <c r="BA1085" i="57"/>
  <c r="BA1086" i="57"/>
  <c r="BA1087" i="57"/>
  <c r="BA1088" i="57"/>
  <c r="BA1089" i="57"/>
  <c r="BA1090" i="57"/>
  <c r="BA1091" i="57"/>
  <c r="BA1092" i="57"/>
  <c r="BA1093" i="57"/>
  <c r="BA1094" i="57"/>
  <c r="BA1095" i="57"/>
  <c r="BA1096" i="57"/>
  <c r="BA1097" i="57"/>
  <c r="BA1098" i="57"/>
  <c r="BA1099" i="57"/>
  <c r="BA1100" i="57"/>
  <c r="AZ1081" i="57"/>
  <c r="AZ1082" i="57"/>
  <c r="AZ1083" i="57"/>
  <c r="AZ1084" i="57"/>
  <c r="AZ1085" i="57"/>
  <c r="AZ1086" i="57"/>
  <c r="AZ1087" i="57"/>
  <c r="AZ1088" i="57"/>
  <c r="AZ1089" i="57"/>
  <c r="AZ1090" i="57"/>
  <c r="AZ1091" i="57"/>
  <c r="AZ1092" i="57"/>
  <c r="AZ1093" i="57"/>
  <c r="AZ1094" i="57"/>
  <c r="AZ1095" i="57"/>
  <c r="AZ1096" i="57"/>
  <c r="AZ1097" i="57"/>
  <c r="AZ1098" i="57"/>
  <c r="AZ1099" i="57"/>
  <c r="AZ1100" i="57"/>
  <c r="AX1081" i="57"/>
  <c r="AX1082" i="57"/>
  <c r="AX1083" i="57"/>
  <c r="AX1084" i="57"/>
  <c r="AX1085" i="57"/>
  <c r="AX1086" i="57"/>
  <c r="AX1087" i="57"/>
  <c r="AX1088" i="57"/>
  <c r="AX1089" i="57"/>
  <c r="AX1090" i="57"/>
  <c r="AX1091" i="57"/>
  <c r="AX1092" i="57"/>
  <c r="AX1093" i="57"/>
  <c r="AX1094" i="57"/>
  <c r="AX1095" i="57"/>
  <c r="AX1096" i="57"/>
  <c r="AX1097" i="57"/>
  <c r="AX1098" i="57"/>
  <c r="AX1099" i="57"/>
  <c r="AX1100" i="57"/>
  <c r="AW1081" i="57"/>
  <c r="AW1082" i="57"/>
  <c r="AW1083" i="57"/>
  <c r="AW1084" i="57"/>
  <c r="AW1085" i="57"/>
  <c r="AW1086" i="57"/>
  <c r="AW1087" i="57"/>
  <c r="AW1088" i="57"/>
  <c r="AW1089" i="57"/>
  <c r="AW1090" i="57"/>
  <c r="AW1091" i="57"/>
  <c r="AW1092" i="57"/>
  <c r="AW1093" i="57"/>
  <c r="AW1094" i="57"/>
  <c r="AW1095" i="57"/>
  <c r="AW1096" i="57"/>
  <c r="AW1097" i="57"/>
  <c r="AW1098" i="57"/>
  <c r="AW1099" i="57"/>
  <c r="AW1100" i="57"/>
  <c r="AU1081" i="57"/>
  <c r="AU1082" i="57"/>
  <c r="AU1083" i="57"/>
  <c r="AU1084" i="57"/>
  <c r="AU1085" i="57"/>
  <c r="AU1086" i="57"/>
  <c r="AU1087" i="57"/>
  <c r="AU1088" i="57"/>
  <c r="AU1089" i="57"/>
  <c r="AU1090" i="57"/>
  <c r="AU1091" i="57"/>
  <c r="AU1092" i="57"/>
  <c r="AU1093" i="57"/>
  <c r="AU1094" i="57"/>
  <c r="AU1095" i="57"/>
  <c r="AU1096" i="57"/>
  <c r="AU1097" i="57"/>
  <c r="AU1098" i="57"/>
  <c r="AU1099" i="57"/>
  <c r="AU1100" i="57"/>
  <c r="AT1081" i="57"/>
  <c r="AT1082" i="57"/>
  <c r="AT1083" i="57"/>
  <c r="AT1084" i="57"/>
  <c r="AT1085" i="57"/>
  <c r="AT1086" i="57"/>
  <c r="AT1087" i="57"/>
  <c r="AT1088" i="57"/>
  <c r="AT1089" i="57"/>
  <c r="AT1090" i="57"/>
  <c r="AT1091" i="57"/>
  <c r="AT1092" i="57"/>
  <c r="AT1093" i="57"/>
  <c r="AT1094" i="57"/>
  <c r="AT1095" i="57"/>
  <c r="AT1096" i="57"/>
  <c r="AT1097" i="57"/>
  <c r="AT1098" i="57"/>
  <c r="AT1099" i="57"/>
  <c r="AT1100" i="57"/>
  <c r="R1106" i="57"/>
  <c r="U1100" i="57"/>
  <c r="B1100" i="57"/>
  <c r="U1099" i="57"/>
  <c r="B1099" i="57"/>
  <c r="U1098" i="57"/>
  <c r="B1098" i="57"/>
  <c r="U1097" i="57"/>
  <c r="B1097" i="57"/>
  <c r="U1096" i="57"/>
  <c r="B1096" i="57"/>
  <c r="U1095" i="57"/>
  <c r="B1095" i="57"/>
  <c r="U1094" i="57"/>
  <c r="B1094" i="57"/>
  <c r="U1093" i="57"/>
  <c r="B1093" i="57"/>
  <c r="U1092" i="57"/>
  <c r="B1092" i="57"/>
  <c r="U1091" i="57"/>
  <c r="B1091" i="57"/>
  <c r="U1090" i="57"/>
  <c r="B1090" i="57"/>
  <c r="U1089" i="57"/>
  <c r="B1089" i="57"/>
  <c r="U1088" i="57"/>
  <c r="B1088" i="57"/>
  <c r="U1087" i="57"/>
  <c r="B1087" i="57"/>
  <c r="U1086" i="57"/>
  <c r="B1086" i="57"/>
  <c r="U1085" i="57"/>
  <c r="B1085" i="57"/>
  <c r="U1084" i="57"/>
  <c r="B1084" i="57"/>
  <c r="U1083" i="57"/>
  <c r="B1083" i="57"/>
  <c r="U1082" i="57"/>
  <c r="B1082" i="57"/>
  <c r="U1081" i="57"/>
  <c r="AR1081" i="57"/>
  <c r="B1081" i="57"/>
  <c r="AQ1078" i="57"/>
  <c r="BV1045" i="57"/>
  <c r="BV1046" i="57"/>
  <c r="BV1047" i="57"/>
  <c r="BV1048" i="57"/>
  <c r="BV1049" i="57"/>
  <c r="BV1050" i="57"/>
  <c r="BV1051" i="57"/>
  <c r="BV1052" i="57"/>
  <c r="BV1053" i="57"/>
  <c r="BV1054" i="57"/>
  <c r="BV1055" i="57"/>
  <c r="BV1056" i="57"/>
  <c r="BV1057" i="57"/>
  <c r="BV1058" i="57"/>
  <c r="BV1059" i="57"/>
  <c r="BV1060" i="57"/>
  <c r="BV1061" i="57"/>
  <c r="BV1062" i="57"/>
  <c r="BV1063" i="57"/>
  <c r="BV1064" i="57"/>
  <c r="BU1045" i="57"/>
  <c r="BU1046" i="57"/>
  <c r="BU1047" i="57"/>
  <c r="BU1048" i="57"/>
  <c r="BU1049" i="57"/>
  <c r="BU1050" i="57"/>
  <c r="BU1051" i="57"/>
  <c r="BU1052" i="57"/>
  <c r="BU1053" i="57"/>
  <c r="BU1054" i="57"/>
  <c r="BU1055" i="57"/>
  <c r="BU1056" i="57"/>
  <c r="BU1057" i="57"/>
  <c r="BU1058" i="57"/>
  <c r="BU1059" i="57"/>
  <c r="BU1060" i="57"/>
  <c r="BU1061" i="57"/>
  <c r="BU1062" i="57"/>
  <c r="BU1063" i="57"/>
  <c r="BU1064" i="57"/>
  <c r="BS1045" i="57"/>
  <c r="BS1046" i="57"/>
  <c r="BS1047" i="57"/>
  <c r="BS1048" i="57"/>
  <c r="BS1049" i="57"/>
  <c r="BS1050" i="57"/>
  <c r="BS1051" i="57"/>
  <c r="BS1052" i="57"/>
  <c r="BS1053" i="57"/>
  <c r="BS1054" i="57"/>
  <c r="BS1055" i="57"/>
  <c r="BS1056" i="57"/>
  <c r="BS1057" i="57"/>
  <c r="BS1058" i="57"/>
  <c r="BS1059" i="57"/>
  <c r="BS1060" i="57"/>
  <c r="BS1061" i="57"/>
  <c r="BS1062" i="57"/>
  <c r="BS1063" i="57"/>
  <c r="BS1064" i="57"/>
  <c r="BR1045" i="57"/>
  <c r="BR1046" i="57"/>
  <c r="BR1047" i="57"/>
  <c r="BR1048" i="57"/>
  <c r="BR1049" i="57"/>
  <c r="BR1050" i="57"/>
  <c r="BR1051" i="57"/>
  <c r="BR1052" i="57"/>
  <c r="BR1053" i="57"/>
  <c r="BR1054" i="57"/>
  <c r="BR1055" i="57"/>
  <c r="BR1056" i="57"/>
  <c r="BR1057" i="57"/>
  <c r="BR1058" i="57"/>
  <c r="BR1059" i="57"/>
  <c r="BR1060" i="57"/>
  <c r="BR1061" i="57"/>
  <c r="BR1062" i="57"/>
  <c r="BR1063" i="57"/>
  <c r="BR1064" i="57"/>
  <c r="BP1045" i="57"/>
  <c r="BP1046" i="57"/>
  <c r="BP1047" i="57"/>
  <c r="BP1048" i="57"/>
  <c r="BP1049" i="57"/>
  <c r="BP1050" i="57"/>
  <c r="BP1051" i="57"/>
  <c r="BP1052" i="57"/>
  <c r="BP1053" i="57"/>
  <c r="BP1054" i="57"/>
  <c r="BP1055" i="57"/>
  <c r="BP1056" i="57"/>
  <c r="BP1057" i="57"/>
  <c r="BP1058" i="57"/>
  <c r="BP1059" i="57"/>
  <c r="BP1060" i="57"/>
  <c r="BP1061" i="57"/>
  <c r="BP1062" i="57"/>
  <c r="BP1063" i="57"/>
  <c r="BP1064" i="57"/>
  <c r="BO1045" i="57"/>
  <c r="BO1046" i="57"/>
  <c r="BO1047" i="57"/>
  <c r="BO1048" i="57"/>
  <c r="BO1049" i="57"/>
  <c r="BO1050" i="57"/>
  <c r="BO1051" i="57"/>
  <c r="BO1052" i="57"/>
  <c r="BO1053" i="57"/>
  <c r="BO1054" i="57"/>
  <c r="BO1055" i="57"/>
  <c r="BO1056" i="57"/>
  <c r="BO1057" i="57"/>
  <c r="BO1058" i="57"/>
  <c r="BO1059" i="57"/>
  <c r="BO1060" i="57"/>
  <c r="BO1061" i="57"/>
  <c r="BO1062" i="57"/>
  <c r="BO1063" i="57"/>
  <c r="BO1064" i="57"/>
  <c r="BM1045" i="57"/>
  <c r="BM1046" i="57"/>
  <c r="BM1047" i="57"/>
  <c r="BM1048" i="57"/>
  <c r="BM1049" i="57"/>
  <c r="BM1050" i="57"/>
  <c r="BM1051" i="57"/>
  <c r="BM1052" i="57"/>
  <c r="BM1053" i="57"/>
  <c r="BM1054" i="57"/>
  <c r="BM1055" i="57"/>
  <c r="BM1056" i="57"/>
  <c r="BM1057" i="57"/>
  <c r="BM1058" i="57"/>
  <c r="BM1059" i="57"/>
  <c r="BM1060" i="57"/>
  <c r="BM1061" i="57"/>
  <c r="BM1062" i="57"/>
  <c r="BM1063" i="57"/>
  <c r="BM1064" i="57"/>
  <c r="BL1045" i="57"/>
  <c r="BL1046" i="57"/>
  <c r="BL1047" i="57"/>
  <c r="BL1048" i="57"/>
  <c r="BL1049" i="57"/>
  <c r="BL1050" i="57"/>
  <c r="BL1051" i="57"/>
  <c r="BL1052" i="57"/>
  <c r="BL1053" i="57"/>
  <c r="BL1054" i="57"/>
  <c r="BL1055" i="57"/>
  <c r="BL1056" i="57"/>
  <c r="BL1057" i="57"/>
  <c r="BL1058" i="57"/>
  <c r="BL1059" i="57"/>
  <c r="BL1060" i="57"/>
  <c r="BL1061" i="57"/>
  <c r="BL1062" i="57"/>
  <c r="BL1063" i="57"/>
  <c r="BL1064" i="57"/>
  <c r="BJ1045" i="57"/>
  <c r="BJ1046" i="57"/>
  <c r="BJ1047" i="57"/>
  <c r="BJ1048" i="57"/>
  <c r="BJ1049" i="57"/>
  <c r="BJ1050" i="57"/>
  <c r="BJ1051" i="57"/>
  <c r="BJ1052" i="57"/>
  <c r="BJ1053" i="57"/>
  <c r="BJ1054" i="57"/>
  <c r="BJ1055" i="57"/>
  <c r="BJ1056" i="57"/>
  <c r="BJ1057" i="57"/>
  <c r="BJ1058" i="57"/>
  <c r="BJ1059" i="57"/>
  <c r="BJ1060" i="57"/>
  <c r="BJ1061" i="57"/>
  <c r="BJ1062" i="57"/>
  <c r="BJ1063" i="57"/>
  <c r="BJ1064" i="57"/>
  <c r="BI1045" i="57"/>
  <c r="BI1046" i="57"/>
  <c r="BI1047" i="57"/>
  <c r="BI1048" i="57"/>
  <c r="BI1049" i="57"/>
  <c r="BI1050" i="57"/>
  <c r="BI1051" i="57"/>
  <c r="BI1052" i="57"/>
  <c r="BI1053" i="57"/>
  <c r="BI1054" i="57"/>
  <c r="BI1055" i="57"/>
  <c r="BI1056" i="57"/>
  <c r="BI1057" i="57"/>
  <c r="BI1058" i="57"/>
  <c r="BI1059" i="57"/>
  <c r="BI1060" i="57"/>
  <c r="BI1061" i="57"/>
  <c r="BI1062" i="57"/>
  <c r="BI1063" i="57"/>
  <c r="BI1064" i="57"/>
  <c r="BG1045" i="57"/>
  <c r="BG1046" i="57"/>
  <c r="BG1047" i="57"/>
  <c r="BG1048" i="57"/>
  <c r="BG1049" i="57"/>
  <c r="BG1050" i="57"/>
  <c r="BG1051" i="57"/>
  <c r="BG1052" i="57"/>
  <c r="BG1053" i="57"/>
  <c r="BG1054" i="57"/>
  <c r="BG1055" i="57"/>
  <c r="BG1056" i="57"/>
  <c r="BG1057" i="57"/>
  <c r="BG1058" i="57"/>
  <c r="BG1059" i="57"/>
  <c r="BG1060" i="57"/>
  <c r="BG1061" i="57"/>
  <c r="BG1062" i="57"/>
  <c r="BG1063" i="57"/>
  <c r="BG1064" i="57"/>
  <c r="BF1045" i="57"/>
  <c r="BF1046" i="57"/>
  <c r="BF1047" i="57"/>
  <c r="BF1048" i="57"/>
  <c r="BF1049" i="57"/>
  <c r="BF1050" i="57"/>
  <c r="BF1051" i="57"/>
  <c r="BF1052" i="57"/>
  <c r="BF1053" i="57"/>
  <c r="BF1054" i="57"/>
  <c r="BF1055" i="57"/>
  <c r="BF1056" i="57"/>
  <c r="BF1057" i="57"/>
  <c r="BF1058" i="57"/>
  <c r="BF1059" i="57"/>
  <c r="BF1060" i="57"/>
  <c r="BF1061" i="57"/>
  <c r="BF1062" i="57"/>
  <c r="BF1063" i="57"/>
  <c r="BF1064" i="57"/>
  <c r="BD1045" i="57"/>
  <c r="BD1046" i="57"/>
  <c r="BD1047" i="57"/>
  <c r="BD1048" i="57"/>
  <c r="BD1049" i="57"/>
  <c r="BD1050" i="57"/>
  <c r="BD1051" i="57"/>
  <c r="BD1052" i="57"/>
  <c r="BD1053" i="57"/>
  <c r="BD1054" i="57"/>
  <c r="BD1055" i="57"/>
  <c r="BD1056" i="57"/>
  <c r="BD1057" i="57"/>
  <c r="BD1058" i="57"/>
  <c r="BD1059" i="57"/>
  <c r="BD1060" i="57"/>
  <c r="BD1061" i="57"/>
  <c r="BD1062" i="57"/>
  <c r="BD1063" i="57"/>
  <c r="BD1064" i="57"/>
  <c r="BC1045" i="57"/>
  <c r="BC1046" i="57"/>
  <c r="BC1047" i="57"/>
  <c r="BC1048" i="57"/>
  <c r="BC1049" i="57"/>
  <c r="BC1050" i="57"/>
  <c r="BC1051" i="57"/>
  <c r="BC1052" i="57"/>
  <c r="BC1053" i="57"/>
  <c r="BC1054" i="57"/>
  <c r="BC1055" i="57"/>
  <c r="BC1056" i="57"/>
  <c r="BC1057" i="57"/>
  <c r="BC1058" i="57"/>
  <c r="BC1059" i="57"/>
  <c r="BC1060" i="57"/>
  <c r="BC1061" i="57"/>
  <c r="BC1062" i="57"/>
  <c r="BC1063" i="57"/>
  <c r="BC1064" i="57"/>
  <c r="BA1045" i="57"/>
  <c r="BA1046" i="57"/>
  <c r="BA1047" i="57"/>
  <c r="BA1048" i="57"/>
  <c r="BA1049" i="57"/>
  <c r="BA1050" i="57"/>
  <c r="BA1051" i="57"/>
  <c r="BA1052" i="57"/>
  <c r="BA1053" i="57"/>
  <c r="BA1054" i="57"/>
  <c r="BA1055" i="57"/>
  <c r="BA1056" i="57"/>
  <c r="BA1057" i="57"/>
  <c r="BA1058" i="57"/>
  <c r="BA1059" i="57"/>
  <c r="BA1060" i="57"/>
  <c r="BA1061" i="57"/>
  <c r="BA1062" i="57"/>
  <c r="BA1063" i="57"/>
  <c r="BA1064" i="57"/>
  <c r="AZ1045" i="57"/>
  <c r="AZ1046" i="57"/>
  <c r="AZ1047" i="57"/>
  <c r="AZ1048" i="57"/>
  <c r="AZ1049" i="57"/>
  <c r="AZ1050" i="57"/>
  <c r="AZ1051" i="57"/>
  <c r="AZ1052" i="57"/>
  <c r="AZ1053" i="57"/>
  <c r="AZ1054" i="57"/>
  <c r="AZ1055" i="57"/>
  <c r="AZ1056" i="57"/>
  <c r="AZ1057" i="57"/>
  <c r="AZ1058" i="57"/>
  <c r="AZ1059" i="57"/>
  <c r="AZ1060" i="57"/>
  <c r="AZ1061" i="57"/>
  <c r="AZ1062" i="57"/>
  <c r="AZ1063" i="57"/>
  <c r="AZ1064" i="57"/>
  <c r="AX1045" i="57"/>
  <c r="AX1046" i="57"/>
  <c r="AX1047" i="57"/>
  <c r="AX1048" i="57"/>
  <c r="AX1049" i="57"/>
  <c r="AX1050" i="57"/>
  <c r="AX1051" i="57"/>
  <c r="AX1052" i="57"/>
  <c r="AX1053" i="57"/>
  <c r="AX1054" i="57"/>
  <c r="AX1055" i="57"/>
  <c r="AX1056" i="57"/>
  <c r="AX1057" i="57"/>
  <c r="AX1058" i="57"/>
  <c r="AX1059" i="57"/>
  <c r="AX1060" i="57"/>
  <c r="AX1061" i="57"/>
  <c r="AX1062" i="57"/>
  <c r="AX1063" i="57"/>
  <c r="AX1064" i="57"/>
  <c r="AW1045" i="57"/>
  <c r="AW1046" i="57"/>
  <c r="AW1047" i="57"/>
  <c r="AW1048" i="57"/>
  <c r="AW1049" i="57"/>
  <c r="AW1050" i="57"/>
  <c r="AW1051" i="57"/>
  <c r="AW1052" i="57"/>
  <c r="AW1053" i="57"/>
  <c r="AW1054" i="57"/>
  <c r="AW1055" i="57"/>
  <c r="AW1056" i="57"/>
  <c r="AW1057" i="57"/>
  <c r="AW1058" i="57"/>
  <c r="AW1059" i="57"/>
  <c r="AW1060" i="57"/>
  <c r="AW1061" i="57"/>
  <c r="AW1062" i="57"/>
  <c r="AW1063" i="57"/>
  <c r="AW1064" i="57"/>
  <c r="AU1045" i="57"/>
  <c r="AU1046" i="57"/>
  <c r="AU1047" i="57"/>
  <c r="AU1048" i="57"/>
  <c r="AU1049" i="57"/>
  <c r="AU1050" i="57"/>
  <c r="AU1051" i="57"/>
  <c r="AU1052" i="57"/>
  <c r="AU1053" i="57"/>
  <c r="AU1054" i="57"/>
  <c r="AU1055" i="57"/>
  <c r="AU1056" i="57"/>
  <c r="AU1057" i="57"/>
  <c r="AU1058" i="57"/>
  <c r="AU1059" i="57"/>
  <c r="AU1060" i="57"/>
  <c r="AU1061" i="57"/>
  <c r="AU1062" i="57"/>
  <c r="AU1063" i="57"/>
  <c r="AU1064" i="57"/>
  <c r="AT1045" i="57"/>
  <c r="AT1046" i="57"/>
  <c r="AT1047" i="57"/>
  <c r="AT1048" i="57"/>
  <c r="AT1049" i="57"/>
  <c r="AT1050" i="57"/>
  <c r="AT1051" i="57"/>
  <c r="AT1052" i="57"/>
  <c r="AT1053" i="57"/>
  <c r="AT1054" i="57"/>
  <c r="AT1055" i="57"/>
  <c r="AT1056" i="57"/>
  <c r="AT1057" i="57"/>
  <c r="AT1058" i="57"/>
  <c r="AT1059" i="57"/>
  <c r="AT1060" i="57"/>
  <c r="AT1061" i="57"/>
  <c r="AT1062" i="57"/>
  <c r="AT1063" i="57"/>
  <c r="AT1064" i="57"/>
  <c r="R1070" i="57"/>
  <c r="U1064" i="57"/>
  <c r="B1064" i="57"/>
  <c r="U1063" i="57"/>
  <c r="B1063" i="57"/>
  <c r="U1062" i="57"/>
  <c r="B1062" i="57"/>
  <c r="U1061" i="57"/>
  <c r="B1061" i="57"/>
  <c r="U1060" i="57"/>
  <c r="B1060" i="57"/>
  <c r="U1059" i="57"/>
  <c r="B1059" i="57"/>
  <c r="U1058" i="57"/>
  <c r="B1058" i="57"/>
  <c r="U1057" i="57"/>
  <c r="B1057" i="57"/>
  <c r="U1056" i="57"/>
  <c r="B1056" i="57"/>
  <c r="U1055" i="57"/>
  <c r="B1055" i="57"/>
  <c r="U1054" i="57"/>
  <c r="B1054" i="57"/>
  <c r="U1053" i="57"/>
  <c r="B1053" i="57"/>
  <c r="U1052" i="57"/>
  <c r="B1052" i="57"/>
  <c r="U1051" i="57"/>
  <c r="B1051" i="57"/>
  <c r="U1050" i="57"/>
  <c r="B1050" i="57"/>
  <c r="U1049" i="57"/>
  <c r="B1049" i="57"/>
  <c r="U1048" i="57"/>
  <c r="B1048" i="57"/>
  <c r="U1047" i="57"/>
  <c r="B1047" i="57"/>
  <c r="U1046" i="57"/>
  <c r="B1046" i="57"/>
  <c r="U1045" i="57"/>
  <c r="AR1045" i="57"/>
  <c r="B1045" i="57"/>
  <c r="AQ1042" i="57"/>
  <c r="AU1010" i="57"/>
  <c r="AU1011" i="57"/>
  <c r="AU1012" i="57"/>
  <c r="AU1013" i="57"/>
  <c r="AU1014" i="57"/>
  <c r="AU1015" i="57"/>
  <c r="AU1016" i="57"/>
  <c r="AU1017" i="57"/>
  <c r="AU1018" i="57"/>
  <c r="AU1019" i="57"/>
  <c r="AU1020" i="57"/>
  <c r="AU1021" i="57"/>
  <c r="AU1022" i="57"/>
  <c r="AU1023" i="57"/>
  <c r="AU1024" i="57"/>
  <c r="AU1025" i="57"/>
  <c r="AU1026" i="57"/>
  <c r="AU1027" i="57"/>
  <c r="AU1028" i="57"/>
  <c r="AU1029" i="57"/>
  <c r="AT1010" i="57"/>
  <c r="AT1011" i="57"/>
  <c r="AT1012" i="57"/>
  <c r="AT1013" i="57"/>
  <c r="AT1014" i="57"/>
  <c r="AT1015" i="57"/>
  <c r="AT1016" i="57"/>
  <c r="AT1017" i="57"/>
  <c r="AT1018" i="57"/>
  <c r="AT1019" i="57"/>
  <c r="AT1020" i="57"/>
  <c r="AT1021" i="57"/>
  <c r="AT1022" i="57"/>
  <c r="AT1023" i="57"/>
  <c r="AT1024" i="57"/>
  <c r="AT1025" i="57"/>
  <c r="AT1026" i="57"/>
  <c r="AT1027" i="57"/>
  <c r="AT1028" i="57"/>
  <c r="AT1029" i="57"/>
  <c r="BV1009" i="57"/>
  <c r="BV1010" i="57"/>
  <c r="BV1011" i="57"/>
  <c r="BV1012" i="57"/>
  <c r="BV1013" i="57"/>
  <c r="BV1014" i="57"/>
  <c r="BV1015" i="57"/>
  <c r="BV1016" i="57"/>
  <c r="BV1017" i="57"/>
  <c r="BV1018" i="57"/>
  <c r="BV1019" i="57"/>
  <c r="BV1020" i="57"/>
  <c r="BV1021" i="57"/>
  <c r="BV1022" i="57"/>
  <c r="BV1023" i="57"/>
  <c r="BV1024" i="57"/>
  <c r="BV1025" i="57"/>
  <c r="BV1026" i="57"/>
  <c r="BV1027" i="57"/>
  <c r="BV1028" i="57"/>
  <c r="BU1009" i="57"/>
  <c r="BU1010" i="57"/>
  <c r="BU1011" i="57"/>
  <c r="BU1012" i="57"/>
  <c r="BU1013" i="57"/>
  <c r="BU1014" i="57"/>
  <c r="BU1015" i="57"/>
  <c r="BU1016" i="57"/>
  <c r="BU1017" i="57"/>
  <c r="BU1018" i="57"/>
  <c r="BU1019" i="57"/>
  <c r="BU1020" i="57"/>
  <c r="BU1021" i="57"/>
  <c r="BU1022" i="57"/>
  <c r="BU1023" i="57"/>
  <c r="BU1024" i="57"/>
  <c r="BU1025" i="57"/>
  <c r="BU1026" i="57"/>
  <c r="BU1027" i="57"/>
  <c r="BU1028" i="57"/>
  <c r="BS1009" i="57"/>
  <c r="BS1010" i="57"/>
  <c r="BS1011" i="57"/>
  <c r="BS1012" i="57"/>
  <c r="BS1013" i="57"/>
  <c r="BS1014" i="57"/>
  <c r="BS1015" i="57"/>
  <c r="BS1016" i="57"/>
  <c r="BS1017" i="57"/>
  <c r="BS1018" i="57"/>
  <c r="BS1019" i="57"/>
  <c r="BS1020" i="57"/>
  <c r="BS1021" i="57"/>
  <c r="BS1022" i="57"/>
  <c r="BS1023" i="57"/>
  <c r="BS1024" i="57"/>
  <c r="BS1025" i="57"/>
  <c r="BS1026" i="57"/>
  <c r="BS1027" i="57"/>
  <c r="BS1028" i="57"/>
  <c r="BR1009" i="57"/>
  <c r="BR1010" i="57"/>
  <c r="BR1011" i="57"/>
  <c r="BR1012" i="57"/>
  <c r="BR1013" i="57"/>
  <c r="BR1014" i="57"/>
  <c r="BR1015" i="57"/>
  <c r="BR1016" i="57"/>
  <c r="BR1017" i="57"/>
  <c r="BR1018" i="57"/>
  <c r="BR1019" i="57"/>
  <c r="BR1020" i="57"/>
  <c r="BR1021" i="57"/>
  <c r="BR1022" i="57"/>
  <c r="BR1023" i="57"/>
  <c r="BR1024" i="57"/>
  <c r="BR1025" i="57"/>
  <c r="BR1026" i="57"/>
  <c r="BR1027" i="57"/>
  <c r="BR1028" i="57"/>
  <c r="BP1009" i="57"/>
  <c r="BP1010" i="57"/>
  <c r="BP1011" i="57"/>
  <c r="BP1012" i="57"/>
  <c r="BP1013" i="57"/>
  <c r="BP1014" i="57"/>
  <c r="BP1015" i="57"/>
  <c r="BP1016" i="57"/>
  <c r="BP1017" i="57"/>
  <c r="BP1018" i="57"/>
  <c r="BP1019" i="57"/>
  <c r="BP1020" i="57"/>
  <c r="BP1021" i="57"/>
  <c r="BP1022" i="57"/>
  <c r="BP1023" i="57"/>
  <c r="BP1024" i="57"/>
  <c r="BP1025" i="57"/>
  <c r="BP1026" i="57"/>
  <c r="BP1027" i="57"/>
  <c r="BP1028" i="57"/>
  <c r="BO1009" i="57"/>
  <c r="BO1010" i="57"/>
  <c r="BO1011" i="57"/>
  <c r="BO1012" i="57"/>
  <c r="BO1013" i="57"/>
  <c r="BO1014" i="57"/>
  <c r="BO1015" i="57"/>
  <c r="BO1016" i="57"/>
  <c r="BO1017" i="57"/>
  <c r="BO1018" i="57"/>
  <c r="BO1019" i="57"/>
  <c r="BO1020" i="57"/>
  <c r="BO1021" i="57"/>
  <c r="BO1022" i="57"/>
  <c r="BO1023" i="57"/>
  <c r="BO1024" i="57"/>
  <c r="BO1025" i="57"/>
  <c r="BO1026" i="57"/>
  <c r="BO1027" i="57"/>
  <c r="BO1028" i="57"/>
  <c r="BM1009" i="57"/>
  <c r="BM1010" i="57"/>
  <c r="BM1011" i="57"/>
  <c r="BM1012" i="57"/>
  <c r="BM1013" i="57"/>
  <c r="BM1014" i="57"/>
  <c r="BM1015" i="57"/>
  <c r="BM1016" i="57"/>
  <c r="BM1017" i="57"/>
  <c r="BM1018" i="57"/>
  <c r="BM1019" i="57"/>
  <c r="BM1020" i="57"/>
  <c r="BM1021" i="57"/>
  <c r="BM1022" i="57"/>
  <c r="BM1023" i="57"/>
  <c r="BM1024" i="57"/>
  <c r="BM1025" i="57"/>
  <c r="BM1026" i="57"/>
  <c r="BM1027" i="57"/>
  <c r="BM1028" i="57"/>
  <c r="BL1009" i="57"/>
  <c r="BL1010" i="57"/>
  <c r="BL1011" i="57"/>
  <c r="BL1012" i="57"/>
  <c r="BL1013" i="57"/>
  <c r="BL1014" i="57"/>
  <c r="BL1015" i="57"/>
  <c r="BL1016" i="57"/>
  <c r="BL1017" i="57"/>
  <c r="BL1018" i="57"/>
  <c r="BL1019" i="57"/>
  <c r="BL1020" i="57"/>
  <c r="BL1021" i="57"/>
  <c r="BL1022" i="57"/>
  <c r="BL1023" i="57"/>
  <c r="BL1024" i="57"/>
  <c r="BL1025" i="57"/>
  <c r="BL1026" i="57"/>
  <c r="BL1027" i="57"/>
  <c r="BL1028" i="57"/>
  <c r="BJ1009" i="57"/>
  <c r="BJ1010" i="57"/>
  <c r="BJ1011" i="57"/>
  <c r="BJ1012" i="57"/>
  <c r="BJ1013" i="57"/>
  <c r="BJ1014" i="57"/>
  <c r="BJ1015" i="57"/>
  <c r="BJ1016" i="57"/>
  <c r="BJ1017" i="57"/>
  <c r="BJ1018" i="57"/>
  <c r="BJ1019" i="57"/>
  <c r="BJ1020" i="57"/>
  <c r="BJ1021" i="57"/>
  <c r="BJ1022" i="57"/>
  <c r="BJ1023" i="57"/>
  <c r="BJ1024" i="57"/>
  <c r="BJ1025" i="57"/>
  <c r="BJ1026" i="57"/>
  <c r="BJ1027" i="57"/>
  <c r="BJ1028" i="57"/>
  <c r="BI1009" i="57"/>
  <c r="BI1010" i="57"/>
  <c r="BI1011" i="57"/>
  <c r="BI1012" i="57"/>
  <c r="BI1013" i="57"/>
  <c r="BI1014" i="57"/>
  <c r="BI1015" i="57"/>
  <c r="BI1016" i="57"/>
  <c r="BI1017" i="57"/>
  <c r="BI1018" i="57"/>
  <c r="BI1019" i="57"/>
  <c r="BI1020" i="57"/>
  <c r="BI1021" i="57"/>
  <c r="BI1022" i="57"/>
  <c r="BI1023" i="57"/>
  <c r="BI1024" i="57"/>
  <c r="BI1025" i="57"/>
  <c r="BI1026" i="57"/>
  <c r="BI1027" i="57"/>
  <c r="BI1028" i="57"/>
  <c r="BG1009" i="57"/>
  <c r="BG1010" i="57"/>
  <c r="BG1011" i="57"/>
  <c r="BG1012" i="57"/>
  <c r="BG1013" i="57"/>
  <c r="BG1014" i="57"/>
  <c r="BG1015" i="57"/>
  <c r="BG1016" i="57"/>
  <c r="BG1017" i="57"/>
  <c r="BG1018" i="57"/>
  <c r="BG1019" i="57"/>
  <c r="BG1020" i="57"/>
  <c r="BG1021" i="57"/>
  <c r="BG1022" i="57"/>
  <c r="BG1023" i="57"/>
  <c r="BG1024" i="57"/>
  <c r="BG1025" i="57"/>
  <c r="BG1026" i="57"/>
  <c r="BG1027" i="57"/>
  <c r="BG1028" i="57"/>
  <c r="BF1009" i="57"/>
  <c r="BF1010" i="57"/>
  <c r="BF1011" i="57"/>
  <c r="BF1012" i="57"/>
  <c r="BF1013" i="57"/>
  <c r="BF1014" i="57"/>
  <c r="BF1015" i="57"/>
  <c r="BF1016" i="57"/>
  <c r="BF1017" i="57"/>
  <c r="BF1018" i="57"/>
  <c r="BF1019" i="57"/>
  <c r="BF1020" i="57"/>
  <c r="BF1021" i="57"/>
  <c r="BF1022" i="57"/>
  <c r="BF1023" i="57"/>
  <c r="BF1024" i="57"/>
  <c r="BF1025" i="57"/>
  <c r="BF1026" i="57"/>
  <c r="BF1027" i="57"/>
  <c r="BF1028" i="57"/>
  <c r="BD1009" i="57"/>
  <c r="BD1010" i="57"/>
  <c r="BD1011" i="57"/>
  <c r="BD1012" i="57"/>
  <c r="BD1013" i="57"/>
  <c r="BD1014" i="57"/>
  <c r="BD1015" i="57"/>
  <c r="BD1016" i="57"/>
  <c r="BD1017" i="57"/>
  <c r="BD1018" i="57"/>
  <c r="BD1019" i="57"/>
  <c r="BD1020" i="57"/>
  <c r="BD1021" i="57"/>
  <c r="BD1022" i="57"/>
  <c r="BD1023" i="57"/>
  <c r="BD1024" i="57"/>
  <c r="BD1025" i="57"/>
  <c r="BD1026" i="57"/>
  <c r="BD1027" i="57"/>
  <c r="BD1028" i="57"/>
  <c r="BC1009" i="57"/>
  <c r="BC1010" i="57"/>
  <c r="BC1011" i="57"/>
  <c r="BC1012" i="57"/>
  <c r="BC1013" i="57"/>
  <c r="BC1014" i="57"/>
  <c r="BC1015" i="57"/>
  <c r="BC1016" i="57"/>
  <c r="BC1017" i="57"/>
  <c r="BC1018" i="57"/>
  <c r="BC1019" i="57"/>
  <c r="BC1020" i="57"/>
  <c r="BC1021" i="57"/>
  <c r="BC1022" i="57"/>
  <c r="BC1023" i="57"/>
  <c r="BC1024" i="57"/>
  <c r="BC1025" i="57"/>
  <c r="BC1026" i="57"/>
  <c r="BC1027" i="57"/>
  <c r="BC1028" i="57"/>
  <c r="BA1009" i="57"/>
  <c r="BA1010" i="57"/>
  <c r="BA1011" i="57"/>
  <c r="BA1012" i="57"/>
  <c r="BA1013" i="57"/>
  <c r="BA1014" i="57"/>
  <c r="BA1015" i="57"/>
  <c r="BA1016" i="57"/>
  <c r="BA1017" i="57"/>
  <c r="BA1018" i="57"/>
  <c r="BA1019" i="57"/>
  <c r="BA1020" i="57"/>
  <c r="BA1021" i="57"/>
  <c r="BA1022" i="57"/>
  <c r="BA1023" i="57"/>
  <c r="BA1024" i="57"/>
  <c r="BA1025" i="57"/>
  <c r="BA1026" i="57"/>
  <c r="BA1027" i="57"/>
  <c r="BA1028" i="57"/>
  <c r="AZ1009" i="57"/>
  <c r="AZ1010" i="57"/>
  <c r="AZ1011" i="57"/>
  <c r="AZ1012" i="57"/>
  <c r="AZ1013" i="57"/>
  <c r="AZ1014" i="57"/>
  <c r="AZ1015" i="57"/>
  <c r="AZ1016" i="57"/>
  <c r="AZ1017" i="57"/>
  <c r="AZ1018" i="57"/>
  <c r="AZ1019" i="57"/>
  <c r="AZ1020" i="57"/>
  <c r="AZ1021" i="57"/>
  <c r="AZ1022" i="57"/>
  <c r="AZ1023" i="57"/>
  <c r="AZ1024" i="57"/>
  <c r="AZ1025" i="57"/>
  <c r="AZ1026" i="57"/>
  <c r="AZ1027" i="57"/>
  <c r="AZ1028" i="57"/>
  <c r="AX1009" i="57"/>
  <c r="AX1010" i="57"/>
  <c r="AX1011" i="57"/>
  <c r="AX1012" i="57"/>
  <c r="AX1013" i="57"/>
  <c r="AX1014" i="57"/>
  <c r="AX1015" i="57"/>
  <c r="AX1016" i="57"/>
  <c r="AX1017" i="57"/>
  <c r="AX1018" i="57"/>
  <c r="AX1019" i="57"/>
  <c r="AX1020" i="57"/>
  <c r="AX1021" i="57"/>
  <c r="AX1022" i="57"/>
  <c r="AX1023" i="57"/>
  <c r="AX1024" i="57"/>
  <c r="AX1025" i="57"/>
  <c r="AX1026" i="57"/>
  <c r="AX1027" i="57"/>
  <c r="AX1028" i="57"/>
  <c r="AW1009" i="57"/>
  <c r="AW1010" i="57"/>
  <c r="AW1011" i="57"/>
  <c r="AW1012" i="57"/>
  <c r="AW1013" i="57"/>
  <c r="AW1014" i="57"/>
  <c r="AW1015" i="57"/>
  <c r="AW1016" i="57"/>
  <c r="AW1017" i="57"/>
  <c r="AW1018" i="57"/>
  <c r="AW1019" i="57"/>
  <c r="AW1020" i="57"/>
  <c r="AW1021" i="57"/>
  <c r="AW1022" i="57"/>
  <c r="AW1023" i="57"/>
  <c r="AW1024" i="57"/>
  <c r="AW1025" i="57"/>
  <c r="AW1026" i="57"/>
  <c r="AW1027" i="57"/>
  <c r="AW1028" i="57"/>
  <c r="U1028" i="57"/>
  <c r="B1028" i="57"/>
  <c r="U1027" i="57"/>
  <c r="B1027" i="57"/>
  <c r="U1026" i="57"/>
  <c r="B1026" i="57"/>
  <c r="U1025" i="57"/>
  <c r="B1025" i="57"/>
  <c r="U1024" i="57"/>
  <c r="B1024" i="57"/>
  <c r="U1023" i="57"/>
  <c r="B1023" i="57"/>
  <c r="U1022" i="57"/>
  <c r="B1022" i="57"/>
  <c r="U1021" i="57"/>
  <c r="B1021" i="57"/>
  <c r="U1020" i="57"/>
  <c r="B1020" i="57"/>
  <c r="U1019" i="57"/>
  <c r="B1019" i="57"/>
  <c r="U1018" i="57"/>
  <c r="B1018" i="57"/>
  <c r="U1017" i="57"/>
  <c r="B1017" i="57"/>
  <c r="U1016" i="57"/>
  <c r="B1016" i="57"/>
  <c r="U1015" i="57"/>
  <c r="B1015" i="57"/>
  <c r="U1014" i="57"/>
  <c r="B1014" i="57"/>
  <c r="U1013" i="57"/>
  <c r="B1013" i="57"/>
  <c r="U1012" i="57"/>
  <c r="B1012" i="57"/>
  <c r="U1011" i="57"/>
  <c r="B1011" i="57"/>
  <c r="U1010" i="57"/>
  <c r="B1010" i="57"/>
  <c r="U1009" i="57"/>
  <c r="AR1009" i="57"/>
  <c r="B1009" i="57"/>
  <c r="AQ1006" i="57"/>
  <c r="BV969" i="57"/>
  <c r="BV970" i="57"/>
  <c r="BV971" i="57"/>
  <c r="BV972" i="57"/>
  <c r="BV973" i="57"/>
  <c r="BV974" i="57"/>
  <c r="BV975" i="57"/>
  <c r="BV976" i="57"/>
  <c r="BV977" i="57"/>
  <c r="BV978" i="57"/>
  <c r="BV979" i="57"/>
  <c r="BV980" i="57"/>
  <c r="BV981" i="57"/>
  <c r="BV982" i="57"/>
  <c r="BV983" i="57"/>
  <c r="BV984" i="57"/>
  <c r="BV985" i="57"/>
  <c r="BV986" i="57"/>
  <c r="BV987" i="57"/>
  <c r="BV988" i="57"/>
  <c r="BU969" i="57"/>
  <c r="BU970" i="57"/>
  <c r="BU971" i="57"/>
  <c r="BU972" i="57"/>
  <c r="BU973" i="57"/>
  <c r="BU974" i="57"/>
  <c r="BU975" i="57"/>
  <c r="BU976" i="57"/>
  <c r="BU977" i="57"/>
  <c r="BU978" i="57"/>
  <c r="BU979" i="57"/>
  <c r="BU980" i="57"/>
  <c r="BU981" i="57"/>
  <c r="BU982" i="57"/>
  <c r="BU983" i="57"/>
  <c r="BU984" i="57"/>
  <c r="BU985" i="57"/>
  <c r="BU986" i="57"/>
  <c r="BU987" i="57"/>
  <c r="BU988" i="57"/>
  <c r="BS969" i="57"/>
  <c r="BS970" i="57"/>
  <c r="BS971" i="57"/>
  <c r="BS972" i="57"/>
  <c r="BS973" i="57"/>
  <c r="BS974" i="57"/>
  <c r="BS975" i="57"/>
  <c r="BS976" i="57"/>
  <c r="BS977" i="57"/>
  <c r="BS978" i="57"/>
  <c r="BS979" i="57"/>
  <c r="BS980" i="57"/>
  <c r="BS981" i="57"/>
  <c r="BS982" i="57"/>
  <c r="BS983" i="57"/>
  <c r="BS984" i="57"/>
  <c r="BS985" i="57"/>
  <c r="BS986" i="57"/>
  <c r="BS987" i="57"/>
  <c r="BS988" i="57"/>
  <c r="BR969" i="57"/>
  <c r="BR970" i="57"/>
  <c r="BR971" i="57"/>
  <c r="BR972" i="57"/>
  <c r="BR973" i="57"/>
  <c r="BR974" i="57"/>
  <c r="BR975" i="57"/>
  <c r="BR976" i="57"/>
  <c r="BR977" i="57"/>
  <c r="BR978" i="57"/>
  <c r="BR979" i="57"/>
  <c r="BR980" i="57"/>
  <c r="BR981" i="57"/>
  <c r="BR982" i="57"/>
  <c r="BR983" i="57"/>
  <c r="BR984" i="57"/>
  <c r="BR985" i="57"/>
  <c r="BR986" i="57"/>
  <c r="BR987" i="57"/>
  <c r="BR988" i="57"/>
  <c r="BP969" i="57"/>
  <c r="BP970" i="57"/>
  <c r="BP971" i="57"/>
  <c r="BP972" i="57"/>
  <c r="BP973" i="57"/>
  <c r="BP974" i="57"/>
  <c r="BP975" i="57"/>
  <c r="BP976" i="57"/>
  <c r="BP977" i="57"/>
  <c r="BP978" i="57"/>
  <c r="BP979" i="57"/>
  <c r="BP980" i="57"/>
  <c r="BP981" i="57"/>
  <c r="BP982" i="57"/>
  <c r="BP983" i="57"/>
  <c r="BP984" i="57"/>
  <c r="BP985" i="57"/>
  <c r="BP986" i="57"/>
  <c r="BP987" i="57"/>
  <c r="BP988" i="57"/>
  <c r="BO969" i="57"/>
  <c r="BO970" i="57"/>
  <c r="BO971" i="57"/>
  <c r="BO972" i="57"/>
  <c r="BO973" i="57"/>
  <c r="BO974" i="57"/>
  <c r="BO975" i="57"/>
  <c r="BO976" i="57"/>
  <c r="BO977" i="57"/>
  <c r="BO978" i="57"/>
  <c r="BO979" i="57"/>
  <c r="BO980" i="57"/>
  <c r="BO981" i="57"/>
  <c r="BO982" i="57"/>
  <c r="BO983" i="57"/>
  <c r="BO984" i="57"/>
  <c r="BO985" i="57"/>
  <c r="BO986" i="57"/>
  <c r="BO987" i="57"/>
  <c r="BO988" i="57"/>
  <c r="BM969" i="57"/>
  <c r="BM970" i="57"/>
  <c r="BM971" i="57"/>
  <c r="BM972" i="57"/>
  <c r="BM973" i="57"/>
  <c r="BM974" i="57"/>
  <c r="BM975" i="57"/>
  <c r="BM976" i="57"/>
  <c r="BM977" i="57"/>
  <c r="BM978" i="57"/>
  <c r="BM979" i="57"/>
  <c r="BM980" i="57"/>
  <c r="BM981" i="57"/>
  <c r="BM982" i="57"/>
  <c r="BM983" i="57"/>
  <c r="BM984" i="57"/>
  <c r="BM985" i="57"/>
  <c r="BM986" i="57"/>
  <c r="BM987" i="57"/>
  <c r="BM988" i="57"/>
  <c r="BL969" i="57"/>
  <c r="BL970" i="57"/>
  <c r="BL971" i="57"/>
  <c r="BL972" i="57"/>
  <c r="BL973" i="57"/>
  <c r="BL974" i="57"/>
  <c r="BL975" i="57"/>
  <c r="BL976" i="57"/>
  <c r="BL977" i="57"/>
  <c r="BL978" i="57"/>
  <c r="BL979" i="57"/>
  <c r="BL980" i="57"/>
  <c r="BL981" i="57"/>
  <c r="BL982" i="57"/>
  <c r="BL983" i="57"/>
  <c r="BL984" i="57"/>
  <c r="BL985" i="57"/>
  <c r="BL986" i="57"/>
  <c r="BL987" i="57"/>
  <c r="BL988" i="57"/>
  <c r="BJ969" i="57"/>
  <c r="BJ970" i="57"/>
  <c r="BJ971" i="57"/>
  <c r="BJ972" i="57"/>
  <c r="BJ973" i="57"/>
  <c r="BJ974" i="57"/>
  <c r="BJ975" i="57"/>
  <c r="BJ976" i="57"/>
  <c r="BJ977" i="57"/>
  <c r="BJ978" i="57"/>
  <c r="BJ979" i="57"/>
  <c r="BJ980" i="57"/>
  <c r="BJ981" i="57"/>
  <c r="BJ982" i="57"/>
  <c r="BJ983" i="57"/>
  <c r="BJ984" i="57"/>
  <c r="BJ985" i="57"/>
  <c r="BJ986" i="57"/>
  <c r="BJ987" i="57"/>
  <c r="BJ988" i="57"/>
  <c r="BI969" i="57"/>
  <c r="BI970" i="57"/>
  <c r="BI971" i="57"/>
  <c r="BI972" i="57"/>
  <c r="BI973" i="57"/>
  <c r="BI974" i="57"/>
  <c r="BI975" i="57"/>
  <c r="BI976" i="57"/>
  <c r="BI977" i="57"/>
  <c r="BI978" i="57"/>
  <c r="BI979" i="57"/>
  <c r="BI980" i="57"/>
  <c r="BI981" i="57"/>
  <c r="BI982" i="57"/>
  <c r="BI983" i="57"/>
  <c r="BI984" i="57"/>
  <c r="BI985" i="57"/>
  <c r="BI986" i="57"/>
  <c r="BI987" i="57"/>
  <c r="BI988" i="57"/>
  <c r="BG969" i="57"/>
  <c r="BG970" i="57"/>
  <c r="BG971" i="57"/>
  <c r="BG972" i="57"/>
  <c r="BG973" i="57"/>
  <c r="BG974" i="57"/>
  <c r="BG975" i="57"/>
  <c r="BG976" i="57"/>
  <c r="BG977" i="57"/>
  <c r="BG978" i="57"/>
  <c r="BG979" i="57"/>
  <c r="BG980" i="57"/>
  <c r="BG981" i="57"/>
  <c r="BG982" i="57"/>
  <c r="BG983" i="57"/>
  <c r="BG984" i="57"/>
  <c r="BG985" i="57"/>
  <c r="BG986" i="57"/>
  <c r="BG987" i="57"/>
  <c r="BG988" i="57"/>
  <c r="BF969" i="57"/>
  <c r="BF970" i="57"/>
  <c r="BF971" i="57"/>
  <c r="BF972" i="57"/>
  <c r="BF973" i="57"/>
  <c r="BF974" i="57"/>
  <c r="BF975" i="57"/>
  <c r="BF976" i="57"/>
  <c r="BF977" i="57"/>
  <c r="BF978" i="57"/>
  <c r="BF979" i="57"/>
  <c r="BF980" i="57"/>
  <c r="BF981" i="57"/>
  <c r="BF982" i="57"/>
  <c r="BF983" i="57"/>
  <c r="BF984" i="57"/>
  <c r="BF985" i="57"/>
  <c r="BF986" i="57"/>
  <c r="BF987" i="57"/>
  <c r="BF988" i="57"/>
  <c r="BD969" i="57"/>
  <c r="BD970" i="57"/>
  <c r="BD971" i="57"/>
  <c r="BD972" i="57"/>
  <c r="BD973" i="57"/>
  <c r="BD974" i="57"/>
  <c r="BD975" i="57"/>
  <c r="BD976" i="57"/>
  <c r="BD977" i="57"/>
  <c r="BD978" i="57"/>
  <c r="BD979" i="57"/>
  <c r="BD980" i="57"/>
  <c r="BD981" i="57"/>
  <c r="BD982" i="57"/>
  <c r="BD983" i="57"/>
  <c r="BD984" i="57"/>
  <c r="BD985" i="57"/>
  <c r="BD986" i="57"/>
  <c r="BD987" i="57"/>
  <c r="BD988" i="57"/>
  <c r="BC969" i="57"/>
  <c r="BC970" i="57"/>
  <c r="BC971" i="57"/>
  <c r="BC972" i="57"/>
  <c r="BC973" i="57"/>
  <c r="BC974" i="57"/>
  <c r="BC975" i="57"/>
  <c r="BC976" i="57"/>
  <c r="BC977" i="57"/>
  <c r="BC978" i="57"/>
  <c r="BC979" i="57"/>
  <c r="BC980" i="57"/>
  <c r="BC981" i="57"/>
  <c r="BC982" i="57"/>
  <c r="BC983" i="57"/>
  <c r="BC984" i="57"/>
  <c r="BC985" i="57"/>
  <c r="BC986" i="57"/>
  <c r="BC987" i="57"/>
  <c r="BC988" i="57"/>
  <c r="BA969" i="57"/>
  <c r="BA970" i="57"/>
  <c r="BA971" i="57"/>
  <c r="BA972" i="57"/>
  <c r="BA973" i="57"/>
  <c r="BA974" i="57"/>
  <c r="BA975" i="57"/>
  <c r="BA976" i="57"/>
  <c r="BA977" i="57"/>
  <c r="BA978" i="57"/>
  <c r="BA979" i="57"/>
  <c r="BA980" i="57"/>
  <c r="BA981" i="57"/>
  <c r="BA982" i="57"/>
  <c r="BA983" i="57"/>
  <c r="BA984" i="57"/>
  <c r="BA985" i="57"/>
  <c r="BA986" i="57"/>
  <c r="BA987" i="57"/>
  <c r="BA988" i="57"/>
  <c r="AZ969" i="57"/>
  <c r="AZ970" i="57"/>
  <c r="AZ971" i="57"/>
  <c r="AZ972" i="57"/>
  <c r="AZ973" i="57"/>
  <c r="AZ974" i="57"/>
  <c r="AZ975" i="57"/>
  <c r="AZ976" i="57"/>
  <c r="AZ977" i="57"/>
  <c r="AZ978" i="57"/>
  <c r="AZ979" i="57"/>
  <c r="AZ980" i="57"/>
  <c r="AZ981" i="57"/>
  <c r="AZ982" i="57"/>
  <c r="AZ983" i="57"/>
  <c r="AZ984" i="57"/>
  <c r="AZ985" i="57"/>
  <c r="AZ986" i="57"/>
  <c r="AZ987" i="57"/>
  <c r="AZ988" i="57"/>
  <c r="AX969" i="57"/>
  <c r="AX970" i="57"/>
  <c r="AX971" i="57"/>
  <c r="AX972" i="57"/>
  <c r="AX973" i="57"/>
  <c r="AX974" i="57"/>
  <c r="AX975" i="57"/>
  <c r="AX976" i="57"/>
  <c r="AX977" i="57"/>
  <c r="AX978" i="57"/>
  <c r="AX979" i="57"/>
  <c r="AX980" i="57"/>
  <c r="AX981" i="57"/>
  <c r="AX982" i="57"/>
  <c r="AX983" i="57"/>
  <c r="AX984" i="57"/>
  <c r="AX985" i="57"/>
  <c r="AX986" i="57"/>
  <c r="AX987" i="57"/>
  <c r="AX988" i="57"/>
  <c r="AW969" i="57"/>
  <c r="AW970" i="57"/>
  <c r="AW971" i="57"/>
  <c r="AW972" i="57"/>
  <c r="AW973" i="57"/>
  <c r="AW974" i="57"/>
  <c r="AW975" i="57"/>
  <c r="AW976" i="57"/>
  <c r="AW977" i="57"/>
  <c r="AW978" i="57"/>
  <c r="AW979" i="57"/>
  <c r="AW980" i="57"/>
  <c r="AW981" i="57"/>
  <c r="AW982" i="57"/>
  <c r="AW983" i="57"/>
  <c r="AW984" i="57"/>
  <c r="AW985" i="57"/>
  <c r="AW986" i="57"/>
  <c r="AW987" i="57"/>
  <c r="AW988" i="57"/>
  <c r="AU969" i="57"/>
  <c r="AU970" i="57"/>
  <c r="AU971" i="57"/>
  <c r="AU972" i="57"/>
  <c r="AU973" i="57"/>
  <c r="AU974" i="57"/>
  <c r="AU975" i="57"/>
  <c r="AU976" i="57"/>
  <c r="AU977" i="57"/>
  <c r="AU978" i="57"/>
  <c r="AU979" i="57"/>
  <c r="AU980" i="57"/>
  <c r="AU981" i="57"/>
  <c r="AU982" i="57"/>
  <c r="AU983" i="57"/>
  <c r="AU984" i="57"/>
  <c r="AU985" i="57"/>
  <c r="AU986" i="57"/>
  <c r="AU987" i="57"/>
  <c r="AU988" i="57"/>
  <c r="AT969" i="57"/>
  <c r="AT970" i="57"/>
  <c r="AT971" i="57"/>
  <c r="AT972" i="57"/>
  <c r="AT973" i="57"/>
  <c r="AT974" i="57"/>
  <c r="AT975" i="57"/>
  <c r="AT976" i="57"/>
  <c r="AT977" i="57"/>
  <c r="AT978" i="57"/>
  <c r="AT979" i="57"/>
  <c r="AT980" i="57"/>
  <c r="AT981" i="57"/>
  <c r="AT982" i="57"/>
  <c r="AT983" i="57"/>
  <c r="AT984" i="57"/>
  <c r="AT985" i="57"/>
  <c r="AT986" i="57"/>
  <c r="AT987" i="57"/>
  <c r="AT988" i="57"/>
  <c r="U988" i="57"/>
  <c r="B988" i="57"/>
  <c r="U987" i="57"/>
  <c r="B987" i="57"/>
  <c r="U986" i="57"/>
  <c r="B986" i="57"/>
  <c r="U985" i="57"/>
  <c r="B985" i="57"/>
  <c r="U984" i="57"/>
  <c r="B984" i="57"/>
  <c r="U983" i="57"/>
  <c r="B983" i="57"/>
  <c r="U982" i="57"/>
  <c r="B982" i="57"/>
  <c r="U981" i="57"/>
  <c r="B981" i="57"/>
  <c r="U980" i="57"/>
  <c r="B980" i="57"/>
  <c r="U979" i="57"/>
  <c r="B979" i="57"/>
  <c r="U978" i="57"/>
  <c r="B978" i="57"/>
  <c r="U977" i="57"/>
  <c r="B977" i="57"/>
  <c r="U976" i="57"/>
  <c r="B976" i="57"/>
  <c r="U975" i="57"/>
  <c r="B975" i="57"/>
  <c r="U974" i="57"/>
  <c r="B974" i="57"/>
  <c r="U973" i="57"/>
  <c r="B973" i="57"/>
  <c r="U972" i="57"/>
  <c r="B972" i="57"/>
  <c r="U971" i="57"/>
  <c r="B971" i="57"/>
  <c r="U970" i="57"/>
  <c r="B970" i="57"/>
  <c r="U969" i="57"/>
  <c r="AR969" i="57"/>
  <c r="B969" i="57"/>
  <c r="AQ966" i="57"/>
  <c r="BV935" i="57"/>
  <c r="BV936" i="57"/>
  <c r="BV937" i="57"/>
  <c r="BV938" i="57"/>
  <c r="BV939" i="57"/>
  <c r="BV940" i="57"/>
  <c r="BV941" i="57"/>
  <c r="BV942" i="57"/>
  <c r="BV943" i="57"/>
  <c r="BV944" i="57"/>
  <c r="BV945" i="57"/>
  <c r="BV946" i="57"/>
  <c r="BV947" i="57"/>
  <c r="BV948" i="57"/>
  <c r="BV949" i="57"/>
  <c r="BV950" i="57"/>
  <c r="BV951" i="57"/>
  <c r="BV952" i="57"/>
  <c r="BV953" i="57"/>
  <c r="BV954" i="57"/>
  <c r="BU935" i="57"/>
  <c r="BU936" i="57"/>
  <c r="BU937" i="57"/>
  <c r="BU938" i="57"/>
  <c r="BU939" i="57"/>
  <c r="BU940" i="57"/>
  <c r="BU941" i="57"/>
  <c r="BU942" i="57"/>
  <c r="BU943" i="57"/>
  <c r="BU944" i="57"/>
  <c r="BU945" i="57"/>
  <c r="BU946" i="57"/>
  <c r="BU947" i="57"/>
  <c r="BU948" i="57"/>
  <c r="BU949" i="57"/>
  <c r="BU950" i="57"/>
  <c r="BU951" i="57"/>
  <c r="BU952" i="57"/>
  <c r="BU953" i="57"/>
  <c r="BU954" i="57"/>
  <c r="BS935" i="57"/>
  <c r="BS936" i="57"/>
  <c r="BS937" i="57"/>
  <c r="BS938" i="57"/>
  <c r="BS939" i="57"/>
  <c r="BS940" i="57"/>
  <c r="BS941" i="57"/>
  <c r="BS942" i="57"/>
  <c r="BS943" i="57"/>
  <c r="BS944" i="57"/>
  <c r="BS945" i="57"/>
  <c r="BS946" i="57"/>
  <c r="BS947" i="57"/>
  <c r="BS948" i="57"/>
  <c r="BS949" i="57"/>
  <c r="BS950" i="57"/>
  <c r="BS951" i="57"/>
  <c r="BS952" i="57"/>
  <c r="BS953" i="57"/>
  <c r="BS954" i="57"/>
  <c r="BR935" i="57"/>
  <c r="BR936" i="57"/>
  <c r="BR937" i="57"/>
  <c r="BR938" i="57"/>
  <c r="BR939" i="57"/>
  <c r="BR940" i="57"/>
  <c r="BR941" i="57"/>
  <c r="BR942" i="57"/>
  <c r="BR943" i="57"/>
  <c r="BR944" i="57"/>
  <c r="BR945" i="57"/>
  <c r="BR946" i="57"/>
  <c r="BR947" i="57"/>
  <c r="BR948" i="57"/>
  <c r="BR949" i="57"/>
  <c r="BR950" i="57"/>
  <c r="BR951" i="57"/>
  <c r="BR952" i="57"/>
  <c r="BR953" i="57"/>
  <c r="BR954" i="57"/>
  <c r="BP935" i="57"/>
  <c r="BP936" i="57"/>
  <c r="BP937" i="57"/>
  <c r="BP938" i="57"/>
  <c r="BP939" i="57"/>
  <c r="BP940" i="57"/>
  <c r="BP941" i="57"/>
  <c r="BP942" i="57"/>
  <c r="BP943" i="57"/>
  <c r="BP944" i="57"/>
  <c r="BP945" i="57"/>
  <c r="BP946" i="57"/>
  <c r="BP947" i="57"/>
  <c r="BP948" i="57"/>
  <c r="BP949" i="57"/>
  <c r="BP950" i="57"/>
  <c r="BP951" i="57"/>
  <c r="BP952" i="57"/>
  <c r="BP953" i="57"/>
  <c r="BP954" i="57"/>
  <c r="BO935" i="57"/>
  <c r="BO936" i="57"/>
  <c r="BO937" i="57"/>
  <c r="BO938" i="57"/>
  <c r="BO939" i="57"/>
  <c r="BO940" i="57"/>
  <c r="BO941" i="57"/>
  <c r="BO942" i="57"/>
  <c r="BO943" i="57"/>
  <c r="BO944" i="57"/>
  <c r="BO945" i="57"/>
  <c r="BO946" i="57"/>
  <c r="BO947" i="57"/>
  <c r="BO948" i="57"/>
  <c r="BO949" i="57"/>
  <c r="BO950" i="57"/>
  <c r="BO951" i="57"/>
  <c r="BO952" i="57"/>
  <c r="BO953" i="57"/>
  <c r="BO954" i="57"/>
  <c r="BM935" i="57"/>
  <c r="BM936" i="57"/>
  <c r="BM937" i="57"/>
  <c r="BM938" i="57"/>
  <c r="BM939" i="57"/>
  <c r="BM940" i="57"/>
  <c r="BM941" i="57"/>
  <c r="BM942" i="57"/>
  <c r="BM943" i="57"/>
  <c r="BM944" i="57"/>
  <c r="BM945" i="57"/>
  <c r="BM946" i="57"/>
  <c r="BM947" i="57"/>
  <c r="BM948" i="57"/>
  <c r="BM949" i="57"/>
  <c r="BM950" i="57"/>
  <c r="BM951" i="57"/>
  <c r="BM952" i="57"/>
  <c r="BM953" i="57"/>
  <c r="BM954" i="57"/>
  <c r="BL935" i="57"/>
  <c r="BL936" i="57"/>
  <c r="BL937" i="57"/>
  <c r="BL938" i="57"/>
  <c r="BL939" i="57"/>
  <c r="BL940" i="57"/>
  <c r="BL941" i="57"/>
  <c r="BL942" i="57"/>
  <c r="BL943" i="57"/>
  <c r="BL944" i="57"/>
  <c r="BL945" i="57"/>
  <c r="BL946" i="57"/>
  <c r="BL947" i="57"/>
  <c r="BL948" i="57"/>
  <c r="BL949" i="57"/>
  <c r="BL950" i="57"/>
  <c r="BL951" i="57"/>
  <c r="BL952" i="57"/>
  <c r="BL953" i="57"/>
  <c r="BL954" i="57"/>
  <c r="BJ935" i="57"/>
  <c r="BJ936" i="57"/>
  <c r="BJ937" i="57"/>
  <c r="BJ938" i="57"/>
  <c r="BJ939" i="57"/>
  <c r="BJ940" i="57"/>
  <c r="BJ941" i="57"/>
  <c r="BJ942" i="57"/>
  <c r="BJ943" i="57"/>
  <c r="BJ944" i="57"/>
  <c r="BJ945" i="57"/>
  <c r="BJ946" i="57"/>
  <c r="BJ947" i="57"/>
  <c r="BJ948" i="57"/>
  <c r="BJ949" i="57"/>
  <c r="BJ950" i="57"/>
  <c r="BJ951" i="57"/>
  <c r="BJ952" i="57"/>
  <c r="BJ953" i="57"/>
  <c r="BJ954" i="57"/>
  <c r="BI935" i="57"/>
  <c r="BI936" i="57"/>
  <c r="BI937" i="57"/>
  <c r="BI938" i="57"/>
  <c r="BI939" i="57"/>
  <c r="BI940" i="57"/>
  <c r="BI941" i="57"/>
  <c r="BI942" i="57"/>
  <c r="BI943" i="57"/>
  <c r="BI944" i="57"/>
  <c r="BI945" i="57"/>
  <c r="BI946" i="57"/>
  <c r="BI947" i="57"/>
  <c r="BI948" i="57"/>
  <c r="BI949" i="57"/>
  <c r="BI950" i="57"/>
  <c r="BI951" i="57"/>
  <c r="BI952" i="57"/>
  <c r="BI953" i="57"/>
  <c r="BI954" i="57"/>
  <c r="BG935" i="57"/>
  <c r="BG936" i="57"/>
  <c r="BG937" i="57"/>
  <c r="BG938" i="57"/>
  <c r="BG939" i="57"/>
  <c r="BG940" i="57"/>
  <c r="BG941" i="57"/>
  <c r="BG942" i="57"/>
  <c r="BG943" i="57"/>
  <c r="BG944" i="57"/>
  <c r="BG945" i="57"/>
  <c r="BG946" i="57"/>
  <c r="BG947" i="57"/>
  <c r="BG948" i="57"/>
  <c r="BG949" i="57"/>
  <c r="BG950" i="57"/>
  <c r="BG951" i="57"/>
  <c r="BG952" i="57"/>
  <c r="BG953" i="57"/>
  <c r="BG954" i="57"/>
  <c r="BF935" i="57"/>
  <c r="BF936" i="57"/>
  <c r="BF937" i="57"/>
  <c r="BF938" i="57"/>
  <c r="BF939" i="57"/>
  <c r="BF940" i="57"/>
  <c r="BF941" i="57"/>
  <c r="BF942" i="57"/>
  <c r="BF943" i="57"/>
  <c r="BF944" i="57"/>
  <c r="BF945" i="57"/>
  <c r="BF946" i="57"/>
  <c r="BF947" i="57"/>
  <c r="BF948" i="57"/>
  <c r="BF949" i="57"/>
  <c r="BF950" i="57"/>
  <c r="BF951" i="57"/>
  <c r="BF952" i="57"/>
  <c r="BF953" i="57"/>
  <c r="BF954" i="57"/>
  <c r="BD935" i="57"/>
  <c r="BD936" i="57"/>
  <c r="BD937" i="57"/>
  <c r="BD938" i="57"/>
  <c r="BD939" i="57"/>
  <c r="BD940" i="57"/>
  <c r="BD941" i="57"/>
  <c r="BD942" i="57"/>
  <c r="BD943" i="57"/>
  <c r="BD944" i="57"/>
  <c r="BD945" i="57"/>
  <c r="BD946" i="57"/>
  <c r="BD947" i="57"/>
  <c r="BD948" i="57"/>
  <c r="BD949" i="57"/>
  <c r="BD950" i="57"/>
  <c r="BD951" i="57"/>
  <c r="BD952" i="57"/>
  <c r="BD953" i="57"/>
  <c r="BD954" i="57"/>
  <c r="BC935" i="57"/>
  <c r="BC936" i="57"/>
  <c r="BC937" i="57"/>
  <c r="BC938" i="57"/>
  <c r="BC939" i="57"/>
  <c r="BC940" i="57"/>
  <c r="BC941" i="57"/>
  <c r="BC942" i="57"/>
  <c r="BC943" i="57"/>
  <c r="BC944" i="57"/>
  <c r="BC945" i="57"/>
  <c r="BC946" i="57"/>
  <c r="BC947" i="57"/>
  <c r="BC948" i="57"/>
  <c r="BC949" i="57"/>
  <c r="BC950" i="57"/>
  <c r="BC951" i="57"/>
  <c r="BC952" i="57"/>
  <c r="BC953" i="57"/>
  <c r="BC954" i="57"/>
  <c r="BA935" i="57"/>
  <c r="BA936" i="57"/>
  <c r="BA937" i="57"/>
  <c r="BA938" i="57"/>
  <c r="BA939" i="57"/>
  <c r="BA940" i="57"/>
  <c r="BA941" i="57"/>
  <c r="BA942" i="57"/>
  <c r="BA943" i="57"/>
  <c r="BA944" i="57"/>
  <c r="BA945" i="57"/>
  <c r="BA946" i="57"/>
  <c r="BA947" i="57"/>
  <c r="BA948" i="57"/>
  <c r="BA949" i="57"/>
  <c r="BA950" i="57"/>
  <c r="BA951" i="57"/>
  <c r="BA952" i="57"/>
  <c r="BA953" i="57"/>
  <c r="BA954" i="57"/>
  <c r="AZ935" i="57"/>
  <c r="AZ936" i="57"/>
  <c r="AZ937" i="57"/>
  <c r="AZ938" i="57"/>
  <c r="AZ939" i="57"/>
  <c r="AZ940" i="57"/>
  <c r="AZ941" i="57"/>
  <c r="AZ942" i="57"/>
  <c r="AZ943" i="57"/>
  <c r="AZ944" i="57"/>
  <c r="AZ945" i="57"/>
  <c r="AZ946" i="57"/>
  <c r="AZ947" i="57"/>
  <c r="AZ948" i="57"/>
  <c r="AZ949" i="57"/>
  <c r="AZ950" i="57"/>
  <c r="AZ951" i="57"/>
  <c r="AZ952" i="57"/>
  <c r="AZ953" i="57"/>
  <c r="AZ954" i="57"/>
  <c r="AX935" i="57"/>
  <c r="AX936" i="57"/>
  <c r="AX937" i="57"/>
  <c r="AX938" i="57"/>
  <c r="AX939" i="57"/>
  <c r="AX940" i="57"/>
  <c r="AX941" i="57"/>
  <c r="AX942" i="57"/>
  <c r="AX943" i="57"/>
  <c r="AX944" i="57"/>
  <c r="AX945" i="57"/>
  <c r="AX946" i="57"/>
  <c r="AX947" i="57"/>
  <c r="AX948" i="57"/>
  <c r="AX949" i="57"/>
  <c r="AX950" i="57"/>
  <c r="AX951" i="57"/>
  <c r="AX952" i="57"/>
  <c r="AX953" i="57"/>
  <c r="AX954" i="57"/>
  <c r="AW935" i="57"/>
  <c r="AW936" i="57"/>
  <c r="AW937" i="57"/>
  <c r="AW938" i="57"/>
  <c r="AW939" i="57"/>
  <c r="AW940" i="57"/>
  <c r="AW941" i="57"/>
  <c r="AW942" i="57"/>
  <c r="AW943" i="57"/>
  <c r="AW944" i="57"/>
  <c r="AW945" i="57"/>
  <c r="AW946" i="57"/>
  <c r="AW947" i="57"/>
  <c r="AW948" i="57"/>
  <c r="AW949" i="57"/>
  <c r="AW950" i="57"/>
  <c r="AW951" i="57"/>
  <c r="AW952" i="57"/>
  <c r="AW953" i="57"/>
  <c r="AW954" i="57"/>
  <c r="AU935" i="57"/>
  <c r="AU936" i="57"/>
  <c r="AU937" i="57"/>
  <c r="AU938" i="57"/>
  <c r="AU939" i="57"/>
  <c r="AU940" i="57"/>
  <c r="AU941" i="57"/>
  <c r="AU942" i="57"/>
  <c r="AU943" i="57"/>
  <c r="AU944" i="57"/>
  <c r="AU945" i="57"/>
  <c r="AU946" i="57"/>
  <c r="AU947" i="57"/>
  <c r="AU948" i="57"/>
  <c r="AU949" i="57"/>
  <c r="AU950" i="57"/>
  <c r="AU951" i="57"/>
  <c r="AU952" i="57"/>
  <c r="AU953" i="57"/>
  <c r="AU954" i="57"/>
  <c r="AT935" i="57"/>
  <c r="AT936" i="57"/>
  <c r="AT937" i="57"/>
  <c r="AT938" i="57"/>
  <c r="AT939" i="57"/>
  <c r="AT940" i="57"/>
  <c r="AT941" i="57"/>
  <c r="AT942" i="57"/>
  <c r="AT943" i="57"/>
  <c r="AT944" i="57"/>
  <c r="AT945" i="57"/>
  <c r="AT946" i="57"/>
  <c r="AT947" i="57"/>
  <c r="AT948" i="57"/>
  <c r="AT949" i="57"/>
  <c r="AT950" i="57"/>
  <c r="AT951" i="57"/>
  <c r="AT952" i="57"/>
  <c r="AT953" i="57"/>
  <c r="AT954" i="57"/>
  <c r="R960" i="57"/>
  <c r="U954" i="57"/>
  <c r="B954" i="57"/>
  <c r="U953" i="57"/>
  <c r="B953" i="57"/>
  <c r="U952" i="57"/>
  <c r="B952" i="57"/>
  <c r="U951" i="57"/>
  <c r="B951" i="57"/>
  <c r="U950" i="57"/>
  <c r="B950" i="57"/>
  <c r="U949" i="57"/>
  <c r="B949" i="57"/>
  <c r="U948" i="57"/>
  <c r="B948" i="57"/>
  <c r="U947" i="57"/>
  <c r="B947" i="57"/>
  <c r="U946" i="57"/>
  <c r="B946" i="57"/>
  <c r="U945" i="57"/>
  <c r="B945" i="57"/>
  <c r="U944" i="57"/>
  <c r="B944" i="57"/>
  <c r="U943" i="57"/>
  <c r="B943" i="57"/>
  <c r="U942" i="57"/>
  <c r="B942" i="57"/>
  <c r="U941" i="57"/>
  <c r="B941" i="57"/>
  <c r="U940" i="57"/>
  <c r="B940" i="57"/>
  <c r="U939" i="57"/>
  <c r="B939" i="57"/>
  <c r="U938" i="57"/>
  <c r="B938" i="57"/>
  <c r="U937" i="57"/>
  <c r="B937" i="57"/>
  <c r="U936" i="57"/>
  <c r="B936" i="57"/>
  <c r="U935" i="57"/>
  <c r="AR935" i="57"/>
  <c r="B935" i="57"/>
  <c r="AQ932" i="57"/>
  <c r="BV901" i="57"/>
  <c r="BV902" i="57"/>
  <c r="BV903" i="57"/>
  <c r="BV904" i="57"/>
  <c r="BV905" i="57"/>
  <c r="BV906" i="57"/>
  <c r="BV907" i="57"/>
  <c r="BV908" i="57"/>
  <c r="BV909" i="57"/>
  <c r="BV910" i="57"/>
  <c r="BV911" i="57"/>
  <c r="BV912" i="57"/>
  <c r="BV913" i="57"/>
  <c r="BV914" i="57"/>
  <c r="BV915" i="57"/>
  <c r="BV916" i="57"/>
  <c r="BV917" i="57"/>
  <c r="BV918" i="57"/>
  <c r="BV919" i="57"/>
  <c r="BV920" i="57"/>
  <c r="BU901" i="57"/>
  <c r="BU902" i="57"/>
  <c r="BU903" i="57"/>
  <c r="BU904" i="57"/>
  <c r="BU905" i="57"/>
  <c r="BU906" i="57"/>
  <c r="BU907" i="57"/>
  <c r="BU908" i="57"/>
  <c r="BU909" i="57"/>
  <c r="BU910" i="57"/>
  <c r="BU911" i="57"/>
  <c r="BU912" i="57"/>
  <c r="BU913" i="57"/>
  <c r="BU914" i="57"/>
  <c r="BU915" i="57"/>
  <c r="BU916" i="57"/>
  <c r="BU917" i="57"/>
  <c r="BU918" i="57"/>
  <c r="BU919" i="57"/>
  <c r="BU920" i="57"/>
  <c r="BS901" i="57"/>
  <c r="BS902" i="57"/>
  <c r="BS903" i="57"/>
  <c r="BS904" i="57"/>
  <c r="BS905" i="57"/>
  <c r="BS906" i="57"/>
  <c r="BS907" i="57"/>
  <c r="BS908" i="57"/>
  <c r="BS909" i="57"/>
  <c r="BS910" i="57"/>
  <c r="BS911" i="57"/>
  <c r="BS912" i="57"/>
  <c r="BS913" i="57"/>
  <c r="BS914" i="57"/>
  <c r="BS915" i="57"/>
  <c r="BS916" i="57"/>
  <c r="BS917" i="57"/>
  <c r="BS918" i="57"/>
  <c r="BS919" i="57"/>
  <c r="BS920" i="57"/>
  <c r="BR901" i="57"/>
  <c r="BR902" i="57"/>
  <c r="BR903" i="57"/>
  <c r="BR904" i="57"/>
  <c r="BR905" i="57"/>
  <c r="BR906" i="57"/>
  <c r="BR907" i="57"/>
  <c r="BR908" i="57"/>
  <c r="BR909" i="57"/>
  <c r="BR910" i="57"/>
  <c r="BR911" i="57"/>
  <c r="BR912" i="57"/>
  <c r="BR913" i="57"/>
  <c r="BR914" i="57"/>
  <c r="BR915" i="57"/>
  <c r="BR916" i="57"/>
  <c r="BR917" i="57"/>
  <c r="BR918" i="57"/>
  <c r="BR919" i="57"/>
  <c r="BR920" i="57"/>
  <c r="BP901" i="57"/>
  <c r="BP902" i="57"/>
  <c r="BP903" i="57"/>
  <c r="BP904" i="57"/>
  <c r="BP905" i="57"/>
  <c r="BP906" i="57"/>
  <c r="BP907" i="57"/>
  <c r="BP908" i="57"/>
  <c r="BP909" i="57"/>
  <c r="BP910" i="57"/>
  <c r="BP911" i="57"/>
  <c r="BP912" i="57"/>
  <c r="BP913" i="57"/>
  <c r="BP914" i="57"/>
  <c r="BP915" i="57"/>
  <c r="BP916" i="57"/>
  <c r="BP917" i="57"/>
  <c r="BP918" i="57"/>
  <c r="BP919" i="57"/>
  <c r="BP920" i="57"/>
  <c r="BO901" i="57"/>
  <c r="BO902" i="57"/>
  <c r="BO903" i="57"/>
  <c r="BO904" i="57"/>
  <c r="BO905" i="57"/>
  <c r="BO906" i="57"/>
  <c r="BO907" i="57"/>
  <c r="BO908" i="57"/>
  <c r="BO909" i="57"/>
  <c r="BO910" i="57"/>
  <c r="BO911" i="57"/>
  <c r="BO912" i="57"/>
  <c r="BO913" i="57"/>
  <c r="BO914" i="57"/>
  <c r="BO915" i="57"/>
  <c r="BO916" i="57"/>
  <c r="BO917" i="57"/>
  <c r="BO918" i="57"/>
  <c r="BO919" i="57"/>
  <c r="BO920" i="57"/>
  <c r="BM901" i="57"/>
  <c r="BM902" i="57"/>
  <c r="BM903" i="57"/>
  <c r="BM904" i="57"/>
  <c r="BM905" i="57"/>
  <c r="BM906" i="57"/>
  <c r="BM907" i="57"/>
  <c r="BM908" i="57"/>
  <c r="BM909" i="57"/>
  <c r="BM910" i="57"/>
  <c r="BM911" i="57"/>
  <c r="BM912" i="57"/>
  <c r="BM913" i="57"/>
  <c r="BM914" i="57"/>
  <c r="BM915" i="57"/>
  <c r="BM916" i="57"/>
  <c r="BM917" i="57"/>
  <c r="BM918" i="57"/>
  <c r="BM919" i="57"/>
  <c r="BM920" i="57"/>
  <c r="BL901" i="57"/>
  <c r="BL902" i="57"/>
  <c r="BL903" i="57"/>
  <c r="BL904" i="57"/>
  <c r="BL905" i="57"/>
  <c r="BL906" i="57"/>
  <c r="BL907" i="57"/>
  <c r="BL908" i="57"/>
  <c r="BL909" i="57"/>
  <c r="BL910" i="57"/>
  <c r="BL911" i="57"/>
  <c r="BL912" i="57"/>
  <c r="BL913" i="57"/>
  <c r="BL914" i="57"/>
  <c r="BL915" i="57"/>
  <c r="BL916" i="57"/>
  <c r="BL917" i="57"/>
  <c r="BL918" i="57"/>
  <c r="BL919" i="57"/>
  <c r="BL920" i="57"/>
  <c r="BJ901" i="57"/>
  <c r="BJ902" i="57"/>
  <c r="BJ903" i="57"/>
  <c r="BJ904" i="57"/>
  <c r="BJ905" i="57"/>
  <c r="BJ906" i="57"/>
  <c r="BJ907" i="57"/>
  <c r="BJ908" i="57"/>
  <c r="BJ909" i="57"/>
  <c r="BJ910" i="57"/>
  <c r="BJ911" i="57"/>
  <c r="BJ912" i="57"/>
  <c r="BJ913" i="57"/>
  <c r="BJ914" i="57"/>
  <c r="BJ915" i="57"/>
  <c r="BJ916" i="57"/>
  <c r="BJ917" i="57"/>
  <c r="BJ918" i="57"/>
  <c r="BJ919" i="57"/>
  <c r="BJ920" i="57"/>
  <c r="BI901" i="57"/>
  <c r="BI902" i="57"/>
  <c r="BI903" i="57"/>
  <c r="BI904" i="57"/>
  <c r="BI905" i="57"/>
  <c r="BI906" i="57"/>
  <c r="BI907" i="57"/>
  <c r="BI908" i="57"/>
  <c r="BI909" i="57"/>
  <c r="BI910" i="57"/>
  <c r="BI911" i="57"/>
  <c r="BI912" i="57"/>
  <c r="BI913" i="57"/>
  <c r="BI914" i="57"/>
  <c r="BI915" i="57"/>
  <c r="BI916" i="57"/>
  <c r="BI917" i="57"/>
  <c r="BI918" i="57"/>
  <c r="BI919" i="57"/>
  <c r="BI920" i="57"/>
  <c r="BG901" i="57"/>
  <c r="BG902" i="57"/>
  <c r="BG903" i="57"/>
  <c r="BG904" i="57"/>
  <c r="BG905" i="57"/>
  <c r="BG906" i="57"/>
  <c r="BG907" i="57"/>
  <c r="BG908" i="57"/>
  <c r="BG909" i="57"/>
  <c r="BG910" i="57"/>
  <c r="BG911" i="57"/>
  <c r="BG912" i="57"/>
  <c r="BG913" i="57"/>
  <c r="BG914" i="57"/>
  <c r="BG915" i="57"/>
  <c r="BG916" i="57"/>
  <c r="BG917" i="57"/>
  <c r="BG918" i="57"/>
  <c r="BG919" i="57"/>
  <c r="BG920" i="57"/>
  <c r="BF901" i="57"/>
  <c r="BF902" i="57"/>
  <c r="BF903" i="57"/>
  <c r="BF904" i="57"/>
  <c r="BF905" i="57"/>
  <c r="BF906" i="57"/>
  <c r="BF907" i="57"/>
  <c r="BF908" i="57"/>
  <c r="BF909" i="57"/>
  <c r="BF910" i="57"/>
  <c r="BF911" i="57"/>
  <c r="BF912" i="57"/>
  <c r="BF913" i="57"/>
  <c r="BF914" i="57"/>
  <c r="BF915" i="57"/>
  <c r="BF916" i="57"/>
  <c r="BF917" i="57"/>
  <c r="BF918" i="57"/>
  <c r="BF919" i="57"/>
  <c r="BF920" i="57"/>
  <c r="BD901" i="57"/>
  <c r="BD902" i="57"/>
  <c r="BD903" i="57"/>
  <c r="BD904" i="57"/>
  <c r="BD905" i="57"/>
  <c r="BD906" i="57"/>
  <c r="BD907" i="57"/>
  <c r="BD908" i="57"/>
  <c r="BD909" i="57"/>
  <c r="BD910" i="57"/>
  <c r="BD911" i="57"/>
  <c r="BD912" i="57"/>
  <c r="BD913" i="57"/>
  <c r="BD914" i="57"/>
  <c r="BD915" i="57"/>
  <c r="BD916" i="57"/>
  <c r="BD917" i="57"/>
  <c r="BD918" i="57"/>
  <c r="BD919" i="57"/>
  <c r="BD920" i="57"/>
  <c r="BC901" i="57"/>
  <c r="BC902" i="57"/>
  <c r="BC903" i="57"/>
  <c r="BC904" i="57"/>
  <c r="BC905" i="57"/>
  <c r="BC906" i="57"/>
  <c r="BC907" i="57"/>
  <c r="BC908" i="57"/>
  <c r="BC909" i="57"/>
  <c r="BC910" i="57"/>
  <c r="BC911" i="57"/>
  <c r="BC912" i="57"/>
  <c r="BC913" i="57"/>
  <c r="BC914" i="57"/>
  <c r="BC915" i="57"/>
  <c r="BC916" i="57"/>
  <c r="BC917" i="57"/>
  <c r="BC918" i="57"/>
  <c r="BC919" i="57"/>
  <c r="BC920" i="57"/>
  <c r="BA901" i="57"/>
  <c r="BA902" i="57"/>
  <c r="BA903" i="57"/>
  <c r="BA904" i="57"/>
  <c r="BA905" i="57"/>
  <c r="BA906" i="57"/>
  <c r="BA907" i="57"/>
  <c r="BA908" i="57"/>
  <c r="BA909" i="57"/>
  <c r="BA910" i="57"/>
  <c r="BA911" i="57"/>
  <c r="BA912" i="57"/>
  <c r="BA913" i="57"/>
  <c r="BA914" i="57"/>
  <c r="BA915" i="57"/>
  <c r="BA916" i="57"/>
  <c r="BA917" i="57"/>
  <c r="BA918" i="57"/>
  <c r="BA919" i="57"/>
  <c r="BA920" i="57"/>
  <c r="AZ901" i="57"/>
  <c r="AZ902" i="57"/>
  <c r="AZ903" i="57"/>
  <c r="AZ904" i="57"/>
  <c r="AZ905" i="57"/>
  <c r="AZ906" i="57"/>
  <c r="AZ907" i="57"/>
  <c r="AZ908" i="57"/>
  <c r="AZ909" i="57"/>
  <c r="AZ910" i="57"/>
  <c r="AZ911" i="57"/>
  <c r="AZ912" i="57"/>
  <c r="AZ913" i="57"/>
  <c r="AZ914" i="57"/>
  <c r="AZ915" i="57"/>
  <c r="AZ916" i="57"/>
  <c r="AZ917" i="57"/>
  <c r="AZ918" i="57"/>
  <c r="AZ919" i="57"/>
  <c r="AZ920" i="57"/>
  <c r="AX901" i="57"/>
  <c r="AX902" i="57"/>
  <c r="AX903" i="57"/>
  <c r="AX904" i="57"/>
  <c r="AX905" i="57"/>
  <c r="AX906" i="57"/>
  <c r="AX907" i="57"/>
  <c r="AX908" i="57"/>
  <c r="AX909" i="57"/>
  <c r="AX910" i="57"/>
  <c r="AX911" i="57"/>
  <c r="AX912" i="57"/>
  <c r="AX913" i="57"/>
  <c r="AX914" i="57"/>
  <c r="AX915" i="57"/>
  <c r="AX916" i="57"/>
  <c r="AX917" i="57"/>
  <c r="AX918" i="57"/>
  <c r="AX919" i="57"/>
  <c r="AX920" i="57"/>
  <c r="AW901" i="57"/>
  <c r="AW902" i="57"/>
  <c r="AW903" i="57"/>
  <c r="AW904" i="57"/>
  <c r="AW905" i="57"/>
  <c r="AW906" i="57"/>
  <c r="AW907" i="57"/>
  <c r="AW908" i="57"/>
  <c r="AW909" i="57"/>
  <c r="AW910" i="57"/>
  <c r="AW911" i="57"/>
  <c r="AW912" i="57"/>
  <c r="AW913" i="57"/>
  <c r="AW914" i="57"/>
  <c r="AW915" i="57"/>
  <c r="AW916" i="57"/>
  <c r="AW917" i="57"/>
  <c r="AW918" i="57"/>
  <c r="AW919" i="57"/>
  <c r="AW920" i="57"/>
  <c r="AU901" i="57"/>
  <c r="AU902" i="57"/>
  <c r="AU903" i="57"/>
  <c r="AU904" i="57"/>
  <c r="AU905" i="57"/>
  <c r="AU906" i="57"/>
  <c r="AU907" i="57"/>
  <c r="AU908" i="57"/>
  <c r="AU909" i="57"/>
  <c r="AU910" i="57"/>
  <c r="AU911" i="57"/>
  <c r="AU912" i="57"/>
  <c r="AU913" i="57"/>
  <c r="AU914" i="57"/>
  <c r="AU915" i="57"/>
  <c r="AU916" i="57"/>
  <c r="AU917" i="57"/>
  <c r="AU918" i="57"/>
  <c r="AU919" i="57"/>
  <c r="AU920" i="57"/>
  <c r="AT901" i="57"/>
  <c r="AT902" i="57"/>
  <c r="AT903" i="57"/>
  <c r="AT904" i="57"/>
  <c r="AT905" i="57"/>
  <c r="AT906" i="57"/>
  <c r="AT907" i="57"/>
  <c r="AT908" i="57"/>
  <c r="AT909" i="57"/>
  <c r="AT910" i="57"/>
  <c r="AT911" i="57"/>
  <c r="AT912" i="57"/>
  <c r="AT913" i="57"/>
  <c r="AT914" i="57"/>
  <c r="AT915" i="57"/>
  <c r="AT916" i="57"/>
  <c r="AT917" i="57"/>
  <c r="AT918" i="57"/>
  <c r="AT919" i="57"/>
  <c r="AT920" i="57"/>
  <c r="R926" i="57"/>
  <c r="U920" i="57"/>
  <c r="B920" i="57"/>
  <c r="U919" i="57"/>
  <c r="B919" i="57"/>
  <c r="U918" i="57"/>
  <c r="B918" i="57"/>
  <c r="U917" i="57"/>
  <c r="B917" i="57"/>
  <c r="U916" i="57"/>
  <c r="B916" i="57"/>
  <c r="U915" i="57"/>
  <c r="B915" i="57"/>
  <c r="U914" i="57"/>
  <c r="B914" i="57"/>
  <c r="U913" i="57"/>
  <c r="B913" i="57"/>
  <c r="U912" i="57"/>
  <c r="B912" i="57"/>
  <c r="U911" i="57"/>
  <c r="B911" i="57"/>
  <c r="U910" i="57"/>
  <c r="B910" i="57"/>
  <c r="U909" i="57"/>
  <c r="B909" i="57"/>
  <c r="U908" i="57"/>
  <c r="B908" i="57"/>
  <c r="U907" i="57"/>
  <c r="B907" i="57"/>
  <c r="U906" i="57"/>
  <c r="B906" i="57"/>
  <c r="U905" i="57"/>
  <c r="B905" i="57"/>
  <c r="U904" i="57"/>
  <c r="B904" i="57"/>
  <c r="U903" i="57"/>
  <c r="B903" i="57"/>
  <c r="U902" i="57"/>
  <c r="B902" i="57"/>
  <c r="U901" i="57"/>
  <c r="AR901" i="57"/>
  <c r="B901" i="57"/>
  <c r="AQ898" i="57"/>
  <c r="BV867" i="57"/>
  <c r="BV868" i="57"/>
  <c r="BV869" i="57"/>
  <c r="BV870" i="57"/>
  <c r="BV871" i="57"/>
  <c r="BV872" i="57"/>
  <c r="BV873" i="57"/>
  <c r="BV874" i="57"/>
  <c r="BV875" i="57"/>
  <c r="BV876" i="57"/>
  <c r="BV877" i="57"/>
  <c r="BV878" i="57"/>
  <c r="BV879" i="57"/>
  <c r="BV880" i="57"/>
  <c r="BV881" i="57"/>
  <c r="BV882" i="57"/>
  <c r="BV883" i="57"/>
  <c r="BV884" i="57"/>
  <c r="BV885" i="57"/>
  <c r="BV886" i="57"/>
  <c r="BU867" i="57"/>
  <c r="BU868" i="57"/>
  <c r="BU869" i="57"/>
  <c r="BU870" i="57"/>
  <c r="BU871" i="57"/>
  <c r="BU872" i="57"/>
  <c r="BU873" i="57"/>
  <c r="BU874" i="57"/>
  <c r="BU875" i="57"/>
  <c r="BU876" i="57"/>
  <c r="BU877" i="57"/>
  <c r="BU878" i="57"/>
  <c r="BU879" i="57"/>
  <c r="BU880" i="57"/>
  <c r="BU881" i="57"/>
  <c r="BU882" i="57"/>
  <c r="BU883" i="57"/>
  <c r="BU884" i="57"/>
  <c r="BU885" i="57"/>
  <c r="BU886" i="57"/>
  <c r="BS867" i="57"/>
  <c r="BS868" i="57"/>
  <c r="BS869" i="57"/>
  <c r="BS870" i="57"/>
  <c r="BS871" i="57"/>
  <c r="BS872" i="57"/>
  <c r="BS873" i="57"/>
  <c r="BS874" i="57"/>
  <c r="BS875" i="57"/>
  <c r="BS876" i="57"/>
  <c r="BS877" i="57"/>
  <c r="BS878" i="57"/>
  <c r="BS879" i="57"/>
  <c r="BS880" i="57"/>
  <c r="BS881" i="57"/>
  <c r="BS882" i="57"/>
  <c r="BS883" i="57"/>
  <c r="BS884" i="57"/>
  <c r="BS885" i="57"/>
  <c r="BS886" i="57"/>
  <c r="BR867" i="57"/>
  <c r="BR868" i="57"/>
  <c r="BR869" i="57"/>
  <c r="BR870" i="57"/>
  <c r="BR871" i="57"/>
  <c r="BR872" i="57"/>
  <c r="BR873" i="57"/>
  <c r="BR874" i="57"/>
  <c r="BR875" i="57"/>
  <c r="BR876" i="57"/>
  <c r="BR877" i="57"/>
  <c r="BR878" i="57"/>
  <c r="BR879" i="57"/>
  <c r="BR880" i="57"/>
  <c r="BR881" i="57"/>
  <c r="BR882" i="57"/>
  <c r="BR883" i="57"/>
  <c r="BR884" i="57"/>
  <c r="BR885" i="57"/>
  <c r="BR886" i="57"/>
  <c r="BP867" i="57"/>
  <c r="BP868" i="57"/>
  <c r="BP869" i="57"/>
  <c r="BP870" i="57"/>
  <c r="BP871" i="57"/>
  <c r="BP872" i="57"/>
  <c r="BP873" i="57"/>
  <c r="BP874" i="57"/>
  <c r="BP875" i="57"/>
  <c r="BP876" i="57"/>
  <c r="BP877" i="57"/>
  <c r="BP878" i="57"/>
  <c r="BP879" i="57"/>
  <c r="BP880" i="57"/>
  <c r="BP881" i="57"/>
  <c r="BP882" i="57"/>
  <c r="BP883" i="57"/>
  <c r="BP884" i="57"/>
  <c r="BP885" i="57"/>
  <c r="BP886" i="57"/>
  <c r="BO867" i="57"/>
  <c r="BO868" i="57"/>
  <c r="BO869" i="57"/>
  <c r="BO870" i="57"/>
  <c r="BO871" i="57"/>
  <c r="BO872" i="57"/>
  <c r="BO873" i="57"/>
  <c r="BO874" i="57"/>
  <c r="BO875" i="57"/>
  <c r="BO876" i="57"/>
  <c r="BO877" i="57"/>
  <c r="BO878" i="57"/>
  <c r="BO879" i="57"/>
  <c r="BO880" i="57"/>
  <c r="BO881" i="57"/>
  <c r="BO882" i="57"/>
  <c r="BO883" i="57"/>
  <c r="BO884" i="57"/>
  <c r="BO885" i="57"/>
  <c r="BO886" i="57"/>
  <c r="BM867" i="57"/>
  <c r="BM868" i="57"/>
  <c r="BM869" i="57"/>
  <c r="BM870" i="57"/>
  <c r="BM871" i="57"/>
  <c r="BM872" i="57"/>
  <c r="BM873" i="57"/>
  <c r="BM874" i="57"/>
  <c r="BM875" i="57"/>
  <c r="BM876" i="57"/>
  <c r="BM877" i="57"/>
  <c r="BM878" i="57"/>
  <c r="BM879" i="57"/>
  <c r="BM880" i="57"/>
  <c r="BM881" i="57"/>
  <c r="BM882" i="57"/>
  <c r="BM883" i="57"/>
  <c r="BM884" i="57"/>
  <c r="BM885" i="57"/>
  <c r="BM886" i="57"/>
  <c r="BL867" i="57"/>
  <c r="BL868" i="57"/>
  <c r="BL869" i="57"/>
  <c r="BL870" i="57"/>
  <c r="BL871" i="57"/>
  <c r="BL872" i="57"/>
  <c r="BL873" i="57"/>
  <c r="BL874" i="57"/>
  <c r="BL875" i="57"/>
  <c r="BL876" i="57"/>
  <c r="BL877" i="57"/>
  <c r="BL878" i="57"/>
  <c r="BL879" i="57"/>
  <c r="BL880" i="57"/>
  <c r="BL881" i="57"/>
  <c r="BL882" i="57"/>
  <c r="BL883" i="57"/>
  <c r="BL884" i="57"/>
  <c r="BL885" i="57"/>
  <c r="BL886" i="57"/>
  <c r="BJ867" i="57"/>
  <c r="BJ868" i="57"/>
  <c r="BJ869" i="57"/>
  <c r="BJ870" i="57"/>
  <c r="BJ871" i="57"/>
  <c r="BJ872" i="57"/>
  <c r="BJ873" i="57"/>
  <c r="BJ874" i="57"/>
  <c r="BJ875" i="57"/>
  <c r="BJ876" i="57"/>
  <c r="BJ877" i="57"/>
  <c r="BJ878" i="57"/>
  <c r="BJ879" i="57"/>
  <c r="BJ880" i="57"/>
  <c r="BJ881" i="57"/>
  <c r="BJ882" i="57"/>
  <c r="BJ883" i="57"/>
  <c r="BJ884" i="57"/>
  <c r="BJ885" i="57"/>
  <c r="BJ886" i="57"/>
  <c r="BI867" i="57"/>
  <c r="BI868" i="57"/>
  <c r="BI869" i="57"/>
  <c r="BI870" i="57"/>
  <c r="BI871" i="57"/>
  <c r="BI872" i="57"/>
  <c r="BI873" i="57"/>
  <c r="BI874" i="57"/>
  <c r="BI875" i="57"/>
  <c r="BI876" i="57"/>
  <c r="BI877" i="57"/>
  <c r="BI878" i="57"/>
  <c r="BI879" i="57"/>
  <c r="BI880" i="57"/>
  <c r="BI881" i="57"/>
  <c r="BI882" i="57"/>
  <c r="BI883" i="57"/>
  <c r="BI884" i="57"/>
  <c r="BI885" i="57"/>
  <c r="BI886" i="57"/>
  <c r="BG867" i="57"/>
  <c r="BG868" i="57"/>
  <c r="BG869" i="57"/>
  <c r="BG870" i="57"/>
  <c r="BG871" i="57"/>
  <c r="BG872" i="57"/>
  <c r="BG873" i="57"/>
  <c r="BG874" i="57"/>
  <c r="BG875" i="57"/>
  <c r="BG876" i="57"/>
  <c r="BG877" i="57"/>
  <c r="BG878" i="57"/>
  <c r="BG879" i="57"/>
  <c r="BG880" i="57"/>
  <c r="BG881" i="57"/>
  <c r="BG882" i="57"/>
  <c r="BG883" i="57"/>
  <c r="BG884" i="57"/>
  <c r="BG885" i="57"/>
  <c r="BG886" i="57"/>
  <c r="BF867" i="57"/>
  <c r="BF868" i="57"/>
  <c r="BF869" i="57"/>
  <c r="BF870" i="57"/>
  <c r="BF871" i="57"/>
  <c r="BF872" i="57"/>
  <c r="BF873" i="57"/>
  <c r="BF874" i="57"/>
  <c r="BF875" i="57"/>
  <c r="BF876" i="57"/>
  <c r="BF877" i="57"/>
  <c r="BF878" i="57"/>
  <c r="BF879" i="57"/>
  <c r="BF880" i="57"/>
  <c r="BF881" i="57"/>
  <c r="BF882" i="57"/>
  <c r="BF883" i="57"/>
  <c r="BF884" i="57"/>
  <c r="BF885" i="57"/>
  <c r="BF886" i="57"/>
  <c r="BD867" i="57"/>
  <c r="BD868" i="57"/>
  <c r="BD869" i="57"/>
  <c r="BD870" i="57"/>
  <c r="BD871" i="57"/>
  <c r="BD872" i="57"/>
  <c r="BD873" i="57"/>
  <c r="BD874" i="57"/>
  <c r="BD875" i="57"/>
  <c r="BD876" i="57"/>
  <c r="BD877" i="57"/>
  <c r="BD878" i="57"/>
  <c r="BD879" i="57"/>
  <c r="BD880" i="57"/>
  <c r="BD881" i="57"/>
  <c r="BD882" i="57"/>
  <c r="BD883" i="57"/>
  <c r="BD884" i="57"/>
  <c r="BD885" i="57"/>
  <c r="BD886" i="57"/>
  <c r="BC867" i="57"/>
  <c r="BC868" i="57"/>
  <c r="BC869" i="57"/>
  <c r="BC870" i="57"/>
  <c r="BC871" i="57"/>
  <c r="BC872" i="57"/>
  <c r="BC873" i="57"/>
  <c r="BC874" i="57"/>
  <c r="BC875" i="57"/>
  <c r="BC876" i="57"/>
  <c r="BC877" i="57"/>
  <c r="BC878" i="57"/>
  <c r="BC879" i="57"/>
  <c r="BC880" i="57"/>
  <c r="BC881" i="57"/>
  <c r="BC882" i="57"/>
  <c r="BC883" i="57"/>
  <c r="BC884" i="57"/>
  <c r="BC885" i="57"/>
  <c r="BC886" i="57"/>
  <c r="BA867" i="57"/>
  <c r="BA868" i="57"/>
  <c r="BA869" i="57"/>
  <c r="BA870" i="57"/>
  <c r="BA871" i="57"/>
  <c r="BA872" i="57"/>
  <c r="BA873" i="57"/>
  <c r="BA874" i="57"/>
  <c r="BA875" i="57"/>
  <c r="BA876" i="57"/>
  <c r="BA877" i="57"/>
  <c r="BA878" i="57"/>
  <c r="BA879" i="57"/>
  <c r="BA880" i="57"/>
  <c r="BA881" i="57"/>
  <c r="BA882" i="57"/>
  <c r="BA883" i="57"/>
  <c r="BA884" i="57"/>
  <c r="BA885" i="57"/>
  <c r="BA886" i="57"/>
  <c r="AZ867" i="57"/>
  <c r="AZ868" i="57"/>
  <c r="AZ869" i="57"/>
  <c r="AZ870" i="57"/>
  <c r="AZ871" i="57"/>
  <c r="AZ872" i="57"/>
  <c r="AZ873" i="57"/>
  <c r="AZ874" i="57"/>
  <c r="AZ875" i="57"/>
  <c r="AZ876" i="57"/>
  <c r="AZ877" i="57"/>
  <c r="AZ878" i="57"/>
  <c r="AZ879" i="57"/>
  <c r="AZ880" i="57"/>
  <c r="AZ881" i="57"/>
  <c r="AZ882" i="57"/>
  <c r="AZ883" i="57"/>
  <c r="AZ884" i="57"/>
  <c r="AZ885" i="57"/>
  <c r="AZ886" i="57"/>
  <c r="AX867" i="57"/>
  <c r="AX868" i="57"/>
  <c r="AX869" i="57"/>
  <c r="AX870" i="57"/>
  <c r="AX871" i="57"/>
  <c r="AX872" i="57"/>
  <c r="AX873" i="57"/>
  <c r="AX874" i="57"/>
  <c r="AX875" i="57"/>
  <c r="AX876" i="57"/>
  <c r="AX877" i="57"/>
  <c r="AX878" i="57"/>
  <c r="AX879" i="57"/>
  <c r="AX880" i="57"/>
  <c r="AX881" i="57"/>
  <c r="AX882" i="57"/>
  <c r="AX883" i="57"/>
  <c r="AX884" i="57"/>
  <c r="AX885" i="57"/>
  <c r="AX886" i="57"/>
  <c r="AW867" i="57"/>
  <c r="AW868" i="57"/>
  <c r="AW869" i="57"/>
  <c r="AW870" i="57"/>
  <c r="AW871" i="57"/>
  <c r="AW872" i="57"/>
  <c r="AW873" i="57"/>
  <c r="AW874" i="57"/>
  <c r="AW875" i="57"/>
  <c r="AW876" i="57"/>
  <c r="AW877" i="57"/>
  <c r="AW878" i="57"/>
  <c r="AW879" i="57"/>
  <c r="AW880" i="57"/>
  <c r="AW881" i="57"/>
  <c r="AW882" i="57"/>
  <c r="AW883" i="57"/>
  <c r="AW884" i="57"/>
  <c r="AW885" i="57"/>
  <c r="AW886" i="57"/>
  <c r="AU867" i="57"/>
  <c r="AU868" i="57"/>
  <c r="AU869" i="57"/>
  <c r="AU870" i="57"/>
  <c r="AU871" i="57"/>
  <c r="AU872" i="57"/>
  <c r="AU873" i="57"/>
  <c r="AU874" i="57"/>
  <c r="AU875" i="57"/>
  <c r="AU876" i="57"/>
  <c r="AU877" i="57"/>
  <c r="AU878" i="57"/>
  <c r="AU879" i="57"/>
  <c r="AU880" i="57"/>
  <c r="AU881" i="57"/>
  <c r="AU882" i="57"/>
  <c r="AU883" i="57"/>
  <c r="AU884" i="57"/>
  <c r="AU885" i="57"/>
  <c r="AU886" i="57"/>
  <c r="AT867" i="57"/>
  <c r="AT868" i="57"/>
  <c r="AT869" i="57"/>
  <c r="AT870" i="57"/>
  <c r="AT871" i="57"/>
  <c r="AT872" i="57"/>
  <c r="AT873" i="57"/>
  <c r="AT874" i="57"/>
  <c r="AT875" i="57"/>
  <c r="AT876" i="57"/>
  <c r="AT877" i="57"/>
  <c r="AT878" i="57"/>
  <c r="AT879" i="57"/>
  <c r="AT880" i="57"/>
  <c r="AT881" i="57"/>
  <c r="AT882" i="57"/>
  <c r="AT883" i="57"/>
  <c r="AT884" i="57"/>
  <c r="AT885" i="57"/>
  <c r="AT886" i="57"/>
  <c r="R892" i="57"/>
  <c r="U886" i="57"/>
  <c r="B886" i="57"/>
  <c r="U885" i="57"/>
  <c r="B885" i="57"/>
  <c r="U884" i="57"/>
  <c r="B884" i="57"/>
  <c r="U883" i="57"/>
  <c r="B883" i="57"/>
  <c r="U882" i="57"/>
  <c r="B882" i="57"/>
  <c r="U881" i="57"/>
  <c r="B881" i="57"/>
  <c r="U880" i="57"/>
  <c r="B880" i="57"/>
  <c r="U879" i="57"/>
  <c r="B879" i="57"/>
  <c r="U878" i="57"/>
  <c r="B878" i="57"/>
  <c r="U877" i="57"/>
  <c r="B877" i="57"/>
  <c r="U876" i="57"/>
  <c r="B876" i="57"/>
  <c r="U875" i="57"/>
  <c r="B875" i="57"/>
  <c r="U874" i="57"/>
  <c r="B874" i="57"/>
  <c r="U873" i="57"/>
  <c r="B873" i="57"/>
  <c r="U872" i="57"/>
  <c r="B872" i="57"/>
  <c r="U871" i="57"/>
  <c r="B871" i="57"/>
  <c r="U870" i="57"/>
  <c r="B870" i="57"/>
  <c r="U869" i="57"/>
  <c r="B869" i="57"/>
  <c r="U868" i="57"/>
  <c r="B868" i="57"/>
  <c r="U867" i="57"/>
  <c r="AR867" i="57"/>
  <c r="B867" i="57"/>
  <c r="AQ864" i="57"/>
  <c r="BV831" i="57"/>
  <c r="BV832" i="57"/>
  <c r="BV833" i="57"/>
  <c r="BV834" i="57"/>
  <c r="BV835" i="57"/>
  <c r="BV836" i="57"/>
  <c r="BV837" i="57"/>
  <c r="BV838" i="57"/>
  <c r="BV839" i="57"/>
  <c r="BV840" i="57"/>
  <c r="BV841" i="57"/>
  <c r="BV842" i="57"/>
  <c r="BV843" i="57"/>
  <c r="BV844" i="57"/>
  <c r="BV845" i="57"/>
  <c r="BV846" i="57"/>
  <c r="BV847" i="57"/>
  <c r="BV848" i="57"/>
  <c r="BV849" i="57"/>
  <c r="BV850" i="57"/>
  <c r="BU831" i="57"/>
  <c r="BU832" i="57"/>
  <c r="BU833" i="57"/>
  <c r="BU834" i="57"/>
  <c r="BU835" i="57"/>
  <c r="BU836" i="57"/>
  <c r="BU837" i="57"/>
  <c r="BU838" i="57"/>
  <c r="BU839" i="57"/>
  <c r="BU840" i="57"/>
  <c r="BU841" i="57"/>
  <c r="BU842" i="57"/>
  <c r="BU843" i="57"/>
  <c r="BU844" i="57"/>
  <c r="BU845" i="57"/>
  <c r="BU846" i="57"/>
  <c r="BU847" i="57"/>
  <c r="BU848" i="57"/>
  <c r="BU849" i="57"/>
  <c r="BU850" i="57"/>
  <c r="BS831" i="57"/>
  <c r="BS832" i="57"/>
  <c r="BS833" i="57"/>
  <c r="BS834" i="57"/>
  <c r="BS835" i="57"/>
  <c r="BS836" i="57"/>
  <c r="BS837" i="57"/>
  <c r="BS838" i="57"/>
  <c r="BS839" i="57"/>
  <c r="BS840" i="57"/>
  <c r="BS841" i="57"/>
  <c r="BS842" i="57"/>
  <c r="BS843" i="57"/>
  <c r="BS844" i="57"/>
  <c r="BS845" i="57"/>
  <c r="BS846" i="57"/>
  <c r="BS847" i="57"/>
  <c r="BS848" i="57"/>
  <c r="BS849" i="57"/>
  <c r="BS850" i="57"/>
  <c r="BR831" i="57"/>
  <c r="BR832" i="57"/>
  <c r="BR833" i="57"/>
  <c r="BR834" i="57"/>
  <c r="BR835" i="57"/>
  <c r="BR836" i="57"/>
  <c r="BR837" i="57"/>
  <c r="BR838" i="57"/>
  <c r="BR839" i="57"/>
  <c r="BR840" i="57"/>
  <c r="BR841" i="57"/>
  <c r="BR842" i="57"/>
  <c r="BR843" i="57"/>
  <c r="BR844" i="57"/>
  <c r="BR845" i="57"/>
  <c r="BR846" i="57"/>
  <c r="BR847" i="57"/>
  <c r="BR848" i="57"/>
  <c r="BR849" i="57"/>
  <c r="BR850" i="57"/>
  <c r="BP831" i="57"/>
  <c r="BP832" i="57"/>
  <c r="BP833" i="57"/>
  <c r="BP834" i="57"/>
  <c r="BP835" i="57"/>
  <c r="BP836" i="57"/>
  <c r="BP837" i="57"/>
  <c r="BP838" i="57"/>
  <c r="BP839" i="57"/>
  <c r="BP840" i="57"/>
  <c r="BP841" i="57"/>
  <c r="BP842" i="57"/>
  <c r="BP843" i="57"/>
  <c r="BP844" i="57"/>
  <c r="BP845" i="57"/>
  <c r="BP846" i="57"/>
  <c r="BP847" i="57"/>
  <c r="BP848" i="57"/>
  <c r="BP849" i="57"/>
  <c r="BP850" i="57"/>
  <c r="BO831" i="57"/>
  <c r="BO832" i="57"/>
  <c r="BO833" i="57"/>
  <c r="BO834" i="57"/>
  <c r="BO835" i="57"/>
  <c r="BO836" i="57"/>
  <c r="BO837" i="57"/>
  <c r="BO838" i="57"/>
  <c r="BO839" i="57"/>
  <c r="BO840" i="57"/>
  <c r="BO841" i="57"/>
  <c r="BO842" i="57"/>
  <c r="BO843" i="57"/>
  <c r="BO844" i="57"/>
  <c r="BO845" i="57"/>
  <c r="BO846" i="57"/>
  <c r="BO847" i="57"/>
  <c r="BO848" i="57"/>
  <c r="BO849" i="57"/>
  <c r="BO850" i="57"/>
  <c r="BM831" i="57"/>
  <c r="BM832" i="57"/>
  <c r="BM833" i="57"/>
  <c r="BM834" i="57"/>
  <c r="BM835" i="57"/>
  <c r="BM836" i="57"/>
  <c r="BM837" i="57"/>
  <c r="BM838" i="57"/>
  <c r="BM839" i="57"/>
  <c r="BM840" i="57"/>
  <c r="BM841" i="57"/>
  <c r="BM842" i="57"/>
  <c r="BM843" i="57"/>
  <c r="BM844" i="57"/>
  <c r="BM845" i="57"/>
  <c r="BM846" i="57"/>
  <c r="BM847" i="57"/>
  <c r="BM848" i="57"/>
  <c r="BM849" i="57"/>
  <c r="BM850" i="57"/>
  <c r="BL831" i="57"/>
  <c r="BL832" i="57"/>
  <c r="BL833" i="57"/>
  <c r="BL834" i="57"/>
  <c r="BL835" i="57"/>
  <c r="BL836" i="57"/>
  <c r="BL837" i="57"/>
  <c r="BL838" i="57"/>
  <c r="BL839" i="57"/>
  <c r="BL840" i="57"/>
  <c r="BL841" i="57"/>
  <c r="BL842" i="57"/>
  <c r="BL843" i="57"/>
  <c r="BL844" i="57"/>
  <c r="BL845" i="57"/>
  <c r="BL846" i="57"/>
  <c r="BL847" i="57"/>
  <c r="BL848" i="57"/>
  <c r="BL849" i="57"/>
  <c r="BL850" i="57"/>
  <c r="BJ831" i="57"/>
  <c r="BJ832" i="57"/>
  <c r="BJ833" i="57"/>
  <c r="BJ834" i="57"/>
  <c r="BJ835" i="57"/>
  <c r="BJ836" i="57"/>
  <c r="BJ837" i="57"/>
  <c r="BJ838" i="57"/>
  <c r="BJ839" i="57"/>
  <c r="BJ840" i="57"/>
  <c r="BJ841" i="57"/>
  <c r="BJ842" i="57"/>
  <c r="BJ843" i="57"/>
  <c r="BJ844" i="57"/>
  <c r="BJ845" i="57"/>
  <c r="BJ846" i="57"/>
  <c r="BJ847" i="57"/>
  <c r="BJ848" i="57"/>
  <c r="BJ849" i="57"/>
  <c r="BJ850" i="57"/>
  <c r="BI831" i="57"/>
  <c r="BI832" i="57"/>
  <c r="BI833" i="57"/>
  <c r="BI834" i="57"/>
  <c r="BI835" i="57"/>
  <c r="BI836" i="57"/>
  <c r="BI837" i="57"/>
  <c r="BI838" i="57"/>
  <c r="BI839" i="57"/>
  <c r="BI840" i="57"/>
  <c r="BI841" i="57"/>
  <c r="BI842" i="57"/>
  <c r="BI843" i="57"/>
  <c r="BI844" i="57"/>
  <c r="BI845" i="57"/>
  <c r="BI846" i="57"/>
  <c r="BI847" i="57"/>
  <c r="BI848" i="57"/>
  <c r="BI849" i="57"/>
  <c r="BI850" i="57"/>
  <c r="BG831" i="57"/>
  <c r="BG832" i="57"/>
  <c r="BG833" i="57"/>
  <c r="BG834" i="57"/>
  <c r="BG835" i="57"/>
  <c r="BG836" i="57"/>
  <c r="BG837" i="57"/>
  <c r="BG838" i="57"/>
  <c r="BG839" i="57"/>
  <c r="BG840" i="57"/>
  <c r="BG841" i="57"/>
  <c r="BG842" i="57"/>
  <c r="BG843" i="57"/>
  <c r="BG844" i="57"/>
  <c r="BG845" i="57"/>
  <c r="BG846" i="57"/>
  <c r="BG847" i="57"/>
  <c r="BG848" i="57"/>
  <c r="BG849" i="57"/>
  <c r="BG850" i="57"/>
  <c r="BF831" i="57"/>
  <c r="BF832" i="57"/>
  <c r="BF833" i="57"/>
  <c r="BF834" i="57"/>
  <c r="BF835" i="57"/>
  <c r="BF836" i="57"/>
  <c r="BF837" i="57"/>
  <c r="BF838" i="57"/>
  <c r="BF839" i="57"/>
  <c r="BF840" i="57"/>
  <c r="BF841" i="57"/>
  <c r="BF842" i="57"/>
  <c r="BF843" i="57"/>
  <c r="BF844" i="57"/>
  <c r="BF845" i="57"/>
  <c r="BF846" i="57"/>
  <c r="BF847" i="57"/>
  <c r="BF848" i="57"/>
  <c r="BF849" i="57"/>
  <c r="BF850" i="57"/>
  <c r="BD831" i="57"/>
  <c r="BD832" i="57"/>
  <c r="BD833" i="57"/>
  <c r="BD834" i="57"/>
  <c r="BD835" i="57"/>
  <c r="BD836" i="57"/>
  <c r="BD837" i="57"/>
  <c r="BD838" i="57"/>
  <c r="BD839" i="57"/>
  <c r="BD840" i="57"/>
  <c r="BD841" i="57"/>
  <c r="BD842" i="57"/>
  <c r="BD843" i="57"/>
  <c r="BD844" i="57"/>
  <c r="BD845" i="57"/>
  <c r="BD846" i="57"/>
  <c r="BD847" i="57"/>
  <c r="BD848" i="57"/>
  <c r="BD849" i="57"/>
  <c r="BD850" i="57"/>
  <c r="BC831" i="57"/>
  <c r="BC832" i="57"/>
  <c r="BC833" i="57"/>
  <c r="BC834" i="57"/>
  <c r="BC835" i="57"/>
  <c r="BC836" i="57"/>
  <c r="BC837" i="57"/>
  <c r="BC838" i="57"/>
  <c r="BC839" i="57"/>
  <c r="BC840" i="57"/>
  <c r="BC841" i="57"/>
  <c r="BC842" i="57"/>
  <c r="BC843" i="57"/>
  <c r="BC844" i="57"/>
  <c r="BC845" i="57"/>
  <c r="BC846" i="57"/>
  <c r="BC847" i="57"/>
  <c r="BC848" i="57"/>
  <c r="BC849" i="57"/>
  <c r="BC850" i="57"/>
  <c r="BA831" i="57"/>
  <c r="BA832" i="57"/>
  <c r="BA833" i="57"/>
  <c r="BA834" i="57"/>
  <c r="BA835" i="57"/>
  <c r="BA836" i="57"/>
  <c r="BA837" i="57"/>
  <c r="BA838" i="57"/>
  <c r="BA839" i="57"/>
  <c r="BA840" i="57"/>
  <c r="BA841" i="57"/>
  <c r="BA842" i="57"/>
  <c r="BA843" i="57"/>
  <c r="BA844" i="57"/>
  <c r="BA845" i="57"/>
  <c r="BA846" i="57"/>
  <c r="BA847" i="57"/>
  <c r="BA848" i="57"/>
  <c r="BA849" i="57"/>
  <c r="BA850" i="57"/>
  <c r="AZ831" i="57"/>
  <c r="AZ832" i="57"/>
  <c r="AZ833" i="57"/>
  <c r="AZ834" i="57"/>
  <c r="AZ835" i="57"/>
  <c r="AZ836" i="57"/>
  <c r="AZ837" i="57"/>
  <c r="AZ838" i="57"/>
  <c r="AZ839" i="57"/>
  <c r="AZ840" i="57"/>
  <c r="AZ841" i="57"/>
  <c r="AZ842" i="57"/>
  <c r="AZ843" i="57"/>
  <c r="AZ844" i="57"/>
  <c r="AZ845" i="57"/>
  <c r="AZ846" i="57"/>
  <c r="AZ847" i="57"/>
  <c r="AZ848" i="57"/>
  <c r="AZ849" i="57"/>
  <c r="AZ850" i="57"/>
  <c r="AX831" i="57"/>
  <c r="AX832" i="57"/>
  <c r="AX833" i="57"/>
  <c r="AX834" i="57"/>
  <c r="AX835" i="57"/>
  <c r="AX836" i="57"/>
  <c r="AX837" i="57"/>
  <c r="AX838" i="57"/>
  <c r="AX839" i="57"/>
  <c r="AX840" i="57"/>
  <c r="AX841" i="57"/>
  <c r="AX842" i="57"/>
  <c r="AX843" i="57"/>
  <c r="AX844" i="57"/>
  <c r="AX845" i="57"/>
  <c r="AX846" i="57"/>
  <c r="AX847" i="57"/>
  <c r="AX848" i="57"/>
  <c r="AX849" i="57"/>
  <c r="AX850" i="57"/>
  <c r="AW831" i="57"/>
  <c r="AW832" i="57"/>
  <c r="AW833" i="57"/>
  <c r="AW834" i="57"/>
  <c r="AW835" i="57"/>
  <c r="AW836" i="57"/>
  <c r="AW837" i="57"/>
  <c r="AW838" i="57"/>
  <c r="AW839" i="57"/>
  <c r="AW840" i="57"/>
  <c r="AW841" i="57"/>
  <c r="AW842" i="57"/>
  <c r="AW843" i="57"/>
  <c r="AW844" i="57"/>
  <c r="AW845" i="57"/>
  <c r="AW846" i="57"/>
  <c r="AW847" i="57"/>
  <c r="AW848" i="57"/>
  <c r="AW849" i="57"/>
  <c r="AW850" i="57"/>
  <c r="AU831" i="57"/>
  <c r="AU832" i="57"/>
  <c r="AU833" i="57"/>
  <c r="AU834" i="57"/>
  <c r="AU835" i="57"/>
  <c r="AU836" i="57"/>
  <c r="AU837" i="57"/>
  <c r="AU838" i="57"/>
  <c r="AU839" i="57"/>
  <c r="AU840" i="57"/>
  <c r="AU841" i="57"/>
  <c r="AU842" i="57"/>
  <c r="AU843" i="57"/>
  <c r="AU844" i="57"/>
  <c r="AU845" i="57"/>
  <c r="AU846" i="57"/>
  <c r="AU847" i="57"/>
  <c r="AU848" i="57"/>
  <c r="AU849" i="57"/>
  <c r="AU850" i="57"/>
  <c r="AT831" i="57"/>
  <c r="AT832" i="57"/>
  <c r="AT833" i="57"/>
  <c r="AT834" i="57"/>
  <c r="AT835" i="57"/>
  <c r="AT836" i="57"/>
  <c r="AT837" i="57"/>
  <c r="AT838" i="57"/>
  <c r="AT839" i="57"/>
  <c r="AT840" i="57"/>
  <c r="AT841" i="57"/>
  <c r="AT842" i="57"/>
  <c r="AT843" i="57"/>
  <c r="AT844" i="57"/>
  <c r="AT845" i="57"/>
  <c r="AT846" i="57"/>
  <c r="AT847" i="57"/>
  <c r="AT848" i="57"/>
  <c r="AT849" i="57"/>
  <c r="AT850" i="57"/>
  <c r="R856" i="57"/>
  <c r="U850" i="57"/>
  <c r="B850" i="57"/>
  <c r="U849" i="57"/>
  <c r="B849" i="57"/>
  <c r="U848" i="57"/>
  <c r="B848" i="57"/>
  <c r="U847" i="57"/>
  <c r="B847" i="57"/>
  <c r="U846" i="57"/>
  <c r="B846" i="57"/>
  <c r="U845" i="57"/>
  <c r="B845" i="57"/>
  <c r="U844" i="57"/>
  <c r="B844" i="57"/>
  <c r="U843" i="57"/>
  <c r="B843" i="57"/>
  <c r="U842" i="57"/>
  <c r="B842" i="57"/>
  <c r="U841" i="57"/>
  <c r="B841" i="57"/>
  <c r="U840" i="57"/>
  <c r="B840" i="57"/>
  <c r="U839" i="57"/>
  <c r="B839" i="57"/>
  <c r="U838" i="57"/>
  <c r="U837" i="57"/>
  <c r="U836" i="57"/>
  <c r="U835" i="57"/>
  <c r="U834" i="57"/>
  <c r="U833" i="57"/>
  <c r="U832" i="57"/>
  <c r="U831" i="57"/>
  <c r="AR831" i="57"/>
  <c r="AQ828" i="57"/>
  <c r="BV793" i="57"/>
  <c r="BV794" i="57"/>
  <c r="BV795" i="57"/>
  <c r="BV796" i="57"/>
  <c r="BV797" i="57"/>
  <c r="BV798" i="57"/>
  <c r="BV799" i="57"/>
  <c r="BV800" i="57"/>
  <c r="BV801" i="57"/>
  <c r="BV802" i="57"/>
  <c r="BV803" i="57"/>
  <c r="BV804" i="57"/>
  <c r="BV805" i="57"/>
  <c r="BV806" i="57"/>
  <c r="BV807" i="57"/>
  <c r="BV808" i="57"/>
  <c r="BV809" i="57"/>
  <c r="BV810" i="57"/>
  <c r="BV811" i="57"/>
  <c r="BV812" i="57"/>
  <c r="BU793" i="57"/>
  <c r="BU794" i="57"/>
  <c r="BU795" i="57"/>
  <c r="BU796" i="57"/>
  <c r="BU797" i="57"/>
  <c r="BU798" i="57"/>
  <c r="BU799" i="57"/>
  <c r="BU800" i="57"/>
  <c r="BU801" i="57"/>
  <c r="BU802" i="57"/>
  <c r="BU803" i="57"/>
  <c r="BU804" i="57"/>
  <c r="BU805" i="57"/>
  <c r="BU806" i="57"/>
  <c r="BU807" i="57"/>
  <c r="BU808" i="57"/>
  <c r="BU809" i="57"/>
  <c r="BU810" i="57"/>
  <c r="BU811" i="57"/>
  <c r="BU812" i="57"/>
  <c r="BS793" i="57"/>
  <c r="BS794" i="57"/>
  <c r="BS795" i="57"/>
  <c r="BS796" i="57"/>
  <c r="BS797" i="57"/>
  <c r="BS798" i="57"/>
  <c r="BS799" i="57"/>
  <c r="BS800" i="57"/>
  <c r="BS801" i="57"/>
  <c r="BS802" i="57"/>
  <c r="BS803" i="57"/>
  <c r="BS804" i="57"/>
  <c r="BS805" i="57"/>
  <c r="BS806" i="57"/>
  <c r="BS807" i="57"/>
  <c r="BS808" i="57"/>
  <c r="BS809" i="57"/>
  <c r="BS810" i="57"/>
  <c r="BS811" i="57"/>
  <c r="BS812" i="57"/>
  <c r="BR793" i="57"/>
  <c r="BR794" i="57"/>
  <c r="BR795" i="57"/>
  <c r="BR796" i="57"/>
  <c r="BR797" i="57"/>
  <c r="BR798" i="57"/>
  <c r="BR799" i="57"/>
  <c r="BR800" i="57"/>
  <c r="BR801" i="57"/>
  <c r="BR802" i="57"/>
  <c r="BR803" i="57"/>
  <c r="BR804" i="57"/>
  <c r="BR805" i="57"/>
  <c r="BR806" i="57"/>
  <c r="BR807" i="57"/>
  <c r="BR808" i="57"/>
  <c r="BR809" i="57"/>
  <c r="BR810" i="57"/>
  <c r="BR811" i="57"/>
  <c r="BR812" i="57"/>
  <c r="BP793" i="57"/>
  <c r="BP794" i="57"/>
  <c r="BP795" i="57"/>
  <c r="BP796" i="57"/>
  <c r="BP797" i="57"/>
  <c r="BP798" i="57"/>
  <c r="BP799" i="57"/>
  <c r="BP800" i="57"/>
  <c r="BP801" i="57"/>
  <c r="BP802" i="57"/>
  <c r="BP803" i="57"/>
  <c r="BP804" i="57"/>
  <c r="BP805" i="57"/>
  <c r="BP806" i="57"/>
  <c r="BP807" i="57"/>
  <c r="BP808" i="57"/>
  <c r="BP809" i="57"/>
  <c r="BP810" i="57"/>
  <c r="BP811" i="57"/>
  <c r="BP812" i="57"/>
  <c r="BO793" i="57"/>
  <c r="BO794" i="57"/>
  <c r="BO795" i="57"/>
  <c r="BO796" i="57"/>
  <c r="BO797" i="57"/>
  <c r="BO798" i="57"/>
  <c r="BO799" i="57"/>
  <c r="BO800" i="57"/>
  <c r="BO801" i="57"/>
  <c r="BO802" i="57"/>
  <c r="BO803" i="57"/>
  <c r="BO804" i="57"/>
  <c r="BO805" i="57"/>
  <c r="BO806" i="57"/>
  <c r="BO807" i="57"/>
  <c r="BO808" i="57"/>
  <c r="BO809" i="57"/>
  <c r="BO810" i="57"/>
  <c r="BO811" i="57"/>
  <c r="BO812" i="57"/>
  <c r="BM793" i="57"/>
  <c r="BM794" i="57"/>
  <c r="BM795" i="57"/>
  <c r="BM796" i="57"/>
  <c r="BM797" i="57"/>
  <c r="BM798" i="57"/>
  <c r="BM799" i="57"/>
  <c r="BM800" i="57"/>
  <c r="BM801" i="57"/>
  <c r="BM802" i="57"/>
  <c r="BM803" i="57"/>
  <c r="BM804" i="57"/>
  <c r="BM805" i="57"/>
  <c r="BM806" i="57"/>
  <c r="BM807" i="57"/>
  <c r="BM808" i="57"/>
  <c r="BM809" i="57"/>
  <c r="BM810" i="57"/>
  <c r="BM811" i="57"/>
  <c r="BM812" i="57"/>
  <c r="BL793" i="57"/>
  <c r="BL794" i="57"/>
  <c r="BL795" i="57"/>
  <c r="BL796" i="57"/>
  <c r="BL797" i="57"/>
  <c r="BL798" i="57"/>
  <c r="BL799" i="57"/>
  <c r="BL800" i="57"/>
  <c r="BL801" i="57"/>
  <c r="BL802" i="57"/>
  <c r="BL803" i="57"/>
  <c r="BL804" i="57"/>
  <c r="BL805" i="57"/>
  <c r="BL806" i="57"/>
  <c r="BL807" i="57"/>
  <c r="BL808" i="57"/>
  <c r="BL809" i="57"/>
  <c r="BL810" i="57"/>
  <c r="BL811" i="57"/>
  <c r="BL812" i="57"/>
  <c r="BJ793" i="57"/>
  <c r="BJ794" i="57"/>
  <c r="BJ795" i="57"/>
  <c r="BJ796" i="57"/>
  <c r="BJ797" i="57"/>
  <c r="BJ798" i="57"/>
  <c r="BJ799" i="57"/>
  <c r="BJ800" i="57"/>
  <c r="BJ801" i="57"/>
  <c r="BJ802" i="57"/>
  <c r="BJ803" i="57"/>
  <c r="BJ804" i="57"/>
  <c r="BJ805" i="57"/>
  <c r="BJ806" i="57"/>
  <c r="BJ807" i="57"/>
  <c r="BJ808" i="57"/>
  <c r="BJ809" i="57"/>
  <c r="BJ810" i="57"/>
  <c r="BJ811" i="57"/>
  <c r="BJ812" i="57"/>
  <c r="BI793" i="57"/>
  <c r="BI794" i="57"/>
  <c r="BI795" i="57"/>
  <c r="BI796" i="57"/>
  <c r="BI797" i="57"/>
  <c r="BI798" i="57"/>
  <c r="BI799" i="57"/>
  <c r="BI800" i="57"/>
  <c r="BI801" i="57"/>
  <c r="BI802" i="57"/>
  <c r="BI803" i="57"/>
  <c r="BI804" i="57"/>
  <c r="BI805" i="57"/>
  <c r="BI806" i="57"/>
  <c r="BI807" i="57"/>
  <c r="BI808" i="57"/>
  <c r="BI809" i="57"/>
  <c r="BI810" i="57"/>
  <c r="BI811" i="57"/>
  <c r="BI812" i="57"/>
  <c r="BG793" i="57"/>
  <c r="BG794" i="57"/>
  <c r="BG795" i="57"/>
  <c r="BG796" i="57"/>
  <c r="BG797" i="57"/>
  <c r="BG798" i="57"/>
  <c r="BG799" i="57"/>
  <c r="BG800" i="57"/>
  <c r="BG801" i="57"/>
  <c r="BG802" i="57"/>
  <c r="BG803" i="57"/>
  <c r="BG804" i="57"/>
  <c r="BG805" i="57"/>
  <c r="BG806" i="57"/>
  <c r="BG807" i="57"/>
  <c r="BG808" i="57"/>
  <c r="BG809" i="57"/>
  <c r="BG810" i="57"/>
  <c r="BG811" i="57"/>
  <c r="BG812" i="57"/>
  <c r="BF793" i="57"/>
  <c r="BF794" i="57"/>
  <c r="BF795" i="57"/>
  <c r="BF796" i="57"/>
  <c r="BF797" i="57"/>
  <c r="BF798" i="57"/>
  <c r="BF799" i="57"/>
  <c r="BF800" i="57"/>
  <c r="BF801" i="57"/>
  <c r="BF802" i="57"/>
  <c r="BF803" i="57"/>
  <c r="BF804" i="57"/>
  <c r="BF805" i="57"/>
  <c r="BF806" i="57"/>
  <c r="BF807" i="57"/>
  <c r="BF808" i="57"/>
  <c r="BF809" i="57"/>
  <c r="BF810" i="57"/>
  <c r="BF811" i="57"/>
  <c r="BF812" i="57"/>
  <c r="BD793" i="57"/>
  <c r="BD794" i="57"/>
  <c r="BD795" i="57"/>
  <c r="BD796" i="57"/>
  <c r="BD797" i="57"/>
  <c r="BD798" i="57"/>
  <c r="BD799" i="57"/>
  <c r="BD800" i="57"/>
  <c r="BD801" i="57"/>
  <c r="BD802" i="57"/>
  <c r="BD803" i="57"/>
  <c r="BD804" i="57"/>
  <c r="BD805" i="57"/>
  <c r="BD806" i="57"/>
  <c r="BD807" i="57"/>
  <c r="BD808" i="57"/>
  <c r="BD809" i="57"/>
  <c r="BD810" i="57"/>
  <c r="BD811" i="57"/>
  <c r="BD812" i="57"/>
  <c r="BC793" i="57"/>
  <c r="BC794" i="57"/>
  <c r="BC795" i="57"/>
  <c r="BC796" i="57"/>
  <c r="BC797" i="57"/>
  <c r="BC798" i="57"/>
  <c r="BC799" i="57"/>
  <c r="BC800" i="57"/>
  <c r="BC801" i="57"/>
  <c r="BC802" i="57"/>
  <c r="BC803" i="57"/>
  <c r="BC804" i="57"/>
  <c r="BC805" i="57"/>
  <c r="BC806" i="57"/>
  <c r="BC807" i="57"/>
  <c r="BC808" i="57"/>
  <c r="BC809" i="57"/>
  <c r="BC810" i="57"/>
  <c r="BC811" i="57"/>
  <c r="BC812" i="57"/>
  <c r="BA793" i="57"/>
  <c r="BA794" i="57"/>
  <c r="BA795" i="57"/>
  <c r="BA796" i="57"/>
  <c r="BA797" i="57"/>
  <c r="BA798" i="57"/>
  <c r="BA799" i="57"/>
  <c r="BA800" i="57"/>
  <c r="BA801" i="57"/>
  <c r="BA802" i="57"/>
  <c r="BA803" i="57"/>
  <c r="BA804" i="57"/>
  <c r="BA805" i="57"/>
  <c r="BA806" i="57"/>
  <c r="BA807" i="57"/>
  <c r="BA808" i="57"/>
  <c r="BA809" i="57"/>
  <c r="BA810" i="57"/>
  <c r="BA811" i="57"/>
  <c r="BA812" i="57"/>
  <c r="AZ793" i="57"/>
  <c r="AZ794" i="57"/>
  <c r="AZ795" i="57"/>
  <c r="AZ796" i="57"/>
  <c r="AZ797" i="57"/>
  <c r="AZ798" i="57"/>
  <c r="AZ799" i="57"/>
  <c r="AZ800" i="57"/>
  <c r="AZ801" i="57"/>
  <c r="AZ802" i="57"/>
  <c r="AZ803" i="57"/>
  <c r="AZ804" i="57"/>
  <c r="AZ805" i="57"/>
  <c r="AZ806" i="57"/>
  <c r="AZ807" i="57"/>
  <c r="AZ808" i="57"/>
  <c r="AZ809" i="57"/>
  <c r="AZ810" i="57"/>
  <c r="AZ811" i="57"/>
  <c r="AZ812" i="57"/>
  <c r="AX793" i="57"/>
  <c r="AX794" i="57"/>
  <c r="AX795" i="57"/>
  <c r="AX796" i="57"/>
  <c r="AX797" i="57"/>
  <c r="AX798" i="57"/>
  <c r="AX799" i="57"/>
  <c r="AX800" i="57"/>
  <c r="AX801" i="57"/>
  <c r="AX802" i="57"/>
  <c r="AX803" i="57"/>
  <c r="AX804" i="57"/>
  <c r="AX805" i="57"/>
  <c r="AX806" i="57"/>
  <c r="AX807" i="57"/>
  <c r="AX808" i="57"/>
  <c r="AX809" i="57"/>
  <c r="AX810" i="57"/>
  <c r="AX811" i="57"/>
  <c r="AX812" i="57"/>
  <c r="AW793" i="57"/>
  <c r="AW794" i="57"/>
  <c r="AW795" i="57"/>
  <c r="AW796" i="57"/>
  <c r="AW797" i="57"/>
  <c r="AW798" i="57"/>
  <c r="AW799" i="57"/>
  <c r="AW800" i="57"/>
  <c r="AW801" i="57"/>
  <c r="AW802" i="57"/>
  <c r="AW803" i="57"/>
  <c r="AW804" i="57"/>
  <c r="AW805" i="57"/>
  <c r="AW806" i="57"/>
  <c r="AW807" i="57"/>
  <c r="AW808" i="57"/>
  <c r="AW809" i="57"/>
  <c r="AW810" i="57"/>
  <c r="AW811" i="57"/>
  <c r="AW812" i="57"/>
  <c r="AU793" i="57"/>
  <c r="AU794" i="57"/>
  <c r="AU795" i="57"/>
  <c r="AU796" i="57"/>
  <c r="AU797" i="57"/>
  <c r="AU798" i="57"/>
  <c r="AU799" i="57"/>
  <c r="AU800" i="57"/>
  <c r="AU801" i="57"/>
  <c r="AU802" i="57"/>
  <c r="AU803" i="57"/>
  <c r="AU804" i="57"/>
  <c r="AU805" i="57"/>
  <c r="AU806" i="57"/>
  <c r="AU807" i="57"/>
  <c r="AU808" i="57"/>
  <c r="AU809" i="57"/>
  <c r="AU810" i="57"/>
  <c r="AU811" i="57"/>
  <c r="AU812" i="57"/>
  <c r="AT793" i="57"/>
  <c r="AT794" i="57"/>
  <c r="AT795" i="57"/>
  <c r="AT796" i="57"/>
  <c r="AT797" i="57"/>
  <c r="AT798" i="57"/>
  <c r="AT799" i="57"/>
  <c r="AT800" i="57"/>
  <c r="AT801" i="57"/>
  <c r="AT802" i="57"/>
  <c r="AT803" i="57"/>
  <c r="AT804" i="57"/>
  <c r="AT805" i="57"/>
  <c r="AT806" i="57"/>
  <c r="AT807" i="57"/>
  <c r="AT808" i="57"/>
  <c r="AT809" i="57"/>
  <c r="AT810" i="57"/>
  <c r="AT811" i="57"/>
  <c r="AT812" i="57"/>
  <c r="B812" i="57"/>
  <c r="B811" i="57"/>
  <c r="B810" i="57"/>
  <c r="B809" i="57"/>
  <c r="B808" i="57"/>
  <c r="B807" i="57"/>
  <c r="B806" i="57"/>
  <c r="B805" i="57"/>
  <c r="B804" i="57"/>
  <c r="B803" i="57"/>
  <c r="B802" i="57"/>
  <c r="B801" i="57"/>
  <c r="B800" i="57"/>
  <c r="B799" i="57"/>
  <c r="B798" i="57"/>
  <c r="B797" i="57"/>
  <c r="B796" i="57"/>
  <c r="B795" i="57"/>
  <c r="B794" i="57"/>
  <c r="B793" i="57"/>
  <c r="BV758" i="57"/>
  <c r="BV759" i="57"/>
  <c r="BV760" i="57"/>
  <c r="BV761" i="57"/>
  <c r="BV762" i="57"/>
  <c r="BV763" i="57"/>
  <c r="BV764" i="57"/>
  <c r="BV765" i="57"/>
  <c r="BV766" i="57"/>
  <c r="BV767" i="57"/>
  <c r="BV768" i="57"/>
  <c r="BV769" i="57"/>
  <c r="BV770" i="57"/>
  <c r="BV771" i="57"/>
  <c r="BV772" i="57"/>
  <c r="BV773" i="57"/>
  <c r="BV774" i="57"/>
  <c r="BV775" i="57"/>
  <c r="BV776" i="57"/>
  <c r="BV777" i="57"/>
  <c r="BU758" i="57"/>
  <c r="BU759" i="57"/>
  <c r="BU760" i="57"/>
  <c r="BU761" i="57"/>
  <c r="BU762" i="57"/>
  <c r="BU763" i="57"/>
  <c r="BU764" i="57"/>
  <c r="BU765" i="57"/>
  <c r="BU766" i="57"/>
  <c r="BU767" i="57"/>
  <c r="BU768" i="57"/>
  <c r="BU769" i="57"/>
  <c r="BU770" i="57"/>
  <c r="BU771" i="57"/>
  <c r="BU772" i="57"/>
  <c r="BU773" i="57"/>
  <c r="BU774" i="57"/>
  <c r="BU775" i="57"/>
  <c r="BU776" i="57"/>
  <c r="BU777" i="57"/>
  <c r="BS758" i="57"/>
  <c r="BS759" i="57"/>
  <c r="BS760" i="57"/>
  <c r="BS761" i="57"/>
  <c r="BS762" i="57"/>
  <c r="BS763" i="57"/>
  <c r="BS764" i="57"/>
  <c r="BS765" i="57"/>
  <c r="BS766" i="57"/>
  <c r="BS767" i="57"/>
  <c r="BS768" i="57"/>
  <c r="BS769" i="57"/>
  <c r="BS770" i="57"/>
  <c r="BS771" i="57"/>
  <c r="BS772" i="57"/>
  <c r="BS773" i="57"/>
  <c r="BS774" i="57"/>
  <c r="BS775" i="57"/>
  <c r="BS776" i="57"/>
  <c r="BS777" i="57"/>
  <c r="BR758" i="57"/>
  <c r="BR759" i="57"/>
  <c r="BR760" i="57"/>
  <c r="BR761" i="57"/>
  <c r="BR762" i="57"/>
  <c r="BR763" i="57"/>
  <c r="BR764" i="57"/>
  <c r="BR765" i="57"/>
  <c r="BR766" i="57"/>
  <c r="BR767" i="57"/>
  <c r="BR768" i="57"/>
  <c r="BR769" i="57"/>
  <c r="BR770" i="57"/>
  <c r="BR771" i="57"/>
  <c r="BR772" i="57"/>
  <c r="BR773" i="57"/>
  <c r="BR774" i="57"/>
  <c r="BR775" i="57"/>
  <c r="BR776" i="57"/>
  <c r="BR777" i="57"/>
  <c r="BP758" i="57"/>
  <c r="BP759" i="57"/>
  <c r="BP760" i="57"/>
  <c r="BP761" i="57"/>
  <c r="BP762" i="57"/>
  <c r="BP763" i="57"/>
  <c r="BP764" i="57"/>
  <c r="BP765" i="57"/>
  <c r="BP766" i="57"/>
  <c r="BP767" i="57"/>
  <c r="BP768" i="57"/>
  <c r="BP769" i="57"/>
  <c r="BP770" i="57"/>
  <c r="BP771" i="57"/>
  <c r="BP772" i="57"/>
  <c r="BP773" i="57"/>
  <c r="BP774" i="57"/>
  <c r="BP775" i="57"/>
  <c r="BP776" i="57"/>
  <c r="BP777" i="57"/>
  <c r="BO758" i="57"/>
  <c r="BO759" i="57"/>
  <c r="BO760" i="57"/>
  <c r="BO761" i="57"/>
  <c r="BO762" i="57"/>
  <c r="BO763" i="57"/>
  <c r="BO764" i="57"/>
  <c r="BO765" i="57"/>
  <c r="BO766" i="57"/>
  <c r="BO767" i="57"/>
  <c r="BO768" i="57"/>
  <c r="BO769" i="57"/>
  <c r="BO770" i="57"/>
  <c r="BO771" i="57"/>
  <c r="BO772" i="57"/>
  <c r="BO773" i="57"/>
  <c r="BO774" i="57"/>
  <c r="BO775" i="57"/>
  <c r="BO776" i="57"/>
  <c r="BO777" i="57"/>
  <c r="BM758" i="57"/>
  <c r="BM759" i="57"/>
  <c r="BM760" i="57"/>
  <c r="BM761" i="57"/>
  <c r="BM762" i="57"/>
  <c r="BM763" i="57"/>
  <c r="BM764" i="57"/>
  <c r="BM765" i="57"/>
  <c r="BM766" i="57"/>
  <c r="BM767" i="57"/>
  <c r="BM768" i="57"/>
  <c r="BM769" i="57"/>
  <c r="BM770" i="57"/>
  <c r="BM771" i="57"/>
  <c r="BM772" i="57"/>
  <c r="BM773" i="57"/>
  <c r="BM774" i="57"/>
  <c r="BM775" i="57"/>
  <c r="BM776" i="57"/>
  <c r="BM777" i="57"/>
  <c r="BL758" i="57"/>
  <c r="BL759" i="57"/>
  <c r="BL760" i="57"/>
  <c r="BL761" i="57"/>
  <c r="BL762" i="57"/>
  <c r="BL763" i="57"/>
  <c r="BL764" i="57"/>
  <c r="BL765" i="57"/>
  <c r="BL766" i="57"/>
  <c r="BL767" i="57"/>
  <c r="BL768" i="57"/>
  <c r="BL769" i="57"/>
  <c r="BL770" i="57"/>
  <c r="BL771" i="57"/>
  <c r="BL772" i="57"/>
  <c r="BL773" i="57"/>
  <c r="BL774" i="57"/>
  <c r="BL775" i="57"/>
  <c r="BL776" i="57"/>
  <c r="BL777" i="57"/>
  <c r="BJ758" i="57"/>
  <c r="BJ759" i="57"/>
  <c r="BJ760" i="57"/>
  <c r="BJ761" i="57"/>
  <c r="BJ762" i="57"/>
  <c r="BJ763" i="57"/>
  <c r="BJ764" i="57"/>
  <c r="BJ765" i="57"/>
  <c r="BJ766" i="57"/>
  <c r="BJ767" i="57"/>
  <c r="BJ768" i="57"/>
  <c r="BJ769" i="57"/>
  <c r="BJ770" i="57"/>
  <c r="BJ771" i="57"/>
  <c r="BJ772" i="57"/>
  <c r="BJ773" i="57"/>
  <c r="BJ774" i="57"/>
  <c r="BJ775" i="57"/>
  <c r="BJ776" i="57"/>
  <c r="BJ777" i="57"/>
  <c r="BI758" i="57"/>
  <c r="BI759" i="57"/>
  <c r="BI760" i="57"/>
  <c r="BI761" i="57"/>
  <c r="BI762" i="57"/>
  <c r="BI763" i="57"/>
  <c r="BI764" i="57"/>
  <c r="BI765" i="57"/>
  <c r="BI766" i="57"/>
  <c r="BI767" i="57"/>
  <c r="BI768" i="57"/>
  <c r="BI769" i="57"/>
  <c r="BI770" i="57"/>
  <c r="BI771" i="57"/>
  <c r="BI772" i="57"/>
  <c r="BI773" i="57"/>
  <c r="BI774" i="57"/>
  <c r="BI775" i="57"/>
  <c r="BI776" i="57"/>
  <c r="BI777" i="57"/>
  <c r="BG758" i="57"/>
  <c r="BG759" i="57"/>
  <c r="BG760" i="57"/>
  <c r="BG761" i="57"/>
  <c r="BG762" i="57"/>
  <c r="BG763" i="57"/>
  <c r="BG764" i="57"/>
  <c r="BG765" i="57"/>
  <c r="BG766" i="57"/>
  <c r="BG767" i="57"/>
  <c r="BG768" i="57"/>
  <c r="BG769" i="57"/>
  <c r="BG770" i="57"/>
  <c r="BG771" i="57"/>
  <c r="BG772" i="57"/>
  <c r="BG773" i="57"/>
  <c r="BG774" i="57"/>
  <c r="BG775" i="57"/>
  <c r="BG776" i="57"/>
  <c r="BG777" i="57"/>
  <c r="BF758" i="57"/>
  <c r="BF759" i="57"/>
  <c r="BF760" i="57"/>
  <c r="BF761" i="57"/>
  <c r="BF762" i="57"/>
  <c r="BF763" i="57"/>
  <c r="BF764" i="57"/>
  <c r="BF765" i="57"/>
  <c r="BF766" i="57"/>
  <c r="BF767" i="57"/>
  <c r="BF768" i="57"/>
  <c r="BF769" i="57"/>
  <c r="BF770" i="57"/>
  <c r="BF771" i="57"/>
  <c r="BF772" i="57"/>
  <c r="BF773" i="57"/>
  <c r="BF774" i="57"/>
  <c r="BF775" i="57"/>
  <c r="BF776" i="57"/>
  <c r="BF777" i="57"/>
  <c r="BD758" i="57"/>
  <c r="BD759" i="57"/>
  <c r="BD760" i="57"/>
  <c r="BD761" i="57"/>
  <c r="BD762" i="57"/>
  <c r="BD763" i="57"/>
  <c r="BD764" i="57"/>
  <c r="BD765" i="57"/>
  <c r="BD766" i="57"/>
  <c r="BD767" i="57"/>
  <c r="BD768" i="57"/>
  <c r="BD769" i="57"/>
  <c r="BD770" i="57"/>
  <c r="BD771" i="57"/>
  <c r="BD772" i="57"/>
  <c r="BD773" i="57"/>
  <c r="BD774" i="57"/>
  <c r="BD775" i="57"/>
  <c r="BD776" i="57"/>
  <c r="BD777" i="57"/>
  <c r="BC758" i="57"/>
  <c r="BC759" i="57"/>
  <c r="BC760" i="57"/>
  <c r="BC761" i="57"/>
  <c r="BC762" i="57"/>
  <c r="BC763" i="57"/>
  <c r="BC764" i="57"/>
  <c r="BC765" i="57"/>
  <c r="BC766" i="57"/>
  <c r="BC767" i="57"/>
  <c r="BC768" i="57"/>
  <c r="BC769" i="57"/>
  <c r="BC770" i="57"/>
  <c r="BC771" i="57"/>
  <c r="BC772" i="57"/>
  <c r="BC773" i="57"/>
  <c r="BC774" i="57"/>
  <c r="BC775" i="57"/>
  <c r="BC776" i="57"/>
  <c r="BC777" i="57"/>
  <c r="BA758" i="57"/>
  <c r="BA759" i="57"/>
  <c r="BA760" i="57"/>
  <c r="BA761" i="57"/>
  <c r="BA762" i="57"/>
  <c r="BA763" i="57"/>
  <c r="BA764" i="57"/>
  <c r="BA765" i="57"/>
  <c r="BA766" i="57"/>
  <c r="BA767" i="57"/>
  <c r="BA768" i="57"/>
  <c r="BA769" i="57"/>
  <c r="BA770" i="57"/>
  <c r="BA771" i="57"/>
  <c r="BA772" i="57"/>
  <c r="BA773" i="57"/>
  <c r="BA774" i="57"/>
  <c r="BA775" i="57"/>
  <c r="BA776" i="57"/>
  <c r="BA777" i="57"/>
  <c r="AZ758" i="57"/>
  <c r="AZ759" i="57"/>
  <c r="AZ760" i="57"/>
  <c r="AZ761" i="57"/>
  <c r="AZ762" i="57"/>
  <c r="AZ763" i="57"/>
  <c r="AZ764" i="57"/>
  <c r="AZ765" i="57"/>
  <c r="AZ766" i="57"/>
  <c r="AZ767" i="57"/>
  <c r="AZ768" i="57"/>
  <c r="AZ769" i="57"/>
  <c r="AZ770" i="57"/>
  <c r="AZ771" i="57"/>
  <c r="AZ772" i="57"/>
  <c r="AZ773" i="57"/>
  <c r="AZ774" i="57"/>
  <c r="AZ775" i="57"/>
  <c r="AZ776" i="57"/>
  <c r="AZ777" i="57"/>
  <c r="AX758" i="57"/>
  <c r="AX759" i="57"/>
  <c r="AX760" i="57"/>
  <c r="AX761" i="57"/>
  <c r="AX762" i="57"/>
  <c r="AX763" i="57"/>
  <c r="AX764" i="57"/>
  <c r="AX765" i="57"/>
  <c r="AX766" i="57"/>
  <c r="AX767" i="57"/>
  <c r="AX768" i="57"/>
  <c r="AX769" i="57"/>
  <c r="AX770" i="57"/>
  <c r="AX771" i="57"/>
  <c r="AX772" i="57"/>
  <c r="AX773" i="57"/>
  <c r="AX774" i="57"/>
  <c r="AX775" i="57"/>
  <c r="AX776" i="57"/>
  <c r="AX777" i="57"/>
  <c r="AW758" i="57"/>
  <c r="AW759" i="57"/>
  <c r="AW760" i="57"/>
  <c r="AW761" i="57"/>
  <c r="AW762" i="57"/>
  <c r="AW763" i="57"/>
  <c r="AW764" i="57"/>
  <c r="AW765" i="57"/>
  <c r="AW766" i="57"/>
  <c r="AW767" i="57"/>
  <c r="AW768" i="57"/>
  <c r="AW769" i="57"/>
  <c r="AW770" i="57"/>
  <c r="AW771" i="57"/>
  <c r="AW772" i="57"/>
  <c r="AW773" i="57"/>
  <c r="AW774" i="57"/>
  <c r="AW775" i="57"/>
  <c r="AW776" i="57"/>
  <c r="AW777" i="57"/>
  <c r="AU758" i="57"/>
  <c r="AU759" i="57"/>
  <c r="AU760" i="57"/>
  <c r="AU761" i="57"/>
  <c r="AU762" i="57"/>
  <c r="AU763" i="57"/>
  <c r="AU764" i="57"/>
  <c r="AU765" i="57"/>
  <c r="AU766" i="57"/>
  <c r="AU767" i="57"/>
  <c r="AU768" i="57"/>
  <c r="AU769" i="57"/>
  <c r="AU770" i="57"/>
  <c r="AU771" i="57"/>
  <c r="AU772" i="57"/>
  <c r="AU773" i="57"/>
  <c r="AU774" i="57"/>
  <c r="AU775" i="57"/>
  <c r="AU776" i="57"/>
  <c r="AU777" i="57"/>
  <c r="AT758" i="57"/>
  <c r="AT759" i="57"/>
  <c r="AT760" i="57"/>
  <c r="AT761" i="57"/>
  <c r="AT762" i="57"/>
  <c r="AT763" i="57"/>
  <c r="AT764" i="57"/>
  <c r="AT765" i="57"/>
  <c r="AT766" i="57"/>
  <c r="AT767" i="57"/>
  <c r="AT768" i="57"/>
  <c r="AT769" i="57"/>
  <c r="AT770" i="57"/>
  <c r="AT771" i="57"/>
  <c r="AT772" i="57"/>
  <c r="AT773" i="57"/>
  <c r="AT774" i="57"/>
  <c r="AT775" i="57"/>
  <c r="AT776" i="57"/>
  <c r="AT777" i="57"/>
  <c r="M777" i="57"/>
  <c r="U777" i="57"/>
  <c r="B777" i="57"/>
  <c r="B776" i="57"/>
  <c r="B775" i="57"/>
  <c r="B774" i="57"/>
  <c r="B773" i="57"/>
  <c r="B772" i="57"/>
  <c r="B771" i="57"/>
  <c r="B770" i="57"/>
  <c r="B769" i="57"/>
  <c r="B768" i="57"/>
  <c r="B767" i="57"/>
  <c r="B766" i="57"/>
  <c r="B765" i="57"/>
  <c r="B764" i="57"/>
  <c r="B763" i="57"/>
  <c r="B762" i="57"/>
  <c r="B761" i="57"/>
  <c r="B760" i="57"/>
  <c r="B759" i="57"/>
  <c r="B758" i="57"/>
  <c r="BV723" i="57"/>
  <c r="BV724" i="57"/>
  <c r="BV725" i="57"/>
  <c r="BV726" i="57"/>
  <c r="BV727" i="57"/>
  <c r="BV728" i="57"/>
  <c r="BV729" i="57"/>
  <c r="BV730" i="57"/>
  <c r="BV731" i="57"/>
  <c r="BV732" i="57"/>
  <c r="BV733" i="57"/>
  <c r="BV734" i="57"/>
  <c r="BV735" i="57"/>
  <c r="BV736" i="57"/>
  <c r="BV737" i="57"/>
  <c r="BV738" i="57"/>
  <c r="BV739" i="57"/>
  <c r="BV740" i="57"/>
  <c r="BV741" i="57"/>
  <c r="BV742" i="57"/>
  <c r="BU723" i="57"/>
  <c r="BU724" i="57"/>
  <c r="BU725" i="57"/>
  <c r="BU726" i="57"/>
  <c r="BU727" i="57"/>
  <c r="BU728" i="57"/>
  <c r="BU729" i="57"/>
  <c r="BU730" i="57"/>
  <c r="BU731" i="57"/>
  <c r="BU732" i="57"/>
  <c r="BU733" i="57"/>
  <c r="BU734" i="57"/>
  <c r="BU735" i="57"/>
  <c r="BU736" i="57"/>
  <c r="BU737" i="57"/>
  <c r="BU738" i="57"/>
  <c r="BU739" i="57"/>
  <c r="BU740" i="57"/>
  <c r="BU741" i="57"/>
  <c r="BU742" i="57"/>
  <c r="BS723" i="57"/>
  <c r="BS724" i="57"/>
  <c r="BS725" i="57"/>
  <c r="BS726" i="57"/>
  <c r="BS727" i="57"/>
  <c r="BS728" i="57"/>
  <c r="BS729" i="57"/>
  <c r="BS730" i="57"/>
  <c r="BS731" i="57"/>
  <c r="BS732" i="57"/>
  <c r="BS733" i="57"/>
  <c r="BS734" i="57"/>
  <c r="BS735" i="57"/>
  <c r="BS736" i="57"/>
  <c r="BS737" i="57"/>
  <c r="BS738" i="57"/>
  <c r="BS739" i="57"/>
  <c r="BS740" i="57"/>
  <c r="BS741" i="57"/>
  <c r="BS742" i="57"/>
  <c r="BR723" i="57"/>
  <c r="BR724" i="57"/>
  <c r="BR725" i="57"/>
  <c r="BR726" i="57"/>
  <c r="BR727" i="57"/>
  <c r="BR728" i="57"/>
  <c r="BR729" i="57"/>
  <c r="BR730" i="57"/>
  <c r="BR731" i="57"/>
  <c r="BR732" i="57"/>
  <c r="BR733" i="57"/>
  <c r="BR734" i="57"/>
  <c r="BR735" i="57"/>
  <c r="BR736" i="57"/>
  <c r="BR737" i="57"/>
  <c r="BR738" i="57"/>
  <c r="BR739" i="57"/>
  <c r="BR740" i="57"/>
  <c r="BR741" i="57"/>
  <c r="BR742" i="57"/>
  <c r="BP723" i="57"/>
  <c r="BP724" i="57"/>
  <c r="BP725" i="57"/>
  <c r="BP726" i="57"/>
  <c r="BP727" i="57"/>
  <c r="BP728" i="57"/>
  <c r="BP729" i="57"/>
  <c r="BP730" i="57"/>
  <c r="BP731" i="57"/>
  <c r="BP732" i="57"/>
  <c r="BP733" i="57"/>
  <c r="BP734" i="57"/>
  <c r="BP735" i="57"/>
  <c r="BP736" i="57"/>
  <c r="BP737" i="57"/>
  <c r="BP738" i="57"/>
  <c r="BP739" i="57"/>
  <c r="BP740" i="57"/>
  <c r="BP741" i="57"/>
  <c r="BP742" i="57"/>
  <c r="BO723" i="57"/>
  <c r="BO724" i="57"/>
  <c r="BO725" i="57"/>
  <c r="BO726" i="57"/>
  <c r="BO727" i="57"/>
  <c r="BO728" i="57"/>
  <c r="BO729" i="57"/>
  <c r="BO730" i="57"/>
  <c r="BO731" i="57"/>
  <c r="BO732" i="57"/>
  <c r="BO733" i="57"/>
  <c r="BO734" i="57"/>
  <c r="BO735" i="57"/>
  <c r="BO736" i="57"/>
  <c r="BO737" i="57"/>
  <c r="BO738" i="57"/>
  <c r="BO739" i="57"/>
  <c r="BO740" i="57"/>
  <c r="BO741" i="57"/>
  <c r="BO742" i="57"/>
  <c r="BM723" i="57"/>
  <c r="BM724" i="57"/>
  <c r="BM725" i="57"/>
  <c r="BM726" i="57"/>
  <c r="BM727" i="57"/>
  <c r="BM728" i="57"/>
  <c r="BM729" i="57"/>
  <c r="BM730" i="57"/>
  <c r="BM731" i="57"/>
  <c r="BM732" i="57"/>
  <c r="BM733" i="57"/>
  <c r="BM734" i="57"/>
  <c r="BM735" i="57"/>
  <c r="BM736" i="57"/>
  <c r="BM737" i="57"/>
  <c r="BM738" i="57"/>
  <c r="BM739" i="57"/>
  <c r="BM740" i="57"/>
  <c r="BM741" i="57"/>
  <c r="BM742" i="57"/>
  <c r="BL723" i="57"/>
  <c r="BL724" i="57"/>
  <c r="BL725" i="57"/>
  <c r="BL726" i="57"/>
  <c r="BL727" i="57"/>
  <c r="BL728" i="57"/>
  <c r="BL729" i="57"/>
  <c r="BL730" i="57"/>
  <c r="BL731" i="57"/>
  <c r="BL732" i="57"/>
  <c r="BL733" i="57"/>
  <c r="BL734" i="57"/>
  <c r="BL735" i="57"/>
  <c r="BL736" i="57"/>
  <c r="BL737" i="57"/>
  <c r="BL738" i="57"/>
  <c r="BL739" i="57"/>
  <c r="BL740" i="57"/>
  <c r="BL741" i="57"/>
  <c r="BL742" i="57"/>
  <c r="BJ723" i="57"/>
  <c r="BJ724" i="57"/>
  <c r="BJ725" i="57"/>
  <c r="BJ726" i="57"/>
  <c r="BJ727" i="57"/>
  <c r="BJ728" i="57"/>
  <c r="BJ729" i="57"/>
  <c r="BJ730" i="57"/>
  <c r="BJ731" i="57"/>
  <c r="BJ732" i="57"/>
  <c r="BJ733" i="57"/>
  <c r="BJ734" i="57"/>
  <c r="BJ735" i="57"/>
  <c r="BJ736" i="57"/>
  <c r="BJ737" i="57"/>
  <c r="BJ738" i="57"/>
  <c r="BJ739" i="57"/>
  <c r="BJ740" i="57"/>
  <c r="BJ741" i="57"/>
  <c r="BJ742" i="57"/>
  <c r="BI723" i="57"/>
  <c r="BI724" i="57"/>
  <c r="BI725" i="57"/>
  <c r="BI726" i="57"/>
  <c r="BI727" i="57"/>
  <c r="BI728" i="57"/>
  <c r="BI729" i="57"/>
  <c r="BI730" i="57"/>
  <c r="BI731" i="57"/>
  <c r="BI732" i="57"/>
  <c r="BI733" i="57"/>
  <c r="BI734" i="57"/>
  <c r="BI735" i="57"/>
  <c r="BI736" i="57"/>
  <c r="BI737" i="57"/>
  <c r="BI738" i="57"/>
  <c r="BI739" i="57"/>
  <c r="BI740" i="57"/>
  <c r="BI741" i="57"/>
  <c r="BI742" i="57"/>
  <c r="BG723" i="57"/>
  <c r="BG724" i="57"/>
  <c r="BG725" i="57"/>
  <c r="BG726" i="57"/>
  <c r="BG727" i="57"/>
  <c r="BG728" i="57"/>
  <c r="BG729" i="57"/>
  <c r="BG730" i="57"/>
  <c r="BG731" i="57"/>
  <c r="BG732" i="57"/>
  <c r="BG733" i="57"/>
  <c r="BG734" i="57"/>
  <c r="BG735" i="57"/>
  <c r="BG736" i="57"/>
  <c r="BG737" i="57"/>
  <c r="BG738" i="57"/>
  <c r="BG739" i="57"/>
  <c r="BG740" i="57"/>
  <c r="BG741" i="57"/>
  <c r="BG742" i="57"/>
  <c r="BF723" i="57"/>
  <c r="BF724" i="57"/>
  <c r="BF725" i="57"/>
  <c r="BF726" i="57"/>
  <c r="BF727" i="57"/>
  <c r="BF728" i="57"/>
  <c r="BF729" i="57"/>
  <c r="BF730" i="57"/>
  <c r="BF731" i="57"/>
  <c r="BF732" i="57"/>
  <c r="BF733" i="57"/>
  <c r="BF734" i="57"/>
  <c r="BF735" i="57"/>
  <c r="BF736" i="57"/>
  <c r="BF737" i="57"/>
  <c r="BF738" i="57"/>
  <c r="BF739" i="57"/>
  <c r="BF740" i="57"/>
  <c r="BF741" i="57"/>
  <c r="BF742" i="57"/>
  <c r="BD723" i="57"/>
  <c r="BD724" i="57"/>
  <c r="BD725" i="57"/>
  <c r="BD726" i="57"/>
  <c r="BD727" i="57"/>
  <c r="BD728" i="57"/>
  <c r="BD729" i="57"/>
  <c r="BD730" i="57"/>
  <c r="BD731" i="57"/>
  <c r="BD732" i="57"/>
  <c r="BD733" i="57"/>
  <c r="BD734" i="57"/>
  <c r="BD735" i="57"/>
  <c r="BD736" i="57"/>
  <c r="BD737" i="57"/>
  <c r="BD738" i="57"/>
  <c r="BD739" i="57"/>
  <c r="BD740" i="57"/>
  <c r="BD741" i="57"/>
  <c r="BD742" i="57"/>
  <c r="BC723" i="57"/>
  <c r="BC724" i="57"/>
  <c r="BC725" i="57"/>
  <c r="BC726" i="57"/>
  <c r="BC727" i="57"/>
  <c r="BC728" i="57"/>
  <c r="BC729" i="57"/>
  <c r="BC730" i="57"/>
  <c r="BC731" i="57"/>
  <c r="BC732" i="57"/>
  <c r="BC733" i="57"/>
  <c r="BC734" i="57"/>
  <c r="BC735" i="57"/>
  <c r="BC736" i="57"/>
  <c r="BC737" i="57"/>
  <c r="BC738" i="57"/>
  <c r="BC739" i="57"/>
  <c r="BC740" i="57"/>
  <c r="BC741" i="57"/>
  <c r="BC742" i="57"/>
  <c r="BA723" i="57"/>
  <c r="BA724" i="57"/>
  <c r="BA725" i="57"/>
  <c r="BA726" i="57"/>
  <c r="BA727" i="57"/>
  <c r="BA728" i="57"/>
  <c r="BA729" i="57"/>
  <c r="BA730" i="57"/>
  <c r="BA731" i="57"/>
  <c r="BA732" i="57"/>
  <c r="BA733" i="57"/>
  <c r="BA734" i="57"/>
  <c r="BA735" i="57"/>
  <c r="BA736" i="57"/>
  <c r="BA737" i="57"/>
  <c r="BA738" i="57"/>
  <c r="BA739" i="57"/>
  <c r="BA740" i="57"/>
  <c r="BA741" i="57"/>
  <c r="BA742" i="57"/>
  <c r="AZ723" i="57"/>
  <c r="AZ724" i="57"/>
  <c r="AZ725" i="57"/>
  <c r="AZ726" i="57"/>
  <c r="AZ727" i="57"/>
  <c r="AZ728" i="57"/>
  <c r="AZ729" i="57"/>
  <c r="AZ730" i="57"/>
  <c r="AZ731" i="57"/>
  <c r="AZ732" i="57"/>
  <c r="AZ733" i="57"/>
  <c r="AZ734" i="57"/>
  <c r="AZ735" i="57"/>
  <c r="AZ736" i="57"/>
  <c r="AZ737" i="57"/>
  <c r="AZ738" i="57"/>
  <c r="AZ739" i="57"/>
  <c r="AZ740" i="57"/>
  <c r="AZ741" i="57"/>
  <c r="AZ742" i="57"/>
  <c r="AX723" i="57"/>
  <c r="AX724" i="57"/>
  <c r="AX725" i="57"/>
  <c r="AX726" i="57"/>
  <c r="AX727" i="57"/>
  <c r="AX728" i="57"/>
  <c r="AX729" i="57"/>
  <c r="AX730" i="57"/>
  <c r="AX731" i="57"/>
  <c r="AX732" i="57"/>
  <c r="AX733" i="57"/>
  <c r="AX734" i="57"/>
  <c r="AX735" i="57"/>
  <c r="AX736" i="57"/>
  <c r="AX737" i="57"/>
  <c r="AX738" i="57"/>
  <c r="AX739" i="57"/>
  <c r="AX740" i="57"/>
  <c r="AX741" i="57"/>
  <c r="AX742" i="57"/>
  <c r="AW723" i="57"/>
  <c r="AW724" i="57"/>
  <c r="AW725" i="57"/>
  <c r="AW726" i="57"/>
  <c r="AW727" i="57"/>
  <c r="AW728" i="57"/>
  <c r="AW729" i="57"/>
  <c r="AW730" i="57"/>
  <c r="AW731" i="57"/>
  <c r="AW732" i="57"/>
  <c r="AW733" i="57"/>
  <c r="AW734" i="57"/>
  <c r="AW735" i="57"/>
  <c r="AW736" i="57"/>
  <c r="AW737" i="57"/>
  <c r="AW738" i="57"/>
  <c r="AW739" i="57"/>
  <c r="AW740" i="57"/>
  <c r="AW741" i="57"/>
  <c r="AW742" i="57"/>
  <c r="AU723" i="57"/>
  <c r="AU724" i="57"/>
  <c r="AU725" i="57"/>
  <c r="AU726" i="57"/>
  <c r="AU727" i="57"/>
  <c r="AU728" i="57"/>
  <c r="AU729" i="57"/>
  <c r="AU730" i="57"/>
  <c r="AU731" i="57"/>
  <c r="AU732" i="57"/>
  <c r="AU733" i="57"/>
  <c r="AU734" i="57"/>
  <c r="AU735" i="57"/>
  <c r="AU736" i="57"/>
  <c r="AU737" i="57"/>
  <c r="AU738" i="57"/>
  <c r="AU739" i="57"/>
  <c r="AU740" i="57"/>
  <c r="AU741" i="57"/>
  <c r="AU742" i="57"/>
  <c r="AT723" i="57"/>
  <c r="AT724" i="57"/>
  <c r="AT725" i="57"/>
  <c r="AT726" i="57"/>
  <c r="AT727" i="57"/>
  <c r="AT728" i="57"/>
  <c r="AT729" i="57"/>
  <c r="AT730" i="57"/>
  <c r="AT731" i="57"/>
  <c r="AT732" i="57"/>
  <c r="AT733" i="57"/>
  <c r="AT734" i="57"/>
  <c r="AT735" i="57"/>
  <c r="AT736" i="57"/>
  <c r="AT737" i="57"/>
  <c r="AT738" i="57"/>
  <c r="AT739" i="57"/>
  <c r="AT740" i="57"/>
  <c r="AT741" i="57"/>
  <c r="AT742" i="57"/>
  <c r="S748" i="57"/>
  <c r="R748" i="57"/>
  <c r="B742" i="57"/>
  <c r="B741" i="57"/>
  <c r="B740" i="57"/>
  <c r="B739" i="57"/>
  <c r="B738" i="57"/>
  <c r="B737" i="57"/>
  <c r="B736" i="57"/>
  <c r="B735" i="57"/>
  <c r="B734" i="57"/>
  <c r="B733" i="57"/>
  <c r="B732" i="57"/>
  <c r="B731" i="57"/>
  <c r="B730" i="57"/>
  <c r="B729" i="57"/>
  <c r="B728" i="57"/>
  <c r="B727" i="57"/>
  <c r="B726" i="57"/>
  <c r="B725" i="57"/>
  <c r="B724" i="57"/>
  <c r="B723" i="57"/>
  <c r="AQ720" i="57"/>
  <c r="BV687" i="57"/>
  <c r="BV688" i="57"/>
  <c r="BV689" i="57"/>
  <c r="BV690" i="57"/>
  <c r="BV691" i="57"/>
  <c r="BV692" i="57"/>
  <c r="BV693" i="57"/>
  <c r="BV694" i="57"/>
  <c r="BV695" i="57"/>
  <c r="BV696" i="57"/>
  <c r="BV697" i="57"/>
  <c r="BV698" i="57"/>
  <c r="BV699" i="57"/>
  <c r="BV700" i="57"/>
  <c r="BV701" i="57"/>
  <c r="BV702" i="57"/>
  <c r="BV703" i="57"/>
  <c r="BV704" i="57"/>
  <c r="BV705" i="57"/>
  <c r="BV706" i="57"/>
  <c r="BU687" i="57"/>
  <c r="BU688" i="57"/>
  <c r="BU689" i="57"/>
  <c r="BU690" i="57"/>
  <c r="BU691" i="57"/>
  <c r="BU692" i="57"/>
  <c r="BU693" i="57"/>
  <c r="BU694" i="57"/>
  <c r="BU695" i="57"/>
  <c r="BU696" i="57"/>
  <c r="BU697" i="57"/>
  <c r="BU698" i="57"/>
  <c r="BU699" i="57"/>
  <c r="BU700" i="57"/>
  <c r="BU701" i="57"/>
  <c r="BU702" i="57"/>
  <c r="BU703" i="57"/>
  <c r="BU704" i="57"/>
  <c r="BU705" i="57"/>
  <c r="BU706" i="57"/>
  <c r="BS687" i="57"/>
  <c r="BS688" i="57"/>
  <c r="BS689" i="57"/>
  <c r="BS690" i="57"/>
  <c r="BS691" i="57"/>
  <c r="BS692" i="57"/>
  <c r="BS693" i="57"/>
  <c r="BS694" i="57"/>
  <c r="BS695" i="57"/>
  <c r="BS696" i="57"/>
  <c r="BS697" i="57"/>
  <c r="BS698" i="57"/>
  <c r="BS699" i="57"/>
  <c r="BS700" i="57"/>
  <c r="BS701" i="57"/>
  <c r="BS702" i="57"/>
  <c r="BS703" i="57"/>
  <c r="BS704" i="57"/>
  <c r="BS705" i="57"/>
  <c r="BS706" i="57"/>
  <c r="BR687" i="57"/>
  <c r="BR688" i="57"/>
  <c r="BR689" i="57"/>
  <c r="BR690" i="57"/>
  <c r="BR691" i="57"/>
  <c r="BR692" i="57"/>
  <c r="BR693" i="57"/>
  <c r="BR694" i="57"/>
  <c r="BR695" i="57"/>
  <c r="BR696" i="57"/>
  <c r="BR697" i="57"/>
  <c r="BR698" i="57"/>
  <c r="BR699" i="57"/>
  <c r="BR700" i="57"/>
  <c r="BR701" i="57"/>
  <c r="BR702" i="57"/>
  <c r="BR703" i="57"/>
  <c r="BR704" i="57"/>
  <c r="BR705" i="57"/>
  <c r="BR706" i="57"/>
  <c r="BP687" i="57"/>
  <c r="BP688" i="57"/>
  <c r="BP689" i="57"/>
  <c r="BP690" i="57"/>
  <c r="BP691" i="57"/>
  <c r="BP692" i="57"/>
  <c r="BP693" i="57"/>
  <c r="BP694" i="57"/>
  <c r="BP695" i="57"/>
  <c r="BP696" i="57"/>
  <c r="BP697" i="57"/>
  <c r="BP698" i="57"/>
  <c r="BP699" i="57"/>
  <c r="BP700" i="57"/>
  <c r="BP701" i="57"/>
  <c r="BP702" i="57"/>
  <c r="BP703" i="57"/>
  <c r="BP704" i="57"/>
  <c r="BP705" i="57"/>
  <c r="BP706" i="57"/>
  <c r="BO687" i="57"/>
  <c r="BO688" i="57"/>
  <c r="BO689" i="57"/>
  <c r="BO690" i="57"/>
  <c r="BO691" i="57"/>
  <c r="BO692" i="57"/>
  <c r="BO693" i="57"/>
  <c r="BO694" i="57"/>
  <c r="BO695" i="57"/>
  <c r="BO696" i="57"/>
  <c r="BO697" i="57"/>
  <c r="BO698" i="57"/>
  <c r="BO699" i="57"/>
  <c r="BO700" i="57"/>
  <c r="BO701" i="57"/>
  <c r="BO702" i="57"/>
  <c r="BO703" i="57"/>
  <c r="BO704" i="57"/>
  <c r="BO705" i="57"/>
  <c r="BO706" i="57"/>
  <c r="BM687" i="57"/>
  <c r="BM688" i="57"/>
  <c r="BM689" i="57"/>
  <c r="BM690" i="57"/>
  <c r="BM691" i="57"/>
  <c r="BM692" i="57"/>
  <c r="BM693" i="57"/>
  <c r="BM694" i="57"/>
  <c r="BM695" i="57"/>
  <c r="BM696" i="57"/>
  <c r="BM697" i="57"/>
  <c r="BM698" i="57"/>
  <c r="BM699" i="57"/>
  <c r="BM700" i="57"/>
  <c r="BM701" i="57"/>
  <c r="BM702" i="57"/>
  <c r="BM703" i="57"/>
  <c r="BM704" i="57"/>
  <c r="BM705" i="57"/>
  <c r="BM706" i="57"/>
  <c r="BL687" i="57"/>
  <c r="BL688" i="57"/>
  <c r="BL689" i="57"/>
  <c r="BL690" i="57"/>
  <c r="BL691" i="57"/>
  <c r="BL692" i="57"/>
  <c r="BL693" i="57"/>
  <c r="BL694" i="57"/>
  <c r="BL695" i="57"/>
  <c r="BL696" i="57"/>
  <c r="BL697" i="57"/>
  <c r="BL698" i="57"/>
  <c r="BL699" i="57"/>
  <c r="BL700" i="57"/>
  <c r="BL701" i="57"/>
  <c r="BL702" i="57"/>
  <c r="BL703" i="57"/>
  <c r="BL704" i="57"/>
  <c r="BL705" i="57"/>
  <c r="BL706" i="57"/>
  <c r="BJ687" i="57"/>
  <c r="BJ688" i="57"/>
  <c r="BJ689" i="57"/>
  <c r="BJ690" i="57"/>
  <c r="BJ691" i="57"/>
  <c r="BJ692" i="57"/>
  <c r="BJ693" i="57"/>
  <c r="BJ694" i="57"/>
  <c r="BJ695" i="57"/>
  <c r="BJ696" i="57"/>
  <c r="BJ697" i="57"/>
  <c r="BJ698" i="57"/>
  <c r="BJ699" i="57"/>
  <c r="BJ700" i="57"/>
  <c r="BJ701" i="57"/>
  <c r="BJ702" i="57"/>
  <c r="BJ703" i="57"/>
  <c r="BJ704" i="57"/>
  <c r="BJ705" i="57"/>
  <c r="BJ706" i="57"/>
  <c r="BI687" i="57"/>
  <c r="BI688" i="57"/>
  <c r="BI689" i="57"/>
  <c r="BI690" i="57"/>
  <c r="BI691" i="57"/>
  <c r="BI692" i="57"/>
  <c r="BI693" i="57"/>
  <c r="BI694" i="57"/>
  <c r="BI695" i="57"/>
  <c r="BI696" i="57"/>
  <c r="BI697" i="57"/>
  <c r="BI698" i="57"/>
  <c r="BI699" i="57"/>
  <c r="BI700" i="57"/>
  <c r="BI701" i="57"/>
  <c r="BI702" i="57"/>
  <c r="BI703" i="57"/>
  <c r="BI704" i="57"/>
  <c r="BI705" i="57"/>
  <c r="BI706" i="57"/>
  <c r="BG687" i="57"/>
  <c r="BG688" i="57"/>
  <c r="BG689" i="57"/>
  <c r="BG690" i="57"/>
  <c r="BG691" i="57"/>
  <c r="BG692" i="57"/>
  <c r="BG693" i="57"/>
  <c r="BG694" i="57"/>
  <c r="BG695" i="57"/>
  <c r="BG696" i="57"/>
  <c r="BG697" i="57"/>
  <c r="BG698" i="57"/>
  <c r="BG699" i="57"/>
  <c r="BG700" i="57"/>
  <c r="BG701" i="57"/>
  <c r="BG702" i="57"/>
  <c r="BG703" i="57"/>
  <c r="BG704" i="57"/>
  <c r="BG705" i="57"/>
  <c r="BG706" i="57"/>
  <c r="BF687" i="57"/>
  <c r="BF688" i="57"/>
  <c r="BF689" i="57"/>
  <c r="BF690" i="57"/>
  <c r="BF691" i="57"/>
  <c r="BF692" i="57"/>
  <c r="BF693" i="57"/>
  <c r="BF694" i="57"/>
  <c r="BF695" i="57"/>
  <c r="BF696" i="57"/>
  <c r="BF697" i="57"/>
  <c r="BF698" i="57"/>
  <c r="BF699" i="57"/>
  <c r="BF700" i="57"/>
  <c r="BF701" i="57"/>
  <c r="BF702" i="57"/>
  <c r="BF703" i="57"/>
  <c r="BF704" i="57"/>
  <c r="BF705" i="57"/>
  <c r="BF706" i="57"/>
  <c r="BF707" i="57"/>
  <c r="BD687" i="57"/>
  <c r="BD688" i="57"/>
  <c r="BD689" i="57"/>
  <c r="BD690" i="57"/>
  <c r="BD691" i="57"/>
  <c r="BD692" i="57"/>
  <c r="BD693" i="57"/>
  <c r="BD694" i="57"/>
  <c r="BD695" i="57"/>
  <c r="BD696" i="57"/>
  <c r="BD697" i="57"/>
  <c r="BD698" i="57"/>
  <c r="BD699" i="57"/>
  <c r="BD700" i="57"/>
  <c r="BD701" i="57"/>
  <c r="BD702" i="57"/>
  <c r="BD703" i="57"/>
  <c r="BD704" i="57"/>
  <c r="BD705" i="57"/>
  <c r="BD706" i="57"/>
  <c r="BC687" i="57"/>
  <c r="BC688" i="57"/>
  <c r="BC689" i="57"/>
  <c r="BC690" i="57"/>
  <c r="BC691" i="57"/>
  <c r="BC692" i="57"/>
  <c r="BC693" i="57"/>
  <c r="BC694" i="57"/>
  <c r="BC695" i="57"/>
  <c r="BC696" i="57"/>
  <c r="BC697" i="57"/>
  <c r="BC698" i="57"/>
  <c r="BC699" i="57"/>
  <c r="BC700" i="57"/>
  <c r="BC701" i="57"/>
  <c r="BC702" i="57"/>
  <c r="BC703" i="57"/>
  <c r="BC704" i="57"/>
  <c r="BC705" i="57"/>
  <c r="BC706" i="57"/>
  <c r="BA687" i="57"/>
  <c r="BA688" i="57"/>
  <c r="BA689" i="57"/>
  <c r="BA690" i="57"/>
  <c r="BA691" i="57"/>
  <c r="BA692" i="57"/>
  <c r="BA693" i="57"/>
  <c r="BA694" i="57"/>
  <c r="BA695" i="57"/>
  <c r="BA696" i="57"/>
  <c r="BA697" i="57"/>
  <c r="BA698" i="57"/>
  <c r="BA699" i="57"/>
  <c r="BA700" i="57"/>
  <c r="BA701" i="57"/>
  <c r="BA702" i="57"/>
  <c r="BA703" i="57"/>
  <c r="BA704" i="57"/>
  <c r="BA705" i="57"/>
  <c r="BA706" i="57"/>
  <c r="AZ687" i="57"/>
  <c r="AZ688" i="57"/>
  <c r="AZ689" i="57"/>
  <c r="AZ690" i="57"/>
  <c r="AZ691" i="57"/>
  <c r="AZ692" i="57"/>
  <c r="AZ693" i="57"/>
  <c r="AZ694" i="57"/>
  <c r="AZ695" i="57"/>
  <c r="AZ696" i="57"/>
  <c r="AZ697" i="57"/>
  <c r="AZ698" i="57"/>
  <c r="AZ699" i="57"/>
  <c r="AZ700" i="57"/>
  <c r="AZ701" i="57"/>
  <c r="AZ702" i="57"/>
  <c r="AZ703" i="57"/>
  <c r="AZ704" i="57"/>
  <c r="AZ705" i="57"/>
  <c r="AZ706" i="57"/>
  <c r="AX687" i="57"/>
  <c r="AX688" i="57"/>
  <c r="AX689" i="57"/>
  <c r="AX690" i="57"/>
  <c r="AX691" i="57"/>
  <c r="AX692" i="57"/>
  <c r="AX693" i="57"/>
  <c r="AX694" i="57"/>
  <c r="AX695" i="57"/>
  <c r="AX696" i="57"/>
  <c r="AX697" i="57"/>
  <c r="AX698" i="57"/>
  <c r="AX699" i="57"/>
  <c r="AX700" i="57"/>
  <c r="AX701" i="57"/>
  <c r="AX702" i="57"/>
  <c r="AX703" i="57"/>
  <c r="AX704" i="57"/>
  <c r="AX705" i="57"/>
  <c r="AX706" i="57"/>
  <c r="AW687" i="57"/>
  <c r="AW688" i="57"/>
  <c r="AW689" i="57"/>
  <c r="AW690" i="57"/>
  <c r="AW691" i="57"/>
  <c r="AW692" i="57"/>
  <c r="AW693" i="57"/>
  <c r="AW694" i="57"/>
  <c r="AW695" i="57"/>
  <c r="AW696" i="57"/>
  <c r="AW697" i="57"/>
  <c r="AW698" i="57"/>
  <c r="AW699" i="57"/>
  <c r="AW700" i="57"/>
  <c r="AW701" i="57"/>
  <c r="AW702" i="57"/>
  <c r="AW703" i="57"/>
  <c r="AW704" i="57"/>
  <c r="AW705" i="57"/>
  <c r="AW706" i="57"/>
  <c r="AU687" i="57"/>
  <c r="AU688" i="57"/>
  <c r="AU689" i="57"/>
  <c r="AU690" i="57"/>
  <c r="AU691" i="57"/>
  <c r="AU692" i="57"/>
  <c r="AU693" i="57"/>
  <c r="AU694" i="57"/>
  <c r="AU695" i="57"/>
  <c r="AU696" i="57"/>
  <c r="AU697" i="57"/>
  <c r="AU698" i="57"/>
  <c r="AU699" i="57"/>
  <c r="AU700" i="57"/>
  <c r="AU701" i="57"/>
  <c r="AU702" i="57"/>
  <c r="AU703" i="57"/>
  <c r="AU704" i="57"/>
  <c r="AU705" i="57"/>
  <c r="AU706" i="57"/>
  <c r="AT687" i="57"/>
  <c r="AT688" i="57"/>
  <c r="AT689" i="57"/>
  <c r="AT690" i="57"/>
  <c r="AT691" i="57"/>
  <c r="AT692" i="57"/>
  <c r="AT693" i="57"/>
  <c r="AT694" i="57"/>
  <c r="AT695" i="57"/>
  <c r="AT696" i="57"/>
  <c r="AT697" i="57"/>
  <c r="AT698" i="57"/>
  <c r="AT699" i="57"/>
  <c r="AT700" i="57"/>
  <c r="AT701" i="57"/>
  <c r="AT702" i="57"/>
  <c r="AT703" i="57"/>
  <c r="AT704" i="57"/>
  <c r="AT705" i="57"/>
  <c r="AT706" i="57"/>
  <c r="R712" i="57"/>
  <c r="B706" i="57"/>
  <c r="B705" i="57"/>
  <c r="B704" i="57"/>
  <c r="B703" i="57"/>
  <c r="B702" i="57"/>
  <c r="B701" i="57"/>
  <c r="B700" i="57"/>
  <c r="B699" i="57"/>
  <c r="B698" i="57"/>
  <c r="B697" i="57"/>
  <c r="B696" i="57"/>
  <c r="B695" i="57"/>
  <c r="B694" i="57"/>
  <c r="B693" i="57"/>
  <c r="B692" i="57"/>
  <c r="B691" i="57"/>
  <c r="B690" i="57"/>
  <c r="B689" i="57"/>
  <c r="B688" i="57"/>
  <c r="B687" i="57"/>
  <c r="BV651" i="57"/>
  <c r="BV652" i="57"/>
  <c r="BV653" i="57"/>
  <c r="BV654" i="57"/>
  <c r="BV655" i="57"/>
  <c r="BV656" i="57"/>
  <c r="BV657" i="57"/>
  <c r="BV658" i="57"/>
  <c r="BV659" i="57"/>
  <c r="BV660" i="57"/>
  <c r="BV661" i="57"/>
  <c r="BV662" i="57"/>
  <c r="BV663" i="57"/>
  <c r="BV664" i="57"/>
  <c r="BV665" i="57"/>
  <c r="BV666" i="57"/>
  <c r="BV667" i="57"/>
  <c r="BV668" i="57"/>
  <c r="BV669" i="57"/>
  <c r="BV670" i="57"/>
  <c r="BU651" i="57"/>
  <c r="BU652" i="57"/>
  <c r="BU653" i="57"/>
  <c r="BU654" i="57"/>
  <c r="BU655" i="57"/>
  <c r="BU656" i="57"/>
  <c r="BU657" i="57"/>
  <c r="BU658" i="57"/>
  <c r="BU659" i="57"/>
  <c r="BU660" i="57"/>
  <c r="BU661" i="57"/>
  <c r="BU662" i="57"/>
  <c r="BU663" i="57"/>
  <c r="BU664" i="57"/>
  <c r="BU665" i="57"/>
  <c r="BU666" i="57"/>
  <c r="BU667" i="57"/>
  <c r="BU668" i="57"/>
  <c r="BU669" i="57"/>
  <c r="BU670" i="57"/>
  <c r="BS651" i="57"/>
  <c r="BS652" i="57"/>
  <c r="BS653" i="57"/>
  <c r="BS654" i="57"/>
  <c r="BS655" i="57"/>
  <c r="BS656" i="57"/>
  <c r="BS657" i="57"/>
  <c r="BS658" i="57"/>
  <c r="BS659" i="57"/>
  <c r="BS660" i="57"/>
  <c r="BS661" i="57"/>
  <c r="BS662" i="57"/>
  <c r="BS663" i="57"/>
  <c r="BS664" i="57"/>
  <c r="BS665" i="57"/>
  <c r="BS666" i="57"/>
  <c r="BS667" i="57"/>
  <c r="BS668" i="57"/>
  <c r="BS669" i="57"/>
  <c r="BS670" i="57"/>
  <c r="BR651" i="57"/>
  <c r="BR652" i="57"/>
  <c r="BR653" i="57"/>
  <c r="BR654" i="57"/>
  <c r="BR655" i="57"/>
  <c r="BR656" i="57"/>
  <c r="BR657" i="57"/>
  <c r="BR658" i="57"/>
  <c r="BR659" i="57"/>
  <c r="BR660" i="57"/>
  <c r="BR661" i="57"/>
  <c r="BR662" i="57"/>
  <c r="BR663" i="57"/>
  <c r="BR664" i="57"/>
  <c r="BR665" i="57"/>
  <c r="BR666" i="57"/>
  <c r="BR667" i="57"/>
  <c r="BR668" i="57"/>
  <c r="BR669" i="57"/>
  <c r="BR670" i="57"/>
  <c r="BP651" i="57"/>
  <c r="BP652" i="57"/>
  <c r="BP653" i="57"/>
  <c r="BP654" i="57"/>
  <c r="BP655" i="57"/>
  <c r="BP656" i="57"/>
  <c r="BP657" i="57"/>
  <c r="BP658" i="57"/>
  <c r="BP659" i="57"/>
  <c r="BP660" i="57"/>
  <c r="BP661" i="57"/>
  <c r="BP662" i="57"/>
  <c r="BP663" i="57"/>
  <c r="BP664" i="57"/>
  <c r="BP665" i="57"/>
  <c r="BP666" i="57"/>
  <c r="BP667" i="57"/>
  <c r="BP668" i="57"/>
  <c r="BP669" i="57"/>
  <c r="BP670" i="57"/>
  <c r="BO651" i="57"/>
  <c r="BO652" i="57"/>
  <c r="BO653" i="57"/>
  <c r="BO654" i="57"/>
  <c r="BO655" i="57"/>
  <c r="BO656" i="57"/>
  <c r="BO657" i="57"/>
  <c r="BO658" i="57"/>
  <c r="BO659" i="57"/>
  <c r="BO660" i="57"/>
  <c r="BO661" i="57"/>
  <c r="BO662" i="57"/>
  <c r="BO663" i="57"/>
  <c r="BO664" i="57"/>
  <c r="BO665" i="57"/>
  <c r="BO666" i="57"/>
  <c r="BO667" i="57"/>
  <c r="BO668" i="57"/>
  <c r="BO669" i="57"/>
  <c r="BO670" i="57"/>
  <c r="BM651" i="57"/>
  <c r="BM652" i="57"/>
  <c r="BM653" i="57"/>
  <c r="BM654" i="57"/>
  <c r="BM655" i="57"/>
  <c r="BM656" i="57"/>
  <c r="BM657" i="57"/>
  <c r="BM658" i="57"/>
  <c r="BM659" i="57"/>
  <c r="BM660" i="57"/>
  <c r="BM661" i="57"/>
  <c r="BM662" i="57"/>
  <c r="BM663" i="57"/>
  <c r="BM664" i="57"/>
  <c r="BM665" i="57"/>
  <c r="BM666" i="57"/>
  <c r="BM667" i="57"/>
  <c r="BM668" i="57"/>
  <c r="BM669" i="57"/>
  <c r="BM670" i="57"/>
  <c r="BL651" i="57"/>
  <c r="BL652" i="57"/>
  <c r="BL653" i="57"/>
  <c r="BL654" i="57"/>
  <c r="BL655" i="57"/>
  <c r="BL656" i="57"/>
  <c r="BL657" i="57"/>
  <c r="BL658" i="57"/>
  <c r="BL659" i="57"/>
  <c r="BL660" i="57"/>
  <c r="BL661" i="57"/>
  <c r="BL662" i="57"/>
  <c r="BL663" i="57"/>
  <c r="BL664" i="57"/>
  <c r="BL665" i="57"/>
  <c r="BL666" i="57"/>
  <c r="BL667" i="57"/>
  <c r="BL668" i="57"/>
  <c r="BL669" i="57"/>
  <c r="BL670" i="57"/>
  <c r="BJ651" i="57"/>
  <c r="BJ652" i="57"/>
  <c r="BJ653" i="57"/>
  <c r="BJ654" i="57"/>
  <c r="BJ655" i="57"/>
  <c r="BJ656" i="57"/>
  <c r="BJ657" i="57"/>
  <c r="BJ658" i="57"/>
  <c r="BJ659" i="57"/>
  <c r="BJ660" i="57"/>
  <c r="BJ661" i="57"/>
  <c r="BJ662" i="57"/>
  <c r="BJ663" i="57"/>
  <c r="BJ664" i="57"/>
  <c r="BJ665" i="57"/>
  <c r="BJ666" i="57"/>
  <c r="BJ667" i="57"/>
  <c r="BJ668" i="57"/>
  <c r="BJ669" i="57"/>
  <c r="BJ670" i="57"/>
  <c r="BI651" i="57"/>
  <c r="BI652" i="57"/>
  <c r="BI653" i="57"/>
  <c r="BI654" i="57"/>
  <c r="BI655" i="57"/>
  <c r="BI656" i="57"/>
  <c r="BI657" i="57"/>
  <c r="BI658" i="57"/>
  <c r="BI659" i="57"/>
  <c r="BI660" i="57"/>
  <c r="BI661" i="57"/>
  <c r="BI662" i="57"/>
  <c r="BI663" i="57"/>
  <c r="BI664" i="57"/>
  <c r="BI665" i="57"/>
  <c r="BI666" i="57"/>
  <c r="BI667" i="57"/>
  <c r="BI668" i="57"/>
  <c r="BI669" i="57"/>
  <c r="BI670" i="57"/>
  <c r="BG651" i="57"/>
  <c r="BG652" i="57"/>
  <c r="BG653" i="57"/>
  <c r="BG654" i="57"/>
  <c r="BG655" i="57"/>
  <c r="BG656" i="57"/>
  <c r="BG657" i="57"/>
  <c r="BG658" i="57"/>
  <c r="BG659" i="57"/>
  <c r="BG660" i="57"/>
  <c r="BG661" i="57"/>
  <c r="BG662" i="57"/>
  <c r="BG663" i="57"/>
  <c r="BG664" i="57"/>
  <c r="BG665" i="57"/>
  <c r="BG666" i="57"/>
  <c r="BG667" i="57"/>
  <c r="BG668" i="57"/>
  <c r="BG669" i="57"/>
  <c r="BG670" i="57"/>
  <c r="BF651" i="57"/>
  <c r="BF652" i="57"/>
  <c r="BF653" i="57"/>
  <c r="BF654" i="57"/>
  <c r="BF655" i="57"/>
  <c r="BF656" i="57"/>
  <c r="BF657" i="57"/>
  <c r="BF658" i="57"/>
  <c r="BF659" i="57"/>
  <c r="BF660" i="57"/>
  <c r="BF661" i="57"/>
  <c r="BF662" i="57"/>
  <c r="BF663" i="57"/>
  <c r="BF664" i="57"/>
  <c r="BF665" i="57"/>
  <c r="BF666" i="57"/>
  <c r="BF667" i="57"/>
  <c r="BF668" i="57"/>
  <c r="BF669" i="57"/>
  <c r="BF670" i="57"/>
  <c r="BD651" i="57"/>
  <c r="BD652" i="57"/>
  <c r="BD653" i="57"/>
  <c r="BD654" i="57"/>
  <c r="BD655" i="57"/>
  <c r="BD656" i="57"/>
  <c r="BD657" i="57"/>
  <c r="BD658" i="57"/>
  <c r="BD659" i="57"/>
  <c r="BD660" i="57"/>
  <c r="BD661" i="57"/>
  <c r="BD662" i="57"/>
  <c r="BD663" i="57"/>
  <c r="BD664" i="57"/>
  <c r="BD665" i="57"/>
  <c r="BD666" i="57"/>
  <c r="BD667" i="57"/>
  <c r="BD668" i="57"/>
  <c r="BD669" i="57"/>
  <c r="BD670" i="57"/>
  <c r="BC651" i="57"/>
  <c r="BC652" i="57"/>
  <c r="BC653" i="57"/>
  <c r="BC654" i="57"/>
  <c r="BC655" i="57"/>
  <c r="BC656" i="57"/>
  <c r="BC657" i="57"/>
  <c r="BC658" i="57"/>
  <c r="BC659" i="57"/>
  <c r="BC660" i="57"/>
  <c r="BC661" i="57"/>
  <c r="BC662" i="57"/>
  <c r="BC663" i="57"/>
  <c r="BC664" i="57"/>
  <c r="BC665" i="57"/>
  <c r="BC666" i="57"/>
  <c r="BC667" i="57"/>
  <c r="BC668" i="57"/>
  <c r="BC669" i="57"/>
  <c r="BC670" i="57"/>
  <c r="BA651" i="57"/>
  <c r="BA652" i="57"/>
  <c r="BA653" i="57"/>
  <c r="BA654" i="57"/>
  <c r="BA655" i="57"/>
  <c r="BA656" i="57"/>
  <c r="BA657" i="57"/>
  <c r="BA658" i="57"/>
  <c r="BA659" i="57"/>
  <c r="BA660" i="57"/>
  <c r="BA661" i="57"/>
  <c r="BA662" i="57"/>
  <c r="BA663" i="57"/>
  <c r="BA664" i="57"/>
  <c r="BA665" i="57"/>
  <c r="BA666" i="57"/>
  <c r="BA667" i="57"/>
  <c r="BA668" i="57"/>
  <c r="BA669" i="57"/>
  <c r="BA670" i="57"/>
  <c r="AZ651" i="57"/>
  <c r="AZ652" i="57"/>
  <c r="AZ653" i="57"/>
  <c r="AZ654" i="57"/>
  <c r="AZ655" i="57"/>
  <c r="AZ656" i="57"/>
  <c r="AZ657" i="57"/>
  <c r="AZ658" i="57"/>
  <c r="AZ659" i="57"/>
  <c r="AZ660" i="57"/>
  <c r="AZ661" i="57"/>
  <c r="AZ662" i="57"/>
  <c r="AZ663" i="57"/>
  <c r="AZ664" i="57"/>
  <c r="AZ665" i="57"/>
  <c r="AZ666" i="57"/>
  <c r="AZ667" i="57"/>
  <c r="AZ668" i="57"/>
  <c r="AZ669" i="57"/>
  <c r="AZ670" i="57"/>
  <c r="AX651" i="57"/>
  <c r="AX652" i="57"/>
  <c r="AX653" i="57"/>
  <c r="AX654" i="57"/>
  <c r="AX655" i="57"/>
  <c r="AX656" i="57"/>
  <c r="AX657" i="57"/>
  <c r="AX658" i="57"/>
  <c r="AX659" i="57"/>
  <c r="AX660" i="57"/>
  <c r="AX661" i="57"/>
  <c r="AX662" i="57"/>
  <c r="AX663" i="57"/>
  <c r="AX664" i="57"/>
  <c r="AX665" i="57"/>
  <c r="AX666" i="57"/>
  <c r="AX667" i="57"/>
  <c r="AX668" i="57"/>
  <c r="AX669" i="57"/>
  <c r="AX670" i="57"/>
  <c r="AW651" i="57"/>
  <c r="AW652" i="57"/>
  <c r="AW653" i="57"/>
  <c r="AW654" i="57"/>
  <c r="AW655" i="57"/>
  <c r="AW656" i="57"/>
  <c r="AW657" i="57"/>
  <c r="AW658" i="57"/>
  <c r="AW659" i="57"/>
  <c r="AW660" i="57"/>
  <c r="AW661" i="57"/>
  <c r="AW662" i="57"/>
  <c r="AW663" i="57"/>
  <c r="AW664" i="57"/>
  <c r="AW665" i="57"/>
  <c r="AW666" i="57"/>
  <c r="AW667" i="57"/>
  <c r="AW668" i="57"/>
  <c r="AW669" i="57"/>
  <c r="AW670" i="57"/>
  <c r="AU651" i="57"/>
  <c r="AU652" i="57"/>
  <c r="AU653" i="57"/>
  <c r="AU654" i="57"/>
  <c r="AU655" i="57"/>
  <c r="AU656" i="57"/>
  <c r="AU657" i="57"/>
  <c r="AU658" i="57"/>
  <c r="AU659" i="57"/>
  <c r="AU660" i="57"/>
  <c r="AU661" i="57"/>
  <c r="AU662" i="57"/>
  <c r="AU663" i="57"/>
  <c r="AU664" i="57"/>
  <c r="AU665" i="57"/>
  <c r="AU666" i="57"/>
  <c r="AU667" i="57"/>
  <c r="AU668" i="57"/>
  <c r="AU669" i="57"/>
  <c r="AU670" i="57"/>
  <c r="AT651" i="57"/>
  <c r="AT652" i="57"/>
  <c r="AT653" i="57"/>
  <c r="AT654" i="57"/>
  <c r="AT655" i="57"/>
  <c r="AT656" i="57"/>
  <c r="AT657" i="57"/>
  <c r="AT658" i="57"/>
  <c r="AT659" i="57"/>
  <c r="AT660" i="57"/>
  <c r="AT661" i="57"/>
  <c r="AT662" i="57"/>
  <c r="AT663" i="57"/>
  <c r="AT664" i="57"/>
  <c r="AT665" i="57"/>
  <c r="AT666" i="57"/>
  <c r="AT667" i="57"/>
  <c r="AT668" i="57"/>
  <c r="AT669" i="57"/>
  <c r="AT670" i="57"/>
  <c r="R676" i="57"/>
  <c r="U670" i="57"/>
  <c r="B670" i="57"/>
  <c r="U669" i="57"/>
  <c r="B669" i="57"/>
  <c r="U668" i="57"/>
  <c r="B668" i="57"/>
  <c r="U667" i="57"/>
  <c r="B667" i="57"/>
  <c r="U666" i="57"/>
  <c r="B666" i="57"/>
  <c r="U665" i="57"/>
  <c r="B665" i="57"/>
  <c r="U664" i="57"/>
  <c r="B664" i="57"/>
  <c r="U663" i="57"/>
  <c r="B663" i="57"/>
  <c r="U662" i="57"/>
  <c r="B662" i="57"/>
  <c r="U661" i="57"/>
  <c r="B661" i="57"/>
  <c r="U660" i="57"/>
  <c r="B660" i="57"/>
  <c r="U659" i="57"/>
  <c r="B659" i="57"/>
  <c r="U658" i="57"/>
  <c r="B658" i="57"/>
  <c r="U657" i="57"/>
  <c r="B657" i="57"/>
  <c r="U656" i="57"/>
  <c r="B656" i="57"/>
  <c r="U655" i="57"/>
  <c r="B655" i="57"/>
  <c r="U654" i="57"/>
  <c r="B654" i="57"/>
  <c r="U653" i="57"/>
  <c r="B653" i="57"/>
  <c r="U652" i="57"/>
  <c r="B652" i="57"/>
  <c r="U651" i="57"/>
  <c r="AR651" i="57"/>
  <c r="B651" i="57"/>
  <c r="BV615" i="57"/>
  <c r="BV616" i="57"/>
  <c r="BV617" i="57"/>
  <c r="BV618" i="57"/>
  <c r="BV619" i="57"/>
  <c r="BV620" i="57"/>
  <c r="BV621" i="57"/>
  <c r="BV622" i="57"/>
  <c r="BV623" i="57"/>
  <c r="BV624" i="57"/>
  <c r="BV625" i="57"/>
  <c r="BV626" i="57"/>
  <c r="BV627" i="57"/>
  <c r="BV628" i="57"/>
  <c r="BV629" i="57"/>
  <c r="BV630" i="57"/>
  <c r="BV631" i="57"/>
  <c r="BV632" i="57"/>
  <c r="BV633" i="57"/>
  <c r="BV634" i="57"/>
  <c r="BU615" i="57"/>
  <c r="BU616" i="57"/>
  <c r="BU617" i="57"/>
  <c r="BU618" i="57"/>
  <c r="BU619" i="57"/>
  <c r="BU620" i="57"/>
  <c r="BU621" i="57"/>
  <c r="BU622" i="57"/>
  <c r="BU623" i="57"/>
  <c r="BU624" i="57"/>
  <c r="BU625" i="57"/>
  <c r="BU626" i="57"/>
  <c r="BU627" i="57"/>
  <c r="BU628" i="57"/>
  <c r="BU629" i="57"/>
  <c r="BU630" i="57"/>
  <c r="BU631" i="57"/>
  <c r="BU632" i="57"/>
  <c r="BU633" i="57"/>
  <c r="BU634" i="57"/>
  <c r="BS615" i="57"/>
  <c r="BS616" i="57"/>
  <c r="BS617" i="57"/>
  <c r="BS618" i="57"/>
  <c r="BS619" i="57"/>
  <c r="BS620" i="57"/>
  <c r="BS621" i="57"/>
  <c r="BS622" i="57"/>
  <c r="BS623" i="57"/>
  <c r="BS624" i="57"/>
  <c r="BS625" i="57"/>
  <c r="BS626" i="57"/>
  <c r="BS627" i="57"/>
  <c r="BS628" i="57"/>
  <c r="BS629" i="57"/>
  <c r="BS630" i="57"/>
  <c r="BS631" i="57"/>
  <c r="BS632" i="57"/>
  <c r="BS633" i="57"/>
  <c r="BS634" i="57"/>
  <c r="BR615" i="57"/>
  <c r="BR616" i="57"/>
  <c r="BR617" i="57"/>
  <c r="BR618" i="57"/>
  <c r="BR619" i="57"/>
  <c r="BR620" i="57"/>
  <c r="BR621" i="57"/>
  <c r="BR622" i="57"/>
  <c r="BR623" i="57"/>
  <c r="BR624" i="57"/>
  <c r="BR625" i="57"/>
  <c r="BR626" i="57"/>
  <c r="BR627" i="57"/>
  <c r="BR628" i="57"/>
  <c r="BR629" i="57"/>
  <c r="BR630" i="57"/>
  <c r="BR631" i="57"/>
  <c r="BR632" i="57"/>
  <c r="BR633" i="57"/>
  <c r="BR634" i="57"/>
  <c r="BP615" i="57"/>
  <c r="BP616" i="57"/>
  <c r="BP617" i="57"/>
  <c r="BP618" i="57"/>
  <c r="BP619" i="57"/>
  <c r="BP620" i="57"/>
  <c r="BP621" i="57"/>
  <c r="BP622" i="57"/>
  <c r="BP623" i="57"/>
  <c r="BP624" i="57"/>
  <c r="BP625" i="57"/>
  <c r="BP626" i="57"/>
  <c r="BP627" i="57"/>
  <c r="BP628" i="57"/>
  <c r="BP629" i="57"/>
  <c r="BP630" i="57"/>
  <c r="BP631" i="57"/>
  <c r="BP632" i="57"/>
  <c r="BP633" i="57"/>
  <c r="BP634" i="57"/>
  <c r="BO615" i="57"/>
  <c r="BO616" i="57"/>
  <c r="BO617" i="57"/>
  <c r="BO618" i="57"/>
  <c r="BO619" i="57"/>
  <c r="BO620" i="57"/>
  <c r="BO621" i="57"/>
  <c r="BO622" i="57"/>
  <c r="BO623" i="57"/>
  <c r="BO624" i="57"/>
  <c r="BO625" i="57"/>
  <c r="BO626" i="57"/>
  <c r="BO627" i="57"/>
  <c r="BO628" i="57"/>
  <c r="BO629" i="57"/>
  <c r="BO630" i="57"/>
  <c r="BO631" i="57"/>
  <c r="BO632" i="57"/>
  <c r="BO633" i="57"/>
  <c r="BO634" i="57"/>
  <c r="BM615" i="57"/>
  <c r="BM616" i="57"/>
  <c r="BM617" i="57"/>
  <c r="BM618" i="57"/>
  <c r="BM619" i="57"/>
  <c r="BM620" i="57"/>
  <c r="BM621" i="57"/>
  <c r="BM622" i="57"/>
  <c r="BM623" i="57"/>
  <c r="BM624" i="57"/>
  <c r="BM625" i="57"/>
  <c r="BM626" i="57"/>
  <c r="BM627" i="57"/>
  <c r="BM628" i="57"/>
  <c r="BM629" i="57"/>
  <c r="BM630" i="57"/>
  <c r="BM631" i="57"/>
  <c r="BM632" i="57"/>
  <c r="BM633" i="57"/>
  <c r="BM634" i="57"/>
  <c r="BL615" i="57"/>
  <c r="BL616" i="57"/>
  <c r="BL617" i="57"/>
  <c r="BL618" i="57"/>
  <c r="BL619" i="57"/>
  <c r="BL620" i="57"/>
  <c r="BL621" i="57"/>
  <c r="BL622" i="57"/>
  <c r="BL623" i="57"/>
  <c r="BL624" i="57"/>
  <c r="BL625" i="57"/>
  <c r="BL626" i="57"/>
  <c r="BL627" i="57"/>
  <c r="BL628" i="57"/>
  <c r="BL629" i="57"/>
  <c r="BL630" i="57"/>
  <c r="BL631" i="57"/>
  <c r="BL632" i="57"/>
  <c r="BL633" i="57"/>
  <c r="BL634" i="57"/>
  <c r="BJ615" i="57"/>
  <c r="BJ616" i="57"/>
  <c r="BJ617" i="57"/>
  <c r="BJ618" i="57"/>
  <c r="BJ619" i="57"/>
  <c r="BJ620" i="57"/>
  <c r="BJ621" i="57"/>
  <c r="BJ622" i="57"/>
  <c r="BJ623" i="57"/>
  <c r="BJ624" i="57"/>
  <c r="BJ625" i="57"/>
  <c r="BJ626" i="57"/>
  <c r="BJ627" i="57"/>
  <c r="BJ628" i="57"/>
  <c r="BJ629" i="57"/>
  <c r="BJ630" i="57"/>
  <c r="BJ631" i="57"/>
  <c r="BJ632" i="57"/>
  <c r="BJ633" i="57"/>
  <c r="BJ634" i="57"/>
  <c r="BI615" i="57"/>
  <c r="BI616" i="57"/>
  <c r="BI617" i="57"/>
  <c r="BI618" i="57"/>
  <c r="BI619" i="57"/>
  <c r="BI620" i="57"/>
  <c r="BI621" i="57"/>
  <c r="BI622" i="57"/>
  <c r="BI623" i="57"/>
  <c r="BI624" i="57"/>
  <c r="BI625" i="57"/>
  <c r="BI626" i="57"/>
  <c r="BI627" i="57"/>
  <c r="BI628" i="57"/>
  <c r="BI629" i="57"/>
  <c r="BI630" i="57"/>
  <c r="BI631" i="57"/>
  <c r="BI632" i="57"/>
  <c r="BI633" i="57"/>
  <c r="BI634" i="57"/>
  <c r="BG615" i="57"/>
  <c r="BG616" i="57"/>
  <c r="BG617" i="57"/>
  <c r="BG618" i="57"/>
  <c r="BG619" i="57"/>
  <c r="BG620" i="57"/>
  <c r="BG621" i="57"/>
  <c r="BG622" i="57"/>
  <c r="BG623" i="57"/>
  <c r="BG624" i="57"/>
  <c r="BG625" i="57"/>
  <c r="BG626" i="57"/>
  <c r="BG627" i="57"/>
  <c r="BG628" i="57"/>
  <c r="BG629" i="57"/>
  <c r="BG630" i="57"/>
  <c r="BG631" i="57"/>
  <c r="BG632" i="57"/>
  <c r="BG633" i="57"/>
  <c r="BG634" i="57"/>
  <c r="BF615" i="57"/>
  <c r="BF616" i="57"/>
  <c r="BF617" i="57"/>
  <c r="BF618" i="57"/>
  <c r="BF619" i="57"/>
  <c r="BF620" i="57"/>
  <c r="BF621" i="57"/>
  <c r="BF622" i="57"/>
  <c r="BF623" i="57"/>
  <c r="BF624" i="57"/>
  <c r="BF625" i="57"/>
  <c r="BF626" i="57"/>
  <c r="BF627" i="57"/>
  <c r="BF628" i="57"/>
  <c r="BF629" i="57"/>
  <c r="BF630" i="57"/>
  <c r="BF631" i="57"/>
  <c r="BF632" i="57"/>
  <c r="BF633" i="57"/>
  <c r="BF634" i="57"/>
  <c r="BD615" i="57"/>
  <c r="BD616" i="57"/>
  <c r="BD617" i="57"/>
  <c r="BD618" i="57"/>
  <c r="BD619" i="57"/>
  <c r="BD620" i="57"/>
  <c r="BD621" i="57"/>
  <c r="BD622" i="57"/>
  <c r="BD623" i="57"/>
  <c r="BD624" i="57"/>
  <c r="BD625" i="57"/>
  <c r="BD626" i="57"/>
  <c r="BD627" i="57"/>
  <c r="BD628" i="57"/>
  <c r="BD629" i="57"/>
  <c r="BD630" i="57"/>
  <c r="BD631" i="57"/>
  <c r="BD632" i="57"/>
  <c r="BD633" i="57"/>
  <c r="BD634" i="57"/>
  <c r="BC615" i="57"/>
  <c r="BC616" i="57"/>
  <c r="BC617" i="57"/>
  <c r="BC618" i="57"/>
  <c r="BC619" i="57"/>
  <c r="BC620" i="57"/>
  <c r="BC621" i="57"/>
  <c r="BC622" i="57"/>
  <c r="BC623" i="57"/>
  <c r="BC624" i="57"/>
  <c r="BC625" i="57"/>
  <c r="BC626" i="57"/>
  <c r="BC627" i="57"/>
  <c r="BC628" i="57"/>
  <c r="BC629" i="57"/>
  <c r="BC630" i="57"/>
  <c r="BC631" i="57"/>
  <c r="BC632" i="57"/>
  <c r="BC633" i="57"/>
  <c r="BC634" i="57"/>
  <c r="BA615" i="57"/>
  <c r="BA616" i="57"/>
  <c r="BA617" i="57"/>
  <c r="BA618" i="57"/>
  <c r="BA619" i="57"/>
  <c r="BA620" i="57"/>
  <c r="BA621" i="57"/>
  <c r="BA622" i="57"/>
  <c r="BA623" i="57"/>
  <c r="BA624" i="57"/>
  <c r="BA625" i="57"/>
  <c r="BA626" i="57"/>
  <c r="BA627" i="57"/>
  <c r="BA628" i="57"/>
  <c r="BA629" i="57"/>
  <c r="BA630" i="57"/>
  <c r="BA631" i="57"/>
  <c r="BA632" i="57"/>
  <c r="BA633" i="57"/>
  <c r="BA634" i="57"/>
  <c r="AZ615" i="57"/>
  <c r="AZ616" i="57"/>
  <c r="AZ617" i="57"/>
  <c r="AZ618" i="57"/>
  <c r="AZ619" i="57"/>
  <c r="AZ620" i="57"/>
  <c r="AZ621" i="57"/>
  <c r="AZ622" i="57"/>
  <c r="AZ623" i="57"/>
  <c r="AZ624" i="57"/>
  <c r="AZ625" i="57"/>
  <c r="AZ626" i="57"/>
  <c r="AZ627" i="57"/>
  <c r="AZ628" i="57"/>
  <c r="AZ629" i="57"/>
  <c r="AZ630" i="57"/>
  <c r="AZ631" i="57"/>
  <c r="AZ632" i="57"/>
  <c r="AZ633" i="57"/>
  <c r="AZ634" i="57"/>
  <c r="AX615" i="57"/>
  <c r="AX616" i="57"/>
  <c r="AX617" i="57"/>
  <c r="AX618" i="57"/>
  <c r="AX619" i="57"/>
  <c r="AX620" i="57"/>
  <c r="AX621" i="57"/>
  <c r="AX622" i="57"/>
  <c r="AX623" i="57"/>
  <c r="AX624" i="57"/>
  <c r="AX625" i="57"/>
  <c r="AX626" i="57"/>
  <c r="AX627" i="57"/>
  <c r="AX628" i="57"/>
  <c r="AX629" i="57"/>
  <c r="AX630" i="57"/>
  <c r="AX631" i="57"/>
  <c r="AX632" i="57"/>
  <c r="AX633" i="57"/>
  <c r="AX634" i="57"/>
  <c r="AW615" i="57"/>
  <c r="AW616" i="57"/>
  <c r="AW617" i="57"/>
  <c r="AW618" i="57"/>
  <c r="AW619" i="57"/>
  <c r="AW620" i="57"/>
  <c r="AW621" i="57"/>
  <c r="AW622" i="57"/>
  <c r="AW623" i="57"/>
  <c r="AW624" i="57"/>
  <c r="AW625" i="57"/>
  <c r="AW626" i="57"/>
  <c r="AW627" i="57"/>
  <c r="AW628" i="57"/>
  <c r="AW629" i="57"/>
  <c r="AW630" i="57"/>
  <c r="AW631" i="57"/>
  <c r="AW632" i="57"/>
  <c r="AW633" i="57"/>
  <c r="AW634" i="57"/>
  <c r="AU615" i="57"/>
  <c r="AU616" i="57"/>
  <c r="AU617" i="57"/>
  <c r="AU618" i="57"/>
  <c r="AU619" i="57"/>
  <c r="AU620" i="57"/>
  <c r="AU621" i="57"/>
  <c r="AU622" i="57"/>
  <c r="AU623" i="57"/>
  <c r="AU624" i="57"/>
  <c r="AU625" i="57"/>
  <c r="AU626" i="57"/>
  <c r="AU627" i="57"/>
  <c r="AU628" i="57"/>
  <c r="AU629" i="57"/>
  <c r="AU630" i="57"/>
  <c r="AU631" i="57"/>
  <c r="AU632" i="57"/>
  <c r="AU633" i="57"/>
  <c r="AU634" i="57"/>
  <c r="AT615" i="57"/>
  <c r="AT616" i="57"/>
  <c r="AT617" i="57"/>
  <c r="AT618" i="57"/>
  <c r="AT619" i="57"/>
  <c r="AT620" i="57"/>
  <c r="AT621" i="57"/>
  <c r="AT622" i="57"/>
  <c r="AT623" i="57"/>
  <c r="AT624" i="57"/>
  <c r="AT625" i="57"/>
  <c r="AT626" i="57"/>
  <c r="AT627" i="57"/>
  <c r="AT628" i="57"/>
  <c r="AT629" i="57"/>
  <c r="AT630" i="57"/>
  <c r="AT631" i="57"/>
  <c r="AT632" i="57"/>
  <c r="AT633" i="57"/>
  <c r="AT634" i="57"/>
  <c r="R640" i="57"/>
  <c r="U634" i="57"/>
  <c r="B634" i="57"/>
  <c r="U633" i="57"/>
  <c r="B633" i="57"/>
  <c r="U632" i="57"/>
  <c r="B632" i="57"/>
  <c r="U631" i="57"/>
  <c r="B631" i="57"/>
  <c r="U630" i="57"/>
  <c r="B630" i="57"/>
  <c r="U629" i="57"/>
  <c r="B629" i="57"/>
  <c r="U628" i="57"/>
  <c r="B628" i="57"/>
  <c r="U627" i="57"/>
  <c r="B627" i="57"/>
  <c r="U626" i="57"/>
  <c r="B626" i="57"/>
  <c r="U625" i="57"/>
  <c r="B625" i="57"/>
  <c r="U624" i="57"/>
  <c r="B624" i="57"/>
  <c r="U623" i="57"/>
  <c r="B623" i="57"/>
  <c r="U622" i="57"/>
  <c r="B622" i="57"/>
  <c r="U621" i="57"/>
  <c r="B621" i="57"/>
  <c r="U620" i="57"/>
  <c r="B620" i="57"/>
  <c r="U619" i="57"/>
  <c r="B619" i="57"/>
  <c r="U618" i="57"/>
  <c r="B618" i="57"/>
  <c r="U617" i="57"/>
  <c r="B617" i="57"/>
  <c r="U616" i="57"/>
  <c r="B616" i="57"/>
  <c r="U615" i="57"/>
  <c r="AR615" i="57"/>
  <c r="B615" i="57"/>
  <c r="AQ612" i="57"/>
  <c r="BV581" i="57"/>
  <c r="BV582" i="57"/>
  <c r="BV583" i="57"/>
  <c r="BV584" i="57"/>
  <c r="BV585" i="57"/>
  <c r="BV586" i="57"/>
  <c r="BV587" i="57"/>
  <c r="BV588" i="57"/>
  <c r="BV589" i="57"/>
  <c r="BV590" i="57"/>
  <c r="BV591" i="57"/>
  <c r="BV592" i="57"/>
  <c r="BV593" i="57"/>
  <c r="BV594" i="57"/>
  <c r="BV595" i="57"/>
  <c r="BV596" i="57"/>
  <c r="BV597" i="57"/>
  <c r="BV598" i="57"/>
  <c r="BV599" i="57"/>
  <c r="BV600" i="57"/>
  <c r="BU581" i="57"/>
  <c r="BU582" i="57"/>
  <c r="BU583" i="57"/>
  <c r="BU584" i="57"/>
  <c r="BU585" i="57"/>
  <c r="BU586" i="57"/>
  <c r="BU587" i="57"/>
  <c r="BU588" i="57"/>
  <c r="BU589" i="57"/>
  <c r="BU590" i="57"/>
  <c r="BU591" i="57"/>
  <c r="BU592" i="57"/>
  <c r="BU593" i="57"/>
  <c r="BU594" i="57"/>
  <c r="BU595" i="57"/>
  <c r="BU596" i="57"/>
  <c r="BU597" i="57"/>
  <c r="BU598" i="57"/>
  <c r="BU599" i="57"/>
  <c r="BU600" i="57"/>
  <c r="BS581" i="57"/>
  <c r="BS582" i="57"/>
  <c r="BS583" i="57"/>
  <c r="BS584" i="57"/>
  <c r="BS585" i="57"/>
  <c r="BS586" i="57"/>
  <c r="BS587" i="57"/>
  <c r="BS588" i="57"/>
  <c r="BS589" i="57"/>
  <c r="BS590" i="57"/>
  <c r="BS591" i="57"/>
  <c r="BS592" i="57"/>
  <c r="BS593" i="57"/>
  <c r="BS594" i="57"/>
  <c r="BS595" i="57"/>
  <c r="BS596" i="57"/>
  <c r="BS597" i="57"/>
  <c r="BS598" i="57"/>
  <c r="BS599" i="57"/>
  <c r="BS600" i="57"/>
  <c r="BR581" i="57"/>
  <c r="BR582" i="57"/>
  <c r="BR583" i="57"/>
  <c r="BR584" i="57"/>
  <c r="BR585" i="57"/>
  <c r="BR586" i="57"/>
  <c r="BR587" i="57"/>
  <c r="BR588" i="57"/>
  <c r="BR589" i="57"/>
  <c r="BR590" i="57"/>
  <c r="BR591" i="57"/>
  <c r="BR592" i="57"/>
  <c r="BR593" i="57"/>
  <c r="BR594" i="57"/>
  <c r="BR595" i="57"/>
  <c r="BR596" i="57"/>
  <c r="BR597" i="57"/>
  <c r="BR598" i="57"/>
  <c r="BR599" i="57"/>
  <c r="BR600" i="57"/>
  <c r="BP581" i="57"/>
  <c r="BP582" i="57"/>
  <c r="BP583" i="57"/>
  <c r="BP584" i="57"/>
  <c r="BP585" i="57"/>
  <c r="BP586" i="57"/>
  <c r="BP587" i="57"/>
  <c r="BP588" i="57"/>
  <c r="BP589" i="57"/>
  <c r="BP590" i="57"/>
  <c r="BP591" i="57"/>
  <c r="BP592" i="57"/>
  <c r="BP593" i="57"/>
  <c r="BP594" i="57"/>
  <c r="BP595" i="57"/>
  <c r="BP596" i="57"/>
  <c r="BP597" i="57"/>
  <c r="BP598" i="57"/>
  <c r="BP599" i="57"/>
  <c r="BP600" i="57"/>
  <c r="BO581" i="57"/>
  <c r="BO582" i="57"/>
  <c r="BO583" i="57"/>
  <c r="BO584" i="57"/>
  <c r="BO585" i="57"/>
  <c r="BO586" i="57"/>
  <c r="BO587" i="57"/>
  <c r="BO588" i="57"/>
  <c r="BO589" i="57"/>
  <c r="BO590" i="57"/>
  <c r="BO591" i="57"/>
  <c r="BO592" i="57"/>
  <c r="BO593" i="57"/>
  <c r="BO594" i="57"/>
  <c r="BO595" i="57"/>
  <c r="BO596" i="57"/>
  <c r="BO597" i="57"/>
  <c r="BO598" i="57"/>
  <c r="BO599" i="57"/>
  <c r="BO600" i="57"/>
  <c r="BM581" i="57"/>
  <c r="BM582" i="57"/>
  <c r="BM583" i="57"/>
  <c r="BM584" i="57"/>
  <c r="BM585" i="57"/>
  <c r="BM586" i="57"/>
  <c r="BM587" i="57"/>
  <c r="BM588" i="57"/>
  <c r="BM589" i="57"/>
  <c r="BM590" i="57"/>
  <c r="BM591" i="57"/>
  <c r="BM592" i="57"/>
  <c r="BM593" i="57"/>
  <c r="BM594" i="57"/>
  <c r="BM595" i="57"/>
  <c r="BM596" i="57"/>
  <c r="BM597" i="57"/>
  <c r="BM598" i="57"/>
  <c r="BM599" i="57"/>
  <c r="BM600" i="57"/>
  <c r="BL581" i="57"/>
  <c r="BL582" i="57"/>
  <c r="BL583" i="57"/>
  <c r="BL584" i="57"/>
  <c r="BL585" i="57"/>
  <c r="BL586" i="57"/>
  <c r="BL587" i="57"/>
  <c r="BL588" i="57"/>
  <c r="BL589" i="57"/>
  <c r="BL590" i="57"/>
  <c r="BL591" i="57"/>
  <c r="BL592" i="57"/>
  <c r="BL593" i="57"/>
  <c r="BL594" i="57"/>
  <c r="BL595" i="57"/>
  <c r="BL596" i="57"/>
  <c r="BL597" i="57"/>
  <c r="BL598" i="57"/>
  <c r="BL599" i="57"/>
  <c r="BL600" i="57"/>
  <c r="BJ581" i="57"/>
  <c r="BJ582" i="57"/>
  <c r="BJ583" i="57"/>
  <c r="BJ584" i="57"/>
  <c r="BJ585" i="57"/>
  <c r="BJ586" i="57"/>
  <c r="BJ587" i="57"/>
  <c r="BJ588" i="57"/>
  <c r="BJ589" i="57"/>
  <c r="BJ590" i="57"/>
  <c r="BJ591" i="57"/>
  <c r="BJ592" i="57"/>
  <c r="BJ593" i="57"/>
  <c r="BJ594" i="57"/>
  <c r="BJ595" i="57"/>
  <c r="BJ596" i="57"/>
  <c r="BJ597" i="57"/>
  <c r="BJ598" i="57"/>
  <c r="BJ599" i="57"/>
  <c r="BJ600" i="57"/>
  <c r="BI581" i="57"/>
  <c r="BI582" i="57"/>
  <c r="BI583" i="57"/>
  <c r="BI584" i="57"/>
  <c r="BI585" i="57"/>
  <c r="BI586" i="57"/>
  <c r="BI587" i="57"/>
  <c r="BI588" i="57"/>
  <c r="BI589" i="57"/>
  <c r="BI590" i="57"/>
  <c r="BI591" i="57"/>
  <c r="BI592" i="57"/>
  <c r="BI593" i="57"/>
  <c r="BI594" i="57"/>
  <c r="BI595" i="57"/>
  <c r="BI596" i="57"/>
  <c r="BI597" i="57"/>
  <c r="BI598" i="57"/>
  <c r="BI599" i="57"/>
  <c r="BI600" i="57"/>
  <c r="BG581" i="57"/>
  <c r="BG582" i="57"/>
  <c r="BG583" i="57"/>
  <c r="BG584" i="57"/>
  <c r="BG585" i="57"/>
  <c r="BG586" i="57"/>
  <c r="BG587" i="57"/>
  <c r="BG588" i="57"/>
  <c r="BG589" i="57"/>
  <c r="BG590" i="57"/>
  <c r="BG591" i="57"/>
  <c r="BG592" i="57"/>
  <c r="BG593" i="57"/>
  <c r="BG594" i="57"/>
  <c r="BG595" i="57"/>
  <c r="BG596" i="57"/>
  <c r="BG597" i="57"/>
  <c r="BG598" i="57"/>
  <c r="BG599" i="57"/>
  <c r="BG600" i="57"/>
  <c r="BF581" i="57"/>
  <c r="BF582" i="57"/>
  <c r="BF583" i="57"/>
  <c r="BF584" i="57"/>
  <c r="BF585" i="57"/>
  <c r="BF586" i="57"/>
  <c r="BF587" i="57"/>
  <c r="BF588" i="57"/>
  <c r="BF589" i="57"/>
  <c r="BF590" i="57"/>
  <c r="BF591" i="57"/>
  <c r="BF592" i="57"/>
  <c r="BF593" i="57"/>
  <c r="BF594" i="57"/>
  <c r="BF595" i="57"/>
  <c r="BF596" i="57"/>
  <c r="BF597" i="57"/>
  <c r="BF598" i="57"/>
  <c r="BF599" i="57"/>
  <c r="BF600" i="57"/>
  <c r="BD581" i="57"/>
  <c r="BD582" i="57"/>
  <c r="BD583" i="57"/>
  <c r="BD584" i="57"/>
  <c r="BD585" i="57"/>
  <c r="BD586" i="57"/>
  <c r="BD587" i="57"/>
  <c r="BD588" i="57"/>
  <c r="BD589" i="57"/>
  <c r="BD590" i="57"/>
  <c r="BD591" i="57"/>
  <c r="BD592" i="57"/>
  <c r="BD593" i="57"/>
  <c r="BD594" i="57"/>
  <c r="BD595" i="57"/>
  <c r="BD596" i="57"/>
  <c r="BD597" i="57"/>
  <c r="BD598" i="57"/>
  <c r="BD599" i="57"/>
  <c r="BD600" i="57"/>
  <c r="BC581" i="57"/>
  <c r="BC582" i="57"/>
  <c r="BC583" i="57"/>
  <c r="BC584" i="57"/>
  <c r="BC585" i="57"/>
  <c r="BC586" i="57"/>
  <c r="BC587" i="57"/>
  <c r="BC588" i="57"/>
  <c r="BC589" i="57"/>
  <c r="BC590" i="57"/>
  <c r="BC591" i="57"/>
  <c r="BC592" i="57"/>
  <c r="BC593" i="57"/>
  <c r="BC594" i="57"/>
  <c r="BC595" i="57"/>
  <c r="BC596" i="57"/>
  <c r="BC597" i="57"/>
  <c r="BC598" i="57"/>
  <c r="BC599" i="57"/>
  <c r="BC600" i="57"/>
  <c r="BC608" i="57"/>
  <c r="BA581" i="57"/>
  <c r="BA582" i="57"/>
  <c r="BA583" i="57"/>
  <c r="BA584" i="57"/>
  <c r="BA585" i="57"/>
  <c r="BA586" i="57"/>
  <c r="BA587" i="57"/>
  <c r="BA588" i="57"/>
  <c r="BA589" i="57"/>
  <c r="BA590" i="57"/>
  <c r="BA591" i="57"/>
  <c r="BA592" i="57"/>
  <c r="BA593" i="57"/>
  <c r="BA594" i="57"/>
  <c r="BA595" i="57"/>
  <c r="BA596" i="57"/>
  <c r="BA597" i="57"/>
  <c r="BA598" i="57"/>
  <c r="BA599" i="57"/>
  <c r="BA600" i="57"/>
  <c r="AZ581" i="57"/>
  <c r="AZ582" i="57"/>
  <c r="AZ583" i="57"/>
  <c r="AZ584" i="57"/>
  <c r="AZ585" i="57"/>
  <c r="AZ586" i="57"/>
  <c r="AZ587" i="57"/>
  <c r="AZ588" i="57"/>
  <c r="AZ589" i="57"/>
  <c r="AZ590" i="57"/>
  <c r="AZ591" i="57"/>
  <c r="AZ592" i="57"/>
  <c r="AZ593" i="57"/>
  <c r="AZ594" i="57"/>
  <c r="AZ595" i="57"/>
  <c r="AZ596" i="57"/>
  <c r="AZ597" i="57"/>
  <c r="AZ598" i="57"/>
  <c r="AZ599" i="57"/>
  <c r="AZ600" i="57"/>
  <c r="AX581" i="57"/>
  <c r="AX582" i="57"/>
  <c r="AX583" i="57"/>
  <c r="AX584" i="57"/>
  <c r="AX585" i="57"/>
  <c r="AX586" i="57"/>
  <c r="AX587" i="57"/>
  <c r="AX588" i="57"/>
  <c r="AX589" i="57"/>
  <c r="AX590" i="57"/>
  <c r="AX591" i="57"/>
  <c r="AX592" i="57"/>
  <c r="AX593" i="57"/>
  <c r="AX594" i="57"/>
  <c r="AX595" i="57"/>
  <c r="AX596" i="57"/>
  <c r="AX597" i="57"/>
  <c r="AX598" i="57"/>
  <c r="AX599" i="57"/>
  <c r="AX600" i="57"/>
  <c r="AW581" i="57"/>
  <c r="AW582" i="57"/>
  <c r="AW583" i="57"/>
  <c r="AW584" i="57"/>
  <c r="AW585" i="57"/>
  <c r="AW586" i="57"/>
  <c r="AW587" i="57"/>
  <c r="AW588" i="57"/>
  <c r="AW589" i="57"/>
  <c r="AW590" i="57"/>
  <c r="AW591" i="57"/>
  <c r="AW592" i="57"/>
  <c r="AW593" i="57"/>
  <c r="AW594" i="57"/>
  <c r="AW595" i="57"/>
  <c r="AW596" i="57"/>
  <c r="AW597" i="57"/>
  <c r="AW598" i="57"/>
  <c r="AW599" i="57"/>
  <c r="AW600" i="57"/>
  <c r="AU581" i="57"/>
  <c r="AU582" i="57"/>
  <c r="AU583" i="57"/>
  <c r="AU584" i="57"/>
  <c r="AU585" i="57"/>
  <c r="AU586" i="57"/>
  <c r="AU587" i="57"/>
  <c r="AU588" i="57"/>
  <c r="AU589" i="57"/>
  <c r="AU590" i="57"/>
  <c r="AU591" i="57"/>
  <c r="AU592" i="57"/>
  <c r="AU593" i="57"/>
  <c r="AU594" i="57"/>
  <c r="AU595" i="57"/>
  <c r="AU596" i="57"/>
  <c r="AU597" i="57"/>
  <c r="AU598" i="57"/>
  <c r="AU599" i="57"/>
  <c r="AU600" i="57"/>
  <c r="AT581" i="57"/>
  <c r="AT582" i="57"/>
  <c r="AT583" i="57"/>
  <c r="AT584" i="57"/>
  <c r="AT585" i="57"/>
  <c r="AT586" i="57"/>
  <c r="AT587" i="57"/>
  <c r="AT588" i="57"/>
  <c r="AT589" i="57"/>
  <c r="AT590" i="57"/>
  <c r="AT591" i="57"/>
  <c r="AT592" i="57"/>
  <c r="AT593" i="57"/>
  <c r="AT594" i="57"/>
  <c r="AT595" i="57"/>
  <c r="AT596" i="57"/>
  <c r="AT597" i="57"/>
  <c r="AT598" i="57"/>
  <c r="AT599" i="57"/>
  <c r="AT600" i="57"/>
  <c r="R606" i="57"/>
  <c r="U600" i="57"/>
  <c r="B600" i="57"/>
  <c r="U599" i="57"/>
  <c r="B599" i="57"/>
  <c r="U598" i="57"/>
  <c r="B598" i="57"/>
  <c r="U597" i="57"/>
  <c r="B597" i="57"/>
  <c r="U596" i="57"/>
  <c r="B596" i="57"/>
  <c r="U595" i="57"/>
  <c r="B595" i="57"/>
  <c r="U594" i="57"/>
  <c r="B594" i="57"/>
  <c r="U593" i="57"/>
  <c r="B593" i="57"/>
  <c r="U592" i="57"/>
  <c r="B592" i="57"/>
  <c r="U591" i="57"/>
  <c r="B591" i="57"/>
  <c r="U590" i="57"/>
  <c r="B590" i="57"/>
  <c r="U589" i="57"/>
  <c r="B589" i="57"/>
  <c r="U588" i="57"/>
  <c r="B588" i="57"/>
  <c r="U587" i="57"/>
  <c r="B587" i="57"/>
  <c r="U586" i="57"/>
  <c r="B586" i="57"/>
  <c r="U585" i="57"/>
  <c r="B585" i="57"/>
  <c r="U584" i="57"/>
  <c r="B584" i="57"/>
  <c r="U583" i="57"/>
  <c r="B583" i="57"/>
  <c r="U582" i="57"/>
  <c r="B582" i="57"/>
  <c r="U581" i="57"/>
  <c r="AR581" i="57"/>
  <c r="B581" i="57"/>
  <c r="AQ578" i="57"/>
  <c r="BV547" i="57"/>
  <c r="BV548" i="57"/>
  <c r="BV549" i="57"/>
  <c r="BV550" i="57"/>
  <c r="BV551" i="57"/>
  <c r="BV552" i="57"/>
  <c r="BV553" i="57"/>
  <c r="BV554" i="57"/>
  <c r="BV555" i="57"/>
  <c r="BV556" i="57"/>
  <c r="BV557" i="57"/>
  <c r="BV558" i="57"/>
  <c r="BV559" i="57"/>
  <c r="BV560" i="57"/>
  <c r="BV561" i="57"/>
  <c r="BV562" i="57"/>
  <c r="BV563" i="57"/>
  <c r="BV564" i="57"/>
  <c r="BV565" i="57"/>
  <c r="BV566" i="57"/>
  <c r="BU547" i="57"/>
  <c r="BU548" i="57"/>
  <c r="BU549" i="57"/>
  <c r="BU550" i="57"/>
  <c r="BU551" i="57"/>
  <c r="BU552" i="57"/>
  <c r="BU553" i="57"/>
  <c r="BU554" i="57"/>
  <c r="BU555" i="57"/>
  <c r="BU556" i="57"/>
  <c r="BU557" i="57"/>
  <c r="BU558" i="57"/>
  <c r="BU559" i="57"/>
  <c r="BU560" i="57"/>
  <c r="BU561" i="57"/>
  <c r="BU562" i="57"/>
  <c r="BU563" i="57"/>
  <c r="BU564" i="57"/>
  <c r="BU565" i="57"/>
  <c r="BU566" i="57"/>
  <c r="BS547" i="57"/>
  <c r="BS548" i="57"/>
  <c r="BS549" i="57"/>
  <c r="BS550" i="57"/>
  <c r="BS551" i="57"/>
  <c r="BS552" i="57"/>
  <c r="BS553" i="57"/>
  <c r="BS554" i="57"/>
  <c r="BS555" i="57"/>
  <c r="BS556" i="57"/>
  <c r="BS557" i="57"/>
  <c r="BS558" i="57"/>
  <c r="BS559" i="57"/>
  <c r="BS560" i="57"/>
  <c r="BS561" i="57"/>
  <c r="BS562" i="57"/>
  <c r="BS563" i="57"/>
  <c r="BS564" i="57"/>
  <c r="BS565" i="57"/>
  <c r="BS566" i="57"/>
  <c r="BR547" i="57"/>
  <c r="BR548" i="57"/>
  <c r="BR549" i="57"/>
  <c r="BR550" i="57"/>
  <c r="BR551" i="57"/>
  <c r="BR552" i="57"/>
  <c r="BR553" i="57"/>
  <c r="BR554" i="57"/>
  <c r="BR555" i="57"/>
  <c r="BR556" i="57"/>
  <c r="BR557" i="57"/>
  <c r="BR558" i="57"/>
  <c r="BR559" i="57"/>
  <c r="BR560" i="57"/>
  <c r="BR561" i="57"/>
  <c r="BR562" i="57"/>
  <c r="BR563" i="57"/>
  <c r="BR564" i="57"/>
  <c r="BR565" i="57"/>
  <c r="BR566" i="57"/>
  <c r="BP547" i="57"/>
  <c r="BP548" i="57"/>
  <c r="BP549" i="57"/>
  <c r="BP550" i="57"/>
  <c r="BP551" i="57"/>
  <c r="BP552" i="57"/>
  <c r="BP553" i="57"/>
  <c r="BP554" i="57"/>
  <c r="BP555" i="57"/>
  <c r="BP556" i="57"/>
  <c r="BP557" i="57"/>
  <c r="BP558" i="57"/>
  <c r="BP559" i="57"/>
  <c r="BP560" i="57"/>
  <c r="BP561" i="57"/>
  <c r="BP562" i="57"/>
  <c r="BP563" i="57"/>
  <c r="BP564" i="57"/>
  <c r="BP565" i="57"/>
  <c r="BP566" i="57"/>
  <c r="BO547" i="57"/>
  <c r="BO548" i="57"/>
  <c r="BO549" i="57"/>
  <c r="BO550" i="57"/>
  <c r="BO551" i="57"/>
  <c r="BO552" i="57"/>
  <c r="BO553" i="57"/>
  <c r="BO554" i="57"/>
  <c r="BO555" i="57"/>
  <c r="BO556" i="57"/>
  <c r="BO557" i="57"/>
  <c r="BO558" i="57"/>
  <c r="BO559" i="57"/>
  <c r="BO560" i="57"/>
  <c r="BO561" i="57"/>
  <c r="BO562" i="57"/>
  <c r="BO563" i="57"/>
  <c r="BO564" i="57"/>
  <c r="BO565" i="57"/>
  <c r="BO566" i="57"/>
  <c r="BM547" i="57"/>
  <c r="BM548" i="57"/>
  <c r="BM549" i="57"/>
  <c r="BM550" i="57"/>
  <c r="BM551" i="57"/>
  <c r="BM552" i="57"/>
  <c r="BM553" i="57"/>
  <c r="BM554" i="57"/>
  <c r="BM555" i="57"/>
  <c r="BM556" i="57"/>
  <c r="BM557" i="57"/>
  <c r="BM558" i="57"/>
  <c r="BM559" i="57"/>
  <c r="BM560" i="57"/>
  <c r="BM561" i="57"/>
  <c r="BM562" i="57"/>
  <c r="BM563" i="57"/>
  <c r="BM564" i="57"/>
  <c r="BM565" i="57"/>
  <c r="BM566" i="57"/>
  <c r="BL547" i="57"/>
  <c r="BL548" i="57"/>
  <c r="BL549" i="57"/>
  <c r="BL550" i="57"/>
  <c r="BL551" i="57"/>
  <c r="BL552" i="57"/>
  <c r="BL553" i="57"/>
  <c r="BL554" i="57"/>
  <c r="BL555" i="57"/>
  <c r="BL556" i="57"/>
  <c r="BL557" i="57"/>
  <c r="BL558" i="57"/>
  <c r="BL559" i="57"/>
  <c r="BL560" i="57"/>
  <c r="BL561" i="57"/>
  <c r="BL562" i="57"/>
  <c r="BL563" i="57"/>
  <c r="BL564" i="57"/>
  <c r="BL565" i="57"/>
  <c r="BL566" i="57"/>
  <c r="BJ547" i="57"/>
  <c r="BJ548" i="57"/>
  <c r="BJ549" i="57"/>
  <c r="BJ550" i="57"/>
  <c r="BJ551" i="57"/>
  <c r="BJ552" i="57"/>
  <c r="BJ553" i="57"/>
  <c r="BJ554" i="57"/>
  <c r="BJ555" i="57"/>
  <c r="BJ556" i="57"/>
  <c r="BJ557" i="57"/>
  <c r="BJ558" i="57"/>
  <c r="BJ559" i="57"/>
  <c r="BJ560" i="57"/>
  <c r="BJ561" i="57"/>
  <c r="BJ562" i="57"/>
  <c r="BJ563" i="57"/>
  <c r="BJ564" i="57"/>
  <c r="BJ565" i="57"/>
  <c r="BJ566" i="57"/>
  <c r="BI547" i="57"/>
  <c r="BI548" i="57"/>
  <c r="BI549" i="57"/>
  <c r="BI550" i="57"/>
  <c r="BI551" i="57"/>
  <c r="BI552" i="57"/>
  <c r="BI553" i="57"/>
  <c r="BI554" i="57"/>
  <c r="BI555" i="57"/>
  <c r="BI556" i="57"/>
  <c r="BI557" i="57"/>
  <c r="BI558" i="57"/>
  <c r="BI559" i="57"/>
  <c r="BI560" i="57"/>
  <c r="BI561" i="57"/>
  <c r="BI562" i="57"/>
  <c r="BI563" i="57"/>
  <c r="BI564" i="57"/>
  <c r="BI565" i="57"/>
  <c r="BI566" i="57"/>
  <c r="BG547" i="57"/>
  <c r="BG548" i="57"/>
  <c r="BG549" i="57"/>
  <c r="BG550" i="57"/>
  <c r="BG551" i="57"/>
  <c r="BG552" i="57"/>
  <c r="BG553" i="57"/>
  <c r="BG554" i="57"/>
  <c r="BG555" i="57"/>
  <c r="BG556" i="57"/>
  <c r="BG557" i="57"/>
  <c r="BG558" i="57"/>
  <c r="BG559" i="57"/>
  <c r="BG560" i="57"/>
  <c r="BG561" i="57"/>
  <c r="BG562" i="57"/>
  <c r="BG563" i="57"/>
  <c r="BG564" i="57"/>
  <c r="BG565" i="57"/>
  <c r="BG566" i="57"/>
  <c r="BF547" i="57"/>
  <c r="BF548" i="57"/>
  <c r="BF549" i="57"/>
  <c r="BF550" i="57"/>
  <c r="BF551" i="57"/>
  <c r="BF552" i="57"/>
  <c r="BF553" i="57"/>
  <c r="BF554" i="57"/>
  <c r="BF555" i="57"/>
  <c r="BF556" i="57"/>
  <c r="BF557" i="57"/>
  <c r="BF558" i="57"/>
  <c r="BF559" i="57"/>
  <c r="BF560" i="57"/>
  <c r="BF561" i="57"/>
  <c r="BF562" i="57"/>
  <c r="BF563" i="57"/>
  <c r="BF564" i="57"/>
  <c r="BF565" i="57"/>
  <c r="BF566" i="57"/>
  <c r="BD547" i="57"/>
  <c r="BD548" i="57"/>
  <c r="BD549" i="57"/>
  <c r="BD550" i="57"/>
  <c r="BD551" i="57"/>
  <c r="BD552" i="57"/>
  <c r="BD553" i="57"/>
  <c r="BD554" i="57"/>
  <c r="BD555" i="57"/>
  <c r="BD556" i="57"/>
  <c r="BD557" i="57"/>
  <c r="BD558" i="57"/>
  <c r="BD559" i="57"/>
  <c r="BD560" i="57"/>
  <c r="BD561" i="57"/>
  <c r="BD562" i="57"/>
  <c r="BD563" i="57"/>
  <c r="BD564" i="57"/>
  <c r="BD565" i="57"/>
  <c r="BD566" i="57"/>
  <c r="BC547" i="57"/>
  <c r="BC548" i="57"/>
  <c r="BC549" i="57"/>
  <c r="BC550" i="57"/>
  <c r="BC551" i="57"/>
  <c r="BC552" i="57"/>
  <c r="BC553" i="57"/>
  <c r="BC554" i="57"/>
  <c r="BC555" i="57"/>
  <c r="BC556" i="57"/>
  <c r="BC557" i="57"/>
  <c r="BC558" i="57"/>
  <c r="BC559" i="57"/>
  <c r="BC560" i="57"/>
  <c r="BC561" i="57"/>
  <c r="BC562" i="57"/>
  <c r="BC563" i="57"/>
  <c r="BC564" i="57"/>
  <c r="BC565" i="57"/>
  <c r="BC566" i="57"/>
  <c r="BA547" i="57"/>
  <c r="BA548" i="57"/>
  <c r="BA549" i="57"/>
  <c r="BA550" i="57"/>
  <c r="BA551" i="57"/>
  <c r="BA552" i="57"/>
  <c r="BA553" i="57"/>
  <c r="BA554" i="57"/>
  <c r="BA555" i="57"/>
  <c r="BA556" i="57"/>
  <c r="BA557" i="57"/>
  <c r="BA558" i="57"/>
  <c r="BA559" i="57"/>
  <c r="BA560" i="57"/>
  <c r="BA561" i="57"/>
  <c r="BA562" i="57"/>
  <c r="BA563" i="57"/>
  <c r="BA564" i="57"/>
  <c r="BA565" i="57"/>
  <c r="BA566" i="57"/>
  <c r="AZ547" i="57"/>
  <c r="AZ548" i="57"/>
  <c r="AZ549" i="57"/>
  <c r="AZ550" i="57"/>
  <c r="AZ551" i="57"/>
  <c r="AZ552" i="57"/>
  <c r="AZ553" i="57"/>
  <c r="AZ554" i="57"/>
  <c r="AZ555" i="57"/>
  <c r="AZ556" i="57"/>
  <c r="AZ557" i="57"/>
  <c r="AZ558" i="57"/>
  <c r="AZ559" i="57"/>
  <c r="AZ560" i="57"/>
  <c r="AZ561" i="57"/>
  <c r="AZ562" i="57"/>
  <c r="AZ563" i="57"/>
  <c r="AZ564" i="57"/>
  <c r="AZ565" i="57"/>
  <c r="AZ566" i="57"/>
  <c r="AX547" i="57"/>
  <c r="AX548" i="57"/>
  <c r="AX549" i="57"/>
  <c r="AX550" i="57"/>
  <c r="AX551" i="57"/>
  <c r="AX552" i="57"/>
  <c r="AX553" i="57"/>
  <c r="AX554" i="57"/>
  <c r="AX555" i="57"/>
  <c r="AX556" i="57"/>
  <c r="AX557" i="57"/>
  <c r="AX558" i="57"/>
  <c r="AX559" i="57"/>
  <c r="AX560" i="57"/>
  <c r="AX561" i="57"/>
  <c r="AX562" i="57"/>
  <c r="AX563" i="57"/>
  <c r="AX564" i="57"/>
  <c r="AX565" i="57"/>
  <c r="AX566" i="57"/>
  <c r="AW547" i="57"/>
  <c r="AW548" i="57"/>
  <c r="AW549" i="57"/>
  <c r="AW550" i="57"/>
  <c r="AW551" i="57"/>
  <c r="AW552" i="57"/>
  <c r="AW553" i="57"/>
  <c r="AW554" i="57"/>
  <c r="AW555" i="57"/>
  <c r="AW556" i="57"/>
  <c r="AW557" i="57"/>
  <c r="AW558" i="57"/>
  <c r="AW559" i="57"/>
  <c r="AW560" i="57"/>
  <c r="AW561" i="57"/>
  <c r="AW562" i="57"/>
  <c r="AW563" i="57"/>
  <c r="AW564" i="57"/>
  <c r="AW565" i="57"/>
  <c r="AW566" i="57"/>
  <c r="AU547" i="57"/>
  <c r="AU548" i="57"/>
  <c r="AU549" i="57"/>
  <c r="AU550" i="57"/>
  <c r="AU551" i="57"/>
  <c r="AU552" i="57"/>
  <c r="AU553" i="57"/>
  <c r="AU554" i="57"/>
  <c r="AU555" i="57"/>
  <c r="AU556" i="57"/>
  <c r="AU557" i="57"/>
  <c r="AU558" i="57"/>
  <c r="AU559" i="57"/>
  <c r="AU560" i="57"/>
  <c r="AU561" i="57"/>
  <c r="AU562" i="57"/>
  <c r="AU563" i="57"/>
  <c r="AU564" i="57"/>
  <c r="AU565" i="57"/>
  <c r="AU566" i="57"/>
  <c r="AT547" i="57"/>
  <c r="AT548" i="57"/>
  <c r="AT549" i="57"/>
  <c r="AT550" i="57"/>
  <c r="AT551" i="57"/>
  <c r="AT552" i="57"/>
  <c r="AT553" i="57"/>
  <c r="AT554" i="57"/>
  <c r="AT555" i="57"/>
  <c r="AT556" i="57"/>
  <c r="AT557" i="57"/>
  <c r="AT558" i="57"/>
  <c r="AT559" i="57"/>
  <c r="AT560" i="57"/>
  <c r="AT561" i="57"/>
  <c r="AT562" i="57"/>
  <c r="AT563" i="57"/>
  <c r="AT564" i="57"/>
  <c r="AT565" i="57"/>
  <c r="AT566" i="57"/>
  <c r="R572" i="57"/>
  <c r="B566" i="57"/>
  <c r="B565" i="57"/>
  <c r="B564" i="57"/>
  <c r="B563" i="57"/>
  <c r="B562" i="57"/>
  <c r="B561" i="57"/>
  <c r="B560" i="57"/>
  <c r="B559" i="57"/>
  <c r="B558" i="57"/>
  <c r="B557" i="57"/>
  <c r="B556" i="57"/>
  <c r="B555" i="57"/>
  <c r="B554" i="57"/>
  <c r="B553" i="57"/>
  <c r="B552" i="57"/>
  <c r="B551" i="57"/>
  <c r="B550" i="57"/>
  <c r="B549" i="57"/>
  <c r="B548" i="57"/>
  <c r="B547" i="57"/>
  <c r="AQ544" i="57"/>
  <c r="BV513" i="57"/>
  <c r="BV514" i="57"/>
  <c r="BV515" i="57"/>
  <c r="BV516" i="57"/>
  <c r="BV517" i="57"/>
  <c r="BV518" i="57"/>
  <c r="BV519" i="57"/>
  <c r="BV520" i="57"/>
  <c r="BV521" i="57"/>
  <c r="BV522" i="57"/>
  <c r="BV523" i="57"/>
  <c r="BV524" i="57"/>
  <c r="BV525" i="57"/>
  <c r="BV526" i="57"/>
  <c r="BV527" i="57"/>
  <c r="BV528" i="57"/>
  <c r="BV529" i="57"/>
  <c r="BV530" i="57"/>
  <c r="BV531" i="57"/>
  <c r="BV532" i="57"/>
  <c r="BU513" i="57"/>
  <c r="BU514" i="57"/>
  <c r="BU515" i="57"/>
  <c r="BU516" i="57"/>
  <c r="BU517" i="57"/>
  <c r="BU518" i="57"/>
  <c r="BU519" i="57"/>
  <c r="BU520" i="57"/>
  <c r="BU521" i="57"/>
  <c r="BU522" i="57"/>
  <c r="BU523" i="57"/>
  <c r="BU524" i="57"/>
  <c r="BU525" i="57"/>
  <c r="BU526" i="57"/>
  <c r="BU527" i="57"/>
  <c r="BU528" i="57"/>
  <c r="BU529" i="57"/>
  <c r="BU530" i="57"/>
  <c r="BU531" i="57"/>
  <c r="BU532" i="57"/>
  <c r="BS513" i="57"/>
  <c r="BS514" i="57"/>
  <c r="BS515" i="57"/>
  <c r="BS516" i="57"/>
  <c r="BS517" i="57"/>
  <c r="BS518" i="57"/>
  <c r="BS519" i="57"/>
  <c r="BS520" i="57"/>
  <c r="BS521" i="57"/>
  <c r="BS522" i="57"/>
  <c r="BS523" i="57"/>
  <c r="BS524" i="57"/>
  <c r="BS525" i="57"/>
  <c r="BS526" i="57"/>
  <c r="BS527" i="57"/>
  <c r="BS528" i="57"/>
  <c r="BS529" i="57"/>
  <c r="BS530" i="57"/>
  <c r="BS531" i="57"/>
  <c r="BS532" i="57"/>
  <c r="BR513" i="57"/>
  <c r="BR514" i="57"/>
  <c r="BR515" i="57"/>
  <c r="BR516" i="57"/>
  <c r="BR517" i="57"/>
  <c r="BR518" i="57"/>
  <c r="BR519" i="57"/>
  <c r="BR520" i="57"/>
  <c r="BR521" i="57"/>
  <c r="BR522" i="57"/>
  <c r="BR523" i="57"/>
  <c r="BR524" i="57"/>
  <c r="BR525" i="57"/>
  <c r="BR526" i="57"/>
  <c r="BR527" i="57"/>
  <c r="BR528" i="57"/>
  <c r="BR529" i="57"/>
  <c r="BR530" i="57"/>
  <c r="BR531" i="57"/>
  <c r="BR532" i="57"/>
  <c r="BP513" i="57"/>
  <c r="BP514" i="57"/>
  <c r="BP515" i="57"/>
  <c r="BP516" i="57"/>
  <c r="BP517" i="57"/>
  <c r="BP518" i="57"/>
  <c r="BP519" i="57"/>
  <c r="BP520" i="57"/>
  <c r="BP521" i="57"/>
  <c r="BP522" i="57"/>
  <c r="BP523" i="57"/>
  <c r="BP524" i="57"/>
  <c r="BP525" i="57"/>
  <c r="BP526" i="57"/>
  <c r="BP527" i="57"/>
  <c r="BP528" i="57"/>
  <c r="BP529" i="57"/>
  <c r="BP530" i="57"/>
  <c r="BP531" i="57"/>
  <c r="BP532" i="57"/>
  <c r="BO513" i="57"/>
  <c r="BO514" i="57"/>
  <c r="BO515" i="57"/>
  <c r="BO516" i="57"/>
  <c r="BO517" i="57"/>
  <c r="BO518" i="57"/>
  <c r="BO519" i="57"/>
  <c r="BO520" i="57"/>
  <c r="BO521" i="57"/>
  <c r="BO522" i="57"/>
  <c r="BO523" i="57"/>
  <c r="BO524" i="57"/>
  <c r="BO525" i="57"/>
  <c r="BO526" i="57"/>
  <c r="BO527" i="57"/>
  <c r="BO528" i="57"/>
  <c r="BO529" i="57"/>
  <c r="BO530" i="57"/>
  <c r="BO531" i="57"/>
  <c r="BO532" i="57"/>
  <c r="BM513" i="57"/>
  <c r="BM514" i="57"/>
  <c r="BM515" i="57"/>
  <c r="BM516" i="57"/>
  <c r="BM517" i="57"/>
  <c r="BM518" i="57"/>
  <c r="BM519" i="57"/>
  <c r="BM520" i="57"/>
  <c r="BM521" i="57"/>
  <c r="BM522" i="57"/>
  <c r="BM523" i="57"/>
  <c r="BM524" i="57"/>
  <c r="BM525" i="57"/>
  <c r="BM526" i="57"/>
  <c r="BM527" i="57"/>
  <c r="BM528" i="57"/>
  <c r="BM529" i="57"/>
  <c r="BM530" i="57"/>
  <c r="BM531" i="57"/>
  <c r="BM532" i="57"/>
  <c r="BL513" i="57"/>
  <c r="BL514" i="57"/>
  <c r="BL515" i="57"/>
  <c r="BL516" i="57"/>
  <c r="BL517" i="57"/>
  <c r="BL518" i="57"/>
  <c r="BL519" i="57"/>
  <c r="BL520" i="57"/>
  <c r="BL521" i="57"/>
  <c r="BL522" i="57"/>
  <c r="BL523" i="57"/>
  <c r="BL524" i="57"/>
  <c r="BL525" i="57"/>
  <c r="BL526" i="57"/>
  <c r="BL527" i="57"/>
  <c r="BL528" i="57"/>
  <c r="BL529" i="57"/>
  <c r="BL530" i="57"/>
  <c r="BL531" i="57"/>
  <c r="BL532" i="57"/>
  <c r="BJ513" i="57"/>
  <c r="BJ514" i="57"/>
  <c r="BJ515" i="57"/>
  <c r="BJ516" i="57"/>
  <c r="BJ517" i="57"/>
  <c r="BJ518" i="57"/>
  <c r="BJ519" i="57"/>
  <c r="BJ520" i="57"/>
  <c r="BJ521" i="57"/>
  <c r="BJ522" i="57"/>
  <c r="BJ523" i="57"/>
  <c r="BJ524" i="57"/>
  <c r="BJ525" i="57"/>
  <c r="BJ526" i="57"/>
  <c r="BJ527" i="57"/>
  <c r="BJ528" i="57"/>
  <c r="BJ529" i="57"/>
  <c r="BJ530" i="57"/>
  <c r="BJ531" i="57"/>
  <c r="BJ532" i="57"/>
  <c r="BI513" i="57"/>
  <c r="BI514" i="57"/>
  <c r="BI515" i="57"/>
  <c r="BI516" i="57"/>
  <c r="BI517" i="57"/>
  <c r="BI518" i="57"/>
  <c r="BI519" i="57"/>
  <c r="BI520" i="57"/>
  <c r="BI521" i="57"/>
  <c r="BI522" i="57"/>
  <c r="BI523" i="57"/>
  <c r="BI524" i="57"/>
  <c r="BI525" i="57"/>
  <c r="BI526" i="57"/>
  <c r="BI527" i="57"/>
  <c r="BI528" i="57"/>
  <c r="BI529" i="57"/>
  <c r="BI530" i="57"/>
  <c r="BI531" i="57"/>
  <c r="BI532" i="57"/>
  <c r="BG513" i="57"/>
  <c r="BG514" i="57"/>
  <c r="BG515" i="57"/>
  <c r="BG516" i="57"/>
  <c r="BG517" i="57"/>
  <c r="BG518" i="57"/>
  <c r="BG519" i="57"/>
  <c r="BG520" i="57"/>
  <c r="BG521" i="57"/>
  <c r="BG522" i="57"/>
  <c r="BG523" i="57"/>
  <c r="BG524" i="57"/>
  <c r="BG525" i="57"/>
  <c r="BG526" i="57"/>
  <c r="BG527" i="57"/>
  <c r="BG528" i="57"/>
  <c r="BG529" i="57"/>
  <c r="BG530" i="57"/>
  <c r="BG531" i="57"/>
  <c r="BG532" i="57"/>
  <c r="BF513" i="57"/>
  <c r="BF514" i="57"/>
  <c r="BF515" i="57"/>
  <c r="BF516" i="57"/>
  <c r="BF517" i="57"/>
  <c r="BF518" i="57"/>
  <c r="BF519" i="57"/>
  <c r="BF520" i="57"/>
  <c r="BF521" i="57"/>
  <c r="BF522" i="57"/>
  <c r="BF523" i="57"/>
  <c r="BF524" i="57"/>
  <c r="BF525" i="57"/>
  <c r="BF526" i="57"/>
  <c r="BF527" i="57"/>
  <c r="BF528" i="57"/>
  <c r="BF529" i="57"/>
  <c r="BF530" i="57"/>
  <c r="BF531" i="57"/>
  <c r="BF532" i="57"/>
  <c r="BD513" i="57"/>
  <c r="BD514" i="57"/>
  <c r="BD515" i="57"/>
  <c r="BD516" i="57"/>
  <c r="BD517" i="57"/>
  <c r="BD518" i="57"/>
  <c r="BD519" i="57"/>
  <c r="BD520" i="57"/>
  <c r="BD521" i="57"/>
  <c r="BD522" i="57"/>
  <c r="BD523" i="57"/>
  <c r="BD524" i="57"/>
  <c r="BD525" i="57"/>
  <c r="BD526" i="57"/>
  <c r="BD527" i="57"/>
  <c r="BD528" i="57"/>
  <c r="BD529" i="57"/>
  <c r="BD530" i="57"/>
  <c r="BD531" i="57"/>
  <c r="BD532" i="57"/>
  <c r="BC513" i="57"/>
  <c r="BC514" i="57"/>
  <c r="BC515" i="57"/>
  <c r="BC516" i="57"/>
  <c r="BC517" i="57"/>
  <c r="BC518" i="57"/>
  <c r="BC519" i="57"/>
  <c r="BC520" i="57"/>
  <c r="BC521" i="57"/>
  <c r="BC522" i="57"/>
  <c r="BC523" i="57"/>
  <c r="BC524" i="57"/>
  <c r="BC525" i="57"/>
  <c r="BC526" i="57"/>
  <c r="BC527" i="57"/>
  <c r="BC528" i="57"/>
  <c r="BC529" i="57"/>
  <c r="BC530" i="57"/>
  <c r="BC531" i="57"/>
  <c r="BC532" i="57"/>
  <c r="BA513" i="57"/>
  <c r="BA514" i="57"/>
  <c r="BA515" i="57"/>
  <c r="BA516" i="57"/>
  <c r="BA517" i="57"/>
  <c r="BA518" i="57"/>
  <c r="BA519" i="57"/>
  <c r="BA520" i="57"/>
  <c r="BA521" i="57"/>
  <c r="BA522" i="57"/>
  <c r="BA523" i="57"/>
  <c r="BA524" i="57"/>
  <c r="BA525" i="57"/>
  <c r="BA526" i="57"/>
  <c r="BA527" i="57"/>
  <c r="BA528" i="57"/>
  <c r="BA529" i="57"/>
  <c r="BA530" i="57"/>
  <c r="BA531" i="57"/>
  <c r="BA532" i="57"/>
  <c r="AZ513" i="57"/>
  <c r="AZ514" i="57"/>
  <c r="AZ515" i="57"/>
  <c r="AZ516" i="57"/>
  <c r="AZ517" i="57"/>
  <c r="AZ518" i="57"/>
  <c r="AZ519" i="57"/>
  <c r="AZ520" i="57"/>
  <c r="AZ521" i="57"/>
  <c r="AZ522" i="57"/>
  <c r="AZ523" i="57"/>
  <c r="AZ524" i="57"/>
  <c r="AZ525" i="57"/>
  <c r="AZ526" i="57"/>
  <c r="AZ527" i="57"/>
  <c r="AZ528" i="57"/>
  <c r="AZ529" i="57"/>
  <c r="AZ530" i="57"/>
  <c r="AZ531" i="57"/>
  <c r="AZ532" i="57"/>
  <c r="AX513" i="57"/>
  <c r="AX514" i="57"/>
  <c r="AX515" i="57"/>
  <c r="AX516" i="57"/>
  <c r="AX517" i="57"/>
  <c r="AX518" i="57"/>
  <c r="AX519" i="57"/>
  <c r="AX520" i="57"/>
  <c r="AX521" i="57"/>
  <c r="AX522" i="57"/>
  <c r="AX523" i="57"/>
  <c r="AX524" i="57"/>
  <c r="AX525" i="57"/>
  <c r="AX526" i="57"/>
  <c r="AX527" i="57"/>
  <c r="AX528" i="57"/>
  <c r="AX529" i="57"/>
  <c r="AX530" i="57"/>
  <c r="AX531" i="57"/>
  <c r="AX532" i="57"/>
  <c r="AW513" i="57"/>
  <c r="AW514" i="57"/>
  <c r="AW515" i="57"/>
  <c r="AW516" i="57"/>
  <c r="AW517" i="57"/>
  <c r="AW518" i="57"/>
  <c r="AW519" i="57"/>
  <c r="AW520" i="57"/>
  <c r="AW521" i="57"/>
  <c r="AW522" i="57"/>
  <c r="AW523" i="57"/>
  <c r="AW524" i="57"/>
  <c r="AW525" i="57"/>
  <c r="AW526" i="57"/>
  <c r="AW527" i="57"/>
  <c r="AW528" i="57"/>
  <c r="AW529" i="57"/>
  <c r="AW530" i="57"/>
  <c r="AW531" i="57"/>
  <c r="AW532" i="57"/>
  <c r="AU513" i="57"/>
  <c r="AU514" i="57"/>
  <c r="AU515" i="57"/>
  <c r="AU516" i="57"/>
  <c r="AU517" i="57"/>
  <c r="AU518" i="57"/>
  <c r="AU519" i="57"/>
  <c r="AU520" i="57"/>
  <c r="AU521" i="57"/>
  <c r="AU522" i="57"/>
  <c r="AU523" i="57"/>
  <c r="AU524" i="57"/>
  <c r="AU525" i="57"/>
  <c r="AU526" i="57"/>
  <c r="AU527" i="57"/>
  <c r="AU528" i="57"/>
  <c r="AU529" i="57"/>
  <c r="AU530" i="57"/>
  <c r="AU531" i="57"/>
  <c r="AU532" i="57"/>
  <c r="AT513" i="57"/>
  <c r="AT514" i="57"/>
  <c r="AT515" i="57"/>
  <c r="AT516" i="57"/>
  <c r="AT517" i="57"/>
  <c r="AT518" i="57"/>
  <c r="AT519" i="57"/>
  <c r="AT520" i="57"/>
  <c r="AT521" i="57"/>
  <c r="AT522" i="57"/>
  <c r="AT523" i="57"/>
  <c r="AT524" i="57"/>
  <c r="AT525" i="57"/>
  <c r="AT526" i="57"/>
  <c r="AT527" i="57"/>
  <c r="AT528" i="57"/>
  <c r="AT529" i="57"/>
  <c r="AT530" i="57"/>
  <c r="AT531" i="57"/>
  <c r="AT532" i="57"/>
  <c r="R538" i="57"/>
  <c r="U532" i="57"/>
  <c r="B532" i="57"/>
  <c r="U531" i="57"/>
  <c r="B531" i="57"/>
  <c r="U530" i="57"/>
  <c r="B530" i="57"/>
  <c r="U529" i="57"/>
  <c r="B529" i="57"/>
  <c r="U528" i="57"/>
  <c r="B528" i="57"/>
  <c r="U527" i="57"/>
  <c r="B527" i="57"/>
  <c r="U526" i="57"/>
  <c r="B526" i="57"/>
  <c r="U525" i="57"/>
  <c r="B525" i="57"/>
  <c r="U524" i="57"/>
  <c r="B524" i="57"/>
  <c r="U523" i="57"/>
  <c r="B523" i="57"/>
  <c r="U522" i="57"/>
  <c r="B522" i="57"/>
  <c r="U521" i="57"/>
  <c r="B521" i="57"/>
  <c r="U520" i="57"/>
  <c r="B520" i="57"/>
  <c r="U519" i="57"/>
  <c r="B519" i="57"/>
  <c r="U518" i="57"/>
  <c r="B518" i="57"/>
  <c r="U517" i="57"/>
  <c r="B517" i="57"/>
  <c r="U516" i="57"/>
  <c r="B516" i="57"/>
  <c r="U515" i="57"/>
  <c r="B515" i="57"/>
  <c r="U514" i="57"/>
  <c r="B514" i="57"/>
  <c r="U513" i="57"/>
  <c r="AR513" i="57"/>
  <c r="B513" i="57"/>
  <c r="BV477" i="57"/>
  <c r="BV478" i="57"/>
  <c r="BV479" i="57"/>
  <c r="BV480" i="57"/>
  <c r="BV481" i="57"/>
  <c r="BV482" i="57"/>
  <c r="BV483" i="57"/>
  <c r="BV484" i="57"/>
  <c r="BV485" i="57"/>
  <c r="BV486" i="57"/>
  <c r="BV487" i="57"/>
  <c r="BV488" i="57"/>
  <c r="BV489" i="57"/>
  <c r="BV490" i="57"/>
  <c r="BV491" i="57"/>
  <c r="BV492" i="57"/>
  <c r="BV493" i="57"/>
  <c r="BV494" i="57"/>
  <c r="BV495" i="57"/>
  <c r="BV496" i="57"/>
  <c r="BU477" i="57"/>
  <c r="BU478" i="57"/>
  <c r="BU479" i="57"/>
  <c r="BU480" i="57"/>
  <c r="BU481" i="57"/>
  <c r="BU482" i="57"/>
  <c r="BU483" i="57"/>
  <c r="BU484" i="57"/>
  <c r="BU485" i="57"/>
  <c r="BU486" i="57"/>
  <c r="BU487" i="57"/>
  <c r="BU488" i="57"/>
  <c r="BU489" i="57"/>
  <c r="BU490" i="57"/>
  <c r="BU491" i="57"/>
  <c r="BU492" i="57"/>
  <c r="BU493" i="57"/>
  <c r="BU494" i="57"/>
  <c r="BU495" i="57"/>
  <c r="BU496" i="57"/>
  <c r="BS477" i="57"/>
  <c r="BS478" i="57"/>
  <c r="BS479" i="57"/>
  <c r="BS480" i="57"/>
  <c r="BS481" i="57"/>
  <c r="BS482" i="57"/>
  <c r="BS483" i="57"/>
  <c r="BS484" i="57"/>
  <c r="BS485" i="57"/>
  <c r="BS486" i="57"/>
  <c r="BS487" i="57"/>
  <c r="BS488" i="57"/>
  <c r="BS489" i="57"/>
  <c r="BS490" i="57"/>
  <c r="BS491" i="57"/>
  <c r="BS492" i="57"/>
  <c r="BS493" i="57"/>
  <c r="BS494" i="57"/>
  <c r="BS495" i="57"/>
  <c r="BS496" i="57"/>
  <c r="BR477" i="57"/>
  <c r="BR478" i="57"/>
  <c r="BR479" i="57"/>
  <c r="BR480" i="57"/>
  <c r="BR481" i="57"/>
  <c r="BR482" i="57"/>
  <c r="BR483" i="57"/>
  <c r="BR484" i="57"/>
  <c r="BR485" i="57"/>
  <c r="BR486" i="57"/>
  <c r="BR487" i="57"/>
  <c r="BR488" i="57"/>
  <c r="BR489" i="57"/>
  <c r="BR490" i="57"/>
  <c r="BR491" i="57"/>
  <c r="BR492" i="57"/>
  <c r="BR493" i="57"/>
  <c r="BR494" i="57"/>
  <c r="BR495" i="57"/>
  <c r="BR496" i="57"/>
  <c r="BP477" i="57"/>
  <c r="BP478" i="57"/>
  <c r="BP479" i="57"/>
  <c r="BP480" i="57"/>
  <c r="BP481" i="57"/>
  <c r="BP482" i="57"/>
  <c r="BP483" i="57"/>
  <c r="BP484" i="57"/>
  <c r="BP485" i="57"/>
  <c r="BP486" i="57"/>
  <c r="BP487" i="57"/>
  <c r="BP488" i="57"/>
  <c r="BP489" i="57"/>
  <c r="BP490" i="57"/>
  <c r="BP491" i="57"/>
  <c r="BP492" i="57"/>
  <c r="BP493" i="57"/>
  <c r="BP494" i="57"/>
  <c r="BP495" i="57"/>
  <c r="BP496" i="57"/>
  <c r="BO477" i="57"/>
  <c r="BO478" i="57"/>
  <c r="BO479" i="57"/>
  <c r="BO480" i="57"/>
  <c r="BO481" i="57"/>
  <c r="BO482" i="57"/>
  <c r="BO483" i="57"/>
  <c r="BO484" i="57"/>
  <c r="BO485" i="57"/>
  <c r="BO486" i="57"/>
  <c r="BO487" i="57"/>
  <c r="BO488" i="57"/>
  <c r="BO489" i="57"/>
  <c r="BO490" i="57"/>
  <c r="BO491" i="57"/>
  <c r="BO492" i="57"/>
  <c r="BO493" i="57"/>
  <c r="BO494" i="57"/>
  <c r="BO495" i="57"/>
  <c r="BO496" i="57"/>
  <c r="BM477" i="57"/>
  <c r="BM478" i="57"/>
  <c r="BM479" i="57"/>
  <c r="BM480" i="57"/>
  <c r="BM481" i="57"/>
  <c r="BM482" i="57"/>
  <c r="BM483" i="57"/>
  <c r="BM484" i="57"/>
  <c r="BM485" i="57"/>
  <c r="BM486" i="57"/>
  <c r="BM487" i="57"/>
  <c r="BM488" i="57"/>
  <c r="BM489" i="57"/>
  <c r="BM490" i="57"/>
  <c r="BM491" i="57"/>
  <c r="BM492" i="57"/>
  <c r="BM493" i="57"/>
  <c r="BM494" i="57"/>
  <c r="BM495" i="57"/>
  <c r="BM496" i="57"/>
  <c r="BL477" i="57"/>
  <c r="BL478" i="57"/>
  <c r="BL479" i="57"/>
  <c r="BL480" i="57"/>
  <c r="BL481" i="57"/>
  <c r="BL482" i="57"/>
  <c r="BL483" i="57"/>
  <c r="BL484" i="57"/>
  <c r="BL485" i="57"/>
  <c r="BL486" i="57"/>
  <c r="BL487" i="57"/>
  <c r="BL488" i="57"/>
  <c r="BL489" i="57"/>
  <c r="BL490" i="57"/>
  <c r="BL491" i="57"/>
  <c r="BL492" i="57"/>
  <c r="BL493" i="57"/>
  <c r="BL494" i="57"/>
  <c r="BL495" i="57"/>
  <c r="BL496" i="57"/>
  <c r="BJ477" i="57"/>
  <c r="BJ478" i="57"/>
  <c r="BJ479" i="57"/>
  <c r="BJ480" i="57"/>
  <c r="BJ481" i="57"/>
  <c r="BJ482" i="57"/>
  <c r="BJ483" i="57"/>
  <c r="BJ484" i="57"/>
  <c r="BJ485" i="57"/>
  <c r="BJ486" i="57"/>
  <c r="BJ487" i="57"/>
  <c r="BJ488" i="57"/>
  <c r="BJ489" i="57"/>
  <c r="BJ490" i="57"/>
  <c r="BJ491" i="57"/>
  <c r="BJ492" i="57"/>
  <c r="BJ493" i="57"/>
  <c r="BJ494" i="57"/>
  <c r="BJ495" i="57"/>
  <c r="BJ496" i="57"/>
  <c r="BI477" i="57"/>
  <c r="BI478" i="57"/>
  <c r="BI479" i="57"/>
  <c r="BI480" i="57"/>
  <c r="BI481" i="57"/>
  <c r="BI482" i="57"/>
  <c r="BI483" i="57"/>
  <c r="BI484" i="57"/>
  <c r="BI485" i="57"/>
  <c r="BI486" i="57"/>
  <c r="BI487" i="57"/>
  <c r="BI488" i="57"/>
  <c r="BI489" i="57"/>
  <c r="BI490" i="57"/>
  <c r="BI491" i="57"/>
  <c r="BI492" i="57"/>
  <c r="BI493" i="57"/>
  <c r="BI494" i="57"/>
  <c r="BI495" i="57"/>
  <c r="BI496" i="57"/>
  <c r="BG477" i="57"/>
  <c r="BG478" i="57"/>
  <c r="BG479" i="57"/>
  <c r="BG480" i="57"/>
  <c r="BG481" i="57"/>
  <c r="BG482" i="57"/>
  <c r="BG483" i="57"/>
  <c r="BG484" i="57"/>
  <c r="BG485" i="57"/>
  <c r="BG486" i="57"/>
  <c r="BG487" i="57"/>
  <c r="BG488" i="57"/>
  <c r="BG489" i="57"/>
  <c r="BG490" i="57"/>
  <c r="BG491" i="57"/>
  <c r="BG492" i="57"/>
  <c r="BG493" i="57"/>
  <c r="BG494" i="57"/>
  <c r="BG495" i="57"/>
  <c r="BG496" i="57"/>
  <c r="BF477" i="57"/>
  <c r="BF478" i="57"/>
  <c r="BF479" i="57"/>
  <c r="BF480" i="57"/>
  <c r="BF481" i="57"/>
  <c r="BF482" i="57"/>
  <c r="BF483" i="57"/>
  <c r="BF484" i="57"/>
  <c r="BF485" i="57"/>
  <c r="BF486" i="57"/>
  <c r="BF487" i="57"/>
  <c r="BF488" i="57"/>
  <c r="BF489" i="57"/>
  <c r="BF490" i="57"/>
  <c r="BF491" i="57"/>
  <c r="BF492" i="57"/>
  <c r="BF493" i="57"/>
  <c r="BF494" i="57"/>
  <c r="BF495" i="57"/>
  <c r="BF496" i="57"/>
  <c r="BF504" i="57"/>
  <c r="BD477" i="57"/>
  <c r="BD478" i="57"/>
  <c r="BD479" i="57"/>
  <c r="BD480" i="57"/>
  <c r="BD481" i="57"/>
  <c r="BD482" i="57"/>
  <c r="BD483" i="57"/>
  <c r="BD484" i="57"/>
  <c r="BD485" i="57"/>
  <c r="BD486" i="57"/>
  <c r="BD487" i="57"/>
  <c r="BD488" i="57"/>
  <c r="BD489" i="57"/>
  <c r="BD490" i="57"/>
  <c r="BD491" i="57"/>
  <c r="BD492" i="57"/>
  <c r="BD493" i="57"/>
  <c r="BD494" i="57"/>
  <c r="BD495" i="57"/>
  <c r="BD496" i="57"/>
  <c r="BC477" i="57"/>
  <c r="BC478" i="57"/>
  <c r="BC479" i="57"/>
  <c r="BC480" i="57"/>
  <c r="BC481" i="57"/>
  <c r="BC482" i="57"/>
  <c r="BC483" i="57"/>
  <c r="BC484" i="57"/>
  <c r="BC485" i="57"/>
  <c r="BC486" i="57"/>
  <c r="BC487" i="57"/>
  <c r="BC488" i="57"/>
  <c r="BC489" i="57"/>
  <c r="BC490" i="57"/>
  <c r="BC491" i="57"/>
  <c r="BC492" i="57"/>
  <c r="BC493" i="57"/>
  <c r="BC494" i="57"/>
  <c r="BC495" i="57"/>
  <c r="BC496" i="57"/>
  <c r="BA477" i="57"/>
  <c r="BA478" i="57"/>
  <c r="BA479" i="57"/>
  <c r="BA480" i="57"/>
  <c r="BA481" i="57"/>
  <c r="BA482" i="57"/>
  <c r="BA483" i="57"/>
  <c r="BA484" i="57"/>
  <c r="BA485" i="57"/>
  <c r="BA486" i="57"/>
  <c r="BA487" i="57"/>
  <c r="BA488" i="57"/>
  <c r="BA489" i="57"/>
  <c r="BA490" i="57"/>
  <c r="BA491" i="57"/>
  <c r="BA492" i="57"/>
  <c r="BA493" i="57"/>
  <c r="BA494" i="57"/>
  <c r="BA495" i="57"/>
  <c r="BA496" i="57"/>
  <c r="AZ477" i="57"/>
  <c r="AZ478" i="57"/>
  <c r="AZ479" i="57"/>
  <c r="AZ480" i="57"/>
  <c r="AZ481" i="57"/>
  <c r="AZ482" i="57"/>
  <c r="AZ483" i="57"/>
  <c r="AZ484" i="57"/>
  <c r="AZ485" i="57"/>
  <c r="AZ486" i="57"/>
  <c r="AZ487" i="57"/>
  <c r="AZ488" i="57"/>
  <c r="AZ489" i="57"/>
  <c r="AZ490" i="57"/>
  <c r="AZ491" i="57"/>
  <c r="AZ492" i="57"/>
  <c r="AZ493" i="57"/>
  <c r="AZ494" i="57"/>
  <c r="AZ495" i="57"/>
  <c r="AZ496" i="57"/>
  <c r="AX477" i="57"/>
  <c r="AX478" i="57"/>
  <c r="AX479" i="57"/>
  <c r="AX480" i="57"/>
  <c r="AX481" i="57"/>
  <c r="AX482" i="57"/>
  <c r="AX483" i="57"/>
  <c r="AX484" i="57"/>
  <c r="AX485" i="57"/>
  <c r="AX486" i="57"/>
  <c r="AX487" i="57"/>
  <c r="AX488" i="57"/>
  <c r="AX489" i="57"/>
  <c r="AX490" i="57"/>
  <c r="AX491" i="57"/>
  <c r="AX492" i="57"/>
  <c r="AX493" i="57"/>
  <c r="AX494" i="57"/>
  <c r="AX495" i="57"/>
  <c r="AX496" i="57"/>
  <c r="AW477" i="57"/>
  <c r="AW478" i="57"/>
  <c r="AW479" i="57"/>
  <c r="AW480" i="57"/>
  <c r="AW481" i="57"/>
  <c r="AW482" i="57"/>
  <c r="AW483" i="57"/>
  <c r="AW484" i="57"/>
  <c r="AW485" i="57"/>
  <c r="AW486" i="57"/>
  <c r="AW487" i="57"/>
  <c r="AW488" i="57"/>
  <c r="AW489" i="57"/>
  <c r="AW490" i="57"/>
  <c r="AW491" i="57"/>
  <c r="AW492" i="57"/>
  <c r="AW493" i="57"/>
  <c r="AW494" i="57"/>
  <c r="AW495" i="57"/>
  <c r="AW496" i="57"/>
  <c r="AU477" i="57"/>
  <c r="AU478" i="57"/>
  <c r="AU479" i="57"/>
  <c r="AU480" i="57"/>
  <c r="AU481" i="57"/>
  <c r="AU482" i="57"/>
  <c r="AU483" i="57"/>
  <c r="AU484" i="57"/>
  <c r="AU485" i="57"/>
  <c r="AU486" i="57"/>
  <c r="AU487" i="57"/>
  <c r="AU488" i="57"/>
  <c r="AU489" i="57"/>
  <c r="AU490" i="57"/>
  <c r="AU491" i="57"/>
  <c r="AU492" i="57"/>
  <c r="AU493" i="57"/>
  <c r="AU494" i="57"/>
  <c r="AU495" i="57"/>
  <c r="AU496" i="57"/>
  <c r="AT477" i="57"/>
  <c r="AT478" i="57"/>
  <c r="AT479" i="57"/>
  <c r="AT480" i="57"/>
  <c r="AT481" i="57"/>
  <c r="AT482" i="57"/>
  <c r="AT483" i="57"/>
  <c r="AT484" i="57"/>
  <c r="AT485" i="57"/>
  <c r="AT486" i="57"/>
  <c r="AT487" i="57"/>
  <c r="AT488" i="57"/>
  <c r="AT489" i="57"/>
  <c r="AT490" i="57"/>
  <c r="AT491" i="57"/>
  <c r="AT492" i="57"/>
  <c r="AT493" i="57"/>
  <c r="AT494" i="57"/>
  <c r="AT495" i="57"/>
  <c r="AT496" i="57"/>
  <c r="R502" i="57"/>
  <c r="U496" i="57"/>
  <c r="B496" i="57"/>
  <c r="U495" i="57"/>
  <c r="B495" i="57"/>
  <c r="U494" i="57"/>
  <c r="B494" i="57"/>
  <c r="U493" i="57"/>
  <c r="B493" i="57"/>
  <c r="U492" i="57"/>
  <c r="B492" i="57"/>
  <c r="U491" i="57"/>
  <c r="B491" i="57"/>
  <c r="U490" i="57"/>
  <c r="B490" i="57"/>
  <c r="U489" i="57"/>
  <c r="B489" i="57"/>
  <c r="U488" i="57"/>
  <c r="B488" i="57"/>
  <c r="U487" i="57"/>
  <c r="B487" i="57"/>
  <c r="U486" i="57"/>
  <c r="B486" i="57"/>
  <c r="U485" i="57"/>
  <c r="B485" i="57"/>
  <c r="U484" i="57"/>
  <c r="B484" i="57"/>
  <c r="U483" i="57"/>
  <c r="B483" i="57"/>
  <c r="U482" i="57"/>
  <c r="B482" i="57"/>
  <c r="U481" i="57"/>
  <c r="B481" i="57"/>
  <c r="U480" i="57"/>
  <c r="B480" i="57"/>
  <c r="U479" i="57"/>
  <c r="B479" i="57"/>
  <c r="U478" i="57"/>
  <c r="B478" i="57"/>
  <c r="U477" i="57"/>
  <c r="AR477" i="57"/>
  <c r="B477" i="57"/>
  <c r="AQ474" i="57"/>
  <c r="BV443" i="57"/>
  <c r="BV444" i="57"/>
  <c r="BV445" i="57"/>
  <c r="BV446" i="57"/>
  <c r="BV447" i="57"/>
  <c r="BV448" i="57"/>
  <c r="BV449" i="57"/>
  <c r="BV450" i="57"/>
  <c r="BV451" i="57"/>
  <c r="BV452" i="57"/>
  <c r="BV453" i="57"/>
  <c r="BV454" i="57"/>
  <c r="BV455" i="57"/>
  <c r="BV456" i="57"/>
  <c r="BV457" i="57"/>
  <c r="BV458" i="57"/>
  <c r="BV459" i="57"/>
  <c r="BV460" i="57"/>
  <c r="BV461" i="57"/>
  <c r="BV462" i="57"/>
  <c r="BU443" i="57"/>
  <c r="BU444" i="57"/>
  <c r="BU445" i="57"/>
  <c r="BU446" i="57"/>
  <c r="BU447" i="57"/>
  <c r="BU448" i="57"/>
  <c r="BU449" i="57"/>
  <c r="BU450" i="57"/>
  <c r="BU451" i="57"/>
  <c r="BU452" i="57"/>
  <c r="BU453" i="57"/>
  <c r="BU454" i="57"/>
  <c r="BU455" i="57"/>
  <c r="BU456" i="57"/>
  <c r="BU457" i="57"/>
  <c r="BU458" i="57"/>
  <c r="BU459" i="57"/>
  <c r="BU460" i="57"/>
  <c r="BU461" i="57"/>
  <c r="BU462" i="57"/>
  <c r="BU470" i="57"/>
  <c r="BS443" i="57"/>
  <c r="BS444" i="57"/>
  <c r="BS445" i="57"/>
  <c r="BS446" i="57"/>
  <c r="BS447" i="57"/>
  <c r="BS448" i="57"/>
  <c r="BS449" i="57"/>
  <c r="BS450" i="57"/>
  <c r="BS451" i="57"/>
  <c r="BS452" i="57"/>
  <c r="BS453" i="57"/>
  <c r="BS454" i="57"/>
  <c r="BS455" i="57"/>
  <c r="BS456" i="57"/>
  <c r="BS457" i="57"/>
  <c r="BS458" i="57"/>
  <c r="BS459" i="57"/>
  <c r="BS460" i="57"/>
  <c r="BS461" i="57"/>
  <c r="BS462" i="57"/>
  <c r="BR443" i="57"/>
  <c r="BR444" i="57"/>
  <c r="BR445" i="57"/>
  <c r="BR446" i="57"/>
  <c r="BR447" i="57"/>
  <c r="BR448" i="57"/>
  <c r="BR449" i="57"/>
  <c r="BR450" i="57"/>
  <c r="BR451" i="57"/>
  <c r="BR452" i="57"/>
  <c r="BR453" i="57"/>
  <c r="BR454" i="57"/>
  <c r="BR455" i="57"/>
  <c r="BR456" i="57"/>
  <c r="BR457" i="57"/>
  <c r="BR458" i="57"/>
  <c r="BR459" i="57"/>
  <c r="BR460" i="57"/>
  <c r="BR461" i="57"/>
  <c r="BR462" i="57"/>
  <c r="BP443" i="57"/>
  <c r="BP444" i="57"/>
  <c r="BP445" i="57"/>
  <c r="BP446" i="57"/>
  <c r="BP447" i="57"/>
  <c r="BP448" i="57"/>
  <c r="BP449" i="57"/>
  <c r="BP450" i="57"/>
  <c r="BP451" i="57"/>
  <c r="BP452" i="57"/>
  <c r="BP453" i="57"/>
  <c r="BP454" i="57"/>
  <c r="BP455" i="57"/>
  <c r="BP456" i="57"/>
  <c r="BP457" i="57"/>
  <c r="BP458" i="57"/>
  <c r="BP459" i="57"/>
  <c r="BP460" i="57"/>
  <c r="BP461" i="57"/>
  <c r="BP462" i="57"/>
  <c r="BO443" i="57"/>
  <c r="BO444" i="57"/>
  <c r="BO445" i="57"/>
  <c r="BO446" i="57"/>
  <c r="BO447" i="57"/>
  <c r="BO448" i="57"/>
  <c r="BO449" i="57"/>
  <c r="BO450" i="57"/>
  <c r="BO451" i="57"/>
  <c r="BO452" i="57"/>
  <c r="BO453" i="57"/>
  <c r="BO454" i="57"/>
  <c r="BO455" i="57"/>
  <c r="BO456" i="57"/>
  <c r="BO457" i="57"/>
  <c r="BO458" i="57"/>
  <c r="BO459" i="57"/>
  <c r="BO460" i="57"/>
  <c r="BO461" i="57"/>
  <c r="BO462" i="57"/>
  <c r="BM443" i="57"/>
  <c r="BM444" i="57"/>
  <c r="BM445" i="57"/>
  <c r="BM446" i="57"/>
  <c r="BM447" i="57"/>
  <c r="BM448" i="57"/>
  <c r="BM449" i="57"/>
  <c r="BM450" i="57"/>
  <c r="BM451" i="57"/>
  <c r="BM452" i="57"/>
  <c r="BM453" i="57"/>
  <c r="BM454" i="57"/>
  <c r="BM455" i="57"/>
  <c r="BM456" i="57"/>
  <c r="BM457" i="57"/>
  <c r="BM458" i="57"/>
  <c r="BM459" i="57"/>
  <c r="BM460" i="57"/>
  <c r="BM461" i="57"/>
  <c r="BM462" i="57"/>
  <c r="BL443" i="57"/>
  <c r="BL444" i="57"/>
  <c r="BL445" i="57"/>
  <c r="BL446" i="57"/>
  <c r="BL447" i="57"/>
  <c r="BL448" i="57"/>
  <c r="BL449" i="57"/>
  <c r="BL450" i="57"/>
  <c r="BL451" i="57"/>
  <c r="BL452" i="57"/>
  <c r="BL453" i="57"/>
  <c r="BL454" i="57"/>
  <c r="BL455" i="57"/>
  <c r="BL456" i="57"/>
  <c r="BL457" i="57"/>
  <c r="BL458" i="57"/>
  <c r="BL459" i="57"/>
  <c r="BL460" i="57"/>
  <c r="BL461" i="57"/>
  <c r="BL462" i="57"/>
  <c r="BJ443" i="57"/>
  <c r="BJ444" i="57"/>
  <c r="BJ445" i="57"/>
  <c r="BJ446" i="57"/>
  <c r="BJ447" i="57"/>
  <c r="BJ448" i="57"/>
  <c r="BJ449" i="57"/>
  <c r="BJ450" i="57"/>
  <c r="BJ451" i="57"/>
  <c r="BJ452" i="57"/>
  <c r="BJ453" i="57"/>
  <c r="BJ454" i="57"/>
  <c r="BJ455" i="57"/>
  <c r="BJ456" i="57"/>
  <c r="BJ457" i="57"/>
  <c r="BJ458" i="57"/>
  <c r="BJ459" i="57"/>
  <c r="BJ460" i="57"/>
  <c r="BJ461" i="57"/>
  <c r="BJ462" i="57"/>
  <c r="BI443" i="57"/>
  <c r="BI444" i="57"/>
  <c r="BI445" i="57"/>
  <c r="BI446" i="57"/>
  <c r="BI447" i="57"/>
  <c r="BI448" i="57"/>
  <c r="BI449" i="57"/>
  <c r="BI450" i="57"/>
  <c r="BI451" i="57"/>
  <c r="BI452" i="57"/>
  <c r="BI453" i="57"/>
  <c r="BI454" i="57"/>
  <c r="BI455" i="57"/>
  <c r="BI456" i="57"/>
  <c r="BI457" i="57"/>
  <c r="BI458" i="57"/>
  <c r="BI459" i="57"/>
  <c r="BI460" i="57"/>
  <c r="BI461" i="57"/>
  <c r="BI462" i="57"/>
  <c r="BG443" i="57"/>
  <c r="BG444" i="57"/>
  <c r="BG445" i="57"/>
  <c r="BG446" i="57"/>
  <c r="BG447" i="57"/>
  <c r="BG448" i="57"/>
  <c r="BG449" i="57"/>
  <c r="BG450" i="57"/>
  <c r="BG451" i="57"/>
  <c r="BG452" i="57"/>
  <c r="BG453" i="57"/>
  <c r="BG454" i="57"/>
  <c r="BG455" i="57"/>
  <c r="BG456" i="57"/>
  <c r="BG457" i="57"/>
  <c r="BG458" i="57"/>
  <c r="BG459" i="57"/>
  <c r="BG460" i="57"/>
  <c r="BG461" i="57"/>
  <c r="BG462" i="57"/>
  <c r="BF443" i="57"/>
  <c r="BF444" i="57"/>
  <c r="BF445" i="57"/>
  <c r="BF446" i="57"/>
  <c r="BF447" i="57"/>
  <c r="BF448" i="57"/>
  <c r="BF449" i="57"/>
  <c r="BF450" i="57"/>
  <c r="BF451" i="57"/>
  <c r="BF452" i="57"/>
  <c r="BF453" i="57"/>
  <c r="BF454" i="57"/>
  <c r="BF455" i="57"/>
  <c r="BF456" i="57"/>
  <c r="BF457" i="57"/>
  <c r="BF458" i="57"/>
  <c r="BF459" i="57"/>
  <c r="BF460" i="57"/>
  <c r="BF461" i="57"/>
  <c r="BF462" i="57"/>
  <c r="BD443" i="57"/>
  <c r="BD444" i="57"/>
  <c r="BD445" i="57"/>
  <c r="BD446" i="57"/>
  <c r="BD447" i="57"/>
  <c r="BD448" i="57"/>
  <c r="BD449" i="57"/>
  <c r="BD450" i="57"/>
  <c r="BD451" i="57"/>
  <c r="BD452" i="57"/>
  <c r="BD453" i="57"/>
  <c r="BD454" i="57"/>
  <c r="BD455" i="57"/>
  <c r="BD456" i="57"/>
  <c r="BD457" i="57"/>
  <c r="BD458" i="57"/>
  <c r="BD459" i="57"/>
  <c r="BD460" i="57"/>
  <c r="BD461" i="57"/>
  <c r="BD462" i="57"/>
  <c r="BC443" i="57"/>
  <c r="BC444" i="57"/>
  <c r="BC445" i="57"/>
  <c r="BC446" i="57"/>
  <c r="BC447" i="57"/>
  <c r="BC448" i="57"/>
  <c r="BC449" i="57"/>
  <c r="BC450" i="57"/>
  <c r="BC451" i="57"/>
  <c r="BC452" i="57"/>
  <c r="BC453" i="57"/>
  <c r="BC454" i="57"/>
  <c r="BC455" i="57"/>
  <c r="BC456" i="57"/>
  <c r="BC457" i="57"/>
  <c r="BC458" i="57"/>
  <c r="BC459" i="57"/>
  <c r="BC460" i="57"/>
  <c r="BC461" i="57"/>
  <c r="BC462" i="57"/>
  <c r="BA443" i="57"/>
  <c r="BA444" i="57"/>
  <c r="BA445" i="57"/>
  <c r="BA446" i="57"/>
  <c r="BA447" i="57"/>
  <c r="BA448" i="57"/>
  <c r="BA449" i="57"/>
  <c r="BA450" i="57"/>
  <c r="BA451" i="57"/>
  <c r="BA452" i="57"/>
  <c r="BA453" i="57"/>
  <c r="BA454" i="57"/>
  <c r="BA455" i="57"/>
  <c r="BA456" i="57"/>
  <c r="BA457" i="57"/>
  <c r="BA458" i="57"/>
  <c r="BA459" i="57"/>
  <c r="BA460" i="57"/>
  <c r="BA461" i="57"/>
  <c r="BA462" i="57"/>
  <c r="AZ443" i="57"/>
  <c r="AZ444" i="57"/>
  <c r="AZ445" i="57"/>
  <c r="AZ446" i="57"/>
  <c r="AZ447" i="57"/>
  <c r="AZ448" i="57"/>
  <c r="AZ449" i="57"/>
  <c r="AZ450" i="57"/>
  <c r="AZ451" i="57"/>
  <c r="AZ452" i="57"/>
  <c r="AZ453" i="57"/>
  <c r="AZ454" i="57"/>
  <c r="AZ455" i="57"/>
  <c r="AZ456" i="57"/>
  <c r="AZ457" i="57"/>
  <c r="AZ458" i="57"/>
  <c r="AZ459" i="57"/>
  <c r="AZ460" i="57"/>
  <c r="AZ461" i="57"/>
  <c r="AZ462" i="57"/>
  <c r="AX443" i="57"/>
  <c r="AX444" i="57"/>
  <c r="AX445" i="57"/>
  <c r="AX446" i="57"/>
  <c r="AX447" i="57"/>
  <c r="AX448" i="57"/>
  <c r="AX449" i="57"/>
  <c r="AX450" i="57"/>
  <c r="AX451" i="57"/>
  <c r="AX452" i="57"/>
  <c r="AX453" i="57"/>
  <c r="AX454" i="57"/>
  <c r="AX455" i="57"/>
  <c r="AX456" i="57"/>
  <c r="AX457" i="57"/>
  <c r="AX458" i="57"/>
  <c r="AX459" i="57"/>
  <c r="AX460" i="57"/>
  <c r="AX461" i="57"/>
  <c r="AX462" i="57"/>
  <c r="AW443" i="57"/>
  <c r="AW444" i="57"/>
  <c r="AW445" i="57"/>
  <c r="AW446" i="57"/>
  <c r="AW447" i="57"/>
  <c r="AW448" i="57"/>
  <c r="AW449" i="57"/>
  <c r="AW450" i="57"/>
  <c r="AW451" i="57"/>
  <c r="AW452" i="57"/>
  <c r="AW453" i="57"/>
  <c r="AW454" i="57"/>
  <c r="AW455" i="57"/>
  <c r="AW456" i="57"/>
  <c r="AW457" i="57"/>
  <c r="AW458" i="57"/>
  <c r="AW459" i="57"/>
  <c r="AW460" i="57"/>
  <c r="AW461" i="57"/>
  <c r="AW462" i="57"/>
  <c r="AU443" i="57"/>
  <c r="AU444" i="57"/>
  <c r="AU445" i="57"/>
  <c r="AU446" i="57"/>
  <c r="AU447" i="57"/>
  <c r="AU448" i="57"/>
  <c r="AU449" i="57"/>
  <c r="AU450" i="57"/>
  <c r="AU451" i="57"/>
  <c r="AU452" i="57"/>
  <c r="AU453" i="57"/>
  <c r="AU454" i="57"/>
  <c r="AU455" i="57"/>
  <c r="AU456" i="57"/>
  <c r="AU457" i="57"/>
  <c r="AU458" i="57"/>
  <c r="AU459" i="57"/>
  <c r="AU460" i="57"/>
  <c r="AU461" i="57"/>
  <c r="AU462" i="57"/>
  <c r="AT443" i="57"/>
  <c r="AT444" i="57"/>
  <c r="AT445" i="57"/>
  <c r="AT446" i="57"/>
  <c r="AT447" i="57"/>
  <c r="AT448" i="57"/>
  <c r="AT449" i="57"/>
  <c r="AT450" i="57"/>
  <c r="AT451" i="57"/>
  <c r="AT452" i="57"/>
  <c r="AT453" i="57"/>
  <c r="AT454" i="57"/>
  <c r="AT455" i="57"/>
  <c r="AT456" i="57"/>
  <c r="AT457" i="57"/>
  <c r="AT458" i="57"/>
  <c r="AT459" i="57"/>
  <c r="AT460" i="57"/>
  <c r="AT461" i="57"/>
  <c r="AT462" i="57"/>
  <c r="U462" i="57"/>
  <c r="B462" i="57"/>
  <c r="U461" i="57"/>
  <c r="B461" i="57"/>
  <c r="U460" i="57"/>
  <c r="B460" i="57"/>
  <c r="U459" i="57"/>
  <c r="B459" i="57"/>
  <c r="U458" i="57"/>
  <c r="B458" i="57"/>
  <c r="U457" i="57"/>
  <c r="B457" i="57"/>
  <c r="U456" i="57"/>
  <c r="B456" i="57"/>
  <c r="U455" i="57"/>
  <c r="B455" i="57"/>
  <c r="U454" i="57"/>
  <c r="B454" i="57"/>
  <c r="U453" i="57"/>
  <c r="B453" i="57"/>
  <c r="U452" i="57"/>
  <c r="B452" i="57"/>
  <c r="U451" i="57"/>
  <c r="B451" i="57"/>
  <c r="U450" i="57"/>
  <c r="B450" i="57"/>
  <c r="U449" i="57"/>
  <c r="B449" i="57"/>
  <c r="U448" i="57"/>
  <c r="B448" i="57"/>
  <c r="U447" i="57"/>
  <c r="B447" i="57"/>
  <c r="U446" i="57"/>
  <c r="B446" i="57"/>
  <c r="U445" i="57"/>
  <c r="B445" i="57"/>
  <c r="U444" i="57"/>
  <c r="B444" i="57"/>
  <c r="U443" i="57"/>
  <c r="AR443" i="57"/>
  <c r="B443" i="57"/>
  <c r="AQ440" i="57"/>
  <c r="BV403" i="57"/>
  <c r="BV404" i="57"/>
  <c r="BV405" i="57"/>
  <c r="BV406" i="57"/>
  <c r="BV407" i="57"/>
  <c r="BV408" i="57"/>
  <c r="BV409" i="57"/>
  <c r="BV410" i="57"/>
  <c r="BV411" i="57"/>
  <c r="BV412" i="57"/>
  <c r="BV413" i="57"/>
  <c r="BV414" i="57"/>
  <c r="BV415" i="57"/>
  <c r="BV416" i="57"/>
  <c r="BV417" i="57"/>
  <c r="BV418" i="57"/>
  <c r="BV419" i="57"/>
  <c r="BV420" i="57"/>
  <c r="BV421" i="57"/>
  <c r="BV422" i="57"/>
  <c r="BU403" i="57"/>
  <c r="BU404" i="57"/>
  <c r="BU405" i="57"/>
  <c r="BU406" i="57"/>
  <c r="BU407" i="57"/>
  <c r="BU408" i="57"/>
  <c r="BU409" i="57"/>
  <c r="BU410" i="57"/>
  <c r="BU411" i="57"/>
  <c r="BU412" i="57"/>
  <c r="BU413" i="57"/>
  <c r="BU414" i="57"/>
  <c r="BU415" i="57"/>
  <c r="BU416" i="57"/>
  <c r="BU417" i="57"/>
  <c r="BU418" i="57"/>
  <c r="BU419" i="57"/>
  <c r="BU420" i="57"/>
  <c r="BU421" i="57"/>
  <c r="BU422" i="57"/>
  <c r="BS403" i="57"/>
  <c r="BS404" i="57"/>
  <c r="BS405" i="57"/>
  <c r="BS406" i="57"/>
  <c r="BS407" i="57"/>
  <c r="BS408" i="57"/>
  <c r="BS409" i="57"/>
  <c r="BS410" i="57"/>
  <c r="BS411" i="57"/>
  <c r="BS412" i="57"/>
  <c r="BS413" i="57"/>
  <c r="BS414" i="57"/>
  <c r="BS415" i="57"/>
  <c r="BS416" i="57"/>
  <c r="BS417" i="57"/>
  <c r="BS418" i="57"/>
  <c r="BS419" i="57"/>
  <c r="BS420" i="57"/>
  <c r="BS421" i="57"/>
  <c r="BS422" i="57"/>
  <c r="BR403" i="57"/>
  <c r="BR404" i="57"/>
  <c r="BR405" i="57"/>
  <c r="BR406" i="57"/>
  <c r="BR407" i="57"/>
  <c r="BR408" i="57"/>
  <c r="BR409" i="57"/>
  <c r="BR410" i="57"/>
  <c r="BR411" i="57"/>
  <c r="BR412" i="57"/>
  <c r="BR413" i="57"/>
  <c r="BR414" i="57"/>
  <c r="BR415" i="57"/>
  <c r="BR416" i="57"/>
  <c r="BR417" i="57"/>
  <c r="BR418" i="57"/>
  <c r="BR419" i="57"/>
  <c r="BR420" i="57"/>
  <c r="BR421" i="57"/>
  <c r="BR422" i="57"/>
  <c r="BP403" i="57"/>
  <c r="BP404" i="57"/>
  <c r="BP405" i="57"/>
  <c r="BP406" i="57"/>
  <c r="BP407" i="57"/>
  <c r="BP408" i="57"/>
  <c r="BP409" i="57"/>
  <c r="BP410" i="57"/>
  <c r="BP411" i="57"/>
  <c r="BP412" i="57"/>
  <c r="BP413" i="57"/>
  <c r="BP414" i="57"/>
  <c r="BP415" i="57"/>
  <c r="BP416" i="57"/>
  <c r="BP417" i="57"/>
  <c r="BP418" i="57"/>
  <c r="BP419" i="57"/>
  <c r="BP420" i="57"/>
  <c r="BP421" i="57"/>
  <c r="BP422" i="57"/>
  <c r="BO403" i="57"/>
  <c r="BO404" i="57"/>
  <c r="BO405" i="57"/>
  <c r="BO406" i="57"/>
  <c r="BO407" i="57"/>
  <c r="BO408" i="57"/>
  <c r="BO409" i="57"/>
  <c r="BO410" i="57"/>
  <c r="BO411" i="57"/>
  <c r="BO412" i="57"/>
  <c r="BO413" i="57"/>
  <c r="BO414" i="57"/>
  <c r="BO415" i="57"/>
  <c r="BO416" i="57"/>
  <c r="BO417" i="57"/>
  <c r="BO418" i="57"/>
  <c r="BO419" i="57"/>
  <c r="BO420" i="57"/>
  <c r="BO421" i="57"/>
  <c r="BO422" i="57"/>
  <c r="BM403" i="57"/>
  <c r="BM404" i="57"/>
  <c r="BM405" i="57"/>
  <c r="BM406" i="57"/>
  <c r="BM407" i="57"/>
  <c r="BM408" i="57"/>
  <c r="BM409" i="57"/>
  <c r="BM410" i="57"/>
  <c r="BM411" i="57"/>
  <c r="BM412" i="57"/>
  <c r="BM413" i="57"/>
  <c r="BM414" i="57"/>
  <c r="BM415" i="57"/>
  <c r="BM416" i="57"/>
  <c r="BM417" i="57"/>
  <c r="BM418" i="57"/>
  <c r="BM419" i="57"/>
  <c r="BM420" i="57"/>
  <c r="BM421" i="57"/>
  <c r="BM422" i="57"/>
  <c r="BL403" i="57"/>
  <c r="BL404" i="57"/>
  <c r="BL405" i="57"/>
  <c r="BL406" i="57"/>
  <c r="BL407" i="57"/>
  <c r="BL408" i="57"/>
  <c r="BL409" i="57"/>
  <c r="BL410" i="57"/>
  <c r="BL411" i="57"/>
  <c r="BL412" i="57"/>
  <c r="BL413" i="57"/>
  <c r="BL414" i="57"/>
  <c r="BL415" i="57"/>
  <c r="BL416" i="57"/>
  <c r="BL417" i="57"/>
  <c r="BL418" i="57"/>
  <c r="BL419" i="57"/>
  <c r="BL420" i="57"/>
  <c r="BL421" i="57"/>
  <c r="BL422" i="57"/>
  <c r="BJ403" i="57"/>
  <c r="BJ404" i="57"/>
  <c r="BJ405" i="57"/>
  <c r="BJ406" i="57"/>
  <c r="BJ407" i="57"/>
  <c r="BJ408" i="57"/>
  <c r="BJ409" i="57"/>
  <c r="BJ410" i="57"/>
  <c r="BJ411" i="57"/>
  <c r="BJ412" i="57"/>
  <c r="BJ413" i="57"/>
  <c r="BJ414" i="57"/>
  <c r="BJ415" i="57"/>
  <c r="BJ416" i="57"/>
  <c r="BJ417" i="57"/>
  <c r="BJ418" i="57"/>
  <c r="BJ419" i="57"/>
  <c r="BJ420" i="57"/>
  <c r="BJ421" i="57"/>
  <c r="BJ422" i="57"/>
  <c r="BI403" i="57"/>
  <c r="BI404" i="57"/>
  <c r="BI405" i="57"/>
  <c r="BI406" i="57"/>
  <c r="BI407" i="57"/>
  <c r="BI408" i="57"/>
  <c r="BI409" i="57"/>
  <c r="BI410" i="57"/>
  <c r="BI411" i="57"/>
  <c r="BI412" i="57"/>
  <c r="BI413" i="57"/>
  <c r="BI414" i="57"/>
  <c r="BI415" i="57"/>
  <c r="BI416" i="57"/>
  <c r="BI417" i="57"/>
  <c r="BI418" i="57"/>
  <c r="BI419" i="57"/>
  <c r="BI420" i="57"/>
  <c r="BI421" i="57"/>
  <c r="BI422" i="57"/>
  <c r="BG403" i="57"/>
  <c r="BG404" i="57"/>
  <c r="BG405" i="57"/>
  <c r="BG406" i="57"/>
  <c r="BG407" i="57"/>
  <c r="BG408" i="57"/>
  <c r="BG409" i="57"/>
  <c r="BG410" i="57"/>
  <c r="BG411" i="57"/>
  <c r="BG412" i="57"/>
  <c r="BG413" i="57"/>
  <c r="BG414" i="57"/>
  <c r="BG415" i="57"/>
  <c r="BG416" i="57"/>
  <c r="BG417" i="57"/>
  <c r="BG418" i="57"/>
  <c r="BG419" i="57"/>
  <c r="BG420" i="57"/>
  <c r="BG421" i="57"/>
  <c r="BG422" i="57"/>
  <c r="BF403" i="57"/>
  <c r="BF404" i="57"/>
  <c r="BF405" i="57"/>
  <c r="BF406" i="57"/>
  <c r="BF407" i="57"/>
  <c r="BF408" i="57"/>
  <c r="BF409" i="57"/>
  <c r="BF410" i="57"/>
  <c r="BF411" i="57"/>
  <c r="BF412" i="57"/>
  <c r="BF413" i="57"/>
  <c r="BF414" i="57"/>
  <c r="BF415" i="57"/>
  <c r="BF416" i="57"/>
  <c r="BF417" i="57"/>
  <c r="BF418" i="57"/>
  <c r="BF419" i="57"/>
  <c r="BF420" i="57"/>
  <c r="BF421" i="57"/>
  <c r="BF422" i="57"/>
  <c r="BD403" i="57"/>
  <c r="BD404" i="57"/>
  <c r="BD405" i="57"/>
  <c r="BD406" i="57"/>
  <c r="BD407" i="57"/>
  <c r="BD408" i="57"/>
  <c r="BD409" i="57"/>
  <c r="BD410" i="57"/>
  <c r="BD411" i="57"/>
  <c r="BD412" i="57"/>
  <c r="BD413" i="57"/>
  <c r="BD414" i="57"/>
  <c r="BD415" i="57"/>
  <c r="BD416" i="57"/>
  <c r="BD417" i="57"/>
  <c r="BD418" i="57"/>
  <c r="BD419" i="57"/>
  <c r="BD420" i="57"/>
  <c r="BD421" i="57"/>
  <c r="BD422" i="57"/>
  <c r="BC403" i="57"/>
  <c r="BC404" i="57"/>
  <c r="BC405" i="57"/>
  <c r="BC406" i="57"/>
  <c r="BC407" i="57"/>
  <c r="BC408" i="57"/>
  <c r="BC409" i="57"/>
  <c r="BC410" i="57"/>
  <c r="BC411" i="57"/>
  <c r="BC412" i="57"/>
  <c r="BC413" i="57"/>
  <c r="BC414" i="57"/>
  <c r="BC415" i="57"/>
  <c r="BC416" i="57"/>
  <c r="BC417" i="57"/>
  <c r="BC418" i="57"/>
  <c r="BC419" i="57"/>
  <c r="BC420" i="57"/>
  <c r="BC421" i="57"/>
  <c r="BC422" i="57"/>
  <c r="BA403" i="57"/>
  <c r="BA404" i="57"/>
  <c r="BA405" i="57"/>
  <c r="BA406" i="57"/>
  <c r="BA407" i="57"/>
  <c r="BA408" i="57"/>
  <c r="BA409" i="57"/>
  <c r="BA410" i="57"/>
  <c r="BA411" i="57"/>
  <c r="BA412" i="57"/>
  <c r="BA413" i="57"/>
  <c r="BA414" i="57"/>
  <c r="BA415" i="57"/>
  <c r="BA416" i="57"/>
  <c r="BA417" i="57"/>
  <c r="BA418" i="57"/>
  <c r="BA419" i="57"/>
  <c r="BA420" i="57"/>
  <c r="BA421" i="57"/>
  <c r="BA422" i="57"/>
  <c r="AZ403" i="57"/>
  <c r="AZ404" i="57"/>
  <c r="AZ405" i="57"/>
  <c r="AZ406" i="57"/>
  <c r="AZ407" i="57"/>
  <c r="AZ408" i="57"/>
  <c r="AZ409" i="57"/>
  <c r="AZ410" i="57"/>
  <c r="AZ411" i="57"/>
  <c r="AZ412" i="57"/>
  <c r="AZ413" i="57"/>
  <c r="AZ414" i="57"/>
  <c r="AZ415" i="57"/>
  <c r="AZ416" i="57"/>
  <c r="AZ417" i="57"/>
  <c r="AZ418" i="57"/>
  <c r="AZ419" i="57"/>
  <c r="AZ420" i="57"/>
  <c r="AZ421" i="57"/>
  <c r="AZ422" i="57"/>
  <c r="AX403" i="57"/>
  <c r="AX404" i="57"/>
  <c r="AX405" i="57"/>
  <c r="AX406" i="57"/>
  <c r="AX407" i="57"/>
  <c r="AX408" i="57"/>
  <c r="AX409" i="57"/>
  <c r="AX410" i="57"/>
  <c r="AX411" i="57"/>
  <c r="AX412" i="57"/>
  <c r="AX413" i="57"/>
  <c r="AX414" i="57"/>
  <c r="AX415" i="57"/>
  <c r="AX416" i="57"/>
  <c r="AX417" i="57"/>
  <c r="AX418" i="57"/>
  <c r="AX419" i="57"/>
  <c r="AX420" i="57"/>
  <c r="AX421" i="57"/>
  <c r="AX422" i="57"/>
  <c r="AW403" i="57"/>
  <c r="AW404" i="57"/>
  <c r="AW405" i="57"/>
  <c r="AW406" i="57"/>
  <c r="AW407" i="57"/>
  <c r="AW408" i="57"/>
  <c r="AW409" i="57"/>
  <c r="AW410" i="57"/>
  <c r="AW411" i="57"/>
  <c r="AW412" i="57"/>
  <c r="AW413" i="57"/>
  <c r="AW414" i="57"/>
  <c r="AW415" i="57"/>
  <c r="AW416" i="57"/>
  <c r="AW417" i="57"/>
  <c r="AW418" i="57"/>
  <c r="AW419" i="57"/>
  <c r="AW420" i="57"/>
  <c r="AW421" i="57"/>
  <c r="AW422" i="57"/>
  <c r="AU403" i="57"/>
  <c r="AU404" i="57"/>
  <c r="AU405" i="57"/>
  <c r="AU406" i="57"/>
  <c r="AU407" i="57"/>
  <c r="AU408" i="57"/>
  <c r="AU409" i="57"/>
  <c r="AU410" i="57"/>
  <c r="AU411" i="57"/>
  <c r="AU412" i="57"/>
  <c r="AU413" i="57"/>
  <c r="AU414" i="57"/>
  <c r="AU415" i="57"/>
  <c r="AU416" i="57"/>
  <c r="AU417" i="57"/>
  <c r="AU418" i="57"/>
  <c r="AU419" i="57"/>
  <c r="AU420" i="57"/>
  <c r="AU421" i="57"/>
  <c r="AU422" i="57"/>
  <c r="AT403" i="57"/>
  <c r="AT404" i="57"/>
  <c r="AT405" i="57"/>
  <c r="AT406" i="57"/>
  <c r="AT407" i="57"/>
  <c r="AT408" i="57"/>
  <c r="AT409" i="57"/>
  <c r="AT410" i="57"/>
  <c r="AT411" i="57"/>
  <c r="AT412" i="57"/>
  <c r="AT413" i="57"/>
  <c r="AT414" i="57"/>
  <c r="AT415" i="57"/>
  <c r="AT416" i="57"/>
  <c r="AT417" i="57"/>
  <c r="AT418" i="57"/>
  <c r="AT419" i="57"/>
  <c r="AT420" i="57"/>
  <c r="AT421" i="57"/>
  <c r="AT422" i="57"/>
  <c r="R428" i="57"/>
  <c r="U422" i="57"/>
  <c r="B422" i="57"/>
  <c r="U421" i="57"/>
  <c r="B421" i="57"/>
  <c r="U420" i="57"/>
  <c r="B420" i="57"/>
  <c r="U419" i="57"/>
  <c r="B419" i="57"/>
  <c r="U418" i="57"/>
  <c r="B418" i="57"/>
  <c r="U417" i="57"/>
  <c r="B417" i="57"/>
  <c r="U416" i="57"/>
  <c r="B416" i="57"/>
  <c r="U415" i="57"/>
  <c r="B415" i="57"/>
  <c r="U414" i="57"/>
  <c r="B414" i="57"/>
  <c r="U413" i="57"/>
  <c r="B413" i="57"/>
  <c r="U412" i="57"/>
  <c r="B412" i="57"/>
  <c r="U411" i="57"/>
  <c r="B411" i="57"/>
  <c r="U410" i="57"/>
  <c r="B410" i="57"/>
  <c r="U409" i="57"/>
  <c r="B409" i="57"/>
  <c r="U408" i="57"/>
  <c r="B408" i="57"/>
  <c r="U407" i="57"/>
  <c r="B407" i="57"/>
  <c r="U406" i="57"/>
  <c r="B406" i="57"/>
  <c r="U405" i="57"/>
  <c r="B405" i="57"/>
  <c r="U404" i="57"/>
  <c r="B404" i="57"/>
  <c r="U403" i="57"/>
  <c r="AR403" i="57"/>
  <c r="B403" i="57"/>
  <c r="AQ400" i="57"/>
  <c r="BV367" i="57"/>
  <c r="BV368" i="57"/>
  <c r="BV369" i="57"/>
  <c r="BV370" i="57"/>
  <c r="BV371" i="57"/>
  <c r="BV372" i="57"/>
  <c r="BV373" i="57"/>
  <c r="BV374" i="57"/>
  <c r="BV375" i="57"/>
  <c r="BV376" i="57"/>
  <c r="BV377" i="57"/>
  <c r="BV378" i="57"/>
  <c r="BV379" i="57"/>
  <c r="BV380" i="57"/>
  <c r="BV381" i="57"/>
  <c r="BV382" i="57"/>
  <c r="BV383" i="57"/>
  <c r="BV384" i="57"/>
  <c r="BV385" i="57"/>
  <c r="BV386" i="57"/>
  <c r="BU367" i="57"/>
  <c r="BU368" i="57"/>
  <c r="BU369" i="57"/>
  <c r="BU370" i="57"/>
  <c r="BU371" i="57"/>
  <c r="BU372" i="57"/>
  <c r="BU373" i="57"/>
  <c r="BU374" i="57"/>
  <c r="BU375" i="57"/>
  <c r="BU376" i="57"/>
  <c r="BU377" i="57"/>
  <c r="BU378" i="57"/>
  <c r="BU379" i="57"/>
  <c r="BU380" i="57"/>
  <c r="BU381" i="57"/>
  <c r="BU382" i="57"/>
  <c r="BU383" i="57"/>
  <c r="BU384" i="57"/>
  <c r="BU385" i="57"/>
  <c r="BU386" i="57"/>
  <c r="BS367" i="57"/>
  <c r="BS368" i="57"/>
  <c r="BS369" i="57"/>
  <c r="BS370" i="57"/>
  <c r="BS371" i="57"/>
  <c r="BS372" i="57"/>
  <c r="BS373" i="57"/>
  <c r="BS374" i="57"/>
  <c r="BS375" i="57"/>
  <c r="BS376" i="57"/>
  <c r="BS377" i="57"/>
  <c r="BS378" i="57"/>
  <c r="BS379" i="57"/>
  <c r="BS380" i="57"/>
  <c r="BS381" i="57"/>
  <c r="BS382" i="57"/>
  <c r="BS383" i="57"/>
  <c r="BS384" i="57"/>
  <c r="BS385" i="57"/>
  <c r="BS386" i="57"/>
  <c r="BR367" i="57"/>
  <c r="BR368" i="57"/>
  <c r="BR369" i="57"/>
  <c r="BR370" i="57"/>
  <c r="BR371" i="57"/>
  <c r="BR372" i="57"/>
  <c r="BR373" i="57"/>
  <c r="BR374" i="57"/>
  <c r="BR375" i="57"/>
  <c r="BR376" i="57"/>
  <c r="BR377" i="57"/>
  <c r="BR378" i="57"/>
  <c r="BR379" i="57"/>
  <c r="BR380" i="57"/>
  <c r="BR381" i="57"/>
  <c r="BR382" i="57"/>
  <c r="BR383" i="57"/>
  <c r="BR384" i="57"/>
  <c r="BR385" i="57"/>
  <c r="BR386" i="57"/>
  <c r="BP367" i="57"/>
  <c r="BP368" i="57"/>
  <c r="BP369" i="57"/>
  <c r="BP370" i="57"/>
  <c r="BP371" i="57"/>
  <c r="BP372" i="57"/>
  <c r="BP373" i="57"/>
  <c r="BP374" i="57"/>
  <c r="BP375" i="57"/>
  <c r="BP376" i="57"/>
  <c r="BP377" i="57"/>
  <c r="BP378" i="57"/>
  <c r="BP379" i="57"/>
  <c r="BP380" i="57"/>
  <c r="BP381" i="57"/>
  <c r="BP382" i="57"/>
  <c r="BP383" i="57"/>
  <c r="BP384" i="57"/>
  <c r="BP385" i="57"/>
  <c r="BP386" i="57"/>
  <c r="BO367" i="57"/>
  <c r="BO368" i="57"/>
  <c r="BO369" i="57"/>
  <c r="BO370" i="57"/>
  <c r="BO371" i="57"/>
  <c r="BO372" i="57"/>
  <c r="BO373" i="57"/>
  <c r="BO374" i="57"/>
  <c r="BO375" i="57"/>
  <c r="BO376" i="57"/>
  <c r="BO377" i="57"/>
  <c r="BO378" i="57"/>
  <c r="BO379" i="57"/>
  <c r="BO380" i="57"/>
  <c r="BO381" i="57"/>
  <c r="BO382" i="57"/>
  <c r="BO383" i="57"/>
  <c r="BO384" i="57"/>
  <c r="BO385" i="57"/>
  <c r="BO386" i="57"/>
  <c r="BM367" i="57"/>
  <c r="BM368" i="57"/>
  <c r="BM369" i="57"/>
  <c r="BM370" i="57"/>
  <c r="BM371" i="57"/>
  <c r="BM372" i="57"/>
  <c r="BM373" i="57"/>
  <c r="BM374" i="57"/>
  <c r="BM375" i="57"/>
  <c r="BM376" i="57"/>
  <c r="BM377" i="57"/>
  <c r="BM378" i="57"/>
  <c r="BM379" i="57"/>
  <c r="BM380" i="57"/>
  <c r="BM381" i="57"/>
  <c r="BM382" i="57"/>
  <c r="BM383" i="57"/>
  <c r="BM384" i="57"/>
  <c r="BM385" i="57"/>
  <c r="BM386" i="57"/>
  <c r="BL367" i="57"/>
  <c r="BL368" i="57"/>
  <c r="BL369" i="57"/>
  <c r="BL370" i="57"/>
  <c r="BL371" i="57"/>
  <c r="BL372" i="57"/>
  <c r="BL373" i="57"/>
  <c r="BL374" i="57"/>
  <c r="BL375" i="57"/>
  <c r="BL376" i="57"/>
  <c r="BL377" i="57"/>
  <c r="BL378" i="57"/>
  <c r="BL379" i="57"/>
  <c r="BL380" i="57"/>
  <c r="BL381" i="57"/>
  <c r="BL382" i="57"/>
  <c r="BL383" i="57"/>
  <c r="BL384" i="57"/>
  <c r="BL385" i="57"/>
  <c r="BL386" i="57"/>
  <c r="BJ367" i="57"/>
  <c r="BJ368" i="57"/>
  <c r="BJ369" i="57"/>
  <c r="BJ370" i="57"/>
  <c r="BJ371" i="57"/>
  <c r="BJ372" i="57"/>
  <c r="BJ373" i="57"/>
  <c r="BJ374" i="57"/>
  <c r="BJ375" i="57"/>
  <c r="BJ376" i="57"/>
  <c r="BJ377" i="57"/>
  <c r="BJ378" i="57"/>
  <c r="BJ379" i="57"/>
  <c r="BJ380" i="57"/>
  <c r="BJ381" i="57"/>
  <c r="BJ382" i="57"/>
  <c r="BJ383" i="57"/>
  <c r="BJ384" i="57"/>
  <c r="BJ385" i="57"/>
  <c r="BJ386" i="57"/>
  <c r="BI367" i="57"/>
  <c r="BI368" i="57"/>
  <c r="BI369" i="57"/>
  <c r="BI370" i="57"/>
  <c r="BI371" i="57"/>
  <c r="BI372" i="57"/>
  <c r="BI373" i="57"/>
  <c r="BI374" i="57"/>
  <c r="BI375" i="57"/>
  <c r="BI376" i="57"/>
  <c r="BI377" i="57"/>
  <c r="BI378" i="57"/>
  <c r="BI379" i="57"/>
  <c r="BI380" i="57"/>
  <c r="BI381" i="57"/>
  <c r="BI382" i="57"/>
  <c r="BI383" i="57"/>
  <c r="BI384" i="57"/>
  <c r="BI385" i="57"/>
  <c r="BI386" i="57"/>
  <c r="BG367" i="57"/>
  <c r="BG368" i="57"/>
  <c r="BG369" i="57"/>
  <c r="BG370" i="57"/>
  <c r="BG371" i="57"/>
  <c r="BG372" i="57"/>
  <c r="BG373" i="57"/>
  <c r="BG374" i="57"/>
  <c r="BG375" i="57"/>
  <c r="BG376" i="57"/>
  <c r="BG377" i="57"/>
  <c r="BG378" i="57"/>
  <c r="BG379" i="57"/>
  <c r="BG380" i="57"/>
  <c r="BG381" i="57"/>
  <c r="BG382" i="57"/>
  <c r="BG383" i="57"/>
  <c r="BG384" i="57"/>
  <c r="BG385" i="57"/>
  <c r="BG386" i="57"/>
  <c r="BF367" i="57"/>
  <c r="BF368" i="57"/>
  <c r="BF369" i="57"/>
  <c r="BF370" i="57"/>
  <c r="BF371" i="57"/>
  <c r="BF372" i="57"/>
  <c r="BF373" i="57"/>
  <c r="BF374" i="57"/>
  <c r="BF375" i="57"/>
  <c r="BF376" i="57"/>
  <c r="BF377" i="57"/>
  <c r="BF378" i="57"/>
  <c r="BF379" i="57"/>
  <c r="BF380" i="57"/>
  <c r="BF381" i="57"/>
  <c r="BF382" i="57"/>
  <c r="BF383" i="57"/>
  <c r="BF384" i="57"/>
  <c r="BF385" i="57"/>
  <c r="BF386" i="57"/>
  <c r="BD367" i="57"/>
  <c r="BD368" i="57"/>
  <c r="BD369" i="57"/>
  <c r="BD370" i="57"/>
  <c r="BD371" i="57"/>
  <c r="BD372" i="57"/>
  <c r="BD373" i="57"/>
  <c r="BD374" i="57"/>
  <c r="BD375" i="57"/>
  <c r="BD376" i="57"/>
  <c r="BD377" i="57"/>
  <c r="BD378" i="57"/>
  <c r="BD379" i="57"/>
  <c r="BD380" i="57"/>
  <c r="BD381" i="57"/>
  <c r="BD382" i="57"/>
  <c r="BD383" i="57"/>
  <c r="BD384" i="57"/>
  <c r="BD385" i="57"/>
  <c r="BD386" i="57"/>
  <c r="BC367" i="57"/>
  <c r="BC368" i="57"/>
  <c r="BC369" i="57"/>
  <c r="BC370" i="57"/>
  <c r="BC371" i="57"/>
  <c r="BC372" i="57"/>
  <c r="BC373" i="57"/>
  <c r="BC374" i="57"/>
  <c r="BC375" i="57"/>
  <c r="BC376" i="57"/>
  <c r="BC377" i="57"/>
  <c r="BC378" i="57"/>
  <c r="BC379" i="57"/>
  <c r="BC380" i="57"/>
  <c r="BC381" i="57"/>
  <c r="BC382" i="57"/>
  <c r="BC383" i="57"/>
  <c r="BC384" i="57"/>
  <c r="BC385" i="57"/>
  <c r="BC386" i="57"/>
  <c r="BA367" i="57"/>
  <c r="BA368" i="57"/>
  <c r="BA369" i="57"/>
  <c r="BA370" i="57"/>
  <c r="BA371" i="57"/>
  <c r="BA372" i="57"/>
  <c r="BA373" i="57"/>
  <c r="BA374" i="57"/>
  <c r="BA375" i="57"/>
  <c r="BA376" i="57"/>
  <c r="BA377" i="57"/>
  <c r="BA378" i="57"/>
  <c r="BA379" i="57"/>
  <c r="BA380" i="57"/>
  <c r="BA381" i="57"/>
  <c r="BA382" i="57"/>
  <c r="BA383" i="57"/>
  <c r="BA384" i="57"/>
  <c r="BA385" i="57"/>
  <c r="BA386" i="57"/>
  <c r="AZ367" i="57"/>
  <c r="AZ368" i="57"/>
  <c r="AZ369" i="57"/>
  <c r="AZ370" i="57"/>
  <c r="AZ371" i="57"/>
  <c r="AZ372" i="57"/>
  <c r="AZ373" i="57"/>
  <c r="AZ374" i="57"/>
  <c r="AZ375" i="57"/>
  <c r="AZ376" i="57"/>
  <c r="AZ377" i="57"/>
  <c r="AZ378" i="57"/>
  <c r="AZ379" i="57"/>
  <c r="AZ380" i="57"/>
  <c r="AZ381" i="57"/>
  <c r="AZ382" i="57"/>
  <c r="AZ383" i="57"/>
  <c r="AZ384" i="57"/>
  <c r="AZ385" i="57"/>
  <c r="AZ386" i="57"/>
  <c r="AX367" i="57"/>
  <c r="AX368" i="57"/>
  <c r="AX369" i="57"/>
  <c r="AX370" i="57"/>
  <c r="AX371" i="57"/>
  <c r="AX372" i="57"/>
  <c r="AX373" i="57"/>
  <c r="AX374" i="57"/>
  <c r="AX375" i="57"/>
  <c r="AX376" i="57"/>
  <c r="AX377" i="57"/>
  <c r="AX378" i="57"/>
  <c r="AX379" i="57"/>
  <c r="AX380" i="57"/>
  <c r="AX381" i="57"/>
  <c r="AX382" i="57"/>
  <c r="AX383" i="57"/>
  <c r="AX384" i="57"/>
  <c r="AX385" i="57"/>
  <c r="AX386" i="57"/>
  <c r="AW367" i="57"/>
  <c r="AW368" i="57"/>
  <c r="AW369" i="57"/>
  <c r="AW370" i="57"/>
  <c r="AW371" i="57"/>
  <c r="AW372" i="57"/>
  <c r="AW373" i="57"/>
  <c r="AW374" i="57"/>
  <c r="AW375" i="57"/>
  <c r="AW376" i="57"/>
  <c r="AW377" i="57"/>
  <c r="AW378" i="57"/>
  <c r="AW379" i="57"/>
  <c r="AW380" i="57"/>
  <c r="AW381" i="57"/>
  <c r="AW382" i="57"/>
  <c r="AW383" i="57"/>
  <c r="AW384" i="57"/>
  <c r="AW385" i="57"/>
  <c r="AW386" i="57"/>
  <c r="AU367" i="57"/>
  <c r="AU368" i="57"/>
  <c r="AU369" i="57"/>
  <c r="AU370" i="57"/>
  <c r="AU371" i="57"/>
  <c r="AU372" i="57"/>
  <c r="AU373" i="57"/>
  <c r="AU374" i="57"/>
  <c r="AU375" i="57"/>
  <c r="AU376" i="57"/>
  <c r="AU377" i="57"/>
  <c r="AU378" i="57"/>
  <c r="AU379" i="57"/>
  <c r="AU380" i="57"/>
  <c r="AU381" i="57"/>
  <c r="AU382" i="57"/>
  <c r="AU383" i="57"/>
  <c r="AU384" i="57"/>
  <c r="AU385" i="57"/>
  <c r="AU386" i="57"/>
  <c r="AT367" i="57"/>
  <c r="AT368" i="57"/>
  <c r="AT369" i="57"/>
  <c r="AT370" i="57"/>
  <c r="AT371" i="57"/>
  <c r="AT372" i="57"/>
  <c r="AT373" i="57"/>
  <c r="AT374" i="57"/>
  <c r="AT375" i="57"/>
  <c r="AT376" i="57"/>
  <c r="AT377" i="57"/>
  <c r="AT378" i="57"/>
  <c r="AT379" i="57"/>
  <c r="AT380" i="57"/>
  <c r="AT381" i="57"/>
  <c r="AT382" i="57"/>
  <c r="AT383" i="57"/>
  <c r="AT384" i="57"/>
  <c r="AT385" i="57"/>
  <c r="AT386" i="57"/>
  <c r="R392" i="57"/>
  <c r="U386" i="57"/>
  <c r="B386" i="57"/>
  <c r="U385" i="57"/>
  <c r="B385" i="57"/>
  <c r="U384" i="57"/>
  <c r="B384" i="57"/>
  <c r="U383" i="57"/>
  <c r="B383" i="57"/>
  <c r="U382" i="57"/>
  <c r="B382" i="57"/>
  <c r="U381" i="57"/>
  <c r="B381" i="57"/>
  <c r="U380" i="57"/>
  <c r="B380" i="57"/>
  <c r="U379" i="57"/>
  <c r="B379" i="57"/>
  <c r="U378" i="57"/>
  <c r="B378" i="57"/>
  <c r="U377" i="57"/>
  <c r="B377" i="57"/>
  <c r="U376" i="57"/>
  <c r="B376" i="57"/>
  <c r="U375" i="57"/>
  <c r="B375" i="57"/>
  <c r="U374" i="57"/>
  <c r="B374" i="57"/>
  <c r="U373" i="57"/>
  <c r="B373" i="57"/>
  <c r="U372" i="57"/>
  <c r="B372" i="57"/>
  <c r="U371" i="57"/>
  <c r="B371" i="57"/>
  <c r="U370" i="57"/>
  <c r="B370" i="57"/>
  <c r="U369" i="57"/>
  <c r="B369" i="57"/>
  <c r="U368" i="57"/>
  <c r="B368" i="57"/>
  <c r="U367" i="57"/>
  <c r="AR367" i="57"/>
  <c r="B367" i="57"/>
  <c r="AQ364" i="57"/>
  <c r="BV331" i="57"/>
  <c r="BV332" i="57"/>
  <c r="BV333" i="57"/>
  <c r="BV334" i="57"/>
  <c r="BV335" i="57"/>
  <c r="BV336" i="57"/>
  <c r="BV337" i="57"/>
  <c r="BV338" i="57"/>
  <c r="BV339" i="57"/>
  <c r="BV340" i="57"/>
  <c r="BV341" i="57"/>
  <c r="BV342" i="57"/>
  <c r="BV343" i="57"/>
  <c r="BV344" i="57"/>
  <c r="BV345" i="57"/>
  <c r="BV346" i="57"/>
  <c r="BV347" i="57"/>
  <c r="BV348" i="57"/>
  <c r="BV349" i="57"/>
  <c r="BV350" i="57"/>
  <c r="BU331" i="57"/>
  <c r="BU332" i="57"/>
  <c r="BU333" i="57"/>
  <c r="BU334" i="57"/>
  <c r="BU335" i="57"/>
  <c r="BU336" i="57"/>
  <c r="BU337" i="57"/>
  <c r="BU338" i="57"/>
  <c r="BU339" i="57"/>
  <c r="BU340" i="57"/>
  <c r="BU341" i="57"/>
  <c r="BU342" i="57"/>
  <c r="BU343" i="57"/>
  <c r="BU344" i="57"/>
  <c r="BU345" i="57"/>
  <c r="BU346" i="57"/>
  <c r="BU347" i="57"/>
  <c r="BU348" i="57"/>
  <c r="BU349" i="57"/>
  <c r="BU350" i="57"/>
  <c r="BS331" i="57"/>
  <c r="BS332" i="57"/>
  <c r="BS333" i="57"/>
  <c r="BS334" i="57"/>
  <c r="BS335" i="57"/>
  <c r="BS336" i="57"/>
  <c r="BS337" i="57"/>
  <c r="BS338" i="57"/>
  <c r="BS339" i="57"/>
  <c r="BS340" i="57"/>
  <c r="BS341" i="57"/>
  <c r="BS342" i="57"/>
  <c r="BS343" i="57"/>
  <c r="BS344" i="57"/>
  <c r="BS345" i="57"/>
  <c r="BS346" i="57"/>
  <c r="BS347" i="57"/>
  <c r="BS348" i="57"/>
  <c r="BS349" i="57"/>
  <c r="BS350" i="57"/>
  <c r="BR331" i="57"/>
  <c r="BR332" i="57"/>
  <c r="BR333" i="57"/>
  <c r="BR334" i="57"/>
  <c r="BR335" i="57"/>
  <c r="BR336" i="57"/>
  <c r="BR337" i="57"/>
  <c r="BR338" i="57"/>
  <c r="BR339" i="57"/>
  <c r="BR340" i="57"/>
  <c r="BR341" i="57"/>
  <c r="BR342" i="57"/>
  <c r="BR343" i="57"/>
  <c r="BR344" i="57"/>
  <c r="BR345" i="57"/>
  <c r="BR346" i="57"/>
  <c r="BR347" i="57"/>
  <c r="BR348" i="57"/>
  <c r="BR349" i="57"/>
  <c r="BR350" i="57"/>
  <c r="BP331" i="57"/>
  <c r="BP332" i="57"/>
  <c r="BP333" i="57"/>
  <c r="BP334" i="57"/>
  <c r="BP335" i="57"/>
  <c r="BP336" i="57"/>
  <c r="BP337" i="57"/>
  <c r="BP338" i="57"/>
  <c r="BP339" i="57"/>
  <c r="BP340" i="57"/>
  <c r="BP341" i="57"/>
  <c r="BP342" i="57"/>
  <c r="BP343" i="57"/>
  <c r="BP344" i="57"/>
  <c r="BP345" i="57"/>
  <c r="BP346" i="57"/>
  <c r="BP347" i="57"/>
  <c r="BP348" i="57"/>
  <c r="BP349" i="57"/>
  <c r="BP350" i="57"/>
  <c r="BO331" i="57"/>
  <c r="BO332" i="57"/>
  <c r="BO333" i="57"/>
  <c r="BO334" i="57"/>
  <c r="BO335" i="57"/>
  <c r="BO336" i="57"/>
  <c r="BO337" i="57"/>
  <c r="BO338" i="57"/>
  <c r="BO339" i="57"/>
  <c r="BO340" i="57"/>
  <c r="BO341" i="57"/>
  <c r="BO342" i="57"/>
  <c r="BO343" i="57"/>
  <c r="BO344" i="57"/>
  <c r="BO345" i="57"/>
  <c r="BO346" i="57"/>
  <c r="BO347" i="57"/>
  <c r="BO348" i="57"/>
  <c r="BO349" i="57"/>
  <c r="BO350" i="57"/>
  <c r="BM331" i="57"/>
  <c r="BM332" i="57"/>
  <c r="BM333" i="57"/>
  <c r="BM334" i="57"/>
  <c r="BM335" i="57"/>
  <c r="BM336" i="57"/>
  <c r="BM337" i="57"/>
  <c r="BM338" i="57"/>
  <c r="BM339" i="57"/>
  <c r="BM340" i="57"/>
  <c r="BM341" i="57"/>
  <c r="BM342" i="57"/>
  <c r="BM343" i="57"/>
  <c r="BM344" i="57"/>
  <c r="BM345" i="57"/>
  <c r="BM346" i="57"/>
  <c r="BM347" i="57"/>
  <c r="BM348" i="57"/>
  <c r="BM349" i="57"/>
  <c r="BM350" i="57"/>
  <c r="BL331" i="57"/>
  <c r="BL332" i="57"/>
  <c r="BL333" i="57"/>
  <c r="BL334" i="57"/>
  <c r="BL335" i="57"/>
  <c r="BL336" i="57"/>
  <c r="BL337" i="57"/>
  <c r="BL338" i="57"/>
  <c r="BL339" i="57"/>
  <c r="BL340" i="57"/>
  <c r="BL341" i="57"/>
  <c r="BL342" i="57"/>
  <c r="BL343" i="57"/>
  <c r="BL344" i="57"/>
  <c r="BL345" i="57"/>
  <c r="BL346" i="57"/>
  <c r="BL347" i="57"/>
  <c r="BL348" i="57"/>
  <c r="BL349" i="57"/>
  <c r="BL350" i="57"/>
  <c r="BJ331" i="57"/>
  <c r="BJ332" i="57"/>
  <c r="BJ333" i="57"/>
  <c r="BJ334" i="57"/>
  <c r="BJ335" i="57"/>
  <c r="BJ336" i="57"/>
  <c r="BJ337" i="57"/>
  <c r="BJ338" i="57"/>
  <c r="BJ339" i="57"/>
  <c r="BJ340" i="57"/>
  <c r="BJ341" i="57"/>
  <c r="BJ342" i="57"/>
  <c r="BJ343" i="57"/>
  <c r="BJ344" i="57"/>
  <c r="BJ345" i="57"/>
  <c r="BJ346" i="57"/>
  <c r="BJ347" i="57"/>
  <c r="BJ348" i="57"/>
  <c r="BJ349" i="57"/>
  <c r="BJ350" i="57"/>
  <c r="BI331" i="57"/>
  <c r="BI332" i="57"/>
  <c r="BI333" i="57"/>
  <c r="BI334" i="57"/>
  <c r="BI335" i="57"/>
  <c r="BI336" i="57"/>
  <c r="BI337" i="57"/>
  <c r="BI338" i="57"/>
  <c r="BI339" i="57"/>
  <c r="BI340" i="57"/>
  <c r="BI341" i="57"/>
  <c r="BI342" i="57"/>
  <c r="BI343" i="57"/>
  <c r="BI344" i="57"/>
  <c r="BI345" i="57"/>
  <c r="BI346" i="57"/>
  <c r="BI347" i="57"/>
  <c r="BI348" i="57"/>
  <c r="BI349" i="57"/>
  <c r="BI350" i="57"/>
  <c r="BG331" i="57"/>
  <c r="BG332" i="57"/>
  <c r="BG333" i="57"/>
  <c r="BG334" i="57"/>
  <c r="BG335" i="57"/>
  <c r="BG336" i="57"/>
  <c r="BG337" i="57"/>
  <c r="BG338" i="57"/>
  <c r="BG339" i="57"/>
  <c r="BG340" i="57"/>
  <c r="BG341" i="57"/>
  <c r="BG342" i="57"/>
  <c r="BG343" i="57"/>
  <c r="BG344" i="57"/>
  <c r="BG345" i="57"/>
  <c r="BG346" i="57"/>
  <c r="BG347" i="57"/>
  <c r="BG348" i="57"/>
  <c r="BG349" i="57"/>
  <c r="BG350" i="57"/>
  <c r="BF331" i="57"/>
  <c r="BF332" i="57"/>
  <c r="BF333" i="57"/>
  <c r="BF334" i="57"/>
  <c r="BF335" i="57"/>
  <c r="BF336" i="57"/>
  <c r="BF337" i="57"/>
  <c r="BF338" i="57"/>
  <c r="BF339" i="57"/>
  <c r="BF340" i="57"/>
  <c r="BF341" i="57"/>
  <c r="BF342" i="57"/>
  <c r="BF343" i="57"/>
  <c r="BF344" i="57"/>
  <c r="BF345" i="57"/>
  <c r="BF346" i="57"/>
  <c r="BF347" i="57"/>
  <c r="BF348" i="57"/>
  <c r="BF349" i="57"/>
  <c r="BF350" i="57"/>
  <c r="BD331" i="57"/>
  <c r="BD332" i="57"/>
  <c r="BD333" i="57"/>
  <c r="BD334" i="57"/>
  <c r="BD335" i="57"/>
  <c r="BD336" i="57"/>
  <c r="BD337" i="57"/>
  <c r="BD338" i="57"/>
  <c r="BD339" i="57"/>
  <c r="BD340" i="57"/>
  <c r="BD341" i="57"/>
  <c r="BD342" i="57"/>
  <c r="BD343" i="57"/>
  <c r="BD344" i="57"/>
  <c r="BD345" i="57"/>
  <c r="BD346" i="57"/>
  <c r="BD347" i="57"/>
  <c r="BD348" i="57"/>
  <c r="BD349" i="57"/>
  <c r="BD350" i="57"/>
  <c r="BC331" i="57"/>
  <c r="BC332" i="57"/>
  <c r="BC333" i="57"/>
  <c r="BC334" i="57"/>
  <c r="BC335" i="57"/>
  <c r="BC336" i="57"/>
  <c r="BC337" i="57"/>
  <c r="BC338" i="57"/>
  <c r="BC339" i="57"/>
  <c r="BC340" i="57"/>
  <c r="BC341" i="57"/>
  <c r="BC342" i="57"/>
  <c r="BC343" i="57"/>
  <c r="BC344" i="57"/>
  <c r="BC345" i="57"/>
  <c r="BC346" i="57"/>
  <c r="BC347" i="57"/>
  <c r="BC348" i="57"/>
  <c r="BC349" i="57"/>
  <c r="BC350" i="57"/>
  <c r="BA331" i="57"/>
  <c r="BA332" i="57"/>
  <c r="BA333" i="57"/>
  <c r="BA334" i="57"/>
  <c r="BA335" i="57"/>
  <c r="BA336" i="57"/>
  <c r="BA337" i="57"/>
  <c r="BA338" i="57"/>
  <c r="BA339" i="57"/>
  <c r="BA340" i="57"/>
  <c r="BA341" i="57"/>
  <c r="BA342" i="57"/>
  <c r="BA343" i="57"/>
  <c r="BA344" i="57"/>
  <c r="BA345" i="57"/>
  <c r="BA346" i="57"/>
  <c r="BA347" i="57"/>
  <c r="BA348" i="57"/>
  <c r="BA349" i="57"/>
  <c r="BA350" i="57"/>
  <c r="AZ331" i="57"/>
  <c r="AZ332" i="57"/>
  <c r="AZ333" i="57"/>
  <c r="AZ334" i="57"/>
  <c r="AZ335" i="57"/>
  <c r="AZ336" i="57"/>
  <c r="AZ337" i="57"/>
  <c r="AZ338" i="57"/>
  <c r="AZ339" i="57"/>
  <c r="AZ340" i="57"/>
  <c r="AZ341" i="57"/>
  <c r="AZ342" i="57"/>
  <c r="AZ343" i="57"/>
  <c r="AZ344" i="57"/>
  <c r="AZ345" i="57"/>
  <c r="AZ346" i="57"/>
  <c r="AZ347" i="57"/>
  <c r="AZ348" i="57"/>
  <c r="AZ349" i="57"/>
  <c r="AZ350" i="57"/>
  <c r="AX331" i="57"/>
  <c r="AX332" i="57"/>
  <c r="AX333" i="57"/>
  <c r="AX334" i="57"/>
  <c r="AX335" i="57"/>
  <c r="AX336" i="57"/>
  <c r="AX337" i="57"/>
  <c r="AX338" i="57"/>
  <c r="AX339" i="57"/>
  <c r="AX340" i="57"/>
  <c r="AX341" i="57"/>
  <c r="AX342" i="57"/>
  <c r="AX343" i="57"/>
  <c r="AX344" i="57"/>
  <c r="AX345" i="57"/>
  <c r="AX346" i="57"/>
  <c r="AX347" i="57"/>
  <c r="AX348" i="57"/>
  <c r="AX349" i="57"/>
  <c r="AX350" i="57"/>
  <c r="AW331" i="57"/>
  <c r="AW332" i="57"/>
  <c r="AW333" i="57"/>
  <c r="AW334" i="57"/>
  <c r="AW335" i="57"/>
  <c r="AW336" i="57"/>
  <c r="AW337" i="57"/>
  <c r="AW338" i="57"/>
  <c r="AW339" i="57"/>
  <c r="AW340" i="57"/>
  <c r="AW341" i="57"/>
  <c r="AW342" i="57"/>
  <c r="AW343" i="57"/>
  <c r="AW344" i="57"/>
  <c r="AW345" i="57"/>
  <c r="AW346" i="57"/>
  <c r="AW347" i="57"/>
  <c r="AW348" i="57"/>
  <c r="AW349" i="57"/>
  <c r="AW350" i="57"/>
  <c r="AU331" i="57"/>
  <c r="AU332" i="57"/>
  <c r="AU333" i="57"/>
  <c r="AU334" i="57"/>
  <c r="AU335" i="57"/>
  <c r="AU336" i="57"/>
  <c r="AU337" i="57"/>
  <c r="AU338" i="57"/>
  <c r="AU339" i="57"/>
  <c r="AU340" i="57"/>
  <c r="AU341" i="57"/>
  <c r="AU342" i="57"/>
  <c r="AU343" i="57"/>
  <c r="AU344" i="57"/>
  <c r="AU345" i="57"/>
  <c r="AU346" i="57"/>
  <c r="AU347" i="57"/>
  <c r="AU348" i="57"/>
  <c r="AU349" i="57"/>
  <c r="AU350" i="57"/>
  <c r="AT331" i="57"/>
  <c r="AT332" i="57"/>
  <c r="AT333" i="57"/>
  <c r="AT334" i="57"/>
  <c r="AT335" i="57"/>
  <c r="AT336" i="57"/>
  <c r="AT337" i="57"/>
  <c r="AT338" i="57"/>
  <c r="AT339" i="57"/>
  <c r="AT340" i="57"/>
  <c r="AT341" i="57"/>
  <c r="AT342" i="57"/>
  <c r="AT343" i="57"/>
  <c r="AT344" i="57"/>
  <c r="AT345" i="57"/>
  <c r="AT346" i="57"/>
  <c r="AT347" i="57"/>
  <c r="AT348" i="57"/>
  <c r="AT349" i="57"/>
  <c r="AT350" i="57"/>
  <c r="R356" i="57"/>
  <c r="U350" i="57"/>
  <c r="B350" i="57"/>
  <c r="U349" i="57"/>
  <c r="B349" i="57"/>
  <c r="U348" i="57"/>
  <c r="B348" i="57"/>
  <c r="U347" i="57"/>
  <c r="B347" i="57"/>
  <c r="U346" i="57"/>
  <c r="B346" i="57"/>
  <c r="U345" i="57"/>
  <c r="B345" i="57"/>
  <c r="U344" i="57"/>
  <c r="B344" i="57"/>
  <c r="U343" i="57"/>
  <c r="B343" i="57"/>
  <c r="U342" i="57"/>
  <c r="B342" i="57"/>
  <c r="U341" i="57"/>
  <c r="B341" i="57"/>
  <c r="U340" i="57"/>
  <c r="B340" i="57"/>
  <c r="U339" i="57"/>
  <c r="B339" i="57"/>
  <c r="U338" i="57"/>
  <c r="B338" i="57"/>
  <c r="U337" i="57"/>
  <c r="B337" i="57"/>
  <c r="U336" i="57"/>
  <c r="B336" i="57"/>
  <c r="U335" i="57"/>
  <c r="B335" i="57"/>
  <c r="U334" i="57"/>
  <c r="B334" i="57"/>
  <c r="U333" i="57"/>
  <c r="B333" i="57"/>
  <c r="U332" i="57"/>
  <c r="B332" i="57"/>
  <c r="U331" i="57"/>
  <c r="AR331" i="57"/>
  <c r="B331" i="57"/>
  <c r="AQ328" i="57"/>
  <c r="BV295" i="57"/>
  <c r="BV296" i="57"/>
  <c r="BV297" i="57"/>
  <c r="BV298" i="57"/>
  <c r="BV299" i="57"/>
  <c r="BV300" i="57"/>
  <c r="BV301" i="57"/>
  <c r="BV302" i="57"/>
  <c r="BV303" i="57"/>
  <c r="BV304" i="57"/>
  <c r="BV305" i="57"/>
  <c r="BV306" i="57"/>
  <c r="BV307" i="57"/>
  <c r="BV308" i="57"/>
  <c r="BV309" i="57"/>
  <c r="BV310" i="57"/>
  <c r="BV311" i="57"/>
  <c r="BV312" i="57"/>
  <c r="BV313" i="57"/>
  <c r="BV314" i="57"/>
  <c r="BU295" i="57"/>
  <c r="BU296" i="57"/>
  <c r="BU297" i="57"/>
  <c r="BU298" i="57"/>
  <c r="BU299" i="57"/>
  <c r="BU300" i="57"/>
  <c r="BU301" i="57"/>
  <c r="BU302" i="57"/>
  <c r="BU303" i="57"/>
  <c r="BU304" i="57"/>
  <c r="BU305" i="57"/>
  <c r="BU306" i="57"/>
  <c r="BU307" i="57"/>
  <c r="BU308" i="57"/>
  <c r="BU309" i="57"/>
  <c r="BU310" i="57"/>
  <c r="BU311" i="57"/>
  <c r="BU312" i="57"/>
  <c r="BU313" i="57"/>
  <c r="BU314" i="57"/>
  <c r="BS295" i="57"/>
  <c r="BS296" i="57"/>
  <c r="BS297" i="57"/>
  <c r="BS298" i="57"/>
  <c r="BS299" i="57"/>
  <c r="BS300" i="57"/>
  <c r="BS301" i="57"/>
  <c r="BS302" i="57"/>
  <c r="BS303" i="57"/>
  <c r="BS304" i="57"/>
  <c r="BS305" i="57"/>
  <c r="BS306" i="57"/>
  <c r="BS307" i="57"/>
  <c r="BS308" i="57"/>
  <c r="BS309" i="57"/>
  <c r="BS310" i="57"/>
  <c r="BS311" i="57"/>
  <c r="BS312" i="57"/>
  <c r="BS313" i="57"/>
  <c r="BS314" i="57"/>
  <c r="BR295" i="57"/>
  <c r="BR296" i="57"/>
  <c r="BR297" i="57"/>
  <c r="BR298" i="57"/>
  <c r="BR299" i="57"/>
  <c r="BR300" i="57"/>
  <c r="BR301" i="57"/>
  <c r="BR302" i="57"/>
  <c r="BR303" i="57"/>
  <c r="BR304" i="57"/>
  <c r="BR305" i="57"/>
  <c r="BR306" i="57"/>
  <c r="BR307" i="57"/>
  <c r="BR308" i="57"/>
  <c r="BR309" i="57"/>
  <c r="BR310" i="57"/>
  <c r="BR311" i="57"/>
  <c r="BR312" i="57"/>
  <c r="BR313" i="57"/>
  <c r="BR314" i="57"/>
  <c r="BP295" i="57"/>
  <c r="BP296" i="57"/>
  <c r="BP297" i="57"/>
  <c r="BP298" i="57"/>
  <c r="BP299" i="57"/>
  <c r="BP300" i="57"/>
  <c r="BP301" i="57"/>
  <c r="BP302" i="57"/>
  <c r="BP303" i="57"/>
  <c r="BP304" i="57"/>
  <c r="BP305" i="57"/>
  <c r="BP306" i="57"/>
  <c r="BP307" i="57"/>
  <c r="BP308" i="57"/>
  <c r="BP309" i="57"/>
  <c r="BP310" i="57"/>
  <c r="BP311" i="57"/>
  <c r="BP312" i="57"/>
  <c r="BP313" i="57"/>
  <c r="BP314" i="57"/>
  <c r="BO295" i="57"/>
  <c r="BO296" i="57"/>
  <c r="BO297" i="57"/>
  <c r="BO298" i="57"/>
  <c r="BO299" i="57"/>
  <c r="BO300" i="57"/>
  <c r="BO301" i="57"/>
  <c r="BO302" i="57"/>
  <c r="BO303" i="57"/>
  <c r="BO304" i="57"/>
  <c r="BO305" i="57"/>
  <c r="BO306" i="57"/>
  <c r="BO307" i="57"/>
  <c r="BO308" i="57"/>
  <c r="BO309" i="57"/>
  <c r="BO310" i="57"/>
  <c r="BO311" i="57"/>
  <c r="BO312" i="57"/>
  <c r="BO313" i="57"/>
  <c r="BO314" i="57"/>
  <c r="BM295" i="57"/>
  <c r="BM296" i="57"/>
  <c r="BM297" i="57"/>
  <c r="BM298" i="57"/>
  <c r="BM299" i="57"/>
  <c r="BM300" i="57"/>
  <c r="BM301" i="57"/>
  <c r="BM302" i="57"/>
  <c r="BM303" i="57"/>
  <c r="BM304" i="57"/>
  <c r="BM305" i="57"/>
  <c r="BM306" i="57"/>
  <c r="BM307" i="57"/>
  <c r="BM308" i="57"/>
  <c r="BM309" i="57"/>
  <c r="BM310" i="57"/>
  <c r="BM311" i="57"/>
  <c r="BM312" i="57"/>
  <c r="BM313" i="57"/>
  <c r="BM314" i="57"/>
  <c r="BL295" i="57"/>
  <c r="BL296" i="57"/>
  <c r="BL297" i="57"/>
  <c r="BL298" i="57"/>
  <c r="BL299" i="57"/>
  <c r="BL300" i="57"/>
  <c r="BL301" i="57"/>
  <c r="BL302" i="57"/>
  <c r="BL303" i="57"/>
  <c r="BL304" i="57"/>
  <c r="BL305" i="57"/>
  <c r="BL306" i="57"/>
  <c r="BL307" i="57"/>
  <c r="BL308" i="57"/>
  <c r="BL309" i="57"/>
  <c r="BL310" i="57"/>
  <c r="BL311" i="57"/>
  <c r="BL312" i="57"/>
  <c r="BL313" i="57"/>
  <c r="BL314" i="57"/>
  <c r="BJ295" i="57"/>
  <c r="BJ296" i="57"/>
  <c r="BJ297" i="57"/>
  <c r="BJ298" i="57"/>
  <c r="BJ299" i="57"/>
  <c r="BJ300" i="57"/>
  <c r="BJ301" i="57"/>
  <c r="BJ302" i="57"/>
  <c r="BJ303" i="57"/>
  <c r="BJ304" i="57"/>
  <c r="BJ305" i="57"/>
  <c r="BJ306" i="57"/>
  <c r="BJ307" i="57"/>
  <c r="BJ308" i="57"/>
  <c r="BJ309" i="57"/>
  <c r="BJ310" i="57"/>
  <c r="BJ311" i="57"/>
  <c r="BJ312" i="57"/>
  <c r="BJ313" i="57"/>
  <c r="BJ314" i="57"/>
  <c r="BI295" i="57"/>
  <c r="BI296" i="57"/>
  <c r="BI297" i="57"/>
  <c r="BI298" i="57"/>
  <c r="BI299" i="57"/>
  <c r="BI300" i="57"/>
  <c r="BI301" i="57"/>
  <c r="BI302" i="57"/>
  <c r="BI303" i="57"/>
  <c r="BI304" i="57"/>
  <c r="BI305" i="57"/>
  <c r="BI306" i="57"/>
  <c r="BI307" i="57"/>
  <c r="BI308" i="57"/>
  <c r="BI309" i="57"/>
  <c r="BI310" i="57"/>
  <c r="BI311" i="57"/>
  <c r="BI312" i="57"/>
  <c r="BI313" i="57"/>
  <c r="BI314" i="57"/>
  <c r="BG295" i="57"/>
  <c r="BG296" i="57"/>
  <c r="BG297" i="57"/>
  <c r="BG298" i="57"/>
  <c r="BG299" i="57"/>
  <c r="BG300" i="57"/>
  <c r="BG301" i="57"/>
  <c r="BG302" i="57"/>
  <c r="BG303" i="57"/>
  <c r="BG304" i="57"/>
  <c r="BG305" i="57"/>
  <c r="BG306" i="57"/>
  <c r="BG307" i="57"/>
  <c r="BG308" i="57"/>
  <c r="BG309" i="57"/>
  <c r="BG310" i="57"/>
  <c r="BG311" i="57"/>
  <c r="BG312" i="57"/>
  <c r="BG313" i="57"/>
  <c r="BG314" i="57"/>
  <c r="BF295" i="57"/>
  <c r="BF296" i="57"/>
  <c r="BF297" i="57"/>
  <c r="BF298" i="57"/>
  <c r="BF299" i="57"/>
  <c r="BF300" i="57"/>
  <c r="BF301" i="57"/>
  <c r="BF302" i="57"/>
  <c r="BF303" i="57"/>
  <c r="BF304" i="57"/>
  <c r="BF305" i="57"/>
  <c r="BF306" i="57"/>
  <c r="BF307" i="57"/>
  <c r="BF308" i="57"/>
  <c r="BF309" i="57"/>
  <c r="BF310" i="57"/>
  <c r="BF311" i="57"/>
  <c r="BF312" i="57"/>
  <c r="BF313" i="57"/>
  <c r="BF314" i="57"/>
  <c r="BD295" i="57"/>
  <c r="BD296" i="57"/>
  <c r="BD297" i="57"/>
  <c r="BD298" i="57"/>
  <c r="BD299" i="57"/>
  <c r="BD300" i="57"/>
  <c r="BD301" i="57"/>
  <c r="BD302" i="57"/>
  <c r="BD303" i="57"/>
  <c r="BD304" i="57"/>
  <c r="BD305" i="57"/>
  <c r="BD306" i="57"/>
  <c r="BD307" i="57"/>
  <c r="BD308" i="57"/>
  <c r="BD309" i="57"/>
  <c r="BD310" i="57"/>
  <c r="BD311" i="57"/>
  <c r="BD312" i="57"/>
  <c r="BD313" i="57"/>
  <c r="BD314" i="57"/>
  <c r="BC295" i="57"/>
  <c r="BC296" i="57"/>
  <c r="BC297" i="57"/>
  <c r="BC298" i="57"/>
  <c r="BC299" i="57"/>
  <c r="BC300" i="57"/>
  <c r="BC301" i="57"/>
  <c r="BC302" i="57"/>
  <c r="BC303" i="57"/>
  <c r="BC304" i="57"/>
  <c r="BC305" i="57"/>
  <c r="BC306" i="57"/>
  <c r="BC307" i="57"/>
  <c r="BC308" i="57"/>
  <c r="BC309" i="57"/>
  <c r="BC310" i="57"/>
  <c r="BC311" i="57"/>
  <c r="BC312" i="57"/>
  <c r="BC313" i="57"/>
  <c r="BC314" i="57"/>
  <c r="BA295" i="57"/>
  <c r="BA296" i="57"/>
  <c r="BA297" i="57"/>
  <c r="BA298" i="57"/>
  <c r="BA299" i="57"/>
  <c r="BA300" i="57"/>
  <c r="BA301" i="57"/>
  <c r="BA302" i="57"/>
  <c r="BA303" i="57"/>
  <c r="BA304" i="57"/>
  <c r="BA305" i="57"/>
  <c r="BA306" i="57"/>
  <c r="BA307" i="57"/>
  <c r="BA308" i="57"/>
  <c r="BA309" i="57"/>
  <c r="BA310" i="57"/>
  <c r="BA311" i="57"/>
  <c r="BA312" i="57"/>
  <c r="BA313" i="57"/>
  <c r="BA314" i="57"/>
  <c r="AZ295" i="57"/>
  <c r="AZ296" i="57"/>
  <c r="AZ297" i="57"/>
  <c r="AZ298" i="57"/>
  <c r="AZ299" i="57"/>
  <c r="AZ300" i="57"/>
  <c r="AZ301" i="57"/>
  <c r="AZ302" i="57"/>
  <c r="AZ303" i="57"/>
  <c r="AZ304" i="57"/>
  <c r="AZ305" i="57"/>
  <c r="AZ306" i="57"/>
  <c r="AZ307" i="57"/>
  <c r="AZ308" i="57"/>
  <c r="AZ309" i="57"/>
  <c r="AZ310" i="57"/>
  <c r="AZ311" i="57"/>
  <c r="AZ312" i="57"/>
  <c r="AZ313" i="57"/>
  <c r="AZ314" i="57"/>
  <c r="AX295" i="57"/>
  <c r="AX296" i="57"/>
  <c r="AX297" i="57"/>
  <c r="AX298" i="57"/>
  <c r="AX299" i="57"/>
  <c r="AX300" i="57"/>
  <c r="AX301" i="57"/>
  <c r="AX302" i="57"/>
  <c r="AX303" i="57"/>
  <c r="AX304" i="57"/>
  <c r="AX305" i="57"/>
  <c r="AX306" i="57"/>
  <c r="AX307" i="57"/>
  <c r="AX308" i="57"/>
  <c r="AX309" i="57"/>
  <c r="AX310" i="57"/>
  <c r="AX311" i="57"/>
  <c r="AX312" i="57"/>
  <c r="AX313" i="57"/>
  <c r="AX314" i="57"/>
  <c r="AW295" i="57"/>
  <c r="AW296" i="57"/>
  <c r="AW297" i="57"/>
  <c r="AW298" i="57"/>
  <c r="AW299" i="57"/>
  <c r="AW300" i="57"/>
  <c r="AW301" i="57"/>
  <c r="AW302" i="57"/>
  <c r="AW303" i="57"/>
  <c r="AW304" i="57"/>
  <c r="AW305" i="57"/>
  <c r="AW306" i="57"/>
  <c r="AW307" i="57"/>
  <c r="AW308" i="57"/>
  <c r="AW309" i="57"/>
  <c r="AW310" i="57"/>
  <c r="AW311" i="57"/>
  <c r="AW312" i="57"/>
  <c r="AW313" i="57"/>
  <c r="AW314" i="57"/>
  <c r="AU295" i="57"/>
  <c r="AU296" i="57"/>
  <c r="AU297" i="57"/>
  <c r="AU298" i="57"/>
  <c r="AU299" i="57"/>
  <c r="AU300" i="57"/>
  <c r="AU301" i="57"/>
  <c r="AU302" i="57"/>
  <c r="AU303" i="57"/>
  <c r="AU304" i="57"/>
  <c r="AU305" i="57"/>
  <c r="AU306" i="57"/>
  <c r="AU307" i="57"/>
  <c r="AU308" i="57"/>
  <c r="AU309" i="57"/>
  <c r="AU310" i="57"/>
  <c r="AU311" i="57"/>
  <c r="AU312" i="57"/>
  <c r="AU313" i="57"/>
  <c r="AU314" i="57"/>
  <c r="AT295" i="57"/>
  <c r="AT296" i="57"/>
  <c r="AT297" i="57"/>
  <c r="AT298" i="57"/>
  <c r="AT299" i="57"/>
  <c r="AT300" i="57"/>
  <c r="AT301" i="57"/>
  <c r="AT302" i="57"/>
  <c r="AT303" i="57"/>
  <c r="AT304" i="57"/>
  <c r="AT305" i="57"/>
  <c r="AT306" i="57"/>
  <c r="AT307" i="57"/>
  <c r="AT308" i="57"/>
  <c r="AT309" i="57"/>
  <c r="AT310" i="57"/>
  <c r="AT311" i="57"/>
  <c r="AT312" i="57"/>
  <c r="AT313" i="57"/>
  <c r="AT314" i="57"/>
  <c r="R320" i="57"/>
  <c r="U314" i="57"/>
  <c r="B314" i="57"/>
  <c r="U313" i="57"/>
  <c r="B313" i="57"/>
  <c r="U312" i="57"/>
  <c r="B312" i="57"/>
  <c r="U311" i="57"/>
  <c r="B311" i="57"/>
  <c r="U310" i="57"/>
  <c r="B310" i="57"/>
  <c r="U309" i="57"/>
  <c r="B309" i="57"/>
  <c r="U308" i="57"/>
  <c r="B308" i="57"/>
  <c r="U307" i="57"/>
  <c r="B307" i="57"/>
  <c r="U306" i="57"/>
  <c r="B306" i="57"/>
  <c r="U305" i="57"/>
  <c r="B305" i="57"/>
  <c r="U304" i="57"/>
  <c r="B304" i="57"/>
  <c r="U303" i="57"/>
  <c r="B303" i="57"/>
  <c r="U302" i="57"/>
  <c r="B302" i="57"/>
  <c r="U301" i="57"/>
  <c r="B301" i="57"/>
  <c r="U300" i="57"/>
  <c r="B300" i="57"/>
  <c r="U299" i="57"/>
  <c r="B299" i="57"/>
  <c r="U298" i="57"/>
  <c r="B298" i="57"/>
  <c r="U297" i="57"/>
  <c r="B297" i="57"/>
  <c r="U296" i="57"/>
  <c r="B296" i="57"/>
  <c r="U295" i="57"/>
  <c r="AR295" i="57"/>
  <c r="B295" i="57"/>
  <c r="AQ292" i="57"/>
  <c r="AU260" i="57"/>
  <c r="AU261" i="57"/>
  <c r="AU262" i="57"/>
  <c r="AU263" i="57"/>
  <c r="AU264" i="57"/>
  <c r="AU265" i="57"/>
  <c r="AU266" i="57"/>
  <c r="AU267" i="57"/>
  <c r="AU268" i="57"/>
  <c r="AU269" i="57"/>
  <c r="AU270" i="57"/>
  <c r="AU271" i="57"/>
  <c r="AU272" i="57"/>
  <c r="AU273" i="57"/>
  <c r="AU274" i="57"/>
  <c r="AU275" i="57"/>
  <c r="AU276" i="57"/>
  <c r="AU277" i="57"/>
  <c r="AU278" i="57"/>
  <c r="AU279" i="57"/>
  <c r="AT260" i="57"/>
  <c r="AT261" i="57"/>
  <c r="AT262" i="57"/>
  <c r="AT263" i="57"/>
  <c r="AT264" i="57"/>
  <c r="AT265" i="57"/>
  <c r="AT266" i="57"/>
  <c r="AT267" i="57"/>
  <c r="AT268" i="57"/>
  <c r="AT269" i="57"/>
  <c r="AT270" i="57"/>
  <c r="AT271" i="57"/>
  <c r="AT272" i="57"/>
  <c r="AT273" i="57"/>
  <c r="AT274" i="57"/>
  <c r="AT275" i="57"/>
  <c r="AT276" i="57"/>
  <c r="AT277" i="57"/>
  <c r="AT278" i="57"/>
  <c r="AT279" i="57"/>
  <c r="BV259" i="57"/>
  <c r="BV260" i="57"/>
  <c r="BV261" i="57"/>
  <c r="BV262" i="57"/>
  <c r="BV263" i="57"/>
  <c r="BV264" i="57"/>
  <c r="BV265" i="57"/>
  <c r="BV266" i="57"/>
  <c r="BV267" i="57"/>
  <c r="BV268" i="57"/>
  <c r="BV269" i="57"/>
  <c r="BV270" i="57"/>
  <c r="BV271" i="57"/>
  <c r="BV272" i="57"/>
  <c r="BV273" i="57"/>
  <c r="BV274" i="57"/>
  <c r="BV275" i="57"/>
  <c r="BV276" i="57"/>
  <c r="BV277" i="57"/>
  <c r="BV278" i="57"/>
  <c r="BU259" i="57"/>
  <c r="BU260" i="57"/>
  <c r="BU261" i="57"/>
  <c r="BU262" i="57"/>
  <c r="BU263" i="57"/>
  <c r="BU264" i="57"/>
  <c r="BU265" i="57"/>
  <c r="BU266" i="57"/>
  <c r="BU267" i="57"/>
  <c r="BU268" i="57"/>
  <c r="BU269" i="57"/>
  <c r="BU270" i="57"/>
  <c r="BU271" i="57"/>
  <c r="BU272" i="57"/>
  <c r="BU273" i="57"/>
  <c r="BU274" i="57"/>
  <c r="BU275" i="57"/>
  <c r="BU276" i="57"/>
  <c r="BU277" i="57"/>
  <c r="BU278" i="57"/>
  <c r="BS259" i="57"/>
  <c r="BS260" i="57"/>
  <c r="BS261" i="57"/>
  <c r="BS262" i="57"/>
  <c r="BS263" i="57"/>
  <c r="BS264" i="57"/>
  <c r="BS265" i="57"/>
  <c r="BS266" i="57"/>
  <c r="BS267" i="57"/>
  <c r="BS268" i="57"/>
  <c r="BS269" i="57"/>
  <c r="BS270" i="57"/>
  <c r="BS271" i="57"/>
  <c r="BS272" i="57"/>
  <c r="BS273" i="57"/>
  <c r="BS274" i="57"/>
  <c r="BS275" i="57"/>
  <c r="BS276" i="57"/>
  <c r="BS277" i="57"/>
  <c r="BS278" i="57"/>
  <c r="BR259" i="57"/>
  <c r="BR260" i="57"/>
  <c r="BR261" i="57"/>
  <c r="BR262" i="57"/>
  <c r="BR263" i="57"/>
  <c r="BR264" i="57"/>
  <c r="BR265" i="57"/>
  <c r="BR266" i="57"/>
  <c r="BR267" i="57"/>
  <c r="BR268" i="57"/>
  <c r="BR269" i="57"/>
  <c r="BR270" i="57"/>
  <c r="BR271" i="57"/>
  <c r="BR272" i="57"/>
  <c r="BR273" i="57"/>
  <c r="BR274" i="57"/>
  <c r="BR275" i="57"/>
  <c r="BR276" i="57"/>
  <c r="BR277" i="57"/>
  <c r="BR278" i="57"/>
  <c r="BP259" i="57"/>
  <c r="BP260" i="57"/>
  <c r="BP261" i="57"/>
  <c r="BP262" i="57"/>
  <c r="BP263" i="57"/>
  <c r="BP264" i="57"/>
  <c r="BP265" i="57"/>
  <c r="BP266" i="57"/>
  <c r="BP267" i="57"/>
  <c r="BP268" i="57"/>
  <c r="BP269" i="57"/>
  <c r="BP270" i="57"/>
  <c r="BP271" i="57"/>
  <c r="BP272" i="57"/>
  <c r="BP273" i="57"/>
  <c r="BP274" i="57"/>
  <c r="BP275" i="57"/>
  <c r="BP276" i="57"/>
  <c r="BP277" i="57"/>
  <c r="BP278" i="57"/>
  <c r="BO259" i="57"/>
  <c r="BO260" i="57"/>
  <c r="BO261" i="57"/>
  <c r="BO262" i="57"/>
  <c r="BO263" i="57"/>
  <c r="BO264" i="57"/>
  <c r="BO265" i="57"/>
  <c r="BO266" i="57"/>
  <c r="BO267" i="57"/>
  <c r="BO268" i="57"/>
  <c r="BO269" i="57"/>
  <c r="BO270" i="57"/>
  <c r="BO271" i="57"/>
  <c r="BO272" i="57"/>
  <c r="BO273" i="57"/>
  <c r="BO274" i="57"/>
  <c r="BO275" i="57"/>
  <c r="BO276" i="57"/>
  <c r="BO277" i="57"/>
  <c r="BO278" i="57"/>
  <c r="BM259" i="57"/>
  <c r="BM260" i="57"/>
  <c r="BM261" i="57"/>
  <c r="BM262" i="57"/>
  <c r="BM263" i="57"/>
  <c r="BM264" i="57"/>
  <c r="BM265" i="57"/>
  <c r="BM266" i="57"/>
  <c r="BM267" i="57"/>
  <c r="BM268" i="57"/>
  <c r="BM269" i="57"/>
  <c r="BM270" i="57"/>
  <c r="BM271" i="57"/>
  <c r="BM272" i="57"/>
  <c r="BM273" i="57"/>
  <c r="BM274" i="57"/>
  <c r="BM275" i="57"/>
  <c r="BM276" i="57"/>
  <c r="BM277" i="57"/>
  <c r="BM278" i="57"/>
  <c r="BL259" i="57"/>
  <c r="BL260" i="57"/>
  <c r="BL261" i="57"/>
  <c r="BL262" i="57"/>
  <c r="BL263" i="57"/>
  <c r="BL264" i="57"/>
  <c r="BL265" i="57"/>
  <c r="BL266" i="57"/>
  <c r="BL267" i="57"/>
  <c r="BL268" i="57"/>
  <c r="BL269" i="57"/>
  <c r="BL270" i="57"/>
  <c r="BL271" i="57"/>
  <c r="BL272" i="57"/>
  <c r="BL273" i="57"/>
  <c r="BL274" i="57"/>
  <c r="BL275" i="57"/>
  <c r="BL276" i="57"/>
  <c r="BL277" i="57"/>
  <c r="BL278" i="57"/>
  <c r="BJ259" i="57"/>
  <c r="BJ260" i="57"/>
  <c r="BJ261" i="57"/>
  <c r="BJ262" i="57"/>
  <c r="BJ263" i="57"/>
  <c r="BJ264" i="57"/>
  <c r="BJ265" i="57"/>
  <c r="BJ266" i="57"/>
  <c r="BJ267" i="57"/>
  <c r="BJ268" i="57"/>
  <c r="BJ269" i="57"/>
  <c r="BJ270" i="57"/>
  <c r="BJ271" i="57"/>
  <c r="BJ272" i="57"/>
  <c r="BJ273" i="57"/>
  <c r="BJ274" i="57"/>
  <c r="BJ275" i="57"/>
  <c r="BJ276" i="57"/>
  <c r="BJ277" i="57"/>
  <c r="BJ278" i="57"/>
  <c r="BI259" i="57"/>
  <c r="BI260" i="57"/>
  <c r="BI261" i="57"/>
  <c r="BI262" i="57"/>
  <c r="BI263" i="57"/>
  <c r="BI264" i="57"/>
  <c r="BI265" i="57"/>
  <c r="BI266" i="57"/>
  <c r="BI267" i="57"/>
  <c r="BI268" i="57"/>
  <c r="BI269" i="57"/>
  <c r="BI270" i="57"/>
  <c r="BI271" i="57"/>
  <c r="BI272" i="57"/>
  <c r="BI273" i="57"/>
  <c r="BI274" i="57"/>
  <c r="BI275" i="57"/>
  <c r="BI276" i="57"/>
  <c r="BI277" i="57"/>
  <c r="BI278" i="57"/>
  <c r="BG259" i="57"/>
  <c r="BG260" i="57"/>
  <c r="BG261" i="57"/>
  <c r="BG262" i="57"/>
  <c r="BG263" i="57"/>
  <c r="BG264" i="57"/>
  <c r="BG265" i="57"/>
  <c r="BG266" i="57"/>
  <c r="BG267" i="57"/>
  <c r="BG268" i="57"/>
  <c r="BG269" i="57"/>
  <c r="BG270" i="57"/>
  <c r="BG271" i="57"/>
  <c r="BG272" i="57"/>
  <c r="BG273" i="57"/>
  <c r="BG274" i="57"/>
  <c r="BG275" i="57"/>
  <c r="BG276" i="57"/>
  <c r="BG277" i="57"/>
  <c r="BG278" i="57"/>
  <c r="BF259" i="57"/>
  <c r="BF260" i="57"/>
  <c r="BF261" i="57"/>
  <c r="BF262" i="57"/>
  <c r="BF263" i="57"/>
  <c r="BF264" i="57"/>
  <c r="BF265" i="57"/>
  <c r="BF266" i="57"/>
  <c r="BF267" i="57"/>
  <c r="BF268" i="57"/>
  <c r="BF269" i="57"/>
  <c r="BF270" i="57"/>
  <c r="BF271" i="57"/>
  <c r="BF272" i="57"/>
  <c r="BF273" i="57"/>
  <c r="BF274" i="57"/>
  <c r="BF275" i="57"/>
  <c r="BF276" i="57"/>
  <c r="BF277" i="57"/>
  <c r="BF278" i="57"/>
  <c r="BD259" i="57"/>
  <c r="BD260" i="57"/>
  <c r="BD261" i="57"/>
  <c r="BD262" i="57"/>
  <c r="BD263" i="57"/>
  <c r="BD264" i="57"/>
  <c r="BD265" i="57"/>
  <c r="BD266" i="57"/>
  <c r="BD267" i="57"/>
  <c r="BD268" i="57"/>
  <c r="BD269" i="57"/>
  <c r="BD270" i="57"/>
  <c r="BD271" i="57"/>
  <c r="BD272" i="57"/>
  <c r="BD273" i="57"/>
  <c r="BD274" i="57"/>
  <c r="BD275" i="57"/>
  <c r="BD276" i="57"/>
  <c r="BD277" i="57"/>
  <c r="BD278" i="57"/>
  <c r="BC259" i="57"/>
  <c r="BC260" i="57"/>
  <c r="BC261" i="57"/>
  <c r="BC262" i="57"/>
  <c r="BC263" i="57"/>
  <c r="BC264" i="57"/>
  <c r="BC265" i="57"/>
  <c r="BC266" i="57"/>
  <c r="BC267" i="57"/>
  <c r="BC268" i="57"/>
  <c r="BC269" i="57"/>
  <c r="BC270" i="57"/>
  <c r="BC271" i="57"/>
  <c r="BC272" i="57"/>
  <c r="BC273" i="57"/>
  <c r="BC274" i="57"/>
  <c r="BC275" i="57"/>
  <c r="BC276" i="57"/>
  <c r="BC277" i="57"/>
  <c r="BC278" i="57"/>
  <c r="BC286" i="57"/>
  <c r="BA259" i="57"/>
  <c r="BA260" i="57"/>
  <c r="BA261" i="57"/>
  <c r="BA262" i="57"/>
  <c r="BA263" i="57"/>
  <c r="BA264" i="57"/>
  <c r="BA265" i="57"/>
  <c r="BA266" i="57"/>
  <c r="BA267" i="57"/>
  <c r="BA268" i="57"/>
  <c r="BA269" i="57"/>
  <c r="BA270" i="57"/>
  <c r="BA271" i="57"/>
  <c r="BA272" i="57"/>
  <c r="BA273" i="57"/>
  <c r="BA274" i="57"/>
  <c r="BA275" i="57"/>
  <c r="BA276" i="57"/>
  <c r="BA277" i="57"/>
  <c r="BA278" i="57"/>
  <c r="AZ259" i="57"/>
  <c r="AZ260" i="57"/>
  <c r="AZ261" i="57"/>
  <c r="AZ262" i="57"/>
  <c r="AZ263" i="57"/>
  <c r="AZ264" i="57"/>
  <c r="AZ265" i="57"/>
  <c r="AZ266" i="57"/>
  <c r="AZ267" i="57"/>
  <c r="AZ268" i="57"/>
  <c r="AZ269" i="57"/>
  <c r="AZ270" i="57"/>
  <c r="AZ271" i="57"/>
  <c r="AZ272" i="57"/>
  <c r="AZ273" i="57"/>
  <c r="AZ274" i="57"/>
  <c r="AZ275" i="57"/>
  <c r="AZ276" i="57"/>
  <c r="AZ277" i="57"/>
  <c r="AZ278" i="57"/>
  <c r="AX259" i="57"/>
  <c r="AX260" i="57"/>
  <c r="AX261" i="57"/>
  <c r="AX262" i="57"/>
  <c r="AX263" i="57"/>
  <c r="AX264" i="57"/>
  <c r="AX265" i="57"/>
  <c r="AX266" i="57"/>
  <c r="AX267" i="57"/>
  <c r="AX268" i="57"/>
  <c r="AX269" i="57"/>
  <c r="AX270" i="57"/>
  <c r="AX271" i="57"/>
  <c r="AX272" i="57"/>
  <c r="AX273" i="57"/>
  <c r="AX274" i="57"/>
  <c r="AX275" i="57"/>
  <c r="AX276" i="57"/>
  <c r="AX277" i="57"/>
  <c r="AX278" i="57"/>
  <c r="AW259" i="57"/>
  <c r="AW260" i="57"/>
  <c r="AW261" i="57"/>
  <c r="AW262" i="57"/>
  <c r="AW263" i="57"/>
  <c r="AW264" i="57"/>
  <c r="AW265" i="57"/>
  <c r="AW266" i="57"/>
  <c r="AW267" i="57"/>
  <c r="AW268" i="57"/>
  <c r="AW269" i="57"/>
  <c r="AW270" i="57"/>
  <c r="AW271" i="57"/>
  <c r="AW272" i="57"/>
  <c r="AW273" i="57"/>
  <c r="AW274" i="57"/>
  <c r="AW275" i="57"/>
  <c r="AW276" i="57"/>
  <c r="AW277" i="57"/>
  <c r="AW278" i="57"/>
  <c r="R284" i="57"/>
  <c r="U278" i="57"/>
  <c r="B278" i="57"/>
  <c r="U277" i="57"/>
  <c r="B277" i="57"/>
  <c r="U276" i="57"/>
  <c r="B276" i="57"/>
  <c r="U275" i="57"/>
  <c r="B275" i="57"/>
  <c r="U274" i="57"/>
  <c r="B274" i="57"/>
  <c r="U273" i="57"/>
  <c r="B273" i="57"/>
  <c r="U272" i="57"/>
  <c r="B272" i="57"/>
  <c r="U271" i="57"/>
  <c r="B271" i="57"/>
  <c r="U270" i="57"/>
  <c r="B270" i="57"/>
  <c r="U269" i="57"/>
  <c r="B269" i="57"/>
  <c r="U268" i="57"/>
  <c r="B268" i="57"/>
  <c r="U267" i="57"/>
  <c r="B267" i="57"/>
  <c r="U266" i="57"/>
  <c r="B266" i="57"/>
  <c r="U265" i="57"/>
  <c r="B265" i="57"/>
  <c r="U264" i="57"/>
  <c r="B264" i="57"/>
  <c r="U263" i="57"/>
  <c r="B263" i="57"/>
  <c r="U262" i="57"/>
  <c r="B262" i="57"/>
  <c r="U261" i="57"/>
  <c r="B261" i="57"/>
  <c r="U260" i="57"/>
  <c r="B260" i="57"/>
  <c r="U259" i="57"/>
  <c r="AR259" i="57"/>
  <c r="B259" i="57"/>
  <c r="AQ256" i="57"/>
  <c r="BV225" i="57"/>
  <c r="BV226" i="57"/>
  <c r="BV227" i="57"/>
  <c r="BV228" i="57"/>
  <c r="BV229" i="57"/>
  <c r="BV230" i="57"/>
  <c r="BV231" i="57"/>
  <c r="BV232" i="57"/>
  <c r="BV233" i="57"/>
  <c r="BV234" i="57"/>
  <c r="BV235" i="57"/>
  <c r="BV236" i="57"/>
  <c r="BV237" i="57"/>
  <c r="BV238" i="57"/>
  <c r="BV239" i="57"/>
  <c r="BV240" i="57"/>
  <c r="BV241" i="57"/>
  <c r="BV242" i="57"/>
  <c r="BV243" i="57"/>
  <c r="BV244" i="57"/>
  <c r="BU225" i="57"/>
  <c r="BU226" i="57"/>
  <c r="BU227" i="57"/>
  <c r="BU228" i="57"/>
  <c r="BU229" i="57"/>
  <c r="BU230" i="57"/>
  <c r="BU231" i="57"/>
  <c r="BU232" i="57"/>
  <c r="BU233" i="57"/>
  <c r="BU234" i="57"/>
  <c r="BU235" i="57"/>
  <c r="BU236" i="57"/>
  <c r="BU237" i="57"/>
  <c r="BU238" i="57"/>
  <c r="BU239" i="57"/>
  <c r="BU240" i="57"/>
  <c r="BU241" i="57"/>
  <c r="BU242" i="57"/>
  <c r="BU243" i="57"/>
  <c r="BU244" i="57"/>
  <c r="BS225" i="57"/>
  <c r="BS226" i="57"/>
  <c r="BS227" i="57"/>
  <c r="BS228" i="57"/>
  <c r="BS229" i="57"/>
  <c r="BS230" i="57"/>
  <c r="BS231" i="57"/>
  <c r="BS232" i="57"/>
  <c r="BS233" i="57"/>
  <c r="BS234" i="57"/>
  <c r="BS235" i="57"/>
  <c r="BS236" i="57"/>
  <c r="BS237" i="57"/>
  <c r="BS238" i="57"/>
  <c r="BS239" i="57"/>
  <c r="BS240" i="57"/>
  <c r="BS241" i="57"/>
  <c r="BS242" i="57"/>
  <c r="BS243" i="57"/>
  <c r="BS244" i="57"/>
  <c r="BR225" i="57"/>
  <c r="BR226" i="57"/>
  <c r="BR227" i="57"/>
  <c r="BR228" i="57"/>
  <c r="BR229" i="57"/>
  <c r="BR230" i="57"/>
  <c r="BR231" i="57"/>
  <c r="BR232" i="57"/>
  <c r="BR233" i="57"/>
  <c r="BR234" i="57"/>
  <c r="BR235" i="57"/>
  <c r="BR236" i="57"/>
  <c r="BR237" i="57"/>
  <c r="BR238" i="57"/>
  <c r="BR239" i="57"/>
  <c r="BR240" i="57"/>
  <c r="BR241" i="57"/>
  <c r="BR242" i="57"/>
  <c r="BR243" i="57"/>
  <c r="BR244" i="57"/>
  <c r="BP225" i="57"/>
  <c r="BP226" i="57"/>
  <c r="BP227" i="57"/>
  <c r="BP228" i="57"/>
  <c r="BP229" i="57"/>
  <c r="BP230" i="57"/>
  <c r="BP231" i="57"/>
  <c r="BP232" i="57"/>
  <c r="BP233" i="57"/>
  <c r="BP234" i="57"/>
  <c r="BP235" i="57"/>
  <c r="BP236" i="57"/>
  <c r="BP237" i="57"/>
  <c r="BP238" i="57"/>
  <c r="BP239" i="57"/>
  <c r="BP240" i="57"/>
  <c r="BP241" i="57"/>
  <c r="BP242" i="57"/>
  <c r="BP243" i="57"/>
  <c r="BP244" i="57"/>
  <c r="BO225" i="57"/>
  <c r="BO226" i="57"/>
  <c r="BO227" i="57"/>
  <c r="BO228" i="57"/>
  <c r="BO229" i="57"/>
  <c r="BO230" i="57"/>
  <c r="BO231" i="57"/>
  <c r="BO232" i="57"/>
  <c r="BO233" i="57"/>
  <c r="BO234" i="57"/>
  <c r="BO235" i="57"/>
  <c r="BO236" i="57"/>
  <c r="BO237" i="57"/>
  <c r="BO238" i="57"/>
  <c r="BO239" i="57"/>
  <c r="BO240" i="57"/>
  <c r="BO241" i="57"/>
  <c r="BO242" i="57"/>
  <c r="BO243" i="57"/>
  <c r="BO244" i="57"/>
  <c r="BM225" i="57"/>
  <c r="BM226" i="57"/>
  <c r="BM227" i="57"/>
  <c r="BM228" i="57"/>
  <c r="BM229" i="57"/>
  <c r="BM230" i="57"/>
  <c r="BM231" i="57"/>
  <c r="BM232" i="57"/>
  <c r="BM233" i="57"/>
  <c r="BM234" i="57"/>
  <c r="BM235" i="57"/>
  <c r="BM236" i="57"/>
  <c r="BM237" i="57"/>
  <c r="BM238" i="57"/>
  <c r="BM239" i="57"/>
  <c r="BM240" i="57"/>
  <c r="BM241" i="57"/>
  <c r="BM242" i="57"/>
  <c r="BM243" i="57"/>
  <c r="BM244" i="57"/>
  <c r="BL225" i="57"/>
  <c r="BL226" i="57"/>
  <c r="BL227" i="57"/>
  <c r="BL228" i="57"/>
  <c r="BL229" i="57"/>
  <c r="BL230" i="57"/>
  <c r="BL231" i="57"/>
  <c r="BL232" i="57"/>
  <c r="BL233" i="57"/>
  <c r="BL234" i="57"/>
  <c r="BL235" i="57"/>
  <c r="BL236" i="57"/>
  <c r="BL237" i="57"/>
  <c r="BL238" i="57"/>
  <c r="BL239" i="57"/>
  <c r="BL240" i="57"/>
  <c r="BL241" i="57"/>
  <c r="BL242" i="57"/>
  <c r="BL243" i="57"/>
  <c r="BL244" i="57"/>
  <c r="BJ225" i="57"/>
  <c r="BJ226" i="57"/>
  <c r="BJ227" i="57"/>
  <c r="BJ228" i="57"/>
  <c r="BJ229" i="57"/>
  <c r="BJ230" i="57"/>
  <c r="BJ231" i="57"/>
  <c r="BJ232" i="57"/>
  <c r="BJ233" i="57"/>
  <c r="BJ234" i="57"/>
  <c r="BJ235" i="57"/>
  <c r="BJ236" i="57"/>
  <c r="BJ237" i="57"/>
  <c r="BJ238" i="57"/>
  <c r="BJ239" i="57"/>
  <c r="BJ240" i="57"/>
  <c r="BJ241" i="57"/>
  <c r="BJ242" i="57"/>
  <c r="BJ243" i="57"/>
  <c r="BJ244" i="57"/>
  <c r="BI225" i="57"/>
  <c r="BI226" i="57"/>
  <c r="BI227" i="57"/>
  <c r="BI228" i="57"/>
  <c r="BI229" i="57"/>
  <c r="BI230" i="57"/>
  <c r="BI231" i="57"/>
  <c r="BI232" i="57"/>
  <c r="BI233" i="57"/>
  <c r="BI234" i="57"/>
  <c r="BI235" i="57"/>
  <c r="BI236" i="57"/>
  <c r="BI237" i="57"/>
  <c r="BI238" i="57"/>
  <c r="BI239" i="57"/>
  <c r="BI240" i="57"/>
  <c r="BI241" i="57"/>
  <c r="BI242" i="57"/>
  <c r="BI243" i="57"/>
  <c r="BI244" i="57"/>
  <c r="BG225" i="57"/>
  <c r="BG226" i="57"/>
  <c r="BG227" i="57"/>
  <c r="BG228" i="57"/>
  <c r="BG229" i="57"/>
  <c r="BG230" i="57"/>
  <c r="BG231" i="57"/>
  <c r="BG232" i="57"/>
  <c r="BG233" i="57"/>
  <c r="BG234" i="57"/>
  <c r="BG235" i="57"/>
  <c r="BG236" i="57"/>
  <c r="BG237" i="57"/>
  <c r="BG238" i="57"/>
  <c r="BG239" i="57"/>
  <c r="BG240" i="57"/>
  <c r="BG241" i="57"/>
  <c r="BG242" i="57"/>
  <c r="BG243" i="57"/>
  <c r="BG244" i="57"/>
  <c r="BF225" i="57"/>
  <c r="BF226" i="57"/>
  <c r="BF227" i="57"/>
  <c r="BF228" i="57"/>
  <c r="BF229" i="57"/>
  <c r="BF230" i="57"/>
  <c r="BF231" i="57"/>
  <c r="BF232" i="57"/>
  <c r="BF233" i="57"/>
  <c r="BF234" i="57"/>
  <c r="BF235" i="57"/>
  <c r="BF236" i="57"/>
  <c r="BF237" i="57"/>
  <c r="BF238" i="57"/>
  <c r="BF239" i="57"/>
  <c r="BF240" i="57"/>
  <c r="BF241" i="57"/>
  <c r="BF242" i="57"/>
  <c r="BF243" i="57"/>
  <c r="BF244" i="57"/>
  <c r="BD225" i="57"/>
  <c r="BD226" i="57"/>
  <c r="BD227" i="57"/>
  <c r="BD228" i="57"/>
  <c r="BD229" i="57"/>
  <c r="BD230" i="57"/>
  <c r="BD231" i="57"/>
  <c r="BD232" i="57"/>
  <c r="BD233" i="57"/>
  <c r="BD234" i="57"/>
  <c r="BD235" i="57"/>
  <c r="BD236" i="57"/>
  <c r="BD237" i="57"/>
  <c r="BD238" i="57"/>
  <c r="BD239" i="57"/>
  <c r="BD240" i="57"/>
  <c r="BD241" i="57"/>
  <c r="BD242" i="57"/>
  <c r="BD243" i="57"/>
  <c r="BD244" i="57"/>
  <c r="BC225" i="57"/>
  <c r="BC226" i="57"/>
  <c r="BC227" i="57"/>
  <c r="BC228" i="57"/>
  <c r="BC229" i="57"/>
  <c r="BC230" i="57"/>
  <c r="BC231" i="57"/>
  <c r="BC232" i="57"/>
  <c r="BC233" i="57"/>
  <c r="BC234" i="57"/>
  <c r="BC235" i="57"/>
  <c r="BC236" i="57"/>
  <c r="BC237" i="57"/>
  <c r="BC238" i="57"/>
  <c r="BC239" i="57"/>
  <c r="BC240" i="57"/>
  <c r="BC241" i="57"/>
  <c r="BC242" i="57"/>
  <c r="BC243" i="57"/>
  <c r="BC244" i="57"/>
  <c r="BA225" i="57"/>
  <c r="BA226" i="57"/>
  <c r="BA227" i="57"/>
  <c r="BA228" i="57"/>
  <c r="BA229" i="57"/>
  <c r="BA230" i="57"/>
  <c r="BA231" i="57"/>
  <c r="BA232" i="57"/>
  <c r="BA233" i="57"/>
  <c r="BA234" i="57"/>
  <c r="BA235" i="57"/>
  <c r="BA236" i="57"/>
  <c r="BA237" i="57"/>
  <c r="BA238" i="57"/>
  <c r="BA239" i="57"/>
  <c r="BA240" i="57"/>
  <c r="BA241" i="57"/>
  <c r="BA242" i="57"/>
  <c r="BA243" i="57"/>
  <c r="BA244" i="57"/>
  <c r="AZ225" i="57"/>
  <c r="AZ226" i="57"/>
  <c r="AZ227" i="57"/>
  <c r="AZ228" i="57"/>
  <c r="AZ229" i="57"/>
  <c r="AZ230" i="57"/>
  <c r="AZ231" i="57"/>
  <c r="AZ232" i="57"/>
  <c r="AZ233" i="57"/>
  <c r="AZ234" i="57"/>
  <c r="AZ235" i="57"/>
  <c r="AZ236" i="57"/>
  <c r="AZ237" i="57"/>
  <c r="AZ238" i="57"/>
  <c r="AZ239" i="57"/>
  <c r="AZ240" i="57"/>
  <c r="AZ241" i="57"/>
  <c r="AZ242" i="57"/>
  <c r="AZ243" i="57"/>
  <c r="AZ244" i="57"/>
  <c r="AX225" i="57"/>
  <c r="AX226" i="57"/>
  <c r="AX227" i="57"/>
  <c r="AX228" i="57"/>
  <c r="AX229" i="57"/>
  <c r="AX230" i="57"/>
  <c r="AX231" i="57"/>
  <c r="AX232" i="57"/>
  <c r="AX233" i="57"/>
  <c r="AX234" i="57"/>
  <c r="AX235" i="57"/>
  <c r="AX236" i="57"/>
  <c r="AX237" i="57"/>
  <c r="AX238" i="57"/>
  <c r="AX239" i="57"/>
  <c r="AX240" i="57"/>
  <c r="AX241" i="57"/>
  <c r="AX242" i="57"/>
  <c r="AX243" i="57"/>
  <c r="AX244" i="57"/>
  <c r="AW225" i="57"/>
  <c r="AW226" i="57"/>
  <c r="AW227" i="57"/>
  <c r="AW228" i="57"/>
  <c r="AW229" i="57"/>
  <c r="AW230" i="57"/>
  <c r="AW231" i="57"/>
  <c r="AW232" i="57"/>
  <c r="AW233" i="57"/>
  <c r="AW234" i="57"/>
  <c r="AW235" i="57"/>
  <c r="AW236" i="57"/>
  <c r="AW237" i="57"/>
  <c r="AW238" i="57"/>
  <c r="AW239" i="57"/>
  <c r="AW240" i="57"/>
  <c r="AW241" i="57"/>
  <c r="AW242" i="57"/>
  <c r="AW243" i="57"/>
  <c r="AW244" i="57"/>
  <c r="AU225" i="57"/>
  <c r="AU226" i="57"/>
  <c r="AU227" i="57"/>
  <c r="AU228" i="57"/>
  <c r="AU229" i="57"/>
  <c r="AU230" i="57"/>
  <c r="AU231" i="57"/>
  <c r="AU232" i="57"/>
  <c r="AU233" i="57"/>
  <c r="AU234" i="57"/>
  <c r="AU235" i="57"/>
  <c r="AU236" i="57"/>
  <c r="AU237" i="57"/>
  <c r="AU238" i="57"/>
  <c r="AU239" i="57"/>
  <c r="AU240" i="57"/>
  <c r="AU241" i="57"/>
  <c r="AU242" i="57"/>
  <c r="AU243" i="57"/>
  <c r="AU244" i="57"/>
  <c r="AT225" i="57"/>
  <c r="AT226" i="57"/>
  <c r="AT227" i="57"/>
  <c r="AT228" i="57"/>
  <c r="AT229" i="57"/>
  <c r="AT230" i="57"/>
  <c r="AT231" i="57"/>
  <c r="AT232" i="57"/>
  <c r="AT233" i="57"/>
  <c r="AT234" i="57"/>
  <c r="AT235" i="57"/>
  <c r="AT236" i="57"/>
  <c r="AT237" i="57"/>
  <c r="AT238" i="57"/>
  <c r="AT239" i="57"/>
  <c r="AT240" i="57"/>
  <c r="AT241" i="57"/>
  <c r="AT242" i="57"/>
  <c r="AT243" i="57"/>
  <c r="AT244" i="57"/>
  <c r="R250" i="57"/>
  <c r="U244" i="57"/>
  <c r="U243" i="57"/>
  <c r="U242" i="57"/>
  <c r="U241" i="57"/>
  <c r="U240" i="57"/>
  <c r="U239" i="57"/>
  <c r="U238" i="57"/>
  <c r="U237" i="57"/>
  <c r="U236" i="57"/>
  <c r="U235" i="57"/>
  <c r="U234" i="57"/>
  <c r="U233" i="57"/>
  <c r="U232" i="57"/>
  <c r="U231" i="57"/>
  <c r="U230" i="57"/>
  <c r="U229" i="57"/>
  <c r="U228" i="57"/>
  <c r="U227" i="57"/>
  <c r="B227" i="57"/>
  <c r="U226" i="57"/>
  <c r="B226" i="57"/>
  <c r="U225" i="57"/>
  <c r="AR225" i="57"/>
  <c r="B225" i="57"/>
  <c r="AQ222" i="57"/>
  <c r="BV190" i="57"/>
  <c r="BV191" i="57"/>
  <c r="BV192" i="57"/>
  <c r="BV193" i="57"/>
  <c r="BV194" i="57"/>
  <c r="BV195" i="57"/>
  <c r="BV196" i="57"/>
  <c r="BV197" i="57"/>
  <c r="BV198" i="57"/>
  <c r="BV199" i="57"/>
  <c r="BV200" i="57"/>
  <c r="BV201" i="57"/>
  <c r="BV202" i="57"/>
  <c r="BV203" i="57"/>
  <c r="BV204" i="57"/>
  <c r="BV205" i="57"/>
  <c r="BV206" i="57"/>
  <c r="BV207" i="57"/>
  <c r="BV208" i="57"/>
  <c r="BV209" i="57"/>
  <c r="BU190" i="57"/>
  <c r="BU191" i="57"/>
  <c r="BU192" i="57"/>
  <c r="BU193" i="57"/>
  <c r="BU194" i="57"/>
  <c r="BU195" i="57"/>
  <c r="BU196" i="57"/>
  <c r="BU197" i="57"/>
  <c r="BU198" i="57"/>
  <c r="BU199" i="57"/>
  <c r="BU200" i="57"/>
  <c r="BU201" i="57"/>
  <c r="BU202" i="57"/>
  <c r="BU203" i="57"/>
  <c r="BU204" i="57"/>
  <c r="BU205" i="57"/>
  <c r="BU206" i="57"/>
  <c r="BU207" i="57"/>
  <c r="BU208" i="57"/>
  <c r="BU209" i="57"/>
  <c r="BS190" i="57"/>
  <c r="BS191" i="57"/>
  <c r="BS192" i="57"/>
  <c r="BS193" i="57"/>
  <c r="BS194" i="57"/>
  <c r="BS195" i="57"/>
  <c r="BS196" i="57"/>
  <c r="BS197" i="57"/>
  <c r="BS198" i="57"/>
  <c r="BS199" i="57"/>
  <c r="BS200" i="57"/>
  <c r="BS201" i="57"/>
  <c r="BS202" i="57"/>
  <c r="BS203" i="57"/>
  <c r="BS204" i="57"/>
  <c r="BS205" i="57"/>
  <c r="BS206" i="57"/>
  <c r="BS207" i="57"/>
  <c r="BS208" i="57"/>
  <c r="BS209" i="57"/>
  <c r="BR190" i="57"/>
  <c r="BR191" i="57"/>
  <c r="BR192" i="57"/>
  <c r="BR193" i="57"/>
  <c r="BR194" i="57"/>
  <c r="BR195" i="57"/>
  <c r="BR196" i="57"/>
  <c r="BR197" i="57"/>
  <c r="BR198" i="57"/>
  <c r="BR199" i="57"/>
  <c r="BR200" i="57"/>
  <c r="BR201" i="57"/>
  <c r="BR202" i="57"/>
  <c r="BR203" i="57"/>
  <c r="BR204" i="57"/>
  <c r="BR205" i="57"/>
  <c r="BR206" i="57"/>
  <c r="BR207" i="57"/>
  <c r="BR208" i="57"/>
  <c r="BR209" i="57"/>
  <c r="BP190" i="57"/>
  <c r="BP191" i="57"/>
  <c r="BP192" i="57"/>
  <c r="BP193" i="57"/>
  <c r="BP194" i="57"/>
  <c r="BP195" i="57"/>
  <c r="BP196" i="57"/>
  <c r="BP197" i="57"/>
  <c r="BP198" i="57"/>
  <c r="BP199" i="57"/>
  <c r="BP200" i="57"/>
  <c r="BP201" i="57"/>
  <c r="BP202" i="57"/>
  <c r="BP203" i="57"/>
  <c r="BP204" i="57"/>
  <c r="BP205" i="57"/>
  <c r="BP206" i="57"/>
  <c r="BP207" i="57"/>
  <c r="BP208" i="57"/>
  <c r="BP209" i="57"/>
  <c r="BO190" i="57"/>
  <c r="BO191" i="57"/>
  <c r="BO192" i="57"/>
  <c r="BO193" i="57"/>
  <c r="BO194" i="57"/>
  <c r="BO195" i="57"/>
  <c r="BO196" i="57"/>
  <c r="BO197" i="57"/>
  <c r="BO198" i="57"/>
  <c r="BO199" i="57"/>
  <c r="BO200" i="57"/>
  <c r="BO201" i="57"/>
  <c r="BO202" i="57"/>
  <c r="BO203" i="57"/>
  <c r="BO204" i="57"/>
  <c r="BO205" i="57"/>
  <c r="BO206" i="57"/>
  <c r="BO207" i="57"/>
  <c r="BO208" i="57"/>
  <c r="BO209" i="57"/>
  <c r="BM190" i="57"/>
  <c r="BM191" i="57"/>
  <c r="BM192" i="57"/>
  <c r="BM193" i="57"/>
  <c r="BM194" i="57"/>
  <c r="BM195" i="57"/>
  <c r="BM196" i="57"/>
  <c r="BM197" i="57"/>
  <c r="BM198" i="57"/>
  <c r="BM199" i="57"/>
  <c r="BM200" i="57"/>
  <c r="BM201" i="57"/>
  <c r="BM202" i="57"/>
  <c r="BM203" i="57"/>
  <c r="BM204" i="57"/>
  <c r="BM205" i="57"/>
  <c r="BM206" i="57"/>
  <c r="BM207" i="57"/>
  <c r="BM208" i="57"/>
  <c r="BM209" i="57"/>
  <c r="BL190" i="57"/>
  <c r="BL191" i="57"/>
  <c r="BL192" i="57"/>
  <c r="BL193" i="57"/>
  <c r="BL194" i="57"/>
  <c r="BL195" i="57"/>
  <c r="BL196" i="57"/>
  <c r="BL197" i="57"/>
  <c r="BL198" i="57"/>
  <c r="BL199" i="57"/>
  <c r="BL200" i="57"/>
  <c r="BL201" i="57"/>
  <c r="BL202" i="57"/>
  <c r="BL203" i="57"/>
  <c r="BL204" i="57"/>
  <c r="BL205" i="57"/>
  <c r="BL206" i="57"/>
  <c r="BL207" i="57"/>
  <c r="BL208" i="57"/>
  <c r="BL209" i="57"/>
  <c r="BJ190" i="57"/>
  <c r="BJ191" i="57"/>
  <c r="BJ192" i="57"/>
  <c r="BJ193" i="57"/>
  <c r="BJ194" i="57"/>
  <c r="BJ195" i="57"/>
  <c r="BJ196" i="57"/>
  <c r="BJ197" i="57"/>
  <c r="BJ198" i="57"/>
  <c r="BJ199" i="57"/>
  <c r="BJ200" i="57"/>
  <c r="BJ201" i="57"/>
  <c r="BJ202" i="57"/>
  <c r="BJ203" i="57"/>
  <c r="BJ204" i="57"/>
  <c r="BJ205" i="57"/>
  <c r="BJ206" i="57"/>
  <c r="BJ207" i="57"/>
  <c r="BJ208" i="57"/>
  <c r="BJ209" i="57"/>
  <c r="BI190" i="57"/>
  <c r="BI191" i="57"/>
  <c r="BI192" i="57"/>
  <c r="BI193" i="57"/>
  <c r="BI194" i="57"/>
  <c r="BI195" i="57"/>
  <c r="BI196" i="57"/>
  <c r="BI197" i="57"/>
  <c r="BI198" i="57"/>
  <c r="BI199" i="57"/>
  <c r="BI200" i="57"/>
  <c r="BI201" i="57"/>
  <c r="BI202" i="57"/>
  <c r="BI203" i="57"/>
  <c r="BI204" i="57"/>
  <c r="BI205" i="57"/>
  <c r="BI206" i="57"/>
  <c r="BI207" i="57"/>
  <c r="BI208" i="57"/>
  <c r="BI209" i="57"/>
  <c r="BG190" i="57"/>
  <c r="BG191" i="57"/>
  <c r="BG192" i="57"/>
  <c r="BG193" i="57"/>
  <c r="BG194" i="57"/>
  <c r="BG195" i="57"/>
  <c r="BG196" i="57"/>
  <c r="BG197" i="57"/>
  <c r="BG198" i="57"/>
  <c r="BG199" i="57"/>
  <c r="BG200" i="57"/>
  <c r="BG201" i="57"/>
  <c r="BG202" i="57"/>
  <c r="BG203" i="57"/>
  <c r="BG204" i="57"/>
  <c r="BG205" i="57"/>
  <c r="BG206" i="57"/>
  <c r="BG207" i="57"/>
  <c r="BG208" i="57"/>
  <c r="BG209" i="57"/>
  <c r="BF190" i="57"/>
  <c r="BF191" i="57"/>
  <c r="BF192" i="57"/>
  <c r="BF193" i="57"/>
  <c r="BF194" i="57"/>
  <c r="BF195" i="57"/>
  <c r="BF196" i="57"/>
  <c r="BF197" i="57"/>
  <c r="BF198" i="57"/>
  <c r="BF199" i="57"/>
  <c r="BF200" i="57"/>
  <c r="BF201" i="57"/>
  <c r="BF202" i="57"/>
  <c r="BF203" i="57"/>
  <c r="BF204" i="57"/>
  <c r="BF205" i="57"/>
  <c r="BF206" i="57"/>
  <c r="BF207" i="57"/>
  <c r="BF208" i="57"/>
  <c r="BF209" i="57"/>
  <c r="BD190" i="57"/>
  <c r="BD191" i="57"/>
  <c r="BD192" i="57"/>
  <c r="BD193" i="57"/>
  <c r="BD194" i="57"/>
  <c r="BD195" i="57"/>
  <c r="BD196" i="57"/>
  <c r="BD197" i="57"/>
  <c r="BD198" i="57"/>
  <c r="BD199" i="57"/>
  <c r="BD200" i="57"/>
  <c r="BD201" i="57"/>
  <c r="BD202" i="57"/>
  <c r="BD203" i="57"/>
  <c r="BD204" i="57"/>
  <c r="BD205" i="57"/>
  <c r="BD206" i="57"/>
  <c r="BD207" i="57"/>
  <c r="BD208" i="57"/>
  <c r="BD209" i="57"/>
  <c r="BC190" i="57"/>
  <c r="BC191" i="57"/>
  <c r="BC192" i="57"/>
  <c r="BC193" i="57"/>
  <c r="BC194" i="57"/>
  <c r="BC195" i="57"/>
  <c r="BC196" i="57"/>
  <c r="BC197" i="57"/>
  <c r="BC198" i="57"/>
  <c r="BC199" i="57"/>
  <c r="BC200" i="57"/>
  <c r="BC201" i="57"/>
  <c r="BC202" i="57"/>
  <c r="BC203" i="57"/>
  <c r="BC204" i="57"/>
  <c r="BC205" i="57"/>
  <c r="BC206" i="57"/>
  <c r="BC207" i="57"/>
  <c r="BC208" i="57"/>
  <c r="BC209" i="57"/>
  <c r="BA190" i="57"/>
  <c r="BA191" i="57"/>
  <c r="BA192" i="57"/>
  <c r="BA193" i="57"/>
  <c r="BA194" i="57"/>
  <c r="BA195" i="57"/>
  <c r="BA196" i="57"/>
  <c r="BA197" i="57"/>
  <c r="BA198" i="57"/>
  <c r="BA199" i="57"/>
  <c r="BA200" i="57"/>
  <c r="BA201" i="57"/>
  <c r="BA202" i="57"/>
  <c r="BA203" i="57"/>
  <c r="BA204" i="57"/>
  <c r="BA205" i="57"/>
  <c r="BA206" i="57"/>
  <c r="BA207" i="57"/>
  <c r="BA208" i="57"/>
  <c r="BA209" i="57"/>
  <c r="AZ190" i="57"/>
  <c r="AZ191" i="57"/>
  <c r="AZ192" i="57"/>
  <c r="AZ193" i="57"/>
  <c r="AZ194" i="57"/>
  <c r="AZ195" i="57"/>
  <c r="AZ196" i="57"/>
  <c r="AZ197" i="57"/>
  <c r="AZ198" i="57"/>
  <c r="AZ199" i="57"/>
  <c r="AZ200" i="57"/>
  <c r="AZ201" i="57"/>
  <c r="AZ202" i="57"/>
  <c r="AZ203" i="57"/>
  <c r="AZ204" i="57"/>
  <c r="AZ205" i="57"/>
  <c r="AZ206" i="57"/>
  <c r="AZ207" i="57"/>
  <c r="AZ208" i="57"/>
  <c r="AZ209" i="57"/>
  <c r="AX190" i="57"/>
  <c r="AX191" i="57"/>
  <c r="AX192" i="57"/>
  <c r="AX193" i="57"/>
  <c r="AX194" i="57"/>
  <c r="AX195" i="57"/>
  <c r="AX196" i="57"/>
  <c r="AX197" i="57"/>
  <c r="AX198" i="57"/>
  <c r="AX199" i="57"/>
  <c r="AX200" i="57"/>
  <c r="AX201" i="57"/>
  <c r="AX202" i="57"/>
  <c r="AX203" i="57"/>
  <c r="AX204" i="57"/>
  <c r="AX205" i="57"/>
  <c r="AX206" i="57"/>
  <c r="AX207" i="57"/>
  <c r="AX208" i="57"/>
  <c r="AX209" i="57"/>
  <c r="AW190" i="57"/>
  <c r="AW191" i="57"/>
  <c r="AW192" i="57"/>
  <c r="AW193" i="57"/>
  <c r="AW194" i="57"/>
  <c r="AW195" i="57"/>
  <c r="AW196" i="57"/>
  <c r="AW197" i="57"/>
  <c r="AW198" i="57"/>
  <c r="AW199" i="57"/>
  <c r="AW200" i="57"/>
  <c r="AW201" i="57"/>
  <c r="AW202" i="57"/>
  <c r="AW203" i="57"/>
  <c r="AW204" i="57"/>
  <c r="AW205" i="57"/>
  <c r="AW206" i="57"/>
  <c r="AW207" i="57"/>
  <c r="AW208" i="57"/>
  <c r="AW209" i="57"/>
  <c r="AU190" i="57"/>
  <c r="AU191" i="57"/>
  <c r="AU192" i="57"/>
  <c r="AU193" i="57"/>
  <c r="AU194" i="57"/>
  <c r="AU195" i="57"/>
  <c r="AU196" i="57"/>
  <c r="AU197" i="57"/>
  <c r="AU198" i="57"/>
  <c r="AU199" i="57"/>
  <c r="AU200" i="57"/>
  <c r="AU201" i="57"/>
  <c r="AU202" i="57"/>
  <c r="AU203" i="57"/>
  <c r="AU204" i="57"/>
  <c r="AU205" i="57"/>
  <c r="AU206" i="57"/>
  <c r="AU207" i="57"/>
  <c r="AU208" i="57"/>
  <c r="AU209" i="57"/>
  <c r="AT190" i="57"/>
  <c r="AT191" i="57"/>
  <c r="AT192" i="57"/>
  <c r="AT193" i="57"/>
  <c r="AT194" i="57"/>
  <c r="AT195" i="57"/>
  <c r="AT196" i="57"/>
  <c r="AT197" i="57"/>
  <c r="AT198" i="57"/>
  <c r="AT199" i="57"/>
  <c r="AT200" i="57"/>
  <c r="AT201" i="57"/>
  <c r="AT202" i="57"/>
  <c r="AT203" i="57"/>
  <c r="AT204" i="57"/>
  <c r="AT205" i="57"/>
  <c r="AT206" i="57"/>
  <c r="AT207" i="57"/>
  <c r="AT208" i="57"/>
  <c r="AT209" i="57"/>
  <c r="R215" i="57"/>
  <c r="U209" i="57"/>
  <c r="B209" i="57"/>
  <c r="U208" i="57"/>
  <c r="B208" i="57"/>
  <c r="U207" i="57"/>
  <c r="B207" i="57"/>
  <c r="U206" i="57"/>
  <c r="B206" i="57"/>
  <c r="U205" i="57"/>
  <c r="B205" i="57"/>
  <c r="U204" i="57"/>
  <c r="B204" i="57"/>
  <c r="U203" i="57"/>
  <c r="B203" i="57"/>
  <c r="U202" i="57"/>
  <c r="B202" i="57"/>
  <c r="U201" i="57"/>
  <c r="B201" i="57"/>
  <c r="U200" i="57"/>
  <c r="B200" i="57"/>
  <c r="U199" i="57"/>
  <c r="B199" i="57"/>
  <c r="U198" i="57"/>
  <c r="B198" i="57"/>
  <c r="U197" i="57"/>
  <c r="B197" i="57"/>
  <c r="U196" i="57"/>
  <c r="B196" i="57"/>
  <c r="U195" i="57"/>
  <c r="B195" i="57"/>
  <c r="U194" i="57"/>
  <c r="B194" i="57"/>
  <c r="U193" i="57"/>
  <c r="B193" i="57"/>
  <c r="U192" i="57"/>
  <c r="B192" i="57"/>
  <c r="U191" i="57"/>
  <c r="B191" i="57"/>
  <c r="U190" i="57"/>
  <c r="AR190" i="57"/>
  <c r="B190" i="57"/>
  <c r="AQ187" i="57"/>
  <c r="BV154" i="57"/>
  <c r="BV155" i="57"/>
  <c r="BV156" i="57"/>
  <c r="BV157" i="57"/>
  <c r="BV158" i="57"/>
  <c r="BV159" i="57"/>
  <c r="BV160" i="57"/>
  <c r="BV161" i="57"/>
  <c r="BV162" i="57"/>
  <c r="BV163" i="57"/>
  <c r="BV164" i="57"/>
  <c r="BV165" i="57"/>
  <c r="BV166" i="57"/>
  <c r="BV167" i="57"/>
  <c r="BV168" i="57"/>
  <c r="BV169" i="57"/>
  <c r="BV170" i="57"/>
  <c r="BV171" i="57"/>
  <c r="BV172" i="57"/>
  <c r="BV173" i="57"/>
  <c r="BU154" i="57"/>
  <c r="BU155" i="57"/>
  <c r="BU156" i="57"/>
  <c r="BU157" i="57"/>
  <c r="BU158" i="57"/>
  <c r="BU159" i="57"/>
  <c r="BU160" i="57"/>
  <c r="BU161" i="57"/>
  <c r="BU162" i="57"/>
  <c r="BU163" i="57"/>
  <c r="BU164" i="57"/>
  <c r="BU165" i="57"/>
  <c r="BU166" i="57"/>
  <c r="BU167" i="57"/>
  <c r="BU168" i="57"/>
  <c r="BU169" i="57"/>
  <c r="BU170" i="57"/>
  <c r="BU171" i="57"/>
  <c r="BU172" i="57"/>
  <c r="BU173" i="57"/>
  <c r="BS154" i="57"/>
  <c r="BS155" i="57"/>
  <c r="BS156" i="57"/>
  <c r="BS157" i="57"/>
  <c r="BS158" i="57"/>
  <c r="BS159" i="57"/>
  <c r="BS160" i="57"/>
  <c r="BS161" i="57"/>
  <c r="BS162" i="57"/>
  <c r="BS163" i="57"/>
  <c r="BS164" i="57"/>
  <c r="BS165" i="57"/>
  <c r="BS166" i="57"/>
  <c r="BS167" i="57"/>
  <c r="BS168" i="57"/>
  <c r="BS169" i="57"/>
  <c r="BS170" i="57"/>
  <c r="BS171" i="57"/>
  <c r="BS172" i="57"/>
  <c r="BS173" i="57"/>
  <c r="BR154" i="57"/>
  <c r="BR155" i="57"/>
  <c r="BR156" i="57"/>
  <c r="BR157" i="57"/>
  <c r="BR158" i="57"/>
  <c r="BR159" i="57"/>
  <c r="BR160" i="57"/>
  <c r="BR161" i="57"/>
  <c r="BR162" i="57"/>
  <c r="BR163" i="57"/>
  <c r="BR164" i="57"/>
  <c r="BR165" i="57"/>
  <c r="BR166" i="57"/>
  <c r="BR167" i="57"/>
  <c r="BR168" i="57"/>
  <c r="BR169" i="57"/>
  <c r="BR170" i="57"/>
  <c r="BR171" i="57"/>
  <c r="BR172" i="57"/>
  <c r="BR173" i="57"/>
  <c r="BP154" i="57"/>
  <c r="BP155" i="57"/>
  <c r="BP156" i="57"/>
  <c r="BP157" i="57"/>
  <c r="BP158" i="57"/>
  <c r="BP159" i="57"/>
  <c r="BP160" i="57"/>
  <c r="BP161" i="57"/>
  <c r="BP162" i="57"/>
  <c r="BP163" i="57"/>
  <c r="BP164" i="57"/>
  <c r="BP165" i="57"/>
  <c r="BP166" i="57"/>
  <c r="BP167" i="57"/>
  <c r="BP168" i="57"/>
  <c r="BP169" i="57"/>
  <c r="BP170" i="57"/>
  <c r="BP171" i="57"/>
  <c r="BP172" i="57"/>
  <c r="BP173" i="57"/>
  <c r="BO154" i="57"/>
  <c r="BO155" i="57"/>
  <c r="BO156" i="57"/>
  <c r="BO157" i="57"/>
  <c r="BO158" i="57"/>
  <c r="BO159" i="57"/>
  <c r="BO160" i="57"/>
  <c r="BO161" i="57"/>
  <c r="BO162" i="57"/>
  <c r="BO163" i="57"/>
  <c r="BO164" i="57"/>
  <c r="BO165" i="57"/>
  <c r="BO166" i="57"/>
  <c r="BO167" i="57"/>
  <c r="BO168" i="57"/>
  <c r="BO169" i="57"/>
  <c r="BO170" i="57"/>
  <c r="BO171" i="57"/>
  <c r="BO172" i="57"/>
  <c r="BO173" i="57"/>
  <c r="BM154" i="57"/>
  <c r="BM155" i="57"/>
  <c r="BM156" i="57"/>
  <c r="BM157" i="57"/>
  <c r="BM158" i="57"/>
  <c r="BM159" i="57"/>
  <c r="BM160" i="57"/>
  <c r="BM161" i="57"/>
  <c r="BM162" i="57"/>
  <c r="BM163" i="57"/>
  <c r="BM164" i="57"/>
  <c r="BM165" i="57"/>
  <c r="BM166" i="57"/>
  <c r="BM167" i="57"/>
  <c r="BM168" i="57"/>
  <c r="BM169" i="57"/>
  <c r="BM170" i="57"/>
  <c r="BM171" i="57"/>
  <c r="BM172" i="57"/>
  <c r="BM173" i="57"/>
  <c r="BL154" i="57"/>
  <c r="BL155" i="57"/>
  <c r="BL156" i="57"/>
  <c r="BL157" i="57"/>
  <c r="BL158" i="57"/>
  <c r="BL159" i="57"/>
  <c r="BL160" i="57"/>
  <c r="BL161" i="57"/>
  <c r="BL162" i="57"/>
  <c r="BL163" i="57"/>
  <c r="BL164" i="57"/>
  <c r="BL165" i="57"/>
  <c r="BL166" i="57"/>
  <c r="BL167" i="57"/>
  <c r="BL168" i="57"/>
  <c r="BL169" i="57"/>
  <c r="BL170" i="57"/>
  <c r="BL171" i="57"/>
  <c r="BL172" i="57"/>
  <c r="BL173" i="57"/>
  <c r="BJ154" i="57"/>
  <c r="BJ155" i="57"/>
  <c r="BJ156" i="57"/>
  <c r="BJ157" i="57"/>
  <c r="BJ158" i="57"/>
  <c r="BJ159" i="57"/>
  <c r="BJ160" i="57"/>
  <c r="BJ161" i="57"/>
  <c r="BJ162" i="57"/>
  <c r="BJ163" i="57"/>
  <c r="BJ164" i="57"/>
  <c r="BJ165" i="57"/>
  <c r="BJ166" i="57"/>
  <c r="BJ167" i="57"/>
  <c r="BJ168" i="57"/>
  <c r="BJ169" i="57"/>
  <c r="BJ170" i="57"/>
  <c r="BJ171" i="57"/>
  <c r="BJ172" i="57"/>
  <c r="BJ173" i="57"/>
  <c r="BI154" i="57"/>
  <c r="BI155" i="57"/>
  <c r="BI156" i="57"/>
  <c r="BI157" i="57"/>
  <c r="BI158" i="57"/>
  <c r="BI159" i="57"/>
  <c r="BI160" i="57"/>
  <c r="BI161" i="57"/>
  <c r="BI162" i="57"/>
  <c r="BI163" i="57"/>
  <c r="BI164" i="57"/>
  <c r="BI165" i="57"/>
  <c r="BI166" i="57"/>
  <c r="BI167" i="57"/>
  <c r="BI168" i="57"/>
  <c r="BI169" i="57"/>
  <c r="BI170" i="57"/>
  <c r="BI171" i="57"/>
  <c r="BI172" i="57"/>
  <c r="BI173" i="57"/>
  <c r="BG154" i="57"/>
  <c r="BG155" i="57"/>
  <c r="BG156" i="57"/>
  <c r="BG157" i="57"/>
  <c r="BG158" i="57"/>
  <c r="BG159" i="57"/>
  <c r="BG160" i="57"/>
  <c r="BG161" i="57"/>
  <c r="BG162" i="57"/>
  <c r="BG163" i="57"/>
  <c r="BG164" i="57"/>
  <c r="BG165" i="57"/>
  <c r="BG166" i="57"/>
  <c r="BG167" i="57"/>
  <c r="BG168" i="57"/>
  <c r="BG169" i="57"/>
  <c r="BG170" i="57"/>
  <c r="BG171" i="57"/>
  <c r="BG172" i="57"/>
  <c r="BG173" i="57"/>
  <c r="BF154" i="57"/>
  <c r="BF155" i="57"/>
  <c r="BF156" i="57"/>
  <c r="BF157" i="57"/>
  <c r="BF158" i="57"/>
  <c r="BF159" i="57"/>
  <c r="BF160" i="57"/>
  <c r="BF161" i="57"/>
  <c r="BF162" i="57"/>
  <c r="BF163" i="57"/>
  <c r="BF164" i="57"/>
  <c r="BF165" i="57"/>
  <c r="BF166" i="57"/>
  <c r="BF167" i="57"/>
  <c r="BF168" i="57"/>
  <c r="BF169" i="57"/>
  <c r="BF170" i="57"/>
  <c r="BF171" i="57"/>
  <c r="BF172" i="57"/>
  <c r="BF173" i="57"/>
  <c r="BD154" i="57"/>
  <c r="BD155" i="57"/>
  <c r="BD156" i="57"/>
  <c r="BD157" i="57"/>
  <c r="BD158" i="57"/>
  <c r="BD159" i="57"/>
  <c r="BD160" i="57"/>
  <c r="BD161" i="57"/>
  <c r="BD162" i="57"/>
  <c r="BD163" i="57"/>
  <c r="BD164" i="57"/>
  <c r="BD165" i="57"/>
  <c r="BD166" i="57"/>
  <c r="BD167" i="57"/>
  <c r="BD168" i="57"/>
  <c r="BD169" i="57"/>
  <c r="BD170" i="57"/>
  <c r="BD171" i="57"/>
  <c r="BD172" i="57"/>
  <c r="BD173" i="57"/>
  <c r="BC154" i="57"/>
  <c r="BC155" i="57"/>
  <c r="BC156" i="57"/>
  <c r="BC157" i="57"/>
  <c r="BC158" i="57"/>
  <c r="BC159" i="57"/>
  <c r="BC160" i="57"/>
  <c r="BC161" i="57"/>
  <c r="BC162" i="57"/>
  <c r="BC163" i="57"/>
  <c r="BC164" i="57"/>
  <c r="BC165" i="57"/>
  <c r="BC166" i="57"/>
  <c r="BC167" i="57"/>
  <c r="BC168" i="57"/>
  <c r="BC169" i="57"/>
  <c r="BC170" i="57"/>
  <c r="BC171" i="57"/>
  <c r="BC172" i="57"/>
  <c r="BC173" i="57"/>
  <c r="BA154" i="57"/>
  <c r="BA155" i="57"/>
  <c r="BA156" i="57"/>
  <c r="BA157" i="57"/>
  <c r="BA158" i="57"/>
  <c r="BA159" i="57"/>
  <c r="BA160" i="57"/>
  <c r="BA161" i="57"/>
  <c r="BA162" i="57"/>
  <c r="BA163" i="57"/>
  <c r="BA164" i="57"/>
  <c r="BA165" i="57"/>
  <c r="BA166" i="57"/>
  <c r="BA167" i="57"/>
  <c r="BA168" i="57"/>
  <c r="BA169" i="57"/>
  <c r="BA170" i="57"/>
  <c r="BA171" i="57"/>
  <c r="BA172" i="57"/>
  <c r="BA173" i="57"/>
  <c r="AZ154" i="57"/>
  <c r="AZ155" i="57"/>
  <c r="AZ156" i="57"/>
  <c r="AZ157" i="57"/>
  <c r="AZ158" i="57"/>
  <c r="AZ159" i="57"/>
  <c r="AZ160" i="57"/>
  <c r="AZ161" i="57"/>
  <c r="AZ162" i="57"/>
  <c r="AZ163" i="57"/>
  <c r="AZ164" i="57"/>
  <c r="AZ165" i="57"/>
  <c r="AZ166" i="57"/>
  <c r="AZ167" i="57"/>
  <c r="AZ168" i="57"/>
  <c r="AZ169" i="57"/>
  <c r="AZ170" i="57"/>
  <c r="AZ171" i="57"/>
  <c r="AZ172" i="57"/>
  <c r="AZ173" i="57"/>
  <c r="AX154" i="57"/>
  <c r="AX155" i="57"/>
  <c r="AX156" i="57"/>
  <c r="AX157" i="57"/>
  <c r="AX158" i="57"/>
  <c r="AX159" i="57"/>
  <c r="AX160" i="57"/>
  <c r="AX161" i="57"/>
  <c r="AX162" i="57"/>
  <c r="AX163" i="57"/>
  <c r="AX164" i="57"/>
  <c r="AX165" i="57"/>
  <c r="AX166" i="57"/>
  <c r="AX167" i="57"/>
  <c r="AX168" i="57"/>
  <c r="AX169" i="57"/>
  <c r="AX170" i="57"/>
  <c r="AX171" i="57"/>
  <c r="AX172" i="57"/>
  <c r="AX173" i="57"/>
  <c r="AW154" i="57"/>
  <c r="AW155" i="57"/>
  <c r="AW156" i="57"/>
  <c r="AW157" i="57"/>
  <c r="AW158" i="57"/>
  <c r="AW159" i="57"/>
  <c r="AW160" i="57"/>
  <c r="AW161" i="57"/>
  <c r="AW162" i="57"/>
  <c r="AW163" i="57"/>
  <c r="AW164" i="57"/>
  <c r="AW165" i="57"/>
  <c r="AW166" i="57"/>
  <c r="AW167" i="57"/>
  <c r="AW168" i="57"/>
  <c r="AW169" i="57"/>
  <c r="AW170" i="57"/>
  <c r="AW171" i="57"/>
  <c r="AW172" i="57"/>
  <c r="AW173" i="57"/>
  <c r="AU154" i="57"/>
  <c r="AU155" i="57"/>
  <c r="AU156" i="57"/>
  <c r="AU157" i="57"/>
  <c r="AU158" i="57"/>
  <c r="AU159" i="57"/>
  <c r="AU160" i="57"/>
  <c r="AU161" i="57"/>
  <c r="AU162" i="57"/>
  <c r="AU163" i="57"/>
  <c r="AU164" i="57"/>
  <c r="AU165" i="57"/>
  <c r="AU166" i="57"/>
  <c r="AU167" i="57"/>
  <c r="AU168" i="57"/>
  <c r="AU169" i="57"/>
  <c r="AU170" i="57"/>
  <c r="AU171" i="57"/>
  <c r="AU172" i="57"/>
  <c r="AU173" i="57"/>
  <c r="AT154" i="57"/>
  <c r="AT155" i="57"/>
  <c r="AT156" i="57"/>
  <c r="AT157" i="57"/>
  <c r="AT158" i="57"/>
  <c r="AT159" i="57"/>
  <c r="AT160" i="57"/>
  <c r="AT161" i="57"/>
  <c r="AT162" i="57"/>
  <c r="AT163" i="57"/>
  <c r="AT164" i="57"/>
  <c r="AT165" i="57"/>
  <c r="AT166" i="57"/>
  <c r="AT167" i="57"/>
  <c r="AT168" i="57"/>
  <c r="AT169" i="57"/>
  <c r="AT170" i="57"/>
  <c r="AT171" i="57"/>
  <c r="AT172" i="57"/>
  <c r="AT173" i="57"/>
  <c r="R179" i="57"/>
  <c r="U173" i="57"/>
  <c r="B173" i="57"/>
  <c r="U172" i="57"/>
  <c r="B172" i="57"/>
  <c r="U171" i="57"/>
  <c r="B171" i="57"/>
  <c r="U170" i="57"/>
  <c r="B170" i="57"/>
  <c r="U169" i="57"/>
  <c r="B169" i="57"/>
  <c r="U168" i="57"/>
  <c r="B168" i="57"/>
  <c r="U167" i="57"/>
  <c r="B167" i="57"/>
  <c r="U166" i="57"/>
  <c r="B166" i="57"/>
  <c r="U165" i="57"/>
  <c r="B165" i="57"/>
  <c r="U164" i="57"/>
  <c r="B164" i="57"/>
  <c r="U163" i="57"/>
  <c r="B163" i="57"/>
  <c r="U162" i="57"/>
  <c r="B162" i="57"/>
  <c r="U161" i="57"/>
  <c r="B161" i="57"/>
  <c r="U160" i="57"/>
  <c r="B160" i="57"/>
  <c r="U159" i="57"/>
  <c r="B159" i="57"/>
  <c r="U158" i="57"/>
  <c r="B158" i="57"/>
  <c r="U157" i="57"/>
  <c r="B157" i="57"/>
  <c r="U156" i="57"/>
  <c r="B156" i="57"/>
  <c r="U155" i="57"/>
  <c r="B155" i="57"/>
  <c r="U154" i="57"/>
  <c r="AR154" i="57"/>
  <c r="B154" i="57"/>
  <c r="AQ151" i="57"/>
  <c r="AP151" i="57"/>
  <c r="BV118" i="57"/>
  <c r="BV119" i="57"/>
  <c r="BV120" i="57"/>
  <c r="BV121" i="57"/>
  <c r="BV122" i="57"/>
  <c r="BV123" i="57"/>
  <c r="BV124" i="57"/>
  <c r="BV125" i="57"/>
  <c r="BV126" i="57"/>
  <c r="BV127" i="57"/>
  <c r="BV128" i="57"/>
  <c r="BV129" i="57"/>
  <c r="BV130" i="57"/>
  <c r="BV131" i="57"/>
  <c r="BV132" i="57"/>
  <c r="BV133" i="57"/>
  <c r="BV134" i="57"/>
  <c r="BV135" i="57"/>
  <c r="BV136" i="57"/>
  <c r="BV137" i="57"/>
  <c r="BU118" i="57"/>
  <c r="BU119" i="57"/>
  <c r="BU120" i="57"/>
  <c r="BU121" i="57"/>
  <c r="BU122" i="57"/>
  <c r="BU123" i="57"/>
  <c r="BU124" i="57"/>
  <c r="BU125" i="57"/>
  <c r="BU126" i="57"/>
  <c r="BU127" i="57"/>
  <c r="BU128" i="57"/>
  <c r="BU129" i="57"/>
  <c r="BU130" i="57"/>
  <c r="BU131" i="57"/>
  <c r="BU132" i="57"/>
  <c r="BU133" i="57"/>
  <c r="BU134" i="57"/>
  <c r="BU135" i="57"/>
  <c r="BU136" i="57"/>
  <c r="BU137" i="57"/>
  <c r="BS118" i="57"/>
  <c r="BS119" i="57"/>
  <c r="BS120" i="57"/>
  <c r="BS121" i="57"/>
  <c r="BS122" i="57"/>
  <c r="BS123" i="57"/>
  <c r="BS124" i="57"/>
  <c r="BS125" i="57"/>
  <c r="BS126" i="57"/>
  <c r="BS127" i="57"/>
  <c r="BS128" i="57"/>
  <c r="BS129" i="57"/>
  <c r="BS130" i="57"/>
  <c r="BS131" i="57"/>
  <c r="BS132" i="57"/>
  <c r="BS133" i="57"/>
  <c r="BS134" i="57"/>
  <c r="BS135" i="57"/>
  <c r="BS136" i="57"/>
  <c r="BS137" i="57"/>
  <c r="BR118" i="57"/>
  <c r="BR119" i="57"/>
  <c r="BR120" i="57"/>
  <c r="BR121" i="57"/>
  <c r="BR122" i="57"/>
  <c r="BR123" i="57"/>
  <c r="BR124" i="57"/>
  <c r="BR125" i="57"/>
  <c r="BR126" i="57"/>
  <c r="BR127" i="57"/>
  <c r="BR128" i="57"/>
  <c r="BR129" i="57"/>
  <c r="BR130" i="57"/>
  <c r="BR131" i="57"/>
  <c r="BR132" i="57"/>
  <c r="BR133" i="57"/>
  <c r="BR134" i="57"/>
  <c r="BR135" i="57"/>
  <c r="BR136" i="57"/>
  <c r="BR137" i="57"/>
  <c r="BP118" i="57"/>
  <c r="BP119" i="57"/>
  <c r="BP120" i="57"/>
  <c r="BP121" i="57"/>
  <c r="BP122" i="57"/>
  <c r="BP123" i="57"/>
  <c r="BP124" i="57"/>
  <c r="BP125" i="57"/>
  <c r="BP126" i="57"/>
  <c r="BP127" i="57"/>
  <c r="BP128" i="57"/>
  <c r="BP129" i="57"/>
  <c r="BP130" i="57"/>
  <c r="BP131" i="57"/>
  <c r="BP132" i="57"/>
  <c r="BP133" i="57"/>
  <c r="BP134" i="57"/>
  <c r="BP135" i="57"/>
  <c r="BP136" i="57"/>
  <c r="BP137" i="57"/>
  <c r="BO118" i="57"/>
  <c r="BO119" i="57"/>
  <c r="BO120" i="57"/>
  <c r="BO121" i="57"/>
  <c r="BO122" i="57"/>
  <c r="BO123" i="57"/>
  <c r="BO124" i="57"/>
  <c r="BO125" i="57"/>
  <c r="BO126" i="57"/>
  <c r="BO127" i="57"/>
  <c r="BO128" i="57"/>
  <c r="BO129" i="57"/>
  <c r="BO130" i="57"/>
  <c r="BO131" i="57"/>
  <c r="BO132" i="57"/>
  <c r="BO133" i="57"/>
  <c r="BO134" i="57"/>
  <c r="BO135" i="57"/>
  <c r="BO136" i="57"/>
  <c r="BO137" i="57"/>
  <c r="BM118" i="57"/>
  <c r="BM119" i="57"/>
  <c r="BM120" i="57"/>
  <c r="BM121" i="57"/>
  <c r="BM122" i="57"/>
  <c r="BM123" i="57"/>
  <c r="BM124" i="57"/>
  <c r="BM125" i="57"/>
  <c r="BM126" i="57"/>
  <c r="BM127" i="57"/>
  <c r="BM128" i="57"/>
  <c r="BM129" i="57"/>
  <c r="BM130" i="57"/>
  <c r="BM131" i="57"/>
  <c r="BM132" i="57"/>
  <c r="BM133" i="57"/>
  <c r="BM134" i="57"/>
  <c r="BM135" i="57"/>
  <c r="BM136" i="57"/>
  <c r="BM137" i="57"/>
  <c r="BL118" i="57"/>
  <c r="BL119" i="57"/>
  <c r="BL120" i="57"/>
  <c r="BL121" i="57"/>
  <c r="BL122" i="57"/>
  <c r="BL123" i="57"/>
  <c r="BL124" i="57"/>
  <c r="BL125" i="57"/>
  <c r="BL126" i="57"/>
  <c r="BL127" i="57"/>
  <c r="BL128" i="57"/>
  <c r="BL129" i="57"/>
  <c r="BL130" i="57"/>
  <c r="BL131" i="57"/>
  <c r="BL132" i="57"/>
  <c r="BL133" i="57"/>
  <c r="BL134" i="57"/>
  <c r="BL135" i="57"/>
  <c r="BL136" i="57"/>
  <c r="BL137" i="57"/>
  <c r="BJ118" i="57"/>
  <c r="BJ119" i="57"/>
  <c r="BJ120" i="57"/>
  <c r="BJ121" i="57"/>
  <c r="BJ122" i="57"/>
  <c r="BJ123" i="57"/>
  <c r="BJ124" i="57"/>
  <c r="BJ125" i="57"/>
  <c r="BJ126" i="57"/>
  <c r="BJ127" i="57"/>
  <c r="BJ128" i="57"/>
  <c r="BJ129" i="57"/>
  <c r="BJ130" i="57"/>
  <c r="BJ131" i="57"/>
  <c r="BJ132" i="57"/>
  <c r="BJ133" i="57"/>
  <c r="BJ134" i="57"/>
  <c r="BJ135" i="57"/>
  <c r="BJ136" i="57"/>
  <c r="BJ137" i="57"/>
  <c r="BI118" i="57"/>
  <c r="BI119" i="57"/>
  <c r="BI120" i="57"/>
  <c r="BI121" i="57"/>
  <c r="BI122" i="57"/>
  <c r="BI123" i="57"/>
  <c r="BI124" i="57"/>
  <c r="BI125" i="57"/>
  <c r="BI126" i="57"/>
  <c r="BI127" i="57"/>
  <c r="BI128" i="57"/>
  <c r="BI129" i="57"/>
  <c r="BI130" i="57"/>
  <c r="BI131" i="57"/>
  <c r="BI132" i="57"/>
  <c r="BI133" i="57"/>
  <c r="BI134" i="57"/>
  <c r="BI135" i="57"/>
  <c r="BI136" i="57"/>
  <c r="BI137" i="57"/>
  <c r="BG118" i="57"/>
  <c r="BG119" i="57"/>
  <c r="BG120" i="57"/>
  <c r="BG121" i="57"/>
  <c r="BG122" i="57"/>
  <c r="BG123" i="57"/>
  <c r="BG124" i="57"/>
  <c r="BG125" i="57"/>
  <c r="BG126" i="57"/>
  <c r="BG127" i="57"/>
  <c r="BG128" i="57"/>
  <c r="BG129" i="57"/>
  <c r="BG130" i="57"/>
  <c r="BG131" i="57"/>
  <c r="BG132" i="57"/>
  <c r="BG133" i="57"/>
  <c r="BG134" i="57"/>
  <c r="BG135" i="57"/>
  <c r="BG136" i="57"/>
  <c r="BG137" i="57"/>
  <c r="BF118" i="57"/>
  <c r="BF119" i="57"/>
  <c r="BF120" i="57"/>
  <c r="BF121" i="57"/>
  <c r="BF122" i="57"/>
  <c r="BF123" i="57"/>
  <c r="BF124" i="57"/>
  <c r="BF125" i="57"/>
  <c r="BF126" i="57"/>
  <c r="BF127" i="57"/>
  <c r="BF128" i="57"/>
  <c r="BF129" i="57"/>
  <c r="BF130" i="57"/>
  <c r="BF131" i="57"/>
  <c r="BF132" i="57"/>
  <c r="BF133" i="57"/>
  <c r="BF134" i="57"/>
  <c r="BF135" i="57"/>
  <c r="BF136" i="57"/>
  <c r="BF137" i="57"/>
  <c r="BD118" i="57"/>
  <c r="BD119" i="57"/>
  <c r="BD120" i="57"/>
  <c r="BD121" i="57"/>
  <c r="BD122" i="57"/>
  <c r="BD123" i="57"/>
  <c r="BD124" i="57"/>
  <c r="BD125" i="57"/>
  <c r="BD126" i="57"/>
  <c r="BD127" i="57"/>
  <c r="BD128" i="57"/>
  <c r="BD129" i="57"/>
  <c r="BD130" i="57"/>
  <c r="BD131" i="57"/>
  <c r="BD132" i="57"/>
  <c r="BD133" i="57"/>
  <c r="BD134" i="57"/>
  <c r="BD135" i="57"/>
  <c r="BD136" i="57"/>
  <c r="BD137" i="57"/>
  <c r="BC118" i="57"/>
  <c r="BC119" i="57"/>
  <c r="BC120" i="57"/>
  <c r="BC121" i="57"/>
  <c r="BC122" i="57"/>
  <c r="BC123" i="57"/>
  <c r="BC124" i="57"/>
  <c r="BC125" i="57"/>
  <c r="BC126" i="57"/>
  <c r="BC127" i="57"/>
  <c r="BC128" i="57"/>
  <c r="BC129" i="57"/>
  <c r="BC130" i="57"/>
  <c r="BC131" i="57"/>
  <c r="BC132" i="57"/>
  <c r="BC133" i="57"/>
  <c r="BC134" i="57"/>
  <c r="BC135" i="57"/>
  <c r="BC136" i="57"/>
  <c r="BC137" i="57"/>
  <c r="BA118" i="57"/>
  <c r="BA119" i="57"/>
  <c r="BA120" i="57"/>
  <c r="BA121" i="57"/>
  <c r="BA122" i="57"/>
  <c r="BA123" i="57"/>
  <c r="BA124" i="57"/>
  <c r="BA125" i="57"/>
  <c r="BA126" i="57"/>
  <c r="BA127" i="57"/>
  <c r="BA128" i="57"/>
  <c r="BA129" i="57"/>
  <c r="BA130" i="57"/>
  <c r="BA131" i="57"/>
  <c r="BA132" i="57"/>
  <c r="BA133" i="57"/>
  <c r="BA134" i="57"/>
  <c r="BA135" i="57"/>
  <c r="BA136" i="57"/>
  <c r="BA137" i="57"/>
  <c r="AZ118" i="57"/>
  <c r="AZ119" i="57"/>
  <c r="AZ120" i="57"/>
  <c r="AZ121" i="57"/>
  <c r="AZ122" i="57"/>
  <c r="AZ123" i="57"/>
  <c r="AZ124" i="57"/>
  <c r="AZ125" i="57"/>
  <c r="AZ126" i="57"/>
  <c r="AZ127" i="57"/>
  <c r="AZ128" i="57"/>
  <c r="AZ129" i="57"/>
  <c r="AZ130" i="57"/>
  <c r="AZ131" i="57"/>
  <c r="AZ132" i="57"/>
  <c r="AZ133" i="57"/>
  <c r="AZ134" i="57"/>
  <c r="AZ135" i="57"/>
  <c r="AZ136" i="57"/>
  <c r="AZ137" i="57"/>
  <c r="AX118" i="57"/>
  <c r="AX119" i="57"/>
  <c r="AX120" i="57"/>
  <c r="AX121" i="57"/>
  <c r="AX122" i="57"/>
  <c r="AX123" i="57"/>
  <c r="AX124" i="57"/>
  <c r="AX125" i="57"/>
  <c r="AX126" i="57"/>
  <c r="AX127" i="57"/>
  <c r="AX128" i="57"/>
  <c r="AX129" i="57"/>
  <c r="AX130" i="57"/>
  <c r="AX131" i="57"/>
  <c r="AX132" i="57"/>
  <c r="AX133" i="57"/>
  <c r="AX134" i="57"/>
  <c r="AX135" i="57"/>
  <c r="AX136" i="57"/>
  <c r="AX137" i="57"/>
  <c r="AW118" i="57"/>
  <c r="AW119" i="57"/>
  <c r="AW120" i="57"/>
  <c r="AW121" i="57"/>
  <c r="AW122" i="57"/>
  <c r="AW123" i="57"/>
  <c r="AW124" i="57"/>
  <c r="AW125" i="57"/>
  <c r="AW126" i="57"/>
  <c r="AW127" i="57"/>
  <c r="AW128" i="57"/>
  <c r="AW129" i="57"/>
  <c r="AW130" i="57"/>
  <c r="AW131" i="57"/>
  <c r="AW132" i="57"/>
  <c r="AW133" i="57"/>
  <c r="AW134" i="57"/>
  <c r="AW135" i="57"/>
  <c r="AW136" i="57"/>
  <c r="AW137" i="57"/>
  <c r="AU118" i="57"/>
  <c r="AU119" i="57"/>
  <c r="AU120" i="57"/>
  <c r="AU121" i="57"/>
  <c r="AU122" i="57"/>
  <c r="AU123" i="57"/>
  <c r="AU124" i="57"/>
  <c r="AU125" i="57"/>
  <c r="AU126" i="57"/>
  <c r="AU127" i="57"/>
  <c r="AU128" i="57"/>
  <c r="AU129" i="57"/>
  <c r="AU130" i="57"/>
  <c r="AU131" i="57"/>
  <c r="AU132" i="57"/>
  <c r="AU133" i="57"/>
  <c r="AU134" i="57"/>
  <c r="AU135" i="57"/>
  <c r="AU136" i="57"/>
  <c r="AU137" i="57"/>
  <c r="AT118" i="57"/>
  <c r="AT119" i="57"/>
  <c r="AT120" i="57"/>
  <c r="AT121" i="57"/>
  <c r="AT122" i="57"/>
  <c r="AT123" i="57"/>
  <c r="AT124" i="57"/>
  <c r="AT125" i="57"/>
  <c r="AT126" i="57"/>
  <c r="AT127" i="57"/>
  <c r="AT128" i="57"/>
  <c r="AT129" i="57"/>
  <c r="AT130" i="57"/>
  <c r="AT131" i="57"/>
  <c r="AT132" i="57"/>
  <c r="AT133" i="57"/>
  <c r="AT134" i="57"/>
  <c r="AT135" i="57"/>
  <c r="AT136" i="57"/>
  <c r="AT137" i="57"/>
  <c r="U137" i="57"/>
  <c r="B137" i="57"/>
  <c r="U136" i="57"/>
  <c r="B136" i="57"/>
  <c r="U135" i="57"/>
  <c r="B135" i="57"/>
  <c r="U134" i="57"/>
  <c r="B134" i="57"/>
  <c r="U133" i="57"/>
  <c r="B133" i="57"/>
  <c r="U132" i="57"/>
  <c r="B132" i="57"/>
  <c r="U131" i="57"/>
  <c r="B131" i="57"/>
  <c r="U130" i="57"/>
  <c r="B130" i="57"/>
  <c r="U129" i="57"/>
  <c r="B129" i="57"/>
  <c r="U128" i="57"/>
  <c r="B128" i="57"/>
  <c r="U127" i="57"/>
  <c r="B127" i="57"/>
  <c r="U126" i="57"/>
  <c r="B126" i="57"/>
  <c r="U125" i="57"/>
  <c r="B125" i="57"/>
  <c r="U124" i="57"/>
  <c r="B124" i="57"/>
  <c r="U123" i="57"/>
  <c r="B123" i="57"/>
  <c r="U122" i="57"/>
  <c r="B122" i="57"/>
  <c r="U121" i="57"/>
  <c r="B121" i="57"/>
  <c r="U120" i="57"/>
  <c r="B120" i="57"/>
  <c r="U119" i="57"/>
  <c r="B119" i="57"/>
  <c r="U118" i="57"/>
  <c r="AR118" i="57"/>
  <c r="B118" i="57"/>
  <c r="AQ115" i="57"/>
  <c r="AP115" i="57"/>
  <c r="BV85" i="57"/>
  <c r="BV86" i="57"/>
  <c r="BV87" i="57"/>
  <c r="BV88" i="57"/>
  <c r="BV89" i="57"/>
  <c r="BV90" i="57"/>
  <c r="BV91" i="57"/>
  <c r="BV92" i="57"/>
  <c r="BV93" i="57"/>
  <c r="BV94" i="57"/>
  <c r="BV95" i="57"/>
  <c r="BV96" i="57"/>
  <c r="BV97" i="57"/>
  <c r="BV98" i="57"/>
  <c r="BV99" i="57"/>
  <c r="BV100" i="57"/>
  <c r="BV101" i="57"/>
  <c r="BV102" i="57"/>
  <c r="BV103" i="57"/>
  <c r="BV104" i="57"/>
  <c r="BU85" i="57"/>
  <c r="BU86" i="57"/>
  <c r="BU87" i="57"/>
  <c r="BU88" i="57"/>
  <c r="BU89" i="57"/>
  <c r="BU90" i="57"/>
  <c r="BU91" i="57"/>
  <c r="BU92" i="57"/>
  <c r="BU93" i="57"/>
  <c r="BU94" i="57"/>
  <c r="BU95" i="57"/>
  <c r="BU96" i="57"/>
  <c r="BU97" i="57"/>
  <c r="BU98" i="57"/>
  <c r="BU99" i="57"/>
  <c r="BU100" i="57"/>
  <c r="BU101" i="57"/>
  <c r="BU102" i="57"/>
  <c r="BU103" i="57"/>
  <c r="BU104" i="57"/>
  <c r="BS85" i="57"/>
  <c r="BS86" i="57"/>
  <c r="BS87" i="57"/>
  <c r="BS88" i="57"/>
  <c r="BS89" i="57"/>
  <c r="BS90" i="57"/>
  <c r="BS91" i="57"/>
  <c r="BS92" i="57"/>
  <c r="BS93" i="57"/>
  <c r="BS94" i="57"/>
  <c r="BS95" i="57"/>
  <c r="BS96" i="57"/>
  <c r="BS97" i="57"/>
  <c r="BS98" i="57"/>
  <c r="BS99" i="57"/>
  <c r="BS100" i="57"/>
  <c r="BS101" i="57"/>
  <c r="BS102" i="57"/>
  <c r="BS103" i="57"/>
  <c r="BS104" i="57"/>
  <c r="BR85" i="57"/>
  <c r="BR86" i="57"/>
  <c r="BR87" i="57"/>
  <c r="BR88" i="57"/>
  <c r="BR89" i="57"/>
  <c r="BR90" i="57"/>
  <c r="BR91" i="57"/>
  <c r="BR92" i="57"/>
  <c r="BR93" i="57"/>
  <c r="BR94" i="57"/>
  <c r="BR95" i="57"/>
  <c r="BR96" i="57"/>
  <c r="BR97" i="57"/>
  <c r="BR98" i="57"/>
  <c r="BR99" i="57"/>
  <c r="BR100" i="57"/>
  <c r="BR101" i="57"/>
  <c r="BR102" i="57"/>
  <c r="BR103" i="57"/>
  <c r="BR104" i="57"/>
  <c r="BP85" i="57"/>
  <c r="BP86" i="57"/>
  <c r="BP87" i="57"/>
  <c r="BP88" i="57"/>
  <c r="BP89" i="57"/>
  <c r="BP90" i="57"/>
  <c r="BP91" i="57"/>
  <c r="BP92" i="57"/>
  <c r="BP93" i="57"/>
  <c r="BP94" i="57"/>
  <c r="BP95" i="57"/>
  <c r="BP96" i="57"/>
  <c r="BP97" i="57"/>
  <c r="BP98" i="57"/>
  <c r="BP99" i="57"/>
  <c r="BP100" i="57"/>
  <c r="BP101" i="57"/>
  <c r="BP102" i="57"/>
  <c r="BP103" i="57"/>
  <c r="BP104" i="57"/>
  <c r="BO85" i="57"/>
  <c r="BO86" i="57"/>
  <c r="BO87" i="57"/>
  <c r="BO88" i="57"/>
  <c r="BO89" i="57"/>
  <c r="BO90" i="57"/>
  <c r="BO91" i="57"/>
  <c r="BO92" i="57"/>
  <c r="BO93" i="57"/>
  <c r="BO94" i="57"/>
  <c r="BO95" i="57"/>
  <c r="BO96" i="57"/>
  <c r="BO97" i="57"/>
  <c r="BO98" i="57"/>
  <c r="BO99" i="57"/>
  <c r="BO100" i="57"/>
  <c r="BO101" i="57"/>
  <c r="BO102" i="57"/>
  <c r="BO103" i="57"/>
  <c r="BO104" i="57"/>
  <c r="BM85" i="57"/>
  <c r="BM86" i="57"/>
  <c r="BM87" i="57"/>
  <c r="BM88" i="57"/>
  <c r="BM89" i="57"/>
  <c r="BM90" i="57"/>
  <c r="BM91" i="57"/>
  <c r="BM92" i="57"/>
  <c r="BM93" i="57"/>
  <c r="BM94" i="57"/>
  <c r="BM95" i="57"/>
  <c r="BM96" i="57"/>
  <c r="BM97" i="57"/>
  <c r="BM98" i="57"/>
  <c r="BM99" i="57"/>
  <c r="BM100" i="57"/>
  <c r="BM101" i="57"/>
  <c r="BM102" i="57"/>
  <c r="BM103" i="57"/>
  <c r="BM104" i="57"/>
  <c r="BL85" i="57"/>
  <c r="BL86" i="57"/>
  <c r="BL87" i="57"/>
  <c r="BL88" i="57"/>
  <c r="BL89" i="57"/>
  <c r="BL90" i="57"/>
  <c r="BL91" i="57"/>
  <c r="BL92" i="57"/>
  <c r="BL93" i="57"/>
  <c r="BL94" i="57"/>
  <c r="BL95" i="57"/>
  <c r="BL96" i="57"/>
  <c r="BL97" i="57"/>
  <c r="BL98" i="57"/>
  <c r="BL99" i="57"/>
  <c r="BL100" i="57"/>
  <c r="BL101" i="57"/>
  <c r="BL102" i="57"/>
  <c r="BL103" i="57"/>
  <c r="BL104" i="57"/>
  <c r="BJ85" i="57"/>
  <c r="BJ86" i="57"/>
  <c r="BJ87" i="57"/>
  <c r="BJ88" i="57"/>
  <c r="BJ89" i="57"/>
  <c r="BJ90" i="57"/>
  <c r="BJ91" i="57"/>
  <c r="BJ92" i="57"/>
  <c r="BJ93" i="57"/>
  <c r="BJ94" i="57"/>
  <c r="BJ95" i="57"/>
  <c r="BJ96" i="57"/>
  <c r="BJ97" i="57"/>
  <c r="BJ98" i="57"/>
  <c r="BJ99" i="57"/>
  <c r="BJ100" i="57"/>
  <c r="BJ101" i="57"/>
  <c r="BJ102" i="57"/>
  <c r="BJ103" i="57"/>
  <c r="BJ104" i="57"/>
  <c r="BI85" i="57"/>
  <c r="BI86" i="57"/>
  <c r="BI87" i="57"/>
  <c r="BI88" i="57"/>
  <c r="BI89" i="57"/>
  <c r="BI90" i="57"/>
  <c r="BI91" i="57"/>
  <c r="BI92" i="57"/>
  <c r="BI93" i="57"/>
  <c r="BI94" i="57"/>
  <c r="BI95" i="57"/>
  <c r="BI96" i="57"/>
  <c r="BI97" i="57"/>
  <c r="BI98" i="57"/>
  <c r="BI99" i="57"/>
  <c r="BI100" i="57"/>
  <c r="BI101" i="57"/>
  <c r="BI102" i="57"/>
  <c r="BI103" i="57"/>
  <c r="BI104" i="57"/>
  <c r="BG85" i="57"/>
  <c r="BG86" i="57"/>
  <c r="BG87" i="57"/>
  <c r="BG88" i="57"/>
  <c r="BG89" i="57"/>
  <c r="BG90" i="57"/>
  <c r="BG91" i="57"/>
  <c r="BG92" i="57"/>
  <c r="BG93" i="57"/>
  <c r="BG94" i="57"/>
  <c r="BG95" i="57"/>
  <c r="BG96" i="57"/>
  <c r="BG97" i="57"/>
  <c r="BG98" i="57"/>
  <c r="BG99" i="57"/>
  <c r="BG100" i="57"/>
  <c r="BG101" i="57"/>
  <c r="BG102" i="57"/>
  <c r="BG103" i="57"/>
  <c r="BG104" i="57"/>
  <c r="BF85" i="57"/>
  <c r="BF86" i="57"/>
  <c r="BF87" i="57"/>
  <c r="BF88" i="57"/>
  <c r="BF89" i="57"/>
  <c r="BF90" i="57"/>
  <c r="BF91" i="57"/>
  <c r="BF92" i="57"/>
  <c r="BF93" i="57"/>
  <c r="BF94" i="57"/>
  <c r="BF95" i="57"/>
  <c r="BF96" i="57"/>
  <c r="BF97" i="57"/>
  <c r="BF98" i="57"/>
  <c r="BF99" i="57"/>
  <c r="BF100" i="57"/>
  <c r="BF101" i="57"/>
  <c r="BF102" i="57"/>
  <c r="BF103" i="57"/>
  <c r="BF104" i="57"/>
  <c r="BD85" i="57"/>
  <c r="BD86" i="57"/>
  <c r="BD87" i="57"/>
  <c r="BD88" i="57"/>
  <c r="BD89" i="57"/>
  <c r="BD90" i="57"/>
  <c r="BD91" i="57"/>
  <c r="BD92" i="57"/>
  <c r="BD93" i="57"/>
  <c r="BD94" i="57"/>
  <c r="BD95" i="57"/>
  <c r="BD96" i="57"/>
  <c r="BD97" i="57"/>
  <c r="BD98" i="57"/>
  <c r="BD99" i="57"/>
  <c r="BD100" i="57"/>
  <c r="BD101" i="57"/>
  <c r="BD102" i="57"/>
  <c r="BD103" i="57"/>
  <c r="BD104" i="57"/>
  <c r="BD111" i="57"/>
  <c r="BC85" i="57"/>
  <c r="BC86" i="57"/>
  <c r="BC87" i="57"/>
  <c r="BC88" i="57"/>
  <c r="BC89" i="57"/>
  <c r="BC90" i="57"/>
  <c r="BC91" i="57"/>
  <c r="BC92" i="57"/>
  <c r="BC93" i="57"/>
  <c r="BC94" i="57"/>
  <c r="BC95" i="57"/>
  <c r="BC96" i="57"/>
  <c r="BC97" i="57"/>
  <c r="BC98" i="57"/>
  <c r="BC99" i="57"/>
  <c r="BC100" i="57"/>
  <c r="BC101" i="57"/>
  <c r="BC102" i="57"/>
  <c r="BC103" i="57"/>
  <c r="BC104" i="57"/>
  <c r="BA85" i="57"/>
  <c r="BA86" i="57"/>
  <c r="BA87" i="57"/>
  <c r="BA88" i="57"/>
  <c r="BA89" i="57"/>
  <c r="BA90" i="57"/>
  <c r="BA91" i="57"/>
  <c r="BA92" i="57"/>
  <c r="BA93" i="57"/>
  <c r="BA94" i="57"/>
  <c r="BA95" i="57"/>
  <c r="BA96" i="57"/>
  <c r="BA97" i="57"/>
  <c r="BA98" i="57"/>
  <c r="BA99" i="57"/>
  <c r="BA100" i="57"/>
  <c r="BA101" i="57"/>
  <c r="BA102" i="57"/>
  <c r="BA103" i="57"/>
  <c r="BA104" i="57"/>
  <c r="AZ85" i="57"/>
  <c r="AZ86" i="57"/>
  <c r="AZ87" i="57"/>
  <c r="AZ88" i="57"/>
  <c r="AZ89" i="57"/>
  <c r="AZ90" i="57"/>
  <c r="AZ91" i="57"/>
  <c r="AZ92" i="57"/>
  <c r="AZ93" i="57"/>
  <c r="AZ94" i="57"/>
  <c r="AZ95" i="57"/>
  <c r="AZ96" i="57"/>
  <c r="AZ97" i="57"/>
  <c r="AZ98" i="57"/>
  <c r="AZ99" i="57"/>
  <c r="AZ100" i="57"/>
  <c r="AZ101" i="57"/>
  <c r="AZ102" i="57"/>
  <c r="AZ103" i="57"/>
  <c r="AZ104" i="57"/>
  <c r="AX85" i="57"/>
  <c r="AX86" i="57"/>
  <c r="AX87" i="57"/>
  <c r="AX88" i="57"/>
  <c r="AX89" i="57"/>
  <c r="AX90" i="57"/>
  <c r="AX91" i="57"/>
  <c r="AX92" i="57"/>
  <c r="AX93" i="57"/>
  <c r="AX94" i="57"/>
  <c r="AX95" i="57"/>
  <c r="AX96" i="57"/>
  <c r="AX97" i="57"/>
  <c r="AX98" i="57"/>
  <c r="AX99" i="57"/>
  <c r="AX100" i="57"/>
  <c r="AX101" i="57"/>
  <c r="AX102" i="57"/>
  <c r="AX103" i="57"/>
  <c r="AX104" i="57"/>
  <c r="AW85" i="57"/>
  <c r="AW86" i="57"/>
  <c r="AW87" i="57"/>
  <c r="AW88" i="57"/>
  <c r="AW89" i="57"/>
  <c r="AW90" i="57"/>
  <c r="AW91" i="57"/>
  <c r="AW92" i="57"/>
  <c r="AW93" i="57"/>
  <c r="AW94" i="57"/>
  <c r="AW95" i="57"/>
  <c r="AW96" i="57"/>
  <c r="AW97" i="57"/>
  <c r="AW98" i="57"/>
  <c r="AW99" i="57"/>
  <c r="AW100" i="57"/>
  <c r="AW101" i="57"/>
  <c r="AW102" i="57"/>
  <c r="AW103" i="57"/>
  <c r="AW104" i="57"/>
  <c r="AU85" i="57"/>
  <c r="AU86" i="57"/>
  <c r="AU87" i="57"/>
  <c r="AU88" i="57"/>
  <c r="AU89" i="57"/>
  <c r="AU90" i="57"/>
  <c r="AU91" i="57"/>
  <c r="AU92" i="57"/>
  <c r="AU93" i="57"/>
  <c r="AU94" i="57"/>
  <c r="AU95" i="57"/>
  <c r="AU96" i="57"/>
  <c r="AU97" i="57"/>
  <c r="AU98" i="57"/>
  <c r="AU99" i="57"/>
  <c r="AU100" i="57"/>
  <c r="AU101" i="57"/>
  <c r="AU102" i="57"/>
  <c r="AU103" i="57"/>
  <c r="AU104" i="57"/>
  <c r="AT85" i="57"/>
  <c r="AT86" i="57"/>
  <c r="AT87" i="57"/>
  <c r="AT88" i="57"/>
  <c r="AT89" i="57"/>
  <c r="AT90" i="57"/>
  <c r="AT91" i="57"/>
  <c r="AT92" i="57"/>
  <c r="AT93" i="57"/>
  <c r="AT94" i="57"/>
  <c r="AT95" i="57"/>
  <c r="AT96" i="57"/>
  <c r="AT97" i="57"/>
  <c r="AT98" i="57"/>
  <c r="AT99" i="57"/>
  <c r="AT100" i="57"/>
  <c r="AT101" i="57"/>
  <c r="AT102" i="57"/>
  <c r="AT103" i="57"/>
  <c r="AT104" i="57"/>
  <c r="U103" i="57"/>
  <c r="B103" i="57"/>
  <c r="U102" i="57"/>
  <c r="B102" i="57"/>
  <c r="U101" i="57"/>
  <c r="B101" i="57"/>
  <c r="U100" i="57"/>
  <c r="B100" i="57"/>
  <c r="U99" i="57"/>
  <c r="B99" i="57"/>
  <c r="U98" i="57"/>
  <c r="B98" i="57"/>
  <c r="U97" i="57"/>
  <c r="B97" i="57"/>
  <c r="U96" i="57"/>
  <c r="B96" i="57"/>
  <c r="U95" i="57"/>
  <c r="B95" i="57"/>
  <c r="U94" i="57"/>
  <c r="B94" i="57"/>
  <c r="U93" i="57"/>
  <c r="B93" i="57"/>
  <c r="U92" i="57"/>
  <c r="B92" i="57"/>
  <c r="U91" i="57"/>
  <c r="B91" i="57"/>
  <c r="U90" i="57"/>
  <c r="B90" i="57"/>
  <c r="U89" i="57"/>
  <c r="B89" i="57"/>
  <c r="U88" i="57"/>
  <c r="B88" i="57"/>
  <c r="U87" i="57"/>
  <c r="B87" i="57"/>
  <c r="U86" i="57"/>
  <c r="B86" i="57"/>
  <c r="U84" i="57"/>
  <c r="AR85" i="57"/>
  <c r="U85" i="57"/>
  <c r="B85" i="57"/>
  <c r="B84" i="57"/>
  <c r="AQ82" i="57"/>
  <c r="AP82" i="57"/>
  <c r="BV49" i="57"/>
  <c r="BV50" i="57"/>
  <c r="BV51" i="57"/>
  <c r="BV52" i="57"/>
  <c r="BV53" i="57"/>
  <c r="BV54" i="57"/>
  <c r="BV55" i="57"/>
  <c r="BV56" i="57"/>
  <c r="BV57" i="57"/>
  <c r="BV58" i="57"/>
  <c r="BV59" i="57"/>
  <c r="BV60" i="57"/>
  <c r="BV61" i="57"/>
  <c r="BV62" i="57"/>
  <c r="BV63" i="57"/>
  <c r="BV64" i="57"/>
  <c r="BV65" i="57"/>
  <c r="BV66" i="57"/>
  <c r="BV67" i="57"/>
  <c r="BV68" i="57"/>
  <c r="BU49" i="57"/>
  <c r="BU50" i="57"/>
  <c r="BU51" i="57"/>
  <c r="BU52" i="57"/>
  <c r="BU53" i="57"/>
  <c r="BU54" i="57"/>
  <c r="BU55" i="57"/>
  <c r="BU56" i="57"/>
  <c r="BU57" i="57"/>
  <c r="BU58" i="57"/>
  <c r="BU59" i="57"/>
  <c r="BU60" i="57"/>
  <c r="BU61" i="57"/>
  <c r="BU62" i="57"/>
  <c r="BU63" i="57"/>
  <c r="BU64" i="57"/>
  <c r="BU65" i="57"/>
  <c r="BU66" i="57"/>
  <c r="BU67" i="57"/>
  <c r="BU68" i="57"/>
  <c r="BS49" i="57"/>
  <c r="BS50" i="57"/>
  <c r="BS51" i="57"/>
  <c r="BS52" i="57"/>
  <c r="BS53" i="57"/>
  <c r="BS54" i="57"/>
  <c r="BS55" i="57"/>
  <c r="BS56" i="57"/>
  <c r="BS57" i="57"/>
  <c r="BS58" i="57"/>
  <c r="BS59" i="57"/>
  <c r="BS60" i="57"/>
  <c r="BS61" i="57"/>
  <c r="BS62" i="57"/>
  <c r="BS63" i="57"/>
  <c r="BS64" i="57"/>
  <c r="BS65" i="57"/>
  <c r="BS66" i="57"/>
  <c r="BS67" i="57"/>
  <c r="BS68" i="57"/>
  <c r="BR49" i="57"/>
  <c r="BR50" i="57"/>
  <c r="BR51" i="57"/>
  <c r="BR52" i="57"/>
  <c r="BR53" i="57"/>
  <c r="BR54" i="57"/>
  <c r="BR55" i="57"/>
  <c r="BR56" i="57"/>
  <c r="BR57" i="57"/>
  <c r="BR58" i="57"/>
  <c r="BR59" i="57"/>
  <c r="BR60" i="57"/>
  <c r="BR61" i="57"/>
  <c r="BR62" i="57"/>
  <c r="BR63" i="57"/>
  <c r="BR64" i="57"/>
  <c r="BR65" i="57"/>
  <c r="BR66" i="57"/>
  <c r="BR67" i="57"/>
  <c r="BR68" i="57"/>
  <c r="BP49" i="57"/>
  <c r="BP50" i="57"/>
  <c r="BP51" i="57"/>
  <c r="BP52" i="57"/>
  <c r="BP53" i="57"/>
  <c r="BP54" i="57"/>
  <c r="BP55" i="57"/>
  <c r="BP56" i="57"/>
  <c r="BP57" i="57"/>
  <c r="BP58" i="57"/>
  <c r="BP59" i="57"/>
  <c r="BP60" i="57"/>
  <c r="BP61" i="57"/>
  <c r="BP62" i="57"/>
  <c r="BP63" i="57"/>
  <c r="BP64" i="57"/>
  <c r="BP65" i="57"/>
  <c r="BP66" i="57"/>
  <c r="BP67" i="57"/>
  <c r="BP68" i="57"/>
  <c r="BO49" i="57"/>
  <c r="BO50" i="57"/>
  <c r="BO51" i="57"/>
  <c r="BO52" i="57"/>
  <c r="BO53" i="57"/>
  <c r="BO54" i="57"/>
  <c r="BO55" i="57"/>
  <c r="BO56" i="57"/>
  <c r="BO57" i="57"/>
  <c r="BO58" i="57"/>
  <c r="BO59" i="57"/>
  <c r="BO60" i="57"/>
  <c r="BO61" i="57"/>
  <c r="BO62" i="57"/>
  <c r="BO63" i="57"/>
  <c r="BO64" i="57"/>
  <c r="BO65" i="57"/>
  <c r="BO66" i="57"/>
  <c r="BO67" i="57"/>
  <c r="BO68" i="57"/>
  <c r="BM49" i="57"/>
  <c r="BM50" i="57"/>
  <c r="BM51" i="57"/>
  <c r="BM52" i="57"/>
  <c r="BM53" i="57"/>
  <c r="BM54" i="57"/>
  <c r="BM55" i="57"/>
  <c r="BM56" i="57"/>
  <c r="BM57" i="57"/>
  <c r="BM58" i="57"/>
  <c r="BM59" i="57"/>
  <c r="BM60" i="57"/>
  <c r="BM61" i="57"/>
  <c r="BM62" i="57"/>
  <c r="BM63" i="57"/>
  <c r="BM64" i="57"/>
  <c r="BM65" i="57"/>
  <c r="BM66" i="57"/>
  <c r="BM67" i="57"/>
  <c r="BM68" i="57"/>
  <c r="BL49" i="57"/>
  <c r="BL50" i="57"/>
  <c r="BL51" i="57"/>
  <c r="BL52" i="57"/>
  <c r="BL53" i="57"/>
  <c r="BL54" i="57"/>
  <c r="BL55" i="57"/>
  <c r="BL56" i="57"/>
  <c r="BL57" i="57"/>
  <c r="BL58" i="57"/>
  <c r="BL59" i="57"/>
  <c r="BL60" i="57"/>
  <c r="BL61" i="57"/>
  <c r="BL62" i="57"/>
  <c r="BL63" i="57"/>
  <c r="BL64" i="57"/>
  <c r="BL65" i="57"/>
  <c r="BL66" i="57"/>
  <c r="BL67" i="57"/>
  <c r="BL68" i="57"/>
  <c r="BJ49" i="57"/>
  <c r="BJ50" i="57"/>
  <c r="BJ51" i="57"/>
  <c r="BJ52" i="57"/>
  <c r="BJ53" i="57"/>
  <c r="BJ54" i="57"/>
  <c r="BJ55" i="57"/>
  <c r="BJ56" i="57"/>
  <c r="BJ57" i="57"/>
  <c r="BJ58" i="57"/>
  <c r="BJ59" i="57"/>
  <c r="BJ60" i="57"/>
  <c r="BJ61" i="57"/>
  <c r="BJ62" i="57"/>
  <c r="BJ63" i="57"/>
  <c r="BJ64" i="57"/>
  <c r="BJ65" i="57"/>
  <c r="BJ66" i="57"/>
  <c r="BJ67" i="57"/>
  <c r="BJ68" i="57"/>
  <c r="BI49" i="57"/>
  <c r="BI50" i="57"/>
  <c r="BI51" i="57"/>
  <c r="BI52" i="57"/>
  <c r="BI53" i="57"/>
  <c r="BI54" i="57"/>
  <c r="BI55" i="57"/>
  <c r="BI56" i="57"/>
  <c r="BI57" i="57"/>
  <c r="BI58" i="57"/>
  <c r="BI59" i="57"/>
  <c r="BI60" i="57"/>
  <c r="BI61" i="57"/>
  <c r="BI62" i="57"/>
  <c r="BI63" i="57"/>
  <c r="BI64" i="57"/>
  <c r="BI65" i="57"/>
  <c r="BI66" i="57"/>
  <c r="BI67" i="57"/>
  <c r="BI68" i="57"/>
  <c r="BG49" i="57"/>
  <c r="BG50" i="57"/>
  <c r="BG51" i="57"/>
  <c r="BG52" i="57"/>
  <c r="BG53" i="57"/>
  <c r="BG54" i="57"/>
  <c r="BG55" i="57"/>
  <c r="BG56" i="57"/>
  <c r="BG57" i="57"/>
  <c r="BG58" i="57"/>
  <c r="BG59" i="57"/>
  <c r="BG60" i="57"/>
  <c r="BG61" i="57"/>
  <c r="BG62" i="57"/>
  <c r="BG63" i="57"/>
  <c r="BG64" i="57"/>
  <c r="BG65" i="57"/>
  <c r="BG66" i="57"/>
  <c r="BG67" i="57"/>
  <c r="BG68" i="57"/>
  <c r="BF49" i="57"/>
  <c r="BF50" i="57"/>
  <c r="BF51" i="57"/>
  <c r="BF52" i="57"/>
  <c r="BF53" i="57"/>
  <c r="BF54" i="57"/>
  <c r="BF55" i="57"/>
  <c r="BF56" i="57"/>
  <c r="BF57" i="57"/>
  <c r="BF58" i="57"/>
  <c r="BF59" i="57"/>
  <c r="BF60" i="57"/>
  <c r="BF61" i="57"/>
  <c r="BF62" i="57"/>
  <c r="BF63" i="57"/>
  <c r="BF64" i="57"/>
  <c r="BF65" i="57"/>
  <c r="BF66" i="57"/>
  <c r="BF67" i="57"/>
  <c r="BF68" i="57"/>
  <c r="BD49" i="57"/>
  <c r="BD50" i="57"/>
  <c r="BD51" i="57"/>
  <c r="BD52" i="57"/>
  <c r="BD53" i="57"/>
  <c r="BD54" i="57"/>
  <c r="BD55" i="57"/>
  <c r="BD56" i="57"/>
  <c r="BD57" i="57"/>
  <c r="BD58" i="57"/>
  <c r="BD59" i="57"/>
  <c r="BD60" i="57"/>
  <c r="BD61" i="57"/>
  <c r="BD62" i="57"/>
  <c r="BD63" i="57"/>
  <c r="BD64" i="57"/>
  <c r="BD65" i="57"/>
  <c r="BD66" i="57"/>
  <c r="BD67" i="57"/>
  <c r="BD68" i="57"/>
  <c r="BC49" i="57"/>
  <c r="BC50" i="57"/>
  <c r="BC51" i="57"/>
  <c r="BC52" i="57"/>
  <c r="BC53" i="57"/>
  <c r="BC54" i="57"/>
  <c r="BC55" i="57"/>
  <c r="BC56" i="57"/>
  <c r="BC57" i="57"/>
  <c r="BC58" i="57"/>
  <c r="BC59" i="57"/>
  <c r="BC60" i="57"/>
  <c r="BC61" i="57"/>
  <c r="BC62" i="57"/>
  <c r="BC63" i="57"/>
  <c r="BC64" i="57"/>
  <c r="BC65" i="57"/>
  <c r="BC66" i="57"/>
  <c r="BC67" i="57"/>
  <c r="BC68" i="57"/>
  <c r="BA49" i="57"/>
  <c r="BA50" i="57"/>
  <c r="BA51" i="57"/>
  <c r="BA52" i="57"/>
  <c r="BA53" i="57"/>
  <c r="BA54" i="57"/>
  <c r="BA55" i="57"/>
  <c r="BA56" i="57"/>
  <c r="BA57" i="57"/>
  <c r="BA58" i="57"/>
  <c r="BA59" i="57"/>
  <c r="BA60" i="57"/>
  <c r="BA61" i="57"/>
  <c r="BA62" i="57"/>
  <c r="BA63" i="57"/>
  <c r="BA64" i="57"/>
  <c r="BA65" i="57"/>
  <c r="BA66" i="57"/>
  <c r="BA67" i="57"/>
  <c r="BA68" i="57"/>
  <c r="AZ49" i="57"/>
  <c r="AZ50" i="57"/>
  <c r="AZ51" i="57"/>
  <c r="AZ52" i="57"/>
  <c r="AZ53" i="57"/>
  <c r="AZ54" i="57"/>
  <c r="AZ55" i="57"/>
  <c r="AZ56" i="57"/>
  <c r="AZ57" i="57"/>
  <c r="AZ58" i="57"/>
  <c r="AZ59" i="57"/>
  <c r="AZ60" i="57"/>
  <c r="AZ61" i="57"/>
  <c r="AZ62" i="57"/>
  <c r="AZ63" i="57"/>
  <c r="AZ64" i="57"/>
  <c r="AZ65" i="57"/>
  <c r="AZ66" i="57"/>
  <c r="AZ67" i="57"/>
  <c r="AZ68" i="57"/>
  <c r="AX49" i="57"/>
  <c r="AX50" i="57"/>
  <c r="AX51" i="57"/>
  <c r="AX52" i="57"/>
  <c r="AX53" i="57"/>
  <c r="AX54" i="57"/>
  <c r="AX55" i="57"/>
  <c r="AX56" i="57"/>
  <c r="AX57" i="57"/>
  <c r="AX58" i="57"/>
  <c r="AX59" i="57"/>
  <c r="AX60" i="57"/>
  <c r="AX61" i="57"/>
  <c r="AX62" i="57"/>
  <c r="AX63" i="57"/>
  <c r="AX64" i="57"/>
  <c r="AX65" i="57"/>
  <c r="AX66" i="57"/>
  <c r="AX67" i="57"/>
  <c r="AX68" i="57"/>
  <c r="AW49" i="57"/>
  <c r="AW50" i="57"/>
  <c r="AW51" i="57"/>
  <c r="AW52" i="57"/>
  <c r="AW53" i="57"/>
  <c r="AW54" i="57"/>
  <c r="AW55" i="57"/>
  <c r="AW56" i="57"/>
  <c r="AW57" i="57"/>
  <c r="AW58" i="57"/>
  <c r="AW59" i="57"/>
  <c r="AW60" i="57"/>
  <c r="AW61" i="57"/>
  <c r="AW62" i="57"/>
  <c r="AW63" i="57"/>
  <c r="AW64" i="57"/>
  <c r="AW65" i="57"/>
  <c r="AW66" i="57"/>
  <c r="AW67" i="57"/>
  <c r="AW68" i="57"/>
  <c r="AU49" i="57"/>
  <c r="AU50" i="57"/>
  <c r="AU51" i="57"/>
  <c r="AU52" i="57"/>
  <c r="AU53" i="57"/>
  <c r="AU54" i="57"/>
  <c r="AU55" i="57"/>
  <c r="AU56" i="57"/>
  <c r="AU57" i="57"/>
  <c r="AU58" i="57"/>
  <c r="AU59" i="57"/>
  <c r="AU60" i="57"/>
  <c r="AU61" i="57"/>
  <c r="AU62" i="57"/>
  <c r="AU63" i="57"/>
  <c r="AU64" i="57"/>
  <c r="AU65" i="57"/>
  <c r="AU66" i="57"/>
  <c r="AU67" i="57"/>
  <c r="AU68" i="57"/>
  <c r="AT49" i="57"/>
  <c r="AT50" i="57"/>
  <c r="AT51" i="57"/>
  <c r="AT52" i="57"/>
  <c r="AT53" i="57"/>
  <c r="AT54" i="57"/>
  <c r="AT55" i="57"/>
  <c r="AT56" i="57"/>
  <c r="AT57" i="57"/>
  <c r="AT58" i="57"/>
  <c r="AT59" i="57"/>
  <c r="AT60" i="57"/>
  <c r="AT61" i="57"/>
  <c r="AT62" i="57"/>
  <c r="AT63" i="57"/>
  <c r="AT64" i="57"/>
  <c r="AT65" i="57"/>
  <c r="AT66" i="57"/>
  <c r="AT67" i="57"/>
  <c r="AT68" i="57"/>
  <c r="S74" i="57"/>
  <c r="T49" i="57"/>
  <c r="T50" i="57"/>
  <c r="T51" i="57"/>
  <c r="T52" i="57"/>
  <c r="T53" i="57"/>
  <c r="T54" i="57"/>
  <c r="T55" i="57"/>
  <c r="T56" i="57"/>
  <c r="T57" i="57"/>
  <c r="T58" i="57"/>
  <c r="T59" i="57"/>
  <c r="T60" i="57"/>
  <c r="T61" i="57"/>
  <c r="T62" i="57"/>
  <c r="T63" i="57"/>
  <c r="T64" i="57"/>
  <c r="T65" i="57"/>
  <c r="T66" i="57"/>
  <c r="T67" i="57"/>
  <c r="T68" i="57"/>
  <c r="R69" i="57"/>
  <c r="U68" i="57"/>
  <c r="B68" i="57"/>
  <c r="U67" i="57"/>
  <c r="B67" i="57"/>
  <c r="U66" i="57"/>
  <c r="B66" i="57"/>
  <c r="U65" i="57"/>
  <c r="B65" i="57"/>
  <c r="U64" i="57"/>
  <c r="B64" i="57"/>
  <c r="U63" i="57"/>
  <c r="B63" i="57"/>
  <c r="U62" i="57"/>
  <c r="B62" i="57"/>
  <c r="U61" i="57"/>
  <c r="B61" i="57"/>
  <c r="U60" i="57"/>
  <c r="B60" i="57"/>
  <c r="U59" i="57"/>
  <c r="B59" i="57"/>
  <c r="U58" i="57"/>
  <c r="B58" i="57"/>
  <c r="U57" i="57"/>
  <c r="B57" i="57"/>
  <c r="U56" i="57"/>
  <c r="B56" i="57"/>
  <c r="U55" i="57"/>
  <c r="B55" i="57"/>
  <c r="U54" i="57"/>
  <c r="B54" i="57"/>
  <c r="U53" i="57"/>
  <c r="B53" i="57"/>
  <c r="U52" i="57"/>
  <c r="B52" i="57"/>
  <c r="U51" i="57"/>
  <c r="B51" i="57"/>
  <c r="U50" i="57"/>
  <c r="B50" i="57"/>
  <c r="U49" i="57"/>
  <c r="AR49" i="57"/>
  <c r="B49" i="57"/>
  <c r="AQ46" i="57"/>
  <c r="AP46" i="57"/>
  <c r="D46" i="57"/>
  <c r="C1" i="57"/>
  <c r="U1515" i="23"/>
  <c r="AR1515" i="23"/>
  <c r="U1477" i="23"/>
  <c r="A1" i="23"/>
  <c r="I35" i="23"/>
  <c r="A111" i="23"/>
  <c r="A146" i="23"/>
  <c r="A234" i="23"/>
  <c r="A270" i="23"/>
  <c r="A305" i="23"/>
  <c r="A342" i="23"/>
  <c r="A428" i="23"/>
  <c r="A465" i="23"/>
  <c r="A501" i="23"/>
  <c r="A537" i="23"/>
  <c r="A594" i="23"/>
  <c r="A628" i="23"/>
  <c r="A664" i="23"/>
  <c r="A698" i="23"/>
  <c r="A732" i="23"/>
  <c r="A766" i="23"/>
  <c r="A802" i="23"/>
  <c r="A838" i="23"/>
  <c r="A874" i="23"/>
  <c r="A939" i="23"/>
  <c r="A974" i="23"/>
  <c r="A1012" i="23"/>
  <c r="A1048" i="23"/>
  <c r="A1082" i="23"/>
  <c r="A1116" i="23"/>
  <c r="A1150" i="23"/>
  <c r="A1190" i="23"/>
  <c r="A1226" i="23"/>
  <c r="A1262" i="23"/>
  <c r="A1297" i="23"/>
  <c r="A1331" i="23"/>
  <c r="A1369" i="23"/>
  <c r="A1405" i="23"/>
  <c r="A1440" i="23"/>
  <c r="A1474" i="23"/>
  <c r="A1512" i="23"/>
  <c r="AP1512" i="23"/>
  <c r="BV1515" i="23"/>
  <c r="BV1516" i="23"/>
  <c r="BV1517" i="23"/>
  <c r="BV1518" i="23"/>
  <c r="BV1519" i="23"/>
  <c r="BV1520" i="23"/>
  <c r="BV1521" i="23"/>
  <c r="BV1522" i="23"/>
  <c r="BV1523" i="23"/>
  <c r="BV1524" i="23"/>
  <c r="BV1525" i="23"/>
  <c r="BV1526" i="23"/>
  <c r="BV1527" i="23"/>
  <c r="BV1528" i="23"/>
  <c r="BV1529" i="23"/>
  <c r="BV1530" i="23"/>
  <c r="BV1531" i="23"/>
  <c r="BV1532" i="23"/>
  <c r="BV1533" i="23"/>
  <c r="BV1534" i="23"/>
  <c r="BU1515" i="23"/>
  <c r="BU1516" i="23"/>
  <c r="BU1517" i="23"/>
  <c r="BU1518" i="23"/>
  <c r="BU1519" i="23"/>
  <c r="BU1520" i="23"/>
  <c r="BU1521" i="23"/>
  <c r="BU1522" i="23"/>
  <c r="BU1523" i="23"/>
  <c r="BU1524" i="23"/>
  <c r="BU1525" i="23"/>
  <c r="BU1526" i="23"/>
  <c r="BU1527" i="23"/>
  <c r="BU1528" i="23"/>
  <c r="BU1529" i="23"/>
  <c r="BU1530" i="23"/>
  <c r="BU1531" i="23"/>
  <c r="BU1532" i="23"/>
  <c r="BU1533" i="23"/>
  <c r="BU1534" i="23"/>
  <c r="BS1515" i="23"/>
  <c r="BS1516" i="23"/>
  <c r="BS1517" i="23"/>
  <c r="BS1518" i="23"/>
  <c r="BS1519" i="23"/>
  <c r="BS1520" i="23"/>
  <c r="BS1521" i="23"/>
  <c r="BS1522" i="23"/>
  <c r="BS1523" i="23"/>
  <c r="BS1524" i="23"/>
  <c r="BS1525" i="23"/>
  <c r="BS1526" i="23"/>
  <c r="BS1527" i="23"/>
  <c r="BS1528" i="23"/>
  <c r="BS1529" i="23"/>
  <c r="BS1530" i="23"/>
  <c r="BS1531" i="23"/>
  <c r="BS1532" i="23"/>
  <c r="BS1533" i="23"/>
  <c r="BS1534" i="23"/>
  <c r="BR1515" i="23"/>
  <c r="BR1516" i="23"/>
  <c r="BR1517" i="23"/>
  <c r="BR1518" i="23"/>
  <c r="BR1519" i="23"/>
  <c r="BR1520" i="23"/>
  <c r="BR1521" i="23"/>
  <c r="BR1522" i="23"/>
  <c r="BR1523" i="23"/>
  <c r="BR1524" i="23"/>
  <c r="BR1525" i="23"/>
  <c r="BR1526" i="23"/>
  <c r="BR1527" i="23"/>
  <c r="BR1528" i="23"/>
  <c r="BR1529" i="23"/>
  <c r="BR1530" i="23"/>
  <c r="BR1531" i="23"/>
  <c r="BR1532" i="23"/>
  <c r="BR1533" i="23"/>
  <c r="BR1534" i="23"/>
  <c r="BP1515" i="23"/>
  <c r="BP1516" i="23"/>
  <c r="BP1517" i="23"/>
  <c r="BP1518" i="23"/>
  <c r="BP1519" i="23"/>
  <c r="BP1520" i="23"/>
  <c r="BP1521" i="23"/>
  <c r="BP1522" i="23"/>
  <c r="BP1523" i="23"/>
  <c r="BP1524" i="23"/>
  <c r="BP1525" i="23"/>
  <c r="BP1526" i="23"/>
  <c r="BP1527" i="23"/>
  <c r="BP1528" i="23"/>
  <c r="BP1529" i="23"/>
  <c r="BP1530" i="23"/>
  <c r="BP1531" i="23"/>
  <c r="BP1532" i="23"/>
  <c r="BP1533" i="23"/>
  <c r="BP1534" i="23"/>
  <c r="BO1515" i="23"/>
  <c r="BO1516" i="23"/>
  <c r="BO1517" i="23"/>
  <c r="BO1518" i="23"/>
  <c r="BO1519" i="23"/>
  <c r="BO1520" i="23"/>
  <c r="BO1521" i="23"/>
  <c r="BO1522" i="23"/>
  <c r="BO1523" i="23"/>
  <c r="BO1524" i="23"/>
  <c r="BO1525" i="23"/>
  <c r="BO1526" i="23"/>
  <c r="BO1527" i="23"/>
  <c r="BO1528" i="23"/>
  <c r="BO1529" i="23"/>
  <c r="BO1530" i="23"/>
  <c r="BO1531" i="23"/>
  <c r="BO1532" i="23"/>
  <c r="BO1533" i="23"/>
  <c r="BO1534" i="23"/>
  <c r="BM1515" i="23"/>
  <c r="BM1516" i="23"/>
  <c r="BM1517" i="23"/>
  <c r="BM1518" i="23"/>
  <c r="BM1519" i="23"/>
  <c r="BM1520" i="23"/>
  <c r="BM1521" i="23"/>
  <c r="BM1522" i="23"/>
  <c r="BM1523" i="23"/>
  <c r="BM1524" i="23"/>
  <c r="BM1525" i="23"/>
  <c r="BM1526" i="23"/>
  <c r="BM1527" i="23"/>
  <c r="BM1528" i="23"/>
  <c r="BM1529" i="23"/>
  <c r="BM1530" i="23"/>
  <c r="BM1531" i="23"/>
  <c r="BM1532" i="23"/>
  <c r="BM1533" i="23"/>
  <c r="BM1534" i="23"/>
  <c r="BL1515" i="23"/>
  <c r="BL1516" i="23"/>
  <c r="BL1517" i="23"/>
  <c r="BL1518" i="23"/>
  <c r="BL1519" i="23"/>
  <c r="BL1520" i="23"/>
  <c r="BL1521" i="23"/>
  <c r="BL1522" i="23"/>
  <c r="BL1523" i="23"/>
  <c r="BL1524" i="23"/>
  <c r="BL1525" i="23"/>
  <c r="BL1526" i="23"/>
  <c r="BL1527" i="23"/>
  <c r="BL1528" i="23"/>
  <c r="BL1529" i="23"/>
  <c r="BL1530" i="23"/>
  <c r="BL1531" i="23"/>
  <c r="BL1532" i="23"/>
  <c r="BL1533" i="23"/>
  <c r="BL1534" i="23"/>
  <c r="BJ1515" i="23"/>
  <c r="BJ1516" i="23"/>
  <c r="BJ1517" i="23"/>
  <c r="BJ1518" i="23"/>
  <c r="BJ1519" i="23"/>
  <c r="BJ1520" i="23"/>
  <c r="BJ1521" i="23"/>
  <c r="BJ1522" i="23"/>
  <c r="BJ1523" i="23"/>
  <c r="BJ1524" i="23"/>
  <c r="BJ1525" i="23"/>
  <c r="BJ1526" i="23"/>
  <c r="BJ1527" i="23"/>
  <c r="BJ1528" i="23"/>
  <c r="BJ1529" i="23"/>
  <c r="BJ1530" i="23"/>
  <c r="BJ1531" i="23"/>
  <c r="BJ1532" i="23"/>
  <c r="BJ1533" i="23"/>
  <c r="BJ1534" i="23"/>
  <c r="BI1515" i="23"/>
  <c r="BI1516" i="23"/>
  <c r="BI1517" i="23"/>
  <c r="BI1518" i="23"/>
  <c r="BI1519" i="23"/>
  <c r="BI1520" i="23"/>
  <c r="BI1521" i="23"/>
  <c r="BI1522" i="23"/>
  <c r="BI1523" i="23"/>
  <c r="BI1524" i="23"/>
  <c r="BI1525" i="23"/>
  <c r="BI1526" i="23"/>
  <c r="BI1527" i="23"/>
  <c r="BI1528" i="23"/>
  <c r="BI1529" i="23"/>
  <c r="BI1530" i="23"/>
  <c r="BI1531" i="23"/>
  <c r="BI1532" i="23"/>
  <c r="BI1533" i="23"/>
  <c r="BI1534" i="23"/>
  <c r="BG1515" i="23"/>
  <c r="BG1516" i="23"/>
  <c r="BG1517" i="23"/>
  <c r="BG1518" i="23"/>
  <c r="BG1519" i="23"/>
  <c r="BG1520" i="23"/>
  <c r="BG1521" i="23"/>
  <c r="BG1522" i="23"/>
  <c r="BG1523" i="23"/>
  <c r="BG1524" i="23"/>
  <c r="BG1525" i="23"/>
  <c r="BG1526" i="23"/>
  <c r="BG1527" i="23"/>
  <c r="BG1528" i="23"/>
  <c r="BG1529" i="23"/>
  <c r="BG1530" i="23"/>
  <c r="BG1531" i="23"/>
  <c r="BG1532" i="23"/>
  <c r="BG1533" i="23"/>
  <c r="BG1534" i="23"/>
  <c r="BF1515" i="23"/>
  <c r="BF1516" i="23"/>
  <c r="BF1517" i="23"/>
  <c r="BF1518" i="23"/>
  <c r="BF1519" i="23"/>
  <c r="BF1520" i="23"/>
  <c r="BF1521" i="23"/>
  <c r="BF1522" i="23"/>
  <c r="BF1523" i="23"/>
  <c r="BF1524" i="23"/>
  <c r="BF1525" i="23"/>
  <c r="BF1526" i="23"/>
  <c r="BF1527" i="23"/>
  <c r="BF1528" i="23"/>
  <c r="BF1529" i="23"/>
  <c r="BF1530" i="23"/>
  <c r="BF1531" i="23"/>
  <c r="BF1532" i="23"/>
  <c r="BF1533" i="23"/>
  <c r="BF1534" i="23"/>
  <c r="BD1515" i="23"/>
  <c r="BD1516" i="23"/>
  <c r="BD1517" i="23"/>
  <c r="BD1518" i="23"/>
  <c r="BD1519" i="23"/>
  <c r="BD1520" i="23"/>
  <c r="BD1521" i="23"/>
  <c r="BD1522" i="23"/>
  <c r="BD1523" i="23"/>
  <c r="BD1524" i="23"/>
  <c r="BD1525" i="23"/>
  <c r="BD1526" i="23"/>
  <c r="BD1527" i="23"/>
  <c r="BD1528" i="23"/>
  <c r="BD1529" i="23"/>
  <c r="BD1530" i="23"/>
  <c r="BD1531" i="23"/>
  <c r="BD1532" i="23"/>
  <c r="BD1533" i="23"/>
  <c r="BD1534" i="23"/>
  <c r="BC1515" i="23"/>
  <c r="BC1516" i="23"/>
  <c r="BC1517" i="23"/>
  <c r="BC1518" i="23"/>
  <c r="BC1519" i="23"/>
  <c r="BC1520" i="23"/>
  <c r="BC1521" i="23"/>
  <c r="BC1522" i="23"/>
  <c r="BC1523" i="23"/>
  <c r="BC1524" i="23"/>
  <c r="BC1525" i="23"/>
  <c r="BC1526" i="23"/>
  <c r="BC1527" i="23"/>
  <c r="BC1528" i="23"/>
  <c r="BC1529" i="23"/>
  <c r="BC1530" i="23"/>
  <c r="BC1531" i="23"/>
  <c r="BC1532" i="23"/>
  <c r="BC1533" i="23"/>
  <c r="BC1534" i="23"/>
  <c r="BA1515" i="23"/>
  <c r="BA1516" i="23"/>
  <c r="BA1517" i="23"/>
  <c r="BA1518" i="23"/>
  <c r="BA1519" i="23"/>
  <c r="BA1520" i="23"/>
  <c r="BA1521" i="23"/>
  <c r="BA1522" i="23"/>
  <c r="BA1523" i="23"/>
  <c r="BA1524" i="23"/>
  <c r="BA1525" i="23"/>
  <c r="BA1526" i="23"/>
  <c r="BA1527" i="23"/>
  <c r="BA1528" i="23"/>
  <c r="BA1529" i="23"/>
  <c r="BA1530" i="23"/>
  <c r="BA1531" i="23"/>
  <c r="BA1532" i="23"/>
  <c r="BA1533" i="23"/>
  <c r="BA1534" i="23"/>
  <c r="BA1535" i="23"/>
  <c r="AZ1515" i="23"/>
  <c r="AZ1516" i="23"/>
  <c r="AZ1517" i="23"/>
  <c r="AZ1518" i="23"/>
  <c r="AZ1519" i="23"/>
  <c r="AZ1520" i="23"/>
  <c r="AZ1521" i="23"/>
  <c r="AZ1522" i="23"/>
  <c r="AZ1523" i="23"/>
  <c r="AZ1524" i="23"/>
  <c r="AZ1525" i="23"/>
  <c r="AZ1526" i="23"/>
  <c r="AZ1527" i="23"/>
  <c r="AZ1528" i="23"/>
  <c r="AZ1529" i="23"/>
  <c r="AZ1530" i="23"/>
  <c r="AZ1531" i="23"/>
  <c r="AZ1532" i="23"/>
  <c r="AZ1533" i="23"/>
  <c r="AZ1534" i="23"/>
  <c r="AX1515" i="23"/>
  <c r="AX1516" i="23"/>
  <c r="AX1517" i="23"/>
  <c r="AX1518" i="23"/>
  <c r="AX1519" i="23"/>
  <c r="AX1520" i="23"/>
  <c r="AX1521" i="23"/>
  <c r="AX1522" i="23"/>
  <c r="AX1523" i="23"/>
  <c r="AX1524" i="23"/>
  <c r="AX1525" i="23"/>
  <c r="AX1526" i="23"/>
  <c r="AX1527" i="23"/>
  <c r="AX1528" i="23"/>
  <c r="AX1529" i="23"/>
  <c r="AX1530" i="23"/>
  <c r="AX1531" i="23"/>
  <c r="AX1532" i="23"/>
  <c r="AX1533" i="23"/>
  <c r="AX1534" i="23"/>
  <c r="AW1515" i="23"/>
  <c r="AW1516" i="23"/>
  <c r="AW1517" i="23"/>
  <c r="AW1518" i="23"/>
  <c r="AW1519" i="23"/>
  <c r="AW1520" i="23"/>
  <c r="AW1521" i="23"/>
  <c r="AW1522" i="23"/>
  <c r="AW1523" i="23"/>
  <c r="AW1524" i="23"/>
  <c r="AW1525" i="23"/>
  <c r="AW1526" i="23"/>
  <c r="AW1527" i="23"/>
  <c r="AW1528" i="23"/>
  <c r="AW1529" i="23"/>
  <c r="AW1530" i="23"/>
  <c r="AW1531" i="23"/>
  <c r="AW1532" i="23"/>
  <c r="AW1533" i="23"/>
  <c r="AW1534" i="23"/>
  <c r="AU1515" i="23"/>
  <c r="AU1516" i="23"/>
  <c r="AU1517" i="23"/>
  <c r="AU1518" i="23"/>
  <c r="AU1519" i="23"/>
  <c r="AU1520" i="23"/>
  <c r="AU1521" i="23"/>
  <c r="AU1522" i="23"/>
  <c r="AU1523" i="23"/>
  <c r="AU1524" i="23"/>
  <c r="AU1525" i="23"/>
  <c r="AU1526" i="23"/>
  <c r="AU1527" i="23"/>
  <c r="AU1528" i="23"/>
  <c r="AU1529" i="23"/>
  <c r="AU1530" i="23"/>
  <c r="AU1531" i="23"/>
  <c r="AU1532" i="23"/>
  <c r="AU1533" i="23"/>
  <c r="AU1534" i="23"/>
  <c r="AT1515" i="23"/>
  <c r="AT1516" i="23"/>
  <c r="AT1517" i="23"/>
  <c r="AT1518" i="23"/>
  <c r="AT1519" i="23"/>
  <c r="AT1520" i="23"/>
  <c r="AT1521" i="23"/>
  <c r="AT1522" i="23"/>
  <c r="AT1523" i="23"/>
  <c r="AT1524" i="23"/>
  <c r="AT1525" i="23"/>
  <c r="AT1526" i="23"/>
  <c r="AT1527" i="23"/>
  <c r="AT1528" i="23"/>
  <c r="AT1529" i="23"/>
  <c r="AT1530" i="23"/>
  <c r="AT1531" i="23"/>
  <c r="AT1532" i="23"/>
  <c r="AT1533" i="23"/>
  <c r="AT1534" i="23"/>
  <c r="R1540" i="23"/>
  <c r="U1534" i="23"/>
  <c r="B1534" i="23"/>
  <c r="U1533" i="23"/>
  <c r="B1533" i="23"/>
  <c r="U1532" i="23"/>
  <c r="B1532" i="23"/>
  <c r="U1531" i="23"/>
  <c r="B1531" i="23"/>
  <c r="U1530" i="23"/>
  <c r="B1530" i="23"/>
  <c r="U1529" i="23"/>
  <c r="B1529" i="23"/>
  <c r="U1528" i="23"/>
  <c r="B1528" i="23"/>
  <c r="U1527" i="23"/>
  <c r="B1527" i="23"/>
  <c r="U1526" i="23"/>
  <c r="B1526" i="23"/>
  <c r="U1525" i="23"/>
  <c r="B1525" i="23"/>
  <c r="U1524" i="23"/>
  <c r="B1524" i="23"/>
  <c r="U1523" i="23"/>
  <c r="B1523" i="23"/>
  <c r="U1522" i="23"/>
  <c r="B1522" i="23"/>
  <c r="U1521" i="23"/>
  <c r="B1521" i="23"/>
  <c r="U1520" i="23"/>
  <c r="B1520" i="23"/>
  <c r="U1519" i="23"/>
  <c r="B1519" i="23"/>
  <c r="U1518" i="23"/>
  <c r="B1518" i="23"/>
  <c r="U1517" i="23"/>
  <c r="B1517" i="23"/>
  <c r="U1516" i="23"/>
  <c r="B1516" i="23"/>
  <c r="B1515" i="23"/>
  <c r="AQ1512" i="23"/>
  <c r="AT63" i="23"/>
  <c r="AU63" i="23"/>
  <c r="AW63" i="23"/>
  <c r="AX63" i="23"/>
  <c r="AZ63" i="23"/>
  <c r="BA63" i="23"/>
  <c r="BC63" i="23"/>
  <c r="BD63" i="23"/>
  <c r="BF63" i="23"/>
  <c r="BG63" i="23"/>
  <c r="BI63" i="23"/>
  <c r="BJ63" i="23"/>
  <c r="BL63" i="23"/>
  <c r="BM63" i="23"/>
  <c r="BO63" i="23"/>
  <c r="BP63" i="23"/>
  <c r="BR63" i="23"/>
  <c r="BS63" i="23"/>
  <c r="BU63" i="23"/>
  <c r="AT64" i="23"/>
  <c r="AU64" i="23"/>
  <c r="AW64" i="23"/>
  <c r="AX64" i="23"/>
  <c r="AZ64" i="23"/>
  <c r="BA64" i="23"/>
  <c r="BC64" i="23"/>
  <c r="BD64" i="23"/>
  <c r="BF64" i="23"/>
  <c r="BG64" i="23"/>
  <c r="BI64" i="23"/>
  <c r="BJ64" i="23"/>
  <c r="BL64" i="23"/>
  <c r="BM64" i="23"/>
  <c r="BO64" i="23"/>
  <c r="BP64" i="23"/>
  <c r="BR64" i="23"/>
  <c r="BS64" i="23"/>
  <c r="BU64" i="23"/>
  <c r="AW65" i="23"/>
  <c r="AX65" i="23"/>
  <c r="AZ65" i="23"/>
  <c r="BA65" i="23"/>
  <c r="BC65" i="23"/>
  <c r="BD65" i="23"/>
  <c r="BF65" i="23"/>
  <c r="BG65" i="23"/>
  <c r="BI65" i="23"/>
  <c r="BJ65" i="23"/>
  <c r="BL65" i="23"/>
  <c r="BM65" i="23"/>
  <c r="BO65" i="23"/>
  <c r="BP65" i="23"/>
  <c r="BR65" i="23"/>
  <c r="BS65" i="23"/>
  <c r="BU65" i="23"/>
  <c r="BV65" i="23"/>
  <c r="AW66" i="23"/>
  <c r="AX66" i="23"/>
  <c r="AZ66" i="23"/>
  <c r="BA66" i="23"/>
  <c r="BC66" i="23"/>
  <c r="BD66" i="23"/>
  <c r="BF66" i="23"/>
  <c r="BG66" i="23"/>
  <c r="BI66" i="23"/>
  <c r="BJ66" i="23"/>
  <c r="BL66" i="23"/>
  <c r="BM66" i="23"/>
  <c r="BO66" i="23"/>
  <c r="BP66" i="23"/>
  <c r="BR66" i="23"/>
  <c r="BS66" i="23"/>
  <c r="BU66" i="23"/>
  <c r="BV66" i="23"/>
  <c r="AT67" i="23"/>
  <c r="AU67" i="23"/>
  <c r="AW67" i="23"/>
  <c r="AZ67" i="23"/>
  <c r="BA67" i="23"/>
  <c r="BC67" i="23"/>
  <c r="BD67" i="23"/>
  <c r="BF67" i="23"/>
  <c r="BG67" i="23"/>
  <c r="BI67" i="23"/>
  <c r="BJ67" i="23"/>
  <c r="BL67" i="23"/>
  <c r="BM67" i="23"/>
  <c r="BO67" i="23"/>
  <c r="BP67" i="23"/>
  <c r="BR67" i="23"/>
  <c r="BS67" i="23"/>
  <c r="BU67" i="23"/>
  <c r="BV67" i="23"/>
  <c r="AT85" i="23"/>
  <c r="AU85" i="23"/>
  <c r="AW85" i="23"/>
  <c r="AZ85" i="23"/>
  <c r="BA85" i="23"/>
  <c r="BC85" i="23"/>
  <c r="BD85" i="23"/>
  <c r="BF85" i="23"/>
  <c r="BG85" i="23"/>
  <c r="BI85" i="23"/>
  <c r="BJ85" i="23"/>
  <c r="BL85" i="23"/>
  <c r="BM85" i="23"/>
  <c r="BO85" i="23"/>
  <c r="BP85" i="23"/>
  <c r="BR85" i="23"/>
  <c r="BS85" i="23"/>
  <c r="BU85" i="23"/>
  <c r="BV85" i="23"/>
  <c r="AW358" i="23"/>
  <c r="AT151" i="23"/>
  <c r="AT153" i="23"/>
  <c r="BF56" i="23"/>
  <c r="AT65" i="23"/>
  <c r="T65" i="23"/>
  <c r="T63" i="23"/>
  <c r="T64" i="23"/>
  <c r="T66" i="23"/>
  <c r="T67" i="23"/>
  <c r="T85" i="23"/>
  <c r="B1015" i="23"/>
  <c r="B1016" i="23"/>
  <c r="B1017" i="23"/>
  <c r="U326" i="23"/>
  <c r="AT326" i="23"/>
  <c r="AU326" i="23"/>
  <c r="AW326" i="23"/>
  <c r="AX326" i="23"/>
  <c r="AZ326" i="23"/>
  <c r="BA326" i="23"/>
  <c r="BC326" i="23"/>
  <c r="BD326" i="23"/>
  <c r="BF326" i="23"/>
  <c r="BG326" i="23"/>
  <c r="BI326" i="23"/>
  <c r="BJ326" i="23"/>
  <c r="BL326" i="23"/>
  <c r="BM326" i="23"/>
  <c r="BO326" i="23"/>
  <c r="BP326" i="23"/>
  <c r="BR326" i="23"/>
  <c r="BS326" i="23"/>
  <c r="U327" i="23"/>
  <c r="AT327" i="23"/>
  <c r="AU327" i="23"/>
  <c r="AW327" i="23"/>
  <c r="AX327" i="23"/>
  <c r="AZ327" i="23"/>
  <c r="BA327" i="23"/>
  <c r="BC327" i="23"/>
  <c r="BD327" i="23"/>
  <c r="BF327" i="23"/>
  <c r="BG327" i="23"/>
  <c r="BI327" i="23"/>
  <c r="BJ327" i="23"/>
  <c r="BL327" i="23"/>
  <c r="BM327" i="23"/>
  <c r="BO327" i="23"/>
  <c r="BP327" i="23"/>
  <c r="BR327" i="23"/>
  <c r="BS327" i="23"/>
  <c r="U328" i="23"/>
  <c r="AT328" i="23"/>
  <c r="AU328" i="23"/>
  <c r="AW328" i="23"/>
  <c r="AX328" i="23"/>
  <c r="AZ328" i="23"/>
  <c r="BA328" i="23"/>
  <c r="BC328" i="23"/>
  <c r="BD328" i="23"/>
  <c r="BF328" i="23"/>
  <c r="BG328" i="23"/>
  <c r="BI328" i="23"/>
  <c r="BJ328" i="23"/>
  <c r="BL328" i="23"/>
  <c r="BM328" i="23"/>
  <c r="BO328" i="23"/>
  <c r="BP328" i="23"/>
  <c r="BR328" i="23"/>
  <c r="BS328" i="23"/>
  <c r="U329" i="23"/>
  <c r="AT329" i="23"/>
  <c r="AU329" i="23"/>
  <c r="AW329" i="23"/>
  <c r="AX329" i="23"/>
  <c r="AZ329" i="23"/>
  <c r="BA329" i="23"/>
  <c r="BC329" i="23"/>
  <c r="BD329" i="23"/>
  <c r="BF329" i="23"/>
  <c r="BG329" i="23"/>
  <c r="BI329" i="23"/>
  <c r="BJ329" i="23"/>
  <c r="BL329" i="23"/>
  <c r="BM329" i="23"/>
  <c r="BO329" i="23"/>
  <c r="BP329" i="23"/>
  <c r="BR329" i="23"/>
  <c r="BS329" i="23"/>
  <c r="U330" i="23"/>
  <c r="AT330" i="23"/>
  <c r="AU330" i="23"/>
  <c r="AW330" i="23"/>
  <c r="AX330" i="23"/>
  <c r="AZ330" i="23"/>
  <c r="BA330" i="23"/>
  <c r="BC330" i="23"/>
  <c r="BD330" i="23"/>
  <c r="BF330" i="23"/>
  <c r="BG330" i="23"/>
  <c r="BI330" i="23"/>
  <c r="BJ330" i="23"/>
  <c r="BL330" i="23"/>
  <c r="BM330" i="23"/>
  <c r="BO330" i="23"/>
  <c r="BP330" i="23"/>
  <c r="BR330" i="23"/>
  <c r="BS330" i="23"/>
  <c r="AT433" i="23"/>
  <c r="U1372" i="23"/>
  <c r="U1119" i="23"/>
  <c r="AR1119" i="23"/>
  <c r="U1085" i="23"/>
  <c r="AR1085" i="23"/>
  <c r="AR1051" i="23"/>
  <c r="U1015" i="23"/>
  <c r="AR1015" i="23"/>
  <c r="U1443" i="23"/>
  <c r="U1408" i="23"/>
  <c r="U1334" i="23"/>
  <c r="U1300" i="23"/>
  <c r="U1265" i="23"/>
  <c r="U1229" i="23"/>
  <c r="AR1229" i="23"/>
  <c r="U805" i="23"/>
  <c r="AR805" i="23"/>
  <c r="U769" i="23"/>
  <c r="AR769" i="23"/>
  <c r="U735" i="23"/>
  <c r="AR735" i="23"/>
  <c r="U667" i="23"/>
  <c r="AR667" i="23"/>
  <c r="U631" i="23"/>
  <c r="AR631" i="23"/>
  <c r="U597" i="23"/>
  <c r="AR597" i="23"/>
  <c r="U540" i="23"/>
  <c r="AR540" i="23"/>
  <c r="U504" i="23"/>
  <c r="AR504" i="23"/>
  <c r="U468" i="23"/>
  <c r="AR468" i="23"/>
  <c r="U431" i="23"/>
  <c r="AR431" i="23"/>
  <c r="U345" i="23"/>
  <c r="AR345" i="23"/>
  <c r="U308" i="23"/>
  <c r="AR308" i="23"/>
  <c r="U273" i="23"/>
  <c r="AR273" i="23"/>
  <c r="U237" i="23"/>
  <c r="AR237" i="23"/>
  <c r="U149" i="23"/>
  <c r="AR149" i="23"/>
  <c r="U50" i="23"/>
  <c r="AR50" i="23"/>
  <c r="BV1477" i="23"/>
  <c r="BV1478" i="23"/>
  <c r="BV1479" i="23"/>
  <c r="BV1480" i="23"/>
  <c r="BV1481" i="23"/>
  <c r="BV1482" i="23"/>
  <c r="BV1483" i="23"/>
  <c r="BV1484" i="23"/>
  <c r="BV1485" i="23"/>
  <c r="BV1486" i="23"/>
  <c r="BV1487" i="23"/>
  <c r="BV1488" i="23"/>
  <c r="BV1489" i="23"/>
  <c r="BV1490" i="23"/>
  <c r="BV1491" i="23"/>
  <c r="BV1492" i="23"/>
  <c r="BV1493" i="23"/>
  <c r="BV1494" i="23"/>
  <c r="BV1495" i="23"/>
  <c r="BV1496" i="23"/>
  <c r="BU1477" i="23"/>
  <c r="BU1478" i="23"/>
  <c r="BU1479" i="23"/>
  <c r="BU1480" i="23"/>
  <c r="BU1481" i="23"/>
  <c r="BU1482" i="23"/>
  <c r="BU1483" i="23"/>
  <c r="BU1484" i="23"/>
  <c r="BU1485" i="23"/>
  <c r="BU1486" i="23"/>
  <c r="BU1487" i="23"/>
  <c r="BU1488" i="23"/>
  <c r="BU1489" i="23"/>
  <c r="BU1490" i="23"/>
  <c r="BU1491" i="23"/>
  <c r="BU1492" i="23"/>
  <c r="BU1493" i="23"/>
  <c r="BU1494" i="23"/>
  <c r="BU1495" i="23"/>
  <c r="BU1496" i="23"/>
  <c r="BS1477" i="23"/>
  <c r="BS1478" i="23"/>
  <c r="BS1479" i="23"/>
  <c r="BS1480" i="23"/>
  <c r="BS1481" i="23"/>
  <c r="BS1482" i="23"/>
  <c r="BS1483" i="23"/>
  <c r="BS1484" i="23"/>
  <c r="BS1485" i="23"/>
  <c r="BS1486" i="23"/>
  <c r="BS1487" i="23"/>
  <c r="BS1488" i="23"/>
  <c r="BS1489" i="23"/>
  <c r="BS1490" i="23"/>
  <c r="BS1491" i="23"/>
  <c r="BS1492" i="23"/>
  <c r="BS1493" i="23"/>
  <c r="BS1494" i="23"/>
  <c r="BS1495" i="23"/>
  <c r="BS1496" i="23"/>
  <c r="BR1477" i="23"/>
  <c r="BR1478" i="23"/>
  <c r="BR1479" i="23"/>
  <c r="BR1480" i="23"/>
  <c r="BR1481" i="23"/>
  <c r="BR1482" i="23"/>
  <c r="BR1483" i="23"/>
  <c r="BR1484" i="23"/>
  <c r="BR1485" i="23"/>
  <c r="BR1486" i="23"/>
  <c r="BR1487" i="23"/>
  <c r="BR1488" i="23"/>
  <c r="BR1489" i="23"/>
  <c r="BR1490" i="23"/>
  <c r="BR1491" i="23"/>
  <c r="BR1492" i="23"/>
  <c r="BR1493" i="23"/>
  <c r="BR1494" i="23"/>
  <c r="BR1495" i="23"/>
  <c r="BR1496" i="23"/>
  <c r="BP1477" i="23"/>
  <c r="BP1478" i="23"/>
  <c r="BP1479" i="23"/>
  <c r="BP1480" i="23"/>
  <c r="BP1481" i="23"/>
  <c r="BP1482" i="23"/>
  <c r="BP1483" i="23"/>
  <c r="BP1484" i="23"/>
  <c r="BP1485" i="23"/>
  <c r="BP1486" i="23"/>
  <c r="BP1487" i="23"/>
  <c r="BP1488" i="23"/>
  <c r="BP1489" i="23"/>
  <c r="BP1490" i="23"/>
  <c r="BP1491" i="23"/>
  <c r="BP1492" i="23"/>
  <c r="BP1493" i="23"/>
  <c r="BP1494" i="23"/>
  <c r="BP1495" i="23"/>
  <c r="BP1496" i="23"/>
  <c r="BO1477" i="23"/>
  <c r="BO1478" i="23"/>
  <c r="BO1479" i="23"/>
  <c r="BO1480" i="23"/>
  <c r="BO1481" i="23"/>
  <c r="BO1482" i="23"/>
  <c r="BO1483" i="23"/>
  <c r="BO1484" i="23"/>
  <c r="BO1485" i="23"/>
  <c r="BO1486" i="23"/>
  <c r="BO1487" i="23"/>
  <c r="BO1488" i="23"/>
  <c r="BO1489" i="23"/>
  <c r="BO1490" i="23"/>
  <c r="BO1491" i="23"/>
  <c r="BO1492" i="23"/>
  <c r="BO1493" i="23"/>
  <c r="BO1494" i="23"/>
  <c r="BO1495" i="23"/>
  <c r="BO1496" i="23"/>
  <c r="BM1477" i="23"/>
  <c r="BM1478" i="23"/>
  <c r="BM1479" i="23"/>
  <c r="BM1480" i="23"/>
  <c r="BM1481" i="23"/>
  <c r="BM1482" i="23"/>
  <c r="BM1483" i="23"/>
  <c r="BM1484" i="23"/>
  <c r="BM1485" i="23"/>
  <c r="BM1486" i="23"/>
  <c r="BM1487" i="23"/>
  <c r="BM1488" i="23"/>
  <c r="BM1489" i="23"/>
  <c r="BM1490" i="23"/>
  <c r="BM1491" i="23"/>
  <c r="BM1492" i="23"/>
  <c r="BM1493" i="23"/>
  <c r="BM1494" i="23"/>
  <c r="BM1495" i="23"/>
  <c r="BM1496" i="23"/>
  <c r="BL1477" i="23"/>
  <c r="BL1478" i="23"/>
  <c r="BL1479" i="23"/>
  <c r="BL1480" i="23"/>
  <c r="BL1481" i="23"/>
  <c r="BL1482" i="23"/>
  <c r="BL1483" i="23"/>
  <c r="BL1484" i="23"/>
  <c r="BL1485" i="23"/>
  <c r="BL1486" i="23"/>
  <c r="BL1487" i="23"/>
  <c r="BL1488" i="23"/>
  <c r="BL1489" i="23"/>
  <c r="BL1490" i="23"/>
  <c r="BL1491" i="23"/>
  <c r="BL1492" i="23"/>
  <c r="BL1493" i="23"/>
  <c r="BL1494" i="23"/>
  <c r="BL1495" i="23"/>
  <c r="BL1496" i="23"/>
  <c r="BJ1477" i="23"/>
  <c r="BJ1478" i="23"/>
  <c r="BJ1479" i="23"/>
  <c r="BJ1480" i="23"/>
  <c r="BJ1481" i="23"/>
  <c r="BJ1482" i="23"/>
  <c r="BJ1483" i="23"/>
  <c r="BJ1484" i="23"/>
  <c r="BJ1485" i="23"/>
  <c r="BJ1486" i="23"/>
  <c r="BJ1487" i="23"/>
  <c r="BJ1488" i="23"/>
  <c r="BJ1489" i="23"/>
  <c r="BJ1490" i="23"/>
  <c r="BJ1491" i="23"/>
  <c r="BJ1492" i="23"/>
  <c r="BJ1493" i="23"/>
  <c r="BJ1494" i="23"/>
  <c r="BJ1495" i="23"/>
  <c r="BJ1496" i="23"/>
  <c r="BI1477" i="23"/>
  <c r="BI1478" i="23"/>
  <c r="BI1479" i="23"/>
  <c r="BI1480" i="23"/>
  <c r="BI1481" i="23"/>
  <c r="BI1482" i="23"/>
  <c r="BI1483" i="23"/>
  <c r="BI1484" i="23"/>
  <c r="BI1485" i="23"/>
  <c r="BI1486" i="23"/>
  <c r="BI1487" i="23"/>
  <c r="BI1488" i="23"/>
  <c r="BI1489" i="23"/>
  <c r="BI1490" i="23"/>
  <c r="BI1491" i="23"/>
  <c r="BI1492" i="23"/>
  <c r="BI1493" i="23"/>
  <c r="BI1494" i="23"/>
  <c r="BI1495" i="23"/>
  <c r="BI1496" i="23"/>
  <c r="BG1477" i="23"/>
  <c r="BG1478" i="23"/>
  <c r="BG1479" i="23"/>
  <c r="BG1480" i="23"/>
  <c r="BG1481" i="23"/>
  <c r="BG1482" i="23"/>
  <c r="BG1483" i="23"/>
  <c r="BG1484" i="23"/>
  <c r="BG1485" i="23"/>
  <c r="BG1486" i="23"/>
  <c r="BG1487" i="23"/>
  <c r="BG1488" i="23"/>
  <c r="BG1489" i="23"/>
  <c r="BG1490" i="23"/>
  <c r="BG1491" i="23"/>
  <c r="BG1492" i="23"/>
  <c r="BG1493" i="23"/>
  <c r="BG1494" i="23"/>
  <c r="BG1495" i="23"/>
  <c r="BG1496" i="23"/>
  <c r="BF1477" i="23"/>
  <c r="BF1478" i="23"/>
  <c r="BF1479" i="23"/>
  <c r="BF1480" i="23"/>
  <c r="BF1481" i="23"/>
  <c r="BF1482" i="23"/>
  <c r="BF1483" i="23"/>
  <c r="BF1484" i="23"/>
  <c r="BF1485" i="23"/>
  <c r="BF1486" i="23"/>
  <c r="BF1487" i="23"/>
  <c r="BF1488" i="23"/>
  <c r="BF1489" i="23"/>
  <c r="BF1490" i="23"/>
  <c r="BF1491" i="23"/>
  <c r="BF1492" i="23"/>
  <c r="BF1493" i="23"/>
  <c r="BF1494" i="23"/>
  <c r="BF1495" i="23"/>
  <c r="BF1496" i="23"/>
  <c r="BD1477" i="23"/>
  <c r="BD1478" i="23"/>
  <c r="BD1479" i="23"/>
  <c r="BD1480" i="23"/>
  <c r="BD1481" i="23"/>
  <c r="BD1482" i="23"/>
  <c r="BD1483" i="23"/>
  <c r="BD1484" i="23"/>
  <c r="BD1485" i="23"/>
  <c r="BD1486" i="23"/>
  <c r="BD1487" i="23"/>
  <c r="BD1488" i="23"/>
  <c r="BD1489" i="23"/>
  <c r="BD1490" i="23"/>
  <c r="BD1491" i="23"/>
  <c r="BD1492" i="23"/>
  <c r="BD1493" i="23"/>
  <c r="BD1494" i="23"/>
  <c r="BD1495" i="23"/>
  <c r="BD1496" i="23"/>
  <c r="BC1477" i="23"/>
  <c r="BC1478" i="23"/>
  <c r="BC1479" i="23"/>
  <c r="BC1480" i="23"/>
  <c r="BC1481" i="23"/>
  <c r="BC1482" i="23"/>
  <c r="BC1483" i="23"/>
  <c r="BC1484" i="23"/>
  <c r="BC1485" i="23"/>
  <c r="BC1486" i="23"/>
  <c r="BC1487" i="23"/>
  <c r="BC1488" i="23"/>
  <c r="BC1489" i="23"/>
  <c r="BC1490" i="23"/>
  <c r="BC1491" i="23"/>
  <c r="BC1492" i="23"/>
  <c r="BC1493" i="23"/>
  <c r="BC1494" i="23"/>
  <c r="BC1495" i="23"/>
  <c r="BC1496" i="23"/>
  <c r="BA1477" i="23"/>
  <c r="BA1478" i="23"/>
  <c r="BA1479" i="23"/>
  <c r="BA1480" i="23"/>
  <c r="BA1481" i="23"/>
  <c r="BA1482" i="23"/>
  <c r="BA1483" i="23"/>
  <c r="BA1484" i="23"/>
  <c r="BA1485" i="23"/>
  <c r="BA1486" i="23"/>
  <c r="BA1487" i="23"/>
  <c r="BA1488" i="23"/>
  <c r="BA1489" i="23"/>
  <c r="BA1490" i="23"/>
  <c r="BA1491" i="23"/>
  <c r="BA1492" i="23"/>
  <c r="BA1493" i="23"/>
  <c r="BA1494" i="23"/>
  <c r="BA1495" i="23"/>
  <c r="BA1496" i="23"/>
  <c r="AZ1477" i="23"/>
  <c r="AZ1478" i="23"/>
  <c r="AZ1479" i="23"/>
  <c r="AZ1480" i="23"/>
  <c r="AZ1481" i="23"/>
  <c r="AZ1482" i="23"/>
  <c r="AZ1483" i="23"/>
  <c r="AZ1484" i="23"/>
  <c r="AZ1485" i="23"/>
  <c r="AZ1486" i="23"/>
  <c r="AZ1487" i="23"/>
  <c r="AZ1488" i="23"/>
  <c r="AZ1489" i="23"/>
  <c r="AZ1490" i="23"/>
  <c r="AZ1491" i="23"/>
  <c r="AZ1492" i="23"/>
  <c r="AZ1493" i="23"/>
  <c r="AZ1494" i="23"/>
  <c r="AZ1495" i="23"/>
  <c r="AZ1496" i="23"/>
  <c r="AX1477" i="23"/>
  <c r="AX1478" i="23"/>
  <c r="AX1479" i="23"/>
  <c r="AX1480" i="23"/>
  <c r="AX1481" i="23"/>
  <c r="AX1482" i="23"/>
  <c r="AX1483" i="23"/>
  <c r="AX1484" i="23"/>
  <c r="AX1485" i="23"/>
  <c r="AX1486" i="23"/>
  <c r="AX1487" i="23"/>
  <c r="AX1488" i="23"/>
  <c r="AX1489" i="23"/>
  <c r="AX1490" i="23"/>
  <c r="AX1491" i="23"/>
  <c r="AX1492" i="23"/>
  <c r="AX1493" i="23"/>
  <c r="AX1494" i="23"/>
  <c r="AX1495" i="23"/>
  <c r="AX1496" i="23"/>
  <c r="AW1477" i="23"/>
  <c r="AW1478" i="23"/>
  <c r="AW1479" i="23"/>
  <c r="AW1480" i="23"/>
  <c r="AW1481" i="23"/>
  <c r="AW1482" i="23"/>
  <c r="AW1483" i="23"/>
  <c r="AW1484" i="23"/>
  <c r="AW1485" i="23"/>
  <c r="AW1486" i="23"/>
  <c r="AW1487" i="23"/>
  <c r="AW1488" i="23"/>
  <c r="AW1489" i="23"/>
  <c r="AW1490" i="23"/>
  <c r="AW1491" i="23"/>
  <c r="AW1492" i="23"/>
  <c r="AW1493" i="23"/>
  <c r="AW1494" i="23"/>
  <c r="AW1495" i="23"/>
  <c r="AW1496" i="23"/>
  <c r="AU1477" i="23"/>
  <c r="AU1478" i="23"/>
  <c r="AU1479" i="23"/>
  <c r="AU1480" i="23"/>
  <c r="AU1481" i="23"/>
  <c r="AU1482" i="23"/>
  <c r="AU1483" i="23"/>
  <c r="AU1484" i="23"/>
  <c r="AU1485" i="23"/>
  <c r="AU1486" i="23"/>
  <c r="AU1487" i="23"/>
  <c r="AU1488" i="23"/>
  <c r="AU1489" i="23"/>
  <c r="AU1490" i="23"/>
  <c r="AU1491" i="23"/>
  <c r="AU1492" i="23"/>
  <c r="AU1493" i="23"/>
  <c r="AU1494" i="23"/>
  <c r="AU1495" i="23"/>
  <c r="AU1496" i="23"/>
  <c r="AT1477" i="23"/>
  <c r="AT1478" i="23"/>
  <c r="AT1479" i="23"/>
  <c r="AT1480" i="23"/>
  <c r="AT1481" i="23"/>
  <c r="AT1482" i="23"/>
  <c r="AT1483" i="23"/>
  <c r="AT1484" i="23"/>
  <c r="AT1485" i="23"/>
  <c r="AT1486" i="23"/>
  <c r="AT1487" i="23"/>
  <c r="AT1488" i="23"/>
  <c r="AT1489" i="23"/>
  <c r="AT1490" i="23"/>
  <c r="AT1491" i="23"/>
  <c r="AT1492" i="23"/>
  <c r="AT1493" i="23"/>
  <c r="AT1494" i="23"/>
  <c r="AT1495" i="23"/>
  <c r="AT1496" i="23"/>
  <c r="U1496" i="23"/>
  <c r="B1496" i="23"/>
  <c r="U1495" i="23"/>
  <c r="B1495" i="23"/>
  <c r="U1494" i="23"/>
  <c r="B1494" i="23"/>
  <c r="U1493" i="23"/>
  <c r="B1493" i="23"/>
  <c r="U1492" i="23"/>
  <c r="B1492" i="23"/>
  <c r="U1491" i="23"/>
  <c r="B1491" i="23"/>
  <c r="U1490" i="23"/>
  <c r="B1490" i="23"/>
  <c r="U1489" i="23"/>
  <c r="B1489" i="23"/>
  <c r="U1488" i="23"/>
  <c r="B1488" i="23"/>
  <c r="U1487" i="23"/>
  <c r="B1487" i="23"/>
  <c r="U1486" i="23"/>
  <c r="B1486" i="23"/>
  <c r="U1485" i="23"/>
  <c r="B1485" i="23"/>
  <c r="U1484" i="23"/>
  <c r="B1484" i="23"/>
  <c r="U1483" i="23"/>
  <c r="B1483" i="23"/>
  <c r="U1482" i="23"/>
  <c r="B1482" i="23"/>
  <c r="U1481" i="23"/>
  <c r="B1481" i="23"/>
  <c r="U1480" i="23"/>
  <c r="B1480" i="23"/>
  <c r="U1479" i="23"/>
  <c r="B1479" i="23"/>
  <c r="U1478" i="23"/>
  <c r="B1478" i="23"/>
  <c r="B1477" i="23"/>
  <c r="AQ1474" i="23"/>
  <c r="BV1443" i="23"/>
  <c r="BV1444" i="23"/>
  <c r="BV1445" i="23"/>
  <c r="S1446" i="23"/>
  <c r="BV1446" i="23"/>
  <c r="BV1447" i="23"/>
  <c r="BV1448" i="23"/>
  <c r="BV1449" i="23"/>
  <c r="BV1450" i="23"/>
  <c r="BV1451" i="23"/>
  <c r="BV1452" i="23"/>
  <c r="BV1453" i="23"/>
  <c r="BV1454" i="23"/>
  <c r="BV1455" i="23"/>
  <c r="BV1456" i="23"/>
  <c r="BV1458" i="23"/>
  <c r="BV1462" i="23"/>
  <c r="BU1443" i="23"/>
  <c r="BU1444" i="23"/>
  <c r="BU1445" i="23"/>
  <c r="BU1446" i="23"/>
  <c r="BU1447" i="23"/>
  <c r="BU1448" i="23"/>
  <c r="BU1449" i="23"/>
  <c r="BU1450" i="23"/>
  <c r="BU1451" i="23"/>
  <c r="BU1452" i="23"/>
  <c r="BU1453" i="23"/>
  <c r="BU1454" i="23"/>
  <c r="BU1455" i="23"/>
  <c r="BU1456" i="23"/>
  <c r="BU1458" i="23"/>
  <c r="BU1462" i="23"/>
  <c r="BS1443" i="23"/>
  <c r="S1444" i="23"/>
  <c r="BS1444" i="23"/>
  <c r="BS1445" i="23"/>
  <c r="BS1446" i="23"/>
  <c r="BS1447" i="23"/>
  <c r="BS1448" i="23"/>
  <c r="BS1449" i="23"/>
  <c r="BS1450" i="23"/>
  <c r="BS1451" i="23"/>
  <c r="BS1452" i="23"/>
  <c r="BS1453" i="23"/>
  <c r="BS1454" i="23"/>
  <c r="BS1455" i="23"/>
  <c r="BS1456" i="23"/>
  <c r="BS1458" i="23"/>
  <c r="BS1462" i="23"/>
  <c r="BR1443" i="23"/>
  <c r="BR1444" i="23"/>
  <c r="BR1445" i="23"/>
  <c r="BR1446" i="23"/>
  <c r="BR1447" i="23"/>
  <c r="BR1448" i="23"/>
  <c r="BR1449" i="23"/>
  <c r="BR1450" i="23"/>
  <c r="BR1451" i="23"/>
  <c r="BR1452" i="23"/>
  <c r="BR1453" i="23"/>
  <c r="BR1454" i="23"/>
  <c r="BR1455" i="23"/>
  <c r="BR1456" i="23"/>
  <c r="BR1458" i="23"/>
  <c r="BR1462" i="23"/>
  <c r="BP1443" i="23"/>
  <c r="BP1444" i="23"/>
  <c r="BP1445" i="23"/>
  <c r="BP1446" i="23"/>
  <c r="BP1447" i="23"/>
  <c r="BP1448" i="23"/>
  <c r="BP1449" i="23"/>
  <c r="BP1450" i="23"/>
  <c r="BP1451" i="23"/>
  <c r="BP1452" i="23"/>
  <c r="BP1453" i="23"/>
  <c r="BP1454" i="23"/>
  <c r="BP1455" i="23"/>
  <c r="BP1456" i="23"/>
  <c r="BP1458" i="23"/>
  <c r="BP1462" i="23"/>
  <c r="BO1443" i="23"/>
  <c r="BO1444" i="23"/>
  <c r="BO1445" i="23"/>
  <c r="BO1446" i="23"/>
  <c r="BO1447" i="23"/>
  <c r="BO1448" i="23"/>
  <c r="BO1449" i="23"/>
  <c r="BO1450" i="23"/>
  <c r="BO1451" i="23"/>
  <c r="BO1452" i="23"/>
  <c r="BO1453" i="23"/>
  <c r="BO1454" i="23"/>
  <c r="BO1455" i="23"/>
  <c r="BO1456" i="23"/>
  <c r="BO1458" i="23"/>
  <c r="BO1462" i="23"/>
  <c r="BM1443" i="23"/>
  <c r="BM1444" i="23"/>
  <c r="BM1445" i="23"/>
  <c r="BM1446" i="23"/>
  <c r="BM1447" i="23"/>
  <c r="BM1448" i="23"/>
  <c r="BM1449" i="23"/>
  <c r="BM1450" i="23"/>
  <c r="BM1451" i="23"/>
  <c r="BM1452" i="23"/>
  <c r="BM1453" i="23"/>
  <c r="BM1454" i="23"/>
  <c r="BM1455" i="23"/>
  <c r="BM1456" i="23"/>
  <c r="BM1458" i="23"/>
  <c r="BM1462" i="23"/>
  <c r="BL1443" i="23"/>
  <c r="BL1444" i="23"/>
  <c r="BL1445" i="23"/>
  <c r="BL1446" i="23"/>
  <c r="BL1447" i="23"/>
  <c r="BL1448" i="23"/>
  <c r="BL1449" i="23"/>
  <c r="BL1450" i="23"/>
  <c r="BL1451" i="23"/>
  <c r="BL1452" i="23"/>
  <c r="BL1453" i="23"/>
  <c r="BL1454" i="23"/>
  <c r="BL1455" i="23"/>
  <c r="BL1456" i="23"/>
  <c r="BL1458" i="23"/>
  <c r="BL1462" i="23"/>
  <c r="BJ1443" i="23"/>
  <c r="BJ1444" i="23"/>
  <c r="BJ1445" i="23"/>
  <c r="BJ1446" i="23"/>
  <c r="BJ1447" i="23"/>
  <c r="BJ1448" i="23"/>
  <c r="BJ1449" i="23"/>
  <c r="BJ1450" i="23"/>
  <c r="BJ1451" i="23"/>
  <c r="BJ1452" i="23"/>
  <c r="BJ1453" i="23"/>
  <c r="BJ1454" i="23"/>
  <c r="BJ1455" i="23"/>
  <c r="BJ1456" i="23"/>
  <c r="BJ1458" i="23"/>
  <c r="BJ1462" i="23"/>
  <c r="BI1443" i="23"/>
  <c r="BI1444" i="23"/>
  <c r="BI1445" i="23"/>
  <c r="BI1446" i="23"/>
  <c r="BI1447" i="23"/>
  <c r="BI1448" i="23"/>
  <c r="BI1449" i="23"/>
  <c r="BI1450" i="23"/>
  <c r="BI1451" i="23"/>
  <c r="BI1452" i="23"/>
  <c r="BI1453" i="23"/>
  <c r="BI1454" i="23"/>
  <c r="BI1455" i="23"/>
  <c r="BI1456" i="23"/>
  <c r="BI1458" i="23"/>
  <c r="BI1462" i="23"/>
  <c r="BG1443" i="23"/>
  <c r="BG1444" i="23"/>
  <c r="BG1445" i="23"/>
  <c r="BG1446" i="23"/>
  <c r="BG1447" i="23"/>
  <c r="BG1448" i="23"/>
  <c r="BG1449" i="23"/>
  <c r="BG1450" i="23"/>
  <c r="BG1451" i="23"/>
  <c r="BG1452" i="23"/>
  <c r="BG1453" i="23"/>
  <c r="BG1454" i="23"/>
  <c r="BG1455" i="23"/>
  <c r="BG1456" i="23"/>
  <c r="BG1458" i="23"/>
  <c r="BG1462" i="23"/>
  <c r="BF1443" i="23"/>
  <c r="BF1444" i="23"/>
  <c r="BF1445" i="23"/>
  <c r="BF1446" i="23"/>
  <c r="BF1447" i="23"/>
  <c r="BF1448" i="23"/>
  <c r="BF1449" i="23"/>
  <c r="BF1450" i="23"/>
  <c r="BF1451" i="23"/>
  <c r="BF1452" i="23"/>
  <c r="BF1453" i="23"/>
  <c r="BF1454" i="23"/>
  <c r="BF1455" i="23"/>
  <c r="BF1456" i="23"/>
  <c r="BF1458" i="23"/>
  <c r="BF1462" i="23"/>
  <c r="BD1443" i="23"/>
  <c r="BD1444" i="23"/>
  <c r="BD1445" i="23"/>
  <c r="BD1446" i="23"/>
  <c r="BD1447" i="23"/>
  <c r="BD1448" i="23"/>
  <c r="BD1449" i="23"/>
  <c r="BD1450" i="23"/>
  <c r="BD1451" i="23"/>
  <c r="BD1452" i="23"/>
  <c r="BD1453" i="23"/>
  <c r="BD1454" i="23"/>
  <c r="BD1455" i="23"/>
  <c r="BD1456" i="23"/>
  <c r="BD1458" i="23"/>
  <c r="BD1462" i="23"/>
  <c r="BC1443" i="23"/>
  <c r="BC1444" i="23"/>
  <c r="BC1445" i="23"/>
  <c r="BC1446" i="23"/>
  <c r="BC1447" i="23"/>
  <c r="BC1448" i="23"/>
  <c r="BC1449" i="23"/>
  <c r="BC1450" i="23"/>
  <c r="BC1451" i="23"/>
  <c r="BC1452" i="23"/>
  <c r="BC1453" i="23"/>
  <c r="BC1454" i="23"/>
  <c r="BC1455" i="23"/>
  <c r="BC1456" i="23"/>
  <c r="BC1458" i="23"/>
  <c r="BC1462" i="23"/>
  <c r="BA1443" i="23"/>
  <c r="BA1444" i="23"/>
  <c r="BA1445" i="23"/>
  <c r="BA1446" i="23"/>
  <c r="BA1447" i="23"/>
  <c r="BA1448" i="23"/>
  <c r="BA1449" i="23"/>
  <c r="BA1450" i="23"/>
  <c r="BA1451" i="23"/>
  <c r="BA1452" i="23"/>
  <c r="BA1453" i="23"/>
  <c r="BA1454" i="23"/>
  <c r="BA1455" i="23"/>
  <c r="BA1456" i="23"/>
  <c r="BA1458" i="23"/>
  <c r="BA1462" i="23"/>
  <c r="AZ1443" i="23"/>
  <c r="AZ1444" i="23"/>
  <c r="AZ1445" i="23"/>
  <c r="AZ1446" i="23"/>
  <c r="AZ1447" i="23"/>
  <c r="AZ1448" i="23"/>
  <c r="AZ1449" i="23"/>
  <c r="AZ1450" i="23"/>
  <c r="AZ1451" i="23"/>
  <c r="AZ1452" i="23"/>
  <c r="AZ1453" i="23"/>
  <c r="AZ1454" i="23"/>
  <c r="AZ1455" i="23"/>
  <c r="AZ1456" i="23"/>
  <c r="AZ1458" i="23"/>
  <c r="AZ1462" i="23"/>
  <c r="AX1443" i="23"/>
  <c r="AX1444" i="23"/>
  <c r="AX1445" i="23"/>
  <c r="AX1446" i="23"/>
  <c r="AX1447" i="23"/>
  <c r="AX1448" i="23"/>
  <c r="AX1449" i="23"/>
  <c r="AX1450" i="23"/>
  <c r="AX1451" i="23"/>
  <c r="AX1452" i="23"/>
  <c r="AX1453" i="23"/>
  <c r="AX1454" i="23"/>
  <c r="AX1455" i="23"/>
  <c r="AX1456" i="23"/>
  <c r="AX1458" i="23"/>
  <c r="AX1462" i="23"/>
  <c r="AW1443" i="23"/>
  <c r="AW1444" i="23"/>
  <c r="AW1445" i="23"/>
  <c r="AW1446" i="23"/>
  <c r="AW1447" i="23"/>
  <c r="AW1448" i="23"/>
  <c r="AW1449" i="23"/>
  <c r="AW1450" i="23"/>
  <c r="AW1451" i="23"/>
  <c r="AW1452" i="23"/>
  <c r="AW1453" i="23"/>
  <c r="AW1454" i="23"/>
  <c r="AW1455" i="23"/>
  <c r="AW1456" i="23"/>
  <c r="AW1458" i="23"/>
  <c r="AW1462" i="23"/>
  <c r="AU1443" i="23"/>
  <c r="AU1444" i="23"/>
  <c r="AU1445" i="23"/>
  <c r="AU1446" i="23"/>
  <c r="AU1447" i="23"/>
  <c r="AU1448" i="23"/>
  <c r="AU1449" i="23"/>
  <c r="AU1450" i="23"/>
  <c r="AU1451" i="23"/>
  <c r="AU1452" i="23"/>
  <c r="AU1453" i="23"/>
  <c r="AU1454" i="23"/>
  <c r="AU1455" i="23"/>
  <c r="AU1456" i="23"/>
  <c r="AU1458" i="23"/>
  <c r="AU1462" i="23"/>
  <c r="AT1443" i="23"/>
  <c r="AT1444" i="23"/>
  <c r="AT1445" i="23"/>
  <c r="AT1446" i="23"/>
  <c r="AT1447" i="23"/>
  <c r="AT1448" i="23"/>
  <c r="AT1449" i="23"/>
  <c r="AT1450" i="23"/>
  <c r="AT1451" i="23"/>
  <c r="AT1452" i="23"/>
  <c r="AT1453" i="23"/>
  <c r="AT1454" i="23"/>
  <c r="AT1455" i="23"/>
  <c r="AT1456" i="23"/>
  <c r="AT1458" i="23"/>
  <c r="AT1462" i="23"/>
  <c r="U1462" i="23"/>
  <c r="B1462" i="23"/>
  <c r="U1458" i="23"/>
  <c r="B1458" i="23"/>
  <c r="U1456" i="23"/>
  <c r="B1456" i="23"/>
  <c r="U1455" i="23"/>
  <c r="B1455" i="23"/>
  <c r="U1454" i="23"/>
  <c r="B1454" i="23"/>
  <c r="U1453" i="23"/>
  <c r="B1453" i="23"/>
  <c r="U1452" i="23"/>
  <c r="B1452" i="23"/>
  <c r="U1451" i="23"/>
  <c r="B1451" i="23"/>
  <c r="U1450" i="23"/>
  <c r="B1450" i="23"/>
  <c r="U1449" i="23"/>
  <c r="B1449" i="23"/>
  <c r="U1448" i="23"/>
  <c r="B1448" i="23"/>
  <c r="U1447" i="23"/>
  <c r="B1447" i="23"/>
  <c r="U1446" i="23"/>
  <c r="B1446" i="23"/>
  <c r="U1445" i="23"/>
  <c r="B1445" i="23"/>
  <c r="U1444" i="23"/>
  <c r="B1444" i="23"/>
  <c r="B1443" i="23"/>
  <c r="AQ1440" i="23"/>
  <c r="BV1408" i="23"/>
  <c r="BV1409" i="23"/>
  <c r="BV1410" i="23"/>
  <c r="BV1411" i="23"/>
  <c r="BV1427" i="23"/>
  <c r="BU1408" i="23"/>
  <c r="BU1409" i="23"/>
  <c r="BU1410" i="23"/>
  <c r="BU1411" i="23"/>
  <c r="BU1427" i="23"/>
  <c r="BS1408" i="23"/>
  <c r="S1409" i="23"/>
  <c r="BS1409" i="23"/>
  <c r="BS1410" i="23"/>
  <c r="BS1411" i="23"/>
  <c r="BS1427" i="23"/>
  <c r="BR1408" i="23"/>
  <c r="BR1409" i="23"/>
  <c r="BR1410" i="23"/>
  <c r="BR1411" i="23"/>
  <c r="BR1427" i="23"/>
  <c r="BP1408" i="23"/>
  <c r="BP1409" i="23"/>
  <c r="BP1410" i="23"/>
  <c r="BP1411" i="23"/>
  <c r="BP1427" i="23"/>
  <c r="BO1408" i="23"/>
  <c r="BO1409" i="23"/>
  <c r="BO1410" i="23"/>
  <c r="BO1411" i="23"/>
  <c r="BO1427" i="23"/>
  <c r="BM1408" i="23"/>
  <c r="BM1409" i="23"/>
  <c r="BM1410" i="23"/>
  <c r="BM1411" i="23"/>
  <c r="BM1427" i="23"/>
  <c r="BL1408" i="23"/>
  <c r="BL1409" i="23"/>
  <c r="BL1410" i="23"/>
  <c r="BL1411" i="23"/>
  <c r="BL1427" i="23"/>
  <c r="BJ1408" i="23"/>
  <c r="BJ1409" i="23"/>
  <c r="BJ1410" i="23"/>
  <c r="BJ1411" i="23"/>
  <c r="BJ1427" i="23"/>
  <c r="BI1408" i="23"/>
  <c r="BI1409" i="23"/>
  <c r="BI1410" i="23"/>
  <c r="BI1411" i="23"/>
  <c r="BI1427" i="23"/>
  <c r="BG1408" i="23"/>
  <c r="BG1409" i="23"/>
  <c r="BG1410" i="23"/>
  <c r="BG1411" i="23"/>
  <c r="BG1427" i="23"/>
  <c r="BF1408" i="23"/>
  <c r="BF1409" i="23"/>
  <c r="BF1410" i="23"/>
  <c r="BF1411" i="23"/>
  <c r="BF1427" i="23"/>
  <c r="BD1408" i="23"/>
  <c r="BD1409" i="23"/>
  <c r="BD1410" i="23"/>
  <c r="BD1411" i="23"/>
  <c r="BD1427" i="23"/>
  <c r="BC1408" i="23"/>
  <c r="BC1409" i="23"/>
  <c r="BC1410" i="23"/>
  <c r="BC1411" i="23"/>
  <c r="BC1427" i="23"/>
  <c r="BA1408" i="23"/>
  <c r="BA1409" i="23"/>
  <c r="BA1410" i="23"/>
  <c r="BA1411" i="23"/>
  <c r="BA1427" i="23"/>
  <c r="AZ1408" i="23"/>
  <c r="AZ1409" i="23"/>
  <c r="AZ1410" i="23"/>
  <c r="AZ1411" i="23"/>
  <c r="AZ1427" i="23"/>
  <c r="AX1408" i="23"/>
  <c r="AX1409" i="23"/>
  <c r="AX1410" i="23"/>
  <c r="AX1411" i="23"/>
  <c r="AX1427" i="23"/>
  <c r="AW1408" i="23"/>
  <c r="AW1409" i="23"/>
  <c r="AW1410" i="23"/>
  <c r="AW1411" i="23"/>
  <c r="AW1427" i="23"/>
  <c r="AU1408" i="23"/>
  <c r="AU1409" i="23"/>
  <c r="AU1410" i="23"/>
  <c r="AU1411" i="23"/>
  <c r="AU1427" i="23"/>
  <c r="AT1408" i="23"/>
  <c r="AT1409" i="23"/>
  <c r="AT1410" i="23"/>
  <c r="AT1411" i="23"/>
  <c r="AT1427" i="23"/>
  <c r="U1427" i="23"/>
  <c r="B1427" i="23"/>
  <c r="U1411" i="23"/>
  <c r="B1411" i="23"/>
  <c r="U1410" i="23"/>
  <c r="B1410" i="23"/>
  <c r="U1409" i="23"/>
  <c r="B1409" i="23"/>
  <c r="B1408" i="23"/>
  <c r="AQ1405" i="23"/>
  <c r="AU1373" i="23"/>
  <c r="AU1376" i="23"/>
  <c r="AU1377" i="23"/>
  <c r="AU1378" i="23"/>
  <c r="AU1379" i="23"/>
  <c r="AU1380" i="23"/>
  <c r="AU1381" i="23"/>
  <c r="AU1382" i="23"/>
  <c r="AU1383" i="23"/>
  <c r="AU1384" i="23"/>
  <c r="AU1385" i="23"/>
  <c r="AU1386" i="23"/>
  <c r="AU1387" i="23"/>
  <c r="AU1388" i="23"/>
  <c r="AU1389" i="23"/>
  <c r="AU1390" i="23"/>
  <c r="AU1391" i="23"/>
  <c r="AU1392" i="23"/>
  <c r="AT1373" i="23"/>
  <c r="AT1376" i="23"/>
  <c r="AT1377" i="23"/>
  <c r="AT1378" i="23"/>
  <c r="AT1379" i="23"/>
  <c r="AT1380" i="23"/>
  <c r="AT1381" i="23"/>
  <c r="AT1382" i="23"/>
  <c r="AT1383" i="23"/>
  <c r="AT1384" i="23"/>
  <c r="AT1385" i="23"/>
  <c r="AT1386" i="23"/>
  <c r="AT1387" i="23"/>
  <c r="AT1388" i="23"/>
  <c r="AT1389" i="23"/>
  <c r="AT1390" i="23"/>
  <c r="AT1391" i="23"/>
  <c r="AT1392" i="23"/>
  <c r="BV1372" i="23"/>
  <c r="S1373" i="23"/>
  <c r="BV1373" i="23"/>
  <c r="BV1376" i="23"/>
  <c r="BV1377" i="23"/>
  <c r="BV1378" i="23"/>
  <c r="BV1379" i="23"/>
  <c r="BV1380" i="23"/>
  <c r="BV1381" i="23"/>
  <c r="BV1382" i="23"/>
  <c r="BV1383" i="23"/>
  <c r="BV1384" i="23"/>
  <c r="BV1385" i="23"/>
  <c r="BV1386" i="23"/>
  <c r="BV1387" i="23"/>
  <c r="BV1388" i="23"/>
  <c r="BV1389" i="23"/>
  <c r="BV1390" i="23"/>
  <c r="BV1391" i="23"/>
  <c r="BU1372" i="23"/>
  <c r="BU1373" i="23"/>
  <c r="BU1376" i="23"/>
  <c r="BU1377" i="23"/>
  <c r="BU1378" i="23"/>
  <c r="BU1379" i="23"/>
  <c r="BU1380" i="23"/>
  <c r="BU1381" i="23"/>
  <c r="BU1382" i="23"/>
  <c r="BU1383" i="23"/>
  <c r="BU1384" i="23"/>
  <c r="BU1385" i="23"/>
  <c r="BU1386" i="23"/>
  <c r="BU1387" i="23"/>
  <c r="BU1388" i="23"/>
  <c r="BU1389" i="23"/>
  <c r="BU1390" i="23"/>
  <c r="BU1391" i="23"/>
  <c r="BS1372" i="23"/>
  <c r="BS1373" i="23"/>
  <c r="BS1376" i="23"/>
  <c r="BS1377" i="23"/>
  <c r="BS1378" i="23"/>
  <c r="BS1379" i="23"/>
  <c r="BS1380" i="23"/>
  <c r="BS1381" i="23"/>
  <c r="BS1382" i="23"/>
  <c r="BS1383" i="23"/>
  <c r="BS1384" i="23"/>
  <c r="BS1385" i="23"/>
  <c r="BS1386" i="23"/>
  <c r="BS1387" i="23"/>
  <c r="BS1388" i="23"/>
  <c r="BS1389" i="23"/>
  <c r="BS1390" i="23"/>
  <c r="BS1391" i="23"/>
  <c r="BR1372" i="23"/>
  <c r="BR1373" i="23"/>
  <c r="BR1376" i="23"/>
  <c r="BR1377" i="23"/>
  <c r="BR1378" i="23"/>
  <c r="BR1379" i="23"/>
  <c r="BR1380" i="23"/>
  <c r="BR1381" i="23"/>
  <c r="BR1382" i="23"/>
  <c r="BR1383" i="23"/>
  <c r="BR1384" i="23"/>
  <c r="BR1385" i="23"/>
  <c r="BR1386" i="23"/>
  <c r="BR1387" i="23"/>
  <c r="BR1388" i="23"/>
  <c r="BR1389" i="23"/>
  <c r="BR1390" i="23"/>
  <c r="BR1391" i="23"/>
  <c r="BP1372" i="23"/>
  <c r="BP1373" i="23"/>
  <c r="BP1376" i="23"/>
  <c r="BP1377" i="23"/>
  <c r="BP1378" i="23"/>
  <c r="BP1379" i="23"/>
  <c r="BP1380" i="23"/>
  <c r="BP1381" i="23"/>
  <c r="BP1382" i="23"/>
  <c r="BP1383" i="23"/>
  <c r="BP1384" i="23"/>
  <c r="BP1385" i="23"/>
  <c r="BP1386" i="23"/>
  <c r="BP1387" i="23"/>
  <c r="BP1388" i="23"/>
  <c r="BP1389" i="23"/>
  <c r="BP1390" i="23"/>
  <c r="BP1391" i="23"/>
  <c r="BO1372" i="23"/>
  <c r="BO1373" i="23"/>
  <c r="BO1376" i="23"/>
  <c r="BO1377" i="23"/>
  <c r="BO1378" i="23"/>
  <c r="BO1379" i="23"/>
  <c r="BO1380" i="23"/>
  <c r="BO1381" i="23"/>
  <c r="BO1382" i="23"/>
  <c r="BO1383" i="23"/>
  <c r="BO1384" i="23"/>
  <c r="BO1385" i="23"/>
  <c r="BO1386" i="23"/>
  <c r="BO1387" i="23"/>
  <c r="BO1388" i="23"/>
  <c r="BO1389" i="23"/>
  <c r="BO1390" i="23"/>
  <c r="BO1391" i="23"/>
  <c r="BM1372" i="23"/>
  <c r="BM1373" i="23"/>
  <c r="BM1376" i="23"/>
  <c r="BM1377" i="23"/>
  <c r="BM1378" i="23"/>
  <c r="BM1379" i="23"/>
  <c r="BM1380" i="23"/>
  <c r="BM1381" i="23"/>
  <c r="BM1382" i="23"/>
  <c r="BM1383" i="23"/>
  <c r="BM1384" i="23"/>
  <c r="BM1385" i="23"/>
  <c r="BM1386" i="23"/>
  <c r="BM1387" i="23"/>
  <c r="BM1388" i="23"/>
  <c r="BM1389" i="23"/>
  <c r="BM1390" i="23"/>
  <c r="BM1391" i="23"/>
  <c r="BL1372" i="23"/>
  <c r="BL1373" i="23"/>
  <c r="BL1376" i="23"/>
  <c r="BL1377" i="23"/>
  <c r="BL1378" i="23"/>
  <c r="BL1379" i="23"/>
  <c r="BL1380" i="23"/>
  <c r="BL1381" i="23"/>
  <c r="BL1382" i="23"/>
  <c r="BL1383" i="23"/>
  <c r="BL1384" i="23"/>
  <c r="BL1385" i="23"/>
  <c r="BL1386" i="23"/>
  <c r="BL1387" i="23"/>
  <c r="BL1388" i="23"/>
  <c r="BL1389" i="23"/>
  <c r="BL1390" i="23"/>
  <c r="BL1391" i="23"/>
  <c r="BJ1372" i="23"/>
  <c r="BJ1373" i="23"/>
  <c r="BJ1376" i="23"/>
  <c r="BJ1377" i="23"/>
  <c r="BJ1378" i="23"/>
  <c r="BJ1379" i="23"/>
  <c r="BJ1380" i="23"/>
  <c r="BJ1381" i="23"/>
  <c r="BJ1382" i="23"/>
  <c r="BJ1383" i="23"/>
  <c r="BJ1384" i="23"/>
  <c r="BJ1385" i="23"/>
  <c r="BJ1386" i="23"/>
  <c r="BJ1387" i="23"/>
  <c r="BJ1388" i="23"/>
  <c r="BJ1389" i="23"/>
  <c r="BJ1390" i="23"/>
  <c r="BJ1391" i="23"/>
  <c r="BI1372" i="23"/>
  <c r="BI1373" i="23"/>
  <c r="BI1376" i="23"/>
  <c r="BI1377" i="23"/>
  <c r="BI1378" i="23"/>
  <c r="BI1379" i="23"/>
  <c r="BI1380" i="23"/>
  <c r="BI1381" i="23"/>
  <c r="BI1382" i="23"/>
  <c r="BI1383" i="23"/>
  <c r="BI1384" i="23"/>
  <c r="BI1385" i="23"/>
  <c r="BI1386" i="23"/>
  <c r="BI1387" i="23"/>
  <c r="BI1388" i="23"/>
  <c r="BI1389" i="23"/>
  <c r="BI1390" i="23"/>
  <c r="BI1391" i="23"/>
  <c r="BG1372" i="23"/>
  <c r="BG1373" i="23"/>
  <c r="BG1376" i="23"/>
  <c r="BG1377" i="23"/>
  <c r="BG1378" i="23"/>
  <c r="BG1379" i="23"/>
  <c r="BG1380" i="23"/>
  <c r="BG1381" i="23"/>
  <c r="BG1382" i="23"/>
  <c r="BG1383" i="23"/>
  <c r="BG1384" i="23"/>
  <c r="BG1385" i="23"/>
  <c r="BG1386" i="23"/>
  <c r="BG1387" i="23"/>
  <c r="BG1388" i="23"/>
  <c r="BG1389" i="23"/>
  <c r="BG1390" i="23"/>
  <c r="BG1391" i="23"/>
  <c r="BF1372" i="23"/>
  <c r="BF1373" i="23"/>
  <c r="BF1376" i="23"/>
  <c r="BF1377" i="23"/>
  <c r="BF1378" i="23"/>
  <c r="BF1379" i="23"/>
  <c r="BF1380" i="23"/>
  <c r="BF1381" i="23"/>
  <c r="BF1382" i="23"/>
  <c r="BF1383" i="23"/>
  <c r="BF1384" i="23"/>
  <c r="BF1385" i="23"/>
  <c r="BF1386" i="23"/>
  <c r="BF1387" i="23"/>
  <c r="BF1388" i="23"/>
  <c r="BF1389" i="23"/>
  <c r="BF1390" i="23"/>
  <c r="BF1391" i="23"/>
  <c r="BD1372" i="23"/>
  <c r="BD1373" i="23"/>
  <c r="BD1376" i="23"/>
  <c r="BD1377" i="23"/>
  <c r="BD1378" i="23"/>
  <c r="BD1379" i="23"/>
  <c r="BD1380" i="23"/>
  <c r="BD1381" i="23"/>
  <c r="BD1382" i="23"/>
  <c r="BD1383" i="23"/>
  <c r="BD1384" i="23"/>
  <c r="BD1385" i="23"/>
  <c r="BD1386" i="23"/>
  <c r="BD1387" i="23"/>
  <c r="BD1388" i="23"/>
  <c r="BD1389" i="23"/>
  <c r="BD1390" i="23"/>
  <c r="BD1391" i="23"/>
  <c r="BC1372" i="23"/>
  <c r="BC1373" i="23"/>
  <c r="BC1376" i="23"/>
  <c r="BC1377" i="23"/>
  <c r="BC1378" i="23"/>
  <c r="BC1379" i="23"/>
  <c r="BC1380" i="23"/>
  <c r="BC1381" i="23"/>
  <c r="BC1382" i="23"/>
  <c r="BC1383" i="23"/>
  <c r="BC1384" i="23"/>
  <c r="BC1385" i="23"/>
  <c r="BC1386" i="23"/>
  <c r="BC1387" i="23"/>
  <c r="BC1388" i="23"/>
  <c r="BC1389" i="23"/>
  <c r="BC1390" i="23"/>
  <c r="BC1391" i="23"/>
  <c r="BA1372" i="23"/>
  <c r="BA1373" i="23"/>
  <c r="BA1376" i="23"/>
  <c r="BA1377" i="23"/>
  <c r="BA1378" i="23"/>
  <c r="BA1379" i="23"/>
  <c r="BA1380" i="23"/>
  <c r="BA1381" i="23"/>
  <c r="BA1382" i="23"/>
  <c r="BA1383" i="23"/>
  <c r="BA1384" i="23"/>
  <c r="BA1385" i="23"/>
  <c r="BA1386" i="23"/>
  <c r="BA1387" i="23"/>
  <c r="BA1388" i="23"/>
  <c r="BA1389" i="23"/>
  <c r="BA1390" i="23"/>
  <c r="BA1391" i="23"/>
  <c r="AZ1372" i="23"/>
  <c r="AZ1373" i="23"/>
  <c r="AZ1376" i="23"/>
  <c r="AZ1377" i="23"/>
  <c r="AZ1378" i="23"/>
  <c r="AZ1379" i="23"/>
  <c r="AZ1380" i="23"/>
  <c r="AZ1381" i="23"/>
  <c r="AZ1382" i="23"/>
  <c r="AZ1383" i="23"/>
  <c r="AZ1384" i="23"/>
  <c r="AZ1385" i="23"/>
  <c r="AZ1386" i="23"/>
  <c r="AZ1387" i="23"/>
  <c r="AZ1388" i="23"/>
  <c r="AZ1389" i="23"/>
  <c r="AZ1390" i="23"/>
  <c r="AZ1391" i="23"/>
  <c r="AX1372" i="23"/>
  <c r="AX1373" i="23"/>
  <c r="AX1376" i="23"/>
  <c r="AX1377" i="23"/>
  <c r="AX1378" i="23"/>
  <c r="AX1379" i="23"/>
  <c r="AX1380" i="23"/>
  <c r="AX1381" i="23"/>
  <c r="AX1382" i="23"/>
  <c r="AX1383" i="23"/>
  <c r="AX1384" i="23"/>
  <c r="AX1385" i="23"/>
  <c r="AX1386" i="23"/>
  <c r="AX1387" i="23"/>
  <c r="AX1388" i="23"/>
  <c r="AX1389" i="23"/>
  <c r="AX1390" i="23"/>
  <c r="AX1391" i="23"/>
  <c r="AW1372" i="23"/>
  <c r="AW1373" i="23"/>
  <c r="AW1376" i="23"/>
  <c r="AW1377" i="23"/>
  <c r="AW1378" i="23"/>
  <c r="AW1379" i="23"/>
  <c r="AW1380" i="23"/>
  <c r="AW1381" i="23"/>
  <c r="AW1382" i="23"/>
  <c r="AW1383" i="23"/>
  <c r="AW1384" i="23"/>
  <c r="AW1385" i="23"/>
  <c r="AW1386" i="23"/>
  <c r="AW1387" i="23"/>
  <c r="AW1388" i="23"/>
  <c r="AW1389" i="23"/>
  <c r="AW1390" i="23"/>
  <c r="AW1391" i="23"/>
  <c r="U1391" i="23"/>
  <c r="B1391" i="23"/>
  <c r="U1390" i="23"/>
  <c r="B1390" i="23"/>
  <c r="U1389" i="23"/>
  <c r="B1389" i="23"/>
  <c r="U1388" i="23"/>
  <c r="B1388" i="23"/>
  <c r="U1387" i="23"/>
  <c r="B1387" i="23"/>
  <c r="U1386" i="23"/>
  <c r="B1386" i="23"/>
  <c r="U1385" i="23"/>
  <c r="B1385" i="23"/>
  <c r="U1384" i="23"/>
  <c r="B1384" i="23"/>
  <c r="U1383" i="23"/>
  <c r="B1383" i="23"/>
  <c r="U1382" i="23"/>
  <c r="B1382" i="23"/>
  <c r="U1381" i="23"/>
  <c r="B1381" i="23"/>
  <c r="U1380" i="23"/>
  <c r="B1380" i="23"/>
  <c r="U1379" i="23"/>
  <c r="B1379" i="23"/>
  <c r="U1378" i="23"/>
  <c r="B1378" i="23"/>
  <c r="U1377" i="23"/>
  <c r="B1377" i="23"/>
  <c r="U1376" i="23"/>
  <c r="B1376" i="23"/>
  <c r="U1373" i="23"/>
  <c r="B1373" i="23"/>
  <c r="B1372" i="23"/>
  <c r="AQ1369" i="23"/>
  <c r="BV1334" i="23"/>
  <c r="BV1337" i="23"/>
  <c r="BV1338" i="23"/>
  <c r="BV1339" i="23"/>
  <c r="BV1340" i="23"/>
  <c r="BV1341" i="23"/>
  <c r="BV1342" i="23"/>
  <c r="BV1343" i="23"/>
  <c r="BV1344" i="23"/>
  <c r="BV1345" i="23"/>
  <c r="BV1346" i="23"/>
  <c r="BV1347" i="23"/>
  <c r="BV1348" i="23"/>
  <c r="BV1349" i="23"/>
  <c r="BV1350" i="23"/>
  <c r="BV1353" i="23"/>
  <c r="BV1354" i="23"/>
  <c r="BV1355" i="23"/>
  <c r="BU1334" i="23"/>
  <c r="BU1335" i="23"/>
  <c r="BU1336" i="23"/>
  <c r="BU1337" i="23"/>
  <c r="BU1338" i="23"/>
  <c r="BU1339" i="23"/>
  <c r="BU1340" i="23"/>
  <c r="BU1341" i="23"/>
  <c r="BU1342" i="23"/>
  <c r="BU1343" i="23"/>
  <c r="BU1344" i="23"/>
  <c r="BU1345" i="23"/>
  <c r="BU1346" i="23"/>
  <c r="BU1347" i="23"/>
  <c r="BU1348" i="23"/>
  <c r="BU1349" i="23"/>
  <c r="BU1350" i="23"/>
  <c r="BU1353" i="23"/>
  <c r="BU1354" i="23"/>
  <c r="BU1355" i="23"/>
  <c r="BS1334" i="23"/>
  <c r="BS1335" i="23"/>
  <c r="BS1336" i="23"/>
  <c r="BS1337" i="23"/>
  <c r="BS1338" i="23"/>
  <c r="BS1339" i="23"/>
  <c r="BS1340" i="23"/>
  <c r="BS1341" i="23"/>
  <c r="BS1342" i="23"/>
  <c r="BS1343" i="23"/>
  <c r="BS1344" i="23"/>
  <c r="BS1345" i="23"/>
  <c r="BS1346" i="23"/>
  <c r="BS1347" i="23"/>
  <c r="BS1348" i="23"/>
  <c r="BS1349" i="23"/>
  <c r="BS1350" i="23"/>
  <c r="BS1353" i="23"/>
  <c r="BS1354" i="23"/>
  <c r="BS1355" i="23"/>
  <c r="BR1334" i="23"/>
  <c r="BR1335" i="23"/>
  <c r="BR1336" i="23"/>
  <c r="BR1337" i="23"/>
  <c r="BR1338" i="23"/>
  <c r="BR1339" i="23"/>
  <c r="BR1340" i="23"/>
  <c r="BR1341" i="23"/>
  <c r="BR1342" i="23"/>
  <c r="BR1343" i="23"/>
  <c r="BR1344" i="23"/>
  <c r="BR1345" i="23"/>
  <c r="BR1346" i="23"/>
  <c r="BR1347" i="23"/>
  <c r="BR1348" i="23"/>
  <c r="BR1349" i="23"/>
  <c r="BR1350" i="23"/>
  <c r="BR1353" i="23"/>
  <c r="BR1354" i="23"/>
  <c r="BR1355" i="23"/>
  <c r="BP1334" i="23"/>
  <c r="BP1335" i="23"/>
  <c r="BP1336" i="23"/>
  <c r="BP1337" i="23"/>
  <c r="BP1338" i="23"/>
  <c r="BP1339" i="23"/>
  <c r="BP1340" i="23"/>
  <c r="BP1341" i="23"/>
  <c r="BP1342" i="23"/>
  <c r="BP1343" i="23"/>
  <c r="BP1344" i="23"/>
  <c r="BP1345" i="23"/>
  <c r="BP1346" i="23"/>
  <c r="BP1347" i="23"/>
  <c r="BP1348" i="23"/>
  <c r="BP1349" i="23"/>
  <c r="BP1350" i="23"/>
  <c r="BP1353" i="23"/>
  <c r="BP1354" i="23"/>
  <c r="BP1355" i="23"/>
  <c r="BO1334" i="23"/>
  <c r="BO1335" i="23"/>
  <c r="BO1336" i="23"/>
  <c r="BO1337" i="23"/>
  <c r="BO1338" i="23"/>
  <c r="BO1339" i="23"/>
  <c r="BO1340" i="23"/>
  <c r="BO1341" i="23"/>
  <c r="BO1342" i="23"/>
  <c r="BO1343" i="23"/>
  <c r="BO1344" i="23"/>
  <c r="BO1345" i="23"/>
  <c r="BO1346" i="23"/>
  <c r="BO1347" i="23"/>
  <c r="BO1348" i="23"/>
  <c r="BO1349" i="23"/>
  <c r="BO1350" i="23"/>
  <c r="BO1353" i="23"/>
  <c r="BO1354" i="23"/>
  <c r="BO1355" i="23"/>
  <c r="BM1334" i="23"/>
  <c r="BM1335" i="23"/>
  <c r="BM1336" i="23"/>
  <c r="BM1337" i="23"/>
  <c r="BM1338" i="23"/>
  <c r="BM1339" i="23"/>
  <c r="BM1340" i="23"/>
  <c r="BM1341" i="23"/>
  <c r="BM1342" i="23"/>
  <c r="BM1343" i="23"/>
  <c r="BM1344" i="23"/>
  <c r="BM1345" i="23"/>
  <c r="BM1346" i="23"/>
  <c r="BM1347" i="23"/>
  <c r="BM1348" i="23"/>
  <c r="BM1349" i="23"/>
  <c r="BM1350" i="23"/>
  <c r="BM1353" i="23"/>
  <c r="BM1354" i="23"/>
  <c r="BM1355" i="23"/>
  <c r="BL1334" i="23"/>
  <c r="BL1335" i="23"/>
  <c r="BL1336" i="23"/>
  <c r="BL1337" i="23"/>
  <c r="BL1338" i="23"/>
  <c r="BL1339" i="23"/>
  <c r="BL1340" i="23"/>
  <c r="BL1341" i="23"/>
  <c r="BL1342" i="23"/>
  <c r="BL1343" i="23"/>
  <c r="BL1344" i="23"/>
  <c r="BL1345" i="23"/>
  <c r="BL1346" i="23"/>
  <c r="BL1347" i="23"/>
  <c r="BL1348" i="23"/>
  <c r="BL1349" i="23"/>
  <c r="BL1350" i="23"/>
  <c r="BL1353" i="23"/>
  <c r="BL1354" i="23"/>
  <c r="BL1355" i="23"/>
  <c r="BJ1334" i="23"/>
  <c r="BJ1335" i="23"/>
  <c r="BJ1336" i="23"/>
  <c r="BJ1337" i="23"/>
  <c r="BJ1338" i="23"/>
  <c r="BJ1339" i="23"/>
  <c r="BJ1340" i="23"/>
  <c r="BJ1341" i="23"/>
  <c r="BJ1342" i="23"/>
  <c r="BJ1343" i="23"/>
  <c r="BJ1344" i="23"/>
  <c r="BJ1345" i="23"/>
  <c r="BJ1346" i="23"/>
  <c r="BJ1347" i="23"/>
  <c r="BJ1348" i="23"/>
  <c r="BJ1349" i="23"/>
  <c r="BJ1350" i="23"/>
  <c r="BJ1353" i="23"/>
  <c r="BJ1354" i="23"/>
  <c r="BJ1355" i="23"/>
  <c r="BI1334" i="23"/>
  <c r="BI1335" i="23"/>
  <c r="BI1336" i="23"/>
  <c r="BI1337" i="23"/>
  <c r="BI1338" i="23"/>
  <c r="BI1339" i="23"/>
  <c r="BI1340" i="23"/>
  <c r="BI1341" i="23"/>
  <c r="BI1342" i="23"/>
  <c r="BI1343" i="23"/>
  <c r="BI1344" i="23"/>
  <c r="BI1345" i="23"/>
  <c r="BI1346" i="23"/>
  <c r="BI1347" i="23"/>
  <c r="BI1348" i="23"/>
  <c r="BI1349" i="23"/>
  <c r="BI1350" i="23"/>
  <c r="BI1353" i="23"/>
  <c r="BI1354" i="23"/>
  <c r="BI1355" i="23"/>
  <c r="BG1334" i="23"/>
  <c r="BG1335" i="23"/>
  <c r="BG1336" i="23"/>
  <c r="BG1337" i="23"/>
  <c r="BG1338" i="23"/>
  <c r="BG1339" i="23"/>
  <c r="BG1340" i="23"/>
  <c r="BG1341" i="23"/>
  <c r="BG1342" i="23"/>
  <c r="BG1343" i="23"/>
  <c r="BG1344" i="23"/>
  <c r="BG1345" i="23"/>
  <c r="BG1346" i="23"/>
  <c r="BG1347" i="23"/>
  <c r="BG1348" i="23"/>
  <c r="BG1349" i="23"/>
  <c r="BG1350" i="23"/>
  <c r="BG1353" i="23"/>
  <c r="BG1354" i="23"/>
  <c r="BG1355" i="23"/>
  <c r="BF1334" i="23"/>
  <c r="BF1335" i="23"/>
  <c r="BF1336" i="23"/>
  <c r="BF1337" i="23"/>
  <c r="BF1338" i="23"/>
  <c r="BF1339" i="23"/>
  <c r="BF1340" i="23"/>
  <c r="BF1341" i="23"/>
  <c r="BF1342" i="23"/>
  <c r="BF1343" i="23"/>
  <c r="BF1344" i="23"/>
  <c r="BF1345" i="23"/>
  <c r="BF1346" i="23"/>
  <c r="BF1347" i="23"/>
  <c r="BF1348" i="23"/>
  <c r="BF1349" i="23"/>
  <c r="BF1350" i="23"/>
  <c r="BF1353" i="23"/>
  <c r="BF1354" i="23"/>
  <c r="BF1355" i="23"/>
  <c r="BD1334" i="23"/>
  <c r="BD1335" i="23"/>
  <c r="BD1336" i="23"/>
  <c r="BD1337" i="23"/>
  <c r="BD1338" i="23"/>
  <c r="BD1339" i="23"/>
  <c r="BD1340" i="23"/>
  <c r="BD1341" i="23"/>
  <c r="BD1342" i="23"/>
  <c r="BD1343" i="23"/>
  <c r="BD1344" i="23"/>
  <c r="BD1345" i="23"/>
  <c r="BD1346" i="23"/>
  <c r="BD1347" i="23"/>
  <c r="BD1348" i="23"/>
  <c r="BD1349" i="23"/>
  <c r="BD1350" i="23"/>
  <c r="BD1353" i="23"/>
  <c r="BD1354" i="23"/>
  <c r="BD1355" i="23"/>
  <c r="BC1334" i="23"/>
  <c r="BC1335" i="23"/>
  <c r="BC1336" i="23"/>
  <c r="BC1337" i="23"/>
  <c r="BC1338" i="23"/>
  <c r="BC1339" i="23"/>
  <c r="BC1340" i="23"/>
  <c r="BC1341" i="23"/>
  <c r="BC1342" i="23"/>
  <c r="BC1343" i="23"/>
  <c r="BC1344" i="23"/>
  <c r="BC1345" i="23"/>
  <c r="BC1346" i="23"/>
  <c r="BC1347" i="23"/>
  <c r="BC1348" i="23"/>
  <c r="BC1349" i="23"/>
  <c r="BC1350" i="23"/>
  <c r="BC1353" i="23"/>
  <c r="BC1354" i="23"/>
  <c r="BC1355" i="23"/>
  <c r="BA1334" i="23"/>
  <c r="BA1335" i="23"/>
  <c r="BA1336" i="23"/>
  <c r="BA1337" i="23"/>
  <c r="BA1338" i="23"/>
  <c r="BA1339" i="23"/>
  <c r="BA1340" i="23"/>
  <c r="BA1341" i="23"/>
  <c r="BA1342" i="23"/>
  <c r="BA1343" i="23"/>
  <c r="BA1344" i="23"/>
  <c r="BA1345" i="23"/>
  <c r="BA1346" i="23"/>
  <c r="BA1347" i="23"/>
  <c r="BA1348" i="23"/>
  <c r="BA1349" i="23"/>
  <c r="BA1350" i="23"/>
  <c r="BA1353" i="23"/>
  <c r="BA1354" i="23"/>
  <c r="BA1355" i="23"/>
  <c r="AZ1334" i="23"/>
  <c r="AZ1335" i="23"/>
  <c r="AZ1336" i="23"/>
  <c r="AZ1337" i="23"/>
  <c r="AZ1338" i="23"/>
  <c r="AZ1339" i="23"/>
  <c r="AZ1340" i="23"/>
  <c r="AZ1341" i="23"/>
  <c r="AZ1342" i="23"/>
  <c r="AZ1343" i="23"/>
  <c r="AZ1344" i="23"/>
  <c r="AZ1345" i="23"/>
  <c r="AZ1346" i="23"/>
  <c r="AZ1347" i="23"/>
  <c r="AZ1348" i="23"/>
  <c r="AZ1349" i="23"/>
  <c r="AZ1350" i="23"/>
  <c r="AZ1353" i="23"/>
  <c r="AZ1354" i="23"/>
  <c r="AZ1355" i="23"/>
  <c r="AX1334" i="23"/>
  <c r="AX1335" i="23"/>
  <c r="AX1336" i="23"/>
  <c r="AX1337" i="23"/>
  <c r="AX1338" i="23"/>
  <c r="AX1339" i="23"/>
  <c r="AX1340" i="23"/>
  <c r="AX1341" i="23"/>
  <c r="AX1342" i="23"/>
  <c r="AX1343" i="23"/>
  <c r="AX1344" i="23"/>
  <c r="AX1345" i="23"/>
  <c r="AX1346" i="23"/>
  <c r="AX1347" i="23"/>
  <c r="AX1348" i="23"/>
  <c r="AX1349" i="23"/>
  <c r="AX1350" i="23"/>
  <c r="AX1353" i="23"/>
  <c r="AX1354" i="23"/>
  <c r="AX1355" i="23"/>
  <c r="AW1334" i="23"/>
  <c r="AW1335" i="23"/>
  <c r="AW1336" i="23"/>
  <c r="AW1337" i="23"/>
  <c r="AW1338" i="23"/>
  <c r="AW1339" i="23"/>
  <c r="AW1340" i="23"/>
  <c r="AW1341" i="23"/>
  <c r="AW1342" i="23"/>
  <c r="AW1343" i="23"/>
  <c r="AW1344" i="23"/>
  <c r="AW1345" i="23"/>
  <c r="AW1346" i="23"/>
  <c r="AW1347" i="23"/>
  <c r="AW1348" i="23"/>
  <c r="AW1349" i="23"/>
  <c r="AW1350" i="23"/>
  <c r="AW1353" i="23"/>
  <c r="AW1354" i="23"/>
  <c r="AW1355" i="23"/>
  <c r="AU1335" i="23"/>
  <c r="AU1336" i="23"/>
  <c r="AU1337" i="23"/>
  <c r="AU1338" i="23"/>
  <c r="AU1339" i="23"/>
  <c r="AU1340" i="23"/>
  <c r="AU1341" i="23"/>
  <c r="AU1342" i="23"/>
  <c r="AU1343" i="23"/>
  <c r="AU1344" i="23"/>
  <c r="AU1345" i="23"/>
  <c r="AU1346" i="23"/>
  <c r="AU1347" i="23"/>
  <c r="AU1348" i="23"/>
  <c r="AU1349" i="23"/>
  <c r="AU1350" i="23"/>
  <c r="AU1353" i="23"/>
  <c r="AU1354" i="23"/>
  <c r="AU1355" i="23"/>
  <c r="AT1334" i="23"/>
  <c r="AT1335" i="23"/>
  <c r="AT1336" i="23"/>
  <c r="AT1337" i="23"/>
  <c r="AT1338" i="23"/>
  <c r="AT1339" i="23"/>
  <c r="AT1340" i="23"/>
  <c r="AT1341" i="23"/>
  <c r="AT1342" i="23"/>
  <c r="AT1343" i="23"/>
  <c r="AT1344" i="23"/>
  <c r="AT1345" i="23"/>
  <c r="AT1346" i="23"/>
  <c r="AT1347" i="23"/>
  <c r="AT1348" i="23"/>
  <c r="AT1349" i="23"/>
  <c r="AT1350" i="23"/>
  <c r="AT1353" i="23"/>
  <c r="AT1354" i="23"/>
  <c r="AT1355" i="23"/>
  <c r="U1355" i="23"/>
  <c r="B1355" i="23"/>
  <c r="U1354" i="23"/>
  <c r="B1354" i="23"/>
  <c r="U1353" i="23"/>
  <c r="B1353" i="23"/>
  <c r="U1350" i="23"/>
  <c r="B1350" i="23"/>
  <c r="U1349" i="23"/>
  <c r="B1349" i="23"/>
  <c r="U1348" i="23"/>
  <c r="B1348" i="23"/>
  <c r="U1347" i="23"/>
  <c r="B1347" i="23"/>
  <c r="U1346" i="23"/>
  <c r="B1346" i="23"/>
  <c r="U1345" i="23"/>
  <c r="B1345" i="23"/>
  <c r="U1344" i="23"/>
  <c r="B1344" i="23"/>
  <c r="U1343" i="23"/>
  <c r="B1343" i="23"/>
  <c r="U1342" i="23"/>
  <c r="B1342" i="23"/>
  <c r="U1341" i="23"/>
  <c r="B1341" i="23"/>
  <c r="U1340" i="23"/>
  <c r="B1340" i="23"/>
  <c r="U1339" i="23"/>
  <c r="B1339" i="23"/>
  <c r="U1338" i="23"/>
  <c r="B1338" i="23"/>
  <c r="U1337" i="23"/>
  <c r="B1337" i="23"/>
  <c r="U1336" i="23"/>
  <c r="B1336" i="23"/>
  <c r="U1335" i="23"/>
  <c r="B1335" i="23"/>
  <c r="B1334" i="23"/>
  <c r="AQ1331" i="23"/>
  <c r="AT1120" i="23"/>
  <c r="AT1121" i="23"/>
  <c r="AT1122" i="23"/>
  <c r="AT1086" i="23"/>
  <c r="B51" i="23"/>
  <c r="B52" i="23"/>
  <c r="B53" i="23"/>
  <c r="B54" i="23"/>
  <c r="B55" i="23"/>
  <c r="B56" i="23"/>
  <c r="B57" i="23"/>
  <c r="B58" i="23"/>
  <c r="B59" i="23"/>
  <c r="B63" i="23"/>
  <c r="B64" i="23"/>
  <c r="B65" i="23"/>
  <c r="B66" i="23"/>
  <c r="B67" i="23"/>
  <c r="B85" i="23"/>
  <c r="U63" i="23"/>
  <c r="U64" i="23"/>
  <c r="U65" i="23"/>
  <c r="U66" i="23"/>
  <c r="U67" i="23"/>
  <c r="U85" i="23"/>
  <c r="B50" i="23"/>
  <c r="AT115" i="23"/>
  <c r="BV1119" i="23"/>
  <c r="BV1120" i="23"/>
  <c r="BV1121" i="23"/>
  <c r="BV1122" i="23"/>
  <c r="BV1123" i="23"/>
  <c r="BV1124" i="23"/>
  <c r="BV1125" i="23"/>
  <c r="BV1126" i="23"/>
  <c r="BV1127" i="23"/>
  <c r="BV1128" i="23"/>
  <c r="BV1129" i="23"/>
  <c r="BV1130" i="23"/>
  <c r="BV1131" i="23"/>
  <c r="BV1132" i="23"/>
  <c r="BV1133" i="23"/>
  <c r="BV1134" i="23"/>
  <c r="BV1135" i="23"/>
  <c r="BV1136" i="23"/>
  <c r="BV1137" i="23"/>
  <c r="BV1138" i="23"/>
  <c r="BU1119" i="23"/>
  <c r="BU1120" i="23"/>
  <c r="BU1121" i="23"/>
  <c r="BU1122" i="23"/>
  <c r="BU1123" i="23"/>
  <c r="BU1124" i="23"/>
  <c r="BU1125" i="23"/>
  <c r="BU1126" i="23"/>
  <c r="BU1127" i="23"/>
  <c r="BU1128" i="23"/>
  <c r="BU1129" i="23"/>
  <c r="BU1130" i="23"/>
  <c r="BU1131" i="23"/>
  <c r="BU1132" i="23"/>
  <c r="BU1133" i="23"/>
  <c r="BU1134" i="23"/>
  <c r="BU1135" i="23"/>
  <c r="BU1136" i="23"/>
  <c r="BU1137" i="23"/>
  <c r="BU1138" i="23"/>
  <c r="BS1119" i="23"/>
  <c r="BS1120" i="23"/>
  <c r="BS1121" i="23"/>
  <c r="BS1122" i="23"/>
  <c r="BS1123" i="23"/>
  <c r="BS1124" i="23"/>
  <c r="BS1125" i="23"/>
  <c r="BS1126" i="23"/>
  <c r="BS1127" i="23"/>
  <c r="BS1128" i="23"/>
  <c r="BS1129" i="23"/>
  <c r="BS1130" i="23"/>
  <c r="BS1131" i="23"/>
  <c r="BS1132" i="23"/>
  <c r="BS1133" i="23"/>
  <c r="BS1134" i="23"/>
  <c r="BS1135" i="23"/>
  <c r="BS1136" i="23"/>
  <c r="BS1137" i="23"/>
  <c r="BS1138" i="23"/>
  <c r="BR1119" i="23"/>
  <c r="BR1120" i="23"/>
  <c r="BR1121" i="23"/>
  <c r="BR1122" i="23"/>
  <c r="BR1123" i="23"/>
  <c r="BR1124" i="23"/>
  <c r="BR1125" i="23"/>
  <c r="BR1126" i="23"/>
  <c r="BR1127" i="23"/>
  <c r="BR1128" i="23"/>
  <c r="BR1129" i="23"/>
  <c r="BR1130" i="23"/>
  <c r="BR1131" i="23"/>
  <c r="BR1132" i="23"/>
  <c r="BR1133" i="23"/>
  <c r="BR1134" i="23"/>
  <c r="BR1135" i="23"/>
  <c r="BR1136" i="23"/>
  <c r="BR1137" i="23"/>
  <c r="BR1138" i="23"/>
  <c r="BP1119" i="23"/>
  <c r="BP1120" i="23"/>
  <c r="BP1121" i="23"/>
  <c r="BP1122" i="23"/>
  <c r="BP1123" i="23"/>
  <c r="BP1124" i="23"/>
  <c r="BP1125" i="23"/>
  <c r="BP1126" i="23"/>
  <c r="BP1127" i="23"/>
  <c r="BP1128" i="23"/>
  <c r="BP1129" i="23"/>
  <c r="BP1130" i="23"/>
  <c r="BP1131" i="23"/>
  <c r="BP1132" i="23"/>
  <c r="BP1133" i="23"/>
  <c r="BP1134" i="23"/>
  <c r="BP1135" i="23"/>
  <c r="BP1136" i="23"/>
  <c r="BP1137" i="23"/>
  <c r="BP1138" i="23"/>
  <c r="BO1119" i="23"/>
  <c r="BO1120" i="23"/>
  <c r="BO1121" i="23"/>
  <c r="BO1122" i="23"/>
  <c r="BO1123" i="23"/>
  <c r="BO1124" i="23"/>
  <c r="BO1125" i="23"/>
  <c r="BO1126" i="23"/>
  <c r="BO1127" i="23"/>
  <c r="BO1128" i="23"/>
  <c r="BO1129" i="23"/>
  <c r="BO1130" i="23"/>
  <c r="BO1131" i="23"/>
  <c r="BO1132" i="23"/>
  <c r="BO1133" i="23"/>
  <c r="BO1134" i="23"/>
  <c r="BO1135" i="23"/>
  <c r="BO1136" i="23"/>
  <c r="BO1137" i="23"/>
  <c r="BO1138" i="23"/>
  <c r="BM1119" i="23"/>
  <c r="BM1120" i="23"/>
  <c r="BM1121" i="23"/>
  <c r="BM1122" i="23"/>
  <c r="BM1123" i="23"/>
  <c r="BM1124" i="23"/>
  <c r="BM1125" i="23"/>
  <c r="BM1126" i="23"/>
  <c r="BM1127" i="23"/>
  <c r="BM1128" i="23"/>
  <c r="BM1129" i="23"/>
  <c r="BM1130" i="23"/>
  <c r="BM1131" i="23"/>
  <c r="BM1132" i="23"/>
  <c r="BM1133" i="23"/>
  <c r="BM1134" i="23"/>
  <c r="BM1135" i="23"/>
  <c r="BM1136" i="23"/>
  <c r="BM1137" i="23"/>
  <c r="BM1138" i="23"/>
  <c r="BL1119" i="23"/>
  <c r="BL1120" i="23"/>
  <c r="BL1121" i="23"/>
  <c r="BL1122" i="23"/>
  <c r="BL1123" i="23"/>
  <c r="BL1124" i="23"/>
  <c r="BL1125" i="23"/>
  <c r="BL1126" i="23"/>
  <c r="BL1127" i="23"/>
  <c r="BL1128" i="23"/>
  <c r="BL1129" i="23"/>
  <c r="BL1130" i="23"/>
  <c r="BL1131" i="23"/>
  <c r="BL1132" i="23"/>
  <c r="BL1133" i="23"/>
  <c r="BL1134" i="23"/>
  <c r="BL1135" i="23"/>
  <c r="BL1136" i="23"/>
  <c r="BL1137" i="23"/>
  <c r="BL1138" i="23"/>
  <c r="BJ1119" i="23"/>
  <c r="BJ1120" i="23"/>
  <c r="BJ1121" i="23"/>
  <c r="BJ1122" i="23"/>
  <c r="BJ1123" i="23"/>
  <c r="BJ1124" i="23"/>
  <c r="BJ1125" i="23"/>
  <c r="BJ1126" i="23"/>
  <c r="BJ1127" i="23"/>
  <c r="BJ1128" i="23"/>
  <c r="BJ1129" i="23"/>
  <c r="BJ1130" i="23"/>
  <c r="BJ1131" i="23"/>
  <c r="BJ1132" i="23"/>
  <c r="BJ1133" i="23"/>
  <c r="BJ1134" i="23"/>
  <c r="BJ1135" i="23"/>
  <c r="BJ1136" i="23"/>
  <c r="BJ1137" i="23"/>
  <c r="BJ1138" i="23"/>
  <c r="BI1119" i="23"/>
  <c r="BI1120" i="23"/>
  <c r="BI1121" i="23"/>
  <c r="BI1122" i="23"/>
  <c r="BI1123" i="23"/>
  <c r="BI1124" i="23"/>
  <c r="BI1125" i="23"/>
  <c r="BI1126" i="23"/>
  <c r="BI1127" i="23"/>
  <c r="BI1128" i="23"/>
  <c r="BI1129" i="23"/>
  <c r="BI1130" i="23"/>
  <c r="BI1131" i="23"/>
  <c r="BI1132" i="23"/>
  <c r="BI1133" i="23"/>
  <c r="BI1134" i="23"/>
  <c r="BI1135" i="23"/>
  <c r="BI1136" i="23"/>
  <c r="BI1137" i="23"/>
  <c r="BI1138" i="23"/>
  <c r="BG1119" i="23"/>
  <c r="BG1120" i="23"/>
  <c r="BG1121" i="23"/>
  <c r="BG1122" i="23"/>
  <c r="BG1123" i="23"/>
  <c r="BG1124" i="23"/>
  <c r="BG1125" i="23"/>
  <c r="BG1126" i="23"/>
  <c r="BG1127" i="23"/>
  <c r="BG1128" i="23"/>
  <c r="BG1129" i="23"/>
  <c r="BG1130" i="23"/>
  <c r="BG1131" i="23"/>
  <c r="BG1132" i="23"/>
  <c r="BG1133" i="23"/>
  <c r="BG1134" i="23"/>
  <c r="BG1135" i="23"/>
  <c r="BG1136" i="23"/>
  <c r="BG1137" i="23"/>
  <c r="BG1138" i="23"/>
  <c r="BF1119" i="23"/>
  <c r="BF1120" i="23"/>
  <c r="BF1121" i="23"/>
  <c r="BF1122" i="23"/>
  <c r="BF1123" i="23"/>
  <c r="BF1124" i="23"/>
  <c r="BF1125" i="23"/>
  <c r="BF1126" i="23"/>
  <c r="BF1127" i="23"/>
  <c r="BF1128" i="23"/>
  <c r="BF1129" i="23"/>
  <c r="BF1130" i="23"/>
  <c r="BF1131" i="23"/>
  <c r="BF1132" i="23"/>
  <c r="BF1133" i="23"/>
  <c r="BF1134" i="23"/>
  <c r="BF1135" i="23"/>
  <c r="BF1136" i="23"/>
  <c r="BF1137" i="23"/>
  <c r="BF1138" i="23"/>
  <c r="BD1119" i="23"/>
  <c r="BD1120" i="23"/>
  <c r="BD1121" i="23"/>
  <c r="BD1122" i="23"/>
  <c r="BD1123" i="23"/>
  <c r="BD1124" i="23"/>
  <c r="BD1125" i="23"/>
  <c r="BD1126" i="23"/>
  <c r="BD1127" i="23"/>
  <c r="BD1128" i="23"/>
  <c r="BD1129" i="23"/>
  <c r="BD1130" i="23"/>
  <c r="BD1131" i="23"/>
  <c r="BD1132" i="23"/>
  <c r="BD1133" i="23"/>
  <c r="BD1134" i="23"/>
  <c r="BD1135" i="23"/>
  <c r="BD1136" i="23"/>
  <c r="BD1137" i="23"/>
  <c r="BD1138" i="23"/>
  <c r="BC1119" i="23"/>
  <c r="BC1120" i="23"/>
  <c r="BC1121" i="23"/>
  <c r="BC1122" i="23"/>
  <c r="BC1123" i="23"/>
  <c r="BC1124" i="23"/>
  <c r="BC1125" i="23"/>
  <c r="BC1126" i="23"/>
  <c r="BC1127" i="23"/>
  <c r="BC1128" i="23"/>
  <c r="BC1129" i="23"/>
  <c r="BC1130" i="23"/>
  <c r="BC1131" i="23"/>
  <c r="BC1132" i="23"/>
  <c r="BC1133" i="23"/>
  <c r="BC1134" i="23"/>
  <c r="BC1135" i="23"/>
  <c r="BC1136" i="23"/>
  <c r="BC1137" i="23"/>
  <c r="BC1138" i="23"/>
  <c r="BA1119" i="23"/>
  <c r="BA1120" i="23"/>
  <c r="BA1121" i="23"/>
  <c r="BA1122" i="23"/>
  <c r="BA1123" i="23"/>
  <c r="BA1124" i="23"/>
  <c r="BA1125" i="23"/>
  <c r="BA1126" i="23"/>
  <c r="BA1127" i="23"/>
  <c r="BA1128" i="23"/>
  <c r="BA1129" i="23"/>
  <c r="BA1130" i="23"/>
  <c r="BA1131" i="23"/>
  <c r="BA1132" i="23"/>
  <c r="BA1133" i="23"/>
  <c r="BA1134" i="23"/>
  <c r="BA1135" i="23"/>
  <c r="BA1136" i="23"/>
  <c r="BA1137" i="23"/>
  <c r="BA1138" i="23"/>
  <c r="AZ1119" i="23"/>
  <c r="AZ1120" i="23"/>
  <c r="AZ1121" i="23"/>
  <c r="AZ1122" i="23"/>
  <c r="AZ1123" i="23"/>
  <c r="AZ1124" i="23"/>
  <c r="AZ1125" i="23"/>
  <c r="AZ1126" i="23"/>
  <c r="AZ1127" i="23"/>
  <c r="AZ1128" i="23"/>
  <c r="AZ1129" i="23"/>
  <c r="AZ1130" i="23"/>
  <c r="AZ1131" i="23"/>
  <c r="AZ1132" i="23"/>
  <c r="AZ1133" i="23"/>
  <c r="AZ1134" i="23"/>
  <c r="AZ1135" i="23"/>
  <c r="AZ1136" i="23"/>
  <c r="AZ1137" i="23"/>
  <c r="AZ1138" i="23"/>
  <c r="AX1119" i="23"/>
  <c r="AX1120" i="23"/>
  <c r="AX1121" i="23"/>
  <c r="AX1122" i="23"/>
  <c r="AX1123" i="23"/>
  <c r="AX1124" i="23"/>
  <c r="AX1125" i="23"/>
  <c r="AX1126" i="23"/>
  <c r="AX1127" i="23"/>
  <c r="AX1128" i="23"/>
  <c r="AX1129" i="23"/>
  <c r="AX1130" i="23"/>
  <c r="AX1131" i="23"/>
  <c r="AX1132" i="23"/>
  <c r="AX1133" i="23"/>
  <c r="AX1134" i="23"/>
  <c r="AX1135" i="23"/>
  <c r="AX1136" i="23"/>
  <c r="AX1137" i="23"/>
  <c r="AX1138" i="23"/>
  <c r="AW1119" i="23"/>
  <c r="AW1120" i="23"/>
  <c r="AW1121" i="23"/>
  <c r="AW1122" i="23"/>
  <c r="AW1123" i="23"/>
  <c r="AW1124" i="23"/>
  <c r="AW1125" i="23"/>
  <c r="AW1126" i="23"/>
  <c r="AW1127" i="23"/>
  <c r="AW1128" i="23"/>
  <c r="AW1129" i="23"/>
  <c r="AW1130" i="23"/>
  <c r="AW1131" i="23"/>
  <c r="AW1132" i="23"/>
  <c r="AW1133" i="23"/>
  <c r="AW1134" i="23"/>
  <c r="AW1135" i="23"/>
  <c r="AW1136" i="23"/>
  <c r="AW1137" i="23"/>
  <c r="AW1138" i="23"/>
  <c r="AU1127" i="23"/>
  <c r="AU1128" i="23"/>
  <c r="AU1129" i="23"/>
  <c r="AU1130" i="23"/>
  <c r="AU1131" i="23"/>
  <c r="AU1132" i="23"/>
  <c r="AU1133" i="23"/>
  <c r="AU1134" i="23"/>
  <c r="AU1135" i="23"/>
  <c r="AU1136" i="23"/>
  <c r="AU1137" i="23"/>
  <c r="AU1138" i="23"/>
  <c r="AT1119" i="23"/>
  <c r="AT1123" i="23"/>
  <c r="AT1125" i="23"/>
  <c r="AT1127" i="23"/>
  <c r="AT1128" i="23"/>
  <c r="AT1129" i="23"/>
  <c r="AT1130" i="23"/>
  <c r="AT1131" i="23"/>
  <c r="AT1132" i="23"/>
  <c r="AT1133" i="23"/>
  <c r="AT1134" i="23"/>
  <c r="AT1135" i="23"/>
  <c r="AT1136" i="23"/>
  <c r="AT1137" i="23"/>
  <c r="AT1138" i="23"/>
  <c r="U1138" i="23"/>
  <c r="B1138" i="23"/>
  <c r="U1137" i="23"/>
  <c r="B1137" i="23"/>
  <c r="U1136" i="23"/>
  <c r="B1136" i="23"/>
  <c r="U1135" i="23"/>
  <c r="B1135" i="23"/>
  <c r="U1134" i="23"/>
  <c r="B1134" i="23"/>
  <c r="U1133" i="23"/>
  <c r="B1133" i="23"/>
  <c r="U1132" i="23"/>
  <c r="B1132" i="23"/>
  <c r="U1131" i="23"/>
  <c r="B1131" i="23"/>
  <c r="U1130" i="23"/>
  <c r="B1130" i="23"/>
  <c r="U1129" i="23"/>
  <c r="B1129" i="23"/>
  <c r="U1128" i="23"/>
  <c r="B1128" i="23"/>
  <c r="U1127" i="23"/>
  <c r="B1127" i="23"/>
  <c r="U1126" i="23"/>
  <c r="B1126" i="23"/>
  <c r="U1125" i="23"/>
  <c r="B1125" i="23"/>
  <c r="U1124" i="23"/>
  <c r="B1124" i="23"/>
  <c r="U1123" i="23"/>
  <c r="B1123" i="23"/>
  <c r="U1122" i="23"/>
  <c r="B1122" i="23"/>
  <c r="U1121" i="23"/>
  <c r="B1121" i="23"/>
  <c r="U1120" i="23"/>
  <c r="B1120" i="23"/>
  <c r="B1119" i="23"/>
  <c r="AQ1116" i="23"/>
  <c r="AU1089" i="23"/>
  <c r="AU1090" i="23"/>
  <c r="AU1091" i="23"/>
  <c r="AU1092" i="23"/>
  <c r="AU1093" i="23"/>
  <c r="AU1094" i="23"/>
  <c r="AU1095" i="23"/>
  <c r="AU1096" i="23"/>
  <c r="AU1097" i="23"/>
  <c r="AU1098" i="23"/>
  <c r="AU1099" i="23"/>
  <c r="AU1100" i="23"/>
  <c r="AU1101" i="23"/>
  <c r="AU1102" i="23"/>
  <c r="AU1103" i="23"/>
  <c r="AU1104" i="23"/>
  <c r="AT1085" i="23"/>
  <c r="AT1089" i="23"/>
  <c r="AT1090" i="23"/>
  <c r="AT1091" i="23"/>
  <c r="AT1092" i="23"/>
  <c r="AT1093" i="23"/>
  <c r="AT1094" i="23"/>
  <c r="AT1095" i="23"/>
  <c r="AT1096" i="23"/>
  <c r="AT1097" i="23"/>
  <c r="AT1098" i="23"/>
  <c r="AT1099" i="23"/>
  <c r="AT1100" i="23"/>
  <c r="AT1101" i="23"/>
  <c r="AT1102" i="23"/>
  <c r="AT1103" i="23"/>
  <c r="AT1104" i="23"/>
  <c r="AU1053" i="23"/>
  <c r="AU1054" i="23"/>
  <c r="AU1055" i="23"/>
  <c r="AU1056" i="23"/>
  <c r="AU1057" i="23"/>
  <c r="AU1058" i="23"/>
  <c r="AU1059" i="23"/>
  <c r="AU1060" i="23"/>
  <c r="AU1061" i="23"/>
  <c r="AU1062" i="23"/>
  <c r="AU1063" i="23"/>
  <c r="AU1064" i="23"/>
  <c r="AU1065" i="23"/>
  <c r="AU1066" i="23"/>
  <c r="AU1067" i="23"/>
  <c r="AU1068" i="23"/>
  <c r="AU1069" i="23"/>
  <c r="AU1070" i="23"/>
  <c r="AT1053" i="23"/>
  <c r="AT1054" i="23"/>
  <c r="AT1055" i="23"/>
  <c r="AT1056" i="23"/>
  <c r="AT1057" i="23"/>
  <c r="AT1058" i="23"/>
  <c r="AT1059" i="23"/>
  <c r="AT1060" i="23"/>
  <c r="AT1061" i="23"/>
  <c r="AT1062" i="23"/>
  <c r="AT1063" i="23"/>
  <c r="AT1064" i="23"/>
  <c r="AT1065" i="23"/>
  <c r="AT1066" i="23"/>
  <c r="AT1067" i="23"/>
  <c r="AT1068" i="23"/>
  <c r="AT1069" i="23"/>
  <c r="AT1070" i="23"/>
  <c r="AU1018" i="23"/>
  <c r="AU1019" i="23"/>
  <c r="AU1020" i="23"/>
  <c r="AU1021" i="23"/>
  <c r="AU1022" i="23"/>
  <c r="AU1023" i="23"/>
  <c r="AU1024" i="23"/>
  <c r="AU1025" i="23"/>
  <c r="AU1026" i="23"/>
  <c r="AU1027" i="23"/>
  <c r="AU1028" i="23"/>
  <c r="AU1029" i="23"/>
  <c r="AU1030" i="23"/>
  <c r="AU1031" i="23"/>
  <c r="AU1032" i="23"/>
  <c r="AU1033" i="23"/>
  <c r="AU1034" i="23"/>
  <c r="AT1017" i="23"/>
  <c r="AT1018" i="23"/>
  <c r="AT1019" i="23"/>
  <c r="AT1020" i="23"/>
  <c r="AT1021" i="23"/>
  <c r="AT1022" i="23"/>
  <c r="AT1023" i="23"/>
  <c r="AT1024" i="23"/>
  <c r="AT1025" i="23"/>
  <c r="AT1026" i="23"/>
  <c r="AT1027" i="23"/>
  <c r="AT1028" i="23"/>
  <c r="AT1029" i="23"/>
  <c r="AT1030" i="23"/>
  <c r="AT1031" i="23"/>
  <c r="AT1032" i="23"/>
  <c r="AT1033" i="23"/>
  <c r="AT1034" i="23"/>
  <c r="AU1159" i="23"/>
  <c r="AU1160" i="23"/>
  <c r="AU1161" i="23"/>
  <c r="AU1162" i="23"/>
  <c r="AU1163" i="23"/>
  <c r="AU1164" i="23"/>
  <c r="AU1165" i="23"/>
  <c r="AU1166" i="23"/>
  <c r="AU1167" i="23"/>
  <c r="AU1168" i="23"/>
  <c r="AU1169" i="23"/>
  <c r="AU1170" i="23"/>
  <c r="AU1171" i="23"/>
  <c r="AU1172" i="23"/>
  <c r="AT1153" i="23"/>
  <c r="AT1155" i="23"/>
  <c r="AT1157" i="23"/>
  <c r="AT1158" i="23"/>
  <c r="AT1159" i="23"/>
  <c r="AT1160" i="23"/>
  <c r="AT1161" i="23"/>
  <c r="AT1162" i="23"/>
  <c r="AT1163" i="23"/>
  <c r="AT1164" i="23"/>
  <c r="AT1165" i="23"/>
  <c r="AT1166" i="23"/>
  <c r="AT1167" i="23"/>
  <c r="AT1168" i="23"/>
  <c r="AT1169" i="23"/>
  <c r="AT1170" i="23"/>
  <c r="AT1171" i="23"/>
  <c r="AT1172" i="23"/>
  <c r="AU1304" i="23"/>
  <c r="AU1307" i="23"/>
  <c r="AU1308" i="23"/>
  <c r="AU1309" i="23"/>
  <c r="AU1351" i="23"/>
  <c r="AU1352" i="23"/>
  <c r="AU1310" i="23"/>
  <c r="AU1311" i="23"/>
  <c r="AU1312" i="23"/>
  <c r="AU1313" i="23"/>
  <c r="AU1314" i="23"/>
  <c r="AU1315" i="23"/>
  <c r="AU1316" i="23"/>
  <c r="AU1317" i="23"/>
  <c r="AT1300" i="23"/>
  <c r="AT1301" i="23"/>
  <c r="AT1302" i="23"/>
  <c r="AT1303" i="23"/>
  <c r="AT1304" i="23"/>
  <c r="AT1305" i="23"/>
  <c r="AT1306" i="23"/>
  <c r="AT1307" i="23"/>
  <c r="AT1308" i="23"/>
  <c r="AT1309" i="23"/>
  <c r="AT1351" i="23"/>
  <c r="AT1352" i="23"/>
  <c r="AT1310" i="23"/>
  <c r="AT1311" i="23"/>
  <c r="AT1312" i="23"/>
  <c r="AT1313" i="23"/>
  <c r="AT1314" i="23"/>
  <c r="AT1315" i="23"/>
  <c r="AT1316" i="23"/>
  <c r="AT1317" i="23"/>
  <c r="AU1275" i="23"/>
  <c r="AU1276" i="23"/>
  <c r="AU1277" i="23"/>
  <c r="AU1278" i="23"/>
  <c r="AU1279" i="23"/>
  <c r="AU1280" i="23"/>
  <c r="AU1281" i="23"/>
  <c r="AU1282" i="23"/>
  <c r="AU1283" i="23"/>
  <c r="AU1284" i="23"/>
  <c r="AT1265" i="23"/>
  <c r="AT1266" i="23"/>
  <c r="AT1267" i="23"/>
  <c r="AT1268" i="23"/>
  <c r="AT1269" i="23"/>
  <c r="AT1270" i="23"/>
  <c r="AT1271" i="23"/>
  <c r="AT1272" i="23"/>
  <c r="AT1273" i="23"/>
  <c r="AT1274" i="23"/>
  <c r="AT1275" i="23"/>
  <c r="AT1276" i="23"/>
  <c r="AT1277" i="23"/>
  <c r="AT1278" i="23"/>
  <c r="AT1279" i="23"/>
  <c r="AT1280" i="23"/>
  <c r="AT1281" i="23"/>
  <c r="AT1282" i="23"/>
  <c r="AT1283" i="23"/>
  <c r="AT1284" i="23"/>
  <c r="AU1229" i="23"/>
  <c r="AU1231" i="23"/>
  <c r="AU1232" i="23"/>
  <c r="AU1233" i="23"/>
  <c r="AU1234" i="23"/>
  <c r="AU1235" i="23"/>
  <c r="AU1236" i="23"/>
  <c r="AU1237" i="23"/>
  <c r="AU1238" i="23"/>
  <c r="AU1239" i="23"/>
  <c r="AU1240" i="23"/>
  <c r="AU1241" i="23"/>
  <c r="AU1242" i="23"/>
  <c r="AU1243" i="23"/>
  <c r="AU1244" i="23"/>
  <c r="AU1245" i="23"/>
  <c r="AU1246" i="23"/>
  <c r="AU1247" i="23"/>
  <c r="AU1248" i="23"/>
  <c r="AT1229" i="23"/>
  <c r="AT1230" i="23"/>
  <c r="AT1231" i="23"/>
  <c r="AT1232" i="23"/>
  <c r="AT1233" i="23"/>
  <c r="AT1234" i="23"/>
  <c r="AT1235" i="23"/>
  <c r="AT1236" i="23"/>
  <c r="AT1237" i="23"/>
  <c r="AT1238" i="23"/>
  <c r="AT1239" i="23"/>
  <c r="AT1240" i="23"/>
  <c r="AT1241" i="23"/>
  <c r="AT1242" i="23"/>
  <c r="AT1243" i="23"/>
  <c r="AT1244" i="23"/>
  <c r="AT1245" i="23"/>
  <c r="AT1246" i="23"/>
  <c r="AT1247" i="23"/>
  <c r="AT1248" i="23"/>
  <c r="AU1194" i="23"/>
  <c r="AU1195" i="23"/>
  <c r="AU1196" i="23"/>
  <c r="AU1197" i="23"/>
  <c r="AU1198" i="23"/>
  <c r="AU1199" i="23"/>
  <c r="AU1200" i="23"/>
  <c r="AU1201" i="23"/>
  <c r="AU1202" i="23"/>
  <c r="AU1203" i="23"/>
  <c r="AU1204" i="23"/>
  <c r="AU1205" i="23"/>
  <c r="AU1206" i="23"/>
  <c r="AU1207" i="23"/>
  <c r="AU1208" i="23"/>
  <c r="AU1209" i="23"/>
  <c r="AU1210" i="23"/>
  <c r="AU1211" i="23"/>
  <c r="AU1212" i="23"/>
  <c r="AU1213" i="23"/>
  <c r="AT1194" i="23"/>
  <c r="AT1195" i="23"/>
  <c r="AT1196" i="23"/>
  <c r="AT1197" i="23"/>
  <c r="AT1198" i="23"/>
  <c r="AT1199" i="23"/>
  <c r="AT1200" i="23"/>
  <c r="AT1201" i="23"/>
  <c r="AT1202" i="23"/>
  <c r="AT1203" i="23"/>
  <c r="AT1204" i="23"/>
  <c r="AT1205" i="23"/>
  <c r="AT1206" i="23"/>
  <c r="AT1207" i="23"/>
  <c r="AT1208" i="23"/>
  <c r="AT1209" i="23"/>
  <c r="AT1210" i="23"/>
  <c r="AT1211" i="23"/>
  <c r="AT1212" i="23"/>
  <c r="AT1213" i="23"/>
  <c r="AU977" i="23"/>
  <c r="AU978" i="23"/>
  <c r="AU979" i="23"/>
  <c r="AU980" i="23"/>
  <c r="AU981" i="23"/>
  <c r="AU982" i="23"/>
  <c r="AU983" i="23"/>
  <c r="AU984" i="23"/>
  <c r="AU985" i="23"/>
  <c r="AU986" i="23"/>
  <c r="AU987" i="23"/>
  <c r="AU988" i="23"/>
  <c r="AU989" i="23"/>
  <c r="AU990" i="23"/>
  <c r="AU991" i="23"/>
  <c r="AU992" i="23"/>
  <c r="AU993" i="23"/>
  <c r="AU994" i="23"/>
  <c r="AU995" i="23"/>
  <c r="AU996" i="23"/>
  <c r="AT977" i="23"/>
  <c r="AT978" i="23"/>
  <c r="AT979" i="23"/>
  <c r="AT980" i="23"/>
  <c r="AT981" i="23"/>
  <c r="AT982" i="23"/>
  <c r="AT983" i="23"/>
  <c r="AT984" i="23"/>
  <c r="AT985" i="23"/>
  <c r="AT986" i="23"/>
  <c r="AT987" i="23"/>
  <c r="AT988" i="23"/>
  <c r="AT989" i="23"/>
  <c r="AT990" i="23"/>
  <c r="AT991" i="23"/>
  <c r="AT992" i="23"/>
  <c r="AT993" i="23"/>
  <c r="AT994" i="23"/>
  <c r="AT995" i="23"/>
  <c r="AT996" i="23"/>
  <c r="AU942" i="23"/>
  <c r="AU943" i="23"/>
  <c r="AU944" i="23"/>
  <c r="AU945" i="23"/>
  <c r="AU946" i="23"/>
  <c r="AU947" i="23"/>
  <c r="AU948" i="23"/>
  <c r="AU949" i="23"/>
  <c r="AU950" i="23"/>
  <c r="AU951" i="23"/>
  <c r="AU952" i="23"/>
  <c r="AU953" i="23"/>
  <c r="AU954" i="23"/>
  <c r="AU955" i="23"/>
  <c r="AU956" i="23"/>
  <c r="AU957" i="23"/>
  <c r="AU958" i="23"/>
  <c r="AU959" i="23"/>
  <c r="AU960" i="23"/>
  <c r="AU961" i="23"/>
  <c r="AT942" i="23"/>
  <c r="AT943" i="23"/>
  <c r="AT944" i="23"/>
  <c r="AT945" i="23"/>
  <c r="AT946" i="23"/>
  <c r="AT947" i="23"/>
  <c r="AT948" i="23"/>
  <c r="AT949" i="23"/>
  <c r="AT950" i="23"/>
  <c r="AT951" i="23"/>
  <c r="AT952" i="23"/>
  <c r="AT953" i="23"/>
  <c r="AT954" i="23"/>
  <c r="AT955" i="23"/>
  <c r="AT956" i="23"/>
  <c r="AT957" i="23"/>
  <c r="AT958" i="23"/>
  <c r="AT959" i="23"/>
  <c r="AT960" i="23"/>
  <c r="AT961" i="23"/>
  <c r="AU880" i="23"/>
  <c r="AU881" i="23"/>
  <c r="AU882" i="23"/>
  <c r="AU883" i="23"/>
  <c r="AU899" i="23"/>
  <c r="AU900" i="23"/>
  <c r="AU901" i="23"/>
  <c r="AU902" i="23"/>
  <c r="AU903" i="23"/>
  <c r="AU904" i="23"/>
  <c r="AU926" i="23"/>
  <c r="AT879" i="23"/>
  <c r="AT880" i="23"/>
  <c r="AT881" i="23"/>
  <c r="AT882" i="23"/>
  <c r="AT883" i="23"/>
  <c r="AT899" i="23"/>
  <c r="AT900" i="23"/>
  <c r="AT901" i="23"/>
  <c r="AT902" i="23"/>
  <c r="AT903" i="23"/>
  <c r="AT904" i="23"/>
  <c r="AT926" i="23"/>
  <c r="AU843" i="23"/>
  <c r="AU844" i="23"/>
  <c r="AU845" i="23"/>
  <c r="AU846" i="23"/>
  <c r="AU847" i="23"/>
  <c r="AU848" i="23"/>
  <c r="AU849" i="23"/>
  <c r="AU850" i="23"/>
  <c r="AU851" i="23"/>
  <c r="AU852" i="23"/>
  <c r="AU853" i="23"/>
  <c r="AU854" i="23"/>
  <c r="AU855" i="23"/>
  <c r="AU856" i="23"/>
  <c r="AU857" i="23"/>
  <c r="AU858" i="23"/>
  <c r="AU859" i="23"/>
  <c r="AU860" i="23"/>
  <c r="AT843" i="23"/>
  <c r="AT844" i="23"/>
  <c r="AT845" i="23"/>
  <c r="AT846" i="23"/>
  <c r="AT847" i="23"/>
  <c r="AT848" i="23"/>
  <c r="AT849" i="23"/>
  <c r="AT850" i="23"/>
  <c r="AT851" i="23"/>
  <c r="AT852" i="23"/>
  <c r="AT853" i="23"/>
  <c r="AT854" i="23"/>
  <c r="AT855" i="23"/>
  <c r="AT856" i="23"/>
  <c r="AT857" i="23"/>
  <c r="AT858" i="23"/>
  <c r="AT859" i="23"/>
  <c r="AT860" i="23"/>
  <c r="AU805" i="23"/>
  <c r="AU806" i="23"/>
  <c r="AU807" i="23"/>
  <c r="AU808" i="23"/>
  <c r="AU809" i="23"/>
  <c r="AU810" i="23"/>
  <c r="AU811" i="23"/>
  <c r="AU812" i="23"/>
  <c r="AU813" i="23"/>
  <c r="AU814" i="23"/>
  <c r="AU815" i="23"/>
  <c r="AU816" i="23"/>
  <c r="AU817" i="23"/>
  <c r="AU818" i="23"/>
  <c r="AU819" i="23"/>
  <c r="AU820" i="23"/>
  <c r="AU821" i="23"/>
  <c r="AU822" i="23"/>
  <c r="AU823" i="23"/>
  <c r="AU824" i="23"/>
  <c r="AT805" i="23"/>
  <c r="AT806" i="23"/>
  <c r="AT807" i="23"/>
  <c r="AT808" i="23"/>
  <c r="AT809" i="23"/>
  <c r="AT810" i="23"/>
  <c r="AT811" i="23"/>
  <c r="AT812" i="23"/>
  <c r="AT813" i="23"/>
  <c r="AT814" i="23"/>
  <c r="AT815" i="23"/>
  <c r="AT816" i="23"/>
  <c r="AT817" i="23"/>
  <c r="AT818" i="23"/>
  <c r="AT819" i="23"/>
  <c r="AT820" i="23"/>
  <c r="AT821" i="23"/>
  <c r="AT822" i="23"/>
  <c r="AT823" i="23"/>
  <c r="AT824" i="23"/>
  <c r="AU769" i="23"/>
  <c r="AU770" i="23"/>
  <c r="AU771" i="23"/>
  <c r="AU772" i="23"/>
  <c r="AU773" i="23"/>
  <c r="AU774" i="23"/>
  <c r="AU775" i="23"/>
  <c r="AU776" i="23"/>
  <c r="AU777" i="23"/>
  <c r="AU778" i="23"/>
  <c r="AU779" i="23"/>
  <c r="AU780" i="23"/>
  <c r="AU781" i="23"/>
  <c r="AU782" i="23"/>
  <c r="AU783" i="23"/>
  <c r="AU784" i="23"/>
  <c r="AU785" i="23"/>
  <c r="AU786" i="23"/>
  <c r="AU787" i="23"/>
  <c r="AU788" i="23"/>
  <c r="AT769" i="23"/>
  <c r="AT770" i="23"/>
  <c r="AT771" i="23"/>
  <c r="AT772" i="23"/>
  <c r="AT773" i="23"/>
  <c r="AT774" i="23"/>
  <c r="AT775" i="23"/>
  <c r="AT776" i="23"/>
  <c r="AT777" i="23"/>
  <c r="AT778" i="23"/>
  <c r="AT779" i="23"/>
  <c r="AT780" i="23"/>
  <c r="AT781" i="23"/>
  <c r="AT782" i="23"/>
  <c r="AT783" i="23"/>
  <c r="AT784" i="23"/>
  <c r="AT785" i="23"/>
  <c r="AT786" i="23"/>
  <c r="AT787" i="23"/>
  <c r="AT788" i="23"/>
  <c r="AU735" i="23"/>
  <c r="AU736" i="23"/>
  <c r="AU737" i="23"/>
  <c r="AU738" i="23"/>
  <c r="AU739" i="23"/>
  <c r="AU740" i="23"/>
  <c r="AU741" i="23"/>
  <c r="AU742" i="23"/>
  <c r="AU743" i="23"/>
  <c r="AU744" i="23"/>
  <c r="AU745" i="23"/>
  <c r="AU746" i="23"/>
  <c r="AU747" i="23"/>
  <c r="AU748" i="23"/>
  <c r="AU749" i="23"/>
  <c r="AU750" i="23"/>
  <c r="AU751" i="23"/>
  <c r="AU752" i="23"/>
  <c r="AU753" i="23"/>
  <c r="AU754" i="23"/>
  <c r="AT735" i="23"/>
  <c r="AT736" i="23"/>
  <c r="AT737" i="23"/>
  <c r="AT738" i="23"/>
  <c r="AT739" i="23"/>
  <c r="AT740" i="23"/>
  <c r="AT741" i="23"/>
  <c r="AT742" i="23"/>
  <c r="AT743" i="23"/>
  <c r="AT744" i="23"/>
  <c r="AT745" i="23"/>
  <c r="AT746" i="23"/>
  <c r="AT747" i="23"/>
  <c r="AT748" i="23"/>
  <c r="AT749" i="23"/>
  <c r="AT750" i="23"/>
  <c r="AT751" i="23"/>
  <c r="AT752" i="23"/>
  <c r="AT753" i="23"/>
  <c r="AT754" i="23"/>
  <c r="AU701" i="23"/>
  <c r="AU702" i="23"/>
  <c r="AU703" i="23"/>
  <c r="AU704" i="23"/>
  <c r="AU705" i="23"/>
  <c r="AU706" i="23"/>
  <c r="AU707" i="23"/>
  <c r="AU708" i="23"/>
  <c r="AU709" i="23"/>
  <c r="AU710" i="23"/>
  <c r="AU711" i="23"/>
  <c r="AU712" i="23"/>
  <c r="AU713" i="23"/>
  <c r="AU714" i="23"/>
  <c r="AU715" i="23"/>
  <c r="AU716" i="23"/>
  <c r="AU717" i="23"/>
  <c r="AU718" i="23"/>
  <c r="AU719" i="23"/>
  <c r="AU720" i="23"/>
  <c r="AT701" i="23"/>
  <c r="AT702" i="23"/>
  <c r="AT703" i="23"/>
  <c r="AT704" i="23"/>
  <c r="AT705" i="23"/>
  <c r="AT706" i="23"/>
  <c r="AT707" i="23"/>
  <c r="AT708" i="23"/>
  <c r="AT709" i="23"/>
  <c r="AT710" i="23"/>
  <c r="AT711" i="23"/>
  <c r="AT712" i="23"/>
  <c r="AT713" i="23"/>
  <c r="AT714" i="23"/>
  <c r="AT715" i="23"/>
  <c r="AT716" i="23"/>
  <c r="AT717" i="23"/>
  <c r="AT718" i="23"/>
  <c r="AT719" i="23"/>
  <c r="AT720" i="23"/>
  <c r="AU667" i="23"/>
  <c r="AU668" i="23"/>
  <c r="AU669" i="23"/>
  <c r="AU670" i="23"/>
  <c r="AU671" i="23"/>
  <c r="AU672" i="23"/>
  <c r="AU673" i="23"/>
  <c r="AU674" i="23"/>
  <c r="AU675" i="23"/>
  <c r="AU676" i="23"/>
  <c r="AU677" i="23"/>
  <c r="AU678" i="23"/>
  <c r="AU679" i="23"/>
  <c r="AU680" i="23"/>
  <c r="AU681" i="23"/>
  <c r="AU682" i="23"/>
  <c r="AU683" i="23"/>
  <c r="AU684" i="23"/>
  <c r="AU685" i="23"/>
  <c r="AU686" i="23"/>
  <c r="AT667" i="23"/>
  <c r="AT668" i="23"/>
  <c r="AT669" i="23"/>
  <c r="AT670" i="23"/>
  <c r="AT671" i="23"/>
  <c r="AT672" i="23"/>
  <c r="AT673" i="23"/>
  <c r="AT674" i="23"/>
  <c r="AT675" i="23"/>
  <c r="AT676" i="23"/>
  <c r="AT677" i="23"/>
  <c r="AT678" i="23"/>
  <c r="AT679" i="23"/>
  <c r="AT680" i="23"/>
  <c r="AT681" i="23"/>
  <c r="AT682" i="23"/>
  <c r="AT683" i="23"/>
  <c r="AT684" i="23"/>
  <c r="AT685" i="23"/>
  <c r="AT686" i="23"/>
  <c r="AU631" i="23"/>
  <c r="AU632" i="23"/>
  <c r="AU633" i="23"/>
  <c r="AU634" i="23"/>
  <c r="AU635" i="23"/>
  <c r="AU636" i="23"/>
  <c r="AU637" i="23"/>
  <c r="AU638" i="23"/>
  <c r="AU639" i="23"/>
  <c r="AU640" i="23"/>
  <c r="AU641" i="23"/>
  <c r="AU642" i="23"/>
  <c r="AU643" i="23"/>
  <c r="AU644" i="23"/>
  <c r="AU645" i="23"/>
  <c r="AU646" i="23"/>
  <c r="AU647" i="23"/>
  <c r="AU648" i="23"/>
  <c r="AU649" i="23"/>
  <c r="AU650" i="23"/>
  <c r="AT631" i="23"/>
  <c r="AT632" i="23"/>
  <c r="AT633" i="23"/>
  <c r="AT634" i="23"/>
  <c r="AT635" i="23"/>
  <c r="AT636" i="23"/>
  <c r="AT637" i="23"/>
  <c r="AT638" i="23"/>
  <c r="AT639" i="23"/>
  <c r="AT640" i="23"/>
  <c r="AT641" i="23"/>
  <c r="AT642" i="23"/>
  <c r="AT643" i="23"/>
  <c r="AT644" i="23"/>
  <c r="AT645" i="23"/>
  <c r="AT646" i="23"/>
  <c r="AT647" i="23"/>
  <c r="AT648" i="23"/>
  <c r="AT649" i="23"/>
  <c r="AT650" i="23"/>
  <c r="AU597" i="23"/>
  <c r="AU598" i="23"/>
  <c r="AU599" i="23"/>
  <c r="AU600" i="23"/>
  <c r="AU601" i="23"/>
  <c r="AU602" i="23"/>
  <c r="AU603" i="23"/>
  <c r="AU604" i="23"/>
  <c r="AU605" i="23"/>
  <c r="AU606" i="23"/>
  <c r="AU607" i="23"/>
  <c r="AU608" i="23"/>
  <c r="AU609" i="23"/>
  <c r="AU610" i="23"/>
  <c r="AU611" i="23"/>
  <c r="AU612" i="23"/>
  <c r="AU613" i="23"/>
  <c r="AU614" i="23"/>
  <c r="AU615" i="23"/>
  <c r="AU616" i="23"/>
  <c r="AT597" i="23"/>
  <c r="AT598" i="23"/>
  <c r="AT599" i="23"/>
  <c r="AT600" i="23"/>
  <c r="AT601" i="23"/>
  <c r="AT602" i="23"/>
  <c r="AT603" i="23"/>
  <c r="AT604" i="23"/>
  <c r="AT605" i="23"/>
  <c r="AT606" i="23"/>
  <c r="AT607" i="23"/>
  <c r="AT608" i="23"/>
  <c r="AT609" i="23"/>
  <c r="AT610" i="23"/>
  <c r="AT611" i="23"/>
  <c r="AT612" i="23"/>
  <c r="AT613" i="23"/>
  <c r="AT614" i="23"/>
  <c r="AT615" i="23"/>
  <c r="AT616" i="23"/>
  <c r="AU541" i="23"/>
  <c r="AU542" i="23"/>
  <c r="AU543" i="23"/>
  <c r="AU544" i="23"/>
  <c r="AU545" i="23"/>
  <c r="AU546" i="23"/>
  <c r="AU547" i="23"/>
  <c r="AU548" i="23"/>
  <c r="AU550" i="23"/>
  <c r="AU551" i="23"/>
  <c r="AU552" i="23"/>
  <c r="AU553" i="23"/>
  <c r="AU554" i="23"/>
  <c r="AT541" i="23"/>
  <c r="AT542" i="23"/>
  <c r="AT543" i="23"/>
  <c r="AT544" i="23"/>
  <c r="AT545" i="23"/>
  <c r="AT546" i="23"/>
  <c r="AT547" i="23"/>
  <c r="AT548" i="23"/>
  <c r="AT550" i="23"/>
  <c r="AT551" i="23"/>
  <c r="AT552" i="23"/>
  <c r="AT553" i="23"/>
  <c r="AT554" i="23"/>
  <c r="AU510" i="23"/>
  <c r="AU511" i="23"/>
  <c r="AU512" i="23"/>
  <c r="AU513" i="23"/>
  <c r="AU514" i="23"/>
  <c r="AU515" i="23"/>
  <c r="AU516" i="23"/>
  <c r="AU521" i="23"/>
  <c r="AU522" i="23"/>
  <c r="AU523" i="23"/>
  <c r="AT510" i="23"/>
  <c r="AT511" i="23"/>
  <c r="AT512" i="23"/>
  <c r="AT513" i="23"/>
  <c r="AT514" i="23"/>
  <c r="AT515" i="23"/>
  <c r="AT516" i="23"/>
  <c r="AT517" i="23"/>
  <c r="AT518" i="23"/>
  <c r="AT519" i="23"/>
  <c r="AT520" i="23"/>
  <c r="AT521" i="23"/>
  <c r="AT522" i="23"/>
  <c r="AT523" i="23"/>
  <c r="AU471" i="23"/>
  <c r="AU472" i="23"/>
  <c r="AU473" i="23"/>
  <c r="AU474" i="23"/>
  <c r="AU475" i="23"/>
  <c r="AU476" i="23"/>
  <c r="AU477" i="23"/>
  <c r="AU478" i="23"/>
  <c r="AU479" i="23"/>
  <c r="AU480" i="23"/>
  <c r="AU481" i="23"/>
  <c r="AU482" i="23"/>
  <c r="AU483" i="23"/>
  <c r="AU484" i="23"/>
  <c r="AU485" i="23"/>
  <c r="AU486" i="23"/>
  <c r="AU487" i="23"/>
  <c r="AT470" i="23"/>
  <c r="AT471" i="23"/>
  <c r="AT472" i="23"/>
  <c r="AT473" i="23"/>
  <c r="AT474" i="23"/>
  <c r="AT475" i="23"/>
  <c r="AT476" i="23"/>
  <c r="AT477" i="23"/>
  <c r="AT478" i="23"/>
  <c r="AT479" i="23"/>
  <c r="AT480" i="23"/>
  <c r="AT481" i="23"/>
  <c r="AT482" i="23"/>
  <c r="AT483" i="23"/>
  <c r="AT484" i="23"/>
  <c r="AT485" i="23"/>
  <c r="AT486" i="23"/>
  <c r="AT487" i="23"/>
  <c r="AU437" i="23"/>
  <c r="AU438" i="23"/>
  <c r="AU439" i="23"/>
  <c r="AU440" i="23"/>
  <c r="AU441" i="23"/>
  <c r="AU442" i="23"/>
  <c r="AU443" i="23"/>
  <c r="AU444" i="23"/>
  <c r="AU445" i="23"/>
  <c r="AU446" i="23"/>
  <c r="AU447" i="23"/>
  <c r="AU448" i="23"/>
  <c r="AU449" i="23"/>
  <c r="AU451" i="23"/>
  <c r="AT437" i="23"/>
  <c r="AT438" i="23"/>
  <c r="AT439" i="23"/>
  <c r="AT440" i="23"/>
  <c r="AT441" i="23"/>
  <c r="AT442" i="23"/>
  <c r="AT443" i="23"/>
  <c r="AT444" i="23"/>
  <c r="AT445" i="23"/>
  <c r="AT446" i="23"/>
  <c r="AT447" i="23"/>
  <c r="AT448" i="23"/>
  <c r="AT449" i="23"/>
  <c r="AT451" i="23"/>
  <c r="AU347" i="23"/>
  <c r="AU350" i="23"/>
  <c r="AU351" i="23"/>
  <c r="AU352" i="23"/>
  <c r="AU353" i="23"/>
  <c r="AU354" i="23"/>
  <c r="AU355" i="23"/>
  <c r="AU356" i="23"/>
  <c r="AU357" i="23"/>
  <c r="AU358" i="23"/>
  <c r="AU359" i="23"/>
  <c r="AU360" i="23"/>
  <c r="AU361" i="23"/>
  <c r="AU362" i="23"/>
  <c r="AU413" i="23"/>
  <c r="AU414" i="23"/>
  <c r="AU415" i="23"/>
  <c r="AT346" i="23"/>
  <c r="AT347" i="23"/>
  <c r="AT348" i="23"/>
  <c r="AT350" i="23"/>
  <c r="AT351" i="23"/>
  <c r="AT352" i="23"/>
  <c r="AT353" i="23"/>
  <c r="AT354" i="23"/>
  <c r="AT355" i="23"/>
  <c r="AT356" i="23"/>
  <c r="AT357" i="23"/>
  <c r="AT358" i="23"/>
  <c r="AT359" i="23"/>
  <c r="AT360" i="23"/>
  <c r="AT361" i="23"/>
  <c r="AT362" i="23"/>
  <c r="AT413" i="23"/>
  <c r="AT414" i="23"/>
  <c r="AT415" i="23"/>
  <c r="AU308" i="23"/>
  <c r="AU309" i="23"/>
  <c r="AU310" i="23"/>
  <c r="AU311" i="23"/>
  <c r="AU312" i="23"/>
  <c r="AU313" i="23"/>
  <c r="AU314" i="23"/>
  <c r="AU315" i="23"/>
  <c r="AU316" i="23"/>
  <c r="AU317" i="23"/>
  <c r="AU318" i="23"/>
  <c r="AU319" i="23"/>
  <c r="AU321" i="23"/>
  <c r="AU322" i="23"/>
  <c r="AU323" i="23"/>
  <c r="AU324" i="23"/>
  <c r="AU325" i="23"/>
  <c r="AT308" i="23"/>
  <c r="AT309" i="23"/>
  <c r="AT310" i="23"/>
  <c r="AT311" i="23"/>
  <c r="AT312" i="23"/>
  <c r="AT313" i="23"/>
  <c r="AT314" i="23"/>
  <c r="AT315" i="23"/>
  <c r="AT316" i="23"/>
  <c r="AT317" i="23"/>
  <c r="AT318" i="23"/>
  <c r="AT319" i="23"/>
  <c r="AT321" i="23"/>
  <c r="AT322" i="23"/>
  <c r="AT323" i="23"/>
  <c r="AT324" i="23"/>
  <c r="AT325" i="23"/>
  <c r="AU276" i="23"/>
  <c r="AU277" i="23"/>
  <c r="AU278" i="23"/>
  <c r="AU279" i="23"/>
  <c r="AU280" i="23"/>
  <c r="AU281" i="23"/>
  <c r="AU282" i="23"/>
  <c r="AU283" i="23"/>
  <c r="AU284" i="23"/>
  <c r="AU285" i="23"/>
  <c r="AU286" i="23"/>
  <c r="AU287" i="23"/>
  <c r="AU288" i="23"/>
  <c r="AU289" i="23"/>
  <c r="AU290" i="23"/>
  <c r="AU291" i="23"/>
  <c r="AU292" i="23"/>
  <c r="AT276" i="23"/>
  <c r="AT277" i="23"/>
  <c r="AT278" i="23"/>
  <c r="AT279" i="23"/>
  <c r="AT280" i="23"/>
  <c r="AT281" i="23"/>
  <c r="AT282" i="23"/>
  <c r="AT283" i="23"/>
  <c r="AT284" i="23"/>
  <c r="AT285" i="23"/>
  <c r="AT286" i="23"/>
  <c r="AT287" i="23"/>
  <c r="AT288" i="23"/>
  <c r="AT289" i="23"/>
  <c r="AT290" i="23"/>
  <c r="AT291" i="23"/>
  <c r="AT292" i="23"/>
  <c r="AU241" i="23"/>
  <c r="AU242" i="23"/>
  <c r="AU243" i="23"/>
  <c r="AU248" i="23"/>
  <c r="AU249" i="23"/>
  <c r="AU250" i="23"/>
  <c r="AU251" i="23"/>
  <c r="AU252" i="23"/>
  <c r="AU253" i="23"/>
  <c r="AU254" i="23"/>
  <c r="AU255" i="23"/>
  <c r="AU256" i="23"/>
  <c r="AT241" i="23"/>
  <c r="AT242" i="23"/>
  <c r="AT243" i="23"/>
  <c r="AT248" i="23"/>
  <c r="AT249" i="23"/>
  <c r="AT250" i="23"/>
  <c r="AT251" i="23"/>
  <c r="AT252" i="23"/>
  <c r="AT253" i="23"/>
  <c r="AT254" i="23"/>
  <c r="AT255" i="23"/>
  <c r="AT256" i="23"/>
  <c r="AU152" i="23"/>
  <c r="AU155" i="23"/>
  <c r="AU156" i="23"/>
  <c r="AU157" i="23"/>
  <c r="AU158" i="23"/>
  <c r="AU159" i="23"/>
  <c r="AU160" i="23"/>
  <c r="AU161" i="23"/>
  <c r="AU162" i="23"/>
  <c r="AU219" i="23"/>
  <c r="AU220" i="23"/>
  <c r="AT149" i="23"/>
  <c r="AT152" i="23"/>
  <c r="AT154" i="23"/>
  <c r="AT155" i="23"/>
  <c r="AT156" i="23"/>
  <c r="AT157" i="23"/>
  <c r="AT158" i="23"/>
  <c r="AT159" i="23"/>
  <c r="AT160" i="23"/>
  <c r="AT161" i="23"/>
  <c r="AT162" i="23"/>
  <c r="AT219" i="23"/>
  <c r="AT220" i="23"/>
  <c r="BF127" i="23"/>
  <c r="AU114" i="23"/>
  <c r="AU115" i="23"/>
  <c r="AU116" i="23"/>
  <c r="AU117" i="23"/>
  <c r="AU118" i="23"/>
  <c r="AU119" i="23"/>
  <c r="AU120" i="23"/>
  <c r="AU121" i="23"/>
  <c r="AU122" i="23"/>
  <c r="AU127" i="23"/>
  <c r="AU131" i="23"/>
  <c r="AU132" i="23"/>
  <c r="AU133" i="23"/>
  <c r="AU134" i="23"/>
  <c r="AU135" i="23"/>
  <c r="AT114" i="23"/>
  <c r="AT116" i="23"/>
  <c r="AT117" i="23"/>
  <c r="AT118" i="23"/>
  <c r="AT119" i="23"/>
  <c r="AT120" i="23"/>
  <c r="AT121" i="23"/>
  <c r="AT122" i="23"/>
  <c r="AT123" i="23"/>
  <c r="AT124" i="23"/>
  <c r="AT127" i="23"/>
  <c r="AT128" i="23"/>
  <c r="AT129" i="23"/>
  <c r="AT130" i="23"/>
  <c r="AT131" i="23"/>
  <c r="AT132" i="23"/>
  <c r="AT133" i="23"/>
  <c r="AT134" i="23"/>
  <c r="AT135" i="23"/>
  <c r="U113" i="23"/>
  <c r="AR114" i="23"/>
  <c r="B1104" i="23"/>
  <c r="B1103" i="23"/>
  <c r="B1102" i="23"/>
  <c r="B1101" i="23"/>
  <c r="B1100" i="23"/>
  <c r="B1099" i="23"/>
  <c r="B1098" i="23"/>
  <c r="B1097" i="23"/>
  <c r="B1096" i="23"/>
  <c r="B1095" i="23"/>
  <c r="B1094" i="23"/>
  <c r="B1093" i="23"/>
  <c r="B1092" i="23"/>
  <c r="B1091" i="23"/>
  <c r="B1090" i="23"/>
  <c r="B1089" i="23"/>
  <c r="B1088" i="23"/>
  <c r="B1087" i="23"/>
  <c r="B1086" i="23"/>
  <c r="B1085" i="23"/>
  <c r="B1070" i="23"/>
  <c r="B1069" i="23"/>
  <c r="B1068" i="23"/>
  <c r="B1067" i="23"/>
  <c r="B1066" i="23"/>
  <c r="B1065" i="23"/>
  <c r="B1064" i="23"/>
  <c r="B1063" i="23"/>
  <c r="B1062" i="23"/>
  <c r="B1061" i="23"/>
  <c r="B1060" i="23"/>
  <c r="B1059" i="23"/>
  <c r="B1058" i="23"/>
  <c r="B1057" i="23"/>
  <c r="B1056" i="23"/>
  <c r="B1055" i="23"/>
  <c r="B1054" i="23"/>
  <c r="B1053" i="23"/>
  <c r="B1052" i="23"/>
  <c r="B1051" i="23"/>
  <c r="B1034" i="23"/>
  <c r="B1033" i="23"/>
  <c r="B1032" i="23"/>
  <c r="B1031" i="23"/>
  <c r="B1030" i="23"/>
  <c r="B1029" i="23"/>
  <c r="B1028" i="23"/>
  <c r="B1027" i="23"/>
  <c r="B1026" i="23"/>
  <c r="B1025" i="23"/>
  <c r="B1024" i="23"/>
  <c r="B1023" i="23"/>
  <c r="B1022" i="23"/>
  <c r="B1021" i="23"/>
  <c r="B1020" i="23"/>
  <c r="B1019" i="23"/>
  <c r="B1018" i="23"/>
  <c r="B1172" i="23"/>
  <c r="B1171" i="23"/>
  <c r="B1170" i="23"/>
  <c r="B1169" i="23"/>
  <c r="B1168" i="23"/>
  <c r="B1167" i="23"/>
  <c r="B1166" i="23"/>
  <c r="B1165" i="23"/>
  <c r="B1164" i="23"/>
  <c r="B1163" i="23"/>
  <c r="B1162" i="23"/>
  <c r="B1161" i="23"/>
  <c r="B1160" i="23"/>
  <c r="B1159" i="23"/>
  <c r="B1158" i="23"/>
  <c r="B1157" i="23"/>
  <c r="B1156" i="23"/>
  <c r="B1155" i="23"/>
  <c r="B1154" i="23"/>
  <c r="B1153" i="23"/>
  <c r="B1317" i="23"/>
  <c r="B1316" i="23"/>
  <c r="B1315" i="23"/>
  <c r="B1314" i="23"/>
  <c r="B1313" i="23"/>
  <c r="B1312" i="23"/>
  <c r="B1311" i="23"/>
  <c r="B1310" i="23"/>
  <c r="B1352" i="23"/>
  <c r="B1351" i="23"/>
  <c r="B1309" i="23"/>
  <c r="B1308" i="23"/>
  <c r="B1307" i="23"/>
  <c r="B1306" i="23"/>
  <c r="B1305" i="23"/>
  <c r="B1304" i="23"/>
  <c r="B1303" i="23"/>
  <c r="B1302" i="23"/>
  <c r="B1301" i="23"/>
  <c r="B1300" i="23"/>
  <c r="B1284" i="23"/>
  <c r="B1283" i="23"/>
  <c r="B1282" i="23"/>
  <c r="B1281" i="23"/>
  <c r="B1280" i="23"/>
  <c r="B1279" i="23"/>
  <c r="B1278" i="23"/>
  <c r="B1277" i="23"/>
  <c r="B1276" i="23"/>
  <c r="B1275" i="23"/>
  <c r="B1274" i="23"/>
  <c r="B1273" i="23"/>
  <c r="B1272" i="23"/>
  <c r="B1271" i="23"/>
  <c r="B1270" i="23"/>
  <c r="B1269" i="23"/>
  <c r="B1268" i="23"/>
  <c r="B1267" i="23"/>
  <c r="B1266" i="23"/>
  <c r="B1265" i="23"/>
  <c r="B1248" i="23"/>
  <c r="B1247" i="23"/>
  <c r="B1246" i="23"/>
  <c r="B1245" i="23"/>
  <c r="B1244" i="23"/>
  <c r="B1243" i="23"/>
  <c r="B1242" i="23"/>
  <c r="B1241" i="23"/>
  <c r="B1240" i="23"/>
  <c r="B1239" i="23"/>
  <c r="B1238" i="23"/>
  <c r="B1237" i="23"/>
  <c r="B1236" i="23"/>
  <c r="B1235" i="23"/>
  <c r="B1234" i="23"/>
  <c r="B1233" i="23"/>
  <c r="B1232" i="23"/>
  <c r="B1231" i="23"/>
  <c r="B1230" i="23"/>
  <c r="B1229" i="23"/>
  <c r="B1212" i="23"/>
  <c r="B1211" i="23"/>
  <c r="B1210" i="23"/>
  <c r="B1209" i="23"/>
  <c r="B1208" i="23"/>
  <c r="B1207" i="23"/>
  <c r="B1206" i="23"/>
  <c r="B1205" i="23"/>
  <c r="B1204" i="23"/>
  <c r="B1203" i="23"/>
  <c r="B1202" i="23"/>
  <c r="B1201" i="23"/>
  <c r="B1200" i="23"/>
  <c r="B1199" i="23"/>
  <c r="B1198" i="23"/>
  <c r="B1197" i="23"/>
  <c r="B1196" i="23"/>
  <c r="B1195" i="23"/>
  <c r="B1194" i="23"/>
  <c r="B1193" i="23"/>
  <c r="B996" i="23"/>
  <c r="B995" i="23"/>
  <c r="B994" i="23"/>
  <c r="B993" i="23"/>
  <c r="B992" i="23"/>
  <c r="B991" i="23"/>
  <c r="B990" i="23"/>
  <c r="B989" i="23"/>
  <c r="B988" i="23"/>
  <c r="B987" i="23"/>
  <c r="B986" i="23"/>
  <c r="B985" i="23"/>
  <c r="B984" i="23"/>
  <c r="B983" i="23"/>
  <c r="B982" i="23"/>
  <c r="B981" i="23"/>
  <c r="B980" i="23"/>
  <c r="B979" i="23"/>
  <c r="B978" i="23"/>
  <c r="B977" i="23"/>
  <c r="B961" i="23"/>
  <c r="B960" i="23"/>
  <c r="B959" i="23"/>
  <c r="B958" i="23"/>
  <c r="B957" i="23"/>
  <c r="B956" i="23"/>
  <c r="B955" i="23"/>
  <c r="B954" i="23"/>
  <c r="B953" i="23"/>
  <c r="B952" i="23"/>
  <c r="B951" i="23"/>
  <c r="B950" i="23"/>
  <c r="B949" i="23"/>
  <c r="B948" i="23"/>
  <c r="B947" i="23"/>
  <c r="B946" i="23"/>
  <c r="B945" i="23"/>
  <c r="B944" i="23"/>
  <c r="B943" i="23"/>
  <c r="B942" i="23"/>
  <c r="B926" i="23"/>
  <c r="B904" i="23"/>
  <c r="B903" i="23"/>
  <c r="B902" i="23"/>
  <c r="B901" i="23"/>
  <c r="B900" i="23"/>
  <c r="B899" i="23"/>
  <c r="B883" i="23"/>
  <c r="B882" i="23"/>
  <c r="B881" i="23"/>
  <c r="B880" i="23"/>
  <c r="B879" i="23"/>
  <c r="B878" i="23"/>
  <c r="B877" i="23"/>
  <c r="B860" i="23"/>
  <c r="B859" i="23"/>
  <c r="B858" i="23"/>
  <c r="B857" i="23"/>
  <c r="B856" i="23"/>
  <c r="B855" i="23"/>
  <c r="B854" i="23"/>
  <c r="B853" i="23"/>
  <c r="B852" i="23"/>
  <c r="B851" i="23"/>
  <c r="B850" i="23"/>
  <c r="B849" i="23"/>
  <c r="B848" i="23"/>
  <c r="B847" i="23"/>
  <c r="B846" i="23"/>
  <c r="B845" i="23"/>
  <c r="B844" i="23"/>
  <c r="B843" i="23"/>
  <c r="B842" i="23"/>
  <c r="B841" i="23"/>
  <c r="B824" i="23"/>
  <c r="B823" i="23"/>
  <c r="B822" i="23"/>
  <c r="B821" i="23"/>
  <c r="B820" i="23"/>
  <c r="B819" i="23"/>
  <c r="B818" i="23"/>
  <c r="B817" i="23"/>
  <c r="B816" i="23"/>
  <c r="B815" i="23"/>
  <c r="B814" i="23"/>
  <c r="B813" i="23"/>
  <c r="B812" i="23"/>
  <c r="B811" i="23"/>
  <c r="B810" i="23"/>
  <c r="B809" i="23"/>
  <c r="B808" i="23"/>
  <c r="B807" i="23"/>
  <c r="B806" i="23"/>
  <c r="B805" i="23"/>
  <c r="B788" i="23"/>
  <c r="B787" i="23"/>
  <c r="B786" i="23"/>
  <c r="B785" i="23"/>
  <c r="B784" i="23"/>
  <c r="B783" i="23"/>
  <c r="B782" i="23"/>
  <c r="B781" i="23"/>
  <c r="B780" i="23"/>
  <c r="B779" i="23"/>
  <c r="B778" i="23"/>
  <c r="B777" i="23"/>
  <c r="B776" i="23"/>
  <c r="B775" i="23"/>
  <c r="B774" i="23"/>
  <c r="B773" i="23"/>
  <c r="B772" i="23"/>
  <c r="B771" i="23"/>
  <c r="B770" i="23"/>
  <c r="B769" i="23"/>
  <c r="B754" i="23"/>
  <c r="B753" i="23"/>
  <c r="B752" i="23"/>
  <c r="B751" i="23"/>
  <c r="B750" i="23"/>
  <c r="B749" i="23"/>
  <c r="B748" i="23"/>
  <c r="B747" i="23"/>
  <c r="B746" i="23"/>
  <c r="B745" i="23"/>
  <c r="B744" i="23"/>
  <c r="B743" i="23"/>
  <c r="B742" i="23"/>
  <c r="B741" i="23"/>
  <c r="B740" i="23"/>
  <c r="B739" i="23"/>
  <c r="B738" i="23"/>
  <c r="B737" i="23"/>
  <c r="B736" i="23"/>
  <c r="B735" i="23"/>
  <c r="B720" i="23"/>
  <c r="B719" i="23"/>
  <c r="B718" i="23"/>
  <c r="B717" i="23"/>
  <c r="B716" i="23"/>
  <c r="B715" i="23"/>
  <c r="B714" i="23"/>
  <c r="B713" i="23"/>
  <c r="B712" i="23"/>
  <c r="B711" i="23"/>
  <c r="B710" i="23"/>
  <c r="B709" i="23"/>
  <c r="B708" i="23"/>
  <c r="B707" i="23"/>
  <c r="B706" i="23"/>
  <c r="B705" i="23"/>
  <c r="B704" i="23"/>
  <c r="B703" i="23"/>
  <c r="B702" i="23"/>
  <c r="B701" i="23"/>
  <c r="B650" i="23"/>
  <c r="B649" i="23"/>
  <c r="B648" i="23"/>
  <c r="B647" i="23"/>
  <c r="B646" i="23"/>
  <c r="B645" i="23"/>
  <c r="B644" i="23"/>
  <c r="B643" i="23"/>
  <c r="B642" i="23"/>
  <c r="B641" i="23"/>
  <c r="B640" i="23"/>
  <c r="B639" i="23"/>
  <c r="B638" i="23"/>
  <c r="B637" i="23"/>
  <c r="B636" i="23"/>
  <c r="B635" i="23"/>
  <c r="B634" i="23"/>
  <c r="B633" i="23"/>
  <c r="B632" i="23"/>
  <c r="B631" i="23"/>
  <c r="B686" i="23"/>
  <c r="B685" i="23"/>
  <c r="B684" i="23"/>
  <c r="B683" i="23"/>
  <c r="B682" i="23"/>
  <c r="B681" i="23"/>
  <c r="B680" i="23"/>
  <c r="B679" i="23"/>
  <c r="B678" i="23"/>
  <c r="B677" i="23"/>
  <c r="B676" i="23"/>
  <c r="B675" i="23"/>
  <c r="B674" i="23"/>
  <c r="B673" i="23"/>
  <c r="B672" i="23"/>
  <c r="B671" i="23"/>
  <c r="B670" i="23"/>
  <c r="B669" i="23"/>
  <c r="B668" i="23"/>
  <c r="B667" i="23"/>
  <c r="B616" i="23"/>
  <c r="B615" i="23"/>
  <c r="B614" i="23"/>
  <c r="B613" i="23"/>
  <c r="B612" i="23"/>
  <c r="B611" i="23"/>
  <c r="B610" i="23"/>
  <c r="B609" i="23"/>
  <c r="B608" i="23"/>
  <c r="B607" i="23"/>
  <c r="B606" i="23"/>
  <c r="B605" i="23"/>
  <c r="B604" i="23"/>
  <c r="B603" i="23"/>
  <c r="B602" i="23"/>
  <c r="B601" i="23"/>
  <c r="B600" i="23"/>
  <c r="B599" i="23"/>
  <c r="B598" i="23"/>
  <c r="B597" i="23"/>
  <c r="B554" i="23"/>
  <c r="B553" i="23"/>
  <c r="B552" i="23"/>
  <c r="B551" i="23"/>
  <c r="B550" i="23"/>
  <c r="B549" i="23"/>
  <c r="B548" i="23"/>
  <c r="B547" i="23"/>
  <c r="B546" i="23"/>
  <c r="B545" i="23"/>
  <c r="B544" i="23"/>
  <c r="B543" i="23"/>
  <c r="B542" i="23"/>
  <c r="B541" i="23"/>
  <c r="B540" i="23"/>
  <c r="B523" i="23"/>
  <c r="B522" i="23"/>
  <c r="B521" i="23"/>
  <c r="B520" i="23"/>
  <c r="B519" i="23"/>
  <c r="B518" i="23"/>
  <c r="B517" i="23"/>
  <c r="B516" i="23"/>
  <c r="B515" i="23"/>
  <c r="B514" i="23"/>
  <c r="B513" i="23"/>
  <c r="B512" i="23"/>
  <c r="B511" i="23"/>
  <c r="B510" i="23"/>
  <c r="B509" i="23"/>
  <c r="B508" i="23"/>
  <c r="B507" i="23"/>
  <c r="B506" i="23"/>
  <c r="B505" i="23"/>
  <c r="B504" i="23"/>
  <c r="B487" i="23"/>
  <c r="B486" i="23"/>
  <c r="B485" i="23"/>
  <c r="B484" i="23"/>
  <c r="B483" i="23"/>
  <c r="B482" i="23"/>
  <c r="B481" i="23"/>
  <c r="B480" i="23"/>
  <c r="B479" i="23"/>
  <c r="B478" i="23"/>
  <c r="B477" i="23"/>
  <c r="B476" i="23"/>
  <c r="B475" i="23"/>
  <c r="B474" i="23"/>
  <c r="B473" i="23"/>
  <c r="B472" i="23"/>
  <c r="B471" i="23"/>
  <c r="B470" i="23"/>
  <c r="B469" i="23"/>
  <c r="B468" i="23"/>
  <c r="B451" i="23"/>
  <c r="B449" i="23"/>
  <c r="B448" i="23"/>
  <c r="B447" i="23"/>
  <c r="B446" i="23"/>
  <c r="B445" i="23"/>
  <c r="B444" i="23"/>
  <c r="B443" i="23"/>
  <c r="B442" i="23"/>
  <c r="B441" i="23"/>
  <c r="B440" i="23"/>
  <c r="B439" i="23"/>
  <c r="B438" i="23"/>
  <c r="B437" i="23"/>
  <c r="B436" i="23"/>
  <c r="B435" i="23"/>
  <c r="B434" i="23"/>
  <c r="B433" i="23"/>
  <c r="B432" i="23"/>
  <c r="B431" i="23"/>
  <c r="B414" i="23"/>
  <c r="B413" i="23"/>
  <c r="B362" i="23"/>
  <c r="B361" i="23"/>
  <c r="B360" i="23"/>
  <c r="B359" i="23"/>
  <c r="B358" i="23"/>
  <c r="B357" i="23"/>
  <c r="B356" i="23"/>
  <c r="B355" i="23"/>
  <c r="B354" i="23"/>
  <c r="B353" i="23"/>
  <c r="B352" i="23"/>
  <c r="B351" i="23"/>
  <c r="B350" i="23"/>
  <c r="B349" i="23"/>
  <c r="B348" i="23"/>
  <c r="B347" i="23"/>
  <c r="B346" i="23"/>
  <c r="B345" i="23"/>
  <c r="B323" i="23"/>
  <c r="B322" i="23"/>
  <c r="B321" i="23"/>
  <c r="B320" i="23"/>
  <c r="B319" i="23"/>
  <c r="B318" i="23"/>
  <c r="B317" i="23"/>
  <c r="B316" i="23"/>
  <c r="B315" i="23"/>
  <c r="B314" i="23"/>
  <c r="B313" i="23"/>
  <c r="B312" i="23"/>
  <c r="B311" i="23"/>
  <c r="B310" i="23"/>
  <c r="B309" i="23"/>
  <c r="B308" i="23"/>
  <c r="B292" i="23"/>
  <c r="B291" i="23"/>
  <c r="B290" i="23"/>
  <c r="B289" i="23"/>
  <c r="B288" i="23"/>
  <c r="B287" i="23"/>
  <c r="B286" i="23"/>
  <c r="B285" i="23"/>
  <c r="B284" i="23"/>
  <c r="B283" i="23"/>
  <c r="B282" i="23"/>
  <c r="B281" i="23"/>
  <c r="B280" i="23"/>
  <c r="B279" i="23"/>
  <c r="B278" i="23"/>
  <c r="B277" i="23"/>
  <c r="B275" i="23"/>
  <c r="B274" i="23"/>
  <c r="B273" i="23"/>
  <c r="B256" i="23"/>
  <c r="B255" i="23"/>
  <c r="B254" i="23"/>
  <c r="B253" i="23"/>
  <c r="B252" i="23"/>
  <c r="B251" i="23"/>
  <c r="B250" i="23"/>
  <c r="B249" i="23"/>
  <c r="B248" i="23"/>
  <c r="B247" i="23"/>
  <c r="B246" i="23"/>
  <c r="B245" i="23"/>
  <c r="B244" i="23"/>
  <c r="B243" i="23"/>
  <c r="B242" i="23"/>
  <c r="B241" i="23"/>
  <c r="B240" i="23"/>
  <c r="B239" i="23"/>
  <c r="B238" i="23"/>
  <c r="B237" i="23"/>
  <c r="B220" i="23"/>
  <c r="B219" i="23"/>
  <c r="B162" i="23"/>
  <c r="B161" i="23"/>
  <c r="B160" i="23"/>
  <c r="B159" i="23"/>
  <c r="B158" i="23"/>
  <c r="B157" i="23"/>
  <c r="B156" i="23"/>
  <c r="B155" i="23"/>
  <c r="B154" i="23"/>
  <c r="B153" i="23"/>
  <c r="B152" i="23"/>
  <c r="B151" i="23"/>
  <c r="B150" i="23"/>
  <c r="B149" i="23"/>
  <c r="B134" i="23"/>
  <c r="B133" i="23"/>
  <c r="B132" i="23"/>
  <c r="B131" i="23"/>
  <c r="B130" i="23"/>
  <c r="B129" i="23"/>
  <c r="B128" i="23"/>
  <c r="B127" i="23"/>
  <c r="B124" i="23"/>
  <c r="B123" i="23"/>
  <c r="B122" i="23"/>
  <c r="B121" i="23"/>
  <c r="B120" i="23"/>
  <c r="B119" i="23"/>
  <c r="B118" i="23"/>
  <c r="B117" i="23"/>
  <c r="B116" i="23"/>
  <c r="B115" i="23"/>
  <c r="B114" i="23"/>
  <c r="B113" i="23"/>
  <c r="D47" i="23"/>
  <c r="AU52" i="23"/>
  <c r="AU53" i="23"/>
  <c r="AU54" i="23"/>
  <c r="AU55" i="23"/>
  <c r="AU56" i="23"/>
  <c r="AU57" i="23"/>
  <c r="AU58" i="23"/>
  <c r="AU59" i="23"/>
  <c r="AW50" i="23"/>
  <c r="AX50" i="23"/>
  <c r="AZ50" i="23"/>
  <c r="BA50" i="23"/>
  <c r="BC50" i="23"/>
  <c r="BD50" i="23"/>
  <c r="BF50" i="23"/>
  <c r="BG50" i="23"/>
  <c r="BI50" i="23"/>
  <c r="BJ50" i="23"/>
  <c r="BL50" i="23"/>
  <c r="BM50" i="23"/>
  <c r="BO50" i="23"/>
  <c r="BP50" i="23"/>
  <c r="BR50" i="23"/>
  <c r="BS50" i="23"/>
  <c r="BU50" i="23"/>
  <c r="BV50" i="23"/>
  <c r="U51" i="23"/>
  <c r="AT51" i="23"/>
  <c r="AZ51" i="23"/>
  <c r="BA51" i="23"/>
  <c r="BC51" i="23"/>
  <c r="BD51" i="23"/>
  <c r="BF51" i="23"/>
  <c r="BG51" i="23"/>
  <c r="BI51" i="23"/>
  <c r="BJ51" i="23"/>
  <c r="BL51" i="23"/>
  <c r="BM51" i="23"/>
  <c r="BO51" i="23"/>
  <c r="BP51" i="23"/>
  <c r="BR51" i="23"/>
  <c r="BS51" i="23"/>
  <c r="BU51" i="23"/>
  <c r="BV51" i="23"/>
  <c r="U52" i="23"/>
  <c r="AT52" i="23"/>
  <c r="AW52" i="23"/>
  <c r="BC52" i="23"/>
  <c r="BD52" i="23"/>
  <c r="BF52" i="23"/>
  <c r="BG52" i="23"/>
  <c r="BI52" i="23"/>
  <c r="BJ52" i="23"/>
  <c r="BL52" i="23"/>
  <c r="BM52" i="23"/>
  <c r="BO52" i="23"/>
  <c r="BP52" i="23"/>
  <c r="BR52" i="23"/>
  <c r="BS52" i="23"/>
  <c r="BU52" i="23"/>
  <c r="BV52" i="23"/>
  <c r="U53" i="23"/>
  <c r="AT53" i="23"/>
  <c r="AW53" i="23"/>
  <c r="AZ53" i="23"/>
  <c r="BA53" i="23"/>
  <c r="BF53" i="23"/>
  <c r="BG53" i="23"/>
  <c r="BI53" i="23"/>
  <c r="BJ53" i="23"/>
  <c r="BL53" i="23"/>
  <c r="BM53" i="23"/>
  <c r="BO53" i="23"/>
  <c r="BP53" i="23"/>
  <c r="BR53" i="23"/>
  <c r="BS53" i="23"/>
  <c r="BU53" i="23"/>
  <c r="BV53" i="23"/>
  <c r="U54" i="23"/>
  <c r="AT54" i="23"/>
  <c r="AW54" i="23"/>
  <c r="AX54" i="23"/>
  <c r="AZ54" i="23"/>
  <c r="BA54" i="23"/>
  <c r="BC54" i="23"/>
  <c r="BI54" i="23"/>
  <c r="BJ54" i="23"/>
  <c r="BL54" i="23"/>
  <c r="BM54" i="23"/>
  <c r="BO54" i="23"/>
  <c r="BP54" i="23"/>
  <c r="BR54" i="23"/>
  <c r="BS54" i="23"/>
  <c r="BU54" i="23"/>
  <c r="BV54" i="23"/>
  <c r="U55" i="23"/>
  <c r="AT55" i="23"/>
  <c r="AW55" i="23"/>
  <c r="AX55" i="23"/>
  <c r="AZ55" i="23"/>
  <c r="BA55" i="23"/>
  <c r="BC55" i="23"/>
  <c r="BF55" i="23"/>
  <c r="BG55" i="23"/>
  <c r="BL55" i="23"/>
  <c r="BM55" i="23"/>
  <c r="BO55" i="23"/>
  <c r="BP55" i="23"/>
  <c r="BR55" i="23"/>
  <c r="BS55" i="23"/>
  <c r="BU55" i="23"/>
  <c r="BV55" i="23"/>
  <c r="U56" i="23"/>
  <c r="AT56" i="23"/>
  <c r="AW56" i="23"/>
  <c r="AX56" i="23"/>
  <c r="AZ56" i="23"/>
  <c r="BA56" i="23"/>
  <c r="BC56" i="23"/>
  <c r="BD56" i="23"/>
  <c r="BI56" i="23"/>
  <c r="BJ56" i="23"/>
  <c r="BO56" i="23"/>
  <c r="BP56" i="23"/>
  <c r="BR56" i="23"/>
  <c r="BS56" i="23"/>
  <c r="BU56" i="23"/>
  <c r="BV56" i="23"/>
  <c r="U57" i="23"/>
  <c r="AT57" i="23"/>
  <c r="AW57" i="23"/>
  <c r="AX57" i="23"/>
  <c r="AZ57" i="23"/>
  <c r="BA57" i="23"/>
  <c r="BC57" i="23"/>
  <c r="BD57" i="23"/>
  <c r="BI57" i="23"/>
  <c r="BJ57" i="23"/>
  <c r="BL57" i="23"/>
  <c r="BM57" i="23"/>
  <c r="BR57" i="23"/>
  <c r="BS57" i="23"/>
  <c r="BU57" i="23"/>
  <c r="BV57" i="23"/>
  <c r="U58" i="23"/>
  <c r="AT58" i="23"/>
  <c r="AW58" i="23"/>
  <c r="AX58" i="23"/>
  <c r="AZ58" i="23"/>
  <c r="BA58" i="23"/>
  <c r="BC58" i="23"/>
  <c r="BD58" i="23"/>
  <c r="BF58" i="23"/>
  <c r="BG58" i="23"/>
  <c r="BI58" i="23"/>
  <c r="BL58" i="23"/>
  <c r="BM58" i="23"/>
  <c r="BO58" i="23"/>
  <c r="BP58" i="23"/>
  <c r="BU58" i="23"/>
  <c r="BV58" i="23"/>
  <c r="U59" i="23"/>
  <c r="AT59" i="23"/>
  <c r="AW59" i="23"/>
  <c r="AX59" i="23"/>
  <c r="AZ59" i="23"/>
  <c r="BA59" i="23"/>
  <c r="BC59" i="23"/>
  <c r="BD59" i="23"/>
  <c r="BF59" i="23"/>
  <c r="BG59" i="23"/>
  <c r="BI59" i="23"/>
  <c r="BL59" i="23"/>
  <c r="BM59" i="23"/>
  <c r="BO59" i="23"/>
  <c r="BP59" i="23"/>
  <c r="BR59" i="23"/>
  <c r="BS59" i="23"/>
  <c r="E1561" i="23"/>
  <c r="E1562" i="23"/>
  <c r="E1563" i="23"/>
  <c r="E1564" i="23"/>
  <c r="E1565" i="23"/>
  <c r="AT504" i="23"/>
  <c r="AT506" i="23"/>
  <c r="AT509" i="23"/>
  <c r="BU510" i="23"/>
  <c r="U1104" i="23"/>
  <c r="U1103" i="23"/>
  <c r="U1102" i="23"/>
  <c r="U1101" i="23"/>
  <c r="U1100" i="23"/>
  <c r="U1099" i="23"/>
  <c r="U1098" i="23"/>
  <c r="U1097" i="23"/>
  <c r="U1096" i="23"/>
  <c r="U1095" i="23"/>
  <c r="U1094" i="23"/>
  <c r="U1093" i="23"/>
  <c r="U1092" i="23"/>
  <c r="U1091" i="23"/>
  <c r="U1090" i="23"/>
  <c r="U1089" i="23"/>
  <c r="U1088" i="23"/>
  <c r="U1087" i="23"/>
  <c r="U1086" i="23"/>
  <c r="U1070" i="23"/>
  <c r="U1069" i="23"/>
  <c r="U1068" i="23"/>
  <c r="U1067" i="23"/>
  <c r="U1066" i="23"/>
  <c r="U1065" i="23"/>
  <c r="U1064" i="23"/>
  <c r="U1063" i="23"/>
  <c r="U1062" i="23"/>
  <c r="U1061" i="23"/>
  <c r="U1060" i="23"/>
  <c r="U1059" i="23"/>
  <c r="U1058" i="23"/>
  <c r="U1057" i="23"/>
  <c r="U1056" i="23"/>
  <c r="U1055" i="23"/>
  <c r="U1054" i="23"/>
  <c r="U1053" i="23"/>
  <c r="U1052" i="23"/>
  <c r="U1034" i="23"/>
  <c r="U1033" i="23"/>
  <c r="U1032" i="23"/>
  <c r="U1031" i="23"/>
  <c r="U1030" i="23"/>
  <c r="U1029" i="23"/>
  <c r="U1028" i="23"/>
  <c r="U1027" i="23"/>
  <c r="U1026" i="23"/>
  <c r="U1025" i="23"/>
  <c r="U1024" i="23"/>
  <c r="U1023" i="23"/>
  <c r="U1022" i="23"/>
  <c r="U1021" i="23"/>
  <c r="U1020" i="23"/>
  <c r="U1019" i="23"/>
  <c r="U1018" i="23"/>
  <c r="U1017" i="23"/>
  <c r="U1016" i="23"/>
  <c r="U1172" i="23"/>
  <c r="U1171" i="23"/>
  <c r="U1170" i="23"/>
  <c r="U1169" i="23"/>
  <c r="U1168" i="23"/>
  <c r="U1167" i="23"/>
  <c r="U1166" i="23"/>
  <c r="U1165" i="23"/>
  <c r="U1164" i="23"/>
  <c r="U1163" i="23"/>
  <c r="U1162" i="23"/>
  <c r="U1161" i="23"/>
  <c r="U1160" i="23"/>
  <c r="U1159" i="23"/>
  <c r="U1158" i="23"/>
  <c r="U1157" i="23"/>
  <c r="U1156" i="23"/>
  <c r="U1155" i="23"/>
  <c r="U1154" i="23"/>
  <c r="U1317" i="23"/>
  <c r="U1316" i="23"/>
  <c r="U1315" i="23"/>
  <c r="U1314" i="23"/>
  <c r="U1313" i="23"/>
  <c r="U1312" i="23"/>
  <c r="U1311" i="23"/>
  <c r="U1310" i="23"/>
  <c r="U1352" i="23"/>
  <c r="U1351" i="23"/>
  <c r="U1309" i="23"/>
  <c r="U1308" i="23"/>
  <c r="U1307" i="23"/>
  <c r="U1306" i="23"/>
  <c r="U1305" i="23"/>
  <c r="U1304" i="23"/>
  <c r="U1303" i="23"/>
  <c r="U1302" i="23"/>
  <c r="U1301" i="23"/>
  <c r="U1284" i="23"/>
  <c r="U1283" i="23"/>
  <c r="U1282" i="23"/>
  <c r="U1281" i="23"/>
  <c r="U1280" i="23"/>
  <c r="U1279" i="23"/>
  <c r="U1278" i="23"/>
  <c r="U1277" i="23"/>
  <c r="U1276" i="23"/>
  <c r="U1275" i="23"/>
  <c r="U1274" i="23"/>
  <c r="U1273" i="23"/>
  <c r="U1272" i="23"/>
  <c r="U1271" i="23"/>
  <c r="U1270" i="23"/>
  <c r="U1269" i="23"/>
  <c r="U1268" i="23"/>
  <c r="U1267" i="23"/>
  <c r="U1266" i="23"/>
  <c r="U1248" i="23"/>
  <c r="U1247" i="23"/>
  <c r="U1246" i="23"/>
  <c r="U1245" i="23"/>
  <c r="U1244" i="23"/>
  <c r="U1243" i="23"/>
  <c r="U1242" i="23"/>
  <c r="U1241" i="23"/>
  <c r="U1240" i="23"/>
  <c r="U1239" i="23"/>
  <c r="U1238" i="23"/>
  <c r="U1237" i="23"/>
  <c r="U1236" i="23"/>
  <c r="U1235" i="23"/>
  <c r="U1234" i="23"/>
  <c r="U1233" i="23"/>
  <c r="U1232" i="23"/>
  <c r="U1231" i="23"/>
  <c r="U1230" i="23"/>
  <c r="U1212" i="23"/>
  <c r="U1211" i="23"/>
  <c r="U857" i="23"/>
  <c r="U849" i="23"/>
  <c r="U846" i="23"/>
  <c r="U824" i="23"/>
  <c r="U823" i="23"/>
  <c r="U822" i="23"/>
  <c r="U821" i="23"/>
  <c r="U820" i="23"/>
  <c r="U819" i="23"/>
  <c r="U818" i="23"/>
  <c r="U817" i="23"/>
  <c r="U816" i="23"/>
  <c r="U815" i="23"/>
  <c r="U814" i="23"/>
  <c r="U813" i="23"/>
  <c r="U812" i="23"/>
  <c r="U811" i="23"/>
  <c r="U810" i="23"/>
  <c r="U809" i="23"/>
  <c r="U808" i="23"/>
  <c r="U807" i="23"/>
  <c r="U806" i="23"/>
  <c r="U788" i="23"/>
  <c r="U787" i="23"/>
  <c r="U786" i="23"/>
  <c r="U785" i="23"/>
  <c r="U784" i="23"/>
  <c r="U783" i="23"/>
  <c r="U782" i="23"/>
  <c r="U781" i="23"/>
  <c r="U780" i="23"/>
  <c r="U779" i="23"/>
  <c r="U778" i="23"/>
  <c r="U777" i="23"/>
  <c r="U776" i="23"/>
  <c r="U775" i="23"/>
  <c r="U774" i="23"/>
  <c r="U773" i="23"/>
  <c r="U772" i="23"/>
  <c r="U771" i="23"/>
  <c r="U770" i="23"/>
  <c r="U754" i="23"/>
  <c r="U753" i="23"/>
  <c r="U752" i="23"/>
  <c r="U751" i="23"/>
  <c r="U750" i="23"/>
  <c r="U749" i="23"/>
  <c r="U748" i="23"/>
  <c r="U747" i="23"/>
  <c r="U746" i="23"/>
  <c r="U745" i="23"/>
  <c r="U744" i="23"/>
  <c r="U743" i="23"/>
  <c r="U742" i="23"/>
  <c r="U741" i="23"/>
  <c r="U740" i="23"/>
  <c r="U739" i="23"/>
  <c r="U738" i="23"/>
  <c r="U737" i="23"/>
  <c r="U736" i="23"/>
  <c r="U686" i="23"/>
  <c r="U685" i="23"/>
  <c r="U684" i="23"/>
  <c r="U683" i="23"/>
  <c r="U682" i="23"/>
  <c r="U681" i="23"/>
  <c r="U680" i="23"/>
  <c r="U679" i="23"/>
  <c r="U678" i="23"/>
  <c r="U677" i="23"/>
  <c r="U676" i="23"/>
  <c r="U675" i="23"/>
  <c r="U674" i="23"/>
  <c r="U673" i="23"/>
  <c r="U672" i="23"/>
  <c r="U671" i="23"/>
  <c r="U670" i="23"/>
  <c r="U669" i="23"/>
  <c r="U668" i="23"/>
  <c r="U650" i="23"/>
  <c r="U649" i="23"/>
  <c r="U648" i="23"/>
  <c r="U647" i="23"/>
  <c r="U646" i="23"/>
  <c r="U645" i="23"/>
  <c r="U644" i="23"/>
  <c r="U643" i="23"/>
  <c r="U642" i="23"/>
  <c r="U641" i="23"/>
  <c r="U640" i="23"/>
  <c r="U639" i="23"/>
  <c r="U638" i="23"/>
  <c r="U637" i="23"/>
  <c r="U636" i="23"/>
  <c r="U635" i="23"/>
  <c r="U634" i="23"/>
  <c r="U633" i="23"/>
  <c r="U632" i="23"/>
  <c r="U616" i="23"/>
  <c r="U615" i="23"/>
  <c r="U614" i="23"/>
  <c r="U613" i="23"/>
  <c r="U612" i="23"/>
  <c r="U611" i="23"/>
  <c r="U610" i="23"/>
  <c r="U609" i="23"/>
  <c r="U608" i="23"/>
  <c r="U607" i="23"/>
  <c r="U606" i="23"/>
  <c r="U605" i="23"/>
  <c r="U604" i="23"/>
  <c r="U603" i="23"/>
  <c r="U602" i="23"/>
  <c r="U601" i="23"/>
  <c r="U600" i="23"/>
  <c r="U599" i="23"/>
  <c r="U598" i="23"/>
  <c r="U554" i="23"/>
  <c r="U553" i="23"/>
  <c r="U552" i="23"/>
  <c r="U551" i="23"/>
  <c r="U550" i="23"/>
  <c r="U549" i="23"/>
  <c r="U548" i="23"/>
  <c r="U547" i="23"/>
  <c r="U546" i="23"/>
  <c r="U545" i="23"/>
  <c r="U544" i="23"/>
  <c r="U543" i="23"/>
  <c r="U542" i="23"/>
  <c r="U541" i="23"/>
  <c r="U523" i="23"/>
  <c r="U522" i="23"/>
  <c r="U521" i="23"/>
  <c r="U520" i="23"/>
  <c r="U519" i="23"/>
  <c r="U518" i="23"/>
  <c r="U517" i="23"/>
  <c r="U516" i="23"/>
  <c r="U515" i="23"/>
  <c r="U514" i="23"/>
  <c r="U513" i="23"/>
  <c r="U512" i="23"/>
  <c r="U511" i="23"/>
  <c r="U510" i="23"/>
  <c r="U509" i="23"/>
  <c r="U508" i="23"/>
  <c r="U507" i="23"/>
  <c r="U506" i="23"/>
  <c r="U505" i="23"/>
  <c r="U487" i="23"/>
  <c r="U486" i="23"/>
  <c r="U485" i="23"/>
  <c r="U484" i="23"/>
  <c r="U483" i="23"/>
  <c r="U482" i="23"/>
  <c r="U481" i="23"/>
  <c r="U480" i="23"/>
  <c r="U479" i="23"/>
  <c r="U478" i="23"/>
  <c r="U477" i="23"/>
  <c r="U476" i="23"/>
  <c r="U475" i="23"/>
  <c r="U474" i="23"/>
  <c r="U473" i="23"/>
  <c r="U472" i="23"/>
  <c r="U471" i="23"/>
  <c r="U470" i="23"/>
  <c r="U469" i="23"/>
  <c r="U451" i="23"/>
  <c r="U449" i="23"/>
  <c r="U448" i="23"/>
  <c r="U447" i="23"/>
  <c r="U446" i="23"/>
  <c r="U445" i="23"/>
  <c r="U444" i="23"/>
  <c r="U443" i="23"/>
  <c r="U442" i="23"/>
  <c r="U441" i="23"/>
  <c r="U440" i="23"/>
  <c r="U439" i="23"/>
  <c r="U438" i="23"/>
  <c r="U437" i="23"/>
  <c r="U436" i="23"/>
  <c r="U435" i="23"/>
  <c r="U434" i="23"/>
  <c r="U433" i="23"/>
  <c r="U432" i="23"/>
  <c r="U362" i="23"/>
  <c r="U361" i="23"/>
  <c r="U360" i="23"/>
  <c r="U359" i="23"/>
  <c r="U358" i="23"/>
  <c r="U357" i="23"/>
  <c r="U356" i="23"/>
  <c r="U355" i="23"/>
  <c r="U354" i="23"/>
  <c r="U353" i="23"/>
  <c r="U352" i="23"/>
  <c r="U351" i="23"/>
  <c r="U350" i="23"/>
  <c r="U349" i="23"/>
  <c r="U348" i="23"/>
  <c r="U347" i="23"/>
  <c r="U346" i="23"/>
  <c r="U325" i="23"/>
  <c r="U324" i="23"/>
  <c r="U323" i="23"/>
  <c r="U322" i="23"/>
  <c r="U321" i="23"/>
  <c r="U320" i="23"/>
  <c r="U319" i="23"/>
  <c r="U318" i="23"/>
  <c r="U317" i="23"/>
  <c r="U316" i="23"/>
  <c r="U315" i="23"/>
  <c r="U314" i="23"/>
  <c r="U313" i="23"/>
  <c r="U312" i="23"/>
  <c r="U311" i="23"/>
  <c r="U310" i="23"/>
  <c r="U309" i="23"/>
  <c r="U292" i="23"/>
  <c r="U291" i="23"/>
  <c r="U290" i="23"/>
  <c r="U289" i="23"/>
  <c r="U288" i="23"/>
  <c r="U287" i="23"/>
  <c r="U286" i="23"/>
  <c r="U285" i="23"/>
  <c r="U284" i="23"/>
  <c r="U283" i="23"/>
  <c r="U282" i="23"/>
  <c r="U281" i="23"/>
  <c r="U280" i="23"/>
  <c r="U279" i="23"/>
  <c r="U278" i="23"/>
  <c r="U277" i="23"/>
  <c r="U276" i="23"/>
  <c r="U275" i="23"/>
  <c r="U274" i="23"/>
  <c r="U256" i="23"/>
  <c r="U255" i="23"/>
  <c r="U254" i="23"/>
  <c r="U253" i="23"/>
  <c r="U252" i="23"/>
  <c r="U251" i="23"/>
  <c r="U250" i="23"/>
  <c r="U249" i="23"/>
  <c r="U248" i="23"/>
  <c r="U247" i="23"/>
  <c r="U246" i="23"/>
  <c r="U245" i="23"/>
  <c r="U244" i="23"/>
  <c r="U243" i="23"/>
  <c r="U242" i="23"/>
  <c r="U241" i="23"/>
  <c r="U240" i="23"/>
  <c r="U239" i="23"/>
  <c r="U238" i="23"/>
  <c r="U162" i="23"/>
  <c r="U161" i="23"/>
  <c r="U160" i="23"/>
  <c r="U159" i="23"/>
  <c r="U158" i="23"/>
  <c r="U157" i="23"/>
  <c r="U156" i="23"/>
  <c r="U155" i="23"/>
  <c r="U154" i="23"/>
  <c r="U153" i="23"/>
  <c r="U152" i="23"/>
  <c r="U151" i="23"/>
  <c r="U150" i="23"/>
  <c r="BV667" i="23"/>
  <c r="BV668" i="23"/>
  <c r="BV669" i="23"/>
  <c r="BV670" i="23"/>
  <c r="BV671" i="23"/>
  <c r="BV672" i="23"/>
  <c r="BV673" i="23"/>
  <c r="BV674" i="23"/>
  <c r="BV675" i="23"/>
  <c r="BV676" i="23"/>
  <c r="BV677" i="23"/>
  <c r="BV678" i="23"/>
  <c r="BV679" i="23"/>
  <c r="BV680" i="23"/>
  <c r="BV681" i="23"/>
  <c r="BV682" i="23"/>
  <c r="BV683" i="23"/>
  <c r="BV684" i="23"/>
  <c r="BV685" i="23"/>
  <c r="BV686" i="23"/>
  <c r="BU667" i="23"/>
  <c r="BU668" i="23"/>
  <c r="BU669" i="23"/>
  <c r="BU670" i="23"/>
  <c r="BU671" i="23"/>
  <c r="BU672" i="23"/>
  <c r="BU673" i="23"/>
  <c r="BU674" i="23"/>
  <c r="BU675" i="23"/>
  <c r="BU676" i="23"/>
  <c r="BU677" i="23"/>
  <c r="BU678" i="23"/>
  <c r="BU679" i="23"/>
  <c r="BU680" i="23"/>
  <c r="BU681" i="23"/>
  <c r="BU682" i="23"/>
  <c r="BU683" i="23"/>
  <c r="BU684" i="23"/>
  <c r="BU685" i="23"/>
  <c r="BU686" i="23"/>
  <c r="BS667" i="23"/>
  <c r="BS668" i="23"/>
  <c r="BS669" i="23"/>
  <c r="BS670" i="23"/>
  <c r="BS671" i="23"/>
  <c r="BS672" i="23"/>
  <c r="BS673" i="23"/>
  <c r="BS674" i="23"/>
  <c r="BS675" i="23"/>
  <c r="BS676" i="23"/>
  <c r="BS677" i="23"/>
  <c r="BS678" i="23"/>
  <c r="BS679" i="23"/>
  <c r="BS680" i="23"/>
  <c r="BS681" i="23"/>
  <c r="BS682" i="23"/>
  <c r="BS683" i="23"/>
  <c r="BS684" i="23"/>
  <c r="BS685" i="23"/>
  <c r="BS686" i="23"/>
  <c r="BR667" i="23"/>
  <c r="BR668" i="23"/>
  <c r="BR669" i="23"/>
  <c r="BR670" i="23"/>
  <c r="BR671" i="23"/>
  <c r="BR672" i="23"/>
  <c r="BR673" i="23"/>
  <c r="BR674" i="23"/>
  <c r="BR675" i="23"/>
  <c r="BR676" i="23"/>
  <c r="BR677" i="23"/>
  <c r="BR678" i="23"/>
  <c r="BR679" i="23"/>
  <c r="BR680" i="23"/>
  <c r="BR681" i="23"/>
  <c r="BR682" i="23"/>
  <c r="BR683" i="23"/>
  <c r="BR684" i="23"/>
  <c r="BR685" i="23"/>
  <c r="BR686" i="23"/>
  <c r="BP667" i="23"/>
  <c r="BP668" i="23"/>
  <c r="BP669" i="23"/>
  <c r="BP670" i="23"/>
  <c r="BP671" i="23"/>
  <c r="BP672" i="23"/>
  <c r="BP673" i="23"/>
  <c r="BP674" i="23"/>
  <c r="BP675" i="23"/>
  <c r="BP676" i="23"/>
  <c r="BP677" i="23"/>
  <c r="BP678" i="23"/>
  <c r="BP679" i="23"/>
  <c r="BP680" i="23"/>
  <c r="BP681" i="23"/>
  <c r="BP682" i="23"/>
  <c r="BP683" i="23"/>
  <c r="BP684" i="23"/>
  <c r="BP685" i="23"/>
  <c r="BP686" i="23"/>
  <c r="BO667" i="23"/>
  <c r="BO668" i="23"/>
  <c r="BO669" i="23"/>
  <c r="BO670" i="23"/>
  <c r="BO671" i="23"/>
  <c r="BO672" i="23"/>
  <c r="BO673" i="23"/>
  <c r="BO674" i="23"/>
  <c r="BO675" i="23"/>
  <c r="BO676" i="23"/>
  <c r="BO677" i="23"/>
  <c r="BO678" i="23"/>
  <c r="BO679" i="23"/>
  <c r="BO680" i="23"/>
  <c r="BO681" i="23"/>
  <c r="BO682" i="23"/>
  <c r="BO683" i="23"/>
  <c r="BO684" i="23"/>
  <c r="BO685" i="23"/>
  <c r="BO686" i="23"/>
  <c r="BM667" i="23"/>
  <c r="BM668" i="23"/>
  <c r="BM669" i="23"/>
  <c r="BM670" i="23"/>
  <c r="BM671" i="23"/>
  <c r="BM672" i="23"/>
  <c r="BM673" i="23"/>
  <c r="BM674" i="23"/>
  <c r="BM675" i="23"/>
  <c r="BM676" i="23"/>
  <c r="BM677" i="23"/>
  <c r="BM678" i="23"/>
  <c r="BM679" i="23"/>
  <c r="BM680" i="23"/>
  <c r="BM681" i="23"/>
  <c r="BM682" i="23"/>
  <c r="BM683" i="23"/>
  <c r="BM684" i="23"/>
  <c r="BM685" i="23"/>
  <c r="BM686" i="23"/>
  <c r="BL667" i="23"/>
  <c r="BL668" i="23"/>
  <c r="BL669" i="23"/>
  <c r="BL670" i="23"/>
  <c r="BL671" i="23"/>
  <c r="BL672" i="23"/>
  <c r="BL673" i="23"/>
  <c r="BL674" i="23"/>
  <c r="BL675" i="23"/>
  <c r="BL676" i="23"/>
  <c r="BL677" i="23"/>
  <c r="BL678" i="23"/>
  <c r="BL679" i="23"/>
  <c r="BL680" i="23"/>
  <c r="BL681" i="23"/>
  <c r="BL682" i="23"/>
  <c r="BL683" i="23"/>
  <c r="BL684" i="23"/>
  <c r="BL685" i="23"/>
  <c r="BL686" i="23"/>
  <c r="BJ667" i="23"/>
  <c r="BJ668" i="23"/>
  <c r="BJ669" i="23"/>
  <c r="BJ670" i="23"/>
  <c r="BJ671" i="23"/>
  <c r="BJ672" i="23"/>
  <c r="BJ673" i="23"/>
  <c r="BJ674" i="23"/>
  <c r="BJ675" i="23"/>
  <c r="BJ676" i="23"/>
  <c r="BJ677" i="23"/>
  <c r="BJ678" i="23"/>
  <c r="BJ679" i="23"/>
  <c r="BJ680" i="23"/>
  <c r="BJ681" i="23"/>
  <c r="BJ682" i="23"/>
  <c r="BJ683" i="23"/>
  <c r="BJ684" i="23"/>
  <c r="BJ685" i="23"/>
  <c r="BJ686" i="23"/>
  <c r="BI667" i="23"/>
  <c r="BI668" i="23"/>
  <c r="BI669" i="23"/>
  <c r="BI670" i="23"/>
  <c r="BI671" i="23"/>
  <c r="BI672" i="23"/>
  <c r="BI673" i="23"/>
  <c r="BI674" i="23"/>
  <c r="BI675" i="23"/>
  <c r="BI676" i="23"/>
  <c r="BI677" i="23"/>
  <c r="BI678" i="23"/>
  <c r="BI679" i="23"/>
  <c r="BI680" i="23"/>
  <c r="BI681" i="23"/>
  <c r="BI682" i="23"/>
  <c r="BI683" i="23"/>
  <c r="BI684" i="23"/>
  <c r="BI685" i="23"/>
  <c r="BI686" i="23"/>
  <c r="BG667" i="23"/>
  <c r="BG668" i="23"/>
  <c r="BG669" i="23"/>
  <c r="BG670" i="23"/>
  <c r="BG671" i="23"/>
  <c r="BG672" i="23"/>
  <c r="BG673" i="23"/>
  <c r="BG674" i="23"/>
  <c r="BG675" i="23"/>
  <c r="BG676" i="23"/>
  <c r="BG677" i="23"/>
  <c r="BG678" i="23"/>
  <c r="BG679" i="23"/>
  <c r="BG680" i="23"/>
  <c r="BG681" i="23"/>
  <c r="BG682" i="23"/>
  <c r="BG683" i="23"/>
  <c r="BG684" i="23"/>
  <c r="BG685" i="23"/>
  <c r="BG686" i="23"/>
  <c r="BF667" i="23"/>
  <c r="BF668" i="23"/>
  <c r="BF669" i="23"/>
  <c r="BF670" i="23"/>
  <c r="BF671" i="23"/>
  <c r="BF672" i="23"/>
  <c r="BF673" i="23"/>
  <c r="BF674" i="23"/>
  <c r="BF675" i="23"/>
  <c r="BF676" i="23"/>
  <c r="BF677" i="23"/>
  <c r="BF678" i="23"/>
  <c r="BF679" i="23"/>
  <c r="BF680" i="23"/>
  <c r="BF681" i="23"/>
  <c r="BF682" i="23"/>
  <c r="BF683" i="23"/>
  <c r="BF684" i="23"/>
  <c r="BF685" i="23"/>
  <c r="BF686" i="23"/>
  <c r="BD667" i="23"/>
  <c r="BD668" i="23"/>
  <c r="BD669" i="23"/>
  <c r="BD670" i="23"/>
  <c r="BD671" i="23"/>
  <c r="BD672" i="23"/>
  <c r="BD673" i="23"/>
  <c r="BD674" i="23"/>
  <c r="BD675" i="23"/>
  <c r="BD676" i="23"/>
  <c r="BD677" i="23"/>
  <c r="BD678" i="23"/>
  <c r="BD679" i="23"/>
  <c r="BD680" i="23"/>
  <c r="BD681" i="23"/>
  <c r="BD682" i="23"/>
  <c r="BD683" i="23"/>
  <c r="BD684" i="23"/>
  <c r="BD685" i="23"/>
  <c r="BD686" i="23"/>
  <c r="BC667" i="23"/>
  <c r="BC668" i="23"/>
  <c r="BC669" i="23"/>
  <c r="BC670" i="23"/>
  <c r="BC671" i="23"/>
  <c r="BC672" i="23"/>
  <c r="BC673" i="23"/>
  <c r="BC674" i="23"/>
  <c r="BC675" i="23"/>
  <c r="BC676" i="23"/>
  <c r="BC677" i="23"/>
  <c r="BC678" i="23"/>
  <c r="BC679" i="23"/>
  <c r="BC680" i="23"/>
  <c r="BC681" i="23"/>
  <c r="BC682" i="23"/>
  <c r="BC683" i="23"/>
  <c r="BC684" i="23"/>
  <c r="BC685" i="23"/>
  <c r="BC686" i="23"/>
  <c r="BA667" i="23"/>
  <c r="BA668" i="23"/>
  <c r="BA669" i="23"/>
  <c r="BA670" i="23"/>
  <c r="BA671" i="23"/>
  <c r="BA672" i="23"/>
  <c r="BA673" i="23"/>
  <c r="BA674" i="23"/>
  <c r="BA675" i="23"/>
  <c r="BA676" i="23"/>
  <c r="BA677" i="23"/>
  <c r="BA678" i="23"/>
  <c r="BA679" i="23"/>
  <c r="BA680" i="23"/>
  <c r="BA681" i="23"/>
  <c r="BA682" i="23"/>
  <c r="BA683" i="23"/>
  <c r="BA684" i="23"/>
  <c r="BA685" i="23"/>
  <c r="BA686" i="23"/>
  <c r="AZ667" i="23"/>
  <c r="AZ668" i="23"/>
  <c r="AZ669" i="23"/>
  <c r="AZ670" i="23"/>
  <c r="AZ671" i="23"/>
  <c r="AZ672" i="23"/>
  <c r="AZ673" i="23"/>
  <c r="AZ674" i="23"/>
  <c r="AZ675" i="23"/>
  <c r="AZ676" i="23"/>
  <c r="AZ677" i="23"/>
  <c r="AZ678" i="23"/>
  <c r="AZ679" i="23"/>
  <c r="AZ680" i="23"/>
  <c r="AZ681" i="23"/>
  <c r="AZ682" i="23"/>
  <c r="AZ683" i="23"/>
  <c r="AZ684" i="23"/>
  <c r="AZ685" i="23"/>
  <c r="AZ686" i="23"/>
  <c r="AX667" i="23"/>
  <c r="AX668" i="23"/>
  <c r="AX669" i="23"/>
  <c r="AX670" i="23"/>
  <c r="AX671" i="23"/>
  <c r="AX672" i="23"/>
  <c r="AX673" i="23"/>
  <c r="AX674" i="23"/>
  <c r="AX675" i="23"/>
  <c r="AX676" i="23"/>
  <c r="AX677" i="23"/>
  <c r="AX678" i="23"/>
  <c r="AX679" i="23"/>
  <c r="AX680" i="23"/>
  <c r="AX681" i="23"/>
  <c r="AX682" i="23"/>
  <c r="AX683" i="23"/>
  <c r="AX684" i="23"/>
  <c r="AX685" i="23"/>
  <c r="AX686" i="23"/>
  <c r="AW667" i="23"/>
  <c r="AW668" i="23"/>
  <c r="AW669" i="23"/>
  <c r="AW670" i="23"/>
  <c r="AW671" i="23"/>
  <c r="AW672" i="23"/>
  <c r="AW673" i="23"/>
  <c r="AW674" i="23"/>
  <c r="AW675" i="23"/>
  <c r="AW676" i="23"/>
  <c r="AW677" i="23"/>
  <c r="AW678" i="23"/>
  <c r="AW679" i="23"/>
  <c r="AW680" i="23"/>
  <c r="AW681" i="23"/>
  <c r="AW682" i="23"/>
  <c r="AW683" i="23"/>
  <c r="AW684" i="23"/>
  <c r="AW685" i="23"/>
  <c r="AW686" i="23"/>
  <c r="AQ664" i="23"/>
  <c r="BV597" i="23"/>
  <c r="BV598" i="23"/>
  <c r="BV599" i="23"/>
  <c r="BV600" i="23"/>
  <c r="BV601" i="23"/>
  <c r="BV602" i="23"/>
  <c r="BV603" i="23"/>
  <c r="BV604" i="23"/>
  <c r="BV605" i="23"/>
  <c r="BV606" i="23"/>
  <c r="BV607" i="23"/>
  <c r="BV608" i="23"/>
  <c r="BV609" i="23"/>
  <c r="BV610" i="23"/>
  <c r="BV611" i="23"/>
  <c r="BV612" i="23"/>
  <c r="BV613" i="23"/>
  <c r="BV614" i="23"/>
  <c r="BV615" i="23"/>
  <c r="BV616" i="23"/>
  <c r="BU597" i="23"/>
  <c r="BU598" i="23"/>
  <c r="BU599" i="23"/>
  <c r="BU600" i="23"/>
  <c r="BU601" i="23"/>
  <c r="BU602" i="23"/>
  <c r="BU603" i="23"/>
  <c r="BU604" i="23"/>
  <c r="BU605" i="23"/>
  <c r="BU606" i="23"/>
  <c r="BU607" i="23"/>
  <c r="BU608" i="23"/>
  <c r="BU609" i="23"/>
  <c r="BU610" i="23"/>
  <c r="BU611" i="23"/>
  <c r="BU612" i="23"/>
  <c r="BU613" i="23"/>
  <c r="BU614" i="23"/>
  <c r="BU615" i="23"/>
  <c r="BU616" i="23"/>
  <c r="BS597" i="23"/>
  <c r="BS598" i="23"/>
  <c r="BS599" i="23"/>
  <c r="BS600" i="23"/>
  <c r="BS601" i="23"/>
  <c r="BS602" i="23"/>
  <c r="BS603" i="23"/>
  <c r="BS604" i="23"/>
  <c r="BS605" i="23"/>
  <c r="BS606" i="23"/>
  <c r="BS607" i="23"/>
  <c r="BS608" i="23"/>
  <c r="BS609" i="23"/>
  <c r="BS610" i="23"/>
  <c r="BS611" i="23"/>
  <c r="BS612" i="23"/>
  <c r="BS613" i="23"/>
  <c r="BS614" i="23"/>
  <c r="BS615" i="23"/>
  <c r="BS616" i="23"/>
  <c r="BR597" i="23"/>
  <c r="BR598" i="23"/>
  <c r="BR599" i="23"/>
  <c r="BR600" i="23"/>
  <c r="BR601" i="23"/>
  <c r="BR602" i="23"/>
  <c r="BR603" i="23"/>
  <c r="BR604" i="23"/>
  <c r="BR605" i="23"/>
  <c r="BR606" i="23"/>
  <c r="BR607" i="23"/>
  <c r="BR608" i="23"/>
  <c r="BR609" i="23"/>
  <c r="BR610" i="23"/>
  <c r="BR611" i="23"/>
  <c r="BR612" i="23"/>
  <c r="BR613" i="23"/>
  <c r="BR614" i="23"/>
  <c r="BR615" i="23"/>
  <c r="BR616" i="23"/>
  <c r="BP597" i="23"/>
  <c r="BP598" i="23"/>
  <c r="BP599" i="23"/>
  <c r="BP600" i="23"/>
  <c r="BP601" i="23"/>
  <c r="BP602" i="23"/>
  <c r="BP603" i="23"/>
  <c r="BP604" i="23"/>
  <c r="BP605" i="23"/>
  <c r="BP606" i="23"/>
  <c r="BP607" i="23"/>
  <c r="BP608" i="23"/>
  <c r="BP609" i="23"/>
  <c r="BP610" i="23"/>
  <c r="BP611" i="23"/>
  <c r="BP612" i="23"/>
  <c r="BP613" i="23"/>
  <c r="BP614" i="23"/>
  <c r="BP615" i="23"/>
  <c r="BP616" i="23"/>
  <c r="BO597" i="23"/>
  <c r="BO598" i="23"/>
  <c r="BO599" i="23"/>
  <c r="BO600" i="23"/>
  <c r="BO601" i="23"/>
  <c r="BO602" i="23"/>
  <c r="BO603" i="23"/>
  <c r="BO604" i="23"/>
  <c r="BO605" i="23"/>
  <c r="BO606" i="23"/>
  <c r="BO607" i="23"/>
  <c r="BO608" i="23"/>
  <c r="BO609" i="23"/>
  <c r="BO610" i="23"/>
  <c r="BO611" i="23"/>
  <c r="BO612" i="23"/>
  <c r="BO613" i="23"/>
  <c r="BO614" i="23"/>
  <c r="BO615" i="23"/>
  <c r="BO616" i="23"/>
  <c r="BM597" i="23"/>
  <c r="BM598" i="23"/>
  <c r="BM599" i="23"/>
  <c r="BM600" i="23"/>
  <c r="BM601" i="23"/>
  <c r="BM602" i="23"/>
  <c r="BM603" i="23"/>
  <c r="BM604" i="23"/>
  <c r="BM605" i="23"/>
  <c r="BM606" i="23"/>
  <c r="BM607" i="23"/>
  <c r="BM608" i="23"/>
  <c r="BM609" i="23"/>
  <c r="BM610" i="23"/>
  <c r="BM611" i="23"/>
  <c r="BM612" i="23"/>
  <c r="BM613" i="23"/>
  <c r="BM614" i="23"/>
  <c r="BM615" i="23"/>
  <c r="BM616" i="23"/>
  <c r="BL597" i="23"/>
  <c r="BL598" i="23"/>
  <c r="BL599" i="23"/>
  <c r="BL600" i="23"/>
  <c r="BL601" i="23"/>
  <c r="BL602" i="23"/>
  <c r="BL603" i="23"/>
  <c r="BL604" i="23"/>
  <c r="BL605" i="23"/>
  <c r="BL606" i="23"/>
  <c r="BL607" i="23"/>
  <c r="BL608" i="23"/>
  <c r="BL609" i="23"/>
  <c r="BL610" i="23"/>
  <c r="BL611" i="23"/>
  <c r="BL612" i="23"/>
  <c r="BL613" i="23"/>
  <c r="BL614" i="23"/>
  <c r="BL615" i="23"/>
  <c r="BL616" i="23"/>
  <c r="BJ597" i="23"/>
  <c r="BJ598" i="23"/>
  <c r="BJ599" i="23"/>
  <c r="BJ600" i="23"/>
  <c r="BJ601" i="23"/>
  <c r="BJ602" i="23"/>
  <c r="BJ603" i="23"/>
  <c r="BJ604" i="23"/>
  <c r="BJ605" i="23"/>
  <c r="BJ606" i="23"/>
  <c r="BJ607" i="23"/>
  <c r="BJ608" i="23"/>
  <c r="BJ609" i="23"/>
  <c r="BJ610" i="23"/>
  <c r="BJ611" i="23"/>
  <c r="BJ612" i="23"/>
  <c r="BJ613" i="23"/>
  <c r="BJ614" i="23"/>
  <c r="BJ615" i="23"/>
  <c r="BJ616" i="23"/>
  <c r="BI597" i="23"/>
  <c r="BI598" i="23"/>
  <c r="BI599" i="23"/>
  <c r="BI600" i="23"/>
  <c r="BI601" i="23"/>
  <c r="BI602" i="23"/>
  <c r="BI603" i="23"/>
  <c r="BI604" i="23"/>
  <c r="BI605" i="23"/>
  <c r="BI606" i="23"/>
  <c r="BI607" i="23"/>
  <c r="BI608" i="23"/>
  <c r="BI609" i="23"/>
  <c r="BI610" i="23"/>
  <c r="BI611" i="23"/>
  <c r="BI612" i="23"/>
  <c r="BI613" i="23"/>
  <c r="BI614" i="23"/>
  <c r="BI615" i="23"/>
  <c r="BI616" i="23"/>
  <c r="BG597" i="23"/>
  <c r="BG598" i="23"/>
  <c r="BG599" i="23"/>
  <c r="BG600" i="23"/>
  <c r="BG601" i="23"/>
  <c r="BG602" i="23"/>
  <c r="BG603" i="23"/>
  <c r="BG604" i="23"/>
  <c r="BG605" i="23"/>
  <c r="BG606" i="23"/>
  <c r="BG607" i="23"/>
  <c r="BG608" i="23"/>
  <c r="BG609" i="23"/>
  <c r="BG610" i="23"/>
  <c r="BG611" i="23"/>
  <c r="BG612" i="23"/>
  <c r="BG613" i="23"/>
  <c r="BG614" i="23"/>
  <c r="BG615" i="23"/>
  <c r="BG616" i="23"/>
  <c r="BF597" i="23"/>
  <c r="BF598" i="23"/>
  <c r="BF599" i="23"/>
  <c r="BF600" i="23"/>
  <c r="BF601" i="23"/>
  <c r="BF602" i="23"/>
  <c r="BF603" i="23"/>
  <c r="BF604" i="23"/>
  <c r="BF605" i="23"/>
  <c r="BF606" i="23"/>
  <c r="BF607" i="23"/>
  <c r="BF608" i="23"/>
  <c r="BF609" i="23"/>
  <c r="BF610" i="23"/>
  <c r="BF611" i="23"/>
  <c r="BF612" i="23"/>
  <c r="BF613" i="23"/>
  <c r="BF614" i="23"/>
  <c r="BF615" i="23"/>
  <c r="BF616" i="23"/>
  <c r="BD597" i="23"/>
  <c r="BD598" i="23"/>
  <c r="BD599" i="23"/>
  <c r="BD600" i="23"/>
  <c r="BD601" i="23"/>
  <c r="BD602" i="23"/>
  <c r="BD603" i="23"/>
  <c r="BD604" i="23"/>
  <c r="BD605" i="23"/>
  <c r="BD606" i="23"/>
  <c r="BD607" i="23"/>
  <c r="BD608" i="23"/>
  <c r="BD609" i="23"/>
  <c r="BD610" i="23"/>
  <c r="BD611" i="23"/>
  <c r="BD612" i="23"/>
  <c r="BD613" i="23"/>
  <c r="BD614" i="23"/>
  <c r="BD615" i="23"/>
  <c r="BD616" i="23"/>
  <c r="BC597" i="23"/>
  <c r="BC598" i="23"/>
  <c r="BC599" i="23"/>
  <c r="BC600" i="23"/>
  <c r="BC601" i="23"/>
  <c r="BC602" i="23"/>
  <c r="BC603" i="23"/>
  <c r="BC604" i="23"/>
  <c r="BC605" i="23"/>
  <c r="BC606" i="23"/>
  <c r="BC607" i="23"/>
  <c r="BC608" i="23"/>
  <c r="BC609" i="23"/>
  <c r="BC610" i="23"/>
  <c r="BC611" i="23"/>
  <c r="BC612" i="23"/>
  <c r="BC613" i="23"/>
  <c r="BC614" i="23"/>
  <c r="BC615" i="23"/>
  <c r="BC616" i="23"/>
  <c r="BA597" i="23"/>
  <c r="BA598" i="23"/>
  <c r="BA599" i="23"/>
  <c r="BA600" i="23"/>
  <c r="BA601" i="23"/>
  <c r="BA602" i="23"/>
  <c r="BA603" i="23"/>
  <c r="BA604" i="23"/>
  <c r="BA605" i="23"/>
  <c r="BA606" i="23"/>
  <c r="BA607" i="23"/>
  <c r="BA608" i="23"/>
  <c r="BA609" i="23"/>
  <c r="BA610" i="23"/>
  <c r="BA611" i="23"/>
  <c r="BA612" i="23"/>
  <c r="BA613" i="23"/>
  <c r="BA614" i="23"/>
  <c r="BA615" i="23"/>
  <c r="BA616" i="23"/>
  <c r="AZ597" i="23"/>
  <c r="AZ598" i="23"/>
  <c r="AZ599" i="23"/>
  <c r="AZ600" i="23"/>
  <c r="AZ601" i="23"/>
  <c r="AZ602" i="23"/>
  <c r="AZ603" i="23"/>
  <c r="AZ604" i="23"/>
  <c r="AZ605" i="23"/>
  <c r="AZ606" i="23"/>
  <c r="AZ607" i="23"/>
  <c r="AZ608" i="23"/>
  <c r="AZ609" i="23"/>
  <c r="AZ610" i="23"/>
  <c r="AZ611" i="23"/>
  <c r="AZ612" i="23"/>
  <c r="AZ613" i="23"/>
  <c r="AZ614" i="23"/>
  <c r="AZ615" i="23"/>
  <c r="AZ616" i="23"/>
  <c r="AX597" i="23"/>
  <c r="AX598" i="23"/>
  <c r="AX599" i="23"/>
  <c r="AX600" i="23"/>
  <c r="AX601" i="23"/>
  <c r="AX602" i="23"/>
  <c r="AX603" i="23"/>
  <c r="AX604" i="23"/>
  <c r="AX605" i="23"/>
  <c r="AX606" i="23"/>
  <c r="AX607" i="23"/>
  <c r="AX608" i="23"/>
  <c r="AX609" i="23"/>
  <c r="AX610" i="23"/>
  <c r="AX611" i="23"/>
  <c r="AX612" i="23"/>
  <c r="AX613" i="23"/>
  <c r="AX614" i="23"/>
  <c r="AX615" i="23"/>
  <c r="AX616" i="23"/>
  <c r="AW597" i="23"/>
  <c r="AW598" i="23"/>
  <c r="AW599" i="23"/>
  <c r="AW600" i="23"/>
  <c r="AW601" i="23"/>
  <c r="AW602" i="23"/>
  <c r="AW603" i="23"/>
  <c r="AW604" i="23"/>
  <c r="AW605" i="23"/>
  <c r="AW606" i="23"/>
  <c r="AW607" i="23"/>
  <c r="AW608" i="23"/>
  <c r="AW609" i="23"/>
  <c r="AW610" i="23"/>
  <c r="AW611" i="23"/>
  <c r="AW612" i="23"/>
  <c r="AW613" i="23"/>
  <c r="AW614" i="23"/>
  <c r="AW615" i="23"/>
  <c r="AW616" i="23"/>
  <c r="AQ594" i="23"/>
  <c r="BV1085" i="23"/>
  <c r="BV1086" i="23"/>
  <c r="BV1087" i="23"/>
  <c r="BV1088" i="23"/>
  <c r="BV1090" i="23"/>
  <c r="BV1091" i="23"/>
  <c r="BV1092" i="23"/>
  <c r="BV1093" i="23"/>
  <c r="BV1094" i="23"/>
  <c r="BV1095" i="23"/>
  <c r="BV1096" i="23"/>
  <c r="BV1097" i="23"/>
  <c r="BV1098" i="23"/>
  <c r="BV1099" i="23"/>
  <c r="BV1100" i="23"/>
  <c r="BV1101" i="23"/>
  <c r="BV1102" i="23"/>
  <c r="BV1103" i="23"/>
  <c r="BV1104" i="23"/>
  <c r="BU1085" i="23"/>
  <c r="BU1086" i="23"/>
  <c r="BU1087" i="23"/>
  <c r="BU1088" i="23"/>
  <c r="BU1090" i="23"/>
  <c r="BU1091" i="23"/>
  <c r="BU1092" i="23"/>
  <c r="BU1093" i="23"/>
  <c r="BU1094" i="23"/>
  <c r="BU1095" i="23"/>
  <c r="BU1096" i="23"/>
  <c r="BU1097" i="23"/>
  <c r="BU1098" i="23"/>
  <c r="BU1099" i="23"/>
  <c r="BU1100" i="23"/>
  <c r="BU1101" i="23"/>
  <c r="BU1102" i="23"/>
  <c r="BU1103" i="23"/>
  <c r="BU1104" i="23"/>
  <c r="BS1085" i="23"/>
  <c r="BS1086" i="23"/>
  <c r="BS1087" i="23"/>
  <c r="BS1088" i="23"/>
  <c r="BS1089" i="23"/>
  <c r="BS1090" i="23"/>
  <c r="BS1091" i="23"/>
  <c r="BS1092" i="23"/>
  <c r="BS1093" i="23"/>
  <c r="BS1094" i="23"/>
  <c r="BS1095" i="23"/>
  <c r="BS1096" i="23"/>
  <c r="BS1097" i="23"/>
  <c r="BS1098" i="23"/>
  <c r="BS1099" i="23"/>
  <c r="BS1100" i="23"/>
  <c r="BS1101" i="23"/>
  <c r="BS1102" i="23"/>
  <c r="BS1103" i="23"/>
  <c r="BS1104" i="23"/>
  <c r="BR1085" i="23"/>
  <c r="BR1086" i="23"/>
  <c r="BR1087" i="23"/>
  <c r="BR1088" i="23"/>
  <c r="BR1089" i="23"/>
  <c r="BR1090" i="23"/>
  <c r="BR1091" i="23"/>
  <c r="BR1092" i="23"/>
  <c r="BR1093" i="23"/>
  <c r="BR1094" i="23"/>
  <c r="BR1095" i="23"/>
  <c r="BR1096" i="23"/>
  <c r="BR1097" i="23"/>
  <c r="BR1098" i="23"/>
  <c r="BR1099" i="23"/>
  <c r="BR1100" i="23"/>
  <c r="BR1101" i="23"/>
  <c r="BR1102" i="23"/>
  <c r="BR1103" i="23"/>
  <c r="BR1104" i="23"/>
  <c r="BP1085" i="23"/>
  <c r="BP1086" i="23"/>
  <c r="BP1087" i="23"/>
  <c r="BP1088" i="23"/>
  <c r="BP1089" i="23"/>
  <c r="BP1090" i="23"/>
  <c r="BP1091" i="23"/>
  <c r="BP1092" i="23"/>
  <c r="BP1093" i="23"/>
  <c r="BP1094" i="23"/>
  <c r="BP1095" i="23"/>
  <c r="BP1096" i="23"/>
  <c r="BP1097" i="23"/>
  <c r="BP1098" i="23"/>
  <c r="BP1099" i="23"/>
  <c r="BP1100" i="23"/>
  <c r="BP1101" i="23"/>
  <c r="BP1102" i="23"/>
  <c r="BP1103" i="23"/>
  <c r="BP1104" i="23"/>
  <c r="BO1085" i="23"/>
  <c r="BO1086" i="23"/>
  <c r="BO1087" i="23"/>
  <c r="BO1088" i="23"/>
  <c r="BO1089" i="23"/>
  <c r="BO1090" i="23"/>
  <c r="BO1091" i="23"/>
  <c r="BO1092" i="23"/>
  <c r="BO1093" i="23"/>
  <c r="BO1094" i="23"/>
  <c r="BO1095" i="23"/>
  <c r="BO1096" i="23"/>
  <c r="BO1097" i="23"/>
  <c r="BO1098" i="23"/>
  <c r="BO1099" i="23"/>
  <c r="BO1100" i="23"/>
  <c r="BO1101" i="23"/>
  <c r="BO1102" i="23"/>
  <c r="BO1103" i="23"/>
  <c r="BO1104" i="23"/>
  <c r="BM1085" i="23"/>
  <c r="BM1086" i="23"/>
  <c r="BM1087" i="23"/>
  <c r="BM1088" i="23"/>
  <c r="BM1089" i="23"/>
  <c r="BM1090" i="23"/>
  <c r="BM1091" i="23"/>
  <c r="BM1092" i="23"/>
  <c r="BM1093" i="23"/>
  <c r="BM1094" i="23"/>
  <c r="BM1095" i="23"/>
  <c r="BM1096" i="23"/>
  <c r="BM1097" i="23"/>
  <c r="BM1098" i="23"/>
  <c r="BM1099" i="23"/>
  <c r="BM1100" i="23"/>
  <c r="BM1101" i="23"/>
  <c r="BM1102" i="23"/>
  <c r="BM1103" i="23"/>
  <c r="BM1104" i="23"/>
  <c r="BL1085" i="23"/>
  <c r="BL1086" i="23"/>
  <c r="BL1087" i="23"/>
  <c r="BL1088" i="23"/>
  <c r="BL1089" i="23"/>
  <c r="BL1090" i="23"/>
  <c r="BL1091" i="23"/>
  <c r="BL1092" i="23"/>
  <c r="BL1093" i="23"/>
  <c r="BL1094" i="23"/>
  <c r="BL1095" i="23"/>
  <c r="BL1096" i="23"/>
  <c r="BL1097" i="23"/>
  <c r="BL1098" i="23"/>
  <c r="BL1099" i="23"/>
  <c r="BL1100" i="23"/>
  <c r="BL1101" i="23"/>
  <c r="BL1102" i="23"/>
  <c r="BL1103" i="23"/>
  <c r="BL1104" i="23"/>
  <c r="BJ1085" i="23"/>
  <c r="BJ1086" i="23"/>
  <c r="BJ1087" i="23"/>
  <c r="BJ1088" i="23"/>
  <c r="BJ1089" i="23"/>
  <c r="BJ1090" i="23"/>
  <c r="BJ1091" i="23"/>
  <c r="BJ1092" i="23"/>
  <c r="BJ1093" i="23"/>
  <c r="BJ1094" i="23"/>
  <c r="BJ1095" i="23"/>
  <c r="BJ1096" i="23"/>
  <c r="BJ1097" i="23"/>
  <c r="BJ1098" i="23"/>
  <c r="BJ1099" i="23"/>
  <c r="BJ1100" i="23"/>
  <c r="BJ1101" i="23"/>
  <c r="BJ1102" i="23"/>
  <c r="BJ1103" i="23"/>
  <c r="BJ1104" i="23"/>
  <c r="BI1085" i="23"/>
  <c r="BI1086" i="23"/>
  <c r="BI1087" i="23"/>
  <c r="BI1088" i="23"/>
  <c r="BI1089" i="23"/>
  <c r="BI1090" i="23"/>
  <c r="BI1091" i="23"/>
  <c r="BI1092" i="23"/>
  <c r="BI1093" i="23"/>
  <c r="BI1094" i="23"/>
  <c r="BI1095" i="23"/>
  <c r="BI1096" i="23"/>
  <c r="BI1097" i="23"/>
  <c r="BI1098" i="23"/>
  <c r="BI1099" i="23"/>
  <c r="BI1100" i="23"/>
  <c r="BI1101" i="23"/>
  <c r="BI1102" i="23"/>
  <c r="BI1103" i="23"/>
  <c r="BI1104" i="23"/>
  <c r="BG1085" i="23"/>
  <c r="BG1086" i="23"/>
  <c r="BG1087" i="23"/>
  <c r="BG1088" i="23"/>
  <c r="BG1089" i="23"/>
  <c r="BG1090" i="23"/>
  <c r="BG1091" i="23"/>
  <c r="BG1092" i="23"/>
  <c r="BG1093" i="23"/>
  <c r="BG1094" i="23"/>
  <c r="BG1095" i="23"/>
  <c r="BG1096" i="23"/>
  <c r="BG1097" i="23"/>
  <c r="BG1098" i="23"/>
  <c r="BG1099" i="23"/>
  <c r="BG1100" i="23"/>
  <c r="BG1101" i="23"/>
  <c r="BG1102" i="23"/>
  <c r="BG1103" i="23"/>
  <c r="BG1104" i="23"/>
  <c r="BF1085" i="23"/>
  <c r="BF1086" i="23"/>
  <c r="BF1087" i="23"/>
  <c r="BF1088" i="23"/>
  <c r="BF1089" i="23"/>
  <c r="BF1090" i="23"/>
  <c r="BF1091" i="23"/>
  <c r="BF1092" i="23"/>
  <c r="BF1093" i="23"/>
  <c r="BF1094" i="23"/>
  <c r="BF1095" i="23"/>
  <c r="BF1096" i="23"/>
  <c r="BF1097" i="23"/>
  <c r="BF1098" i="23"/>
  <c r="BF1099" i="23"/>
  <c r="BF1100" i="23"/>
  <c r="BF1101" i="23"/>
  <c r="BF1102" i="23"/>
  <c r="BF1103" i="23"/>
  <c r="BF1104" i="23"/>
  <c r="BD1085" i="23"/>
  <c r="BD1086" i="23"/>
  <c r="BD1087" i="23"/>
  <c r="BD1088" i="23"/>
  <c r="BD1089" i="23"/>
  <c r="BD1090" i="23"/>
  <c r="BD1091" i="23"/>
  <c r="BD1092" i="23"/>
  <c r="BD1093" i="23"/>
  <c r="BD1094" i="23"/>
  <c r="BD1095" i="23"/>
  <c r="BD1096" i="23"/>
  <c r="BD1097" i="23"/>
  <c r="BD1098" i="23"/>
  <c r="BD1099" i="23"/>
  <c r="BD1100" i="23"/>
  <c r="BD1101" i="23"/>
  <c r="BD1102" i="23"/>
  <c r="BD1103" i="23"/>
  <c r="BD1104" i="23"/>
  <c r="BC1085" i="23"/>
  <c r="BC1086" i="23"/>
  <c r="BC1087" i="23"/>
  <c r="BC1088" i="23"/>
  <c r="BC1089" i="23"/>
  <c r="BC1090" i="23"/>
  <c r="BC1091" i="23"/>
  <c r="BC1092" i="23"/>
  <c r="BC1093" i="23"/>
  <c r="BC1094" i="23"/>
  <c r="BC1095" i="23"/>
  <c r="BC1096" i="23"/>
  <c r="BC1097" i="23"/>
  <c r="BC1098" i="23"/>
  <c r="BC1099" i="23"/>
  <c r="BC1100" i="23"/>
  <c r="BC1101" i="23"/>
  <c r="BC1102" i="23"/>
  <c r="BC1103" i="23"/>
  <c r="BC1104" i="23"/>
  <c r="BA1085" i="23"/>
  <c r="BA1086" i="23"/>
  <c r="BA1087" i="23"/>
  <c r="BA1088" i="23"/>
  <c r="BA1089" i="23"/>
  <c r="BA1090" i="23"/>
  <c r="BA1091" i="23"/>
  <c r="BA1092" i="23"/>
  <c r="BA1093" i="23"/>
  <c r="BA1094" i="23"/>
  <c r="BA1095" i="23"/>
  <c r="BA1096" i="23"/>
  <c r="BA1097" i="23"/>
  <c r="BA1098" i="23"/>
  <c r="BA1099" i="23"/>
  <c r="BA1100" i="23"/>
  <c r="BA1101" i="23"/>
  <c r="BA1102" i="23"/>
  <c r="BA1103" i="23"/>
  <c r="BA1104" i="23"/>
  <c r="AZ1085" i="23"/>
  <c r="AZ1086" i="23"/>
  <c r="AZ1087" i="23"/>
  <c r="AZ1088" i="23"/>
  <c r="AZ1089" i="23"/>
  <c r="AZ1090" i="23"/>
  <c r="AZ1091" i="23"/>
  <c r="AZ1092" i="23"/>
  <c r="AZ1093" i="23"/>
  <c r="AZ1094" i="23"/>
  <c r="AZ1095" i="23"/>
  <c r="AZ1096" i="23"/>
  <c r="AZ1097" i="23"/>
  <c r="AZ1098" i="23"/>
  <c r="AZ1099" i="23"/>
  <c r="AZ1100" i="23"/>
  <c r="AZ1101" i="23"/>
  <c r="AZ1102" i="23"/>
  <c r="AZ1103" i="23"/>
  <c r="AZ1104" i="23"/>
  <c r="AX1085" i="23"/>
  <c r="AX1086" i="23"/>
  <c r="AX1087" i="23"/>
  <c r="AX1088" i="23"/>
  <c r="AX1089" i="23"/>
  <c r="AX1090" i="23"/>
  <c r="AX1091" i="23"/>
  <c r="AX1092" i="23"/>
  <c r="AX1093" i="23"/>
  <c r="AX1094" i="23"/>
  <c r="AX1095" i="23"/>
  <c r="AX1096" i="23"/>
  <c r="AX1097" i="23"/>
  <c r="AX1098" i="23"/>
  <c r="AX1099" i="23"/>
  <c r="AX1100" i="23"/>
  <c r="AX1101" i="23"/>
  <c r="AX1102" i="23"/>
  <c r="AX1103" i="23"/>
  <c r="AX1104" i="23"/>
  <c r="AW1085" i="23"/>
  <c r="AW1086" i="23"/>
  <c r="AW1087" i="23"/>
  <c r="AW1088" i="23"/>
  <c r="AW1089" i="23"/>
  <c r="AW1090" i="23"/>
  <c r="AW1091" i="23"/>
  <c r="AW1092" i="23"/>
  <c r="AW1093" i="23"/>
  <c r="AW1094" i="23"/>
  <c r="AW1095" i="23"/>
  <c r="AW1096" i="23"/>
  <c r="AW1097" i="23"/>
  <c r="AW1098" i="23"/>
  <c r="AW1099" i="23"/>
  <c r="AW1100" i="23"/>
  <c r="AW1101" i="23"/>
  <c r="AW1102" i="23"/>
  <c r="AW1103" i="23"/>
  <c r="AW1104" i="23"/>
  <c r="AQ1082" i="23"/>
  <c r="BV1051" i="23"/>
  <c r="BV1052" i="23"/>
  <c r="BV1053" i="23"/>
  <c r="BV1054" i="23"/>
  <c r="BV1055" i="23"/>
  <c r="BV1056" i="23"/>
  <c r="BV1057" i="23"/>
  <c r="BV1058" i="23"/>
  <c r="BV1059" i="23"/>
  <c r="BV1060" i="23"/>
  <c r="BV1061" i="23"/>
  <c r="BV1062" i="23"/>
  <c r="BV1063" i="23"/>
  <c r="BV1064" i="23"/>
  <c r="BV1065" i="23"/>
  <c r="BV1066" i="23"/>
  <c r="BV1067" i="23"/>
  <c r="BV1068" i="23"/>
  <c r="BV1069" i="23"/>
  <c r="BV1070" i="23"/>
  <c r="BU1051" i="23"/>
  <c r="BU1052" i="23"/>
  <c r="BU1053" i="23"/>
  <c r="BU1054" i="23"/>
  <c r="BU1055" i="23"/>
  <c r="BU1056" i="23"/>
  <c r="BU1057" i="23"/>
  <c r="BU1058" i="23"/>
  <c r="BU1059" i="23"/>
  <c r="BU1060" i="23"/>
  <c r="BU1061" i="23"/>
  <c r="BU1062" i="23"/>
  <c r="BU1063" i="23"/>
  <c r="BU1064" i="23"/>
  <c r="BU1065" i="23"/>
  <c r="BU1066" i="23"/>
  <c r="BU1067" i="23"/>
  <c r="BU1068" i="23"/>
  <c r="BU1069" i="23"/>
  <c r="BU1070" i="23"/>
  <c r="BS1051" i="23"/>
  <c r="BS1052" i="23"/>
  <c r="BS1053" i="23"/>
  <c r="BS1054" i="23"/>
  <c r="BS1055" i="23"/>
  <c r="BS1056" i="23"/>
  <c r="BS1057" i="23"/>
  <c r="BS1058" i="23"/>
  <c r="BS1059" i="23"/>
  <c r="BS1060" i="23"/>
  <c r="BS1061" i="23"/>
  <c r="BS1062" i="23"/>
  <c r="BS1063" i="23"/>
  <c r="BS1064" i="23"/>
  <c r="BS1065" i="23"/>
  <c r="BS1066" i="23"/>
  <c r="BS1067" i="23"/>
  <c r="BS1068" i="23"/>
  <c r="BS1069" i="23"/>
  <c r="BS1070" i="23"/>
  <c r="BR1051" i="23"/>
  <c r="BR1052" i="23"/>
  <c r="BR1053" i="23"/>
  <c r="BR1054" i="23"/>
  <c r="BR1055" i="23"/>
  <c r="BR1056" i="23"/>
  <c r="BR1057" i="23"/>
  <c r="BR1058" i="23"/>
  <c r="BR1059" i="23"/>
  <c r="BR1060" i="23"/>
  <c r="BR1061" i="23"/>
  <c r="BR1062" i="23"/>
  <c r="BR1063" i="23"/>
  <c r="BR1064" i="23"/>
  <c r="BR1065" i="23"/>
  <c r="BR1066" i="23"/>
  <c r="BR1067" i="23"/>
  <c r="BR1068" i="23"/>
  <c r="BR1069" i="23"/>
  <c r="BR1070" i="23"/>
  <c r="BP1051" i="23"/>
  <c r="BP1052" i="23"/>
  <c r="BP1053" i="23"/>
  <c r="BP1054" i="23"/>
  <c r="BP1055" i="23"/>
  <c r="BP1056" i="23"/>
  <c r="BP1057" i="23"/>
  <c r="BP1058" i="23"/>
  <c r="BP1059" i="23"/>
  <c r="BP1060" i="23"/>
  <c r="BP1061" i="23"/>
  <c r="BP1062" i="23"/>
  <c r="BP1063" i="23"/>
  <c r="BP1064" i="23"/>
  <c r="BP1065" i="23"/>
  <c r="BP1066" i="23"/>
  <c r="BP1067" i="23"/>
  <c r="BP1068" i="23"/>
  <c r="BP1069" i="23"/>
  <c r="BP1070" i="23"/>
  <c r="BO1051" i="23"/>
  <c r="BO1052" i="23"/>
  <c r="BO1053" i="23"/>
  <c r="BO1054" i="23"/>
  <c r="BO1055" i="23"/>
  <c r="BO1056" i="23"/>
  <c r="BO1057" i="23"/>
  <c r="BO1058" i="23"/>
  <c r="BO1059" i="23"/>
  <c r="BO1060" i="23"/>
  <c r="BO1061" i="23"/>
  <c r="BO1062" i="23"/>
  <c r="BO1063" i="23"/>
  <c r="BO1064" i="23"/>
  <c r="BO1065" i="23"/>
  <c r="BO1066" i="23"/>
  <c r="BO1067" i="23"/>
  <c r="BO1068" i="23"/>
  <c r="BO1069" i="23"/>
  <c r="BO1070" i="23"/>
  <c r="BM1051" i="23"/>
  <c r="BM1052" i="23"/>
  <c r="BM1053" i="23"/>
  <c r="BM1054" i="23"/>
  <c r="BM1055" i="23"/>
  <c r="BM1056" i="23"/>
  <c r="BM1057" i="23"/>
  <c r="BM1058" i="23"/>
  <c r="BM1059" i="23"/>
  <c r="BM1060" i="23"/>
  <c r="BM1061" i="23"/>
  <c r="BM1062" i="23"/>
  <c r="BM1063" i="23"/>
  <c r="BM1064" i="23"/>
  <c r="BM1065" i="23"/>
  <c r="BM1066" i="23"/>
  <c r="BM1067" i="23"/>
  <c r="BM1068" i="23"/>
  <c r="BM1069" i="23"/>
  <c r="BM1070" i="23"/>
  <c r="BL1051" i="23"/>
  <c r="BL1052" i="23"/>
  <c r="BL1053" i="23"/>
  <c r="BL1054" i="23"/>
  <c r="BL1055" i="23"/>
  <c r="BL1056" i="23"/>
  <c r="BL1057" i="23"/>
  <c r="BL1058" i="23"/>
  <c r="BL1059" i="23"/>
  <c r="BL1060" i="23"/>
  <c r="BL1061" i="23"/>
  <c r="BL1062" i="23"/>
  <c r="BL1063" i="23"/>
  <c r="BL1064" i="23"/>
  <c r="BL1065" i="23"/>
  <c r="BL1066" i="23"/>
  <c r="BL1067" i="23"/>
  <c r="BL1068" i="23"/>
  <c r="BL1069" i="23"/>
  <c r="BL1070" i="23"/>
  <c r="BJ1051" i="23"/>
  <c r="BJ1052" i="23"/>
  <c r="BJ1053" i="23"/>
  <c r="BJ1054" i="23"/>
  <c r="BJ1055" i="23"/>
  <c r="BJ1056" i="23"/>
  <c r="BJ1057" i="23"/>
  <c r="BJ1058" i="23"/>
  <c r="BJ1059" i="23"/>
  <c r="BJ1060" i="23"/>
  <c r="BJ1061" i="23"/>
  <c r="BJ1062" i="23"/>
  <c r="BJ1063" i="23"/>
  <c r="BJ1064" i="23"/>
  <c r="BJ1065" i="23"/>
  <c r="BJ1066" i="23"/>
  <c r="BJ1067" i="23"/>
  <c r="BJ1068" i="23"/>
  <c r="BJ1069" i="23"/>
  <c r="BJ1070" i="23"/>
  <c r="BI1051" i="23"/>
  <c r="BI1052" i="23"/>
  <c r="BI1053" i="23"/>
  <c r="BI1054" i="23"/>
  <c r="BI1055" i="23"/>
  <c r="BI1056" i="23"/>
  <c r="BI1057" i="23"/>
  <c r="BI1058" i="23"/>
  <c r="BI1059" i="23"/>
  <c r="BI1060" i="23"/>
  <c r="BI1061" i="23"/>
  <c r="BI1062" i="23"/>
  <c r="BI1063" i="23"/>
  <c r="BI1064" i="23"/>
  <c r="BI1065" i="23"/>
  <c r="BI1066" i="23"/>
  <c r="BI1067" i="23"/>
  <c r="BI1068" i="23"/>
  <c r="BI1069" i="23"/>
  <c r="BI1070" i="23"/>
  <c r="BG1051" i="23"/>
  <c r="BG1052" i="23"/>
  <c r="BG1053" i="23"/>
  <c r="BG1054" i="23"/>
  <c r="BG1055" i="23"/>
  <c r="BG1056" i="23"/>
  <c r="BG1057" i="23"/>
  <c r="BG1058" i="23"/>
  <c r="BG1059" i="23"/>
  <c r="BG1060" i="23"/>
  <c r="BG1061" i="23"/>
  <c r="BG1062" i="23"/>
  <c r="BG1063" i="23"/>
  <c r="BG1064" i="23"/>
  <c r="BG1065" i="23"/>
  <c r="BG1066" i="23"/>
  <c r="BG1067" i="23"/>
  <c r="BG1068" i="23"/>
  <c r="BG1069" i="23"/>
  <c r="BG1070" i="23"/>
  <c r="BF1051" i="23"/>
  <c r="BF1052" i="23"/>
  <c r="BF1053" i="23"/>
  <c r="BF1054" i="23"/>
  <c r="BF1055" i="23"/>
  <c r="BF1056" i="23"/>
  <c r="BF1057" i="23"/>
  <c r="BF1058" i="23"/>
  <c r="BF1059" i="23"/>
  <c r="BF1060" i="23"/>
  <c r="BF1061" i="23"/>
  <c r="BF1062" i="23"/>
  <c r="BF1063" i="23"/>
  <c r="BF1064" i="23"/>
  <c r="BF1065" i="23"/>
  <c r="BF1066" i="23"/>
  <c r="BF1067" i="23"/>
  <c r="BF1068" i="23"/>
  <c r="BF1069" i="23"/>
  <c r="BF1070" i="23"/>
  <c r="BD1051" i="23"/>
  <c r="BD1052" i="23"/>
  <c r="BD1053" i="23"/>
  <c r="BD1054" i="23"/>
  <c r="BD1055" i="23"/>
  <c r="BD1056" i="23"/>
  <c r="BD1057" i="23"/>
  <c r="BD1058" i="23"/>
  <c r="BD1059" i="23"/>
  <c r="BD1060" i="23"/>
  <c r="BD1061" i="23"/>
  <c r="BD1062" i="23"/>
  <c r="BD1063" i="23"/>
  <c r="BD1064" i="23"/>
  <c r="BD1065" i="23"/>
  <c r="BD1066" i="23"/>
  <c r="BD1067" i="23"/>
  <c r="BD1068" i="23"/>
  <c r="BD1069" i="23"/>
  <c r="BD1070" i="23"/>
  <c r="BC1051" i="23"/>
  <c r="BC1052" i="23"/>
  <c r="BC1053" i="23"/>
  <c r="BC1054" i="23"/>
  <c r="BC1055" i="23"/>
  <c r="BC1056" i="23"/>
  <c r="BC1057" i="23"/>
  <c r="BC1058" i="23"/>
  <c r="BC1059" i="23"/>
  <c r="BC1060" i="23"/>
  <c r="BC1061" i="23"/>
  <c r="BC1062" i="23"/>
  <c r="BC1063" i="23"/>
  <c r="BC1064" i="23"/>
  <c r="BC1065" i="23"/>
  <c r="BC1066" i="23"/>
  <c r="BC1067" i="23"/>
  <c r="BC1068" i="23"/>
  <c r="BC1069" i="23"/>
  <c r="BC1070" i="23"/>
  <c r="BA1051" i="23"/>
  <c r="BA1052" i="23"/>
  <c r="BA1053" i="23"/>
  <c r="BA1054" i="23"/>
  <c r="BA1055" i="23"/>
  <c r="BA1056" i="23"/>
  <c r="BA1057" i="23"/>
  <c r="BA1058" i="23"/>
  <c r="BA1059" i="23"/>
  <c r="BA1060" i="23"/>
  <c r="BA1061" i="23"/>
  <c r="BA1062" i="23"/>
  <c r="BA1063" i="23"/>
  <c r="BA1064" i="23"/>
  <c r="BA1065" i="23"/>
  <c r="BA1066" i="23"/>
  <c r="BA1067" i="23"/>
  <c r="BA1068" i="23"/>
  <c r="BA1069" i="23"/>
  <c r="BA1070" i="23"/>
  <c r="AZ1051" i="23"/>
  <c r="AZ1052" i="23"/>
  <c r="AZ1053" i="23"/>
  <c r="AZ1054" i="23"/>
  <c r="AZ1055" i="23"/>
  <c r="AZ1056" i="23"/>
  <c r="AZ1057" i="23"/>
  <c r="AZ1058" i="23"/>
  <c r="AZ1059" i="23"/>
  <c r="AZ1060" i="23"/>
  <c r="AZ1061" i="23"/>
  <c r="AZ1062" i="23"/>
  <c r="AZ1063" i="23"/>
  <c r="AZ1064" i="23"/>
  <c r="AZ1065" i="23"/>
  <c r="AZ1066" i="23"/>
  <c r="AZ1067" i="23"/>
  <c r="AZ1068" i="23"/>
  <c r="AZ1069" i="23"/>
  <c r="AZ1070" i="23"/>
  <c r="AX1051" i="23"/>
  <c r="AX1052" i="23"/>
  <c r="AX1054" i="23"/>
  <c r="AX1055" i="23"/>
  <c r="AX1056" i="23"/>
  <c r="AX1057" i="23"/>
  <c r="AX1058" i="23"/>
  <c r="AX1059" i="23"/>
  <c r="AX1060" i="23"/>
  <c r="AX1061" i="23"/>
  <c r="AX1062" i="23"/>
  <c r="AX1063" i="23"/>
  <c r="AX1064" i="23"/>
  <c r="AX1065" i="23"/>
  <c r="AX1066" i="23"/>
  <c r="AX1067" i="23"/>
  <c r="AX1068" i="23"/>
  <c r="AX1069" i="23"/>
  <c r="AX1070" i="23"/>
  <c r="AW1051" i="23"/>
  <c r="AW1052" i="23"/>
  <c r="AW1054" i="23"/>
  <c r="AW1055" i="23"/>
  <c r="AW1056" i="23"/>
  <c r="AW1057" i="23"/>
  <c r="AW1058" i="23"/>
  <c r="AW1059" i="23"/>
  <c r="AW1060" i="23"/>
  <c r="AW1061" i="23"/>
  <c r="AW1062" i="23"/>
  <c r="AW1063" i="23"/>
  <c r="AW1064" i="23"/>
  <c r="AW1065" i="23"/>
  <c r="AW1066" i="23"/>
  <c r="AW1067" i="23"/>
  <c r="AW1068" i="23"/>
  <c r="AW1069" i="23"/>
  <c r="AW1070" i="23"/>
  <c r="AQ1048" i="23"/>
  <c r="BV1015" i="23"/>
  <c r="BV1016" i="23"/>
  <c r="BV1017" i="23"/>
  <c r="BV1018" i="23"/>
  <c r="BV1019" i="23"/>
  <c r="BV1020" i="23"/>
  <c r="BV1021" i="23"/>
  <c r="BV1022" i="23"/>
  <c r="BV1023" i="23"/>
  <c r="BV1024" i="23"/>
  <c r="BV1025" i="23"/>
  <c r="BV1026" i="23"/>
  <c r="BV1027" i="23"/>
  <c r="BV1028" i="23"/>
  <c r="BV1029" i="23"/>
  <c r="BV1030" i="23"/>
  <c r="BV1031" i="23"/>
  <c r="BV1032" i="23"/>
  <c r="BV1033" i="23"/>
  <c r="BV1034" i="23"/>
  <c r="BU1015" i="23"/>
  <c r="BU1016" i="23"/>
  <c r="BU1017" i="23"/>
  <c r="BU1018" i="23"/>
  <c r="BU1019" i="23"/>
  <c r="BU1020" i="23"/>
  <c r="BU1021" i="23"/>
  <c r="BU1022" i="23"/>
  <c r="BU1023" i="23"/>
  <c r="BU1024" i="23"/>
  <c r="BU1025" i="23"/>
  <c r="BU1026" i="23"/>
  <c r="BU1027" i="23"/>
  <c r="BU1028" i="23"/>
  <c r="BU1029" i="23"/>
  <c r="BU1030" i="23"/>
  <c r="BU1031" i="23"/>
  <c r="BU1032" i="23"/>
  <c r="BU1033" i="23"/>
  <c r="BU1034" i="23"/>
  <c r="BS1015" i="23"/>
  <c r="BS1016" i="23"/>
  <c r="BS1017" i="23"/>
  <c r="BS1018" i="23"/>
  <c r="BS1019" i="23"/>
  <c r="BS1020" i="23"/>
  <c r="BS1021" i="23"/>
  <c r="BS1022" i="23"/>
  <c r="BS1023" i="23"/>
  <c r="BS1024" i="23"/>
  <c r="BS1025" i="23"/>
  <c r="BS1026" i="23"/>
  <c r="BS1027" i="23"/>
  <c r="BS1028" i="23"/>
  <c r="BS1029" i="23"/>
  <c r="BS1030" i="23"/>
  <c r="BS1031" i="23"/>
  <c r="BS1032" i="23"/>
  <c r="BS1033" i="23"/>
  <c r="BS1034" i="23"/>
  <c r="BR1015" i="23"/>
  <c r="BR1016" i="23"/>
  <c r="BR1017" i="23"/>
  <c r="BR1018" i="23"/>
  <c r="BR1019" i="23"/>
  <c r="BR1020" i="23"/>
  <c r="BR1021" i="23"/>
  <c r="BR1022" i="23"/>
  <c r="BR1023" i="23"/>
  <c r="BR1024" i="23"/>
  <c r="BR1025" i="23"/>
  <c r="BR1026" i="23"/>
  <c r="BR1027" i="23"/>
  <c r="BR1028" i="23"/>
  <c r="BR1029" i="23"/>
  <c r="BR1030" i="23"/>
  <c r="BR1031" i="23"/>
  <c r="BR1032" i="23"/>
  <c r="BR1033" i="23"/>
  <c r="BR1034" i="23"/>
  <c r="BP1015" i="23"/>
  <c r="BP1016" i="23"/>
  <c r="BP1017" i="23"/>
  <c r="BP1018" i="23"/>
  <c r="BP1019" i="23"/>
  <c r="BP1020" i="23"/>
  <c r="BP1021" i="23"/>
  <c r="BP1022" i="23"/>
  <c r="BP1023" i="23"/>
  <c r="BP1024" i="23"/>
  <c r="BP1025" i="23"/>
  <c r="BP1026" i="23"/>
  <c r="BP1027" i="23"/>
  <c r="BP1028" i="23"/>
  <c r="BP1029" i="23"/>
  <c r="BP1030" i="23"/>
  <c r="BP1031" i="23"/>
  <c r="BP1032" i="23"/>
  <c r="BP1033" i="23"/>
  <c r="BP1034" i="23"/>
  <c r="BO1015" i="23"/>
  <c r="BO1016" i="23"/>
  <c r="BO1017" i="23"/>
  <c r="BO1018" i="23"/>
  <c r="BO1019" i="23"/>
  <c r="BO1020" i="23"/>
  <c r="BO1021" i="23"/>
  <c r="BO1022" i="23"/>
  <c r="BO1023" i="23"/>
  <c r="BO1024" i="23"/>
  <c r="BO1025" i="23"/>
  <c r="BO1026" i="23"/>
  <c r="BO1027" i="23"/>
  <c r="BO1028" i="23"/>
  <c r="BO1029" i="23"/>
  <c r="BO1030" i="23"/>
  <c r="BO1031" i="23"/>
  <c r="BO1032" i="23"/>
  <c r="BO1033" i="23"/>
  <c r="BO1034" i="23"/>
  <c r="BM1015" i="23"/>
  <c r="BM1016" i="23"/>
  <c r="BM1017" i="23"/>
  <c r="BM1018" i="23"/>
  <c r="BM1019" i="23"/>
  <c r="BM1020" i="23"/>
  <c r="BM1021" i="23"/>
  <c r="BM1022" i="23"/>
  <c r="BM1023" i="23"/>
  <c r="BM1024" i="23"/>
  <c r="BM1025" i="23"/>
  <c r="BM1026" i="23"/>
  <c r="BM1027" i="23"/>
  <c r="BM1028" i="23"/>
  <c r="BM1029" i="23"/>
  <c r="BM1030" i="23"/>
  <c r="BM1031" i="23"/>
  <c r="BM1032" i="23"/>
  <c r="BM1033" i="23"/>
  <c r="BM1034" i="23"/>
  <c r="BL1015" i="23"/>
  <c r="BL1016" i="23"/>
  <c r="BL1017" i="23"/>
  <c r="BL1018" i="23"/>
  <c r="BL1019" i="23"/>
  <c r="BL1020" i="23"/>
  <c r="BL1021" i="23"/>
  <c r="BL1022" i="23"/>
  <c r="BL1023" i="23"/>
  <c r="BL1024" i="23"/>
  <c r="BL1025" i="23"/>
  <c r="BL1026" i="23"/>
  <c r="BL1027" i="23"/>
  <c r="BL1028" i="23"/>
  <c r="BL1029" i="23"/>
  <c r="BL1030" i="23"/>
  <c r="BL1031" i="23"/>
  <c r="BL1032" i="23"/>
  <c r="BL1033" i="23"/>
  <c r="BL1034" i="23"/>
  <c r="BJ1015" i="23"/>
  <c r="BJ1016" i="23"/>
  <c r="BJ1017" i="23"/>
  <c r="BJ1018" i="23"/>
  <c r="BJ1019" i="23"/>
  <c r="BJ1020" i="23"/>
  <c r="BJ1021" i="23"/>
  <c r="BJ1022" i="23"/>
  <c r="BJ1023" i="23"/>
  <c r="BJ1024" i="23"/>
  <c r="BJ1025" i="23"/>
  <c r="BJ1026" i="23"/>
  <c r="BJ1027" i="23"/>
  <c r="BJ1028" i="23"/>
  <c r="BJ1029" i="23"/>
  <c r="BJ1030" i="23"/>
  <c r="BJ1031" i="23"/>
  <c r="BJ1032" i="23"/>
  <c r="BJ1033" i="23"/>
  <c r="BJ1034" i="23"/>
  <c r="BI1015" i="23"/>
  <c r="BI1016" i="23"/>
  <c r="BI1017" i="23"/>
  <c r="BI1018" i="23"/>
  <c r="BI1019" i="23"/>
  <c r="BI1020" i="23"/>
  <c r="BI1021" i="23"/>
  <c r="BI1022" i="23"/>
  <c r="BI1023" i="23"/>
  <c r="BI1024" i="23"/>
  <c r="BI1025" i="23"/>
  <c r="BI1026" i="23"/>
  <c r="BI1027" i="23"/>
  <c r="BI1028" i="23"/>
  <c r="BI1029" i="23"/>
  <c r="BI1030" i="23"/>
  <c r="BI1031" i="23"/>
  <c r="BI1032" i="23"/>
  <c r="BI1033" i="23"/>
  <c r="BI1034" i="23"/>
  <c r="BG1015" i="23"/>
  <c r="BG1016" i="23"/>
  <c r="BG1017" i="23"/>
  <c r="BG1018" i="23"/>
  <c r="BG1019" i="23"/>
  <c r="BG1020" i="23"/>
  <c r="BG1021" i="23"/>
  <c r="BG1022" i="23"/>
  <c r="BG1023" i="23"/>
  <c r="BG1024" i="23"/>
  <c r="BG1025" i="23"/>
  <c r="BG1026" i="23"/>
  <c r="BG1027" i="23"/>
  <c r="BG1028" i="23"/>
  <c r="BG1029" i="23"/>
  <c r="BG1030" i="23"/>
  <c r="BG1031" i="23"/>
  <c r="BG1032" i="23"/>
  <c r="BG1033" i="23"/>
  <c r="BG1034" i="23"/>
  <c r="BF1015" i="23"/>
  <c r="BF1016" i="23"/>
  <c r="BF1017" i="23"/>
  <c r="BF1018" i="23"/>
  <c r="BF1019" i="23"/>
  <c r="BF1020" i="23"/>
  <c r="BF1021" i="23"/>
  <c r="BF1022" i="23"/>
  <c r="BF1023" i="23"/>
  <c r="BF1024" i="23"/>
  <c r="BF1025" i="23"/>
  <c r="BF1026" i="23"/>
  <c r="BF1027" i="23"/>
  <c r="BF1028" i="23"/>
  <c r="BF1029" i="23"/>
  <c r="BF1030" i="23"/>
  <c r="BF1031" i="23"/>
  <c r="BF1032" i="23"/>
  <c r="BF1033" i="23"/>
  <c r="BF1034" i="23"/>
  <c r="BD1015" i="23"/>
  <c r="BD1016" i="23"/>
  <c r="BD1017" i="23"/>
  <c r="BD1018" i="23"/>
  <c r="BD1019" i="23"/>
  <c r="BD1020" i="23"/>
  <c r="BD1021" i="23"/>
  <c r="BD1022" i="23"/>
  <c r="BD1023" i="23"/>
  <c r="BD1024" i="23"/>
  <c r="BD1025" i="23"/>
  <c r="BD1026" i="23"/>
  <c r="BD1027" i="23"/>
  <c r="BD1028" i="23"/>
  <c r="BD1029" i="23"/>
  <c r="BD1030" i="23"/>
  <c r="BD1031" i="23"/>
  <c r="BD1032" i="23"/>
  <c r="BD1033" i="23"/>
  <c r="BD1034" i="23"/>
  <c r="BC1015" i="23"/>
  <c r="BC1016" i="23"/>
  <c r="BC1017" i="23"/>
  <c r="BC1018" i="23"/>
  <c r="BC1019" i="23"/>
  <c r="BC1020" i="23"/>
  <c r="BC1021" i="23"/>
  <c r="BC1022" i="23"/>
  <c r="BC1023" i="23"/>
  <c r="BC1024" i="23"/>
  <c r="BC1025" i="23"/>
  <c r="BC1026" i="23"/>
  <c r="BC1027" i="23"/>
  <c r="BC1028" i="23"/>
  <c r="BC1029" i="23"/>
  <c r="BC1030" i="23"/>
  <c r="BC1031" i="23"/>
  <c r="BC1032" i="23"/>
  <c r="BC1033" i="23"/>
  <c r="BC1034" i="23"/>
  <c r="BA1015" i="23"/>
  <c r="BA1016" i="23"/>
  <c r="BA1017" i="23"/>
  <c r="BA1018" i="23"/>
  <c r="BA1019" i="23"/>
  <c r="BA1020" i="23"/>
  <c r="BA1021" i="23"/>
  <c r="BA1022" i="23"/>
  <c r="BA1023" i="23"/>
  <c r="BA1024" i="23"/>
  <c r="BA1025" i="23"/>
  <c r="BA1026" i="23"/>
  <c r="BA1027" i="23"/>
  <c r="BA1028" i="23"/>
  <c r="BA1029" i="23"/>
  <c r="BA1030" i="23"/>
  <c r="BA1031" i="23"/>
  <c r="BA1032" i="23"/>
  <c r="BA1033" i="23"/>
  <c r="BA1034" i="23"/>
  <c r="AZ1015" i="23"/>
  <c r="AZ1016" i="23"/>
  <c r="AZ1017" i="23"/>
  <c r="AZ1018" i="23"/>
  <c r="AZ1019" i="23"/>
  <c r="AZ1020" i="23"/>
  <c r="AZ1021" i="23"/>
  <c r="AZ1022" i="23"/>
  <c r="AZ1023" i="23"/>
  <c r="AZ1024" i="23"/>
  <c r="AZ1025" i="23"/>
  <c r="AZ1026" i="23"/>
  <c r="AZ1027" i="23"/>
  <c r="AZ1028" i="23"/>
  <c r="AZ1029" i="23"/>
  <c r="AZ1030" i="23"/>
  <c r="AZ1031" i="23"/>
  <c r="AZ1032" i="23"/>
  <c r="AZ1033" i="23"/>
  <c r="AZ1034" i="23"/>
  <c r="AX1015" i="23"/>
  <c r="AX1016" i="23"/>
  <c r="AX1017" i="23"/>
  <c r="AX1018" i="23"/>
  <c r="AX1019" i="23"/>
  <c r="AX1020" i="23"/>
  <c r="AX1021" i="23"/>
  <c r="AX1022" i="23"/>
  <c r="AX1023" i="23"/>
  <c r="AX1024" i="23"/>
  <c r="AX1025" i="23"/>
  <c r="AX1026" i="23"/>
  <c r="AX1027" i="23"/>
  <c r="AX1028" i="23"/>
  <c r="AX1029" i="23"/>
  <c r="AX1030" i="23"/>
  <c r="AX1031" i="23"/>
  <c r="AX1032" i="23"/>
  <c r="AX1033" i="23"/>
  <c r="AX1034" i="23"/>
  <c r="AW1015" i="23"/>
  <c r="AW1016" i="23"/>
  <c r="AW1017" i="23"/>
  <c r="AW1018" i="23"/>
  <c r="AW1019" i="23"/>
  <c r="AW1020" i="23"/>
  <c r="AW1021" i="23"/>
  <c r="AW1022" i="23"/>
  <c r="AW1023" i="23"/>
  <c r="AW1024" i="23"/>
  <c r="AW1025" i="23"/>
  <c r="AW1026" i="23"/>
  <c r="AW1027" i="23"/>
  <c r="AW1028" i="23"/>
  <c r="AW1029" i="23"/>
  <c r="AW1030" i="23"/>
  <c r="AW1031" i="23"/>
  <c r="AW1032" i="23"/>
  <c r="AW1033" i="23"/>
  <c r="AW1034" i="23"/>
  <c r="AQ1012" i="23"/>
  <c r="BV1153" i="23"/>
  <c r="BV1154" i="23"/>
  <c r="BV1155" i="23"/>
  <c r="BV1156" i="23"/>
  <c r="BV1157" i="23"/>
  <c r="BV1158" i="23"/>
  <c r="BV1159" i="23"/>
  <c r="BV1160" i="23"/>
  <c r="BV1161" i="23"/>
  <c r="BV1162" i="23"/>
  <c r="BV1163" i="23"/>
  <c r="BV1164" i="23"/>
  <c r="BV1165" i="23"/>
  <c r="BV1166" i="23"/>
  <c r="BV1167" i="23"/>
  <c r="BV1168" i="23"/>
  <c r="BV1169" i="23"/>
  <c r="BV1170" i="23"/>
  <c r="BV1171" i="23"/>
  <c r="BV1172" i="23"/>
  <c r="BU1153" i="23"/>
  <c r="BU1154" i="23"/>
  <c r="BU1155" i="23"/>
  <c r="BU1156" i="23"/>
  <c r="BU1157" i="23"/>
  <c r="BU1158" i="23"/>
  <c r="BU1159" i="23"/>
  <c r="BU1160" i="23"/>
  <c r="BU1161" i="23"/>
  <c r="BU1162" i="23"/>
  <c r="BU1163" i="23"/>
  <c r="BU1164" i="23"/>
  <c r="BU1165" i="23"/>
  <c r="BU1166" i="23"/>
  <c r="BU1167" i="23"/>
  <c r="BU1168" i="23"/>
  <c r="BU1169" i="23"/>
  <c r="BU1170" i="23"/>
  <c r="BU1171" i="23"/>
  <c r="BU1172" i="23"/>
  <c r="BS1153" i="23"/>
  <c r="BS1154" i="23"/>
  <c r="BS1155" i="23"/>
  <c r="BS1156" i="23"/>
  <c r="BS1157" i="23"/>
  <c r="BS1158" i="23"/>
  <c r="BS1159" i="23"/>
  <c r="BS1160" i="23"/>
  <c r="BS1161" i="23"/>
  <c r="BS1162" i="23"/>
  <c r="BS1163" i="23"/>
  <c r="BS1164" i="23"/>
  <c r="BS1165" i="23"/>
  <c r="BS1166" i="23"/>
  <c r="BS1167" i="23"/>
  <c r="BS1168" i="23"/>
  <c r="BS1169" i="23"/>
  <c r="BS1170" i="23"/>
  <c r="BS1171" i="23"/>
  <c r="BS1172" i="23"/>
  <c r="BR1153" i="23"/>
  <c r="BR1154" i="23"/>
  <c r="BR1155" i="23"/>
  <c r="BR1156" i="23"/>
  <c r="BR1157" i="23"/>
  <c r="BR1158" i="23"/>
  <c r="BR1159" i="23"/>
  <c r="BR1160" i="23"/>
  <c r="BR1161" i="23"/>
  <c r="BR1162" i="23"/>
  <c r="BR1163" i="23"/>
  <c r="BR1164" i="23"/>
  <c r="BR1165" i="23"/>
  <c r="BR1166" i="23"/>
  <c r="BR1167" i="23"/>
  <c r="BR1168" i="23"/>
  <c r="BR1169" i="23"/>
  <c r="BR1170" i="23"/>
  <c r="BR1171" i="23"/>
  <c r="BR1172" i="23"/>
  <c r="BP1153" i="23"/>
  <c r="BP1154" i="23"/>
  <c r="BP1155" i="23"/>
  <c r="BP1156" i="23"/>
  <c r="BP1157" i="23"/>
  <c r="BP1158" i="23"/>
  <c r="BP1159" i="23"/>
  <c r="BP1160" i="23"/>
  <c r="BP1161" i="23"/>
  <c r="BP1162" i="23"/>
  <c r="BP1163" i="23"/>
  <c r="BP1164" i="23"/>
  <c r="BP1165" i="23"/>
  <c r="BP1166" i="23"/>
  <c r="BP1167" i="23"/>
  <c r="BP1168" i="23"/>
  <c r="BP1169" i="23"/>
  <c r="BP1170" i="23"/>
  <c r="BP1171" i="23"/>
  <c r="BP1172" i="23"/>
  <c r="BO1153" i="23"/>
  <c r="BO1154" i="23"/>
  <c r="BO1155" i="23"/>
  <c r="BO1156" i="23"/>
  <c r="BO1157" i="23"/>
  <c r="BO1158" i="23"/>
  <c r="BO1159" i="23"/>
  <c r="BO1160" i="23"/>
  <c r="BO1161" i="23"/>
  <c r="BO1162" i="23"/>
  <c r="BO1163" i="23"/>
  <c r="BO1164" i="23"/>
  <c r="BO1165" i="23"/>
  <c r="BO1166" i="23"/>
  <c r="BO1167" i="23"/>
  <c r="BO1168" i="23"/>
  <c r="BO1169" i="23"/>
  <c r="BO1170" i="23"/>
  <c r="BO1171" i="23"/>
  <c r="BO1172" i="23"/>
  <c r="BM1153" i="23"/>
  <c r="BM1154" i="23"/>
  <c r="BM1155" i="23"/>
  <c r="BM1156" i="23"/>
  <c r="BM1157" i="23"/>
  <c r="BM1158" i="23"/>
  <c r="BM1159" i="23"/>
  <c r="BM1160" i="23"/>
  <c r="BM1161" i="23"/>
  <c r="BM1162" i="23"/>
  <c r="BM1163" i="23"/>
  <c r="BM1164" i="23"/>
  <c r="BM1165" i="23"/>
  <c r="BM1166" i="23"/>
  <c r="BM1167" i="23"/>
  <c r="BM1168" i="23"/>
  <c r="BM1169" i="23"/>
  <c r="BM1170" i="23"/>
  <c r="BM1171" i="23"/>
  <c r="BM1172" i="23"/>
  <c r="BL1153" i="23"/>
  <c r="BL1154" i="23"/>
  <c r="BL1155" i="23"/>
  <c r="BL1156" i="23"/>
  <c r="BL1157" i="23"/>
  <c r="BL1158" i="23"/>
  <c r="BL1159" i="23"/>
  <c r="BL1160" i="23"/>
  <c r="BL1161" i="23"/>
  <c r="BL1162" i="23"/>
  <c r="BL1163" i="23"/>
  <c r="BL1164" i="23"/>
  <c r="BL1165" i="23"/>
  <c r="BL1166" i="23"/>
  <c r="BL1167" i="23"/>
  <c r="BL1168" i="23"/>
  <c r="BL1169" i="23"/>
  <c r="BL1170" i="23"/>
  <c r="BL1171" i="23"/>
  <c r="BL1172" i="23"/>
  <c r="BJ1153" i="23"/>
  <c r="BJ1154" i="23"/>
  <c r="BJ1155" i="23"/>
  <c r="BJ1156" i="23"/>
  <c r="BJ1157" i="23"/>
  <c r="BJ1158" i="23"/>
  <c r="BJ1159" i="23"/>
  <c r="BJ1160" i="23"/>
  <c r="BJ1161" i="23"/>
  <c r="BJ1162" i="23"/>
  <c r="BJ1163" i="23"/>
  <c r="BJ1164" i="23"/>
  <c r="BJ1165" i="23"/>
  <c r="BJ1166" i="23"/>
  <c r="BJ1167" i="23"/>
  <c r="BJ1168" i="23"/>
  <c r="BJ1169" i="23"/>
  <c r="BJ1170" i="23"/>
  <c r="BJ1171" i="23"/>
  <c r="BJ1172" i="23"/>
  <c r="BI1153" i="23"/>
  <c r="BI1154" i="23"/>
  <c r="BI1155" i="23"/>
  <c r="BI1156" i="23"/>
  <c r="BI1157" i="23"/>
  <c r="BI1158" i="23"/>
  <c r="BI1159" i="23"/>
  <c r="BI1160" i="23"/>
  <c r="BI1161" i="23"/>
  <c r="BI1162" i="23"/>
  <c r="BI1163" i="23"/>
  <c r="BI1164" i="23"/>
  <c r="BI1165" i="23"/>
  <c r="BI1166" i="23"/>
  <c r="BI1167" i="23"/>
  <c r="BI1168" i="23"/>
  <c r="BI1169" i="23"/>
  <c r="BI1170" i="23"/>
  <c r="BI1171" i="23"/>
  <c r="BI1172" i="23"/>
  <c r="BG1153" i="23"/>
  <c r="BG1154" i="23"/>
  <c r="BG1155" i="23"/>
  <c r="BG1156" i="23"/>
  <c r="BG1157" i="23"/>
  <c r="BG1158" i="23"/>
  <c r="BG1159" i="23"/>
  <c r="BG1160" i="23"/>
  <c r="BG1161" i="23"/>
  <c r="BG1162" i="23"/>
  <c r="BG1163" i="23"/>
  <c r="BG1164" i="23"/>
  <c r="BG1165" i="23"/>
  <c r="BG1166" i="23"/>
  <c r="BG1167" i="23"/>
  <c r="BG1168" i="23"/>
  <c r="BG1169" i="23"/>
  <c r="BG1170" i="23"/>
  <c r="BG1171" i="23"/>
  <c r="BG1172" i="23"/>
  <c r="BF1153" i="23"/>
  <c r="BF1154" i="23"/>
  <c r="BF1155" i="23"/>
  <c r="BF1156" i="23"/>
  <c r="BF1157" i="23"/>
  <c r="BF1158" i="23"/>
  <c r="BF1159" i="23"/>
  <c r="BF1160" i="23"/>
  <c r="BF1161" i="23"/>
  <c r="BF1162" i="23"/>
  <c r="BF1163" i="23"/>
  <c r="BF1164" i="23"/>
  <c r="BF1165" i="23"/>
  <c r="BF1166" i="23"/>
  <c r="BF1167" i="23"/>
  <c r="BF1168" i="23"/>
  <c r="BF1169" i="23"/>
  <c r="BF1170" i="23"/>
  <c r="BF1171" i="23"/>
  <c r="BF1172" i="23"/>
  <c r="BD1153" i="23"/>
  <c r="BD1154" i="23"/>
  <c r="BD1155" i="23"/>
  <c r="BD1156" i="23"/>
  <c r="BD1157" i="23"/>
  <c r="BD1158" i="23"/>
  <c r="BD1159" i="23"/>
  <c r="BD1160" i="23"/>
  <c r="BD1161" i="23"/>
  <c r="BD1162" i="23"/>
  <c r="BD1163" i="23"/>
  <c r="BD1164" i="23"/>
  <c r="BD1165" i="23"/>
  <c r="BD1166" i="23"/>
  <c r="BD1167" i="23"/>
  <c r="BD1168" i="23"/>
  <c r="BD1169" i="23"/>
  <c r="BD1170" i="23"/>
  <c r="BD1171" i="23"/>
  <c r="BD1172" i="23"/>
  <c r="BC1153" i="23"/>
  <c r="BC1154" i="23"/>
  <c r="BC1155" i="23"/>
  <c r="BC1156" i="23"/>
  <c r="BC1157" i="23"/>
  <c r="BC1158" i="23"/>
  <c r="BC1159" i="23"/>
  <c r="BC1160" i="23"/>
  <c r="BC1161" i="23"/>
  <c r="BC1162" i="23"/>
  <c r="BC1163" i="23"/>
  <c r="BC1164" i="23"/>
  <c r="BC1165" i="23"/>
  <c r="BC1166" i="23"/>
  <c r="BC1167" i="23"/>
  <c r="BC1168" i="23"/>
  <c r="BC1169" i="23"/>
  <c r="BC1170" i="23"/>
  <c r="BC1171" i="23"/>
  <c r="BC1172" i="23"/>
  <c r="BA1153" i="23"/>
  <c r="BA1154" i="23"/>
  <c r="BA1155" i="23"/>
  <c r="BA1156" i="23"/>
  <c r="BA1157" i="23"/>
  <c r="BA1158" i="23"/>
  <c r="BA1159" i="23"/>
  <c r="BA1160" i="23"/>
  <c r="BA1161" i="23"/>
  <c r="BA1162" i="23"/>
  <c r="BA1163" i="23"/>
  <c r="BA1164" i="23"/>
  <c r="BA1165" i="23"/>
  <c r="BA1166" i="23"/>
  <c r="BA1167" i="23"/>
  <c r="BA1168" i="23"/>
  <c r="BA1169" i="23"/>
  <c r="BA1170" i="23"/>
  <c r="BA1171" i="23"/>
  <c r="BA1172" i="23"/>
  <c r="AZ1153" i="23"/>
  <c r="AZ1154" i="23"/>
  <c r="AZ1155" i="23"/>
  <c r="AZ1156" i="23"/>
  <c r="AZ1157" i="23"/>
  <c r="AZ1158" i="23"/>
  <c r="AZ1159" i="23"/>
  <c r="AZ1160" i="23"/>
  <c r="AZ1161" i="23"/>
  <c r="AZ1162" i="23"/>
  <c r="AZ1163" i="23"/>
  <c r="AZ1164" i="23"/>
  <c r="AZ1165" i="23"/>
  <c r="AZ1166" i="23"/>
  <c r="AZ1167" i="23"/>
  <c r="AZ1168" i="23"/>
  <c r="AZ1169" i="23"/>
  <c r="AZ1170" i="23"/>
  <c r="AZ1171" i="23"/>
  <c r="AZ1172" i="23"/>
  <c r="AX1154" i="23"/>
  <c r="AX1155" i="23"/>
  <c r="AX1156" i="23"/>
  <c r="AX1157" i="23"/>
  <c r="AX1158" i="23"/>
  <c r="AX1159" i="23"/>
  <c r="AX1160" i="23"/>
  <c r="AX1161" i="23"/>
  <c r="AX1162" i="23"/>
  <c r="AX1163" i="23"/>
  <c r="AX1164" i="23"/>
  <c r="AX1165" i="23"/>
  <c r="AX1166" i="23"/>
  <c r="AX1167" i="23"/>
  <c r="AX1168" i="23"/>
  <c r="AX1169" i="23"/>
  <c r="AX1170" i="23"/>
  <c r="AX1171" i="23"/>
  <c r="AX1172" i="23"/>
  <c r="AW1153" i="23"/>
  <c r="AW1154" i="23"/>
  <c r="AW1155" i="23"/>
  <c r="AW1156" i="23"/>
  <c r="AW1157" i="23"/>
  <c r="AW1158" i="23"/>
  <c r="AW1159" i="23"/>
  <c r="AW1160" i="23"/>
  <c r="AW1161" i="23"/>
  <c r="AW1162" i="23"/>
  <c r="AW1163" i="23"/>
  <c r="AW1164" i="23"/>
  <c r="AW1165" i="23"/>
  <c r="AW1166" i="23"/>
  <c r="AW1167" i="23"/>
  <c r="AW1168" i="23"/>
  <c r="AW1169" i="23"/>
  <c r="AW1170" i="23"/>
  <c r="AW1171" i="23"/>
  <c r="AW1172" i="23"/>
  <c r="AQ1150" i="23"/>
  <c r="BV1300" i="23"/>
  <c r="BV1301" i="23"/>
  <c r="BV1302" i="23"/>
  <c r="BV1303" i="23"/>
  <c r="BV1304" i="23"/>
  <c r="BV1305" i="23"/>
  <c r="BV1306" i="23"/>
  <c r="BV1307" i="23"/>
  <c r="BV1308" i="23"/>
  <c r="BV1309" i="23"/>
  <c r="BV1351" i="23"/>
  <c r="BV1352" i="23"/>
  <c r="BV1310" i="23"/>
  <c r="BV1311" i="23"/>
  <c r="BV1312" i="23"/>
  <c r="BV1313" i="23"/>
  <c r="BV1314" i="23"/>
  <c r="BV1315" i="23"/>
  <c r="BV1316" i="23"/>
  <c r="BV1317" i="23"/>
  <c r="BU1300" i="23"/>
  <c r="BU1301" i="23"/>
  <c r="BU1302" i="23"/>
  <c r="BU1303" i="23"/>
  <c r="BU1304" i="23"/>
  <c r="BU1305" i="23"/>
  <c r="BU1306" i="23"/>
  <c r="BU1307" i="23"/>
  <c r="BU1308" i="23"/>
  <c r="BU1309" i="23"/>
  <c r="BU1351" i="23"/>
  <c r="BU1352" i="23"/>
  <c r="BU1310" i="23"/>
  <c r="BU1311" i="23"/>
  <c r="BU1312" i="23"/>
  <c r="BU1313" i="23"/>
  <c r="BU1314" i="23"/>
  <c r="BU1315" i="23"/>
  <c r="BU1316" i="23"/>
  <c r="BU1317" i="23"/>
  <c r="BS1300" i="23"/>
  <c r="BS1301" i="23"/>
  <c r="BS1302" i="23"/>
  <c r="BS1303" i="23"/>
  <c r="BS1304" i="23"/>
  <c r="BS1305" i="23"/>
  <c r="BS1306" i="23"/>
  <c r="BS1307" i="23"/>
  <c r="BS1308" i="23"/>
  <c r="BS1309" i="23"/>
  <c r="BS1351" i="23"/>
  <c r="BS1352" i="23"/>
  <c r="BS1310" i="23"/>
  <c r="BS1311" i="23"/>
  <c r="BS1312" i="23"/>
  <c r="BS1313" i="23"/>
  <c r="BS1314" i="23"/>
  <c r="BS1315" i="23"/>
  <c r="BS1316" i="23"/>
  <c r="BS1317" i="23"/>
  <c r="BR1300" i="23"/>
  <c r="BR1301" i="23"/>
  <c r="BR1302" i="23"/>
  <c r="BR1303" i="23"/>
  <c r="BR1304" i="23"/>
  <c r="BR1305" i="23"/>
  <c r="BR1306" i="23"/>
  <c r="BR1307" i="23"/>
  <c r="BR1308" i="23"/>
  <c r="BR1309" i="23"/>
  <c r="BR1351" i="23"/>
  <c r="BR1352" i="23"/>
  <c r="BR1310" i="23"/>
  <c r="BR1311" i="23"/>
  <c r="BR1312" i="23"/>
  <c r="BR1313" i="23"/>
  <c r="BR1314" i="23"/>
  <c r="BR1315" i="23"/>
  <c r="BR1316" i="23"/>
  <c r="BR1317" i="23"/>
  <c r="BP1300" i="23"/>
  <c r="BP1301" i="23"/>
  <c r="BP1302" i="23"/>
  <c r="BP1303" i="23"/>
  <c r="BP1304" i="23"/>
  <c r="BP1305" i="23"/>
  <c r="BP1306" i="23"/>
  <c r="BP1307" i="23"/>
  <c r="BP1308" i="23"/>
  <c r="BP1309" i="23"/>
  <c r="BP1351" i="23"/>
  <c r="BP1352" i="23"/>
  <c r="BP1310" i="23"/>
  <c r="BP1311" i="23"/>
  <c r="BP1312" i="23"/>
  <c r="BP1313" i="23"/>
  <c r="BP1314" i="23"/>
  <c r="BP1315" i="23"/>
  <c r="BP1316" i="23"/>
  <c r="BP1317" i="23"/>
  <c r="BO1300" i="23"/>
  <c r="BO1301" i="23"/>
  <c r="BO1302" i="23"/>
  <c r="BO1303" i="23"/>
  <c r="BO1304" i="23"/>
  <c r="BO1305" i="23"/>
  <c r="BO1306" i="23"/>
  <c r="BO1307" i="23"/>
  <c r="BO1308" i="23"/>
  <c r="BO1309" i="23"/>
  <c r="BO1351" i="23"/>
  <c r="BO1352" i="23"/>
  <c r="BO1310" i="23"/>
  <c r="BO1311" i="23"/>
  <c r="BO1312" i="23"/>
  <c r="BO1313" i="23"/>
  <c r="BO1314" i="23"/>
  <c r="BO1315" i="23"/>
  <c r="BO1316" i="23"/>
  <c r="BO1317" i="23"/>
  <c r="BM1300" i="23"/>
  <c r="BM1301" i="23"/>
  <c r="BM1302" i="23"/>
  <c r="BM1303" i="23"/>
  <c r="BM1304" i="23"/>
  <c r="BM1305" i="23"/>
  <c r="BM1306" i="23"/>
  <c r="BM1307" i="23"/>
  <c r="BM1308" i="23"/>
  <c r="BM1309" i="23"/>
  <c r="BM1351" i="23"/>
  <c r="BM1352" i="23"/>
  <c r="BM1310" i="23"/>
  <c r="BM1311" i="23"/>
  <c r="BM1312" i="23"/>
  <c r="BM1313" i="23"/>
  <c r="BM1314" i="23"/>
  <c r="BM1315" i="23"/>
  <c r="BM1316" i="23"/>
  <c r="BM1317" i="23"/>
  <c r="BL1300" i="23"/>
  <c r="BL1301" i="23"/>
  <c r="BL1302" i="23"/>
  <c r="BL1303" i="23"/>
  <c r="BL1304" i="23"/>
  <c r="BL1305" i="23"/>
  <c r="BL1306" i="23"/>
  <c r="BL1307" i="23"/>
  <c r="BL1308" i="23"/>
  <c r="BL1309" i="23"/>
  <c r="BL1351" i="23"/>
  <c r="BL1352" i="23"/>
  <c r="BL1310" i="23"/>
  <c r="BL1311" i="23"/>
  <c r="BL1312" i="23"/>
  <c r="BL1313" i="23"/>
  <c r="BL1314" i="23"/>
  <c r="BL1315" i="23"/>
  <c r="BL1316" i="23"/>
  <c r="BL1317" i="23"/>
  <c r="BJ1300" i="23"/>
  <c r="BJ1301" i="23"/>
  <c r="BJ1302" i="23"/>
  <c r="BJ1303" i="23"/>
  <c r="BJ1304" i="23"/>
  <c r="BJ1305" i="23"/>
  <c r="BJ1306" i="23"/>
  <c r="BJ1307" i="23"/>
  <c r="BJ1308" i="23"/>
  <c r="BJ1309" i="23"/>
  <c r="BJ1351" i="23"/>
  <c r="BJ1352" i="23"/>
  <c r="BJ1310" i="23"/>
  <c r="BJ1311" i="23"/>
  <c r="BJ1312" i="23"/>
  <c r="BJ1313" i="23"/>
  <c r="BJ1314" i="23"/>
  <c r="BJ1315" i="23"/>
  <c r="BJ1316" i="23"/>
  <c r="BJ1317" i="23"/>
  <c r="BI1300" i="23"/>
  <c r="BI1301" i="23"/>
  <c r="BI1302" i="23"/>
  <c r="BI1303" i="23"/>
  <c r="BI1304" i="23"/>
  <c r="BI1305" i="23"/>
  <c r="BI1306" i="23"/>
  <c r="BI1307" i="23"/>
  <c r="BI1308" i="23"/>
  <c r="BI1309" i="23"/>
  <c r="BI1351" i="23"/>
  <c r="BI1352" i="23"/>
  <c r="BI1310" i="23"/>
  <c r="BI1311" i="23"/>
  <c r="BI1312" i="23"/>
  <c r="BI1313" i="23"/>
  <c r="BI1314" i="23"/>
  <c r="BI1315" i="23"/>
  <c r="BI1316" i="23"/>
  <c r="BI1317" i="23"/>
  <c r="BG1300" i="23"/>
  <c r="BG1301" i="23"/>
  <c r="BG1302" i="23"/>
  <c r="BG1303" i="23"/>
  <c r="BG1304" i="23"/>
  <c r="BG1305" i="23"/>
  <c r="BG1306" i="23"/>
  <c r="BG1307" i="23"/>
  <c r="BG1308" i="23"/>
  <c r="BG1309" i="23"/>
  <c r="BG1351" i="23"/>
  <c r="BG1352" i="23"/>
  <c r="BG1310" i="23"/>
  <c r="BG1311" i="23"/>
  <c r="BG1312" i="23"/>
  <c r="BG1313" i="23"/>
  <c r="BG1314" i="23"/>
  <c r="BG1315" i="23"/>
  <c r="BG1316" i="23"/>
  <c r="BG1317" i="23"/>
  <c r="BF1300" i="23"/>
  <c r="BF1301" i="23"/>
  <c r="BF1302" i="23"/>
  <c r="BF1303" i="23"/>
  <c r="BF1304" i="23"/>
  <c r="BF1305" i="23"/>
  <c r="BF1306" i="23"/>
  <c r="BF1307" i="23"/>
  <c r="BF1308" i="23"/>
  <c r="BF1309" i="23"/>
  <c r="BF1351" i="23"/>
  <c r="BF1352" i="23"/>
  <c r="BF1310" i="23"/>
  <c r="BF1311" i="23"/>
  <c r="BF1312" i="23"/>
  <c r="BF1313" i="23"/>
  <c r="BF1314" i="23"/>
  <c r="BF1315" i="23"/>
  <c r="BF1316" i="23"/>
  <c r="BF1317" i="23"/>
  <c r="BD1300" i="23"/>
  <c r="BD1301" i="23"/>
  <c r="BD1302" i="23"/>
  <c r="BD1303" i="23"/>
  <c r="BD1304" i="23"/>
  <c r="BD1305" i="23"/>
  <c r="BD1306" i="23"/>
  <c r="BD1307" i="23"/>
  <c r="BD1308" i="23"/>
  <c r="BD1309" i="23"/>
  <c r="BD1351" i="23"/>
  <c r="BD1352" i="23"/>
  <c r="BD1310" i="23"/>
  <c r="BD1311" i="23"/>
  <c r="BD1312" i="23"/>
  <c r="BD1313" i="23"/>
  <c r="BD1314" i="23"/>
  <c r="BD1315" i="23"/>
  <c r="BD1316" i="23"/>
  <c r="BD1317" i="23"/>
  <c r="BC1300" i="23"/>
  <c r="BC1301" i="23"/>
  <c r="BC1302" i="23"/>
  <c r="BC1303" i="23"/>
  <c r="BC1304" i="23"/>
  <c r="BC1305" i="23"/>
  <c r="BC1306" i="23"/>
  <c r="BC1307" i="23"/>
  <c r="BC1308" i="23"/>
  <c r="BC1309" i="23"/>
  <c r="BC1351" i="23"/>
  <c r="BC1352" i="23"/>
  <c r="BC1310" i="23"/>
  <c r="BC1311" i="23"/>
  <c r="BC1312" i="23"/>
  <c r="BC1313" i="23"/>
  <c r="BC1314" i="23"/>
  <c r="BC1315" i="23"/>
  <c r="BC1316" i="23"/>
  <c r="BC1317" i="23"/>
  <c r="BA1300" i="23"/>
  <c r="BA1301" i="23"/>
  <c r="BA1302" i="23"/>
  <c r="BA1303" i="23"/>
  <c r="BA1304" i="23"/>
  <c r="BA1305" i="23"/>
  <c r="BA1306" i="23"/>
  <c r="BA1307" i="23"/>
  <c r="BA1308" i="23"/>
  <c r="BA1309" i="23"/>
  <c r="BA1351" i="23"/>
  <c r="BA1352" i="23"/>
  <c r="BA1310" i="23"/>
  <c r="BA1311" i="23"/>
  <c r="BA1312" i="23"/>
  <c r="BA1313" i="23"/>
  <c r="BA1314" i="23"/>
  <c r="BA1315" i="23"/>
  <c r="BA1316" i="23"/>
  <c r="BA1317" i="23"/>
  <c r="AZ1300" i="23"/>
  <c r="AZ1301" i="23"/>
  <c r="AZ1302" i="23"/>
  <c r="AZ1303" i="23"/>
  <c r="AZ1304" i="23"/>
  <c r="AZ1305" i="23"/>
  <c r="AZ1306" i="23"/>
  <c r="AZ1307" i="23"/>
  <c r="AZ1308" i="23"/>
  <c r="AZ1309" i="23"/>
  <c r="AZ1351" i="23"/>
  <c r="AZ1352" i="23"/>
  <c r="AZ1310" i="23"/>
  <c r="AZ1311" i="23"/>
  <c r="AZ1312" i="23"/>
  <c r="AZ1313" i="23"/>
  <c r="AZ1314" i="23"/>
  <c r="AZ1315" i="23"/>
  <c r="AZ1316" i="23"/>
  <c r="AZ1317" i="23"/>
  <c r="AX1300" i="23"/>
  <c r="AX1301" i="23"/>
  <c r="AX1302" i="23"/>
  <c r="AX1303" i="23"/>
  <c r="AX1305" i="23"/>
  <c r="AX1306" i="23"/>
  <c r="AX1307" i="23"/>
  <c r="AX1308" i="23"/>
  <c r="AX1309" i="23"/>
  <c r="AX1351" i="23"/>
  <c r="AX1352" i="23"/>
  <c r="AX1310" i="23"/>
  <c r="AX1311" i="23"/>
  <c r="AX1312" i="23"/>
  <c r="AX1313" i="23"/>
  <c r="AX1314" i="23"/>
  <c r="AX1315" i="23"/>
  <c r="AX1316" i="23"/>
  <c r="AX1317" i="23"/>
  <c r="AW1300" i="23"/>
  <c r="AW1301" i="23"/>
  <c r="AW1302" i="23"/>
  <c r="AW1303" i="23"/>
  <c r="AW1304" i="23"/>
  <c r="AW1305" i="23"/>
  <c r="AW1306" i="23"/>
  <c r="AW1307" i="23"/>
  <c r="AW1308" i="23"/>
  <c r="AW1309" i="23"/>
  <c r="AW1351" i="23"/>
  <c r="AW1352" i="23"/>
  <c r="AW1310" i="23"/>
  <c r="AW1311" i="23"/>
  <c r="AW1312" i="23"/>
  <c r="AW1313" i="23"/>
  <c r="AW1314" i="23"/>
  <c r="AW1315" i="23"/>
  <c r="AW1316" i="23"/>
  <c r="AW1317" i="23"/>
  <c r="AQ1297" i="23"/>
  <c r="BV1265" i="23"/>
  <c r="BV1266" i="23"/>
  <c r="BV1267" i="23"/>
  <c r="BV1268" i="23"/>
  <c r="BV1269" i="23"/>
  <c r="BV1270" i="23"/>
  <c r="BV1271" i="23"/>
  <c r="BV1272" i="23"/>
  <c r="BV1273" i="23"/>
  <c r="BV1274" i="23"/>
  <c r="BV1275" i="23"/>
  <c r="BV1276" i="23"/>
  <c r="BV1277" i="23"/>
  <c r="BV1278" i="23"/>
  <c r="BV1279" i="23"/>
  <c r="BV1280" i="23"/>
  <c r="BV1281" i="23"/>
  <c r="BV1282" i="23"/>
  <c r="BV1283" i="23"/>
  <c r="BV1284" i="23"/>
  <c r="BU1265" i="23"/>
  <c r="BU1266" i="23"/>
  <c r="BU1267" i="23"/>
  <c r="BU1268" i="23"/>
  <c r="BU1269" i="23"/>
  <c r="BU1270" i="23"/>
  <c r="BU1271" i="23"/>
  <c r="BU1272" i="23"/>
  <c r="BU1273" i="23"/>
  <c r="BU1274" i="23"/>
  <c r="BU1275" i="23"/>
  <c r="BU1276" i="23"/>
  <c r="BU1277" i="23"/>
  <c r="BU1278" i="23"/>
  <c r="BU1279" i="23"/>
  <c r="BU1280" i="23"/>
  <c r="BU1281" i="23"/>
  <c r="BU1282" i="23"/>
  <c r="BU1283" i="23"/>
  <c r="BU1284" i="23"/>
  <c r="BS1265" i="23"/>
  <c r="BS1266" i="23"/>
  <c r="BS1267" i="23"/>
  <c r="BS1268" i="23"/>
  <c r="BS1269" i="23"/>
  <c r="BS1270" i="23"/>
  <c r="BS1271" i="23"/>
  <c r="BS1272" i="23"/>
  <c r="BS1273" i="23"/>
  <c r="BS1274" i="23"/>
  <c r="BS1275" i="23"/>
  <c r="BS1276" i="23"/>
  <c r="BS1277" i="23"/>
  <c r="BS1278" i="23"/>
  <c r="BS1279" i="23"/>
  <c r="BS1280" i="23"/>
  <c r="BS1281" i="23"/>
  <c r="BS1282" i="23"/>
  <c r="BS1283" i="23"/>
  <c r="BS1284" i="23"/>
  <c r="BR1265" i="23"/>
  <c r="BR1266" i="23"/>
  <c r="BR1267" i="23"/>
  <c r="BR1268" i="23"/>
  <c r="BR1269" i="23"/>
  <c r="BR1270" i="23"/>
  <c r="BR1271" i="23"/>
  <c r="BR1272" i="23"/>
  <c r="BR1273" i="23"/>
  <c r="BR1274" i="23"/>
  <c r="BR1275" i="23"/>
  <c r="BR1276" i="23"/>
  <c r="BR1277" i="23"/>
  <c r="BR1278" i="23"/>
  <c r="BR1279" i="23"/>
  <c r="BR1280" i="23"/>
  <c r="BR1281" i="23"/>
  <c r="BR1282" i="23"/>
  <c r="BR1283" i="23"/>
  <c r="BR1284" i="23"/>
  <c r="BP1265" i="23"/>
  <c r="BP1266" i="23"/>
  <c r="BP1267" i="23"/>
  <c r="BP1268" i="23"/>
  <c r="BP1269" i="23"/>
  <c r="BP1270" i="23"/>
  <c r="BP1271" i="23"/>
  <c r="BP1272" i="23"/>
  <c r="BP1273" i="23"/>
  <c r="BP1274" i="23"/>
  <c r="BP1275" i="23"/>
  <c r="BP1276" i="23"/>
  <c r="BP1277" i="23"/>
  <c r="BP1278" i="23"/>
  <c r="BP1279" i="23"/>
  <c r="BP1280" i="23"/>
  <c r="BP1281" i="23"/>
  <c r="BP1282" i="23"/>
  <c r="BP1283" i="23"/>
  <c r="BP1284" i="23"/>
  <c r="BO1265" i="23"/>
  <c r="BO1266" i="23"/>
  <c r="BO1267" i="23"/>
  <c r="BO1268" i="23"/>
  <c r="BO1269" i="23"/>
  <c r="BO1270" i="23"/>
  <c r="BO1271" i="23"/>
  <c r="BO1272" i="23"/>
  <c r="BO1273" i="23"/>
  <c r="BO1274" i="23"/>
  <c r="BO1275" i="23"/>
  <c r="BO1276" i="23"/>
  <c r="BO1277" i="23"/>
  <c r="BO1278" i="23"/>
  <c r="BO1279" i="23"/>
  <c r="BO1280" i="23"/>
  <c r="BO1281" i="23"/>
  <c r="BO1282" i="23"/>
  <c r="BO1283" i="23"/>
  <c r="BO1284" i="23"/>
  <c r="BM1265" i="23"/>
  <c r="BM1266" i="23"/>
  <c r="BM1267" i="23"/>
  <c r="BM1268" i="23"/>
  <c r="BM1269" i="23"/>
  <c r="BM1270" i="23"/>
  <c r="BM1271" i="23"/>
  <c r="BM1272" i="23"/>
  <c r="BM1273" i="23"/>
  <c r="BM1274" i="23"/>
  <c r="BM1275" i="23"/>
  <c r="BM1276" i="23"/>
  <c r="BM1277" i="23"/>
  <c r="BM1278" i="23"/>
  <c r="BM1279" i="23"/>
  <c r="BM1280" i="23"/>
  <c r="BM1281" i="23"/>
  <c r="BM1282" i="23"/>
  <c r="BM1283" i="23"/>
  <c r="BM1284" i="23"/>
  <c r="BL1265" i="23"/>
  <c r="BL1266" i="23"/>
  <c r="BL1267" i="23"/>
  <c r="BL1268" i="23"/>
  <c r="BL1269" i="23"/>
  <c r="BL1270" i="23"/>
  <c r="BL1271" i="23"/>
  <c r="BL1272" i="23"/>
  <c r="BL1273" i="23"/>
  <c r="BL1274" i="23"/>
  <c r="BL1275" i="23"/>
  <c r="BL1276" i="23"/>
  <c r="BL1277" i="23"/>
  <c r="BL1278" i="23"/>
  <c r="BL1279" i="23"/>
  <c r="BL1280" i="23"/>
  <c r="BL1281" i="23"/>
  <c r="BL1282" i="23"/>
  <c r="BL1283" i="23"/>
  <c r="BL1284" i="23"/>
  <c r="BJ1265" i="23"/>
  <c r="BJ1266" i="23"/>
  <c r="BJ1267" i="23"/>
  <c r="BJ1268" i="23"/>
  <c r="BJ1269" i="23"/>
  <c r="BJ1270" i="23"/>
  <c r="BJ1271" i="23"/>
  <c r="BJ1272" i="23"/>
  <c r="BJ1273" i="23"/>
  <c r="BJ1274" i="23"/>
  <c r="BJ1275" i="23"/>
  <c r="BJ1276" i="23"/>
  <c r="BJ1277" i="23"/>
  <c r="BJ1278" i="23"/>
  <c r="BJ1279" i="23"/>
  <c r="BJ1280" i="23"/>
  <c r="BJ1281" i="23"/>
  <c r="BJ1282" i="23"/>
  <c r="BJ1283" i="23"/>
  <c r="BJ1284" i="23"/>
  <c r="BI1265" i="23"/>
  <c r="BI1266" i="23"/>
  <c r="BI1267" i="23"/>
  <c r="BI1268" i="23"/>
  <c r="BI1269" i="23"/>
  <c r="BI1270" i="23"/>
  <c r="BI1271" i="23"/>
  <c r="BI1272" i="23"/>
  <c r="BI1273" i="23"/>
  <c r="BI1274" i="23"/>
  <c r="BI1275" i="23"/>
  <c r="BI1276" i="23"/>
  <c r="BI1277" i="23"/>
  <c r="BI1278" i="23"/>
  <c r="BI1279" i="23"/>
  <c r="BI1280" i="23"/>
  <c r="BI1281" i="23"/>
  <c r="BI1282" i="23"/>
  <c r="BI1283" i="23"/>
  <c r="BI1284" i="23"/>
  <c r="BG1265" i="23"/>
  <c r="BG1266" i="23"/>
  <c r="BG1267" i="23"/>
  <c r="BG1268" i="23"/>
  <c r="BG1269" i="23"/>
  <c r="BG1270" i="23"/>
  <c r="BG1271" i="23"/>
  <c r="BG1272" i="23"/>
  <c r="BG1273" i="23"/>
  <c r="BG1274" i="23"/>
  <c r="BG1275" i="23"/>
  <c r="BG1276" i="23"/>
  <c r="BG1277" i="23"/>
  <c r="BG1278" i="23"/>
  <c r="BG1279" i="23"/>
  <c r="BG1280" i="23"/>
  <c r="BG1281" i="23"/>
  <c r="BG1282" i="23"/>
  <c r="BG1283" i="23"/>
  <c r="BG1284" i="23"/>
  <c r="BF1265" i="23"/>
  <c r="BF1266" i="23"/>
  <c r="BF1267" i="23"/>
  <c r="BF1268" i="23"/>
  <c r="BF1269" i="23"/>
  <c r="BF1270" i="23"/>
  <c r="BF1271" i="23"/>
  <c r="BF1272" i="23"/>
  <c r="BF1273" i="23"/>
  <c r="BF1274" i="23"/>
  <c r="BF1275" i="23"/>
  <c r="BF1276" i="23"/>
  <c r="BF1277" i="23"/>
  <c r="BF1278" i="23"/>
  <c r="BF1279" i="23"/>
  <c r="BF1280" i="23"/>
  <c r="BF1281" i="23"/>
  <c r="BF1282" i="23"/>
  <c r="BF1283" i="23"/>
  <c r="BF1284" i="23"/>
  <c r="BD1265" i="23"/>
  <c r="BD1266" i="23"/>
  <c r="BD1267" i="23"/>
  <c r="BD1268" i="23"/>
  <c r="BD1269" i="23"/>
  <c r="BD1270" i="23"/>
  <c r="BD1271" i="23"/>
  <c r="BD1272" i="23"/>
  <c r="BD1273" i="23"/>
  <c r="BD1274" i="23"/>
  <c r="BD1275" i="23"/>
  <c r="BD1276" i="23"/>
  <c r="BD1277" i="23"/>
  <c r="BD1278" i="23"/>
  <c r="BD1279" i="23"/>
  <c r="BD1280" i="23"/>
  <c r="BD1281" i="23"/>
  <c r="BD1282" i="23"/>
  <c r="BD1283" i="23"/>
  <c r="BD1284" i="23"/>
  <c r="BC1265" i="23"/>
  <c r="BC1266" i="23"/>
  <c r="BC1267" i="23"/>
  <c r="BC1268" i="23"/>
  <c r="BC1269" i="23"/>
  <c r="BC1270" i="23"/>
  <c r="BC1271" i="23"/>
  <c r="BC1272" i="23"/>
  <c r="BC1273" i="23"/>
  <c r="BC1274" i="23"/>
  <c r="BC1275" i="23"/>
  <c r="BC1276" i="23"/>
  <c r="BC1277" i="23"/>
  <c r="BC1278" i="23"/>
  <c r="BC1279" i="23"/>
  <c r="BC1280" i="23"/>
  <c r="BC1281" i="23"/>
  <c r="BC1282" i="23"/>
  <c r="BC1283" i="23"/>
  <c r="BC1284" i="23"/>
  <c r="BA1265" i="23"/>
  <c r="BA1266" i="23"/>
  <c r="BA1267" i="23"/>
  <c r="BA1268" i="23"/>
  <c r="BA1269" i="23"/>
  <c r="BA1270" i="23"/>
  <c r="BA1271" i="23"/>
  <c r="BA1272" i="23"/>
  <c r="BA1273" i="23"/>
  <c r="BA1274" i="23"/>
  <c r="BA1275" i="23"/>
  <c r="BA1276" i="23"/>
  <c r="BA1277" i="23"/>
  <c r="BA1278" i="23"/>
  <c r="BA1279" i="23"/>
  <c r="BA1280" i="23"/>
  <c r="BA1281" i="23"/>
  <c r="BA1282" i="23"/>
  <c r="BA1283" i="23"/>
  <c r="BA1284" i="23"/>
  <c r="AZ1265" i="23"/>
  <c r="AZ1266" i="23"/>
  <c r="AZ1267" i="23"/>
  <c r="AZ1268" i="23"/>
  <c r="AZ1269" i="23"/>
  <c r="AZ1270" i="23"/>
  <c r="AZ1271" i="23"/>
  <c r="AZ1272" i="23"/>
  <c r="AZ1273" i="23"/>
  <c r="AZ1274" i="23"/>
  <c r="AZ1275" i="23"/>
  <c r="AZ1276" i="23"/>
  <c r="AZ1277" i="23"/>
  <c r="AZ1278" i="23"/>
  <c r="AZ1279" i="23"/>
  <c r="AZ1280" i="23"/>
  <c r="AZ1281" i="23"/>
  <c r="AZ1282" i="23"/>
  <c r="AZ1283" i="23"/>
  <c r="AZ1284" i="23"/>
  <c r="AX1265" i="23"/>
  <c r="AX1266" i="23"/>
  <c r="AX1267" i="23"/>
  <c r="AX1268" i="23"/>
  <c r="AX1269" i="23"/>
  <c r="AX1270" i="23"/>
  <c r="AX1271" i="23"/>
  <c r="AX1272" i="23"/>
  <c r="AX1273" i="23"/>
  <c r="AX1274" i="23"/>
  <c r="AX1275" i="23"/>
  <c r="AX1276" i="23"/>
  <c r="AX1277" i="23"/>
  <c r="AX1278" i="23"/>
  <c r="AX1279" i="23"/>
  <c r="AX1280" i="23"/>
  <c r="AX1281" i="23"/>
  <c r="AX1282" i="23"/>
  <c r="AX1283" i="23"/>
  <c r="AX1284" i="23"/>
  <c r="AW1265" i="23"/>
  <c r="AW1266" i="23"/>
  <c r="AW1267" i="23"/>
  <c r="AW1268" i="23"/>
  <c r="AW1269" i="23"/>
  <c r="AW1270" i="23"/>
  <c r="AW1271" i="23"/>
  <c r="AW1272" i="23"/>
  <c r="AW1273" i="23"/>
  <c r="AW1274" i="23"/>
  <c r="AW1275" i="23"/>
  <c r="AW1276" i="23"/>
  <c r="AW1277" i="23"/>
  <c r="AW1278" i="23"/>
  <c r="AW1279" i="23"/>
  <c r="AW1280" i="23"/>
  <c r="AW1281" i="23"/>
  <c r="AW1282" i="23"/>
  <c r="AW1283" i="23"/>
  <c r="AW1284" i="23"/>
  <c r="AQ1262" i="23"/>
  <c r="BV1230" i="23"/>
  <c r="BV1232" i="23"/>
  <c r="BV1233" i="23"/>
  <c r="BV1234" i="23"/>
  <c r="BV1235" i="23"/>
  <c r="BV1236" i="23"/>
  <c r="BV1237" i="23"/>
  <c r="BV1238" i="23"/>
  <c r="BV1239" i="23"/>
  <c r="BV1240" i="23"/>
  <c r="BV1241" i="23"/>
  <c r="BV1242" i="23"/>
  <c r="BV1243" i="23"/>
  <c r="BV1244" i="23"/>
  <c r="BV1245" i="23"/>
  <c r="BV1246" i="23"/>
  <c r="BV1247" i="23"/>
  <c r="BV1248" i="23"/>
  <c r="BU1229" i="23"/>
  <c r="BU1230" i="23"/>
  <c r="BU1231" i="23"/>
  <c r="BU1232" i="23"/>
  <c r="BU1233" i="23"/>
  <c r="BU1234" i="23"/>
  <c r="BU1235" i="23"/>
  <c r="BU1236" i="23"/>
  <c r="BU1237" i="23"/>
  <c r="BU1238" i="23"/>
  <c r="BU1239" i="23"/>
  <c r="BU1240" i="23"/>
  <c r="BU1241" i="23"/>
  <c r="BU1242" i="23"/>
  <c r="BU1243" i="23"/>
  <c r="BU1244" i="23"/>
  <c r="BU1245" i="23"/>
  <c r="BU1246" i="23"/>
  <c r="BU1247" i="23"/>
  <c r="BU1248" i="23"/>
  <c r="BS1229" i="23"/>
  <c r="BS1230" i="23"/>
  <c r="BS1231" i="23"/>
  <c r="BS1232" i="23"/>
  <c r="BS1233" i="23"/>
  <c r="BS1234" i="23"/>
  <c r="BS1235" i="23"/>
  <c r="BS1236" i="23"/>
  <c r="BS1237" i="23"/>
  <c r="BS1238" i="23"/>
  <c r="BS1239" i="23"/>
  <c r="BS1240" i="23"/>
  <c r="BS1241" i="23"/>
  <c r="BS1242" i="23"/>
  <c r="BS1243" i="23"/>
  <c r="BS1244" i="23"/>
  <c r="BS1245" i="23"/>
  <c r="BS1246" i="23"/>
  <c r="BS1247" i="23"/>
  <c r="BS1248" i="23"/>
  <c r="BR1229" i="23"/>
  <c r="BR1230" i="23"/>
  <c r="BR1231" i="23"/>
  <c r="BR1232" i="23"/>
  <c r="BR1233" i="23"/>
  <c r="BR1234" i="23"/>
  <c r="BR1235" i="23"/>
  <c r="BR1236" i="23"/>
  <c r="BR1237" i="23"/>
  <c r="BR1238" i="23"/>
  <c r="BR1239" i="23"/>
  <c r="BR1240" i="23"/>
  <c r="BR1241" i="23"/>
  <c r="BR1242" i="23"/>
  <c r="BR1243" i="23"/>
  <c r="BR1244" i="23"/>
  <c r="BR1245" i="23"/>
  <c r="BR1246" i="23"/>
  <c r="BR1247" i="23"/>
  <c r="BR1248" i="23"/>
  <c r="BP1229" i="23"/>
  <c r="BP1230" i="23"/>
  <c r="BP1231" i="23"/>
  <c r="BP1232" i="23"/>
  <c r="BP1233" i="23"/>
  <c r="BP1234" i="23"/>
  <c r="BP1235" i="23"/>
  <c r="BP1236" i="23"/>
  <c r="BP1237" i="23"/>
  <c r="BP1238" i="23"/>
  <c r="BP1239" i="23"/>
  <c r="BP1240" i="23"/>
  <c r="BP1241" i="23"/>
  <c r="BP1242" i="23"/>
  <c r="BP1243" i="23"/>
  <c r="BP1244" i="23"/>
  <c r="BP1245" i="23"/>
  <c r="BP1246" i="23"/>
  <c r="BP1247" i="23"/>
  <c r="BP1248" i="23"/>
  <c r="BO1229" i="23"/>
  <c r="BO1230" i="23"/>
  <c r="BO1231" i="23"/>
  <c r="BO1232" i="23"/>
  <c r="BO1233" i="23"/>
  <c r="BO1234" i="23"/>
  <c r="BO1235" i="23"/>
  <c r="BO1236" i="23"/>
  <c r="BO1237" i="23"/>
  <c r="BO1238" i="23"/>
  <c r="BO1239" i="23"/>
  <c r="BO1240" i="23"/>
  <c r="BO1241" i="23"/>
  <c r="BO1242" i="23"/>
  <c r="BO1243" i="23"/>
  <c r="BO1244" i="23"/>
  <c r="BO1245" i="23"/>
  <c r="BO1246" i="23"/>
  <c r="BO1247" i="23"/>
  <c r="BO1248" i="23"/>
  <c r="BM1229" i="23"/>
  <c r="BM1230" i="23"/>
  <c r="BM1231" i="23"/>
  <c r="BM1232" i="23"/>
  <c r="BM1233" i="23"/>
  <c r="BM1234" i="23"/>
  <c r="BM1235" i="23"/>
  <c r="BM1236" i="23"/>
  <c r="BM1237" i="23"/>
  <c r="BM1238" i="23"/>
  <c r="BM1239" i="23"/>
  <c r="BM1240" i="23"/>
  <c r="BM1241" i="23"/>
  <c r="BM1242" i="23"/>
  <c r="BM1243" i="23"/>
  <c r="BM1244" i="23"/>
  <c r="BM1245" i="23"/>
  <c r="BM1246" i="23"/>
  <c r="BM1247" i="23"/>
  <c r="BM1248" i="23"/>
  <c r="BL1229" i="23"/>
  <c r="BL1230" i="23"/>
  <c r="BL1231" i="23"/>
  <c r="BL1232" i="23"/>
  <c r="BL1233" i="23"/>
  <c r="BL1234" i="23"/>
  <c r="BL1235" i="23"/>
  <c r="BL1236" i="23"/>
  <c r="BL1237" i="23"/>
  <c r="BL1238" i="23"/>
  <c r="BL1239" i="23"/>
  <c r="BL1240" i="23"/>
  <c r="BL1241" i="23"/>
  <c r="BL1242" i="23"/>
  <c r="BL1243" i="23"/>
  <c r="BL1244" i="23"/>
  <c r="BL1245" i="23"/>
  <c r="BL1246" i="23"/>
  <c r="BL1247" i="23"/>
  <c r="BL1248" i="23"/>
  <c r="BJ1229" i="23"/>
  <c r="BJ1230" i="23"/>
  <c r="BJ1231" i="23"/>
  <c r="BJ1232" i="23"/>
  <c r="BJ1233" i="23"/>
  <c r="BJ1234" i="23"/>
  <c r="BJ1235" i="23"/>
  <c r="BJ1236" i="23"/>
  <c r="BJ1237" i="23"/>
  <c r="BJ1238" i="23"/>
  <c r="BJ1239" i="23"/>
  <c r="BJ1240" i="23"/>
  <c r="BJ1241" i="23"/>
  <c r="BJ1242" i="23"/>
  <c r="BJ1243" i="23"/>
  <c r="BJ1244" i="23"/>
  <c r="BJ1245" i="23"/>
  <c r="BJ1246" i="23"/>
  <c r="BJ1247" i="23"/>
  <c r="BJ1248" i="23"/>
  <c r="BI1229" i="23"/>
  <c r="BI1230" i="23"/>
  <c r="BI1231" i="23"/>
  <c r="BI1232" i="23"/>
  <c r="BI1233" i="23"/>
  <c r="BI1234" i="23"/>
  <c r="BI1235" i="23"/>
  <c r="BI1236" i="23"/>
  <c r="BI1237" i="23"/>
  <c r="BI1238" i="23"/>
  <c r="BI1239" i="23"/>
  <c r="BI1240" i="23"/>
  <c r="BI1241" i="23"/>
  <c r="BI1242" i="23"/>
  <c r="BI1243" i="23"/>
  <c r="BI1244" i="23"/>
  <c r="BI1245" i="23"/>
  <c r="BI1246" i="23"/>
  <c r="BI1247" i="23"/>
  <c r="BI1248" i="23"/>
  <c r="BG1229" i="23"/>
  <c r="BG1230" i="23"/>
  <c r="BG1231" i="23"/>
  <c r="BG1232" i="23"/>
  <c r="BG1233" i="23"/>
  <c r="BG1234" i="23"/>
  <c r="BG1235" i="23"/>
  <c r="BG1236" i="23"/>
  <c r="BG1237" i="23"/>
  <c r="BG1238" i="23"/>
  <c r="BG1239" i="23"/>
  <c r="BG1240" i="23"/>
  <c r="BG1241" i="23"/>
  <c r="BG1242" i="23"/>
  <c r="BG1243" i="23"/>
  <c r="BG1244" i="23"/>
  <c r="BG1245" i="23"/>
  <c r="BG1246" i="23"/>
  <c r="BG1247" i="23"/>
  <c r="BG1248" i="23"/>
  <c r="BF1229" i="23"/>
  <c r="BF1230" i="23"/>
  <c r="BF1231" i="23"/>
  <c r="BF1232" i="23"/>
  <c r="BF1233" i="23"/>
  <c r="BF1234" i="23"/>
  <c r="BF1235" i="23"/>
  <c r="BF1236" i="23"/>
  <c r="BF1237" i="23"/>
  <c r="BF1238" i="23"/>
  <c r="BF1239" i="23"/>
  <c r="BF1240" i="23"/>
  <c r="BF1241" i="23"/>
  <c r="BF1242" i="23"/>
  <c r="BF1243" i="23"/>
  <c r="BF1244" i="23"/>
  <c r="BF1245" i="23"/>
  <c r="BF1246" i="23"/>
  <c r="BF1247" i="23"/>
  <c r="BF1248" i="23"/>
  <c r="BD1229" i="23"/>
  <c r="BD1230" i="23"/>
  <c r="BD1231" i="23"/>
  <c r="BD1232" i="23"/>
  <c r="BD1233" i="23"/>
  <c r="BD1234" i="23"/>
  <c r="BD1235" i="23"/>
  <c r="BD1236" i="23"/>
  <c r="BD1237" i="23"/>
  <c r="BD1238" i="23"/>
  <c r="BD1239" i="23"/>
  <c r="BD1240" i="23"/>
  <c r="BD1241" i="23"/>
  <c r="BD1242" i="23"/>
  <c r="BD1243" i="23"/>
  <c r="BD1244" i="23"/>
  <c r="BD1245" i="23"/>
  <c r="BD1246" i="23"/>
  <c r="BD1247" i="23"/>
  <c r="BD1248" i="23"/>
  <c r="BC1229" i="23"/>
  <c r="BC1230" i="23"/>
  <c r="BC1231" i="23"/>
  <c r="BC1232" i="23"/>
  <c r="BC1233" i="23"/>
  <c r="BC1234" i="23"/>
  <c r="BC1235" i="23"/>
  <c r="BC1236" i="23"/>
  <c r="BC1237" i="23"/>
  <c r="BC1238" i="23"/>
  <c r="BC1239" i="23"/>
  <c r="BC1240" i="23"/>
  <c r="BC1241" i="23"/>
  <c r="BC1242" i="23"/>
  <c r="BC1243" i="23"/>
  <c r="BC1244" i="23"/>
  <c r="BC1245" i="23"/>
  <c r="BC1246" i="23"/>
  <c r="BC1247" i="23"/>
  <c r="BC1248" i="23"/>
  <c r="BA1229" i="23"/>
  <c r="BA1230" i="23"/>
  <c r="BA1231" i="23"/>
  <c r="BA1232" i="23"/>
  <c r="BA1233" i="23"/>
  <c r="BA1234" i="23"/>
  <c r="BA1235" i="23"/>
  <c r="BA1236" i="23"/>
  <c r="BA1237" i="23"/>
  <c r="BA1238" i="23"/>
  <c r="BA1239" i="23"/>
  <c r="BA1240" i="23"/>
  <c r="BA1241" i="23"/>
  <c r="BA1242" i="23"/>
  <c r="BA1243" i="23"/>
  <c r="BA1244" i="23"/>
  <c r="BA1245" i="23"/>
  <c r="BA1246" i="23"/>
  <c r="BA1247" i="23"/>
  <c r="BA1248" i="23"/>
  <c r="AZ1229" i="23"/>
  <c r="AZ1230" i="23"/>
  <c r="AZ1231" i="23"/>
  <c r="AZ1232" i="23"/>
  <c r="AZ1233" i="23"/>
  <c r="AZ1234" i="23"/>
  <c r="AZ1235" i="23"/>
  <c r="AZ1236" i="23"/>
  <c r="AZ1237" i="23"/>
  <c r="AZ1238" i="23"/>
  <c r="AZ1239" i="23"/>
  <c r="AZ1240" i="23"/>
  <c r="AZ1241" i="23"/>
  <c r="AZ1242" i="23"/>
  <c r="AZ1243" i="23"/>
  <c r="AZ1244" i="23"/>
  <c r="AZ1245" i="23"/>
  <c r="AZ1246" i="23"/>
  <c r="AZ1247" i="23"/>
  <c r="AZ1248" i="23"/>
  <c r="AX1229" i="23"/>
  <c r="AX1230" i="23"/>
  <c r="AX1231" i="23"/>
  <c r="AX1232" i="23"/>
  <c r="AX1233" i="23"/>
  <c r="AX1234" i="23"/>
  <c r="AX1235" i="23"/>
  <c r="AX1236" i="23"/>
  <c r="AX1237" i="23"/>
  <c r="AX1238" i="23"/>
  <c r="AX1239" i="23"/>
  <c r="AX1240" i="23"/>
  <c r="AX1241" i="23"/>
  <c r="AX1242" i="23"/>
  <c r="AX1243" i="23"/>
  <c r="AX1244" i="23"/>
  <c r="AX1245" i="23"/>
  <c r="AX1246" i="23"/>
  <c r="AX1247" i="23"/>
  <c r="AX1248" i="23"/>
  <c r="AW1229" i="23"/>
  <c r="AW1230" i="23"/>
  <c r="AW1231" i="23"/>
  <c r="AW1232" i="23"/>
  <c r="AW1233" i="23"/>
  <c r="AW1234" i="23"/>
  <c r="AW1235" i="23"/>
  <c r="AW1236" i="23"/>
  <c r="AW1237" i="23"/>
  <c r="AW1238" i="23"/>
  <c r="AW1239" i="23"/>
  <c r="AW1240" i="23"/>
  <c r="AW1241" i="23"/>
  <c r="AW1242" i="23"/>
  <c r="AW1243" i="23"/>
  <c r="AW1244" i="23"/>
  <c r="AW1245" i="23"/>
  <c r="AW1246" i="23"/>
  <c r="AW1247" i="23"/>
  <c r="AW1248" i="23"/>
  <c r="AQ1226" i="23"/>
  <c r="BV1193" i="23"/>
  <c r="BV1194" i="23"/>
  <c r="BV1195" i="23"/>
  <c r="BV1198" i="23"/>
  <c r="BV1199" i="23"/>
  <c r="BV1200" i="23"/>
  <c r="BV1201" i="23"/>
  <c r="BV1202" i="23"/>
  <c r="BV1203" i="23"/>
  <c r="BV1204" i="23"/>
  <c r="BV1205" i="23"/>
  <c r="BV1206" i="23"/>
  <c r="BV1208" i="23"/>
  <c r="BV1209" i="23"/>
  <c r="BV1210" i="23"/>
  <c r="BV1211" i="23"/>
  <c r="BV1212" i="23"/>
  <c r="BU1193" i="23"/>
  <c r="BU1194" i="23"/>
  <c r="BU1195" i="23"/>
  <c r="BU1196" i="23"/>
  <c r="BU1198" i="23"/>
  <c r="BU1199" i="23"/>
  <c r="BU1200" i="23"/>
  <c r="BU1201" i="23"/>
  <c r="BU1202" i="23"/>
  <c r="BU1203" i="23"/>
  <c r="BU1204" i="23"/>
  <c r="BU1205" i="23"/>
  <c r="BU1206" i="23"/>
  <c r="BU1208" i="23"/>
  <c r="BU1209" i="23"/>
  <c r="BU1210" i="23"/>
  <c r="BU1211" i="23"/>
  <c r="BU1212" i="23"/>
  <c r="BS1195" i="23"/>
  <c r="BS1196" i="23"/>
  <c r="BS1197" i="23"/>
  <c r="BS1199" i="23"/>
  <c r="BS1202" i="23"/>
  <c r="BS1206" i="23"/>
  <c r="BS1207" i="23"/>
  <c r="BS1210" i="23"/>
  <c r="BS1211" i="23"/>
  <c r="BS1212" i="23"/>
  <c r="BR1195" i="23"/>
  <c r="BR1196" i="23"/>
  <c r="BR1197" i="23"/>
  <c r="BR1198" i="23"/>
  <c r="BR1199" i="23"/>
  <c r="BR1200" i="23"/>
  <c r="BR1202" i="23"/>
  <c r="BR1204" i="23"/>
  <c r="BR1206" i="23"/>
  <c r="BR1207" i="23"/>
  <c r="BR1208" i="23"/>
  <c r="BR1210" i="23"/>
  <c r="BR1211" i="23"/>
  <c r="BR1212" i="23"/>
  <c r="BP1193" i="23"/>
  <c r="BP1194" i="23"/>
  <c r="BP1195" i="23"/>
  <c r="BP1196" i="23"/>
  <c r="BP1197" i="23"/>
  <c r="BP1198" i="23"/>
  <c r="BP1199" i="23"/>
  <c r="BP1200" i="23"/>
  <c r="BP1201" i="23"/>
  <c r="BP1202" i="23"/>
  <c r="BP1203" i="23"/>
  <c r="BP1204" i="23"/>
  <c r="BP1205" i="23"/>
  <c r="BP1206" i="23"/>
  <c r="BP1207" i="23"/>
  <c r="BP1208" i="23"/>
  <c r="BP1209" i="23"/>
  <c r="BP1210" i="23"/>
  <c r="BP1211" i="23"/>
  <c r="BP1212" i="23"/>
  <c r="BO1193" i="23"/>
  <c r="BO1194" i="23"/>
  <c r="BO1195" i="23"/>
  <c r="BO1196" i="23"/>
  <c r="BO1197" i="23"/>
  <c r="BO1198" i="23"/>
  <c r="BO1199" i="23"/>
  <c r="BO1200" i="23"/>
  <c r="BO1201" i="23"/>
  <c r="BO1202" i="23"/>
  <c r="BO1203" i="23"/>
  <c r="BO1204" i="23"/>
  <c r="BO1205" i="23"/>
  <c r="BO1206" i="23"/>
  <c r="BO1207" i="23"/>
  <c r="BO1208" i="23"/>
  <c r="BO1209" i="23"/>
  <c r="BO1210" i="23"/>
  <c r="BO1211" i="23"/>
  <c r="BO1212" i="23"/>
  <c r="BM1193" i="23"/>
  <c r="BM1194" i="23"/>
  <c r="BM1196" i="23"/>
  <c r="BM1197" i="23"/>
  <c r="BM1198" i="23"/>
  <c r="BM1200" i="23"/>
  <c r="BM1201" i="23"/>
  <c r="BM1203" i="23"/>
  <c r="BM1204" i="23"/>
  <c r="BM1205" i="23"/>
  <c r="BM1207" i="23"/>
  <c r="BM1208" i="23"/>
  <c r="BM1209" i="23"/>
  <c r="BM1211" i="23"/>
  <c r="BM1212" i="23"/>
  <c r="BL1193" i="23"/>
  <c r="BL1194" i="23"/>
  <c r="BL1196" i="23"/>
  <c r="BL1197" i="23"/>
  <c r="BL1198" i="23"/>
  <c r="BL1200" i="23"/>
  <c r="BL1201" i="23"/>
  <c r="BL1202" i="23"/>
  <c r="BL1203" i="23"/>
  <c r="BL1204" i="23"/>
  <c r="BL1205" i="23"/>
  <c r="BL1206" i="23"/>
  <c r="BL1207" i="23"/>
  <c r="BL1208" i="23"/>
  <c r="BL1209" i="23"/>
  <c r="BL1210" i="23"/>
  <c r="BL1211" i="23"/>
  <c r="BL1212" i="23"/>
  <c r="BJ1193" i="23"/>
  <c r="BJ1194" i="23"/>
  <c r="BJ1195" i="23"/>
  <c r="BJ1196" i="23"/>
  <c r="BJ1197" i="23"/>
  <c r="BJ1198" i="23"/>
  <c r="BJ1199" i="23"/>
  <c r="BJ1200" i="23"/>
  <c r="BJ1201" i="23"/>
  <c r="BJ1202" i="23"/>
  <c r="BJ1203" i="23"/>
  <c r="BJ1204" i="23"/>
  <c r="BJ1205" i="23"/>
  <c r="BJ1206" i="23"/>
  <c r="BJ1207" i="23"/>
  <c r="BJ1208" i="23"/>
  <c r="BJ1209" i="23"/>
  <c r="BJ1210" i="23"/>
  <c r="BJ1211" i="23"/>
  <c r="BJ1212" i="23"/>
  <c r="BI1193" i="23"/>
  <c r="BI1194" i="23"/>
  <c r="BI1195" i="23"/>
  <c r="BI1196" i="23"/>
  <c r="BI1197" i="23"/>
  <c r="BI1198" i="23"/>
  <c r="BI1199" i="23"/>
  <c r="BI1200" i="23"/>
  <c r="BI1201" i="23"/>
  <c r="BI1202" i="23"/>
  <c r="BI1203" i="23"/>
  <c r="BI1204" i="23"/>
  <c r="BI1205" i="23"/>
  <c r="BI1206" i="23"/>
  <c r="BI1207" i="23"/>
  <c r="BI1208" i="23"/>
  <c r="BI1209" i="23"/>
  <c r="BI1210" i="23"/>
  <c r="BI1211" i="23"/>
  <c r="BI1212" i="23"/>
  <c r="BG1193" i="23"/>
  <c r="BG1194" i="23"/>
  <c r="BG1195" i="23"/>
  <c r="BG1196" i="23"/>
  <c r="BG1197" i="23"/>
  <c r="BG1198" i="23"/>
  <c r="BG1199" i="23"/>
  <c r="BG1200" i="23"/>
  <c r="BG1201" i="23"/>
  <c r="BG1202" i="23"/>
  <c r="BG1203" i="23"/>
  <c r="BG1204" i="23"/>
  <c r="BG1205" i="23"/>
  <c r="BG1206" i="23"/>
  <c r="BG1207" i="23"/>
  <c r="BG1208" i="23"/>
  <c r="BG1209" i="23"/>
  <c r="BG1210" i="23"/>
  <c r="BG1211" i="23"/>
  <c r="BG1212" i="23"/>
  <c r="BF1193" i="23"/>
  <c r="BF1194" i="23"/>
  <c r="BF1195" i="23"/>
  <c r="BF1196" i="23"/>
  <c r="BF1197" i="23"/>
  <c r="BF1198" i="23"/>
  <c r="BF1199" i="23"/>
  <c r="BF1200" i="23"/>
  <c r="BF1201" i="23"/>
  <c r="BF1202" i="23"/>
  <c r="BF1203" i="23"/>
  <c r="BF1204" i="23"/>
  <c r="BF1205" i="23"/>
  <c r="BF1206" i="23"/>
  <c r="BF1207" i="23"/>
  <c r="BF1208" i="23"/>
  <c r="BF1209" i="23"/>
  <c r="BF1210" i="23"/>
  <c r="BF1211" i="23"/>
  <c r="BF1212" i="23"/>
  <c r="BD1193" i="23"/>
  <c r="BD1194" i="23"/>
  <c r="BD1195" i="23"/>
  <c r="BD1196" i="23"/>
  <c r="BD1197" i="23"/>
  <c r="BD1198" i="23"/>
  <c r="BD1199" i="23"/>
  <c r="BD1200" i="23"/>
  <c r="BD1201" i="23"/>
  <c r="BD1202" i="23"/>
  <c r="BD1203" i="23"/>
  <c r="BD1204" i="23"/>
  <c r="BD1205" i="23"/>
  <c r="BD1206" i="23"/>
  <c r="BD1207" i="23"/>
  <c r="BD1208" i="23"/>
  <c r="BD1209" i="23"/>
  <c r="BD1210" i="23"/>
  <c r="BD1211" i="23"/>
  <c r="BD1212" i="23"/>
  <c r="BC1193" i="23"/>
  <c r="BC1194" i="23"/>
  <c r="BC1195" i="23"/>
  <c r="BC1196" i="23"/>
  <c r="BC1197" i="23"/>
  <c r="BC1198" i="23"/>
  <c r="BC1199" i="23"/>
  <c r="BC1200" i="23"/>
  <c r="BC1201" i="23"/>
  <c r="BC1202" i="23"/>
  <c r="BC1203" i="23"/>
  <c r="BC1204" i="23"/>
  <c r="BC1205" i="23"/>
  <c r="BC1206" i="23"/>
  <c r="BC1207" i="23"/>
  <c r="BC1208" i="23"/>
  <c r="BC1209" i="23"/>
  <c r="BC1210" i="23"/>
  <c r="BC1211" i="23"/>
  <c r="BC1212" i="23"/>
  <c r="BA1193" i="23"/>
  <c r="BA1194" i="23"/>
  <c r="BA1195" i="23"/>
  <c r="BA1196" i="23"/>
  <c r="BA1197" i="23"/>
  <c r="BA1198" i="23"/>
  <c r="BA1199" i="23"/>
  <c r="BA1200" i="23"/>
  <c r="BA1201" i="23"/>
  <c r="BA1202" i="23"/>
  <c r="BA1203" i="23"/>
  <c r="BA1204" i="23"/>
  <c r="BA1205" i="23"/>
  <c r="BA1206" i="23"/>
  <c r="BA1207" i="23"/>
  <c r="BA1208" i="23"/>
  <c r="BA1209" i="23"/>
  <c r="BA1210" i="23"/>
  <c r="BA1211" i="23"/>
  <c r="BA1212" i="23"/>
  <c r="AZ1193" i="23"/>
  <c r="AZ1194" i="23"/>
  <c r="AZ1195" i="23"/>
  <c r="AZ1196" i="23"/>
  <c r="AZ1197" i="23"/>
  <c r="AZ1198" i="23"/>
  <c r="AZ1199" i="23"/>
  <c r="AZ1200" i="23"/>
  <c r="AZ1201" i="23"/>
  <c r="AZ1202" i="23"/>
  <c r="AZ1203" i="23"/>
  <c r="AZ1204" i="23"/>
  <c r="AZ1205" i="23"/>
  <c r="AZ1206" i="23"/>
  <c r="AZ1207" i="23"/>
  <c r="AZ1208" i="23"/>
  <c r="AZ1209" i="23"/>
  <c r="AZ1210" i="23"/>
  <c r="AZ1211" i="23"/>
  <c r="AZ1212" i="23"/>
  <c r="AX1193" i="23"/>
  <c r="AX1194" i="23"/>
  <c r="AX1195" i="23"/>
  <c r="AX1196" i="23"/>
  <c r="AX1197" i="23"/>
  <c r="AX1198" i="23"/>
  <c r="AX1199" i="23"/>
  <c r="AX1200" i="23"/>
  <c r="AX1201" i="23"/>
  <c r="AX1202" i="23"/>
  <c r="AX1203" i="23"/>
  <c r="AX1204" i="23"/>
  <c r="AX1205" i="23"/>
  <c r="AX1206" i="23"/>
  <c r="AX1207" i="23"/>
  <c r="AX1208" i="23"/>
  <c r="AX1209" i="23"/>
  <c r="AX1210" i="23"/>
  <c r="AX1211" i="23"/>
  <c r="AX1212" i="23"/>
  <c r="AW1193" i="23"/>
  <c r="AW1194" i="23"/>
  <c r="AW1195" i="23"/>
  <c r="AW1196" i="23"/>
  <c r="AW1197" i="23"/>
  <c r="AW1198" i="23"/>
  <c r="AW1199" i="23"/>
  <c r="AW1200" i="23"/>
  <c r="AW1201" i="23"/>
  <c r="AW1202" i="23"/>
  <c r="AW1203" i="23"/>
  <c r="AW1204" i="23"/>
  <c r="AW1205" i="23"/>
  <c r="AW1206" i="23"/>
  <c r="AW1207" i="23"/>
  <c r="AW1208" i="23"/>
  <c r="AW1209" i="23"/>
  <c r="AW1210" i="23"/>
  <c r="AW1211" i="23"/>
  <c r="AW1212" i="23"/>
  <c r="AQ1190" i="23"/>
  <c r="BV977" i="23"/>
  <c r="BV978" i="23"/>
  <c r="BV979" i="23"/>
  <c r="BV980" i="23"/>
  <c r="BV981" i="23"/>
  <c r="BV982" i="23"/>
  <c r="BV983" i="23"/>
  <c r="BV984" i="23"/>
  <c r="BV985" i="23"/>
  <c r="BV986" i="23"/>
  <c r="BV987" i="23"/>
  <c r="BV988" i="23"/>
  <c r="BV989" i="23"/>
  <c r="BV990" i="23"/>
  <c r="BV991" i="23"/>
  <c r="BV992" i="23"/>
  <c r="BV993" i="23"/>
  <c r="BV994" i="23"/>
  <c r="BV995" i="23"/>
  <c r="BV996" i="23"/>
  <c r="BU977" i="23"/>
  <c r="BU978" i="23"/>
  <c r="BU979" i="23"/>
  <c r="BU980" i="23"/>
  <c r="BU981" i="23"/>
  <c r="BU982" i="23"/>
  <c r="BU983" i="23"/>
  <c r="BU984" i="23"/>
  <c r="BU985" i="23"/>
  <c r="BU986" i="23"/>
  <c r="BU987" i="23"/>
  <c r="BU988" i="23"/>
  <c r="BU989" i="23"/>
  <c r="BU990" i="23"/>
  <c r="BU991" i="23"/>
  <c r="BU992" i="23"/>
  <c r="BU993" i="23"/>
  <c r="BU994" i="23"/>
  <c r="BU995" i="23"/>
  <c r="BU996" i="23"/>
  <c r="BS977" i="23"/>
  <c r="BS978" i="23"/>
  <c r="BS979" i="23"/>
  <c r="BS980" i="23"/>
  <c r="BS981" i="23"/>
  <c r="BS982" i="23"/>
  <c r="BS983" i="23"/>
  <c r="BS984" i="23"/>
  <c r="BS985" i="23"/>
  <c r="BS986" i="23"/>
  <c r="BS987" i="23"/>
  <c r="BS988" i="23"/>
  <c r="BS989" i="23"/>
  <c r="BS990" i="23"/>
  <c r="BS991" i="23"/>
  <c r="BS992" i="23"/>
  <c r="BS993" i="23"/>
  <c r="BS994" i="23"/>
  <c r="BS995" i="23"/>
  <c r="BS996" i="23"/>
  <c r="BR977" i="23"/>
  <c r="BR978" i="23"/>
  <c r="BR979" i="23"/>
  <c r="BR980" i="23"/>
  <c r="BR981" i="23"/>
  <c r="BR982" i="23"/>
  <c r="BR983" i="23"/>
  <c r="BR984" i="23"/>
  <c r="BR985" i="23"/>
  <c r="BR986" i="23"/>
  <c r="BR987" i="23"/>
  <c r="BR988" i="23"/>
  <c r="BR989" i="23"/>
  <c r="BR990" i="23"/>
  <c r="BR991" i="23"/>
  <c r="BR992" i="23"/>
  <c r="BR993" i="23"/>
  <c r="BR994" i="23"/>
  <c r="BR995" i="23"/>
  <c r="BR996" i="23"/>
  <c r="BP977" i="23"/>
  <c r="BP978" i="23"/>
  <c r="BP979" i="23"/>
  <c r="BP980" i="23"/>
  <c r="BP981" i="23"/>
  <c r="BP982" i="23"/>
  <c r="BP983" i="23"/>
  <c r="BP984" i="23"/>
  <c r="BP985" i="23"/>
  <c r="BP986" i="23"/>
  <c r="BP987" i="23"/>
  <c r="BP988" i="23"/>
  <c r="BP989" i="23"/>
  <c r="BP990" i="23"/>
  <c r="BP991" i="23"/>
  <c r="BP992" i="23"/>
  <c r="BP993" i="23"/>
  <c r="BP994" i="23"/>
  <c r="BP995" i="23"/>
  <c r="BP996" i="23"/>
  <c r="BO977" i="23"/>
  <c r="BO978" i="23"/>
  <c r="BO979" i="23"/>
  <c r="BO980" i="23"/>
  <c r="BO981" i="23"/>
  <c r="BO982" i="23"/>
  <c r="BO983" i="23"/>
  <c r="BO984" i="23"/>
  <c r="BO985" i="23"/>
  <c r="BO986" i="23"/>
  <c r="BO987" i="23"/>
  <c r="BO988" i="23"/>
  <c r="BO989" i="23"/>
  <c r="BO990" i="23"/>
  <c r="BO991" i="23"/>
  <c r="BO992" i="23"/>
  <c r="BO993" i="23"/>
  <c r="BO994" i="23"/>
  <c r="BO995" i="23"/>
  <c r="BO996" i="23"/>
  <c r="BM977" i="23"/>
  <c r="BM978" i="23"/>
  <c r="BM979" i="23"/>
  <c r="BM980" i="23"/>
  <c r="BM981" i="23"/>
  <c r="BM982" i="23"/>
  <c r="BM983" i="23"/>
  <c r="BM984" i="23"/>
  <c r="BM985" i="23"/>
  <c r="BM986" i="23"/>
  <c r="BM987" i="23"/>
  <c r="BM988" i="23"/>
  <c r="BM989" i="23"/>
  <c r="BM990" i="23"/>
  <c r="BM991" i="23"/>
  <c r="BM992" i="23"/>
  <c r="BM993" i="23"/>
  <c r="BM994" i="23"/>
  <c r="BM995" i="23"/>
  <c r="BM996" i="23"/>
  <c r="BL977" i="23"/>
  <c r="BL978" i="23"/>
  <c r="BL979" i="23"/>
  <c r="BL980" i="23"/>
  <c r="BL981" i="23"/>
  <c r="BL982" i="23"/>
  <c r="BL983" i="23"/>
  <c r="BL984" i="23"/>
  <c r="BL985" i="23"/>
  <c r="BL986" i="23"/>
  <c r="BL987" i="23"/>
  <c r="BL988" i="23"/>
  <c r="BL989" i="23"/>
  <c r="BL990" i="23"/>
  <c r="BL991" i="23"/>
  <c r="BL992" i="23"/>
  <c r="BL993" i="23"/>
  <c r="BL994" i="23"/>
  <c r="BL995" i="23"/>
  <c r="BL996" i="23"/>
  <c r="BJ977" i="23"/>
  <c r="BJ978" i="23"/>
  <c r="BJ979" i="23"/>
  <c r="BJ980" i="23"/>
  <c r="BJ981" i="23"/>
  <c r="BJ982" i="23"/>
  <c r="BJ983" i="23"/>
  <c r="BJ984" i="23"/>
  <c r="BJ985" i="23"/>
  <c r="BJ986" i="23"/>
  <c r="BJ987" i="23"/>
  <c r="BJ988" i="23"/>
  <c r="BJ989" i="23"/>
  <c r="BJ990" i="23"/>
  <c r="BJ991" i="23"/>
  <c r="BJ992" i="23"/>
  <c r="BJ993" i="23"/>
  <c r="BJ994" i="23"/>
  <c r="BJ995" i="23"/>
  <c r="BJ996" i="23"/>
  <c r="BI977" i="23"/>
  <c r="BI978" i="23"/>
  <c r="BI979" i="23"/>
  <c r="BI980" i="23"/>
  <c r="BI981" i="23"/>
  <c r="BI982" i="23"/>
  <c r="BI983" i="23"/>
  <c r="BI984" i="23"/>
  <c r="BI985" i="23"/>
  <c r="BI986" i="23"/>
  <c r="BI987" i="23"/>
  <c r="BI988" i="23"/>
  <c r="BI989" i="23"/>
  <c r="BI990" i="23"/>
  <c r="BI991" i="23"/>
  <c r="BI992" i="23"/>
  <c r="BI993" i="23"/>
  <c r="BI994" i="23"/>
  <c r="BI995" i="23"/>
  <c r="BI996" i="23"/>
  <c r="BG977" i="23"/>
  <c r="BG978" i="23"/>
  <c r="BG979" i="23"/>
  <c r="BG980" i="23"/>
  <c r="BG981" i="23"/>
  <c r="BG982" i="23"/>
  <c r="BG983" i="23"/>
  <c r="BG984" i="23"/>
  <c r="BG985" i="23"/>
  <c r="BG986" i="23"/>
  <c r="BG987" i="23"/>
  <c r="BG988" i="23"/>
  <c r="BG989" i="23"/>
  <c r="BG990" i="23"/>
  <c r="BG991" i="23"/>
  <c r="BG992" i="23"/>
  <c r="BG993" i="23"/>
  <c r="BG994" i="23"/>
  <c r="BG995" i="23"/>
  <c r="BG996" i="23"/>
  <c r="BF977" i="23"/>
  <c r="BF978" i="23"/>
  <c r="BF979" i="23"/>
  <c r="BF980" i="23"/>
  <c r="BF981" i="23"/>
  <c r="BF982" i="23"/>
  <c r="BF983" i="23"/>
  <c r="BF984" i="23"/>
  <c r="BF985" i="23"/>
  <c r="BF986" i="23"/>
  <c r="BF987" i="23"/>
  <c r="BF988" i="23"/>
  <c r="BF989" i="23"/>
  <c r="BF990" i="23"/>
  <c r="BF991" i="23"/>
  <c r="BF992" i="23"/>
  <c r="BF993" i="23"/>
  <c r="BF994" i="23"/>
  <c r="BF995" i="23"/>
  <c r="BF996" i="23"/>
  <c r="BD977" i="23"/>
  <c r="BD978" i="23"/>
  <c r="BD979" i="23"/>
  <c r="BD980" i="23"/>
  <c r="BD981" i="23"/>
  <c r="BD982" i="23"/>
  <c r="BD983" i="23"/>
  <c r="BD984" i="23"/>
  <c r="BD985" i="23"/>
  <c r="BD986" i="23"/>
  <c r="BD987" i="23"/>
  <c r="BD988" i="23"/>
  <c r="BD989" i="23"/>
  <c r="BD990" i="23"/>
  <c r="BD991" i="23"/>
  <c r="BD992" i="23"/>
  <c r="BD993" i="23"/>
  <c r="BD994" i="23"/>
  <c r="BD995" i="23"/>
  <c r="BD996" i="23"/>
  <c r="BC977" i="23"/>
  <c r="BC978" i="23"/>
  <c r="BC979" i="23"/>
  <c r="BC980" i="23"/>
  <c r="BC981" i="23"/>
  <c r="BC982" i="23"/>
  <c r="BC983" i="23"/>
  <c r="BC984" i="23"/>
  <c r="BC985" i="23"/>
  <c r="BC986" i="23"/>
  <c r="BC987" i="23"/>
  <c r="BC988" i="23"/>
  <c r="BC989" i="23"/>
  <c r="BC990" i="23"/>
  <c r="BC991" i="23"/>
  <c r="BC992" i="23"/>
  <c r="BC993" i="23"/>
  <c r="BC994" i="23"/>
  <c r="BC995" i="23"/>
  <c r="BC996" i="23"/>
  <c r="BA977" i="23"/>
  <c r="BA978" i="23"/>
  <c r="BA979" i="23"/>
  <c r="BA980" i="23"/>
  <c r="BA981" i="23"/>
  <c r="BA982" i="23"/>
  <c r="BA983" i="23"/>
  <c r="BA984" i="23"/>
  <c r="BA985" i="23"/>
  <c r="BA986" i="23"/>
  <c r="BA987" i="23"/>
  <c r="BA988" i="23"/>
  <c r="BA989" i="23"/>
  <c r="BA990" i="23"/>
  <c r="BA991" i="23"/>
  <c r="BA992" i="23"/>
  <c r="BA993" i="23"/>
  <c r="BA994" i="23"/>
  <c r="BA995" i="23"/>
  <c r="BA996" i="23"/>
  <c r="AZ977" i="23"/>
  <c r="AZ978" i="23"/>
  <c r="AZ979" i="23"/>
  <c r="AZ980" i="23"/>
  <c r="AZ981" i="23"/>
  <c r="AZ982" i="23"/>
  <c r="AZ983" i="23"/>
  <c r="AZ984" i="23"/>
  <c r="AZ985" i="23"/>
  <c r="AZ986" i="23"/>
  <c r="AZ987" i="23"/>
  <c r="AZ988" i="23"/>
  <c r="AZ989" i="23"/>
  <c r="AZ990" i="23"/>
  <c r="AZ991" i="23"/>
  <c r="AZ992" i="23"/>
  <c r="AZ993" i="23"/>
  <c r="AZ994" i="23"/>
  <c r="AZ995" i="23"/>
  <c r="AZ996" i="23"/>
  <c r="AX977" i="23"/>
  <c r="AX978" i="23"/>
  <c r="AX979" i="23"/>
  <c r="AX980" i="23"/>
  <c r="AX981" i="23"/>
  <c r="AX982" i="23"/>
  <c r="AX983" i="23"/>
  <c r="AX984" i="23"/>
  <c r="AX985" i="23"/>
  <c r="AX986" i="23"/>
  <c r="AX987" i="23"/>
  <c r="AX988" i="23"/>
  <c r="AX989" i="23"/>
  <c r="AX990" i="23"/>
  <c r="AX991" i="23"/>
  <c r="AX992" i="23"/>
  <c r="AX993" i="23"/>
  <c r="AX994" i="23"/>
  <c r="AX995" i="23"/>
  <c r="AX996" i="23"/>
  <c r="AW977" i="23"/>
  <c r="AW978" i="23"/>
  <c r="AW979" i="23"/>
  <c r="AW980" i="23"/>
  <c r="AW981" i="23"/>
  <c r="AW982" i="23"/>
  <c r="AW983" i="23"/>
  <c r="AW984" i="23"/>
  <c r="AW985" i="23"/>
  <c r="AW986" i="23"/>
  <c r="AW987" i="23"/>
  <c r="AW988" i="23"/>
  <c r="AW989" i="23"/>
  <c r="AW990" i="23"/>
  <c r="AW991" i="23"/>
  <c r="AW992" i="23"/>
  <c r="AW993" i="23"/>
  <c r="AW994" i="23"/>
  <c r="AW995" i="23"/>
  <c r="AW996" i="23"/>
  <c r="BV942" i="23"/>
  <c r="BV943" i="23"/>
  <c r="BV944" i="23"/>
  <c r="BV945" i="23"/>
  <c r="BV946" i="23"/>
  <c r="BV947" i="23"/>
  <c r="BV948" i="23"/>
  <c r="BV949" i="23"/>
  <c r="BV950" i="23"/>
  <c r="BV951" i="23"/>
  <c r="BV952" i="23"/>
  <c r="BV953" i="23"/>
  <c r="BV954" i="23"/>
  <c r="BV955" i="23"/>
  <c r="BV956" i="23"/>
  <c r="BV957" i="23"/>
  <c r="BV958" i="23"/>
  <c r="BV959" i="23"/>
  <c r="BV960" i="23"/>
  <c r="BV961" i="23"/>
  <c r="BU942" i="23"/>
  <c r="BU943" i="23"/>
  <c r="BU944" i="23"/>
  <c r="BU945" i="23"/>
  <c r="BU946" i="23"/>
  <c r="BU947" i="23"/>
  <c r="BU948" i="23"/>
  <c r="BU949" i="23"/>
  <c r="BU950" i="23"/>
  <c r="BU951" i="23"/>
  <c r="BU952" i="23"/>
  <c r="BU953" i="23"/>
  <c r="BU954" i="23"/>
  <c r="BU955" i="23"/>
  <c r="BU956" i="23"/>
  <c r="BU957" i="23"/>
  <c r="BU958" i="23"/>
  <c r="BU959" i="23"/>
  <c r="BU960" i="23"/>
  <c r="BU961" i="23"/>
  <c r="BS942" i="23"/>
  <c r="BS943" i="23"/>
  <c r="BS944" i="23"/>
  <c r="BS945" i="23"/>
  <c r="BS946" i="23"/>
  <c r="BS947" i="23"/>
  <c r="BS948" i="23"/>
  <c r="BS949" i="23"/>
  <c r="BS950" i="23"/>
  <c r="BS951" i="23"/>
  <c r="BS952" i="23"/>
  <c r="BS953" i="23"/>
  <c r="BS954" i="23"/>
  <c r="BS955" i="23"/>
  <c r="BS956" i="23"/>
  <c r="BS957" i="23"/>
  <c r="BS958" i="23"/>
  <c r="BS959" i="23"/>
  <c r="BS960" i="23"/>
  <c r="BS961" i="23"/>
  <c r="BR942" i="23"/>
  <c r="BR943" i="23"/>
  <c r="BR944" i="23"/>
  <c r="BR945" i="23"/>
  <c r="BR946" i="23"/>
  <c r="BR947" i="23"/>
  <c r="BR948" i="23"/>
  <c r="BR949" i="23"/>
  <c r="BR950" i="23"/>
  <c r="BR951" i="23"/>
  <c r="BR952" i="23"/>
  <c r="BR953" i="23"/>
  <c r="BR954" i="23"/>
  <c r="BR955" i="23"/>
  <c r="BR956" i="23"/>
  <c r="BR957" i="23"/>
  <c r="BR958" i="23"/>
  <c r="BR959" i="23"/>
  <c r="BR960" i="23"/>
  <c r="BR961" i="23"/>
  <c r="BP942" i="23"/>
  <c r="BP943" i="23"/>
  <c r="BP944" i="23"/>
  <c r="BP945" i="23"/>
  <c r="BP946" i="23"/>
  <c r="BP947" i="23"/>
  <c r="BP948" i="23"/>
  <c r="BP949" i="23"/>
  <c r="BP950" i="23"/>
  <c r="BP951" i="23"/>
  <c r="BP952" i="23"/>
  <c r="BP953" i="23"/>
  <c r="BP954" i="23"/>
  <c r="BP955" i="23"/>
  <c r="BP956" i="23"/>
  <c r="BP957" i="23"/>
  <c r="BP958" i="23"/>
  <c r="BP959" i="23"/>
  <c r="BP960" i="23"/>
  <c r="BP961" i="23"/>
  <c r="BO942" i="23"/>
  <c r="BO943" i="23"/>
  <c r="BO944" i="23"/>
  <c r="BO945" i="23"/>
  <c r="BO946" i="23"/>
  <c r="BO947" i="23"/>
  <c r="BO948" i="23"/>
  <c r="BO949" i="23"/>
  <c r="BO950" i="23"/>
  <c r="BO951" i="23"/>
  <c r="BO952" i="23"/>
  <c r="BO953" i="23"/>
  <c r="BO954" i="23"/>
  <c r="BO955" i="23"/>
  <c r="BO956" i="23"/>
  <c r="BO957" i="23"/>
  <c r="BO958" i="23"/>
  <c r="BO959" i="23"/>
  <c r="BO960" i="23"/>
  <c r="BO961" i="23"/>
  <c r="BM942" i="23"/>
  <c r="BM943" i="23"/>
  <c r="BM944" i="23"/>
  <c r="BM945" i="23"/>
  <c r="BM946" i="23"/>
  <c r="BM947" i="23"/>
  <c r="BM948" i="23"/>
  <c r="BM949" i="23"/>
  <c r="BM950" i="23"/>
  <c r="BM951" i="23"/>
  <c r="BM952" i="23"/>
  <c r="BM953" i="23"/>
  <c r="BM954" i="23"/>
  <c r="BM955" i="23"/>
  <c r="BM956" i="23"/>
  <c r="BM957" i="23"/>
  <c r="BM958" i="23"/>
  <c r="BM959" i="23"/>
  <c r="BM960" i="23"/>
  <c r="BM961" i="23"/>
  <c r="BL942" i="23"/>
  <c r="BL943" i="23"/>
  <c r="BL944" i="23"/>
  <c r="BL945" i="23"/>
  <c r="BL946" i="23"/>
  <c r="BL947" i="23"/>
  <c r="BL948" i="23"/>
  <c r="BL949" i="23"/>
  <c r="BL950" i="23"/>
  <c r="BL951" i="23"/>
  <c r="BL952" i="23"/>
  <c r="BL953" i="23"/>
  <c r="BL954" i="23"/>
  <c r="BL955" i="23"/>
  <c r="BL956" i="23"/>
  <c r="BL957" i="23"/>
  <c r="BL958" i="23"/>
  <c r="BL959" i="23"/>
  <c r="BL960" i="23"/>
  <c r="BL961" i="23"/>
  <c r="BJ942" i="23"/>
  <c r="BJ943" i="23"/>
  <c r="BJ944" i="23"/>
  <c r="BJ945" i="23"/>
  <c r="BJ946" i="23"/>
  <c r="BJ947" i="23"/>
  <c r="BJ948" i="23"/>
  <c r="BJ949" i="23"/>
  <c r="BJ950" i="23"/>
  <c r="BJ951" i="23"/>
  <c r="BJ952" i="23"/>
  <c r="BJ953" i="23"/>
  <c r="BJ954" i="23"/>
  <c r="BJ955" i="23"/>
  <c r="BJ956" i="23"/>
  <c r="BJ957" i="23"/>
  <c r="BJ958" i="23"/>
  <c r="BJ959" i="23"/>
  <c r="BJ960" i="23"/>
  <c r="BJ961" i="23"/>
  <c r="BI942" i="23"/>
  <c r="BI943" i="23"/>
  <c r="BI944" i="23"/>
  <c r="BI945" i="23"/>
  <c r="BI946" i="23"/>
  <c r="BI947" i="23"/>
  <c r="BI948" i="23"/>
  <c r="BI949" i="23"/>
  <c r="BI950" i="23"/>
  <c r="BI951" i="23"/>
  <c r="BI952" i="23"/>
  <c r="BI953" i="23"/>
  <c r="BI954" i="23"/>
  <c r="BI955" i="23"/>
  <c r="BI956" i="23"/>
  <c r="BI957" i="23"/>
  <c r="BI958" i="23"/>
  <c r="BI959" i="23"/>
  <c r="BI960" i="23"/>
  <c r="BI961" i="23"/>
  <c r="BG942" i="23"/>
  <c r="BG943" i="23"/>
  <c r="BG944" i="23"/>
  <c r="BG945" i="23"/>
  <c r="BG946" i="23"/>
  <c r="BG947" i="23"/>
  <c r="BG948" i="23"/>
  <c r="BG949" i="23"/>
  <c r="BG950" i="23"/>
  <c r="BG951" i="23"/>
  <c r="BG952" i="23"/>
  <c r="BG953" i="23"/>
  <c r="BG954" i="23"/>
  <c r="BG955" i="23"/>
  <c r="BG956" i="23"/>
  <c r="BG957" i="23"/>
  <c r="BG958" i="23"/>
  <c r="BG959" i="23"/>
  <c r="BG960" i="23"/>
  <c r="BG961" i="23"/>
  <c r="BF942" i="23"/>
  <c r="BF943" i="23"/>
  <c r="BF944" i="23"/>
  <c r="BF945" i="23"/>
  <c r="BF946" i="23"/>
  <c r="BF947" i="23"/>
  <c r="BF948" i="23"/>
  <c r="BF949" i="23"/>
  <c r="BF950" i="23"/>
  <c r="BF951" i="23"/>
  <c r="BF952" i="23"/>
  <c r="BF953" i="23"/>
  <c r="BF954" i="23"/>
  <c r="BF955" i="23"/>
  <c r="BF956" i="23"/>
  <c r="BF957" i="23"/>
  <c r="BF958" i="23"/>
  <c r="BF959" i="23"/>
  <c r="BF960" i="23"/>
  <c r="BF961" i="23"/>
  <c r="BD942" i="23"/>
  <c r="BD943" i="23"/>
  <c r="BD944" i="23"/>
  <c r="BD945" i="23"/>
  <c r="BD946" i="23"/>
  <c r="BD947" i="23"/>
  <c r="BD948" i="23"/>
  <c r="BD949" i="23"/>
  <c r="BD950" i="23"/>
  <c r="BD951" i="23"/>
  <c r="BD952" i="23"/>
  <c r="BD953" i="23"/>
  <c r="BD954" i="23"/>
  <c r="BD955" i="23"/>
  <c r="BD956" i="23"/>
  <c r="BD957" i="23"/>
  <c r="BD958" i="23"/>
  <c r="BD959" i="23"/>
  <c r="BD960" i="23"/>
  <c r="BD961" i="23"/>
  <c r="BC942" i="23"/>
  <c r="BC943" i="23"/>
  <c r="BC944" i="23"/>
  <c r="BC945" i="23"/>
  <c r="BC946" i="23"/>
  <c r="BC947" i="23"/>
  <c r="BC948" i="23"/>
  <c r="BC949" i="23"/>
  <c r="BC950" i="23"/>
  <c r="BC951" i="23"/>
  <c r="BC952" i="23"/>
  <c r="BC953" i="23"/>
  <c r="BC954" i="23"/>
  <c r="BC955" i="23"/>
  <c r="BC956" i="23"/>
  <c r="BC957" i="23"/>
  <c r="BC958" i="23"/>
  <c r="BC959" i="23"/>
  <c r="BC960" i="23"/>
  <c r="BC961" i="23"/>
  <c r="BA942" i="23"/>
  <c r="BA943" i="23"/>
  <c r="BA944" i="23"/>
  <c r="BA945" i="23"/>
  <c r="BA946" i="23"/>
  <c r="BA947" i="23"/>
  <c r="BA948" i="23"/>
  <c r="BA949" i="23"/>
  <c r="BA950" i="23"/>
  <c r="BA951" i="23"/>
  <c r="BA952" i="23"/>
  <c r="BA953" i="23"/>
  <c r="BA954" i="23"/>
  <c r="BA955" i="23"/>
  <c r="BA956" i="23"/>
  <c r="BA957" i="23"/>
  <c r="BA958" i="23"/>
  <c r="BA959" i="23"/>
  <c r="BA960" i="23"/>
  <c r="BA961" i="23"/>
  <c r="AZ942" i="23"/>
  <c r="AZ943" i="23"/>
  <c r="AZ944" i="23"/>
  <c r="AZ945" i="23"/>
  <c r="AZ946" i="23"/>
  <c r="AZ947" i="23"/>
  <c r="AZ948" i="23"/>
  <c r="AZ949" i="23"/>
  <c r="AZ950" i="23"/>
  <c r="AZ951" i="23"/>
  <c r="AZ952" i="23"/>
  <c r="AZ953" i="23"/>
  <c r="AZ954" i="23"/>
  <c r="AZ955" i="23"/>
  <c r="AZ956" i="23"/>
  <c r="AZ957" i="23"/>
  <c r="AZ958" i="23"/>
  <c r="AZ959" i="23"/>
  <c r="AZ960" i="23"/>
  <c r="AZ961" i="23"/>
  <c r="AX942" i="23"/>
  <c r="AX943" i="23"/>
  <c r="AX944" i="23"/>
  <c r="AX945" i="23"/>
  <c r="AX946" i="23"/>
  <c r="AX947" i="23"/>
  <c r="AX948" i="23"/>
  <c r="AX949" i="23"/>
  <c r="AX950" i="23"/>
  <c r="AX951" i="23"/>
  <c r="AX952" i="23"/>
  <c r="AX953" i="23"/>
  <c r="AX954" i="23"/>
  <c r="AX955" i="23"/>
  <c r="AX956" i="23"/>
  <c r="AX957" i="23"/>
  <c r="AX958" i="23"/>
  <c r="AX959" i="23"/>
  <c r="AX960" i="23"/>
  <c r="AX961" i="23"/>
  <c r="AW942" i="23"/>
  <c r="AW943" i="23"/>
  <c r="AW944" i="23"/>
  <c r="AW945" i="23"/>
  <c r="AW946" i="23"/>
  <c r="AW947" i="23"/>
  <c r="AW948" i="23"/>
  <c r="AW949" i="23"/>
  <c r="AW950" i="23"/>
  <c r="AW951" i="23"/>
  <c r="AW952" i="23"/>
  <c r="AW953" i="23"/>
  <c r="AW954" i="23"/>
  <c r="AW955" i="23"/>
  <c r="AW956" i="23"/>
  <c r="AW957" i="23"/>
  <c r="AW958" i="23"/>
  <c r="AW959" i="23"/>
  <c r="AW960" i="23"/>
  <c r="AW961" i="23"/>
  <c r="BV735" i="23"/>
  <c r="BV736" i="23"/>
  <c r="BV737" i="23"/>
  <c r="BV738" i="23"/>
  <c r="BV739" i="23"/>
  <c r="BV740" i="23"/>
  <c r="BV741" i="23"/>
  <c r="BV742" i="23"/>
  <c r="BV743" i="23"/>
  <c r="BV744" i="23"/>
  <c r="BV745" i="23"/>
  <c r="BV746" i="23"/>
  <c r="BV747" i="23"/>
  <c r="BV748" i="23"/>
  <c r="BV749" i="23"/>
  <c r="BV750" i="23"/>
  <c r="BV751" i="23"/>
  <c r="BV752" i="23"/>
  <c r="BV753" i="23"/>
  <c r="BV754" i="23"/>
  <c r="BU735" i="23"/>
  <c r="BU736" i="23"/>
  <c r="BU737" i="23"/>
  <c r="BU738" i="23"/>
  <c r="BU739" i="23"/>
  <c r="BU740" i="23"/>
  <c r="BU741" i="23"/>
  <c r="BU742" i="23"/>
  <c r="BU743" i="23"/>
  <c r="BU744" i="23"/>
  <c r="BU745" i="23"/>
  <c r="BU746" i="23"/>
  <c r="BU747" i="23"/>
  <c r="BU748" i="23"/>
  <c r="BU749" i="23"/>
  <c r="BU750" i="23"/>
  <c r="BU751" i="23"/>
  <c r="BU752" i="23"/>
  <c r="BU753" i="23"/>
  <c r="BU754" i="23"/>
  <c r="BS735" i="23"/>
  <c r="BS736" i="23"/>
  <c r="BS737" i="23"/>
  <c r="BS738" i="23"/>
  <c r="BS739" i="23"/>
  <c r="BS740" i="23"/>
  <c r="BS741" i="23"/>
  <c r="BS742" i="23"/>
  <c r="BS743" i="23"/>
  <c r="BS744" i="23"/>
  <c r="BS745" i="23"/>
  <c r="BS746" i="23"/>
  <c r="BS747" i="23"/>
  <c r="BS748" i="23"/>
  <c r="BS749" i="23"/>
  <c r="BS750" i="23"/>
  <c r="BS751" i="23"/>
  <c r="BS752" i="23"/>
  <c r="BS753" i="23"/>
  <c r="BS754" i="23"/>
  <c r="BR735" i="23"/>
  <c r="BR736" i="23"/>
  <c r="BR737" i="23"/>
  <c r="BR738" i="23"/>
  <c r="BR739" i="23"/>
  <c r="BR740" i="23"/>
  <c r="BR741" i="23"/>
  <c r="BR742" i="23"/>
  <c r="BR743" i="23"/>
  <c r="BR744" i="23"/>
  <c r="BR745" i="23"/>
  <c r="BR746" i="23"/>
  <c r="BR747" i="23"/>
  <c r="BR748" i="23"/>
  <c r="BR749" i="23"/>
  <c r="BR750" i="23"/>
  <c r="BR751" i="23"/>
  <c r="BR752" i="23"/>
  <c r="BR753" i="23"/>
  <c r="BR754" i="23"/>
  <c r="BP735" i="23"/>
  <c r="BP736" i="23"/>
  <c r="BP737" i="23"/>
  <c r="BP738" i="23"/>
  <c r="BP739" i="23"/>
  <c r="BP740" i="23"/>
  <c r="BP741" i="23"/>
  <c r="BP742" i="23"/>
  <c r="BP743" i="23"/>
  <c r="BP744" i="23"/>
  <c r="BP745" i="23"/>
  <c r="BP746" i="23"/>
  <c r="BP747" i="23"/>
  <c r="BP748" i="23"/>
  <c r="BP749" i="23"/>
  <c r="BP750" i="23"/>
  <c r="BP751" i="23"/>
  <c r="BP752" i="23"/>
  <c r="BP753" i="23"/>
  <c r="BP754" i="23"/>
  <c r="BO735" i="23"/>
  <c r="BO736" i="23"/>
  <c r="BO737" i="23"/>
  <c r="BO738" i="23"/>
  <c r="BO739" i="23"/>
  <c r="BO740" i="23"/>
  <c r="BO741" i="23"/>
  <c r="BO742" i="23"/>
  <c r="BO743" i="23"/>
  <c r="BO744" i="23"/>
  <c r="BO745" i="23"/>
  <c r="BO746" i="23"/>
  <c r="BO747" i="23"/>
  <c r="BO748" i="23"/>
  <c r="BO749" i="23"/>
  <c r="BO750" i="23"/>
  <c r="BO751" i="23"/>
  <c r="BO752" i="23"/>
  <c r="BO753" i="23"/>
  <c r="BO754" i="23"/>
  <c r="BM735" i="23"/>
  <c r="BM736" i="23"/>
  <c r="BM737" i="23"/>
  <c r="BM738" i="23"/>
  <c r="BM739" i="23"/>
  <c r="BM740" i="23"/>
  <c r="BM741" i="23"/>
  <c r="BM742" i="23"/>
  <c r="BM743" i="23"/>
  <c r="BM744" i="23"/>
  <c r="BM745" i="23"/>
  <c r="BM746" i="23"/>
  <c r="BM747" i="23"/>
  <c r="BM748" i="23"/>
  <c r="BM749" i="23"/>
  <c r="BM750" i="23"/>
  <c r="BM751" i="23"/>
  <c r="BM752" i="23"/>
  <c r="BM753" i="23"/>
  <c r="BM754" i="23"/>
  <c r="BL735" i="23"/>
  <c r="BL736" i="23"/>
  <c r="BL737" i="23"/>
  <c r="BL738" i="23"/>
  <c r="BL739" i="23"/>
  <c r="BL740" i="23"/>
  <c r="BL741" i="23"/>
  <c r="BL742" i="23"/>
  <c r="BL743" i="23"/>
  <c r="BL744" i="23"/>
  <c r="BL745" i="23"/>
  <c r="BL746" i="23"/>
  <c r="BL747" i="23"/>
  <c r="BL748" i="23"/>
  <c r="BL749" i="23"/>
  <c r="BL750" i="23"/>
  <c r="BL751" i="23"/>
  <c r="BL752" i="23"/>
  <c r="BL753" i="23"/>
  <c r="BL754" i="23"/>
  <c r="BJ735" i="23"/>
  <c r="BJ736" i="23"/>
  <c r="BJ737" i="23"/>
  <c r="BJ738" i="23"/>
  <c r="BJ739" i="23"/>
  <c r="BJ740" i="23"/>
  <c r="BJ741" i="23"/>
  <c r="BJ742" i="23"/>
  <c r="BJ743" i="23"/>
  <c r="BJ744" i="23"/>
  <c r="BJ745" i="23"/>
  <c r="BJ746" i="23"/>
  <c r="BJ747" i="23"/>
  <c r="BJ748" i="23"/>
  <c r="BJ749" i="23"/>
  <c r="BJ750" i="23"/>
  <c r="BJ751" i="23"/>
  <c r="BJ752" i="23"/>
  <c r="BJ753" i="23"/>
  <c r="BJ754" i="23"/>
  <c r="BI735" i="23"/>
  <c r="BI736" i="23"/>
  <c r="BI737" i="23"/>
  <c r="BI738" i="23"/>
  <c r="BI739" i="23"/>
  <c r="BI740" i="23"/>
  <c r="BI741" i="23"/>
  <c r="BI742" i="23"/>
  <c r="BI743" i="23"/>
  <c r="BI744" i="23"/>
  <c r="BI745" i="23"/>
  <c r="BI746" i="23"/>
  <c r="BI747" i="23"/>
  <c r="BI748" i="23"/>
  <c r="BI749" i="23"/>
  <c r="BI750" i="23"/>
  <c r="BI751" i="23"/>
  <c r="BI752" i="23"/>
  <c r="BI753" i="23"/>
  <c r="BI754" i="23"/>
  <c r="BG735" i="23"/>
  <c r="BG736" i="23"/>
  <c r="BG737" i="23"/>
  <c r="BG738" i="23"/>
  <c r="BG739" i="23"/>
  <c r="BG740" i="23"/>
  <c r="BG741" i="23"/>
  <c r="BG742" i="23"/>
  <c r="BG743" i="23"/>
  <c r="BG744" i="23"/>
  <c r="BG745" i="23"/>
  <c r="BG746" i="23"/>
  <c r="BG747" i="23"/>
  <c r="BG748" i="23"/>
  <c r="BG749" i="23"/>
  <c r="BG750" i="23"/>
  <c r="BG751" i="23"/>
  <c r="BG752" i="23"/>
  <c r="BG753" i="23"/>
  <c r="BG754" i="23"/>
  <c r="BF735" i="23"/>
  <c r="BF736" i="23"/>
  <c r="BF737" i="23"/>
  <c r="BF738" i="23"/>
  <c r="BF739" i="23"/>
  <c r="BF740" i="23"/>
  <c r="BF741" i="23"/>
  <c r="BF742" i="23"/>
  <c r="BF743" i="23"/>
  <c r="BF744" i="23"/>
  <c r="BF745" i="23"/>
  <c r="BF746" i="23"/>
  <c r="BF747" i="23"/>
  <c r="BF748" i="23"/>
  <c r="BF749" i="23"/>
  <c r="BF750" i="23"/>
  <c r="BF751" i="23"/>
  <c r="BF752" i="23"/>
  <c r="BF753" i="23"/>
  <c r="BF754" i="23"/>
  <c r="BD735" i="23"/>
  <c r="BD736" i="23"/>
  <c r="BD737" i="23"/>
  <c r="BD738" i="23"/>
  <c r="BD739" i="23"/>
  <c r="BD740" i="23"/>
  <c r="BD741" i="23"/>
  <c r="BD742" i="23"/>
  <c r="BD743" i="23"/>
  <c r="BD744" i="23"/>
  <c r="BD745" i="23"/>
  <c r="BD746" i="23"/>
  <c r="BD747" i="23"/>
  <c r="BD748" i="23"/>
  <c r="BD749" i="23"/>
  <c r="BD750" i="23"/>
  <c r="BD751" i="23"/>
  <c r="BD752" i="23"/>
  <c r="BD753" i="23"/>
  <c r="BD754" i="23"/>
  <c r="BC735" i="23"/>
  <c r="BC736" i="23"/>
  <c r="BC737" i="23"/>
  <c r="BC738" i="23"/>
  <c r="BC739" i="23"/>
  <c r="BC740" i="23"/>
  <c r="BC741" i="23"/>
  <c r="BC742" i="23"/>
  <c r="BC743" i="23"/>
  <c r="BC744" i="23"/>
  <c r="BC745" i="23"/>
  <c r="BC746" i="23"/>
  <c r="BC747" i="23"/>
  <c r="BC748" i="23"/>
  <c r="BC749" i="23"/>
  <c r="BC750" i="23"/>
  <c r="BC751" i="23"/>
  <c r="BC752" i="23"/>
  <c r="BC753" i="23"/>
  <c r="BC754" i="23"/>
  <c r="BA735" i="23"/>
  <c r="BA736" i="23"/>
  <c r="BA737" i="23"/>
  <c r="BA738" i="23"/>
  <c r="BA739" i="23"/>
  <c r="BA740" i="23"/>
  <c r="BA741" i="23"/>
  <c r="BA742" i="23"/>
  <c r="BA743" i="23"/>
  <c r="BA744" i="23"/>
  <c r="BA745" i="23"/>
  <c r="BA746" i="23"/>
  <c r="BA747" i="23"/>
  <c r="BA748" i="23"/>
  <c r="BA749" i="23"/>
  <c r="BA750" i="23"/>
  <c r="BA751" i="23"/>
  <c r="BA752" i="23"/>
  <c r="BA753" i="23"/>
  <c r="BA754" i="23"/>
  <c r="AZ735" i="23"/>
  <c r="AZ736" i="23"/>
  <c r="AZ737" i="23"/>
  <c r="AZ738" i="23"/>
  <c r="AZ739" i="23"/>
  <c r="AZ740" i="23"/>
  <c r="AZ741" i="23"/>
  <c r="AZ742" i="23"/>
  <c r="AZ743" i="23"/>
  <c r="AZ744" i="23"/>
  <c r="AZ745" i="23"/>
  <c r="AZ746" i="23"/>
  <c r="AZ747" i="23"/>
  <c r="AZ748" i="23"/>
  <c r="AZ749" i="23"/>
  <c r="AZ750" i="23"/>
  <c r="AZ751" i="23"/>
  <c r="AZ752" i="23"/>
  <c r="AZ753" i="23"/>
  <c r="AZ754" i="23"/>
  <c r="AX735" i="23"/>
  <c r="AX736" i="23"/>
  <c r="AX737" i="23"/>
  <c r="AX738" i="23"/>
  <c r="AX739" i="23"/>
  <c r="AX740" i="23"/>
  <c r="AX741" i="23"/>
  <c r="AX742" i="23"/>
  <c r="AX743" i="23"/>
  <c r="AX744" i="23"/>
  <c r="AX745" i="23"/>
  <c r="AX746" i="23"/>
  <c r="AX747" i="23"/>
  <c r="AX748" i="23"/>
  <c r="AX749" i="23"/>
  <c r="AX750" i="23"/>
  <c r="AX751" i="23"/>
  <c r="AX752" i="23"/>
  <c r="AX753" i="23"/>
  <c r="AX754" i="23"/>
  <c r="AW735" i="23"/>
  <c r="AW736" i="23"/>
  <c r="AW737" i="23"/>
  <c r="AW738" i="23"/>
  <c r="AW739" i="23"/>
  <c r="AW740" i="23"/>
  <c r="AW741" i="23"/>
  <c r="AW742" i="23"/>
  <c r="AW743" i="23"/>
  <c r="AW744" i="23"/>
  <c r="AW745" i="23"/>
  <c r="AW746" i="23"/>
  <c r="AW747" i="23"/>
  <c r="AW748" i="23"/>
  <c r="AW749" i="23"/>
  <c r="AW750" i="23"/>
  <c r="AW751" i="23"/>
  <c r="AW752" i="23"/>
  <c r="AW753" i="23"/>
  <c r="AW754" i="23"/>
  <c r="AQ732" i="23"/>
  <c r="BV631" i="23"/>
  <c r="BV632" i="23"/>
  <c r="BV633" i="23"/>
  <c r="BV634" i="23"/>
  <c r="BV635" i="23"/>
  <c r="BV636" i="23"/>
  <c r="BV637" i="23"/>
  <c r="BV638" i="23"/>
  <c r="BV639" i="23"/>
  <c r="BV640" i="23"/>
  <c r="BV641" i="23"/>
  <c r="BV642" i="23"/>
  <c r="BV643" i="23"/>
  <c r="BV644" i="23"/>
  <c r="BV645" i="23"/>
  <c r="BV646" i="23"/>
  <c r="BV647" i="23"/>
  <c r="BV648" i="23"/>
  <c r="BV649" i="23"/>
  <c r="BV650" i="23"/>
  <c r="BU631" i="23"/>
  <c r="BU632" i="23"/>
  <c r="BU633" i="23"/>
  <c r="BU634" i="23"/>
  <c r="BU635" i="23"/>
  <c r="BU636" i="23"/>
  <c r="BU637" i="23"/>
  <c r="BU638" i="23"/>
  <c r="BU639" i="23"/>
  <c r="BU640" i="23"/>
  <c r="BU641" i="23"/>
  <c r="BU642" i="23"/>
  <c r="BU643" i="23"/>
  <c r="BU644" i="23"/>
  <c r="BU645" i="23"/>
  <c r="BU646" i="23"/>
  <c r="BU647" i="23"/>
  <c r="BU648" i="23"/>
  <c r="BU649" i="23"/>
  <c r="BU650" i="23"/>
  <c r="BS631" i="23"/>
  <c r="BS632" i="23"/>
  <c r="BS633" i="23"/>
  <c r="BS634" i="23"/>
  <c r="BS635" i="23"/>
  <c r="BS636" i="23"/>
  <c r="BS637" i="23"/>
  <c r="BS638" i="23"/>
  <c r="BS639" i="23"/>
  <c r="BS640" i="23"/>
  <c r="BS641" i="23"/>
  <c r="BS642" i="23"/>
  <c r="BS643" i="23"/>
  <c r="BS644" i="23"/>
  <c r="BS645" i="23"/>
  <c r="BS646" i="23"/>
  <c r="BS647" i="23"/>
  <c r="BS648" i="23"/>
  <c r="BS649" i="23"/>
  <c r="BS650" i="23"/>
  <c r="BR631" i="23"/>
  <c r="BR632" i="23"/>
  <c r="BR633" i="23"/>
  <c r="BR634" i="23"/>
  <c r="BR635" i="23"/>
  <c r="BR636" i="23"/>
  <c r="BR637" i="23"/>
  <c r="BR638" i="23"/>
  <c r="BR639" i="23"/>
  <c r="BR640" i="23"/>
  <c r="BR641" i="23"/>
  <c r="BR642" i="23"/>
  <c r="BR643" i="23"/>
  <c r="BR644" i="23"/>
  <c r="BR645" i="23"/>
  <c r="BR646" i="23"/>
  <c r="BR647" i="23"/>
  <c r="BR648" i="23"/>
  <c r="BR649" i="23"/>
  <c r="BR650" i="23"/>
  <c r="BP631" i="23"/>
  <c r="BP632" i="23"/>
  <c r="BP633" i="23"/>
  <c r="BP634" i="23"/>
  <c r="BP635" i="23"/>
  <c r="BP636" i="23"/>
  <c r="BP637" i="23"/>
  <c r="BP638" i="23"/>
  <c r="BP639" i="23"/>
  <c r="BP640" i="23"/>
  <c r="BP641" i="23"/>
  <c r="BP642" i="23"/>
  <c r="BP643" i="23"/>
  <c r="BP644" i="23"/>
  <c r="BP645" i="23"/>
  <c r="BP646" i="23"/>
  <c r="BP647" i="23"/>
  <c r="BP648" i="23"/>
  <c r="BP649" i="23"/>
  <c r="BP650" i="23"/>
  <c r="BO631" i="23"/>
  <c r="BO632" i="23"/>
  <c r="BO633" i="23"/>
  <c r="BO634" i="23"/>
  <c r="BO635" i="23"/>
  <c r="BO636" i="23"/>
  <c r="BO637" i="23"/>
  <c r="BO638" i="23"/>
  <c r="BO639" i="23"/>
  <c r="BO640" i="23"/>
  <c r="BO641" i="23"/>
  <c r="BO642" i="23"/>
  <c r="BO643" i="23"/>
  <c r="BO644" i="23"/>
  <c r="BO645" i="23"/>
  <c r="BO646" i="23"/>
  <c r="BO647" i="23"/>
  <c r="BO648" i="23"/>
  <c r="BO649" i="23"/>
  <c r="BO650" i="23"/>
  <c r="BM631" i="23"/>
  <c r="BM632" i="23"/>
  <c r="BM633" i="23"/>
  <c r="BM634" i="23"/>
  <c r="BM635" i="23"/>
  <c r="BM636" i="23"/>
  <c r="BM637" i="23"/>
  <c r="BM638" i="23"/>
  <c r="BM639" i="23"/>
  <c r="BM640" i="23"/>
  <c r="BM641" i="23"/>
  <c r="BM642" i="23"/>
  <c r="BM643" i="23"/>
  <c r="BM644" i="23"/>
  <c r="BM645" i="23"/>
  <c r="BM646" i="23"/>
  <c r="BM647" i="23"/>
  <c r="BM648" i="23"/>
  <c r="BM649" i="23"/>
  <c r="BM650" i="23"/>
  <c r="BL631" i="23"/>
  <c r="BL632" i="23"/>
  <c r="BL633" i="23"/>
  <c r="BL634" i="23"/>
  <c r="BL635" i="23"/>
  <c r="BL636" i="23"/>
  <c r="BL637" i="23"/>
  <c r="BL638" i="23"/>
  <c r="BL639" i="23"/>
  <c r="BL640" i="23"/>
  <c r="BL641" i="23"/>
  <c r="BL642" i="23"/>
  <c r="BL643" i="23"/>
  <c r="BL644" i="23"/>
  <c r="BL645" i="23"/>
  <c r="BL646" i="23"/>
  <c r="BL647" i="23"/>
  <c r="BL648" i="23"/>
  <c r="BL649" i="23"/>
  <c r="BL650" i="23"/>
  <c r="BJ631" i="23"/>
  <c r="BJ632" i="23"/>
  <c r="BJ633" i="23"/>
  <c r="BJ634" i="23"/>
  <c r="BJ635" i="23"/>
  <c r="BJ636" i="23"/>
  <c r="BJ637" i="23"/>
  <c r="BJ638" i="23"/>
  <c r="BJ639" i="23"/>
  <c r="BJ640" i="23"/>
  <c r="BJ641" i="23"/>
  <c r="BJ642" i="23"/>
  <c r="BJ643" i="23"/>
  <c r="BJ644" i="23"/>
  <c r="BJ645" i="23"/>
  <c r="BJ646" i="23"/>
  <c r="BJ647" i="23"/>
  <c r="BJ648" i="23"/>
  <c r="BJ649" i="23"/>
  <c r="BJ650" i="23"/>
  <c r="BI631" i="23"/>
  <c r="BI632" i="23"/>
  <c r="BI633" i="23"/>
  <c r="BI634" i="23"/>
  <c r="BI635" i="23"/>
  <c r="BI636" i="23"/>
  <c r="BI637" i="23"/>
  <c r="BI638" i="23"/>
  <c r="BI639" i="23"/>
  <c r="BI640" i="23"/>
  <c r="BI641" i="23"/>
  <c r="BI642" i="23"/>
  <c r="BI643" i="23"/>
  <c r="BI644" i="23"/>
  <c r="BI645" i="23"/>
  <c r="BI646" i="23"/>
  <c r="BI647" i="23"/>
  <c r="BI648" i="23"/>
  <c r="BI649" i="23"/>
  <c r="BI650" i="23"/>
  <c r="BG631" i="23"/>
  <c r="BG632" i="23"/>
  <c r="BG633" i="23"/>
  <c r="BG634" i="23"/>
  <c r="BG635" i="23"/>
  <c r="BG636" i="23"/>
  <c r="BG637" i="23"/>
  <c r="BG638" i="23"/>
  <c r="BG639" i="23"/>
  <c r="BG640" i="23"/>
  <c r="BG641" i="23"/>
  <c r="BG642" i="23"/>
  <c r="BG643" i="23"/>
  <c r="BG644" i="23"/>
  <c r="BG645" i="23"/>
  <c r="BG646" i="23"/>
  <c r="BG647" i="23"/>
  <c r="BG648" i="23"/>
  <c r="BG649" i="23"/>
  <c r="BG650" i="23"/>
  <c r="BF631" i="23"/>
  <c r="BF632" i="23"/>
  <c r="BF633" i="23"/>
  <c r="BF634" i="23"/>
  <c r="BF635" i="23"/>
  <c r="BF636" i="23"/>
  <c r="BF637" i="23"/>
  <c r="BF638" i="23"/>
  <c r="BF639" i="23"/>
  <c r="BF640" i="23"/>
  <c r="BF641" i="23"/>
  <c r="BF642" i="23"/>
  <c r="BF643" i="23"/>
  <c r="BF644" i="23"/>
  <c r="BF645" i="23"/>
  <c r="BF646" i="23"/>
  <c r="BF647" i="23"/>
  <c r="BF648" i="23"/>
  <c r="BF649" i="23"/>
  <c r="BF650" i="23"/>
  <c r="BD631" i="23"/>
  <c r="BD632" i="23"/>
  <c r="BD633" i="23"/>
  <c r="BD634" i="23"/>
  <c r="BD635" i="23"/>
  <c r="BD636" i="23"/>
  <c r="BD637" i="23"/>
  <c r="BD638" i="23"/>
  <c r="BD639" i="23"/>
  <c r="BD640" i="23"/>
  <c r="BD641" i="23"/>
  <c r="BD642" i="23"/>
  <c r="BD643" i="23"/>
  <c r="BD644" i="23"/>
  <c r="BD645" i="23"/>
  <c r="BD646" i="23"/>
  <c r="BD647" i="23"/>
  <c r="BD648" i="23"/>
  <c r="BD649" i="23"/>
  <c r="BD650" i="23"/>
  <c r="BC631" i="23"/>
  <c r="BC632" i="23"/>
  <c r="BC633" i="23"/>
  <c r="BC634" i="23"/>
  <c r="BC635" i="23"/>
  <c r="BC636" i="23"/>
  <c r="BC637" i="23"/>
  <c r="BC638" i="23"/>
  <c r="BC639" i="23"/>
  <c r="BC640" i="23"/>
  <c r="BC641" i="23"/>
  <c r="BC642" i="23"/>
  <c r="BC643" i="23"/>
  <c r="BC644" i="23"/>
  <c r="BC645" i="23"/>
  <c r="BC646" i="23"/>
  <c r="BC647" i="23"/>
  <c r="BC648" i="23"/>
  <c r="BC649" i="23"/>
  <c r="BC650" i="23"/>
  <c r="BA631" i="23"/>
  <c r="BA632" i="23"/>
  <c r="BA633" i="23"/>
  <c r="BA634" i="23"/>
  <c r="BA635" i="23"/>
  <c r="BA636" i="23"/>
  <c r="BA637" i="23"/>
  <c r="BA638" i="23"/>
  <c r="BA639" i="23"/>
  <c r="BA640" i="23"/>
  <c r="BA641" i="23"/>
  <c r="BA642" i="23"/>
  <c r="BA643" i="23"/>
  <c r="BA644" i="23"/>
  <c r="BA645" i="23"/>
  <c r="BA646" i="23"/>
  <c r="BA647" i="23"/>
  <c r="BA648" i="23"/>
  <c r="BA649" i="23"/>
  <c r="BA650" i="23"/>
  <c r="AZ631" i="23"/>
  <c r="AZ632" i="23"/>
  <c r="AZ633" i="23"/>
  <c r="AZ634" i="23"/>
  <c r="AZ635" i="23"/>
  <c r="AZ636" i="23"/>
  <c r="AZ637" i="23"/>
  <c r="AZ638" i="23"/>
  <c r="AZ639" i="23"/>
  <c r="AZ640" i="23"/>
  <c r="AZ641" i="23"/>
  <c r="AZ642" i="23"/>
  <c r="AZ643" i="23"/>
  <c r="AZ644" i="23"/>
  <c r="AZ645" i="23"/>
  <c r="AZ646" i="23"/>
  <c r="AZ647" i="23"/>
  <c r="AZ648" i="23"/>
  <c r="AZ649" i="23"/>
  <c r="AZ650" i="23"/>
  <c r="AX631" i="23"/>
  <c r="AX632" i="23"/>
  <c r="AX633" i="23"/>
  <c r="AX634" i="23"/>
  <c r="AX635" i="23"/>
  <c r="AX636" i="23"/>
  <c r="AX637" i="23"/>
  <c r="AX638" i="23"/>
  <c r="AX639" i="23"/>
  <c r="AX640" i="23"/>
  <c r="AX641" i="23"/>
  <c r="AX642" i="23"/>
  <c r="AX643" i="23"/>
  <c r="AX644" i="23"/>
  <c r="AX645" i="23"/>
  <c r="AX646" i="23"/>
  <c r="AX647" i="23"/>
  <c r="AX648" i="23"/>
  <c r="AX649" i="23"/>
  <c r="AX650" i="23"/>
  <c r="AW631" i="23"/>
  <c r="AW632" i="23"/>
  <c r="AW633" i="23"/>
  <c r="AW634" i="23"/>
  <c r="AW635" i="23"/>
  <c r="AW636" i="23"/>
  <c r="AW637" i="23"/>
  <c r="AW638" i="23"/>
  <c r="AW639" i="23"/>
  <c r="AW640" i="23"/>
  <c r="AW641" i="23"/>
  <c r="AW642" i="23"/>
  <c r="AW643" i="23"/>
  <c r="AW644" i="23"/>
  <c r="AW645" i="23"/>
  <c r="AW646" i="23"/>
  <c r="AW647" i="23"/>
  <c r="AW648" i="23"/>
  <c r="AW649" i="23"/>
  <c r="AW650" i="23"/>
  <c r="AQ628" i="23"/>
  <c r="AQ47" i="23"/>
  <c r="BV701" i="23"/>
  <c r="BV702" i="23"/>
  <c r="BV703" i="23"/>
  <c r="BV704" i="23"/>
  <c r="BV705" i="23"/>
  <c r="BV706" i="23"/>
  <c r="BV707" i="23"/>
  <c r="BV708" i="23"/>
  <c r="BV709" i="23"/>
  <c r="BV710" i="23"/>
  <c r="BV711" i="23"/>
  <c r="BV712" i="23"/>
  <c r="BV713" i="23"/>
  <c r="BV714" i="23"/>
  <c r="BV715" i="23"/>
  <c r="BV716" i="23"/>
  <c r="BV717" i="23"/>
  <c r="BV718" i="23"/>
  <c r="BV719" i="23"/>
  <c r="BV720" i="23"/>
  <c r="BU701" i="23"/>
  <c r="BU702" i="23"/>
  <c r="BU703" i="23"/>
  <c r="BU704" i="23"/>
  <c r="BU705" i="23"/>
  <c r="BU706" i="23"/>
  <c r="BU707" i="23"/>
  <c r="BU708" i="23"/>
  <c r="BU709" i="23"/>
  <c r="BU710" i="23"/>
  <c r="BU711" i="23"/>
  <c r="BU712" i="23"/>
  <c r="BU713" i="23"/>
  <c r="BU714" i="23"/>
  <c r="BU715" i="23"/>
  <c r="BU716" i="23"/>
  <c r="BU717" i="23"/>
  <c r="BU718" i="23"/>
  <c r="BU719" i="23"/>
  <c r="BU720" i="23"/>
  <c r="BS701" i="23"/>
  <c r="BS702" i="23"/>
  <c r="BS703" i="23"/>
  <c r="BS704" i="23"/>
  <c r="BS705" i="23"/>
  <c r="BS706" i="23"/>
  <c r="BS707" i="23"/>
  <c r="BS708" i="23"/>
  <c r="BS709" i="23"/>
  <c r="BS710" i="23"/>
  <c r="BS711" i="23"/>
  <c r="BS712" i="23"/>
  <c r="BS713" i="23"/>
  <c r="BS714" i="23"/>
  <c r="BS715" i="23"/>
  <c r="BS716" i="23"/>
  <c r="BS717" i="23"/>
  <c r="BS718" i="23"/>
  <c r="BS719" i="23"/>
  <c r="BS720" i="23"/>
  <c r="BR701" i="23"/>
  <c r="BR702" i="23"/>
  <c r="BR703" i="23"/>
  <c r="BR704" i="23"/>
  <c r="BR705" i="23"/>
  <c r="BR706" i="23"/>
  <c r="BR707" i="23"/>
  <c r="BR708" i="23"/>
  <c r="BR709" i="23"/>
  <c r="BR710" i="23"/>
  <c r="BR711" i="23"/>
  <c r="BR712" i="23"/>
  <c r="BR713" i="23"/>
  <c r="BR714" i="23"/>
  <c r="BR715" i="23"/>
  <c r="BR716" i="23"/>
  <c r="BR717" i="23"/>
  <c r="BR718" i="23"/>
  <c r="BR719" i="23"/>
  <c r="BR720" i="23"/>
  <c r="BP701" i="23"/>
  <c r="BP702" i="23"/>
  <c r="BP703" i="23"/>
  <c r="BP704" i="23"/>
  <c r="BP705" i="23"/>
  <c r="BP706" i="23"/>
  <c r="BP707" i="23"/>
  <c r="BP708" i="23"/>
  <c r="BP709" i="23"/>
  <c r="BP710" i="23"/>
  <c r="BP711" i="23"/>
  <c r="BP712" i="23"/>
  <c r="BP713" i="23"/>
  <c r="BP714" i="23"/>
  <c r="BP715" i="23"/>
  <c r="BP716" i="23"/>
  <c r="BP717" i="23"/>
  <c r="BP718" i="23"/>
  <c r="BP719" i="23"/>
  <c r="BP720" i="23"/>
  <c r="BO701" i="23"/>
  <c r="BO702" i="23"/>
  <c r="BO703" i="23"/>
  <c r="BO704" i="23"/>
  <c r="BO705" i="23"/>
  <c r="BO706" i="23"/>
  <c r="BO707" i="23"/>
  <c r="BO708" i="23"/>
  <c r="BO709" i="23"/>
  <c r="BO710" i="23"/>
  <c r="BO711" i="23"/>
  <c r="BO712" i="23"/>
  <c r="BO713" i="23"/>
  <c r="BO714" i="23"/>
  <c r="BO715" i="23"/>
  <c r="BO716" i="23"/>
  <c r="BO717" i="23"/>
  <c r="BO718" i="23"/>
  <c r="BO719" i="23"/>
  <c r="BO720" i="23"/>
  <c r="BM701" i="23"/>
  <c r="BM702" i="23"/>
  <c r="BM703" i="23"/>
  <c r="BM704" i="23"/>
  <c r="BM705" i="23"/>
  <c r="BM706" i="23"/>
  <c r="BM707" i="23"/>
  <c r="BM708" i="23"/>
  <c r="BM709" i="23"/>
  <c r="BM710" i="23"/>
  <c r="BM711" i="23"/>
  <c r="BM712" i="23"/>
  <c r="BM713" i="23"/>
  <c r="BM714" i="23"/>
  <c r="BM715" i="23"/>
  <c r="BM716" i="23"/>
  <c r="BM717" i="23"/>
  <c r="BM718" i="23"/>
  <c r="BM719" i="23"/>
  <c r="BM720" i="23"/>
  <c r="BL701" i="23"/>
  <c r="BL702" i="23"/>
  <c r="BL703" i="23"/>
  <c r="BL704" i="23"/>
  <c r="BL705" i="23"/>
  <c r="BL706" i="23"/>
  <c r="BL707" i="23"/>
  <c r="BL708" i="23"/>
  <c r="BL709" i="23"/>
  <c r="BL710" i="23"/>
  <c r="BL711" i="23"/>
  <c r="BL712" i="23"/>
  <c r="BL713" i="23"/>
  <c r="BL714" i="23"/>
  <c r="BL715" i="23"/>
  <c r="BL716" i="23"/>
  <c r="BL717" i="23"/>
  <c r="BL718" i="23"/>
  <c r="BL719" i="23"/>
  <c r="BL720" i="23"/>
  <c r="BJ701" i="23"/>
  <c r="BJ702" i="23"/>
  <c r="BJ703" i="23"/>
  <c r="BJ704" i="23"/>
  <c r="BJ705" i="23"/>
  <c r="BJ706" i="23"/>
  <c r="BJ707" i="23"/>
  <c r="BJ708" i="23"/>
  <c r="BJ709" i="23"/>
  <c r="BJ710" i="23"/>
  <c r="BJ711" i="23"/>
  <c r="BJ712" i="23"/>
  <c r="BJ713" i="23"/>
  <c r="BJ714" i="23"/>
  <c r="BJ715" i="23"/>
  <c r="BJ716" i="23"/>
  <c r="BJ717" i="23"/>
  <c r="BJ718" i="23"/>
  <c r="BJ719" i="23"/>
  <c r="BJ720" i="23"/>
  <c r="BI701" i="23"/>
  <c r="BI702" i="23"/>
  <c r="BI703" i="23"/>
  <c r="BI704" i="23"/>
  <c r="BI705" i="23"/>
  <c r="BI706" i="23"/>
  <c r="BI707" i="23"/>
  <c r="BI708" i="23"/>
  <c r="BI709" i="23"/>
  <c r="BI710" i="23"/>
  <c r="BI711" i="23"/>
  <c r="BI712" i="23"/>
  <c r="BI713" i="23"/>
  <c r="BI714" i="23"/>
  <c r="BI715" i="23"/>
  <c r="BI716" i="23"/>
  <c r="BI717" i="23"/>
  <c r="BI718" i="23"/>
  <c r="BI719" i="23"/>
  <c r="BI720" i="23"/>
  <c r="BG701" i="23"/>
  <c r="BG702" i="23"/>
  <c r="BG703" i="23"/>
  <c r="BG704" i="23"/>
  <c r="BG705" i="23"/>
  <c r="BG706" i="23"/>
  <c r="BG707" i="23"/>
  <c r="BG708" i="23"/>
  <c r="BG709" i="23"/>
  <c r="BG710" i="23"/>
  <c r="BG711" i="23"/>
  <c r="BG712" i="23"/>
  <c r="BG713" i="23"/>
  <c r="BG714" i="23"/>
  <c r="BG715" i="23"/>
  <c r="BG716" i="23"/>
  <c r="BG717" i="23"/>
  <c r="BG718" i="23"/>
  <c r="BG719" i="23"/>
  <c r="BG720" i="23"/>
  <c r="BF701" i="23"/>
  <c r="BF702" i="23"/>
  <c r="BF703" i="23"/>
  <c r="BF704" i="23"/>
  <c r="BF705" i="23"/>
  <c r="BF706" i="23"/>
  <c r="BF707" i="23"/>
  <c r="BF708" i="23"/>
  <c r="BF709" i="23"/>
  <c r="BF710" i="23"/>
  <c r="BF711" i="23"/>
  <c r="BF712" i="23"/>
  <c r="BF713" i="23"/>
  <c r="BF714" i="23"/>
  <c r="BF715" i="23"/>
  <c r="BF716" i="23"/>
  <c r="BF717" i="23"/>
  <c r="BF718" i="23"/>
  <c r="BF719" i="23"/>
  <c r="BF720" i="23"/>
  <c r="BD701" i="23"/>
  <c r="BD702" i="23"/>
  <c r="BD703" i="23"/>
  <c r="BD704" i="23"/>
  <c r="BD705" i="23"/>
  <c r="BD706" i="23"/>
  <c r="BD707" i="23"/>
  <c r="BD708" i="23"/>
  <c r="BD709" i="23"/>
  <c r="BD710" i="23"/>
  <c r="BD711" i="23"/>
  <c r="BD712" i="23"/>
  <c r="BD713" i="23"/>
  <c r="BD714" i="23"/>
  <c r="BD715" i="23"/>
  <c r="BD716" i="23"/>
  <c r="BD717" i="23"/>
  <c r="BD718" i="23"/>
  <c r="BD719" i="23"/>
  <c r="BD720" i="23"/>
  <c r="BC701" i="23"/>
  <c r="BC702" i="23"/>
  <c r="BC703" i="23"/>
  <c r="BC704" i="23"/>
  <c r="BC705" i="23"/>
  <c r="BC706" i="23"/>
  <c r="BC707" i="23"/>
  <c r="BC708" i="23"/>
  <c r="BC709" i="23"/>
  <c r="BC710" i="23"/>
  <c r="BC711" i="23"/>
  <c r="BC712" i="23"/>
  <c r="BC713" i="23"/>
  <c r="BC714" i="23"/>
  <c r="BC715" i="23"/>
  <c r="BC716" i="23"/>
  <c r="BC717" i="23"/>
  <c r="BC718" i="23"/>
  <c r="BC719" i="23"/>
  <c r="BC720" i="23"/>
  <c r="BA701" i="23"/>
  <c r="BA702" i="23"/>
  <c r="BA703" i="23"/>
  <c r="BA704" i="23"/>
  <c r="BA705" i="23"/>
  <c r="BA706" i="23"/>
  <c r="BA707" i="23"/>
  <c r="BA708" i="23"/>
  <c r="BA709" i="23"/>
  <c r="BA710" i="23"/>
  <c r="BA711" i="23"/>
  <c r="BA712" i="23"/>
  <c r="BA713" i="23"/>
  <c r="BA714" i="23"/>
  <c r="BA715" i="23"/>
  <c r="BA716" i="23"/>
  <c r="BA717" i="23"/>
  <c r="BA718" i="23"/>
  <c r="BA719" i="23"/>
  <c r="BA720" i="23"/>
  <c r="AZ701" i="23"/>
  <c r="AZ702" i="23"/>
  <c r="AZ703" i="23"/>
  <c r="AZ704" i="23"/>
  <c r="AZ705" i="23"/>
  <c r="AZ706" i="23"/>
  <c r="AZ707" i="23"/>
  <c r="AZ708" i="23"/>
  <c r="AZ709" i="23"/>
  <c r="AZ710" i="23"/>
  <c r="AZ711" i="23"/>
  <c r="AZ712" i="23"/>
  <c r="AZ713" i="23"/>
  <c r="AZ714" i="23"/>
  <c r="AZ715" i="23"/>
  <c r="AZ716" i="23"/>
  <c r="AZ717" i="23"/>
  <c r="AZ718" i="23"/>
  <c r="AZ719" i="23"/>
  <c r="AZ720" i="23"/>
  <c r="AX701" i="23"/>
  <c r="AX702" i="23"/>
  <c r="AX703" i="23"/>
  <c r="AX704" i="23"/>
  <c r="AX705" i="23"/>
  <c r="AX706" i="23"/>
  <c r="AX707" i="23"/>
  <c r="AX708" i="23"/>
  <c r="AX709" i="23"/>
  <c r="AX710" i="23"/>
  <c r="AX711" i="23"/>
  <c r="AX712" i="23"/>
  <c r="AX713" i="23"/>
  <c r="AX714" i="23"/>
  <c r="AX715" i="23"/>
  <c r="AX716" i="23"/>
  <c r="AX717" i="23"/>
  <c r="AX718" i="23"/>
  <c r="AX719" i="23"/>
  <c r="AX720" i="23"/>
  <c r="AW701" i="23"/>
  <c r="AW702" i="23"/>
  <c r="AW703" i="23"/>
  <c r="AW704" i="23"/>
  <c r="AW705" i="23"/>
  <c r="AW706" i="23"/>
  <c r="AW707" i="23"/>
  <c r="AW708" i="23"/>
  <c r="AW709" i="23"/>
  <c r="AW710" i="23"/>
  <c r="AW711" i="23"/>
  <c r="AW712" i="23"/>
  <c r="AW713" i="23"/>
  <c r="AW714" i="23"/>
  <c r="AW715" i="23"/>
  <c r="AW716" i="23"/>
  <c r="AW717" i="23"/>
  <c r="AW718" i="23"/>
  <c r="AW719" i="23"/>
  <c r="AW720" i="23"/>
  <c r="AQ698" i="23"/>
  <c r="BV881" i="23"/>
  <c r="BV882" i="23"/>
  <c r="BV883" i="23"/>
  <c r="BV899" i="23"/>
  <c r="BV900" i="23"/>
  <c r="BV901" i="23"/>
  <c r="BV902" i="23"/>
  <c r="BV903" i="23"/>
  <c r="BV904" i="23"/>
  <c r="BV926" i="23"/>
  <c r="BU878" i="23"/>
  <c r="BU879" i="23"/>
  <c r="BU880" i="23"/>
  <c r="BU881" i="23"/>
  <c r="BU882" i="23"/>
  <c r="BU883" i="23"/>
  <c r="BU899" i="23"/>
  <c r="BU900" i="23"/>
  <c r="BU901" i="23"/>
  <c r="BU902" i="23"/>
  <c r="BU903" i="23"/>
  <c r="BU904" i="23"/>
  <c r="BU926" i="23"/>
  <c r="BS877" i="23"/>
  <c r="BS878" i="23"/>
  <c r="BS879" i="23"/>
  <c r="BS880" i="23"/>
  <c r="BS881" i="23"/>
  <c r="BS882" i="23"/>
  <c r="BS883" i="23"/>
  <c r="BS899" i="23"/>
  <c r="BS900" i="23"/>
  <c r="BS901" i="23"/>
  <c r="BS902" i="23"/>
  <c r="BS903" i="23"/>
  <c r="BS904" i="23"/>
  <c r="BS926" i="23"/>
  <c r="BR877" i="23"/>
  <c r="BR878" i="23"/>
  <c r="BR879" i="23"/>
  <c r="BR880" i="23"/>
  <c r="BR881" i="23"/>
  <c r="BR882" i="23"/>
  <c r="BR883" i="23"/>
  <c r="BR899" i="23"/>
  <c r="BR900" i="23"/>
  <c r="BR901" i="23"/>
  <c r="BR902" i="23"/>
  <c r="BR903" i="23"/>
  <c r="BR904" i="23"/>
  <c r="BR926" i="23"/>
  <c r="BP877" i="23"/>
  <c r="BP878" i="23"/>
  <c r="BP879" i="23"/>
  <c r="BP880" i="23"/>
  <c r="BP881" i="23"/>
  <c r="BP882" i="23"/>
  <c r="BP883" i="23"/>
  <c r="BP899" i="23"/>
  <c r="BP900" i="23"/>
  <c r="BP901" i="23"/>
  <c r="BP902" i="23"/>
  <c r="BP903" i="23"/>
  <c r="BP904" i="23"/>
  <c r="BP926" i="23"/>
  <c r="BO877" i="23"/>
  <c r="BO878" i="23"/>
  <c r="BO879" i="23"/>
  <c r="BO880" i="23"/>
  <c r="BO881" i="23"/>
  <c r="BO882" i="23"/>
  <c r="BO883" i="23"/>
  <c r="BO899" i="23"/>
  <c r="BO900" i="23"/>
  <c r="BO901" i="23"/>
  <c r="BO902" i="23"/>
  <c r="BO903" i="23"/>
  <c r="BO904" i="23"/>
  <c r="BO926" i="23"/>
  <c r="BM877" i="23"/>
  <c r="BM878" i="23"/>
  <c r="BM879" i="23"/>
  <c r="BM880" i="23"/>
  <c r="BM881" i="23"/>
  <c r="BM882" i="23"/>
  <c r="BM883" i="23"/>
  <c r="BM899" i="23"/>
  <c r="BM900" i="23"/>
  <c r="BM901" i="23"/>
  <c r="BM902" i="23"/>
  <c r="BM903" i="23"/>
  <c r="BM904" i="23"/>
  <c r="BM926" i="23"/>
  <c r="BL877" i="23"/>
  <c r="BL878" i="23"/>
  <c r="BL879" i="23"/>
  <c r="BL880" i="23"/>
  <c r="BL881" i="23"/>
  <c r="BL882" i="23"/>
  <c r="BL883" i="23"/>
  <c r="BL899" i="23"/>
  <c r="BL900" i="23"/>
  <c r="BL901" i="23"/>
  <c r="BL902" i="23"/>
  <c r="BL903" i="23"/>
  <c r="BL904" i="23"/>
  <c r="BL926" i="23"/>
  <c r="BJ877" i="23"/>
  <c r="BJ878" i="23"/>
  <c r="BJ879" i="23"/>
  <c r="BJ880" i="23"/>
  <c r="BJ881" i="23"/>
  <c r="BJ882" i="23"/>
  <c r="BJ883" i="23"/>
  <c r="BJ899" i="23"/>
  <c r="BJ900" i="23"/>
  <c r="BJ901" i="23"/>
  <c r="BJ902" i="23"/>
  <c r="BJ903" i="23"/>
  <c r="BJ904" i="23"/>
  <c r="BJ926" i="23"/>
  <c r="BI877" i="23"/>
  <c r="BI878" i="23"/>
  <c r="BI879" i="23"/>
  <c r="BI880" i="23"/>
  <c r="BI881" i="23"/>
  <c r="BI882" i="23"/>
  <c r="BI883" i="23"/>
  <c r="BI899" i="23"/>
  <c r="BI900" i="23"/>
  <c r="BI901" i="23"/>
  <c r="BI902" i="23"/>
  <c r="BI903" i="23"/>
  <c r="BI904" i="23"/>
  <c r="BI926" i="23"/>
  <c r="BG877" i="23"/>
  <c r="BG878" i="23"/>
  <c r="BG879" i="23"/>
  <c r="BG880" i="23"/>
  <c r="BG881" i="23"/>
  <c r="BG882" i="23"/>
  <c r="BG883" i="23"/>
  <c r="BG899" i="23"/>
  <c r="BG900" i="23"/>
  <c r="BG901" i="23"/>
  <c r="BG902" i="23"/>
  <c r="BG903" i="23"/>
  <c r="BG904" i="23"/>
  <c r="BG926" i="23"/>
  <c r="BF877" i="23"/>
  <c r="BF878" i="23"/>
  <c r="BF879" i="23"/>
  <c r="BF880" i="23"/>
  <c r="BF881" i="23"/>
  <c r="BF882" i="23"/>
  <c r="BF883" i="23"/>
  <c r="BF899" i="23"/>
  <c r="BF900" i="23"/>
  <c r="BF901" i="23"/>
  <c r="BF902" i="23"/>
  <c r="BF903" i="23"/>
  <c r="BF904" i="23"/>
  <c r="BF926" i="23"/>
  <c r="BD877" i="23"/>
  <c r="BD878" i="23"/>
  <c r="BD879" i="23"/>
  <c r="BD880" i="23"/>
  <c r="BD881" i="23"/>
  <c r="BD882" i="23"/>
  <c r="BD883" i="23"/>
  <c r="BD899" i="23"/>
  <c r="BD900" i="23"/>
  <c r="BD901" i="23"/>
  <c r="BD902" i="23"/>
  <c r="BD903" i="23"/>
  <c r="BD904" i="23"/>
  <c r="BD926" i="23"/>
  <c r="BC877" i="23"/>
  <c r="BC878" i="23"/>
  <c r="BC879" i="23"/>
  <c r="BC880" i="23"/>
  <c r="BC881" i="23"/>
  <c r="BC882" i="23"/>
  <c r="BC883" i="23"/>
  <c r="BC899" i="23"/>
  <c r="BC900" i="23"/>
  <c r="BC901" i="23"/>
  <c r="BC902" i="23"/>
  <c r="BC903" i="23"/>
  <c r="BC904" i="23"/>
  <c r="BC926" i="23"/>
  <c r="BA877" i="23"/>
  <c r="BA878" i="23"/>
  <c r="BA879" i="23"/>
  <c r="BA880" i="23"/>
  <c r="BA881" i="23"/>
  <c r="BA882" i="23"/>
  <c r="BA883" i="23"/>
  <c r="BA899" i="23"/>
  <c r="BA900" i="23"/>
  <c r="BA901" i="23"/>
  <c r="BA902" i="23"/>
  <c r="BA903" i="23"/>
  <c r="BA904" i="23"/>
  <c r="BA926" i="23"/>
  <c r="AZ877" i="23"/>
  <c r="AZ878" i="23"/>
  <c r="AZ879" i="23"/>
  <c r="AZ880" i="23"/>
  <c r="AZ881" i="23"/>
  <c r="AZ882" i="23"/>
  <c r="AZ883" i="23"/>
  <c r="AZ899" i="23"/>
  <c r="AZ900" i="23"/>
  <c r="AZ901" i="23"/>
  <c r="AZ902" i="23"/>
  <c r="AZ903" i="23"/>
  <c r="AZ904" i="23"/>
  <c r="AZ926" i="23"/>
  <c r="AX877" i="23"/>
  <c r="AX878" i="23"/>
  <c r="AX879" i="23"/>
  <c r="AX880" i="23"/>
  <c r="AX881" i="23"/>
  <c r="AX882" i="23"/>
  <c r="AX883" i="23"/>
  <c r="AX899" i="23"/>
  <c r="AX900" i="23"/>
  <c r="AX901" i="23"/>
  <c r="AX902" i="23"/>
  <c r="AX903" i="23"/>
  <c r="AX904" i="23"/>
  <c r="AX926" i="23"/>
  <c r="AW877" i="23"/>
  <c r="AW878" i="23"/>
  <c r="AW879" i="23"/>
  <c r="AW880" i="23"/>
  <c r="AW881" i="23"/>
  <c r="AW882" i="23"/>
  <c r="AW883" i="23"/>
  <c r="AW899" i="23"/>
  <c r="AW900" i="23"/>
  <c r="AW901" i="23"/>
  <c r="AW902" i="23"/>
  <c r="AW903" i="23"/>
  <c r="AW904" i="23"/>
  <c r="AW926" i="23"/>
  <c r="AQ874" i="23"/>
  <c r="BV841" i="23"/>
  <c r="BV842" i="23"/>
  <c r="BV843" i="23"/>
  <c r="BV844" i="23"/>
  <c r="BV845" i="23"/>
  <c r="BV846" i="23"/>
  <c r="BV847" i="23"/>
  <c r="BV848" i="23"/>
  <c r="BV849" i="23"/>
  <c r="BV850" i="23"/>
  <c r="BV851" i="23"/>
  <c r="BV852" i="23"/>
  <c r="BV853" i="23"/>
  <c r="BV854" i="23"/>
  <c r="BV855" i="23"/>
  <c r="BV856" i="23"/>
  <c r="BV857" i="23"/>
  <c r="BV858" i="23"/>
  <c r="BV859" i="23"/>
  <c r="BV860" i="23"/>
  <c r="BU841" i="23"/>
  <c r="BU842" i="23"/>
  <c r="BU843" i="23"/>
  <c r="BU844" i="23"/>
  <c r="BU845" i="23"/>
  <c r="BU846" i="23"/>
  <c r="BU847" i="23"/>
  <c r="BU848" i="23"/>
  <c r="BU849" i="23"/>
  <c r="BU850" i="23"/>
  <c r="BU851" i="23"/>
  <c r="BU852" i="23"/>
  <c r="BU853" i="23"/>
  <c r="BU854" i="23"/>
  <c r="BU855" i="23"/>
  <c r="BU856" i="23"/>
  <c r="BU857" i="23"/>
  <c r="BU858" i="23"/>
  <c r="BU859" i="23"/>
  <c r="BU860" i="23"/>
  <c r="BS841" i="23"/>
  <c r="BS842" i="23"/>
  <c r="BS843" i="23"/>
  <c r="BS844" i="23"/>
  <c r="BS845" i="23"/>
  <c r="BS846" i="23"/>
  <c r="BS847" i="23"/>
  <c r="BS848" i="23"/>
  <c r="BS849" i="23"/>
  <c r="BS850" i="23"/>
  <c r="BS851" i="23"/>
  <c r="BS852" i="23"/>
  <c r="BS853" i="23"/>
  <c r="BS854" i="23"/>
  <c r="BS855" i="23"/>
  <c r="BS856" i="23"/>
  <c r="BS857" i="23"/>
  <c r="BS858" i="23"/>
  <c r="BS859" i="23"/>
  <c r="BS860" i="23"/>
  <c r="BR841" i="23"/>
  <c r="BR842" i="23"/>
  <c r="BR843" i="23"/>
  <c r="BR844" i="23"/>
  <c r="BR845" i="23"/>
  <c r="BR846" i="23"/>
  <c r="BR847" i="23"/>
  <c r="BR848" i="23"/>
  <c r="BR849" i="23"/>
  <c r="BR850" i="23"/>
  <c r="BR851" i="23"/>
  <c r="BR852" i="23"/>
  <c r="BR853" i="23"/>
  <c r="BR854" i="23"/>
  <c r="BR855" i="23"/>
  <c r="BR856" i="23"/>
  <c r="BR857" i="23"/>
  <c r="BR858" i="23"/>
  <c r="BR859" i="23"/>
  <c r="BR860" i="23"/>
  <c r="BP841" i="23"/>
  <c r="BP842" i="23"/>
  <c r="BP843" i="23"/>
  <c r="BP844" i="23"/>
  <c r="BP845" i="23"/>
  <c r="BP846" i="23"/>
  <c r="BP847" i="23"/>
  <c r="BP848" i="23"/>
  <c r="BP849" i="23"/>
  <c r="BP850" i="23"/>
  <c r="BP851" i="23"/>
  <c r="BP852" i="23"/>
  <c r="BP853" i="23"/>
  <c r="BP854" i="23"/>
  <c r="BP855" i="23"/>
  <c r="BP856" i="23"/>
  <c r="BP857" i="23"/>
  <c r="BP858" i="23"/>
  <c r="BP859" i="23"/>
  <c r="BP860" i="23"/>
  <c r="BO841" i="23"/>
  <c r="BO842" i="23"/>
  <c r="BO843" i="23"/>
  <c r="BO844" i="23"/>
  <c r="BO845" i="23"/>
  <c r="BO846" i="23"/>
  <c r="BO847" i="23"/>
  <c r="BO848" i="23"/>
  <c r="BO849" i="23"/>
  <c r="BO850" i="23"/>
  <c r="BO851" i="23"/>
  <c r="BO852" i="23"/>
  <c r="BO853" i="23"/>
  <c r="BO854" i="23"/>
  <c r="BO855" i="23"/>
  <c r="BO856" i="23"/>
  <c r="BO857" i="23"/>
  <c r="BO858" i="23"/>
  <c r="BO859" i="23"/>
  <c r="BO860" i="23"/>
  <c r="BM841" i="23"/>
  <c r="BM842" i="23"/>
  <c r="BM843" i="23"/>
  <c r="BM844" i="23"/>
  <c r="BM845" i="23"/>
  <c r="BM846" i="23"/>
  <c r="BM847" i="23"/>
  <c r="BM848" i="23"/>
  <c r="BM849" i="23"/>
  <c r="BM850" i="23"/>
  <c r="BM851" i="23"/>
  <c r="BM852" i="23"/>
  <c r="BM853" i="23"/>
  <c r="BM854" i="23"/>
  <c r="BM855" i="23"/>
  <c r="BM856" i="23"/>
  <c r="BM857" i="23"/>
  <c r="BM858" i="23"/>
  <c r="BM859" i="23"/>
  <c r="BM860" i="23"/>
  <c r="BL841" i="23"/>
  <c r="BL842" i="23"/>
  <c r="BL843" i="23"/>
  <c r="BL844" i="23"/>
  <c r="BL845" i="23"/>
  <c r="BL846" i="23"/>
  <c r="BL847" i="23"/>
  <c r="BL848" i="23"/>
  <c r="BL849" i="23"/>
  <c r="BL850" i="23"/>
  <c r="BL851" i="23"/>
  <c r="BL852" i="23"/>
  <c r="BL853" i="23"/>
  <c r="BL854" i="23"/>
  <c r="BL855" i="23"/>
  <c r="BL856" i="23"/>
  <c r="BL857" i="23"/>
  <c r="BL858" i="23"/>
  <c r="BL859" i="23"/>
  <c r="BL860" i="23"/>
  <c r="BJ841" i="23"/>
  <c r="BJ842" i="23"/>
  <c r="BJ843" i="23"/>
  <c r="BJ844" i="23"/>
  <c r="BJ845" i="23"/>
  <c r="BJ846" i="23"/>
  <c r="BJ847" i="23"/>
  <c r="BJ848" i="23"/>
  <c r="BJ849" i="23"/>
  <c r="BJ850" i="23"/>
  <c r="BJ851" i="23"/>
  <c r="BJ852" i="23"/>
  <c r="BJ853" i="23"/>
  <c r="BJ854" i="23"/>
  <c r="BJ855" i="23"/>
  <c r="BJ856" i="23"/>
  <c r="BJ857" i="23"/>
  <c r="BJ858" i="23"/>
  <c r="BJ859" i="23"/>
  <c r="BJ860" i="23"/>
  <c r="BI841" i="23"/>
  <c r="BI842" i="23"/>
  <c r="BI843" i="23"/>
  <c r="BI844" i="23"/>
  <c r="BI845" i="23"/>
  <c r="BI846" i="23"/>
  <c r="BI847" i="23"/>
  <c r="BI848" i="23"/>
  <c r="BI849" i="23"/>
  <c r="BI850" i="23"/>
  <c r="BI851" i="23"/>
  <c r="BI852" i="23"/>
  <c r="BI853" i="23"/>
  <c r="BI854" i="23"/>
  <c r="BI855" i="23"/>
  <c r="BI856" i="23"/>
  <c r="BI857" i="23"/>
  <c r="BI858" i="23"/>
  <c r="BI859" i="23"/>
  <c r="BI860" i="23"/>
  <c r="BG841" i="23"/>
  <c r="BG842" i="23"/>
  <c r="BG843" i="23"/>
  <c r="BG844" i="23"/>
  <c r="BG845" i="23"/>
  <c r="BG846" i="23"/>
  <c r="BG847" i="23"/>
  <c r="BG848" i="23"/>
  <c r="BG849" i="23"/>
  <c r="BG850" i="23"/>
  <c r="BG851" i="23"/>
  <c r="BG852" i="23"/>
  <c r="BG853" i="23"/>
  <c r="BG854" i="23"/>
  <c r="BG855" i="23"/>
  <c r="BG856" i="23"/>
  <c r="BG857" i="23"/>
  <c r="BG858" i="23"/>
  <c r="BG859" i="23"/>
  <c r="BG860" i="23"/>
  <c r="BF841" i="23"/>
  <c r="BF842" i="23"/>
  <c r="BF843" i="23"/>
  <c r="BF844" i="23"/>
  <c r="BF845" i="23"/>
  <c r="BF846" i="23"/>
  <c r="BF847" i="23"/>
  <c r="BF848" i="23"/>
  <c r="BF849" i="23"/>
  <c r="BF850" i="23"/>
  <c r="BF851" i="23"/>
  <c r="BF852" i="23"/>
  <c r="BF853" i="23"/>
  <c r="BF854" i="23"/>
  <c r="BF855" i="23"/>
  <c r="BF856" i="23"/>
  <c r="BF857" i="23"/>
  <c r="BF858" i="23"/>
  <c r="BF859" i="23"/>
  <c r="BF860" i="23"/>
  <c r="BD841" i="23"/>
  <c r="BD842" i="23"/>
  <c r="BD843" i="23"/>
  <c r="BD844" i="23"/>
  <c r="BD845" i="23"/>
  <c r="BD846" i="23"/>
  <c r="BD847" i="23"/>
  <c r="BD848" i="23"/>
  <c r="BD849" i="23"/>
  <c r="BD850" i="23"/>
  <c r="BD851" i="23"/>
  <c r="BD852" i="23"/>
  <c r="BD853" i="23"/>
  <c r="BD854" i="23"/>
  <c r="BD855" i="23"/>
  <c r="BD856" i="23"/>
  <c r="BD857" i="23"/>
  <c r="BD858" i="23"/>
  <c r="BD859" i="23"/>
  <c r="BD860" i="23"/>
  <c r="BC841" i="23"/>
  <c r="BC842" i="23"/>
  <c r="BC843" i="23"/>
  <c r="BC844" i="23"/>
  <c r="BC845" i="23"/>
  <c r="BC846" i="23"/>
  <c r="BC847" i="23"/>
  <c r="BC848" i="23"/>
  <c r="BC849" i="23"/>
  <c r="BC850" i="23"/>
  <c r="BC851" i="23"/>
  <c r="BC852" i="23"/>
  <c r="BC853" i="23"/>
  <c r="BC854" i="23"/>
  <c r="BC855" i="23"/>
  <c r="BC856" i="23"/>
  <c r="BC857" i="23"/>
  <c r="BC858" i="23"/>
  <c r="BC859" i="23"/>
  <c r="BC860" i="23"/>
  <c r="BA841" i="23"/>
  <c r="BA842" i="23"/>
  <c r="BA843" i="23"/>
  <c r="BA844" i="23"/>
  <c r="BA845" i="23"/>
  <c r="BA846" i="23"/>
  <c r="BA847" i="23"/>
  <c r="BA848" i="23"/>
  <c r="BA849" i="23"/>
  <c r="BA850" i="23"/>
  <c r="BA851" i="23"/>
  <c r="BA852" i="23"/>
  <c r="BA853" i="23"/>
  <c r="BA854" i="23"/>
  <c r="BA855" i="23"/>
  <c r="BA856" i="23"/>
  <c r="BA857" i="23"/>
  <c r="BA858" i="23"/>
  <c r="BA859" i="23"/>
  <c r="BA860" i="23"/>
  <c r="AZ841" i="23"/>
  <c r="AZ842" i="23"/>
  <c r="AZ843" i="23"/>
  <c r="AZ844" i="23"/>
  <c r="AZ845" i="23"/>
  <c r="AZ846" i="23"/>
  <c r="AZ847" i="23"/>
  <c r="AZ848" i="23"/>
  <c r="AZ849" i="23"/>
  <c r="AZ850" i="23"/>
  <c r="AZ851" i="23"/>
  <c r="AZ852" i="23"/>
  <c r="AZ853" i="23"/>
  <c r="AZ854" i="23"/>
  <c r="AZ855" i="23"/>
  <c r="AZ856" i="23"/>
  <c r="AZ857" i="23"/>
  <c r="AZ858" i="23"/>
  <c r="AZ859" i="23"/>
  <c r="AZ860" i="23"/>
  <c r="AX841" i="23"/>
  <c r="AX842" i="23"/>
  <c r="AX843" i="23"/>
  <c r="AX844" i="23"/>
  <c r="AX845" i="23"/>
  <c r="AX846" i="23"/>
  <c r="AX847" i="23"/>
  <c r="AX848" i="23"/>
  <c r="AX849" i="23"/>
  <c r="AX850" i="23"/>
  <c r="AX851" i="23"/>
  <c r="AX852" i="23"/>
  <c r="AX853" i="23"/>
  <c r="AX854" i="23"/>
  <c r="AX855" i="23"/>
  <c r="AX856" i="23"/>
  <c r="AX857" i="23"/>
  <c r="AX858" i="23"/>
  <c r="AX859" i="23"/>
  <c r="AX860" i="23"/>
  <c r="AW841" i="23"/>
  <c r="AW842" i="23"/>
  <c r="AW843" i="23"/>
  <c r="AW844" i="23"/>
  <c r="AW845" i="23"/>
  <c r="AW846" i="23"/>
  <c r="AW847" i="23"/>
  <c r="AW848" i="23"/>
  <c r="AW849" i="23"/>
  <c r="AW850" i="23"/>
  <c r="AW851" i="23"/>
  <c r="AW852" i="23"/>
  <c r="AW853" i="23"/>
  <c r="AW854" i="23"/>
  <c r="AW855" i="23"/>
  <c r="AW856" i="23"/>
  <c r="AW857" i="23"/>
  <c r="AW858" i="23"/>
  <c r="AW859" i="23"/>
  <c r="AW860" i="23"/>
  <c r="AQ838" i="23"/>
  <c r="BV805" i="23"/>
  <c r="BV806" i="23"/>
  <c r="BV807" i="23"/>
  <c r="BV808" i="23"/>
  <c r="BV809" i="23"/>
  <c r="BV810" i="23"/>
  <c r="BV811" i="23"/>
  <c r="BV812" i="23"/>
  <c r="BV813" i="23"/>
  <c r="BV814" i="23"/>
  <c r="BV815" i="23"/>
  <c r="BV816" i="23"/>
  <c r="BV817" i="23"/>
  <c r="BV818" i="23"/>
  <c r="BV819" i="23"/>
  <c r="BV820" i="23"/>
  <c r="BV821" i="23"/>
  <c r="BV822" i="23"/>
  <c r="BV823" i="23"/>
  <c r="BV824" i="23"/>
  <c r="BU805" i="23"/>
  <c r="BU806" i="23"/>
  <c r="BU807" i="23"/>
  <c r="BU808" i="23"/>
  <c r="BU809" i="23"/>
  <c r="BU810" i="23"/>
  <c r="BU811" i="23"/>
  <c r="BU812" i="23"/>
  <c r="BU813" i="23"/>
  <c r="BU814" i="23"/>
  <c r="BU815" i="23"/>
  <c r="BU816" i="23"/>
  <c r="BU817" i="23"/>
  <c r="BU818" i="23"/>
  <c r="BU819" i="23"/>
  <c r="BU820" i="23"/>
  <c r="BU821" i="23"/>
  <c r="BU822" i="23"/>
  <c r="BU823" i="23"/>
  <c r="BU824" i="23"/>
  <c r="BS805" i="23"/>
  <c r="BS806" i="23"/>
  <c r="BS807" i="23"/>
  <c r="BS808" i="23"/>
  <c r="BS809" i="23"/>
  <c r="BS810" i="23"/>
  <c r="BS811" i="23"/>
  <c r="BS812" i="23"/>
  <c r="BS813" i="23"/>
  <c r="BS814" i="23"/>
  <c r="BS815" i="23"/>
  <c r="BS816" i="23"/>
  <c r="BS817" i="23"/>
  <c r="BS818" i="23"/>
  <c r="BS819" i="23"/>
  <c r="BS820" i="23"/>
  <c r="BS821" i="23"/>
  <c r="BS822" i="23"/>
  <c r="BS823" i="23"/>
  <c r="BS824" i="23"/>
  <c r="BR805" i="23"/>
  <c r="BR806" i="23"/>
  <c r="BR807" i="23"/>
  <c r="BR808" i="23"/>
  <c r="BR809" i="23"/>
  <c r="BR810" i="23"/>
  <c r="BR811" i="23"/>
  <c r="BR812" i="23"/>
  <c r="BR813" i="23"/>
  <c r="BR814" i="23"/>
  <c r="BR815" i="23"/>
  <c r="BR816" i="23"/>
  <c r="BR817" i="23"/>
  <c r="BR818" i="23"/>
  <c r="BR819" i="23"/>
  <c r="BR820" i="23"/>
  <c r="BR821" i="23"/>
  <c r="BR822" i="23"/>
  <c r="BR823" i="23"/>
  <c r="BR824" i="23"/>
  <c r="BP805" i="23"/>
  <c r="BP806" i="23"/>
  <c r="BP807" i="23"/>
  <c r="BP808" i="23"/>
  <c r="BP809" i="23"/>
  <c r="BP810" i="23"/>
  <c r="BP811" i="23"/>
  <c r="BP812" i="23"/>
  <c r="BP813" i="23"/>
  <c r="BP814" i="23"/>
  <c r="BP815" i="23"/>
  <c r="BP816" i="23"/>
  <c r="BP817" i="23"/>
  <c r="BP818" i="23"/>
  <c r="BP819" i="23"/>
  <c r="BP820" i="23"/>
  <c r="BP821" i="23"/>
  <c r="BP822" i="23"/>
  <c r="BP823" i="23"/>
  <c r="BP824" i="23"/>
  <c r="BO805" i="23"/>
  <c r="BO806" i="23"/>
  <c r="BO807" i="23"/>
  <c r="BO808" i="23"/>
  <c r="BO809" i="23"/>
  <c r="BO810" i="23"/>
  <c r="BO811" i="23"/>
  <c r="BO812" i="23"/>
  <c r="BO813" i="23"/>
  <c r="BO814" i="23"/>
  <c r="BO815" i="23"/>
  <c r="BO816" i="23"/>
  <c r="BO817" i="23"/>
  <c r="BO818" i="23"/>
  <c r="BO819" i="23"/>
  <c r="BO820" i="23"/>
  <c r="BO821" i="23"/>
  <c r="BO822" i="23"/>
  <c r="BO823" i="23"/>
  <c r="BO824" i="23"/>
  <c r="BM805" i="23"/>
  <c r="BM806" i="23"/>
  <c r="BM807" i="23"/>
  <c r="BM808" i="23"/>
  <c r="BM809" i="23"/>
  <c r="BM810" i="23"/>
  <c r="BM811" i="23"/>
  <c r="BM812" i="23"/>
  <c r="BM813" i="23"/>
  <c r="BM814" i="23"/>
  <c r="BM815" i="23"/>
  <c r="BM816" i="23"/>
  <c r="BM817" i="23"/>
  <c r="BM818" i="23"/>
  <c r="BM819" i="23"/>
  <c r="BM820" i="23"/>
  <c r="BM821" i="23"/>
  <c r="BM822" i="23"/>
  <c r="BM823" i="23"/>
  <c r="BM824" i="23"/>
  <c r="BL805" i="23"/>
  <c r="BL806" i="23"/>
  <c r="BL807" i="23"/>
  <c r="BL808" i="23"/>
  <c r="BL809" i="23"/>
  <c r="BL810" i="23"/>
  <c r="BL811" i="23"/>
  <c r="BL812" i="23"/>
  <c r="BL813" i="23"/>
  <c r="BL814" i="23"/>
  <c r="BL815" i="23"/>
  <c r="BL816" i="23"/>
  <c r="BL817" i="23"/>
  <c r="BL818" i="23"/>
  <c r="BL819" i="23"/>
  <c r="BL820" i="23"/>
  <c r="BL821" i="23"/>
  <c r="BL822" i="23"/>
  <c r="BL823" i="23"/>
  <c r="BL824" i="23"/>
  <c r="BJ805" i="23"/>
  <c r="BJ806" i="23"/>
  <c r="BJ807" i="23"/>
  <c r="BJ808" i="23"/>
  <c r="BJ809" i="23"/>
  <c r="BJ810" i="23"/>
  <c r="BJ811" i="23"/>
  <c r="BJ812" i="23"/>
  <c r="BJ813" i="23"/>
  <c r="BJ814" i="23"/>
  <c r="BJ815" i="23"/>
  <c r="BJ816" i="23"/>
  <c r="BJ817" i="23"/>
  <c r="BJ818" i="23"/>
  <c r="BJ819" i="23"/>
  <c r="BJ820" i="23"/>
  <c r="BJ821" i="23"/>
  <c r="BJ822" i="23"/>
  <c r="BJ823" i="23"/>
  <c r="BJ824" i="23"/>
  <c r="BI805" i="23"/>
  <c r="BI806" i="23"/>
  <c r="BI807" i="23"/>
  <c r="BI808" i="23"/>
  <c r="BI809" i="23"/>
  <c r="BI810" i="23"/>
  <c r="BI811" i="23"/>
  <c r="BI812" i="23"/>
  <c r="BI813" i="23"/>
  <c r="BI814" i="23"/>
  <c r="BI815" i="23"/>
  <c r="BI816" i="23"/>
  <c r="BI817" i="23"/>
  <c r="BI818" i="23"/>
  <c r="BI819" i="23"/>
  <c r="BI820" i="23"/>
  <c r="BI821" i="23"/>
  <c r="BI822" i="23"/>
  <c r="BI823" i="23"/>
  <c r="BI824" i="23"/>
  <c r="BG805" i="23"/>
  <c r="BG806" i="23"/>
  <c r="BG807" i="23"/>
  <c r="BG808" i="23"/>
  <c r="BG809" i="23"/>
  <c r="BG810" i="23"/>
  <c r="BG811" i="23"/>
  <c r="BG812" i="23"/>
  <c r="BG813" i="23"/>
  <c r="BG814" i="23"/>
  <c r="BG815" i="23"/>
  <c r="BG816" i="23"/>
  <c r="BG817" i="23"/>
  <c r="BG818" i="23"/>
  <c r="BG819" i="23"/>
  <c r="BG820" i="23"/>
  <c r="BG821" i="23"/>
  <c r="BG822" i="23"/>
  <c r="BG823" i="23"/>
  <c r="BG824" i="23"/>
  <c r="BF805" i="23"/>
  <c r="BF806" i="23"/>
  <c r="BF807" i="23"/>
  <c r="BF808" i="23"/>
  <c r="BF809" i="23"/>
  <c r="BF810" i="23"/>
  <c r="BF811" i="23"/>
  <c r="BF812" i="23"/>
  <c r="BF813" i="23"/>
  <c r="BF814" i="23"/>
  <c r="BF815" i="23"/>
  <c r="BF816" i="23"/>
  <c r="BF817" i="23"/>
  <c r="BF818" i="23"/>
  <c r="BF819" i="23"/>
  <c r="BF820" i="23"/>
  <c r="BF821" i="23"/>
  <c r="BF822" i="23"/>
  <c r="BF823" i="23"/>
  <c r="BF824" i="23"/>
  <c r="BD805" i="23"/>
  <c r="BD806" i="23"/>
  <c r="BD807" i="23"/>
  <c r="BD808" i="23"/>
  <c r="BD809" i="23"/>
  <c r="BD810" i="23"/>
  <c r="BD811" i="23"/>
  <c r="BD812" i="23"/>
  <c r="BD813" i="23"/>
  <c r="BD814" i="23"/>
  <c r="BD815" i="23"/>
  <c r="BD816" i="23"/>
  <c r="BD817" i="23"/>
  <c r="BD818" i="23"/>
  <c r="BD819" i="23"/>
  <c r="BD820" i="23"/>
  <c r="BD821" i="23"/>
  <c r="BD822" i="23"/>
  <c r="BD823" i="23"/>
  <c r="BD824" i="23"/>
  <c r="BC805" i="23"/>
  <c r="BC806" i="23"/>
  <c r="BC807" i="23"/>
  <c r="BC808" i="23"/>
  <c r="BC809" i="23"/>
  <c r="BC810" i="23"/>
  <c r="BC811" i="23"/>
  <c r="BC812" i="23"/>
  <c r="BC813" i="23"/>
  <c r="BC814" i="23"/>
  <c r="BC815" i="23"/>
  <c r="BC816" i="23"/>
  <c r="BC817" i="23"/>
  <c r="BC818" i="23"/>
  <c r="BC819" i="23"/>
  <c r="BC820" i="23"/>
  <c r="BC821" i="23"/>
  <c r="BC822" i="23"/>
  <c r="BC823" i="23"/>
  <c r="BC824" i="23"/>
  <c r="BA805" i="23"/>
  <c r="BA806" i="23"/>
  <c r="BA807" i="23"/>
  <c r="BA808" i="23"/>
  <c r="BA809" i="23"/>
  <c r="BA810" i="23"/>
  <c r="BA811" i="23"/>
  <c r="BA812" i="23"/>
  <c r="BA813" i="23"/>
  <c r="BA814" i="23"/>
  <c r="BA815" i="23"/>
  <c r="BA816" i="23"/>
  <c r="BA817" i="23"/>
  <c r="BA818" i="23"/>
  <c r="BA819" i="23"/>
  <c r="BA820" i="23"/>
  <c r="BA821" i="23"/>
  <c r="BA822" i="23"/>
  <c r="BA823" i="23"/>
  <c r="BA824" i="23"/>
  <c r="AZ805" i="23"/>
  <c r="AZ806" i="23"/>
  <c r="AZ807" i="23"/>
  <c r="AZ808" i="23"/>
  <c r="AZ809" i="23"/>
  <c r="AZ810" i="23"/>
  <c r="AZ811" i="23"/>
  <c r="AZ812" i="23"/>
  <c r="AZ813" i="23"/>
  <c r="AZ814" i="23"/>
  <c r="AZ815" i="23"/>
  <c r="AZ816" i="23"/>
  <c r="AZ817" i="23"/>
  <c r="AZ818" i="23"/>
  <c r="AZ819" i="23"/>
  <c r="AZ820" i="23"/>
  <c r="AZ821" i="23"/>
  <c r="AZ822" i="23"/>
  <c r="AZ823" i="23"/>
  <c r="AZ824" i="23"/>
  <c r="AX805" i="23"/>
  <c r="AX806" i="23"/>
  <c r="AX807" i="23"/>
  <c r="AX808" i="23"/>
  <c r="AX809" i="23"/>
  <c r="AX810" i="23"/>
  <c r="AX811" i="23"/>
  <c r="AX812" i="23"/>
  <c r="AX813" i="23"/>
  <c r="AX814" i="23"/>
  <c r="AX815" i="23"/>
  <c r="AX816" i="23"/>
  <c r="AX817" i="23"/>
  <c r="AX818" i="23"/>
  <c r="AX819" i="23"/>
  <c r="AX820" i="23"/>
  <c r="AX821" i="23"/>
  <c r="AX822" i="23"/>
  <c r="AX823" i="23"/>
  <c r="AX824" i="23"/>
  <c r="AW805" i="23"/>
  <c r="AW806" i="23"/>
  <c r="AW807" i="23"/>
  <c r="AW808" i="23"/>
  <c r="AW809" i="23"/>
  <c r="AW810" i="23"/>
  <c r="AW811" i="23"/>
  <c r="AW812" i="23"/>
  <c r="AW813" i="23"/>
  <c r="AW814" i="23"/>
  <c r="AW815" i="23"/>
  <c r="AW816" i="23"/>
  <c r="AW817" i="23"/>
  <c r="AW818" i="23"/>
  <c r="AW819" i="23"/>
  <c r="AW820" i="23"/>
  <c r="AW821" i="23"/>
  <c r="AW822" i="23"/>
  <c r="AW823" i="23"/>
  <c r="AW824" i="23"/>
  <c r="AQ802" i="23"/>
  <c r="BV769" i="23"/>
  <c r="BV770" i="23"/>
  <c r="BV771" i="23"/>
  <c r="BV772" i="23"/>
  <c r="BV773" i="23"/>
  <c r="BV774" i="23"/>
  <c r="BV775" i="23"/>
  <c r="BV776" i="23"/>
  <c r="BV777" i="23"/>
  <c r="BV778" i="23"/>
  <c r="BV779" i="23"/>
  <c r="BV780" i="23"/>
  <c r="BV781" i="23"/>
  <c r="BV782" i="23"/>
  <c r="BV783" i="23"/>
  <c r="BV784" i="23"/>
  <c r="BV785" i="23"/>
  <c r="BV786" i="23"/>
  <c r="BV787" i="23"/>
  <c r="BV788" i="23"/>
  <c r="BU769" i="23"/>
  <c r="BU770" i="23"/>
  <c r="BU771" i="23"/>
  <c r="BU772" i="23"/>
  <c r="BU773" i="23"/>
  <c r="BU774" i="23"/>
  <c r="BU775" i="23"/>
  <c r="BU776" i="23"/>
  <c r="BU777" i="23"/>
  <c r="BU778" i="23"/>
  <c r="BU779" i="23"/>
  <c r="BU780" i="23"/>
  <c r="BU781" i="23"/>
  <c r="BU782" i="23"/>
  <c r="BU783" i="23"/>
  <c r="BU784" i="23"/>
  <c r="BU785" i="23"/>
  <c r="BU786" i="23"/>
  <c r="BU787" i="23"/>
  <c r="BU788" i="23"/>
  <c r="BS769" i="23"/>
  <c r="BS770" i="23"/>
  <c r="BS771" i="23"/>
  <c r="BS772" i="23"/>
  <c r="BS773" i="23"/>
  <c r="BS774" i="23"/>
  <c r="BS775" i="23"/>
  <c r="BS776" i="23"/>
  <c r="BS777" i="23"/>
  <c r="BS778" i="23"/>
  <c r="BS779" i="23"/>
  <c r="BS780" i="23"/>
  <c r="BS781" i="23"/>
  <c r="BS782" i="23"/>
  <c r="BS783" i="23"/>
  <c r="BS784" i="23"/>
  <c r="BS785" i="23"/>
  <c r="BS786" i="23"/>
  <c r="BS787" i="23"/>
  <c r="BS788" i="23"/>
  <c r="BR769" i="23"/>
  <c r="BR770" i="23"/>
  <c r="BR771" i="23"/>
  <c r="BR772" i="23"/>
  <c r="BR773" i="23"/>
  <c r="BR774" i="23"/>
  <c r="BR775" i="23"/>
  <c r="BR776" i="23"/>
  <c r="BR777" i="23"/>
  <c r="BR778" i="23"/>
  <c r="BR779" i="23"/>
  <c r="BR780" i="23"/>
  <c r="BR781" i="23"/>
  <c r="BR782" i="23"/>
  <c r="BR783" i="23"/>
  <c r="BR784" i="23"/>
  <c r="BR785" i="23"/>
  <c r="BR786" i="23"/>
  <c r="BR787" i="23"/>
  <c r="BR788" i="23"/>
  <c r="BP769" i="23"/>
  <c r="BP770" i="23"/>
  <c r="BP771" i="23"/>
  <c r="BP772" i="23"/>
  <c r="BP773" i="23"/>
  <c r="BP774" i="23"/>
  <c r="BP775" i="23"/>
  <c r="BP776" i="23"/>
  <c r="BP777" i="23"/>
  <c r="BP778" i="23"/>
  <c r="BP779" i="23"/>
  <c r="BP780" i="23"/>
  <c r="BP781" i="23"/>
  <c r="BP782" i="23"/>
  <c r="BP783" i="23"/>
  <c r="BP784" i="23"/>
  <c r="BP785" i="23"/>
  <c r="BP786" i="23"/>
  <c r="BP787" i="23"/>
  <c r="BP788" i="23"/>
  <c r="BO769" i="23"/>
  <c r="BO770" i="23"/>
  <c r="BO771" i="23"/>
  <c r="BO772" i="23"/>
  <c r="BO773" i="23"/>
  <c r="BO774" i="23"/>
  <c r="BO775" i="23"/>
  <c r="BO776" i="23"/>
  <c r="BO777" i="23"/>
  <c r="BO778" i="23"/>
  <c r="BO779" i="23"/>
  <c r="BO780" i="23"/>
  <c r="BO781" i="23"/>
  <c r="BO782" i="23"/>
  <c r="BO783" i="23"/>
  <c r="BO784" i="23"/>
  <c r="BO785" i="23"/>
  <c r="BO786" i="23"/>
  <c r="BO787" i="23"/>
  <c r="BO788" i="23"/>
  <c r="BM769" i="23"/>
  <c r="BM770" i="23"/>
  <c r="BM771" i="23"/>
  <c r="BM772" i="23"/>
  <c r="BM773" i="23"/>
  <c r="BM774" i="23"/>
  <c r="BM775" i="23"/>
  <c r="BM776" i="23"/>
  <c r="BM777" i="23"/>
  <c r="BM778" i="23"/>
  <c r="BM779" i="23"/>
  <c r="BM780" i="23"/>
  <c r="BM781" i="23"/>
  <c r="BM782" i="23"/>
  <c r="BM783" i="23"/>
  <c r="BM784" i="23"/>
  <c r="BM785" i="23"/>
  <c r="BM786" i="23"/>
  <c r="BM787" i="23"/>
  <c r="BM788" i="23"/>
  <c r="BL769" i="23"/>
  <c r="BL770" i="23"/>
  <c r="BL771" i="23"/>
  <c r="BL772" i="23"/>
  <c r="BL773" i="23"/>
  <c r="BL774" i="23"/>
  <c r="BL775" i="23"/>
  <c r="BL776" i="23"/>
  <c r="BL777" i="23"/>
  <c r="BL778" i="23"/>
  <c r="BL779" i="23"/>
  <c r="BL780" i="23"/>
  <c r="BL781" i="23"/>
  <c r="BL782" i="23"/>
  <c r="BL783" i="23"/>
  <c r="BL784" i="23"/>
  <c r="BL785" i="23"/>
  <c r="BL786" i="23"/>
  <c r="BL787" i="23"/>
  <c r="BL788" i="23"/>
  <c r="BJ769" i="23"/>
  <c r="BJ770" i="23"/>
  <c r="BJ771" i="23"/>
  <c r="BJ772" i="23"/>
  <c r="BJ773" i="23"/>
  <c r="BJ774" i="23"/>
  <c r="BJ775" i="23"/>
  <c r="BJ776" i="23"/>
  <c r="BJ777" i="23"/>
  <c r="BJ778" i="23"/>
  <c r="BJ779" i="23"/>
  <c r="BJ780" i="23"/>
  <c r="BJ781" i="23"/>
  <c r="BJ782" i="23"/>
  <c r="BJ783" i="23"/>
  <c r="BJ784" i="23"/>
  <c r="BJ785" i="23"/>
  <c r="BJ786" i="23"/>
  <c r="BJ787" i="23"/>
  <c r="BJ788" i="23"/>
  <c r="BI769" i="23"/>
  <c r="BI770" i="23"/>
  <c r="BI771" i="23"/>
  <c r="BI772" i="23"/>
  <c r="BI773" i="23"/>
  <c r="BI774" i="23"/>
  <c r="BI775" i="23"/>
  <c r="BI776" i="23"/>
  <c r="BI777" i="23"/>
  <c r="BI778" i="23"/>
  <c r="BI779" i="23"/>
  <c r="BI780" i="23"/>
  <c r="BI781" i="23"/>
  <c r="BI782" i="23"/>
  <c r="BI783" i="23"/>
  <c r="BI784" i="23"/>
  <c r="BI785" i="23"/>
  <c r="BI786" i="23"/>
  <c r="BI787" i="23"/>
  <c r="BI788" i="23"/>
  <c r="BG769" i="23"/>
  <c r="BG770" i="23"/>
  <c r="BG771" i="23"/>
  <c r="BG772" i="23"/>
  <c r="BG773" i="23"/>
  <c r="BG774" i="23"/>
  <c r="BG775" i="23"/>
  <c r="BG776" i="23"/>
  <c r="BG777" i="23"/>
  <c r="BG778" i="23"/>
  <c r="BG779" i="23"/>
  <c r="BG780" i="23"/>
  <c r="BG781" i="23"/>
  <c r="BG782" i="23"/>
  <c r="BG783" i="23"/>
  <c r="BG784" i="23"/>
  <c r="BG785" i="23"/>
  <c r="BG786" i="23"/>
  <c r="BG787" i="23"/>
  <c r="BG788" i="23"/>
  <c r="BF769" i="23"/>
  <c r="BF770" i="23"/>
  <c r="BF771" i="23"/>
  <c r="BF772" i="23"/>
  <c r="BF773" i="23"/>
  <c r="BF774" i="23"/>
  <c r="BF775" i="23"/>
  <c r="BF776" i="23"/>
  <c r="BF777" i="23"/>
  <c r="BF778" i="23"/>
  <c r="BF779" i="23"/>
  <c r="BF780" i="23"/>
  <c r="BF781" i="23"/>
  <c r="BF782" i="23"/>
  <c r="BF783" i="23"/>
  <c r="BF784" i="23"/>
  <c r="BF785" i="23"/>
  <c r="BF786" i="23"/>
  <c r="BF787" i="23"/>
  <c r="BF788" i="23"/>
  <c r="BD769" i="23"/>
  <c r="BD770" i="23"/>
  <c r="BD771" i="23"/>
  <c r="BD772" i="23"/>
  <c r="BD773" i="23"/>
  <c r="BD774" i="23"/>
  <c r="BD775" i="23"/>
  <c r="BD776" i="23"/>
  <c r="BD777" i="23"/>
  <c r="BD778" i="23"/>
  <c r="BD779" i="23"/>
  <c r="BD780" i="23"/>
  <c r="BD781" i="23"/>
  <c r="BD782" i="23"/>
  <c r="BD783" i="23"/>
  <c r="BD784" i="23"/>
  <c r="BD785" i="23"/>
  <c r="BD786" i="23"/>
  <c r="BD787" i="23"/>
  <c r="BD788" i="23"/>
  <c r="BC769" i="23"/>
  <c r="BC770" i="23"/>
  <c r="BC771" i="23"/>
  <c r="BC772" i="23"/>
  <c r="BC773" i="23"/>
  <c r="BC774" i="23"/>
  <c r="BC775" i="23"/>
  <c r="BC776" i="23"/>
  <c r="BC777" i="23"/>
  <c r="BC778" i="23"/>
  <c r="BC779" i="23"/>
  <c r="BC780" i="23"/>
  <c r="BC781" i="23"/>
  <c r="BC782" i="23"/>
  <c r="BC783" i="23"/>
  <c r="BC784" i="23"/>
  <c r="BC785" i="23"/>
  <c r="BC786" i="23"/>
  <c r="BC787" i="23"/>
  <c r="BC788" i="23"/>
  <c r="BA769" i="23"/>
  <c r="BA770" i="23"/>
  <c r="BA771" i="23"/>
  <c r="BA772" i="23"/>
  <c r="BA773" i="23"/>
  <c r="BA774" i="23"/>
  <c r="BA775" i="23"/>
  <c r="BA776" i="23"/>
  <c r="BA777" i="23"/>
  <c r="BA778" i="23"/>
  <c r="BA779" i="23"/>
  <c r="BA780" i="23"/>
  <c r="BA781" i="23"/>
  <c r="BA782" i="23"/>
  <c r="BA783" i="23"/>
  <c r="BA784" i="23"/>
  <c r="BA785" i="23"/>
  <c r="BA786" i="23"/>
  <c r="BA787" i="23"/>
  <c r="BA788" i="23"/>
  <c r="AZ769" i="23"/>
  <c r="AZ770" i="23"/>
  <c r="AZ771" i="23"/>
  <c r="AZ772" i="23"/>
  <c r="AZ773" i="23"/>
  <c r="AZ774" i="23"/>
  <c r="AZ775" i="23"/>
  <c r="AZ776" i="23"/>
  <c r="AZ777" i="23"/>
  <c r="AZ778" i="23"/>
  <c r="AZ779" i="23"/>
  <c r="AZ780" i="23"/>
  <c r="AZ781" i="23"/>
  <c r="AZ782" i="23"/>
  <c r="AZ783" i="23"/>
  <c r="AZ784" i="23"/>
  <c r="AZ785" i="23"/>
  <c r="AZ786" i="23"/>
  <c r="AZ787" i="23"/>
  <c r="AZ788" i="23"/>
  <c r="AX769" i="23"/>
  <c r="AX770" i="23"/>
  <c r="AX771" i="23"/>
  <c r="AX772" i="23"/>
  <c r="AX773" i="23"/>
  <c r="AX774" i="23"/>
  <c r="AX775" i="23"/>
  <c r="AX776" i="23"/>
  <c r="AX777" i="23"/>
  <c r="AX778" i="23"/>
  <c r="AX779" i="23"/>
  <c r="AX780" i="23"/>
  <c r="AX781" i="23"/>
  <c r="AX782" i="23"/>
  <c r="AX783" i="23"/>
  <c r="AX784" i="23"/>
  <c r="AX785" i="23"/>
  <c r="AX786" i="23"/>
  <c r="AX787" i="23"/>
  <c r="AX788" i="23"/>
  <c r="AW769" i="23"/>
  <c r="AW770" i="23"/>
  <c r="AW771" i="23"/>
  <c r="AW772" i="23"/>
  <c r="AW773" i="23"/>
  <c r="AW774" i="23"/>
  <c r="AW775" i="23"/>
  <c r="AW776" i="23"/>
  <c r="AW777" i="23"/>
  <c r="AW778" i="23"/>
  <c r="AW779" i="23"/>
  <c r="AW780" i="23"/>
  <c r="AW781" i="23"/>
  <c r="AW782" i="23"/>
  <c r="AW783" i="23"/>
  <c r="AW784" i="23"/>
  <c r="AW785" i="23"/>
  <c r="AW786" i="23"/>
  <c r="AW787" i="23"/>
  <c r="AW788" i="23"/>
  <c r="AQ766" i="23"/>
  <c r="BV540" i="23"/>
  <c r="BV549" i="23"/>
  <c r="BU540" i="23"/>
  <c r="BU547" i="23"/>
  <c r="BU549" i="23"/>
  <c r="BU551" i="23"/>
  <c r="BU553" i="23"/>
  <c r="BS540" i="23"/>
  <c r="BS541" i="23"/>
  <c r="BS542" i="23"/>
  <c r="BS543" i="23"/>
  <c r="BS544" i="23"/>
  <c r="BS545" i="23"/>
  <c r="BS546" i="23"/>
  <c r="BS547" i="23"/>
  <c r="BS548" i="23"/>
  <c r="BS549" i="23"/>
  <c r="BS550" i="23"/>
  <c r="BS551" i="23"/>
  <c r="BS552" i="23"/>
  <c r="BS553" i="23"/>
  <c r="BS554" i="23"/>
  <c r="BR540" i="23"/>
  <c r="BR541" i="23"/>
  <c r="BR542" i="23"/>
  <c r="BR543" i="23"/>
  <c r="BR544" i="23"/>
  <c r="BR545" i="23"/>
  <c r="BR546" i="23"/>
  <c r="BR547" i="23"/>
  <c r="BR548" i="23"/>
  <c r="BR549" i="23"/>
  <c r="BR550" i="23"/>
  <c r="BR551" i="23"/>
  <c r="BR552" i="23"/>
  <c r="BR553" i="23"/>
  <c r="BR554" i="23"/>
  <c r="BP540" i="23"/>
  <c r="BP541" i="23"/>
  <c r="BP542" i="23"/>
  <c r="BP543" i="23"/>
  <c r="BP544" i="23"/>
  <c r="BP545" i="23"/>
  <c r="BP546" i="23"/>
  <c r="BP547" i="23"/>
  <c r="BP548" i="23"/>
  <c r="BP549" i="23"/>
  <c r="BP550" i="23"/>
  <c r="BP551" i="23"/>
  <c r="BP552" i="23"/>
  <c r="BP553" i="23"/>
  <c r="BP554" i="23"/>
  <c r="BO540" i="23"/>
  <c r="BO541" i="23"/>
  <c r="BO542" i="23"/>
  <c r="BO543" i="23"/>
  <c r="BO544" i="23"/>
  <c r="BO545" i="23"/>
  <c r="BO546" i="23"/>
  <c r="BO547" i="23"/>
  <c r="BO548" i="23"/>
  <c r="BO549" i="23"/>
  <c r="BO550" i="23"/>
  <c r="BO551" i="23"/>
  <c r="BO552" i="23"/>
  <c r="BO553" i="23"/>
  <c r="BO554" i="23"/>
  <c r="BM540" i="23"/>
  <c r="BM541" i="23"/>
  <c r="BM542" i="23"/>
  <c r="BM543" i="23"/>
  <c r="BM544" i="23"/>
  <c r="BM545" i="23"/>
  <c r="BM546" i="23"/>
  <c r="BM547" i="23"/>
  <c r="BM548" i="23"/>
  <c r="BM549" i="23"/>
  <c r="BM550" i="23"/>
  <c r="BM551" i="23"/>
  <c r="BM552" i="23"/>
  <c r="BM553" i="23"/>
  <c r="BM554" i="23"/>
  <c r="BL540" i="23"/>
  <c r="BL541" i="23"/>
  <c r="BL542" i="23"/>
  <c r="BL543" i="23"/>
  <c r="BL544" i="23"/>
  <c r="BL545" i="23"/>
  <c r="BL546" i="23"/>
  <c r="BL547" i="23"/>
  <c r="BL548" i="23"/>
  <c r="BL549" i="23"/>
  <c r="BL550" i="23"/>
  <c r="BL551" i="23"/>
  <c r="BL552" i="23"/>
  <c r="BL553" i="23"/>
  <c r="BL554" i="23"/>
  <c r="BJ540" i="23"/>
  <c r="BJ541" i="23"/>
  <c r="BJ542" i="23"/>
  <c r="BJ543" i="23"/>
  <c r="BJ544" i="23"/>
  <c r="BJ545" i="23"/>
  <c r="BJ546" i="23"/>
  <c r="BJ547" i="23"/>
  <c r="BJ548" i="23"/>
  <c r="BJ549" i="23"/>
  <c r="BJ550" i="23"/>
  <c r="BJ551" i="23"/>
  <c r="BJ552" i="23"/>
  <c r="BJ553" i="23"/>
  <c r="BJ554" i="23"/>
  <c r="BI540" i="23"/>
  <c r="BI541" i="23"/>
  <c r="BI542" i="23"/>
  <c r="BI543" i="23"/>
  <c r="BI544" i="23"/>
  <c r="BI545" i="23"/>
  <c r="BI546" i="23"/>
  <c r="BI547" i="23"/>
  <c r="BI548" i="23"/>
  <c r="BI549" i="23"/>
  <c r="BI550" i="23"/>
  <c r="BI551" i="23"/>
  <c r="BI552" i="23"/>
  <c r="BI553" i="23"/>
  <c r="BI554" i="23"/>
  <c r="BG540" i="23"/>
  <c r="BG541" i="23"/>
  <c r="BG542" i="23"/>
  <c r="BG543" i="23"/>
  <c r="BG544" i="23"/>
  <c r="BG545" i="23"/>
  <c r="BG546" i="23"/>
  <c r="BG547" i="23"/>
  <c r="BG548" i="23"/>
  <c r="BG549" i="23"/>
  <c r="BG550" i="23"/>
  <c r="BG551" i="23"/>
  <c r="BG552" i="23"/>
  <c r="BG553" i="23"/>
  <c r="BG554" i="23"/>
  <c r="BF540" i="23"/>
  <c r="BF541" i="23"/>
  <c r="BF542" i="23"/>
  <c r="BF543" i="23"/>
  <c r="BF544" i="23"/>
  <c r="BF545" i="23"/>
  <c r="BF546" i="23"/>
  <c r="BF547" i="23"/>
  <c r="BF548" i="23"/>
  <c r="BF549" i="23"/>
  <c r="BF550" i="23"/>
  <c r="BF551" i="23"/>
  <c r="BF552" i="23"/>
  <c r="BF553" i="23"/>
  <c r="BF554" i="23"/>
  <c r="BD540" i="23"/>
  <c r="BD541" i="23"/>
  <c r="BD542" i="23"/>
  <c r="BD543" i="23"/>
  <c r="BD544" i="23"/>
  <c r="BD545" i="23"/>
  <c r="BD546" i="23"/>
  <c r="BD547" i="23"/>
  <c r="BD548" i="23"/>
  <c r="BD549" i="23"/>
  <c r="BD550" i="23"/>
  <c r="BD551" i="23"/>
  <c r="BD552" i="23"/>
  <c r="BD553" i="23"/>
  <c r="BD554" i="23"/>
  <c r="BC540" i="23"/>
  <c r="BC541" i="23"/>
  <c r="BC542" i="23"/>
  <c r="BC543" i="23"/>
  <c r="BC544" i="23"/>
  <c r="BC545" i="23"/>
  <c r="BC546" i="23"/>
  <c r="BC547" i="23"/>
  <c r="BC548" i="23"/>
  <c r="BC549" i="23"/>
  <c r="BC550" i="23"/>
  <c r="BC551" i="23"/>
  <c r="BC552" i="23"/>
  <c r="BC553" i="23"/>
  <c r="BC554" i="23"/>
  <c r="BA540" i="23"/>
  <c r="BA541" i="23"/>
  <c r="BA542" i="23"/>
  <c r="BA543" i="23"/>
  <c r="BA544" i="23"/>
  <c r="BA545" i="23"/>
  <c r="BA546" i="23"/>
  <c r="BA547" i="23"/>
  <c r="BA548" i="23"/>
  <c r="BA549" i="23"/>
  <c r="BA550" i="23"/>
  <c r="BA551" i="23"/>
  <c r="BA552" i="23"/>
  <c r="BA553" i="23"/>
  <c r="BA554" i="23"/>
  <c r="AZ540" i="23"/>
  <c r="AZ541" i="23"/>
  <c r="AZ542" i="23"/>
  <c r="AZ543" i="23"/>
  <c r="AZ544" i="23"/>
  <c r="AZ545" i="23"/>
  <c r="AZ546" i="23"/>
  <c r="AZ547" i="23"/>
  <c r="AZ548" i="23"/>
  <c r="AZ549" i="23"/>
  <c r="AZ550" i="23"/>
  <c r="AZ551" i="23"/>
  <c r="AZ552" i="23"/>
  <c r="AZ553" i="23"/>
  <c r="AZ554" i="23"/>
  <c r="AX540" i="23"/>
  <c r="AX541" i="23"/>
  <c r="AX542" i="23"/>
  <c r="AX543" i="23"/>
  <c r="AX544" i="23"/>
  <c r="AX545" i="23"/>
  <c r="AX546" i="23"/>
  <c r="AX547" i="23"/>
  <c r="AX548" i="23"/>
  <c r="AX549" i="23"/>
  <c r="AX550" i="23"/>
  <c r="AX551" i="23"/>
  <c r="AX552" i="23"/>
  <c r="AX553" i="23"/>
  <c r="AX554" i="23"/>
  <c r="AW540" i="23"/>
  <c r="AW541" i="23"/>
  <c r="AW542" i="23"/>
  <c r="AW543" i="23"/>
  <c r="AW544" i="23"/>
  <c r="AW545" i="23"/>
  <c r="AW546" i="23"/>
  <c r="AW547" i="23"/>
  <c r="AW548" i="23"/>
  <c r="AW549" i="23"/>
  <c r="AW550" i="23"/>
  <c r="AW551" i="23"/>
  <c r="AW552" i="23"/>
  <c r="AW553" i="23"/>
  <c r="AW554" i="23"/>
  <c r="AQ537" i="23"/>
  <c r="BV504" i="23"/>
  <c r="BV505" i="23"/>
  <c r="BV506" i="23"/>
  <c r="BV507" i="23"/>
  <c r="BV517" i="23"/>
  <c r="BV518" i="23"/>
  <c r="BV519" i="23"/>
  <c r="BV520" i="23"/>
  <c r="BV521" i="23"/>
  <c r="BV522" i="23"/>
  <c r="BV523" i="23"/>
  <c r="BU504" i="23"/>
  <c r="BU505" i="23"/>
  <c r="BU506" i="23"/>
  <c r="BU507" i="23"/>
  <c r="BU508" i="23"/>
  <c r="BU509" i="23"/>
  <c r="BU512" i="23"/>
  <c r="BU514" i="23"/>
  <c r="BU515" i="23"/>
  <c r="BU517" i="23"/>
  <c r="BU518" i="23"/>
  <c r="BU519" i="23"/>
  <c r="BU520" i="23"/>
  <c r="BU521" i="23"/>
  <c r="BU522" i="23"/>
  <c r="BU523" i="23"/>
  <c r="BS504" i="23"/>
  <c r="BS505" i="23"/>
  <c r="BS506" i="23"/>
  <c r="BS507" i="23"/>
  <c r="BS508" i="23"/>
  <c r="BS509" i="23"/>
  <c r="BS510" i="23"/>
  <c r="BS511" i="23"/>
  <c r="BS512" i="23"/>
  <c r="BS513" i="23"/>
  <c r="BS514" i="23"/>
  <c r="BS515" i="23"/>
  <c r="BS516" i="23"/>
  <c r="BS517" i="23"/>
  <c r="BS518" i="23"/>
  <c r="BS519" i="23"/>
  <c r="BS520" i="23"/>
  <c r="BS521" i="23"/>
  <c r="BS522" i="23"/>
  <c r="BS523" i="23"/>
  <c r="BR504" i="23"/>
  <c r="BR505" i="23"/>
  <c r="BR506" i="23"/>
  <c r="BR507" i="23"/>
  <c r="BR508" i="23"/>
  <c r="BR509" i="23"/>
  <c r="BR510" i="23"/>
  <c r="BR511" i="23"/>
  <c r="BR512" i="23"/>
  <c r="BR513" i="23"/>
  <c r="BR514" i="23"/>
  <c r="BR515" i="23"/>
  <c r="BR516" i="23"/>
  <c r="BR517" i="23"/>
  <c r="BR518" i="23"/>
  <c r="BR519" i="23"/>
  <c r="BR520" i="23"/>
  <c r="BR521" i="23"/>
  <c r="BR522" i="23"/>
  <c r="BR523" i="23"/>
  <c r="BP504" i="23"/>
  <c r="BP505" i="23"/>
  <c r="BP506" i="23"/>
  <c r="BP507" i="23"/>
  <c r="BP508" i="23"/>
  <c r="BP509" i="23"/>
  <c r="BP510" i="23"/>
  <c r="BP511" i="23"/>
  <c r="BP512" i="23"/>
  <c r="BP513" i="23"/>
  <c r="BP514" i="23"/>
  <c r="BP515" i="23"/>
  <c r="BP516" i="23"/>
  <c r="BP517" i="23"/>
  <c r="BP518" i="23"/>
  <c r="BP519" i="23"/>
  <c r="BP520" i="23"/>
  <c r="BP521" i="23"/>
  <c r="BP522" i="23"/>
  <c r="BP523" i="23"/>
  <c r="BO504" i="23"/>
  <c r="BO505" i="23"/>
  <c r="BO506" i="23"/>
  <c r="BO507" i="23"/>
  <c r="BO508" i="23"/>
  <c r="BO509" i="23"/>
  <c r="BO510" i="23"/>
  <c r="BO511" i="23"/>
  <c r="BO512" i="23"/>
  <c r="BO513" i="23"/>
  <c r="BO514" i="23"/>
  <c r="BO515" i="23"/>
  <c r="BO516" i="23"/>
  <c r="BO517" i="23"/>
  <c r="BO518" i="23"/>
  <c r="BO519" i="23"/>
  <c r="BO520" i="23"/>
  <c r="BO521" i="23"/>
  <c r="BO522" i="23"/>
  <c r="BO523" i="23"/>
  <c r="BM504" i="23"/>
  <c r="BM505" i="23"/>
  <c r="BM506" i="23"/>
  <c r="BM507" i="23"/>
  <c r="BM508" i="23"/>
  <c r="BM509" i="23"/>
  <c r="BM510" i="23"/>
  <c r="BM511" i="23"/>
  <c r="BM512" i="23"/>
  <c r="BM513" i="23"/>
  <c r="BM514" i="23"/>
  <c r="BM515" i="23"/>
  <c r="BM516" i="23"/>
  <c r="BM517" i="23"/>
  <c r="BM518" i="23"/>
  <c r="BM519" i="23"/>
  <c r="BM520" i="23"/>
  <c r="BM521" i="23"/>
  <c r="BM522" i="23"/>
  <c r="BM523" i="23"/>
  <c r="BL504" i="23"/>
  <c r="BL505" i="23"/>
  <c r="BL506" i="23"/>
  <c r="BL507" i="23"/>
  <c r="BL508" i="23"/>
  <c r="BL509" i="23"/>
  <c r="BL510" i="23"/>
  <c r="BL511" i="23"/>
  <c r="BL512" i="23"/>
  <c r="BL513" i="23"/>
  <c r="BL514" i="23"/>
  <c r="BL515" i="23"/>
  <c r="BL516" i="23"/>
  <c r="BL517" i="23"/>
  <c r="BL518" i="23"/>
  <c r="BL519" i="23"/>
  <c r="BL520" i="23"/>
  <c r="BL521" i="23"/>
  <c r="BL522" i="23"/>
  <c r="BL523" i="23"/>
  <c r="BJ504" i="23"/>
  <c r="BJ505" i="23"/>
  <c r="BJ506" i="23"/>
  <c r="BJ507" i="23"/>
  <c r="BJ508" i="23"/>
  <c r="BJ509" i="23"/>
  <c r="BJ510" i="23"/>
  <c r="BJ511" i="23"/>
  <c r="BJ512" i="23"/>
  <c r="BJ513" i="23"/>
  <c r="BJ514" i="23"/>
  <c r="BJ515" i="23"/>
  <c r="BJ516" i="23"/>
  <c r="BJ517" i="23"/>
  <c r="BJ518" i="23"/>
  <c r="BJ519" i="23"/>
  <c r="BJ520" i="23"/>
  <c r="BJ521" i="23"/>
  <c r="BJ522" i="23"/>
  <c r="BJ523" i="23"/>
  <c r="BI504" i="23"/>
  <c r="BI505" i="23"/>
  <c r="BI506" i="23"/>
  <c r="BI507" i="23"/>
  <c r="BI508" i="23"/>
  <c r="BI509" i="23"/>
  <c r="BI510" i="23"/>
  <c r="BI511" i="23"/>
  <c r="BI512" i="23"/>
  <c r="BI513" i="23"/>
  <c r="BI514" i="23"/>
  <c r="BI515" i="23"/>
  <c r="BI516" i="23"/>
  <c r="BI517" i="23"/>
  <c r="BI518" i="23"/>
  <c r="BI519" i="23"/>
  <c r="BI520" i="23"/>
  <c r="BI521" i="23"/>
  <c r="BI522" i="23"/>
  <c r="BI523" i="23"/>
  <c r="BG504" i="23"/>
  <c r="BG505" i="23"/>
  <c r="BG506" i="23"/>
  <c r="BG507" i="23"/>
  <c r="BG508" i="23"/>
  <c r="BG509" i="23"/>
  <c r="BG510" i="23"/>
  <c r="BG511" i="23"/>
  <c r="BG512" i="23"/>
  <c r="BG513" i="23"/>
  <c r="BG514" i="23"/>
  <c r="BG515" i="23"/>
  <c r="BG516" i="23"/>
  <c r="BG517" i="23"/>
  <c r="BG518" i="23"/>
  <c r="BG519" i="23"/>
  <c r="BG520" i="23"/>
  <c r="BG521" i="23"/>
  <c r="BG522" i="23"/>
  <c r="BG523" i="23"/>
  <c r="BF504" i="23"/>
  <c r="BF505" i="23"/>
  <c r="BF506" i="23"/>
  <c r="BF507" i="23"/>
  <c r="BF508" i="23"/>
  <c r="BF509" i="23"/>
  <c r="BF510" i="23"/>
  <c r="BF511" i="23"/>
  <c r="BF512" i="23"/>
  <c r="BF513" i="23"/>
  <c r="BF514" i="23"/>
  <c r="BF515" i="23"/>
  <c r="BF516" i="23"/>
  <c r="BF517" i="23"/>
  <c r="BF518" i="23"/>
  <c r="BF519" i="23"/>
  <c r="BF520" i="23"/>
  <c r="BF521" i="23"/>
  <c r="BF522" i="23"/>
  <c r="BF523" i="23"/>
  <c r="BF524" i="23"/>
  <c r="BD504" i="23"/>
  <c r="BD505" i="23"/>
  <c r="BD506" i="23"/>
  <c r="BD507" i="23"/>
  <c r="BD508" i="23"/>
  <c r="BD509" i="23"/>
  <c r="BD510" i="23"/>
  <c r="BD511" i="23"/>
  <c r="BD512" i="23"/>
  <c r="BD513" i="23"/>
  <c r="BD514" i="23"/>
  <c r="BD515" i="23"/>
  <c r="BD516" i="23"/>
  <c r="BD517" i="23"/>
  <c r="BD518" i="23"/>
  <c r="BD519" i="23"/>
  <c r="BD520" i="23"/>
  <c r="BD521" i="23"/>
  <c r="BD522" i="23"/>
  <c r="BD523" i="23"/>
  <c r="BC504" i="23"/>
  <c r="BC505" i="23"/>
  <c r="BC506" i="23"/>
  <c r="BC507" i="23"/>
  <c r="BC508" i="23"/>
  <c r="BC509" i="23"/>
  <c r="BC510" i="23"/>
  <c r="BC511" i="23"/>
  <c r="BC512" i="23"/>
  <c r="BC513" i="23"/>
  <c r="BC514" i="23"/>
  <c r="BC515" i="23"/>
  <c r="BC516" i="23"/>
  <c r="BC517" i="23"/>
  <c r="BC518" i="23"/>
  <c r="BC519" i="23"/>
  <c r="BC520" i="23"/>
  <c r="BC521" i="23"/>
  <c r="BC522" i="23"/>
  <c r="BC523" i="23"/>
  <c r="BA504" i="23"/>
  <c r="BA505" i="23"/>
  <c r="BA506" i="23"/>
  <c r="BA507" i="23"/>
  <c r="BA508" i="23"/>
  <c r="BA509" i="23"/>
  <c r="BA510" i="23"/>
  <c r="BA511" i="23"/>
  <c r="BA512" i="23"/>
  <c r="BA513" i="23"/>
  <c r="BA514" i="23"/>
  <c r="BA515" i="23"/>
  <c r="BA516" i="23"/>
  <c r="BA517" i="23"/>
  <c r="BA518" i="23"/>
  <c r="BA519" i="23"/>
  <c r="BA520" i="23"/>
  <c r="BA521" i="23"/>
  <c r="BA522" i="23"/>
  <c r="BA523" i="23"/>
  <c r="AZ504" i="23"/>
  <c r="AZ505" i="23"/>
  <c r="AZ506" i="23"/>
  <c r="AZ507" i="23"/>
  <c r="AZ508" i="23"/>
  <c r="AZ509" i="23"/>
  <c r="AZ510" i="23"/>
  <c r="AZ511" i="23"/>
  <c r="AZ512" i="23"/>
  <c r="AZ513" i="23"/>
  <c r="AZ514" i="23"/>
  <c r="AZ515" i="23"/>
  <c r="AZ516" i="23"/>
  <c r="AZ517" i="23"/>
  <c r="AZ518" i="23"/>
  <c r="AZ519" i="23"/>
  <c r="AZ520" i="23"/>
  <c r="AZ521" i="23"/>
  <c r="AZ522" i="23"/>
  <c r="AZ523" i="23"/>
  <c r="AX504" i="23"/>
  <c r="AX505" i="23"/>
  <c r="AX506" i="23"/>
  <c r="AX507" i="23"/>
  <c r="AX508" i="23"/>
  <c r="AX509" i="23"/>
  <c r="AX510" i="23"/>
  <c r="AX511" i="23"/>
  <c r="AX512" i="23"/>
  <c r="AX513" i="23"/>
  <c r="AX514" i="23"/>
  <c r="AX515" i="23"/>
  <c r="AX516" i="23"/>
  <c r="AX517" i="23"/>
  <c r="AX518" i="23"/>
  <c r="AX519" i="23"/>
  <c r="AX520" i="23"/>
  <c r="AX521" i="23"/>
  <c r="AX522" i="23"/>
  <c r="AX523" i="23"/>
  <c r="AW504" i="23"/>
  <c r="AW505" i="23"/>
  <c r="AW506" i="23"/>
  <c r="AW507" i="23"/>
  <c r="AW508" i="23"/>
  <c r="AW509" i="23"/>
  <c r="AW510" i="23"/>
  <c r="AW511" i="23"/>
  <c r="AW512" i="23"/>
  <c r="AW513" i="23"/>
  <c r="AW514" i="23"/>
  <c r="AW515" i="23"/>
  <c r="AW516" i="23"/>
  <c r="AW517" i="23"/>
  <c r="AW518" i="23"/>
  <c r="AW519" i="23"/>
  <c r="AW520" i="23"/>
  <c r="AW521" i="23"/>
  <c r="AW522" i="23"/>
  <c r="AW523" i="23"/>
  <c r="AQ501" i="23"/>
  <c r="AW149" i="23"/>
  <c r="AW150" i="23"/>
  <c r="AW151" i="23"/>
  <c r="AW152" i="23"/>
  <c r="AW153" i="23"/>
  <c r="AW154" i="23"/>
  <c r="AW155" i="23"/>
  <c r="AW156" i="23"/>
  <c r="AW157" i="23"/>
  <c r="AW158" i="23"/>
  <c r="AW159" i="23"/>
  <c r="AW160" i="23"/>
  <c r="AW161" i="23"/>
  <c r="AW162" i="23"/>
  <c r="AW219" i="23"/>
  <c r="AW220" i="23"/>
  <c r="S468" i="23"/>
  <c r="BV468" i="23"/>
  <c r="BV469" i="23"/>
  <c r="BV470" i="23"/>
  <c r="BV473" i="23"/>
  <c r="BV474" i="23"/>
  <c r="BV475" i="23"/>
  <c r="BV476" i="23"/>
  <c r="BV477" i="23"/>
  <c r="BV478" i="23"/>
  <c r="BV479" i="23"/>
  <c r="BV480" i="23"/>
  <c r="BV481" i="23"/>
  <c r="BV482" i="23"/>
  <c r="BV483" i="23"/>
  <c r="BV484" i="23"/>
  <c r="BV485" i="23"/>
  <c r="BV486" i="23"/>
  <c r="BV487" i="23"/>
  <c r="BU468" i="23"/>
  <c r="BU469" i="23"/>
  <c r="BU470" i="23"/>
  <c r="BU472" i="23"/>
  <c r="BU473" i="23"/>
  <c r="BU474" i="23"/>
  <c r="BU475" i="23"/>
  <c r="BU476" i="23"/>
  <c r="BU477" i="23"/>
  <c r="BU478" i="23"/>
  <c r="BU479" i="23"/>
  <c r="BU480" i="23"/>
  <c r="BU481" i="23"/>
  <c r="BU482" i="23"/>
  <c r="BU483" i="23"/>
  <c r="BU484" i="23"/>
  <c r="BU485" i="23"/>
  <c r="BU486" i="23"/>
  <c r="BU487" i="23"/>
  <c r="BS468" i="23"/>
  <c r="BS469" i="23"/>
  <c r="BS470" i="23"/>
  <c r="BS471" i="23"/>
  <c r="BS472" i="23"/>
  <c r="BS473" i="23"/>
  <c r="BS474" i="23"/>
  <c r="BS475" i="23"/>
  <c r="BS476" i="23"/>
  <c r="BS477" i="23"/>
  <c r="BS478" i="23"/>
  <c r="BS479" i="23"/>
  <c r="BS480" i="23"/>
  <c r="BS481" i="23"/>
  <c r="BS482" i="23"/>
  <c r="BS483" i="23"/>
  <c r="BS484" i="23"/>
  <c r="BS485" i="23"/>
  <c r="BS486" i="23"/>
  <c r="BS487" i="23"/>
  <c r="BR468" i="23"/>
  <c r="BR469" i="23"/>
  <c r="BR470" i="23"/>
  <c r="BR471" i="23"/>
  <c r="BR472" i="23"/>
  <c r="BR473" i="23"/>
  <c r="BR474" i="23"/>
  <c r="BR475" i="23"/>
  <c r="BR476" i="23"/>
  <c r="BR477" i="23"/>
  <c r="BR478" i="23"/>
  <c r="BR479" i="23"/>
  <c r="BR480" i="23"/>
  <c r="BR481" i="23"/>
  <c r="BR482" i="23"/>
  <c r="BR483" i="23"/>
  <c r="BR484" i="23"/>
  <c r="BR485" i="23"/>
  <c r="BR486" i="23"/>
  <c r="BR487" i="23"/>
  <c r="BP468" i="23"/>
  <c r="BP469" i="23"/>
  <c r="BP470" i="23"/>
  <c r="BP471" i="23"/>
  <c r="BP472" i="23"/>
  <c r="BP473" i="23"/>
  <c r="BP474" i="23"/>
  <c r="BP475" i="23"/>
  <c r="BP476" i="23"/>
  <c r="BP477" i="23"/>
  <c r="BP478" i="23"/>
  <c r="BP479" i="23"/>
  <c r="BP480" i="23"/>
  <c r="BP481" i="23"/>
  <c r="BP482" i="23"/>
  <c r="BP483" i="23"/>
  <c r="BP484" i="23"/>
  <c r="BP485" i="23"/>
  <c r="BP486" i="23"/>
  <c r="BP487" i="23"/>
  <c r="BO468" i="23"/>
  <c r="BO469" i="23"/>
  <c r="BO470" i="23"/>
  <c r="BO471" i="23"/>
  <c r="BO472" i="23"/>
  <c r="BO473" i="23"/>
  <c r="BO474" i="23"/>
  <c r="BO475" i="23"/>
  <c r="BO476" i="23"/>
  <c r="BO477" i="23"/>
  <c r="BO478" i="23"/>
  <c r="BO479" i="23"/>
  <c r="BO480" i="23"/>
  <c r="BO481" i="23"/>
  <c r="BO482" i="23"/>
  <c r="BO483" i="23"/>
  <c r="BO484" i="23"/>
  <c r="BO485" i="23"/>
  <c r="BO486" i="23"/>
  <c r="BO487" i="23"/>
  <c r="BM468" i="23"/>
  <c r="BM469" i="23"/>
  <c r="BM470" i="23"/>
  <c r="BM471" i="23"/>
  <c r="BM472" i="23"/>
  <c r="BM473" i="23"/>
  <c r="BM474" i="23"/>
  <c r="BM475" i="23"/>
  <c r="BM476" i="23"/>
  <c r="BM477" i="23"/>
  <c r="BM478" i="23"/>
  <c r="BM479" i="23"/>
  <c r="BM480" i="23"/>
  <c r="BM481" i="23"/>
  <c r="BM482" i="23"/>
  <c r="BM483" i="23"/>
  <c r="BM484" i="23"/>
  <c r="BM485" i="23"/>
  <c r="BM486" i="23"/>
  <c r="BM487" i="23"/>
  <c r="BL468" i="23"/>
  <c r="BL469" i="23"/>
  <c r="BL470" i="23"/>
  <c r="BL471" i="23"/>
  <c r="BL472" i="23"/>
  <c r="BL473" i="23"/>
  <c r="BL474" i="23"/>
  <c r="BL475" i="23"/>
  <c r="BL476" i="23"/>
  <c r="BL477" i="23"/>
  <c r="BL478" i="23"/>
  <c r="BL479" i="23"/>
  <c r="BL480" i="23"/>
  <c r="BL481" i="23"/>
  <c r="BL482" i="23"/>
  <c r="BL483" i="23"/>
  <c r="BL484" i="23"/>
  <c r="BL485" i="23"/>
  <c r="BL486" i="23"/>
  <c r="BL487" i="23"/>
  <c r="BJ468" i="23"/>
  <c r="BJ469" i="23"/>
  <c r="BJ470" i="23"/>
  <c r="BJ471" i="23"/>
  <c r="BJ472" i="23"/>
  <c r="BJ473" i="23"/>
  <c r="BJ474" i="23"/>
  <c r="BJ475" i="23"/>
  <c r="BJ476" i="23"/>
  <c r="BJ477" i="23"/>
  <c r="BJ478" i="23"/>
  <c r="BJ479" i="23"/>
  <c r="BJ480" i="23"/>
  <c r="BJ481" i="23"/>
  <c r="BJ482" i="23"/>
  <c r="BJ483" i="23"/>
  <c r="BJ484" i="23"/>
  <c r="BJ485" i="23"/>
  <c r="BJ486" i="23"/>
  <c r="BJ487" i="23"/>
  <c r="BI468" i="23"/>
  <c r="BI469" i="23"/>
  <c r="BI470" i="23"/>
  <c r="BI471" i="23"/>
  <c r="BI472" i="23"/>
  <c r="BI473" i="23"/>
  <c r="BI474" i="23"/>
  <c r="BI475" i="23"/>
  <c r="BI476" i="23"/>
  <c r="BI477" i="23"/>
  <c r="BI478" i="23"/>
  <c r="BI479" i="23"/>
  <c r="BI480" i="23"/>
  <c r="BI481" i="23"/>
  <c r="BI482" i="23"/>
  <c r="BI483" i="23"/>
  <c r="BI484" i="23"/>
  <c r="BI485" i="23"/>
  <c r="BI486" i="23"/>
  <c r="BI487" i="23"/>
  <c r="BG468" i="23"/>
  <c r="BG469" i="23"/>
  <c r="BG470" i="23"/>
  <c r="BG471" i="23"/>
  <c r="BG472" i="23"/>
  <c r="BG473" i="23"/>
  <c r="BG474" i="23"/>
  <c r="BG475" i="23"/>
  <c r="BG476" i="23"/>
  <c r="BG477" i="23"/>
  <c r="BG478" i="23"/>
  <c r="BG479" i="23"/>
  <c r="BG480" i="23"/>
  <c r="BG481" i="23"/>
  <c r="BG482" i="23"/>
  <c r="BG483" i="23"/>
  <c r="BG484" i="23"/>
  <c r="BG485" i="23"/>
  <c r="BG486" i="23"/>
  <c r="BG487" i="23"/>
  <c r="BF468" i="23"/>
  <c r="BF469" i="23"/>
  <c r="BF470" i="23"/>
  <c r="BF471" i="23"/>
  <c r="BF472" i="23"/>
  <c r="BF473" i="23"/>
  <c r="BF474" i="23"/>
  <c r="BF475" i="23"/>
  <c r="BF476" i="23"/>
  <c r="BF477" i="23"/>
  <c r="BF478" i="23"/>
  <c r="BF479" i="23"/>
  <c r="BF480" i="23"/>
  <c r="BF481" i="23"/>
  <c r="BF482" i="23"/>
  <c r="BF483" i="23"/>
  <c r="BF484" i="23"/>
  <c r="BF485" i="23"/>
  <c r="BF486" i="23"/>
  <c r="BF487" i="23"/>
  <c r="BD468" i="23"/>
  <c r="BD469" i="23"/>
  <c r="BD470" i="23"/>
  <c r="BD471" i="23"/>
  <c r="BD472" i="23"/>
  <c r="BD473" i="23"/>
  <c r="BD474" i="23"/>
  <c r="BD475" i="23"/>
  <c r="BD476" i="23"/>
  <c r="BD477" i="23"/>
  <c r="BD478" i="23"/>
  <c r="BD479" i="23"/>
  <c r="BD480" i="23"/>
  <c r="BD481" i="23"/>
  <c r="BD482" i="23"/>
  <c r="BD483" i="23"/>
  <c r="BD484" i="23"/>
  <c r="BD485" i="23"/>
  <c r="BD486" i="23"/>
  <c r="BD487" i="23"/>
  <c r="BC468" i="23"/>
  <c r="BC469" i="23"/>
  <c r="BC470" i="23"/>
  <c r="BC471" i="23"/>
  <c r="BC472" i="23"/>
  <c r="BC473" i="23"/>
  <c r="BC474" i="23"/>
  <c r="BC475" i="23"/>
  <c r="BC476" i="23"/>
  <c r="BC477" i="23"/>
  <c r="BC478" i="23"/>
  <c r="BC479" i="23"/>
  <c r="BC480" i="23"/>
  <c r="BC481" i="23"/>
  <c r="BC482" i="23"/>
  <c r="BC483" i="23"/>
  <c r="BC484" i="23"/>
  <c r="BC485" i="23"/>
  <c r="BC486" i="23"/>
  <c r="BC487" i="23"/>
  <c r="BA468" i="23"/>
  <c r="BA469" i="23"/>
  <c r="BA470" i="23"/>
  <c r="BA471" i="23"/>
  <c r="BA472" i="23"/>
  <c r="BA473" i="23"/>
  <c r="BA474" i="23"/>
  <c r="BA475" i="23"/>
  <c r="BA476" i="23"/>
  <c r="BA477" i="23"/>
  <c r="BA478" i="23"/>
  <c r="BA479" i="23"/>
  <c r="BA480" i="23"/>
  <c r="BA481" i="23"/>
  <c r="BA482" i="23"/>
  <c r="BA483" i="23"/>
  <c r="BA484" i="23"/>
  <c r="BA485" i="23"/>
  <c r="BA486" i="23"/>
  <c r="BA487" i="23"/>
  <c r="AZ468" i="23"/>
  <c r="AZ469" i="23"/>
  <c r="AZ470" i="23"/>
  <c r="AZ471" i="23"/>
  <c r="AZ472" i="23"/>
  <c r="AZ473" i="23"/>
  <c r="AZ474" i="23"/>
  <c r="AZ475" i="23"/>
  <c r="AZ476" i="23"/>
  <c r="AZ477" i="23"/>
  <c r="AZ478" i="23"/>
  <c r="AZ479" i="23"/>
  <c r="AZ480" i="23"/>
  <c r="AZ481" i="23"/>
  <c r="AZ482" i="23"/>
  <c r="AZ483" i="23"/>
  <c r="AZ484" i="23"/>
  <c r="AZ485" i="23"/>
  <c r="AZ486" i="23"/>
  <c r="AZ487" i="23"/>
  <c r="AX468" i="23"/>
  <c r="AX469" i="23"/>
  <c r="AX470" i="23"/>
  <c r="AX471" i="23"/>
  <c r="AX472" i="23"/>
  <c r="AX473" i="23"/>
  <c r="AX474" i="23"/>
  <c r="AX475" i="23"/>
  <c r="AX476" i="23"/>
  <c r="AX477" i="23"/>
  <c r="AX478" i="23"/>
  <c r="AX479" i="23"/>
  <c r="AX480" i="23"/>
  <c r="AX481" i="23"/>
  <c r="AX482" i="23"/>
  <c r="AX483" i="23"/>
  <c r="AX484" i="23"/>
  <c r="AX485" i="23"/>
  <c r="AX486" i="23"/>
  <c r="AX487" i="23"/>
  <c r="AW468" i="23"/>
  <c r="AW469" i="23"/>
  <c r="AW470" i="23"/>
  <c r="AW471" i="23"/>
  <c r="AW472" i="23"/>
  <c r="AW473" i="23"/>
  <c r="AW474" i="23"/>
  <c r="AW475" i="23"/>
  <c r="AW476" i="23"/>
  <c r="AW477" i="23"/>
  <c r="AW478" i="23"/>
  <c r="AW479" i="23"/>
  <c r="AW480" i="23"/>
  <c r="AW481" i="23"/>
  <c r="AW482" i="23"/>
  <c r="AW483" i="23"/>
  <c r="AW484" i="23"/>
  <c r="AW485" i="23"/>
  <c r="AW486" i="23"/>
  <c r="AW487" i="23"/>
  <c r="BV431" i="23"/>
  <c r="BV432" i="23"/>
  <c r="BV433" i="23"/>
  <c r="BV434" i="23"/>
  <c r="BV441" i="23"/>
  <c r="BV442" i="23"/>
  <c r="BV443" i="23"/>
  <c r="BV444" i="23"/>
  <c r="BV445" i="23"/>
  <c r="BV446" i="23"/>
  <c r="BV451" i="23"/>
  <c r="BU431" i="23"/>
  <c r="BU432" i="23"/>
  <c r="BU433" i="23"/>
  <c r="BU434" i="23"/>
  <c r="BU435" i="23"/>
  <c r="BU441" i="23"/>
  <c r="BU442" i="23"/>
  <c r="BU443" i="23"/>
  <c r="BU444" i="23"/>
  <c r="BU445" i="23"/>
  <c r="BU446" i="23"/>
  <c r="BU447" i="23"/>
  <c r="BU449" i="23"/>
  <c r="BU451" i="23"/>
  <c r="BS431" i="23"/>
  <c r="BS432" i="23"/>
  <c r="BS433" i="23"/>
  <c r="BS434" i="23"/>
  <c r="BS435" i="23"/>
  <c r="BS436" i="23"/>
  <c r="BS437" i="23"/>
  <c r="BS438" i="23"/>
  <c r="BS439" i="23"/>
  <c r="BS440" i="23"/>
  <c r="BS441" i="23"/>
  <c r="BS442" i="23"/>
  <c r="BS447" i="23"/>
  <c r="BS448" i="23"/>
  <c r="BS449" i="23"/>
  <c r="BR431" i="23"/>
  <c r="BR432" i="23"/>
  <c r="BR433" i="23"/>
  <c r="BR434" i="23"/>
  <c r="BR435" i="23"/>
  <c r="BR436" i="23"/>
  <c r="BR437" i="23"/>
  <c r="BR438" i="23"/>
  <c r="BR439" i="23"/>
  <c r="BR440" i="23"/>
  <c r="BR441" i="23"/>
  <c r="BR442" i="23"/>
  <c r="BR443" i="23"/>
  <c r="BR445" i="23"/>
  <c r="BR446" i="23"/>
  <c r="BR447" i="23"/>
  <c r="BR448" i="23"/>
  <c r="BR449" i="23"/>
  <c r="BR451" i="23"/>
  <c r="BP431" i="23"/>
  <c r="BP432" i="23"/>
  <c r="BP433" i="23"/>
  <c r="BP434" i="23"/>
  <c r="BP435" i="23"/>
  <c r="BP436" i="23"/>
  <c r="BP437" i="23"/>
  <c r="BP438" i="23"/>
  <c r="BP439" i="23"/>
  <c r="BP440" i="23"/>
  <c r="BP441" i="23"/>
  <c r="BP442" i="23"/>
  <c r="BP443" i="23"/>
  <c r="BP444" i="23"/>
  <c r="BP445" i="23"/>
  <c r="BP446" i="23"/>
  <c r="BP447" i="23"/>
  <c r="BP448" i="23"/>
  <c r="BP449" i="23"/>
  <c r="BP451" i="23"/>
  <c r="BO431" i="23"/>
  <c r="BO432" i="23"/>
  <c r="BO433" i="23"/>
  <c r="BO434" i="23"/>
  <c r="BO435" i="23"/>
  <c r="BO436" i="23"/>
  <c r="BO437" i="23"/>
  <c r="BO438" i="23"/>
  <c r="BO439" i="23"/>
  <c r="BO440" i="23"/>
  <c r="BO441" i="23"/>
  <c r="BO442" i="23"/>
  <c r="BO443" i="23"/>
  <c r="BO444" i="23"/>
  <c r="BO445" i="23"/>
  <c r="BO446" i="23"/>
  <c r="BO447" i="23"/>
  <c r="BO448" i="23"/>
  <c r="BO449" i="23"/>
  <c r="BO451" i="23"/>
  <c r="BM431" i="23"/>
  <c r="BM432" i="23"/>
  <c r="BM433" i="23"/>
  <c r="BM434" i="23"/>
  <c r="BM435" i="23"/>
  <c r="BM436" i="23"/>
  <c r="BM437" i="23"/>
  <c r="BM438" i="23"/>
  <c r="BM439" i="23"/>
  <c r="BM440" i="23"/>
  <c r="BM441" i="23"/>
  <c r="BM442" i="23"/>
  <c r="BM443" i="23"/>
  <c r="BM444" i="23"/>
  <c r="BM445" i="23"/>
  <c r="BM446" i="23"/>
  <c r="BM447" i="23"/>
  <c r="BM448" i="23"/>
  <c r="BM449" i="23"/>
  <c r="BM451" i="23"/>
  <c r="BL431" i="23"/>
  <c r="BL432" i="23"/>
  <c r="BL433" i="23"/>
  <c r="BL434" i="23"/>
  <c r="BL435" i="23"/>
  <c r="BL436" i="23"/>
  <c r="BL437" i="23"/>
  <c r="BL438" i="23"/>
  <c r="BL439" i="23"/>
  <c r="BL440" i="23"/>
  <c r="BL441" i="23"/>
  <c r="BL442" i="23"/>
  <c r="BL443" i="23"/>
  <c r="BL444" i="23"/>
  <c r="BL445" i="23"/>
  <c r="BL446" i="23"/>
  <c r="BL447" i="23"/>
  <c r="BL448" i="23"/>
  <c r="BL449" i="23"/>
  <c r="BL451" i="23"/>
  <c r="BJ431" i="23"/>
  <c r="BJ432" i="23"/>
  <c r="BJ433" i="23"/>
  <c r="BJ434" i="23"/>
  <c r="BJ435" i="23"/>
  <c r="BJ436" i="23"/>
  <c r="BJ437" i="23"/>
  <c r="BJ438" i="23"/>
  <c r="BJ439" i="23"/>
  <c r="BJ440" i="23"/>
  <c r="BJ441" i="23"/>
  <c r="BJ442" i="23"/>
  <c r="BJ443" i="23"/>
  <c r="BJ444" i="23"/>
  <c r="BJ445" i="23"/>
  <c r="BJ446" i="23"/>
  <c r="BJ447" i="23"/>
  <c r="BJ448" i="23"/>
  <c r="BJ449" i="23"/>
  <c r="BJ451" i="23"/>
  <c r="BI431" i="23"/>
  <c r="BI432" i="23"/>
  <c r="BI433" i="23"/>
  <c r="BI434" i="23"/>
  <c r="BI435" i="23"/>
  <c r="BI436" i="23"/>
  <c r="BI437" i="23"/>
  <c r="BI438" i="23"/>
  <c r="BI439" i="23"/>
  <c r="BI440" i="23"/>
  <c r="BI441" i="23"/>
  <c r="BI442" i="23"/>
  <c r="BI443" i="23"/>
  <c r="BI444" i="23"/>
  <c r="BI445" i="23"/>
  <c r="BI446" i="23"/>
  <c r="BI447" i="23"/>
  <c r="BI448" i="23"/>
  <c r="BI449" i="23"/>
  <c r="BI451" i="23"/>
  <c r="BG431" i="23"/>
  <c r="BG432" i="23"/>
  <c r="BG433" i="23"/>
  <c r="BG434" i="23"/>
  <c r="BG435" i="23"/>
  <c r="BG436" i="23"/>
  <c r="BG437" i="23"/>
  <c r="BG438" i="23"/>
  <c r="BG439" i="23"/>
  <c r="BG440" i="23"/>
  <c r="BG441" i="23"/>
  <c r="BG442" i="23"/>
  <c r="BG443" i="23"/>
  <c r="BG444" i="23"/>
  <c r="BG445" i="23"/>
  <c r="BG446" i="23"/>
  <c r="BG447" i="23"/>
  <c r="BG448" i="23"/>
  <c r="BG449" i="23"/>
  <c r="BG451" i="23"/>
  <c r="BF431" i="23"/>
  <c r="BF432" i="23"/>
  <c r="BF433" i="23"/>
  <c r="BF434" i="23"/>
  <c r="BF435" i="23"/>
  <c r="BF436" i="23"/>
  <c r="BF437" i="23"/>
  <c r="BF438" i="23"/>
  <c r="BF439" i="23"/>
  <c r="BF440" i="23"/>
  <c r="BF441" i="23"/>
  <c r="BF442" i="23"/>
  <c r="BF443" i="23"/>
  <c r="BF444" i="23"/>
  <c r="BF445" i="23"/>
  <c r="BF446" i="23"/>
  <c r="BF447" i="23"/>
  <c r="BF448" i="23"/>
  <c r="BF449" i="23"/>
  <c r="BF451" i="23"/>
  <c r="BD431" i="23"/>
  <c r="BD432" i="23"/>
  <c r="BD433" i="23"/>
  <c r="BD434" i="23"/>
  <c r="BD435" i="23"/>
  <c r="BD436" i="23"/>
  <c r="BD437" i="23"/>
  <c r="BD438" i="23"/>
  <c r="BD439" i="23"/>
  <c r="BD440" i="23"/>
  <c r="BD441" i="23"/>
  <c r="BD442" i="23"/>
  <c r="BD443" i="23"/>
  <c r="BD444" i="23"/>
  <c r="BD445" i="23"/>
  <c r="BD446" i="23"/>
  <c r="BD447" i="23"/>
  <c r="BD448" i="23"/>
  <c r="BD449" i="23"/>
  <c r="BD451" i="23"/>
  <c r="BC431" i="23"/>
  <c r="BC432" i="23"/>
  <c r="BC433" i="23"/>
  <c r="BC434" i="23"/>
  <c r="BC435" i="23"/>
  <c r="BC436" i="23"/>
  <c r="BC437" i="23"/>
  <c r="BC438" i="23"/>
  <c r="BC439" i="23"/>
  <c r="BC440" i="23"/>
  <c r="BC441" i="23"/>
  <c r="BC442" i="23"/>
  <c r="BC443" i="23"/>
  <c r="BC444" i="23"/>
  <c r="BC445" i="23"/>
  <c r="BC446" i="23"/>
  <c r="BC447" i="23"/>
  <c r="BC448" i="23"/>
  <c r="BC449" i="23"/>
  <c r="BC451" i="23"/>
  <c r="BA431" i="23"/>
  <c r="BA432" i="23"/>
  <c r="BA433" i="23"/>
  <c r="BA434" i="23"/>
  <c r="BA435" i="23"/>
  <c r="BA436" i="23"/>
  <c r="BA437" i="23"/>
  <c r="BA438" i="23"/>
  <c r="BA439" i="23"/>
  <c r="BA440" i="23"/>
  <c r="BA441" i="23"/>
  <c r="BA442" i="23"/>
  <c r="BA443" i="23"/>
  <c r="BA444" i="23"/>
  <c r="BA445" i="23"/>
  <c r="BA446" i="23"/>
  <c r="BA447" i="23"/>
  <c r="BA448" i="23"/>
  <c r="BA449" i="23"/>
  <c r="BA451" i="23"/>
  <c r="AZ431" i="23"/>
  <c r="AZ432" i="23"/>
  <c r="AZ433" i="23"/>
  <c r="AZ434" i="23"/>
  <c r="AZ435" i="23"/>
  <c r="AZ436" i="23"/>
  <c r="AZ437" i="23"/>
  <c r="AZ438" i="23"/>
  <c r="AZ439" i="23"/>
  <c r="AZ440" i="23"/>
  <c r="AZ441" i="23"/>
  <c r="AZ442" i="23"/>
  <c r="AZ443" i="23"/>
  <c r="AZ444" i="23"/>
  <c r="AZ445" i="23"/>
  <c r="AZ446" i="23"/>
  <c r="AZ447" i="23"/>
  <c r="AZ448" i="23"/>
  <c r="AZ449" i="23"/>
  <c r="AZ451" i="23"/>
  <c r="AX431" i="23"/>
  <c r="AX432" i="23"/>
  <c r="AX433" i="23"/>
  <c r="AX434" i="23"/>
  <c r="AX435" i="23"/>
  <c r="AX436" i="23"/>
  <c r="AX437" i="23"/>
  <c r="AX438" i="23"/>
  <c r="AX439" i="23"/>
  <c r="AX440" i="23"/>
  <c r="AX441" i="23"/>
  <c r="AX442" i="23"/>
  <c r="AX443" i="23"/>
  <c r="AX444" i="23"/>
  <c r="AX445" i="23"/>
  <c r="AX446" i="23"/>
  <c r="AX447" i="23"/>
  <c r="AX448" i="23"/>
  <c r="AX449" i="23"/>
  <c r="AX451" i="23"/>
  <c r="AW431" i="23"/>
  <c r="AW432" i="23"/>
  <c r="AW433" i="23"/>
  <c r="AW434" i="23"/>
  <c r="AW435" i="23"/>
  <c r="AW436" i="23"/>
  <c r="AW437" i="23"/>
  <c r="AW438" i="23"/>
  <c r="AW439" i="23"/>
  <c r="AW440" i="23"/>
  <c r="AW441" i="23"/>
  <c r="AW442" i="23"/>
  <c r="AW443" i="23"/>
  <c r="AW444" i="23"/>
  <c r="AW445" i="23"/>
  <c r="AW446" i="23"/>
  <c r="AW447" i="23"/>
  <c r="AW448" i="23"/>
  <c r="AW449" i="23"/>
  <c r="AW451" i="23"/>
  <c r="AQ465" i="23"/>
  <c r="BV348" i="23"/>
  <c r="BV349" i="23"/>
  <c r="BV351" i="23"/>
  <c r="BV352" i="23"/>
  <c r="BV353" i="23"/>
  <c r="BV354" i="23"/>
  <c r="BV355" i="23"/>
  <c r="BV357" i="23"/>
  <c r="BV358" i="23"/>
  <c r="BV359" i="23"/>
  <c r="BV360" i="23"/>
  <c r="BV361" i="23"/>
  <c r="BU346" i="23"/>
  <c r="BU347" i="23"/>
  <c r="BU348" i="23"/>
  <c r="BU349" i="23"/>
  <c r="BU350" i="23"/>
  <c r="BU351" i="23"/>
  <c r="BU352" i="23"/>
  <c r="BU353" i="23"/>
  <c r="BU354" i="23"/>
  <c r="BU355" i="23"/>
  <c r="BU357" i="23"/>
  <c r="BU358" i="23"/>
  <c r="BU359" i="23"/>
  <c r="BU360" i="23"/>
  <c r="BU361" i="23"/>
  <c r="BS345" i="23"/>
  <c r="BS346" i="23"/>
  <c r="BS347" i="23"/>
  <c r="BS348" i="23"/>
  <c r="BS349" i="23"/>
  <c r="BS350" i="23"/>
  <c r="BS352" i="23"/>
  <c r="BS353" i="23"/>
  <c r="BS354" i="23"/>
  <c r="BS355" i="23"/>
  <c r="BS358" i="23"/>
  <c r="BS359" i="23"/>
  <c r="BS360" i="23"/>
  <c r="BS361" i="23"/>
  <c r="BS362" i="23"/>
  <c r="BS413" i="23"/>
  <c r="BS414" i="23"/>
  <c r="BR345" i="23"/>
  <c r="BR346" i="23"/>
  <c r="BR347" i="23"/>
  <c r="BR348" i="23"/>
  <c r="BR349" i="23"/>
  <c r="BR350" i="23"/>
  <c r="BR352" i="23"/>
  <c r="BR353" i="23"/>
  <c r="BR354" i="23"/>
  <c r="BR355" i="23"/>
  <c r="BR356" i="23"/>
  <c r="BR358" i="23"/>
  <c r="BR359" i="23"/>
  <c r="BR360" i="23"/>
  <c r="BR361" i="23"/>
  <c r="BR362" i="23"/>
  <c r="BR413" i="23"/>
  <c r="BR414" i="23"/>
  <c r="BP345" i="23"/>
  <c r="BP346" i="23"/>
  <c r="BP347" i="23"/>
  <c r="BP348" i="23"/>
  <c r="BP349" i="23"/>
  <c r="BP350" i="23"/>
  <c r="BP351" i="23"/>
  <c r="BP352" i="23"/>
  <c r="BP353" i="23"/>
  <c r="BP354" i="23"/>
  <c r="BP356" i="23"/>
  <c r="BP357" i="23"/>
  <c r="BP358" i="23"/>
  <c r="BP359" i="23"/>
  <c r="BP361" i="23"/>
  <c r="BP362" i="23"/>
  <c r="BP413" i="23"/>
  <c r="BP414" i="23"/>
  <c r="BO345" i="23"/>
  <c r="BO346" i="23"/>
  <c r="BO347" i="23"/>
  <c r="BO348" i="23"/>
  <c r="BO349" i="23"/>
  <c r="BO350" i="23"/>
  <c r="BO351" i="23"/>
  <c r="BO352" i="23"/>
  <c r="BO353" i="23"/>
  <c r="BO354" i="23"/>
  <c r="BO356" i="23"/>
  <c r="BO357" i="23"/>
  <c r="BO358" i="23"/>
  <c r="BO359" i="23"/>
  <c r="BO361" i="23"/>
  <c r="BO362" i="23"/>
  <c r="BO413" i="23"/>
  <c r="BO414" i="23"/>
  <c r="BM345" i="23"/>
  <c r="BM346" i="23"/>
  <c r="BM347" i="23"/>
  <c r="BM348" i="23"/>
  <c r="BM349" i="23"/>
  <c r="BM350" i="23"/>
  <c r="BM351" i="23"/>
  <c r="BM352" i="23"/>
  <c r="BM353" i="23"/>
  <c r="BM355" i="23"/>
  <c r="BM356" i="23"/>
  <c r="BM357" i="23"/>
  <c r="BM360" i="23"/>
  <c r="BM361" i="23"/>
  <c r="BM362" i="23"/>
  <c r="BM413" i="23"/>
  <c r="BM414" i="23"/>
  <c r="BL345" i="23"/>
  <c r="BL346" i="23"/>
  <c r="BL347" i="23"/>
  <c r="BL348" i="23"/>
  <c r="BL349" i="23"/>
  <c r="BL350" i="23"/>
  <c r="BL351" i="23"/>
  <c r="BL352" i="23"/>
  <c r="BL353" i="23"/>
  <c r="BL355" i="23"/>
  <c r="BL356" i="23"/>
  <c r="BL357" i="23"/>
  <c r="BL359" i="23"/>
  <c r="BL360" i="23"/>
  <c r="BL361" i="23"/>
  <c r="BL362" i="23"/>
  <c r="BL413" i="23"/>
  <c r="BL414" i="23"/>
  <c r="BJ345" i="23"/>
  <c r="BJ346" i="23"/>
  <c r="BJ347" i="23"/>
  <c r="BJ348" i="23"/>
  <c r="BJ350" i="23"/>
  <c r="BJ351" i="23"/>
  <c r="BJ352" i="23"/>
  <c r="BJ356" i="23"/>
  <c r="BJ357" i="23"/>
  <c r="BJ358" i="23"/>
  <c r="BJ359" i="23"/>
  <c r="BJ360" i="23"/>
  <c r="BJ362" i="23"/>
  <c r="BJ413" i="23"/>
  <c r="BJ414" i="23"/>
  <c r="BI345" i="23"/>
  <c r="BI346" i="23"/>
  <c r="BI347" i="23"/>
  <c r="BI348" i="23"/>
  <c r="BI350" i="23"/>
  <c r="BI351" i="23"/>
  <c r="BI352" i="23"/>
  <c r="BI354" i="23"/>
  <c r="BI355" i="23"/>
  <c r="BI356" i="23"/>
  <c r="BI357" i="23"/>
  <c r="BI358" i="23"/>
  <c r="BI359" i="23"/>
  <c r="BI360" i="23"/>
  <c r="BI362" i="23"/>
  <c r="BI413" i="23"/>
  <c r="BI414" i="23"/>
  <c r="BG345" i="23"/>
  <c r="BG346" i="23"/>
  <c r="BG348" i="23"/>
  <c r="BG349" i="23"/>
  <c r="BG350" i="23"/>
  <c r="BG353" i="23"/>
  <c r="BG354" i="23"/>
  <c r="BG355" i="23"/>
  <c r="BG356" i="23"/>
  <c r="BG357" i="23"/>
  <c r="BG358" i="23"/>
  <c r="BG360" i="23"/>
  <c r="BG361" i="23"/>
  <c r="BG362" i="23"/>
  <c r="BG413" i="23"/>
  <c r="BG414" i="23"/>
  <c r="BF345" i="23"/>
  <c r="BF346" i="23"/>
  <c r="BF348" i="23"/>
  <c r="BF349" i="23"/>
  <c r="BF350" i="23"/>
  <c r="BF351" i="23"/>
  <c r="BF353" i="23"/>
  <c r="BF354" i="23"/>
  <c r="BF355" i="23"/>
  <c r="BF356" i="23"/>
  <c r="BF357" i="23"/>
  <c r="BF358" i="23"/>
  <c r="BF360" i="23"/>
  <c r="BF361" i="23"/>
  <c r="BF362" i="23"/>
  <c r="BF413" i="23"/>
  <c r="BF414" i="23"/>
  <c r="BD345" i="23"/>
  <c r="BD346" i="23"/>
  <c r="BD347" i="23"/>
  <c r="BD349" i="23"/>
  <c r="BD351" i="23"/>
  <c r="BD352" i="23"/>
  <c r="BD353" i="23"/>
  <c r="BD354" i="23"/>
  <c r="BD355" i="23"/>
  <c r="BD356" i="23"/>
  <c r="BD358" i="23"/>
  <c r="BD359" i="23"/>
  <c r="BD360" i="23"/>
  <c r="BD413" i="23"/>
  <c r="BD414" i="23"/>
  <c r="BC345" i="23"/>
  <c r="BC346" i="23"/>
  <c r="BC347" i="23"/>
  <c r="BC349" i="23"/>
  <c r="BC351" i="23"/>
  <c r="BC352" i="23"/>
  <c r="BC353" i="23"/>
  <c r="BC354" i="23"/>
  <c r="BC355" i="23"/>
  <c r="BC356" i="23"/>
  <c r="BC358" i="23"/>
  <c r="BC359" i="23"/>
  <c r="BC360" i="23"/>
  <c r="BC362" i="23"/>
  <c r="BC413" i="23"/>
  <c r="BC414" i="23"/>
  <c r="BA345" i="23"/>
  <c r="BA346" i="23"/>
  <c r="BA347" i="23"/>
  <c r="BA348" i="23"/>
  <c r="BA349" i="23"/>
  <c r="BA350" i="23"/>
  <c r="BA351" i="23"/>
  <c r="BA352" i="23"/>
  <c r="BA353" i="23"/>
  <c r="BA354" i="23"/>
  <c r="BA355" i="23"/>
  <c r="BA356" i="23"/>
  <c r="BA357" i="23"/>
  <c r="BA358" i="23"/>
  <c r="BA359" i="23"/>
  <c r="BA360" i="23"/>
  <c r="BA361" i="23"/>
  <c r="BA362" i="23"/>
  <c r="BA413" i="23"/>
  <c r="BA414" i="23"/>
  <c r="AZ345" i="23"/>
  <c r="AZ346" i="23"/>
  <c r="AZ347" i="23"/>
  <c r="AZ348" i="23"/>
  <c r="AZ349" i="23"/>
  <c r="AZ350" i="23"/>
  <c r="AZ351" i="23"/>
  <c r="AZ352" i="23"/>
  <c r="AZ353" i="23"/>
  <c r="AZ354" i="23"/>
  <c r="AZ355" i="23"/>
  <c r="AZ356" i="23"/>
  <c r="AZ357" i="23"/>
  <c r="AZ358" i="23"/>
  <c r="AZ359" i="23"/>
  <c r="AZ360" i="23"/>
  <c r="AZ361" i="23"/>
  <c r="AZ362" i="23"/>
  <c r="AZ413" i="23"/>
  <c r="AZ414" i="23"/>
  <c r="AX347" i="23"/>
  <c r="AX348" i="23"/>
  <c r="AX349" i="23"/>
  <c r="AX353" i="23"/>
  <c r="AX354" i="23"/>
  <c r="AX355" i="23"/>
  <c r="AX356" i="23"/>
  <c r="AX357" i="23"/>
  <c r="AX359" i="23"/>
  <c r="AX360" i="23"/>
  <c r="AX361" i="23"/>
  <c r="AX362" i="23"/>
  <c r="AX413" i="23"/>
  <c r="AX414" i="23"/>
  <c r="AW345" i="23"/>
  <c r="AW346" i="23"/>
  <c r="AW347" i="23"/>
  <c r="AW348" i="23"/>
  <c r="AW349" i="23"/>
  <c r="AW350" i="23"/>
  <c r="AW351" i="23"/>
  <c r="AW352" i="23"/>
  <c r="AW353" i="23"/>
  <c r="AW354" i="23"/>
  <c r="AW355" i="23"/>
  <c r="AW356" i="23"/>
  <c r="AW357" i="23"/>
  <c r="AW359" i="23"/>
  <c r="AW360" i="23"/>
  <c r="AW361" i="23"/>
  <c r="AW362" i="23"/>
  <c r="AW413" i="23"/>
  <c r="AW414" i="23"/>
  <c r="BV314" i="23"/>
  <c r="BV316" i="23"/>
  <c r="BV317" i="23"/>
  <c r="BV318" i="23"/>
  <c r="BV319" i="23"/>
  <c r="BV320" i="23"/>
  <c r="BV321" i="23"/>
  <c r="BV322" i="23"/>
  <c r="BV323" i="23"/>
  <c r="BV324" i="23"/>
  <c r="BU314" i="23"/>
  <c r="BU316" i="23"/>
  <c r="BU317" i="23"/>
  <c r="BU318" i="23"/>
  <c r="BU319" i="23"/>
  <c r="BU320" i="23"/>
  <c r="BU321" i="23"/>
  <c r="BU322" i="23"/>
  <c r="BU323" i="23"/>
  <c r="BU324" i="23"/>
  <c r="BS308" i="23"/>
  <c r="BS309" i="23"/>
  <c r="BS310" i="23"/>
  <c r="BS311" i="23"/>
  <c r="BS312" i="23"/>
  <c r="BS313" i="23"/>
  <c r="BS314" i="23"/>
  <c r="BS315" i="23"/>
  <c r="BS317" i="23"/>
  <c r="BS320" i="23"/>
  <c r="BS321" i="23"/>
  <c r="BS322" i="23"/>
  <c r="BS324" i="23"/>
  <c r="BS325" i="23"/>
  <c r="BR308" i="23"/>
  <c r="BR309" i="23"/>
  <c r="BR310" i="23"/>
  <c r="BR311" i="23"/>
  <c r="BR312" i="23"/>
  <c r="BR313" i="23"/>
  <c r="BR314" i="23"/>
  <c r="BR315" i="23"/>
  <c r="BR317" i="23"/>
  <c r="BR320" i="23"/>
  <c r="BR321" i="23"/>
  <c r="BR322" i="23"/>
  <c r="BR324" i="23"/>
  <c r="BR325" i="23"/>
  <c r="BP308" i="23"/>
  <c r="BP309" i="23"/>
  <c r="BP310" i="23"/>
  <c r="BP311" i="23"/>
  <c r="BP312" i="23"/>
  <c r="BP313" i="23"/>
  <c r="BP314" i="23"/>
  <c r="BP315" i="23"/>
  <c r="BP316" i="23"/>
  <c r="BP317" i="23"/>
  <c r="BP318" i="23"/>
  <c r="BP319" i="23"/>
  <c r="BP320" i="23"/>
  <c r="BP321" i="23"/>
  <c r="BP322" i="23"/>
  <c r="BP323" i="23"/>
  <c r="BP325" i="23"/>
  <c r="BO308" i="23"/>
  <c r="BO309" i="23"/>
  <c r="BO310" i="23"/>
  <c r="BO311" i="23"/>
  <c r="BO312" i="23"/>
  <c r="BO313" i="23"/>
  <c r="BO314" i="23"/>
  <c r="BO315" i="23"/>
  <c r="BO316" i="23"/>
  <c r="BO317" i="23"/>
  <c r="BO318" i="23"/>
  <c r="BO319" i="23"/>
  <c r="BO320" i="23"/>
  <c r="BO321" i="23"/>
  <c r="BO322" i="23"/>
  <c r="BO323" i="23"/>
  <c r="BO325" i="23"/>
  <c r="BM308" i="23"/>
  <c r="BM309" i="23"/>
  <c r="BM310" i="23"/>
  <c r="BM311" i="23"/>
  <c r="BM312" i="23"/>
  <c r="BM313" i="23"/>
  <c r="BM314" i="23"/>
  <c r="BM315" i="23"/>
  <c r="BM316" i="23"/>
  <c r="BM317" i="23"/>
  <c r="BM318" i="23"/>
  <c r="BM319" i="23"/>
  <c r="BM320" i="23"/>
  <c r="BM321" i="23"/>
  <c r="BM323" i="23"/>
  <c r="BM324" i="23"/>
  <c r="BM325" i="23"/>
  <c r="BL308" i="23"/>
  <c r="BL309" i="23"/>
  <c r="BL310" i="23"/>
  <c r="BL311" i="23"/>
  <c r="BL312" i="23"/>
  <c r="BL313" i="23"/>
  <c r="BL314" i="23"/>
  <c r="BL315" i="23"/>
  <c r="BL316" i="23"/>
  <c r="BL317" i="23"/>
  <c r="BL318" i="23"/>
  <c r="BL319" i="23"/>
  <c r="BL320" i="23"/>
  <c r="BL321" i="23"/>
  <c r="BL323" i="23"/>
  <c r="BL324" i="23"/>
  <c r="BL325" i="23"/>
  <c r="BJ308" i="23"/>
  <c r="BJ309" i="23"/>
  <c r="BJ310" i="23"/>
  <c r="BJ311" i="23"/>
  <c r="BJ312" i="23"/>
  <c r="BJ313" i="23"/>
  <c r="BJ314" i="23"/>
  <c r="BJ315" i="23"/>
  <c r="BJ316" i="23"/>
  <c r="BJ317" i="23"/>
  <c r="BJ318" i="23"/>
  <c r="BJ319" i="23"/>
  <c r="BJ320" i="23"/>
  <c r="BJ321" i="23"/>
  <c r="BJ322" i="23"/>
  <c r="BJ323" i="23"/>
  <c r="BJ324" i="23"/>
  <c r="BJ325" i="23"/>
  <c r="BI308" i="23"/>
  <c r="BI309" i="23"/>
  <c r="BI310" i="23"/>
  <c r="BI311" i="23"/>
  <c r="BI312" i="23"/>
  <c r="BI313" i="23"/>
  <c r="BI314" i="23"/>
  <c r="BI315" i="23"/>
  <c r="BI316" i="23"/>
  <c r="BI317" i="23"/>
  <c r="BI318" i="23"/>
  <c r="BI319" i="23"/>
  <c r="BI320" i="23"/>
  <c r="BI321" i="23"/>
  <c r="BI322" i="23"/>
  <c r="BI323" i="23"/>
  <c r="BI324" i="23"/>
  <c r="BI325" i="23"/>
  <c r="BG308" i="23"/>
  <c r="BG309" i="23"/>
  <c r="BG310" i="23"/>
  <c r="BG311" i="23"/>
  <c r="BG312" i="23"/>
  <c r="BG313" i="23"/>
  <c r="BG314" i="23"/>
  <c r="BG315" i="23"/>
  <c r="BG316" i="23"/>
  <c r="BG317" i="23"/>
  <c r="BG318" i="23"/>
  <c r="BG319" i="23"/>
  <c r="BG320" i="23"/>
  <c r="BG321" i="23"/>
  <c r="BG322" i="23"/>
  <c r="BG323" i="23"/>
  <c r="BG324" i="23"/>
  <c r="BG325" i="23"/>
  <c r="BF308" i="23"/>
  <c r="BF309" i="23"/>
  <c r="BF310" i="23"/>
  <c r="BF311" i="23"/>
  <c r="BF312" i="23"/>
  <c r="BF313" i="23"/>
  <c r="BF314" i="23"/>
  <c r="BF315" i="23"/>
  <c r="BF316" i="23"/>
  <c r="BF317" i="23"/>
  <c r="BF318" i="23"/>
  <c r="BF319" i="23"/>
  <c r="BF320" i="23"/>
  <c r="BF321" i="23"/>
  <c r="BF322" i="23"/>
  <c r="BF323" i="23"/>
  <c r="BF324" i="23"/>
  <c r="BF325" i="23"/>
  <c r="BD308" i="23"/>
  <c r="BD309" i="23"/>
  <c r="BD310" i="23"/>
  <c r="BD311" i="23"/>
  <c r="BD312" i="23"/>
  <c r="BD313" i="23"/>
  <c r="BD314" i="23"/>
  <c r="BD315" i="23"/>
  <c r="BD316" i="23"/>
  <c r="BD317" i="23"/>
  <c r="BD318" i="23"/>
  <c r="BD319" i="23"/>
  <c r="BD320" i="23"/>
  <c r="BD321" i="23"/>
  <c r="BD322" i="23"/>
  <c r="BD323" i="23"/>
  <c r="BD324" i="23"/>
  <c r="BD325" i="23"/>
  <c r="BC308" i="23"/>
  <c r="BC309" i="23"/>
  <c r="BC310" i="23"/>
  <c r="BC311" i="23"/>
  <c r="BC312" i="23"/>
  <c r="BC313" i="23"/>
  <c r="BC314" i="23"/>
  <c r="BC315" i="23"/>
  <c r="BC316" i="23"/>
  <c r="BC317" i="23"/>
  <c r="BC318" i="23"/>
  <c r="BC319" i="23"/>
  <c r="BC320" i="23"/>
  <c r="BC321" i="23"/>
  <c r="BC322" i="23"/>
  <c r="BC323" i="23"/>
  <c r="BC324" i="23"/>
  <c r="BC325" i="23"/>
  <c r="BA308" i="23"/>
  <c r="BA309" i="23"/>
  <c r="BA310" i="23"/>
  <c r="BA311" i="23"/>
  <c r="BA312" i="23"/>
  <c r="BA313" i="23"/>
  <c r="BA314" i="23"/>
  <c r="BA315" i="23"/>
  <c r="BA316" i="23"/>
  <c r="BA317" i="23"/>
  <c r="BA318" i="23"/>
  <c r="BA319" i="23"/>
  <c r="BA320" i="23"/>
  <c r="BA321" i="23"/>
  <c r="BA322" i="23"/>
  <c r="BA323" i="23"/>
  <c r="BA324" i="23"/>
  <c r="BA325" i="23"/>
  <c r="AZ308" i="23"/>
  <c r="AZ309" i="23"/>
  <c r="AZ310" i="23"/>
  <c r="AZ311" i="23"/>
  <c r="AZ312" i="23"/>
  <c r="AZ313" i="23"/>
  <c r="AZ314" i="23"/>
  <c r="AZ315" i="23"/>
  <c r="AZ316" i="23"/>
  <c r="AZ317" i="23"/>
  <c r="AZ318" i="23"/>
  <c r="AZ319" i="23"/>
  <c r="AZ320" i="23"/>
  <c r="AZ321" i="23"/>
  <c r="AZ322" i="23"/>
  <c r="AZ323" i="23"/>
  <c r="AZ324" i="23"/>
  <c r="AZ325" i="23"/>
  <c r="AX310" i="23"/>
  <c r="AX311" i="23"/>
  <c r="AX312" i="23"/>
  <c r="AX316" i="23"/>
  <c r="AX318" i="23"/>
  <c r="AX319" i="23"/>
  <c r="AX320" i="23"/>
  <c r="AX322" i="23"/>
  <c r="AX323" i="23"/>
  <c r="AX324" i="23"/>
  <c r="AX325" i="23"/>
  <c r="AW308" i="23"/>
  <c r="AW309" i="23"/>
  <c r="AW310" i="23"/>
  <c r="AW311" i="23"/>
  <c r="AW312" i="23"/>
  <c r="AW313" i="23"/>
  <c r="AW315" i="23"/>
  <c r="AW316" i="23"/>
  <c r="AW318" i="23"/>
  <c r="AW319" i="23"/>
  <c r="AW320" i="23"/>
  <c r="AW322" i="23"/>
  <c r="AW323" i="23"/>
  <c r="AW324" i="23"/>
  <c r="AW325" i="23"/>
  <c r="BV274" i="23"/>
  <c r="BV275" i="23"/>
  <c r="BV277" i="23"/>
  <c r="BV278" i="23"/>
  <c r="BV279" i="23"/>
  <c r="BV280" i="23"/>
  <c r="BV281" i="23"/>
  <c r="BV282" i="23"/>
  <c r="BV283" i="23"/>
  <c r="BV284" i="23"/>
  <c r="BV285" i="23"/>
  <c r="BV286" i="23"/>
  <c r="BV287" i="23"/>
  <c r="BV288" i="23"/>
  <c r="BV289" i="23"/>
  <c r="BV290" i="23"/>
  <c r="BV291" i="23"/>
  <c r="BV292" i="23"/>
  <c r="BU273" i="23"/>
  <c r="BU274" i="23"/>
  <c r="BU275" i="23"/>
  <c r="BU277" i="23"/>
  <c r="BU278" i="23"/>
  <c r="BU279" i="23"/>
  <c r="BU280" i="23"/>
  <c r="BU281" i="23"/>
  <c r="BU282" i="23"/>
  <c r="BU283" i="23"/>
  <c r="BU284" i="23"/>
  <c r="BU285" i="23"/>
  <c r="BU286" i="23"/>
  <c r="BU287" i="23"/>
  <c r="BU288" i="23"/>
  <c r="BU289" i="23"/>
  <c r="BU290" i="23"/>
  <c r="BU291" i="23"/>
  <c r="BU292" i="23"/>
  <c r="BS273" i="23"/>
  <c r="BS275" i="23"/>
  <c r="BS276" i="23"/>
  <c r="BS277" i="23"/>
  <c r="BS278" i="23"/>
  <c r="BS279" i="23"/>
  <c r="BS280" i="23"/>
  <c r="BS281" i="23"/>
  <c r="BS282" i="23"/>
  <c r="BS283" i="23"/>
  <c r="BS284" i="23"/>
  <c r="BS285" i="23"/>
  <c r="BS286" i="23"/>
  <c r="BS287" i="23"/>
  <c r="BS288" i="23"/>
  <c r="BS289" i="23"/>
  <c r="BS290" i="23"/>
  <c r="BS291" i="23"/>
  <c r="BS292" i="23"/>
  <c r="BR273" i="23"/>
  <c r="BR274" i="23"/>
  <c r="BR275" i="23"/>
  <c r="BR276" i="23"/>
  <c r="BR277" i="23"/>
  <c r="BR278" i="23"/>
  <c r="BR279" i="23"/>
  <c r="BR280" i="23"/>
  <c r="BR281" i="23"/>
  <c r="BR282" i="23"/>
  <c r="BR283" i="23"/>
  <c r="BR284" i="23"/>
  <c r="BR285" i="23"/>
  <c r="BR286" i="23"/>
  <c r="BR287" i="23"/>
  <c r="BR288" i="23"/>
  <c r="BR289" i="23"/>
  <c r="BR290" i="23"/>
  <c r="BR291" i="23"/>
  <c r="BR292" i="23"/>
  <c r="BP273" i="23"/>
  <c r="BP274" i="23"/>
  <c r="BP275" i="23"/>
  <c r="BP276" i="23"/>
  <c r="BP277" i="23"/>
  <c r="BP278" i="23"/>
  <c r="BP279" i="23"/>
  <c r="BP280" i="23"/>
  <c r="BP281" i="23"/>
  <c r="BP282" i="23"/>
  <c r="BP283" i="23"/>
  <c r="BP284" i="23"/>
  <c r="BP285" i="23"/>
  <c r="BP286" i="23"/>
  <c r="BP287" i="23"/>
  <c r="BP288" i="23"/>
  <c r="BP289" i="23"/>
  <c r="BP290" i="23"/>
  <c r="BP291" i="23"/>
  <c r="BP292" i="23"/>
  <c r="BO273" i="23"/>
  <c r="BO274" i="23"/>
  <c r="BO275" i="23"/>
  <c r="BO276" i="23"/>
  <c r="BO277" i="23"/>
  <c r="BO278" i="23"/>
  <c r="BO279" i="23"/>
  <c r="BO280" i="23"/>
  <c r="BO281" i="23"/>
  <c r="BO282" i="23"/>
  <c r="BO283" i="23"/>
  <c r="BO284" i="23"/>
  <c r="BO285" i="23"/>
  <c r="BO286" i="23"/>
  <c r="BO287" i="23"/>
  <c r="BO288" i="23"/>
  <c r="BO289" i="23"/>
  <c r="BO290" i="23"/>
  <c r="BO291" i="23"/>
  <c r="BO292" i="23"/>
  <c r="BM273" i="23"/>
  <c r="BM274" i="23"/>
  <c r="BM276" i="23"/>
  <c r="BM277" i="23"/>
  <c r="BM278" i="23"/>
  <c r="BM279" i="23"/>
  <c r="BM280" i="23"/>
  <c r="BM281" i="23"/>
  <c r="BM282" i="23"/>
  <c r="BM283" i="23"/>
  <c r="BM284" i="23"/>
  <c r="BM285" i="23"/>
  <c r="BM286" i="23"/>
  <c r="BM287" i="23"/>
  <c r="BM288" i="23"/>
  <c r="BM289" i="23"/>
  <c r="BM290" i="23"/>
  <c r="BM291" i="23"/>
  <c r="BM292" i="23"/>
  <c r="BL273" i="23"/>
  <c r="BL274" i="23"/>
  <c r="BL275" i="23"/>
  <c r="BL276" i="23"/>
  <c r="BL277" i="23"/>
  <c r="BL278" i="23"/>
  <c r="BL279" i="23"/>
  <c r="BL280" i="23"/>
  <c r="BL281" i="23"/>
  <c r="BL282" i="23"/>
  <c r="BL283" i="23"/>
  <c r="BL284" i="23"/>
  <c r="BL285" i="23"/>
  <c r="BL286" i="23"/>
  <c r="BL287" i="23"/>
  <c r="BL288" i="23"/>
  <c r="BL289" i="23"/>
  <c r="BL290" i="23"/>
  <c r="BL291" i="23"/>
  <c r="BL292" i="23"/>
  <c r="BJ273" i="23"/>
  <c r="BJ274" i="23"/>
  <c r="BJ275" i="23"/>
  <c r="BJ276" i="23"/>
  <c r="BJ277" i="23"/>
  <c r="BJ278" i="23"/>
  <c r="BJ279" i="23"/>
  <c r="BJ280" i="23"/>
  <c r="BJ281" i="23"/>
  <c r="BJ282" i="23"/>
  <c r="BJ283" i="23"/>
  <c r="BJ284" i="23"/>
  <c r="BJ285" i="23"/>
  <c r="BJ286" i="23"/>
  <c r="BJ287" i="23"/>
  <c r="BJ288" i="23"/>
  <c r="BJ289" i="23"/>
  <c r="BJ290" i="23"/>
  <c r="BJ291" i="23"/>
  <c r="BJ292" i="23"/>
  <c r="BI273" i="23"/>
  <c r="BI274" i="23"/>
  <c r="BI275" i="23"/>
  <c r="BI276" i="23"/>
  <c r="BI277" i="23"/>
  <c r="BI278" i="23"/>
  <c r="BI279" i="23"/>
  <c r="BI280" i="23"/>
  <c r="BI281" i="23"/>
  <c r="BI282" i="23"/>
  <c r="BI283" i="23"/>
  <c r="BI284" i="23"/>
  <c r="BI285" i="23"/>
  <c r="BI286" i="23"/>
  <c r="BI287" i="23"/>
  <c r="BI288" i="23"/>
  <c r="BI289" i="23"/>
  <c r="BI290" i="23"/>
  <c r="BI291" i="23"/>
  <c r="BI292" i="23"/>
  <c r="BG273" i="23"/>
  <c r="BG274" i="23"/>
  <c r="BG275" i="23"/>
  <c r="BG276" i="23"/>
  <c r="BG277" i="23"/>
  <c r="BG278" i="23"/>
  <c r="BG279" i="23"/>
  <c r="BG280" i="23"/>
  <c r="BG281" i="23"/>
  <c r="BG282" i="23"/>
  <c r="BG283" i="23"/>
  <c r="BG284" i="23"/>
  <c r="BG285" i="23"/>
  <c r="BG286" i="23"/>
  <c r="BG287" i="23"/>
  <c r="BG288" i="23"/>
  <c r="BG289" i="23"/>
  <c r="BG290" i="23"/>
  <c r="BG291" i="23"/>
  <c r="BG292" i="23"/>
  <c r="BF273" i="23"/>
  <c r="BF274" i="23"/>
  <c r="BF275" i="23"/>
  <c r="BF276" i="23"/>
  <c r="BF277" i="23"/>
  <c r="BF278" i="23"/>
  <c r="BF279" i="23"/>
  <c r="BF280" i="23"/>
  <c r="BF281" i="23"/>
  <c r="BF282" i="23"/>
  <c r="BF283" i="23"/>
  <c r="BF284" i="23"/>
  <c r="BF285" i="23"/>
  <c r="BF286" i="23"/>
  <c r="BF287" i="23"/>
  <c r="BF288" i="23"/>
  <c r="BF289" i="23"/>
  <c r="BF290" i="23"/>
  <c r="BF291" i="23"/>
  <c r="BF292" i="23"/>
  <c r="BD273" i="23"/>
  <c r="BD274" i="23"/>
  <c r="BD275" i="23"/>
  <c r="BD276" i="23"/>
  <c r="BD277" i="23"/>
  <c r="BD278" i="23"/>
  <c r="BD279" i="23"/>
  <c r="BD280" i="23"/>
  <c r="BD281" i="23"/>
  <c r="BD282" i="23"/>
  <c r="BD283" i="23"/>
  <c r="BD284" i="23"/>
  <c r="BD285" i="23"/>
  <c r="BD286" i="23"/>
  <c r="BD287" i="23"/>
  <c r="BD288" i="23"/>
  <c r="BD289" i="23"/>
  <c r="BD290" i="23"/>
  <c r="BD291" i="23"/>
  <c r="BD292" i="23"/>
  <c r="BC273" i="23"/>
  <c r="BC274" i="23"/>
  <c r="BC275" i="23"/>
  <c r="BC276" i="23"/>
  <c r="BC277" i="23"/>
  <c r="BC278" i="23"/>
  <c r="BC279" i="23"/>
  <c r="BC280" i="23"/>
  <c r="BC281" i="23"/>
  <c r="BC282" i="23"/>
  <c r="BC283" i="23"/>
  <c r="BC284" i="23"/>
  <c r="BC285" i="23"/>
  <c r="BC286" i="23"/>
  <c r="BC287" i="23"/>
  <c r="BC288" i="23"/>
  <c r="BC289" i="23"/>
  <c r="BC290" i="23"/>
  <c r="BC291" i="23"/>
  <c r="BC292" i="23"/>
  <c r="BA273" i="23"/>
  <c r="BA274" i="23"/>
  <c r="BA275" i="23"/>
  <c r="BA276" i="23"/>
  <c r="BA277" i="23"/>
  <c r="BA278" i="23"/>
  <c r="BA279" i="23"/>
  <c r="BA280" i="23"/>
  <c r="BA281" i="23"/>
  <c r="BA282" i="23"/>
  <c r="BA283" i="23"/>
  <c r="BA284" i="23"/>
  <c r="BA285" i="23"/>
  <c r="BA286" i="23"/>
  <c r="BA287" i="23"/>
  <c r="BA288" i="23"/>
  <c r="BA289" i="23"/>
  <c r="BA290" i="23"/>
  <c r="BA291" i="23"/>
  <c r="BA292" i="23"/>
  <c r="AZ273" i="23"/>
  <c r="AZ274" i="23"/>
  <c r="AZ275" i="23"/>
  <c r="AZ276" i="23"/>
  <c r="AZ277" i="23"/>
  <c r="AZ278" i="23"/>
  <c r="AZ279" i="23"/>
  <c r="AZ280" i="23"/>
  <c r="AZ281" i="23"/>
  <c r="AZ282" i="23"/>
  <c r="AZ283" i="23"/>
  <c r="AZ284" i="23"/>
  <c r="AZ285" i="23"/>
  <c r="AZ286" i="23"/>
  <c r="AZ287" i="23"/>
  <c r="AZ288" i="23"/>
  <c r="AZ289" i="23"/>
  <c r="AZ290" i="23"/>
  <c r="AZ291" i="23"/>
  <c r="AZ292" i="23"/>
  <c r="AX273" i="23"/>
  <c r="AX274" i="23"/>
  <c r="AX275" i="23"/>
  <c r="AX276" i="23"/>
  <c r="AX277" i="23"/>
  <c r="AX278" i="23"/>
  <c r="AX279" i="23"/>
  <c r="AX280" i="23"/>
  <c r="AX281" i="23"/>
  <c r="AX282" i="23"/>
  <c r="AX283" i="23"/>
  <c r="AX284" i="23"/>
  <c r="AX285" i="23"/>
  <c r="AX286" i="23"/>
  <c r="AX287" i="23"/>
  <c r="AX288" i="23"/>
  <c r="AX289" i="23"/>
  <c r="AX290" i="23"/>
  <c r="AX291" i="23"/>
  <c r="AX292" i="23"/>
  <c r="AW273" i="23"/>
  <c r="AW274" i="23"/>
  <c r="AW275" i="23"/>
  <c r="AW276" i="23"/>
  <c r="AW277" i="23"/>
  <c r="AW278" i="23"/>
  <c r="AW279" i="23"/>
  <c r="AW280" i="23"/>
  <c r="AW281" i="23"/>
  <c r="AW282" i="23"/>
  <c r="AW283" i="23"/>
  <c r="AW284" i="23"/>
  <c r="AW285" i="23"/>
  <c r="AW286" i="23"/>
  <c r="AW287" i="23"/>
  <c r="AW288" i="23"/>
  <c r="AW289" i="23"/>
  <c r="AW290" i="23"/>
  <c r="AW291" i="23"/>
  <c r="AW292" i="23"/>
  <c r="BV238" i="23"/>
  <c r="BV239" i="23"/>
  <c r="BV240" i="23"/>
  <c r="BV244" i="23"/>
  <c r="BV245" i="23"/>
  <c r="BV246" i="23"/>
  <c r="BV247" i="23"/>
  <c r="BV248" i="23"/>
  <c r="BV249" i="23"/>
  <c r="BV250" i="23"/>
  <c r="BV251" i="23"/>
  <c r="BV252" i="23"/>
  <c r="BV253" i="23"/>
  <c r="BV254" i="23"/>
  <c r="BV255" i="23"/>
  <c r="BV256" i="23"/>
  <c r="BU237" i="23"/>
  <c r="BU238" i="23"/>
  <c r="BU239" i="23"/>
  <c r="BU240" i="23"/>
  <c r="BU244" i="23"/>
  <c r="BU245" i="23"/>
  <c r="BU246" i="23"/>
  <c r="BU247" i="23"/>
  <c r="BU248" i="23"/>
  <c r="BU249" i="23"/>
  <c r="BU250" i="23"/>
  <c r="BU251" i="23"/>
  <c r="BU252" i="23"/>
  <c r="BU253" i="23"/>
  <c r="BU254" i="23"/>
  <c r="BU255" i="23"/>
  <c r="BU256" i="23"/>
  <c r="BS237" i="23"/>
  <c r="BS239" i="23"/>
  <c r="BS238" i="23"/>
  <c r="BS240" i="23"/>
  <c r="BS241" i="23"/>
  <c r="BS242" i="23"/>
  <c r="BS243" i="23"/>
  <c r="BS244" i="23"/>
  <c r="BS245" i="23"/>
  <c r="BS246" i="23"/>
  <c r="BS247" i="23"/>
  <c r="BS248" i="23"/>
  <c r="BS249" i="23"/>
  <c r="BS250" i="23"/>
  <c r="BS251" i="23"/>
  <c r="BS252" i="23"/>
  <c r="BS253" i="23"/>
  <c r="BS254" i="23"/>
  <c r="BS255" i="23"/>
  <c r="BS256" i="23"/>
  <c r="BR237" i="23"/>
  <c r="BR238" i="23"/>
  <c r="BR239" i="23"/>
  <c r="BR240" i="23"/>
  <c r="BR241" i="23"/>
  <c r="BR242" i="23"/>
  <c r="BR243" i="23"/>
  <c r="BR244" i="23"/>
  <c r="BR245" i="23"/>
  <c r="BR246" i="23"/>
  <c r="BR247" i="23"/>
  <c r="BR248" i="23"/>
  <c r="BR249" i="23"/>
  <c r="BR250" i="23"/>
  <c r="BR251" i="23"/>
  <c r="BR252" i="23"/>
  <c r="BR253" i="23"/>
  <c r="BR254" i="23"/>
  <c r="BR255" i="23"/>
  <c r="BR256" i="23"/>
  <c r="BP237" i="23"/>
  <c r="BP238" i="23"/>
  <c r="BP239" i="23"/>
  <c r="BP240" i="23"/>
  <c r="BP241" i="23"/>
  <c r="BP242" i="23"/>
  <c r="BP243" i="23"/>
  <c r="BP244" i="23"/>
  <c r="BP245" i="23"/>
  <c r="BP246" i="23"/>
  <c r="BP247" i="23"/>
  <c r="BP248" i="23"/>
  <c r="BP249" i="23"/>
  <c r="BP250" i="23"/>
  <c r="BP251" i="23"/>
  <c r="BP252" i="23"/>
  <c r="BP253" i="23"/>
  <c r="BP254" i="23"/>
  <c r="BP255" i="23"/>
  <c r="BP256" i="23"/>
  <c r="BO237" i="23"/>
  <c r="BO238" i="23"/>
  <c r="BO239" i="23"/>
  <c r="BO240" i="23"/>
  <c r="BO241" i="23"/>
  <c r="BO242" i="23"/>
  <c r="BO243" i="23"/>
  <c r="BO244" i="23"/>
  <c r="BO245" i="23"/>
  <c r="BO246" i="23"/>
  <c r="BO247" i="23"/>
  <c r="BO248" i="23"/>
  <c r="BO249" i="23"/>
  <c r="BO250" i="23"/>
  <c r="BO251" i="23"/>
  <c r="BO252" i="23"/>
  <c r="BO253" i="23"/>
  <c r="BO254" i="23"/>
  <c r="BO255" i="23"/>
  <c r="BO256" i="23"/>
  <c r="BM237" i="23"/>
  <c r="BM238" i="23"/>
  <c r="BM240" i="23"/>
  <c r="BM239" i="23"/>
  <c r="BM241" i="23"/>
  <c r="BM242" i="23"/>
  <c r="BM243" i="23"/>
  <c r="BM244" i="23"/>
  <c r="BM245" i="23"/>
  <c r="BM246" i="23"/>
  <c r="BM247" i="23"/>
  <c r="BM248" i="23"/>
  <c r="BM249" i="23"/>
  <c r="BM250" i="23"/>
  <c r="BM251" i="23"/>
  <c r="BM252" i="23"/>
  <c r="BM253" i="23"/>
  <c r="BM254" i="23"/>
  <c r="BM255" i="23"/>
  <c r="BM256" i="23"/>
  <c r="BL237" i="23"/>
  <c r="BL238" i="23"/>
  <c r="BL239" i="23"/>
  <c r="BL240" i="23"/>
  <c r="BL241" i="23"/>
  <c r="BL242" i="23"/>
  <c r="BL243" i="23"/>
  <c r="BL244" i="23"/>
  <c r="BL245" i="23"/>
  <c r="BL246" i="23"/>
  <c r="BL247" i="23"/>
  <c r="BL248" i="23"/>
  <c r="BL249" i="23"/>
  <c r="BL250" i="23"/>
  <c r="BL251" i="23"/>
  <c r="BL252" i="23"/>
  <c r="BL253" i="23"/>
  <c r="BL254" i="23"/>
  <c r="BL255" i="23"/>
  <c r="BL256" i="23"/>
  <c r="BJ237" i="23"/>
  <c r="BJ238" i="23"/>
  <c r="BJ239" i="23"/>
  <c r="BJ240" i="23"/>
  <c r="BJ241" i="23"/>
  <c r="BJ242" i="23"/>
  <c r="BJ243" i="23"/>
  <c r="BJ244" i="23"/>
  <c r="BJ245" i="23"/>
  <c r="BJ246" i="23"/>
  <c r="BJ247" i="23"/>
  <c r="BJ248" i="23"/>
  <c r="BJ249" i="23"/>
  <c r="BJ250" i="23"/>
  <c r="BJ251" i="23"/>
  <c r="BJ252" i="23"/>
  <c r="BJ253" i="23"/>
  <c r="BJ254" i="23"/>
  <c r="BJ255" i="23"/>
  <c r="BJ256" i="23"/>
  <c r="BI237" i="23"/>
  <c r="BI238" i="23"/>
  <c r="BI239" i="23"/>
  <c r="BI240" i="23"/>
  <c r="BI241" i="23"/>
  <c r="BI242" i="23"/>
  <c r="BI243" i="23"/>
  <c r="BI244" i="23"/>
  <c r="BI245" i="23"/>
  <c r="BI246" i="23"/>
  <c r="BI247" i="23"/>
  <c r="BI248" i="23"/>
  <c r="BI249" i="23"/>
  <c r="BI250" i="23"/>
  <c r="BI251" i="23"/>
  <c r="BI252" i="23"/>
  <c r="BI253" i="23"/>
  <c r="BI254" i="23"/>
  <c r="BI255" i="23"/>
  <c r="BI256" i="23"/>
  <c r="BG237" i="23"/>
  <c r="BG238" i="23"/>
  <c r="BG239" i="23"/>
  <c r="BG240" i="23"/>
  <c r="BG241" i="23"/>
  <c r="BG242" i="23"/>
  <c r="BG243" i="23"/>
  <c r="BG244" i="23"/>
  <c r="BG245" i="23"/>
  <c r="BG246" i="23"/>
  <c r="BG247" i="23"/>
  <c r="BG248" i="23"/>
  <c r="BG249" i="23"/>
  <c r="BG250" i="23"/>
  <c r="BG251" i="23"/>
  <c r="BG252" i="23"/>
  <c r="BG253" i="23"/>
  <c r="BG254" i="23"/>
  <c r="BG255" i="23"/>
  <c r="BG256" i="23"/>
  <c r="BF237" i="23"/>
  <c r="BF238" i="23"/>
  <c r="BF239" i="23"/>
  <c r="BF240" i="23"/>
  <c r="BF241" i="23"/>
  <c r="BF242" i="23"/>
  <c r="BF243" i="23"/>
  <c r="BF244" i="23"/>
  <c r="BF245" i="23"/>
  <c r="BF246" i="23"/>
  <c r="BF247" i="23"/>
  <c r="BF248" i="23"/>
  <c r="BF249" i="23"/>
  <c r="BF250" i="23"/>
  <c r="BF251" i="23"/>
  <c r="BF252" i="23"/>
  <c r="BF253" i="23"/>
  <c r="BF254" i="23"/>
  <c r="BF255" i="23"/>
  <c r="BF256" i="23"/>
  <c r="BD237" i="23"/>
  <c r="BD238" i="23"/>
  <c r="BD239" i="23"/>
  <c r="BD240" i="23"/>
  <c r="BD241" i="23"/>
  <c r="BD242" i="23"/>
  <c r="BD243" i="23"/>
  <c r="BD244" i="23"/>
  <c r="BD245" i="23"/>
  <c r="BD246" i="23"/>
  <c r="BD247" i="23"/>
  <c r="BD248" i="23"/>
  <c r="BD249" i="23"/>
  <c r="BD250" i="23"/>
  <c r="BD251" i="23"/>
  <c r="BD252" i="23"/>
  <c r="BD253" i="23"/>
  <c r="BD254" i="23"/>
  <c r="BD255" i="23"/>
  <c r="BD256" i="23"/>
  <c r="BC237" i="23"/>
  <c r="BC238" i="23"/>
  <c r="BC239" i="23"/>
  <c r="BC240" i="23"/>
  <c r="BC241" i="23"/>
  <c r="BC242" i="23"/>
  <c r="BC243" i="23"/>
  <c r="BC244" i="23"/>
  <c r="BC245" i="23"/>
  <c r="BC246" i="23"/>
  <c r="BC247" i="23"/>
  <c r="BC248" i="23"/>
  <c r="BC249" i="23"/>
  <c r="BC250" i="23"/>
  <c r="BC251" i="23"/>
  <c r="BC252" i="23"/>
  <c r="BC253" i="23"/>
  <c r="BC254" i="23"/>
  <c r="BC255" i="23"/>
  <c r="BC256" i="23"/>
  <c r="BA237" i="23"/>
  <c r="BA238" i="23"/>
  <c r="BA239" i="23"/>
  <c r="BA240" i="23"/>
  <c r="BA241" i="23"/>
  <c r="BA242" i="23"/>
  <c r="BA243" i="23"/>
  <c r="BA244" i="23"/>
  <c r="BA245" i="23"/>
  <c r="BA246" i="23"/>
  <c r="BA247" i="23"/>
  <c r="BA248" i="23"/>
  <c r="BA249" i="23"/>
  <c r="BA250" i="23"/>
  <c r="BA251" i="23"/>
  <c r="BA252" i="23"/>
  <c r="BA253" i="23"/>
  <c r="BA254" i="23"/>
  <c r="BA255" i="23"/>
  <c r="BA256" i="23"/>
  <c r="AZ237" i="23"/>
  <c r="AZ238" i="23"/>
  <c r="AZ239" i="23"/>
  <c r="AZ240" i="23"/>
  <c r="AZ241" i="23"/>
  <c r="AZ242" i="23"/>
  <c r="AZ243" i="23"/>
  <c r="AZ244" i="23"/>
  <c r="AZ245" i="23"/>
  <c r="AZ246" i="23"/>
  <c r="AZ247" i="23"/>
  <c r="AZ248" i="23"/>
  <c r="AZ249" i="23"/>
  <c r="AZ250" i="23"/>
  <c r="AZ251" i="23"/>
  <c r="AZ252" i="23"/>
  <c r="AZ253" i="23"/>
  <c r="AZ254" i="23"/>
  <c r="AZ255" i="23"/>
  <c r="AZ256" i="23"/>
  <c r="AX237" i="23"/>
  <c r="AX238" i="23"/>
  <c r="AX239" i="23"/>
  <c r="AX240" i="23"/>
  <c r="AX241" i="23"/>
  <c r="AX242" i="23"/>
  <c r="AX243" i="23"/>
  <c r="AX244" i="23"/>
  <c r="AX245" i="23"/>
  <c r="AX246" i="23"/>
  <c r="AX247" i="23"/>
  <c r="AX248" i="23"/>
  <c r="AX249" i="23"/>
  <c r="AX250" i="23"/>
  <c r="AX251" i="23"/>
  <c r="AX252" i="23"/>
  <c r="AX253" i="23"/>
  <c r="AX254" i="23"/>
  <c r="AX255" i="23"/>
  <c r="AX256" i="23"/>
  <c r="AW237" i="23"/>
  <c r="AW238" i="23"/>
  <c r="AW239" i="23"/>
  <c r="AW240" i="23"/>
  <c r="AW241" i="23"/>
  <c r="AW242" i="23"/>
  <c r="AW243" i="23"/>
  <c r="AW244" i="23"/>
  <c r="AW245" i="23"/>
  <c r="AW246" i="23"/>
  <c r="AW247" i="23"/>
  <c r="AW248" i="23"/>
  <c r="AW249" i="23"/>
  <c r="AW250" i="23"/>
  <c r="AW251" i="23"/>
  <c r="AW252" i="23"/>
  <c r="AW253" i="23"/>
  <c r="AW254" i="23"/>
  <c r="AW255" i="23"/>
  <c r="AW256" i="23"/>
  <c r="AQ270" i="23"/>
  <c r="BV149" i="23"/>
  <c r="BV150" i="23"/>
  <c r="BV151" i="23"/>
  <c r="BV153" i="23"/>
  <c r="BV155" i="23"/>
  <c r="BV156" i="23"/>
  <c r="BV157" i="23"/>
  <c r="BV158" i="23"/>
  <c r="BV159" i="23"/>
  <c r="BV160" i="23"/>
  <c r="BV161" i="23"/>
  <c r="BV162" i="23"/>
  <c r="BU149" i="23"/>
  <c r="BU150" i="23"/>
  <c r="BU151" i="23"/>
  <c r="BU152" i="23"/>
  <c r="BU153" i="23"/>
  <c r="BU154" i="23"/>
  <c r="BU155" i="23"/>
  <c r="BU156" i="23"/>
  <c r="BU157" i="23"/>
  <c r="BU158" i="23"/>
  <c r="BU159" i="23"/>
  <c r="BU160" i="23"/>
  <c r="BU161" i="23"/>
  <c r="BU162" i="23"/>
  <c r="BS149" i="23"/>
  <c r="BS150" i="23"/>
  <c r="BS151" i="23"/>
  <c r="BS154" i="23"/>
  <c r="BS155" i="23"/>
  <c r="BS156" i="23"/>
  <c r="BS158" i="23"/>
  <c r="BS159" i="23"/>
  <c r="BS160" i="23"/>
  <c r="BS161" i="23"/>
  <c r="BS162" i="23"/>
  <c r="BS219" i="23"/>
  <c r="BS220" i="23"/>
  <c r="BR149" i="23"/>
  <c r="BR155" i="23"/>
  <c r="BR159" i="23"/>
  <c r="BR162" i="23"/>
  <c r="BR150" i="23"/>
  <c r="BR151" i="23"/>
  <c r="BR152" i="23"/>
  <c r="BR153" i="23"/>
  <c r="BR154" i="23"/>
  <c r="BR156" i="23"/>
  <c r="BR157" i="23"/>
  <c r="BR158" i="23"/>
  <c r="BR160" i="23"/>
  <c r="BR161" i="23"/>
  <c r="BR219" i="23"/>
  <c r="BR220" i="23"/>
  <c r="BP149" i="23"/>
  <c r="BP155" i="23"/>
  <c r="BP159" i="23"/>
  <c r="BP162" i="23"/>
  <c r="BP150" i="23"/>
  <c r="BP151" i="23"/>
  <c r="BP152" i="23"/>
  <c r="BP153" i="23"/>
  <c r="BP154" i="23"/>
  <c r="BP156" i="23"/>
  <c r="BP157" i="23"/>
  <c r="BP158" i="23"/>
  <c r="BP160" i="23"/>
  <c r="BP161" i="23"/>
  <c r="BP219" i="23"/>
  <c r="BP220" i="23"/>
  <c r="BO149" i="23"/>
  <c r="BO155" i="23"/>
  <c r="BO159" i="23"/>
  <c r="BO162" i="23"/>
  <c r="BO150" i="23"/>
  <c r="BO151" i="23"/>
  <c r="BO152" i="23"/>
  <c r="BO153" i="23"/>
  <c r="BO154" i="23"/>
  <c r="BO156" i="23"/>
  <c r="BO157" i="23"/>
  <c r="BO158" i="23"/>
  <c r="BO160" i="23"/>
  <c r="BO161" i="23"/>
  <c r="BO219" i="23"/>
  <c r="BO220" i="23"/>
  <c r="BM149" i="23"/>
  <c r="BM151" i="23"/>
  <c r="BM152" i="23"/>
  <c r="BM153" i="23"/>
  <c r="BM154" i="23"/>
  <c r="BM155" i="23"/>
  <c r="BM157" i="23"/>
  <c r="BM158" i="23"/>
  <c r="BM159" i="23"/>
  <c r="BM160" i="23"/>
  <c r="BM161" i="23"/>
  <c r="BM162" i="23"/>
  <c r="BM219" i="23"/>
  <c r="BM220" i="23"/>
  <c r="BL149" i="23"/>
  <c r="BL150" i="23"/>
  <c r="BL151" i="23"/>
  <c r="BL152" i="23"/>
  <c r="BL153" i="23"/>
  <c r="BL154" i="23"/>
  <c r="BL155" i="23"/>
  <c r="BL156" i="23"/>
  <c r="BL157" i="23"/>
  <c r="BL158" i="23"/>
  <c r="BL159" i="23"/>
  <c r="BL160" i="23"/>
  <c r="BL161" i="23"/>
  <c r="BL162" i="23"/>
  <c r="BL219" i="23"/>
  <c r="BL220" i="23"/>
  <c r="BJ149" i="23"/>
  <c r="BJ150" i="23"/>
  <c r="BJ151" i="23"/>
  <c r="BJ152" i="23"/>
  <c r="BJ153" i="23"/>
  <c r="BJ154" i="23"/>
  <c r="BJ155" i="23"/>
  <c r="BJ156" i="23"/>
  <c r="BJ157" i="23"/>
  <c r="BJ159" i="23"/>
  <c r="BJ160" i="23"/>
  <c r="BJ161" i="23"/>
  <c r="BJ162" i="23"/>
  <c r="BJ219" i="23"/>
  <c r="BJ220" i="23"/>
  <c r="BI149" i="23"/>
  <c r="BI150" i="23"/>
  <c r="BI151" i="23"/>
  <c r="BI152" i="23"/>
  <c r="BI153" i="23"/>
  <c r="BI154" i="23"/>
  <c r="BI155" i="23"/>
  <c r="BI156" i="23"/>
  <c r="BI157" i="23"/>
  <c r="BI158" i="23"/>
  <c r="BI159" i="23"/>
  <c r="BI160" i="23"/>
  <c r="BI161" i="23"/>
  <c r="BI162" i="23"/>
  <c r="BI219" i="23"/>
  <c r="BI220" i="23"/>
  <c r="BG149" i="23"/>
  <c r="BG150" i="23"/>
  <c r="BG151" i="23"/>
  <c r="BG152" i="23"/>
  <c r="BG153" i="23"/>
  <c r="BG154" i="23"/>
  <c r="BG156" i="23"/>
  <c r="BG157" i="23"/>
  <c r="BG158" i="23"/>
  <c r="BG160" i="23"/>
  <c r="BG161" i="23"/>
  <c r="BG162" i="23"/>
  <c r="BG219" i="23"/>
  <c r="BG220" i="23"/>
  <c r="BF149" i="23"/>
  <c r="BF150" i="23"/>
  <c r="BF151" i="23"/>
  <c r="BF152" i="23"/>
  <c r="BF153" i="23"/>
  <c r="BF154" i="23"/>
  <c r="BF155" i="23"/>
  <c r="BF156" i="23"/>
  <c r="BF157" i="23"/>
  <c r="BF158" i="23"/>
  <c r="BF159" i="23"/>
  <c r="BF160" i="23"/>
  <c r="BF161" i="23"/>
  <c r="BF162" i="23"/>
  <c r="BF219" i="23"/>
  <c r="BF220" i="23"/>
  <c r="BD149" i="23"/>
  <c r="BD150" i="23"/>
  <c r="BD151" i="23"/>
  <c r="BD152" i="23"/>
  <c r="BD153" i="23"/>
  <c r="BD154" i="23"/>
  <c r="BD155" i="23"/>
  <c r="BD156" i="23"/>
  <c r="BD157" i="23"/>
  <c r="BD158" i="23"/>
  <c r="BD159" i="23"/>
  <c r="BD160" i="23"/>
  <c r="BD161" i="23"/>
  <c r="BD219" i="23"/>
  <c r="BD220" i="23"/>
  <c r="BC149" i="23"/>
  <c r="BC150" i="23"/>
  <c r="BC151" i="23"/>
  <c r="BC152" i="23"/>
  <c r="BC153" i="23"/>
  <c r="BC154" i="23"/>
  <c r="BC155" i="23"/>
  <c r="BC156" i="23"/>
  <c r="BC157" i="23"/>
  <c r="BC158" i="23"/>
  <c r="BC159" i="23"/>
  <c r="BC160" i="23"/>
  <c r="BC161" i="23"/>
  <c r="BC162" i="23"/>
  <c r="BC219" i="23"/>
  <c r="BC220" i="23"/>
  <c r="BA149" i="23"/>
  <c r="BA150" i="23"/>
  <c r="BA151" i="23"/>
  <c r="BA152" i="23"/>
  <c r="BA153" i="23"/>
  <c r="BA154" i="23"/>
  <c r="BA155" i="23"/>
  <c r="BA156" i="23"/>
  <c r="BA157" i="23"/>
  <c r="BA158" i="23"/>
  <c r="BA159" i="23"/>
  <c r="BA160" i="23"/>
  <c r="BA161" i="23"/>
  <c r="BA162" i="23"/>
  <c r="BA219" i="23"/>
  <c r="BA220" i="23"/>
  <c r="AZ149" i="23"/>
  <c r="AZ150" i="23"/>
  <c r="AZ151" i="23"/>
  <c r="AZ152" i="23"/>
  <c r="AZ153" i="23"/>
  <c r="AZ154" i="23"/>
  <c r="AZ155" i="23"/>
  <c r="AZ156" i="23"/>
  <c r="AZ157" i="23"/>
  <c r="AZ158" i="23"/>
  <c r="AZ159" i="23"/>
  <c r="AZ160" i="23"/>
  <c r="AZ161" i="23"/>
  <c r="AZ162" i="23"/>
  <c r="AZ219" i="23"/>
  <c r="AZ220" i="23"/>
  <c r="AX149" i="23"/>
  <c r="AX150" i="23"/>
  <c r="AX152" i="23"/>
  <c r="AX153" i="23"/>
  <c r="AX154" i="23"/>
  <c r="AX155" i="23"/>
  <c r="AX156" i="23"/>
  <c r="AX157" i="23"/>
  <c r="AX158" i="23"/>
  <c r="AX159" i="23"/>
  <c r="AX162" i="23"/>
  <c r="AX219" i="23"/>
  <c r="AX220" i="23"/>
  <c r="U114" i="23"/>
  <c r="U115" i="23"/>
  <c r="U116" i="23"/>
  <c r="U117" i="23"/>
  <c r="U118" i="23"/>
  <c r="U119" i="23"/>
  <c r="U120" i="23"/>
  <c r="U121" i="23"/>
  <c r="U122" i="23"/>
  <c r="U123" i="23"/>
  <c r="U124" i="23"/>
  <c r="U127" i="23"/>
  <c r="U128" i="23"/>
  <c r="U129" i="23"/>
  <c r="U130" i="23"/>
  <c r="U131" i="23"/>
  <c r="U132" i="23"/>
  <c r="U133" i="23"/>
  <c r="U134" i="23"/>
  <c r="AX114" i="23"/>
  <c r="AX115" i="23"/>
  <c r="AX116" i="23"/>
  <c r="AX117" i="23"/>
  <c r="AX118" i="23"/>
  <c r="AX119" i="23"/>
  <c r="AX120" i="23"/>
  <c r="AX121" i="23"/>
  <c r="AX122" i="23"/>
  <c r="AX123" i="23"/>
  <c r="AX124" i="23"/>
  <c r="AX127" i="23"/>
  <c r="AX128" i="23"/>
  <c r="AX129" i="23"/>
  <c r="AX130" i="23"/>
  <c r="AX131" i="23"/>
  <c r="AX132" i="23"/>
  <c r="AX133" i="23"/>
  <c r="AX134" i="23"/>
  <c r="AX135" i="23"/>
  <c r="AZ114" i="23"/>
  <c r="AZ115" i="23"/>
  <c r="AZ116" i="23"/>
  <c r="AZ117" i="23"/>
  <c r="AZ118" i="23"/>
  <c r="AZ119" i="23"/>
  <c r="AZ120" i="23"/>
  <c r="AZ121" i="23"/>
  <c r="AZ122" i="23"/>
  <c r="AZ123" i="23"/>
  <c r="AZ127" i="23"/>
  <c r="AZ128" i="23"/>
  <c r="AZ129" i="23"/>
  <c r="AZ130" i="23"/>
  <c r="AZ131" i="23"/>
  <c r="AZ132" i="23"/>
  <c r="AZ133" i="23"/>
  <c r="AZ134" i="23"/>
  <c r="AZ135" i="23"/>
  <c r="BA114" i="23"/>
  <c r="BA115" i="23"/>
  <c r="BA116" i="23"/>
  <c r="BA117" i="23"/>
  <c r="BA118" i="23"/>
  <c r="BA119" i="23"/>
  <c r="BA120" i="23"/>
  <c r="BA121" i="23"/>
  <c r="BA122" i="23"/>
  <c r="BA123" i="23"/>
  <c r="BA124" i="23"/>
  <c r="BA127" i="23"/>
  <c r="BA128" i="23"/>
  <c r="BA129" i="23"/>
  <c r="BA130" i="23"/>
  <c r="BA131" i="23"/>
  <c r="BA132" i="23"/>
  <c r="BA133" i="23"/>
  <c r="BA134" i="23"/>
  <c r="BA135" i="23"/>
  <c r="AW114" i="23"/>
  <c r="AW115" i="23"/>
  <c r="AW116" i="23"/>
  <c r="AW117" i="23"/>
  <c r="AW118" i="23"/>
  <c r="AW119" i="23"/>
  <c r="AW120" i="23"/>
  <c r="AW121" i="23"/>
  <c r="AW122" i="23"/>
  <c r="AW123" i="23"/>
  <c r="AW127" i="23"/>
  <c r="AW128" i="23"/>
  <c r="AW129" i="23"/>
  <c r="AW130" i="23"/>
  <c r="AW131" i="23"/>
  <c r="AW132" i="23"/>
  <c r="AW133" i="23"/>
  <c r="AW134" i="23"/>
  <c r="AW135" i="23"/>
  <c r="BC114" i="23"/>
  <c r="BC115" i="23"/>
  <c r="BC116" i="23"/>
  <c r="BC117" i="23"/>
  <c r="BC118" i="23"/>
  <c r="BC119" i="23"/>
  <c r="BC120" i="23"/>
  <c r="BC121" i="23"/>
  <c r="BC122" i="23"/>
  <c r="BC123" i="23"/>
  <c r="BC127" i="23"/>
  <c r="BC128" i="23"/>
  <c r="BC129" i="23"/>
  <c r="BC130" i="23"/>
  <c r="BC131" i="23"/>
  <c r="BC132" i="23"/>
  <c r="BC133" i="23"/>
  <c r="BC134" i="23"/>
  <c r="BC135" i="23"/>
  <c r="BD114" i="23"/>
  <c r="BD115" i="23"/>
  <c r="BD116" i="23"/>
  <c r="BD117" i="23"/>
  <c r="BD118" i="23"/>
  <c r="BD119" i="23"/>
  <c r="BD120" i="23"/>
  <c r="BD121" i="23"/>
  <c r="BD122" i="23"/>
  <c r="BD123" i="23"/>
  <c r="BD124" i="23"/>
  <c r="BD127" i="23"/>
  <c r="BD128" i="23"/>
  <c r="BD129" i="23"/>
  <c r="BD130" i="23"/>
  <c r="BD131" i="23"/>
  <c r="BD132" i="23"/>
  <c r="BD133" i="23"/>
  <c r="BD134" i="23"/>
  <c r="BD135" i="23"/>
  <c r="BF114" i="23"/>
  <c r="BF115" i="23"/>
  <c r="BF116" i="23"/>
  <c r="BF117" i="23"/>
  <c r="BF118" i="23"/>
  <c r="BF119" i="23"/>
  <c r="BF120" i="23"/>
  <c r="BF121" i="23"/>
  <c r="BF122" i="23"/>
  <c r="BF123" i="23"/>
  <c r="BF128" i="23"/>
  <c r="BF129" i="23"/>
  <c r="BF130" i="23"/>
  <c r="BF131" i="23"/>
  <c r="BF132" i="23"/>
  <c r="BF133" i="23"/>
  <c r="BF134" i="23"/>
  <c r="BF135" i="23"/>
  <c r="BG114" i="23"/>
  <c r="BG115" i="23"/>
  <c r="BG116" i="23"/>
  <c r="BG117" i="23"/>
  <c r="BG118" i="23"/>
  <c r="BG119" i="23"/>
  <c r="BG120" i="23"/>
  <c r="BG121" i="23"/>
  <c r="BG122" i="23"/>
  <c r="BG124" i="23"/>
  <c r="BG128" i="23"/>
  <c r="BG129" i="23"/>
  <c r="BG130" i="23"/>
  <c r="BG131" i="23"/>
  <c r="BG132" i="23"/>
  <c r="BG133" i="23"/>
  <c r="BG134" i="23"/>
  <c r="BG135" i="23"/>
  <c r="BI114" i="23"/>
  <c r="BI115" i="23"/>
  <c r="BI116" i="23"/>
  <c r="BI117" i="23"/>
  <c r="BI118" i="23"/>
  <c r="BI119" i="23"/>
  <c r="BI120" i="23"/>
  <c r="BI121" i="23"/>
  <c r="BI122" i="23"/>
  <c r="BI123" i="23"/>
  <c r="BI127" i="23"/>
  <c r="BI128" i="23"/>
  <c r="BI129" i="23"/>
  <c r="BI130" i="23"/>
  <c r="BI131" i="23"/>
  <c r="BI132" i="23"/>
  <c r="BI133" i="23"/>
  <c r="BI134" i="23"/>
  <c r="BI135" i="23"/>
  <c r="BJ114" i="23"/>
  <c r="BJ115" i="23"/>
  <c r="BJ116" i="23"/>
  <c r="BJ117" i="23"/>
  <c r="BJ118" i="23"/>
  <c r="BJ119" i="23"/>
  <c r="BJ120" i="23"/>
  <c r="BJ121" i="23"/>
  <c r="BJ122" i="23"/>
  <c r="BJ123" i="23"/>
  <c r="BJ124" i="23"/>
  <c r="BJ127" i="23"/>
  <c r="BJ128" i="23"/>
  <c r="BJ129" i="23"/>
  <c r="BJ130" i="23"/>
  <c r="BJ131" i="23"/>
  <c r="BJ132" i="23"/>
  <c r="BJ133" i="23"/>
  <c r="BJ134" i="23"/>
  <c r="BJ135" i="23"/>
  <c r="BL114" i="23"/>
  <c r="BL115" i="23"/>
  <c r="BL116" i="23"/>
  <c r="BL117" i="23"/>
  <c r="BL118" i="23"/>
  <c r="BL119" i="23"/>
  <c r="BL120" i="23"/>
  <c r="BL121" i="23"/>
  <c r="BL122" i="23"/>
  <c r="BL123" i="23"/>
  <c r="BL127" i="23"/>
  <c r="BL128" i="23"/>
  <c r="BL129" i="23"/>
  <c r="BL130" i="23"/>
  <c r="BL131" i="23"/>
  <c r="BL132" i="23"/>
  <c r="BL133" i="23"/>
  <c r="BL134" i="23"/>
  <c r="BL135" i="23"/>
  <c r="BM114" i="23"/>
  <c r="BM115" i="23"/>
  <c r="BM116" i="23"/>
  <c r="BM117" i="23"/>
  <c r="BM118" i="23"/>
  <c r="BM119" i="23"/>
  <c r="BM120" i="23"/>
  <c r="BM121" i="23"/>
  <c r="BM122" i="23"/>
  <c r="BM123" i="23"/>
  <c r="BM124" i="23"/>
  <c r="BM127" i="23"/>
  <c r="BM128" i="23"/>
  <c r="BM129" i="23"/>
  <c r="BM130" i="23"/>
  <c r="BM131" i="23"/>
  <c r="BM132" i="23"/>
  <c r="BM133" i="23"/>
  <c r="BM134" i="23"/>
  <c r="BM135" i="23"/>
  <c r="BO114" i="23"/>
  <c r="BO115" i="23"/>
  <c r="BO116" i="23"/>
  <c r="BO117" i="23"/>
  <c r="BO118" i="23"/>
  <c r="BO119" i="23"/>
  <c r="BO120" i="23"/>
  <c r="BO121" i="23"/>
  <c r="BO122" i="23"/>
  <c r="BO123" i="23"/>
  <c r="BO127" i="23"/>
  <c r="BO128" i="23"/>
  <c r="BO129" i="23"/>
  <c r="BO130" i="23"/>
  <c r="BO131" i="23"/>
  <c r="BO132" i="23"/>
  <c r="BO133" i="23"/>
  <c r="BO134" i="23"/>
  <c r="BO135" i="23"/>
  <c r="BP114" i="23"/>
  <c r="BP115" i="23"/>
  <c r="BP116" i="23"/>
  <c r="BP117" i="23"/>
  <c r="BP118" i="23"/>
  <c r="BP119" i="23"/>
  <c r="BP120" i="23"/>
  <c r="BP121" i="23"/>
  <c r="BP122" i="23"/>
  <c r="BP123" i="23"/>
  <c r="BP124" i="23"/>
  <c r="BP127" i="23"/>
  <c r="BP128" i="23"/>
  <c r="BP129" i="23"/>
  <c r="BP130" i="23"/>
  <c r="BP131" i="23"/>
  <c r="BP132" i="23"/>
  <c r="BP133" i="23"/>
  <c r="BP134" i="23"/>
  <c r="BP135" i="23"/>
  <c r="BR114" i="23"/>
  <c r="BR115" i="23"/>
  <c r="BR116" i="23"/>
  <c r="BR117" i="23"/>
  <c r="BR118" i="23"/>
  <c r="BR119" i="23"/>
  <c r="BR120" i="23"/>
  <c r="BR121" i="23"/>
  <c r="BR122" i="23"/>
  <c r="BR123" i="23"/>
  <c r="BR127" i="23"/>
  <c r="BR128" i="23"/>
  <c r="BR129" i="23"/>
  <c r="BR130" i="23"/>
  <c r="BR131" i="23"/>
  <c r="BR132" i="23"/>
  <c r="BR133" i="23"/>
  <c r="BR134" i="23"/>
  <c r="BR135" i="23"/>
  <c r="BS114" i="23"/>
  <c r="BS115" i="23"/>
  <c r="BS116" i="23"/>
  <c r="BS117" i="23"/>
  <c r="BS118" i="23"/>
  <c r="BS119" i="23"/>
  <c r="BS120" i="23"/>
  <c r="BS121" i="23"/>
  <c r="BS122" i="23"/>
  <c r="BS123" i="23"/>
  <c r="BS124" i="23"/>
  <c r="BS127" i="23"/>
  <c r="BS128" i="23"/>
  <c r="BS129" i="23"/>
  <c r="BS130" i="23"/>
  <c r="BS131" i="23"/>
  <c r="BS132" i="23"/>
  <c r="BS133" i="23"/>
  <c r="BU114" i="23"/>
  <c r="BU115" i="23"/>
  <c r="BU116" i="23"/>
  <c r="BU117" i="23"/>
  <c r="BU118" i="23"/>
  <c r="BU119" i="23"/>
  <c r="BU122" i="23"/>
  <c r="BU123" i="23"/>
  <c r="BU127" i="23"/>
  <c r="BU128" i="23"/>
  <c r="BU129" i="23"/>
  <c r="BU130" i="23"/>
  <c r="BU131" i="23"/>
  <c r="BU132" i="23"/>
  <c r="BU134" i="23"/>
  <c r="BU135" i="23"/>
  <c r="BV114" i="23"/>
  <c r="BV115" i="23"/>
  <c r="BV116" i="23"/>
  <c r="BV117" i="23"/>
  <c r="BV127" i="23"/>
  <c r="BV128" i="23"/>
  <c r="BV129" i="23"/>
  <c r="BV130" i="23"/>
  <c r="BV131" i="23"/>
  <c r="BV134" i="23"/>
  <c r="BV135" i="23"/>
  <c r="AQ111" i="23"/>
  <c r="AP111" i="23"/>
  <c r="AQ146" i="23"/>
  <c r="AQ234" i="23"/>
  <c r="AQ305" i="23"/>
  <c r="AQ342" i="23"/>
  <c r="AQ428" i="23"/>
  <c r="C1" i="23"/>
  <c r="AP47" i="23"/>
  <c r="BS274" i="23"/>
  <c r="BM275" i="23"/>
  <c r="AX315" i="23"/>
  <c r="AX309" i="23"/>
  <c r="AX313" i="23"/>
  <c r="AX350" i="23"/>
  <c r="AX346" i="23"/>
  <c r="AX351" i="23"/>
  <c r="AT468" i="23"/>
  <c r="AX345" i="23"/>
  <c r="BV273" i="23"/>
  <c r="BV237" i="23"/>
  <c r="AX308" i="23"/>
  <c r="AU1155" i="23"/>
  <c r="AT508" i="23"/>
  <c r="BV1469" i="23"/>
  <c r="BI1145" i="23"/>
  <c r="BJ1139" i="23"/>
  <c r="AW1363" i="23"/>
  <c r="AX1434" i="23"/>
  <c r="BL1469" i="23"/>
  <c r="BO1469" i="23"/>
  <c r="AU1157" i="23"/>
  <c r="BG1363" i="23"/>
  <c r="AX1503" i="23"/>
  <c r="BI1463" i="23"/>
  <c r="BC1356" i="23"/>
  <c r="BU1399" i="23"/>
  <c r="BS1497" i="23"/>
  <c r="BV1503" i="23"/>
  <c r="BF1362" i="23"/>
  <c r="BF1356" i="23"/>
  <c r="BF1357" i="23"/>
  <c r="BJ1356" i="23"/>
  <c r="BJ1362" i="23"/>
  <c r="AU1428" i="23"/>
  <c r="AU1434" i="23"/>
  <c r="AU1433" i="23"/>
  <c r="AX1504" i="23"/>
  <c r="AZ1497" i="23"/>
  <c r="AX1139" i="23"/>
  <c r="AX1145" i="23"/>
  <c r="AX1140" i="23"/>
  <c r="AT1434" i="23"/>
  <c r="BD1362" i="23"/>
  <c r="AR1443" i="23"/>
  <c r="BU1146" i="23"/>
  <c r="AU1463" i="23"/>
  <c r="AU1469" i="23"/>
  <c r="AU1468" i="23"/>
  <c r="BF1145" i="23"/>
  <c r="BF1146" i="23"/>
  <c r="BV1139" i="23"/>
  <c r="AT1088" i="23"/>
  <c r="AT1124" i="23"/>
  <c r="AR1477" i="23"/>
  <c r="BL1139" i="23"/>
  <c r="BU1139" i="23"/>
  <c r="AT1087" i="23"/>
  <c r="BM1145" i="23"/>
  <c r="BM1139" i="23"/>
  <c r="BO1146" i="23"/>
  <c r="BO1503" i="23"/>
  <c r="AZ1145" i="23"/>
  <c r="AU1153" i="23"/>
  <c r="BA1469" i="23"/>
  <c r="BA1463" i="23"/>
  <c r="BR1470" i="23"/>
  <c r="BA1504" i="23"/>
  <c r="BU1497" i="23"/>
  <c r="BU1503" i="23"/>
  <c r="AT624" i="23"/>
  <c r="BF1434" i="23"/>
  <c r="BI1504" i="23"/>
  <c r="BJ1497" i="23"/>
  <c r="BJ1503" i="23"/>
  <c r="BS1503" i="23"/>
  <c r="BG1146" i="23"/>
  <c r="BG1145" i="23"/>
  <c r="BM1356" i="23"/>
  <c r="BM1363" i="23"/>
  <c r="BP1363" i="23"/>
  <c r="BP1362" i="23"/>
  <c r="AU1504" i="23"/>
  <c r="AU1503" i="23"/>
  <c r="AU1497" i="23"/>
  <c r="AU1502" i="23"/>
  <c r="BA1497" i="23"/>
  <c r="BG1504" i="23"/>
  <c r="BG1503" i="23"/>
  <c r="BG1497" i="23"/>
  <c r="AZ1139" i="23"/>
  <c r="BJ1146" i="23"/>
  <c r="BJ1145" i="23"/>
  <c r="AT1362" i="23"/>
  <c r="AT1356" i="23"/>
  <c r="AT1357" i="23"/>
  <c r="BO1362" i="23"/>
  <c r="BO1356" i="23"/>
  <c r="BS1356" i="23"/>
  <c r="BS1363" i="23"/>
  <c r="BS1362" i="23"/>
  <c r="AZ1469" i="23"/>
  <c r="BC1469" i="23"/>
  <c r="BF1463" i="23"/>
  <c r="BF1469" i="23"/>
  <c r="BF1470" i="23"/>
  <c r="AT1497" i="23"/>
  <c r="AT1503" i="23"/>
  <c r="AT1498" i="23"/>
  <c r="BC1146" i="23"/>
  <c r="BL1362" i="23"/>
  <c r="BL1363" i="23"/>
  <c r="BL1356" i="23"/>
  <c r="BR1356" i="23"/>
  <c r="AW1398" i="23"/>
  <c r="AX1470" i="23"/>
  <c r="BD1469" i="23"/>
  <c r="BI1363" i="23"/>
  <c r="BC1398" i="23"/>
  <c r="BO1434" i="23"/>
  <c r="BM1470" i="23"/>
  <c r="BM1469" i="23"/>
  <c r="BM1463" i="23"/>
  <c r="BU1463" i="23"/>
  <c r="BU1470" i="23"/>
  <c r="BM1504" i="23"/>
  <c r="BM1503" i="23"/>
  <c r="BM1497" i="23"/>
  <c r="BM1499" i="23"/>
  <c r="BD1356" i="23"/>
  <c r="BU1363" i="23"/>
  <c r="BV1392" i="23"/>
  <c r="BV1463" i="23"/>
  <c r="AW1503" i="23"/>
  <c r="AW1504" i="23"/>
  <c r="AZ1503" i="23"/>
  <c r="BF1503" i="23"/>
  <c r="BF1497" i="23"/>
  <c r="BF1504" i="23"/>
  <c r="AX1363" i="23"/>
  <c r="AX1362" i="23"/>
  <c r="BA1356" i="23"/>
  <c r="BA1363" i="23"/>
  <c r="BA1362" i="23"/>
  <c r="BI1398" i="23"/>
  <c r="BR1435" i="23"/>
  <c r="AW1463" i="23"/>
  <c r="AW1469" i="23"/>
  <c r="AW1470" i="23"/>
  <c r="BJ1470" i="23"/>
  <c r="BJ1469" i="23"/>
  <c r="BJ1463" i="23"/>
  <c r="AZ1504" i="23"/>
  <c r="BD1435" i="23"/>
  <c r="AZ1463" i="23"/>
  <c r="AZ1470" i="23"/>
  <c r="BC1463" i="23"/>
  <c r="BC1470" i="23"/>
  <c r="BC1504" i="23"/>
  <c r="BC1497" i="23"/>
  <c r="BL1497" i="23"/>
  <c r="AR1372" i="23"/>
  <c r="AT1363" i="23"/>
  <c r="AZ1362" i="23"/>
  <c r="AZ1363" i="23"/>
  <c r="BS1470" i="23"/>
  <c r="BS1469" i="23"/>
  <c r="AT1504" i="23"/>
  <c r="AX1497" i="23"/>
  <c r="BP1504" i="23"/>
  <c r="BP1503" i="23"/>
  <c r="BP1497" i="23"/>
  <c r="BP1498" i="23"/>
  <c r="AR1334" i="23"/>
  <c r="BR1363" i="23"/>
  <c r="BR1362" i="23"/>
  <c r="BL1504" i="23"/>
  <c r="BL1503" i="23"/>
  <c r="AW1356" i="23"/>
  <c r="BG1356" i="23"/>
  <c r="BG1362" i="23"/>
  <c r="BG1357" i="23"/>
  <c r="AT1463" i="23"/>
  <c r="AT1469" i="23"/>
  <c r="AT1468" i="23"/>
  <c r="BL1463" i="23"/>
  <c r="BL1470" i="23"/>
  <c r="BR1503" i="23"/>
  <c r="BR1504" i="23"/>
  <c r="BV1497" i="23"/>
  <c r="AR1408" i="23"/>
  <c r="BJ1363" i="23"/>
  <c r="BO1398" i="23"/>
  <c r="AW1434" i="23"/>
  <c r="BG1470" i="23"/>
  <c r="BG1469" i="23"/>
  <c r="BO1463" i="23"/>
  <c r="BD1504" i="23"/>
  <c r="BD1503" i="23"/>
  <c r="BD1497" i="23"/>
  <c r="AU1158" i="23"/>
  <c r="AT1015" i="23"/>
  <c r="AT1016" i="23"/>
  <c r="AT1042" i="23"/>
  <c r="AT1154" i="23"/>
  <c r="AU1156" i="23"/>
  <c r="AU1154" i="23"/>
  <c r="AT1156" i="23"/>
  <c r="AR1193" i="23"/>
  <c r="BU1035" i="23"/>
  <c r="R1502" i="23"/>
  <c r="AW1139" i="23"/>
  <c r="AW1145" i="23"/>
  <c r="BA1139" i="23"/>
  <c r="BA1146" i="23"/>
  <c r="BC1139" i="23"/>
  <c r="BI1146" i="23"/>
  <c r="BL1145" i="23"/>
  <c r="BL1146" i="23"/>
  <c r="BO1145" i="23"/>
  <c r="BP1146" i="23"/>
  <c r="BP1145" i="23"/>
  <c r="BR1139" i="23"/>
  <c r="BS1145" i="23"/>
  <c r="BS1146" i="23"/>
  <c r="BV1146" i="23"/>
  <c r="R692" i="23"/>
  <c r="AT658" i="23"/>
  <c r="AU687" i="23"/>
  <c r="AU1220" i="23"/>
  <c r="AT1318" i="23"/>
  <c r="AW617" i="23"/>
  <c r="AW1362" i="23"/>
  <c r="BC1362" i="23"/>
  <c r="BD1363" i="23"/>
  <c r="BF1363" i="23"/>
  <c r="BI1356" i="23"/>
  <c r="BI1362" i="23"/>
  <c r="BM1362" i="23"/>
  <c r="BP1356" i="23"/>
  <c r="BU1362" i="23"/>
  <c r="BU1356" i="23"/>
  <c r="BA1392" i="23"/>
  <c r="BF1399" i="23"/>
  <c r="BM1392" i="23"/>
  <c r="AT1399" i="23"/>
  <c r="BJ1428" i="23"/>
  <c r="BV1428" i="23"/>
  <c r="AU1470" i="23"/>
  <c r="BA1470" i="23"/>
  <c r="BG1463" i="23"/>
  <c r="BG1464" i="23"/>
  <c r="BI1470" i="23"/>
  <c r="BO1470" i="23"/>
  <c r="BR1469" i="23"/>
  <c r="BR1463" i="23"/>
  <c r="BS1463" i="23"/>
  <c r="BV1470" i="23"/>
  <c r="AW1497" i="23"/>
  <c r="BA1503" i="23"/>
  <c r="BA1502" i="23"/>
  <c r="BI1497" i="23"/>
  <c r="BI1503" i="23"/>
  <c r="BI1499" i="23"/>
  <c r="BJ1504" i="23"/>
  <c r="BO1504" i="23"/>
  <c r="BO1497" i="23"/>
  <c r="BR1497" i="23"/>
  <c r="BU1504" i="23"/>
  <c r="BR531" i="23"/>
  <c r="BA1324" i="23"/>
  <c r="BM1324" i="23"/>
  <c r="BA1179" i="23"/>
  <c r="BP1173" i="23"/>
  <c r="BR623" i="23"/>
  <c r="BU693" i="23"/>
  <c r="R1002" i="23"/>
  <c r="AT687" i="23"/>
  <c r="AT727" i="23"/>
  <c r="AT721" i="23"/>
  <c r="AT723" i="23"/>
  <c r="AT796" i="23"/>
  <c r="AT795" i="23"/>
  <c r="AT831" i="23"/>
  <c r="AU968" i="23"/>
  <c r="AT1220" i="23"/>
  <c r="AT1221" i="23"/>
  <c r="AX1219" i="23"/>
  <c r="BJ1173" i="23"/>
  <c r="R967" i="23"/>
  <c r="AT143" i="23"/>
  <c r="AT136" i="23"/>
  <c r="AU617" i="23"/>
  <c r="AU651" i="23"/>
  <c r="AU657" i="23"/>
  <c r="AU761" i="23"/>
  <c r="AT1256" i="23"/>
  <c r="AT1249" i="23"/>
  <c r="AT657" i="23"/>
  <c r="AU727" i="23"/>
  <c r="BP1285" i="23"/>
  <c r="BI1179" i="23"/>
  <c r="BS1180" i="23"/>
  <c r="AT761" i="23"/>
  <c r="AT762" i="23"/>
  <c r="AT755" i="23"/>
  <c r="AU789" i="23"/>
  <c r="AT997" i="23"/>
  <c r="AT1003" i="23"/>
  <c r="AU997" i="23"/>
  <c r="AU1004" i="23"/>
  <c r="AT1292" i="23"/>
  <c r="AT1325" i="23"/>
  <c r="R760" i="23"/>
  <c r="R794" i="23"/>
  <c r="R830" i="23"/>
  <c r="BU1324" i="23"/>
  <c r="R726" i="23"/>
  <c r="BA1145" i="23"/>
  <c r="BM1146" i="23"/>
  <c r="AZ1356" i="23"/>
  <c r="BC1363" i="23"/>
  <c r="AX1398" i="23"/>
  <c r="AU1393" i="23"/>
  <c r="AX1463" i="23"/>
  <c r="AX1469" i="23"/>
  <c r="BD1470" i="23"/>
  <c r="BP1470" i="23"/>
  <c r="BU1469" i="23"/>
  <c r="BS1504" i="23"/>
  <c r="BJ1324" i="23"/>
  <c r="BP1180" i="23"/>
  <c r="R656" i="23"/>
  <c r="BU439" i="23"/>
  <c r="AT436" i="23"/>
  <c r="AZ458" i="23"/>
  <c r="BM459" i="23"/>
  <c r="BC331" i="23"/>
  <c r="BI338" i="23"/>
  <c r="BO452" i="23"/>
  <c r="AW530" i="23"/>
  <c r="BC531" i="23"/>
  <c r="BI530" i="23"/>
  <c r="BG789" i="23"/>
  <c r="AW832" i="23"/>
  <c r="BJ832" i="23"/>
  <c r="BD867" i="23"/>
  <c r="BI868" i="23"/>
  <c r="BL868" i="23"/>
  <c r="AZ934" i="23"/>
  <c r="BF728" i="23"/>
  <c r="BM721" i="23"/>
  <c r="BJ657" i="23"/>
  <c r="BP657" i="23"/>
  <c r="BS657" i="23"/>
  <c r="BJ755" i="23"/>
  <c r="BM762" i="23"/>
  <c r="BL969" i="23"/>
  <c r="AZ1003" i="23"/>
  <c r="BP1004" i="23"/>
  <c r="BR997" i="23"/>
  <c r="BC1213" i="23"/>
  <c r="BF1219" i="23"/>
  <c r="BG1219" i="23"/>
  <c r="BP1219" i="23"/>
  <c r="BP1213" i="23"/>
  <c r="AX1255" i="23"/>
  <c r="AZ1249" i="23"/>
  <c r="BC1249" i="23"/>
  <c r="BC1256" i="23"/>
  <c r="BF1256" i="23"/>
  <c r="BI1255" i="23"/>
  <c r="BI1249" i="23"/>
  <c r="BJ1256" i="23"/>
  <c r="BI337" i="23"/>
  <c r="AW459" i="23"/>
  <c r="BL452" i="23"/>
  <c r="AZ531" i="23"/>
  <c r="BO524" i="23"/>
  <c r="BR530" i="23"/>
  <c r="BR524" i="23"/>
  <c r="BJ796" i="23"/>
  <c r="BV789" i="23"/>
  <c r="BP1249" i="23"/>
  <c r="BS1255" i="23"/>
  <c r="BU1255" i="23"/>
  <c r="BF1285" i="23"/>
  <c r="BP1292" i="23"/>
  <c r="BS1285" i="23"/>
  <c r="BA1325" i="23"/>
  <c r="BD1325" i="23"/>
  <c r="BF1324" i="23"/>
  <c r="BJ1325" i="23"/>
  <c r="BM1325" i="23"/>
  <c r="BO1324" i="23"/>
  <c r="BS1324" i="23"/>
  <c r="AZ1173" i="23"/>
  <c r="BC1179" i="23"/>
  <c r="BF1179" i="23"/>
  <c r="BF1173" i="23"/>
  <c r="BI1180" i="23"/>
  <c r="BM1179" i="23"/>
  <c r="BO1180" i="23"/>
  <c r="BS1179" i="23"/>
  <c r="AW1041" i="23"/>
  <c r="AW1042" i="23"/>
  <c r="AZ1042" i="23"/>
  <c r="BC1035" i="23"/>
  <c r="BF1042" i="23"/>
  <c r="BL1041" i="23"/>
  <c r="BD1111" i="23"/>
  <c r="BL1105" i="23"/>
  <c r="BR1111" i="23"/>
  <c r="BC623" i="23"/>
  <c r="BG623" i="23"/>
  <c r="AW861" i="23"/>
  <c r="AZ867" i="23"/>
  <c r="BF867" i="23"/>
  <c r="BG868" i="23"/>
  <c r="BG867" i="23"/>
  <c r="BL867" i="23"/>
  <c r="BM868" i="23"/>
  <c r="BR868" i="23"/>
  <c r="BF721" i="23"/>
  <c r="BR721" i="23"/>
  <c r="BV721" i="23"/>
  <c r="BC755" i="23"/>
  <c r="BJ762" i="23"/>
  <c r="BR762" i="23"/>
  <c r="BA968" i="23"/>
  <c r="AW997" i="23"/>
  <c r="BD997" i="23"/>
  <c r="BS624" i="23"/>
  <c r="BA693" i="23"/>
  <c r="BF694" i="23"/>
  <c r="BV687" i="23"/>
  <c r="AT1004" i="23"/>
  <c r="AU1214" i="23"/>
  <c r="AT1255" i="23"/>
  <c r="AT1254" i="23"/>
  <c r="AT1285" i="23"/>
  <c r="AT1324" i="23"/>
  <c r="AT1319" i="23"/>
  <c r="AT623" i="23"/>
  <c r="AT617" i="23"/>
  <c r="AU624" i="23"/>
  <c r="AU623" i="23"/>
  <c r="AT651" i="23"/>
  <c r="AT694" i="23"/>
  <c r="AU694" i="23"/>
  <c r="AU693" i="23"/>
  <c r="AU689" i="23"/>
  <c r="AT728" i="23"/>
  <c r="AU728" i="23"/>
  <c r="AU762" i="23"/>
  <c r="AT789" i="23"/>
  <c r="AU796" i="23"/>
  <c r="BM1468" i="23"/>
  <c r="AP146" i="23"/>
  <c r="BU1361" i="23"/>
  <c r="AT1105" i="23"/>
  <c r="BJ1180" i="23"/>
  <c r="BI1139" i="23"/>
  <c r="BP1139" i="23"/>
  <c r="BL1318" i="23"/>
  <c r="R622" i="23"/>
  <c r="AU1221" i="23"/>
  <c r="AW1146" i="23"/>
  <c r="BD1145" i="23"/>
  <c r="BP1463" i="23"/>
  <c r="AZ1399" i="23"/>
  <c r="AZ1499" i="23"/>
  <c r="BS1498" i="23"/>
  <c r="BO1468" i="23"/>
  <c r="BR1357" i="23"/>
  <c r="AZ1468" i="23"/>
  <c r="AZ1144" i="23"/>
  <c r="BP1469" i="23"/>
  <c r="BV1504" i="23"/>
  <c r="AR1153" i="23"/>
  <c r="BP1358" i="23"/>
  <c r="AW1498" i="23"/>
  <c r="BU1358" i="23"/>
  <c r="BC1358" i="23"/>
  <c r="AT434" i="23"/>
  <c r="BU438" i="23"/>
  <c r="AT431" i="23"/>
  <c r="BU437" i="23"/>
  <c r="AT790" i="23"/>
  <c r="AU692" i="23"/>
  <c r="BI1144" i="23"/>
  <c r="AT841" i="23"/>
  <c r="R866" i="23"/>
  <c r="AT842" i="23"/>
  <c r="AT867" i="23"/>
  <c r="AU842" i="23"/>
  <c r="AU841" i="23"/>
  <c r="AU867" i="23"/>
  <c r="AU1498" i="23"/>
  <c r="BR143" i="23"/>
  <c r="BO143" i="23"/>
  <c r="AP234" i="23"/>
  <c r="AU1465" i="23"/>
  <c r="AW1465" i="23"/>
  <c r="AW1464" i="23"/>
  <c r="AR1300" i="23"/>
  <c r="AW422" i="23"/>
  <c r="AZ421" i="23"/>
  <c r="AZ415" i="23"/>
  <c r="AZ417" i="23"/>
  <c r="AT1465" i="23"/>
  <c r="AR1265" i="23"/>
  <c r="BF927" i="23"/>
  <c r="BO927" i="23"/>
  <c r="M980" i="23"/>
  <c r="U980" i="23"/>
  <c r="M992" i="23"/>
  <c r="U992" i="23"/>
  <c r="M979" i="23"/>
  <c r="U979" i="23"/>
  <c r="AT505" i="23"/>
  <c r="AZ927" i="23"/>
  <c r="BL934" i="23"/>
  <c r="BA415" i="23"/>
  <c r="AW415" i="23"/>
  <c r="AW421" i="23"/>
  <c r="AW417" i="23"/>
  <c r="BA422" i="23"/>
  <c r="AZ422" i="23"/>
  <c r="BA421" i="23"/>
  <c r="BG933" i="23"/>
  <c r="BC933" i="23"/>
  <c r="BU877" i="23"/>
  <c r="BU933" i="23"/>
  <c r="BD494" i="23"/>
  <c r="BA494" i="23"/>
  <c r="AW494" i="23"/>
  <c r="AX495" i="23"/>
  <c r="AZ494" i="23"/>
  <c r="BC488" i="23"/>
  <c r="BF495" i="23"/>
  <c r="BG495" i="23"/>
  <c r="BI495" i="23"/>
  <c r="BL495" i="23"/>
  <c r="BM495" i="23"/>
  <c r="BO488" i="23"/>
  <c r="BR488" i="23"/>
  <c r="BS494" i="23"/>
  <c r="R493" i="23"/>
  <c r="BJ488" i="23"/>
  <c r="BP494" i="23"/>
  <c r="BP488" i="23"/>
  <c r="BS488" i="23"/>
  <c r="BS493" i="23"/>
  <c r="AW488" i="23"/>
  <c r="BO495" i="23"/>
  <c r="BJ494" i="23"/>
  <c r="AX488" i="23"/>
  <c r="BA488" i="23"/>
  <c r="BD488" i="23"/>
  <c r="BG488" i="23"/>
  <c r="BO494" i="23"/>
  <c r="BD495" i="23"/>
  <c r="AZ488" i="23"/>
  <c r="BS495" i="23"/>
  <c r="BM494" i="23"/>
  <c r="BI494" i="23"/>
  <c r="BA495" i="23"/>
  <c r="AW495" i="23"/>
  <c r="BG494" i="23"/>
  <c r="BL488" i="23"/>
  <c r="BL494" i="23"/>
  <c r="BF494" i="23"/>
  <c r="AZ495" i="23"/>
  <c r="BF488" i="23"/>
  <c r="BM488" i="23"/>
  <c r="AX494" i="23"/>
  <c r="BU471" i="23"/>
  <c r="BU494" i="23"/>
  <c r="BR494" i="23"/>
  <c r="BP495" i="23"/>
  <c r="BJ495" i="23"/>
  <c r="BR495" i="23"/>
  <c r="BC495" i="23"/>
  <c r="AT469" i="23"/>
  <c r="AT488" i="23"/>
  <c r="BI488" i="23"/>
  <c r="BC494" i="23"/>
  <c r="BM359" i="23"/>
  <c r="BV350" i="23"/>
  <c r="AX358" i="23"/>
  <c r="BD361" i="23"/>
  <c r="BC361" i="23"/>
  <c r="BR357" i="23"/>
  <c r="BU345" i="23"/>
  <c r="AT349" i="23"/>
  <c r="BI227" i="23"/>
  <c r="BL228" i="23"/>
  <c r="BO228" i="23"/>
  <c r="AU151" i="23"/>
  <c r="AW221" i="23"/>
  <c r="AW227" i="23"/>
  <c r="BL227" i="23"/>
  <c r="BL221" i="23"/>
  <c r="AT150" i="23"/>
  <c r="AT227" i="23"/>
  <c r="BR221" i="23"/>
  <c r="AW228" i="23"/>
  <c r="BI228" i="23"/>
  <c r="BV152" i="23"/>
  <c r="BP221" i="23"/>
  <c r="BF57" i="23"/>
  <c r="AT66" i="23"/>
  <c r="BU242" i="23"/>
  <c r="AP270" i="23"/>
  <c r="BU120" i="23"/>
  <c r="AT435" i="23"/>
  <c r="AT507" i="23"/>
  <c r="AT530" i="23"/>
  <c r="BU513" i="23"/>
  <c r="AW416" i="23"/>
  <c r="BV878" i="23"/>
  <c r="BV880" i="23"/>
  <c r="BS927" i="23"/>
  <c r="BV879" i="23"/>
  <c r="BV877" i="23"/>
  <c r="AT494" i="23"/>
  <c r="AT495" i="23"/>
  <c r="AU470" i="23"/>
  <c r="AU468" i="23"/>
  <c r="AU469" i="23"/>
  <c r="AU488" i="23"/>
  <c r="BV471" i="23"/>
  <c r="BV472" i="23"/>
  <c r="BI490" i="23"/>
  <c r="BV345" i="23"/>
  <c r="AU349" i="23"/>
  <c r="BS356" i="23"/>
  <c r="BV347" i="23"/>
  <c r="AT416" i="23"/>
  <c r="BD362" i="23"/>
  <c r="BJ354" i="23"/>
  <c r="BV346" i="23"/>
  <c r="BG351" i="23"/>
  <c r="AU348" i="23"/>
  <c r="BS357" i="23"/>
  <c r="AX352" i="23"/>
  <c r="BJ355" i="23"/>
  <c r="AU150" i="23"/>
  <c r="AU153" i="23"/>
  <c r="AU154" i="23"/>
  <c r="AU51" i="23"/>
  <c r="BV64" i="23"/>
  <c r="BD54" i="23"/>
  <c r="AX53" i="23"/>
  <c r="BG56" i="23"/>
  <c r="BD55" i="23"/>
  <c r="BV63" i="23"/>
  <c r="BG57" i="23"/>
  <c r="AX85" i="23"/>
  <c r="BJ58" i="23"/>
  <c r="AU66" i="23"/>
  <c r="AU65" i="23"/>
  <c r="AX52" i="23"/>
  <c r="BJ59" i="23"/>
  <c r="AX67" i="23"/>
  <c r="AT1126" i="23"/>
  <c r="AT1145" i="23"/>
  <c r="AP305" i="23"/>
  <c r="AP342" i="23"/>
  <c r="AU1086" i="23"/>
  <c r="AU1120" i="23"/>
  <c r="AT1146" i="23"/>
  <c r="AP428" i="23"/>
  <c r="AP465" i="23"/>
  <c r="AP501" i="23"/>
  <c r="AP537" i="23"/>
  <c r="AP594" i="23"/>
  <c r="AP628" i="23"/>
  <c r="AP664" i="23"/>
  <c r="AP698" i="23"/>
  <c r="AP732" i="23"/>
  <c r="AP766" i="23"/>
  <c r="AP802" i="23"/>
  <c r="AP838" i="23"/>
  <c r="AP874" i="23"/>
  <c r="AP939" i="23"/>
  <c r="AP974" i="23"/>
  <c r="BS530" i="23"/>
  <c r="BD524" i="23"/>
  <c r="BG531" i="23"/>
  <c r="BJ530" i="23"/>
  <c r="AX530" i="23"/>
  <c r="BA530" i="23"/>
  <c r="BP524" i="23"/>
  <c r="BM530" i="23"/>
  <c r="M981" i="23"/>
  <c r="U981" i="23"/>
  <c r="M989" i="23"/>
  <c r="U989" i="23"/>
  <c r="M991" i="23"/>
  <c r="U991" i="23"/>
  <c r="BG1428" i="23"/>
  <c r="BG1434" i="23"/>
  <c r="BG1429" i="23"/>
  <c r="BM1428" i="23"/>
  <c r="BC1435" i="23"/>
  <c r="BS1435" i="23"/>
  <c r="BI1434" i="23"/>
  <c r="BI1428" i="23"/>
  <c r="AX1428" i="23"/>
  <c r="BS1428" i="23"/>
  <c r="BU1435" i="23"/>
  <c r="BL1435" i="23"/>
  <c r="BJ1434" i="23"/>
  <c r="BJ1433" i="23"/>
  <c r="BM1435" i="23"/>
  <c r="BV1434" i="23"/>
  <c r="BF1435" i="23"/>
  <c r="BA1428" i="23"/>
  <c r="AW1428" i="23"/>
  <c r="AW1430" i="23"/>
  <c r="BA1434" i="23"/>
  <c r="BA1430" i="23"/>
  <c r="BD1434" i="23"/>
  <c r="BU1434" i="23"/>
  <c r="BC1434" i="23"/>
  <c r="BO1428" i="23"/>
  <c r="BO1430" i="23"/>
  <c r="BP1434" i="23"/>
  <c r="BP1428" i="23"/>
  <c r="BP1433" i="23"/>
  <c r="BR1434" i="23"/>
  <c r="AZ1428" i="23"/>
  <c r="AT1428" i="23"/>
  <c r="AT1429" i="23"/>
  <c r="AZ1434" i="23"/>
  <c r="BO1358" i="23"/>
  <c r="BG1249" i="23"/>
  <c r="BS1249" i="23"/>
  <c r="BM1256" i="23"/>
  <c r="BR1255" i="23"/>
  <c r="BP1255" i="23"/>
  <c r="BG1256" i="23"/>
  <c r="AZ1255" i="23"/>
  <c r="AZ1250" i="23"/>
  <c r="AX968" i="23"/>
  <c r="BF968" i="23"/>
  <c r="BJ968" i="23"/>
  <c r="BU962" i="23"/>
  <c r="AT968" i="23"/>
  <c r="BU969" i="23"/>
  <c r="BO968" i="23"/>
  <c r="BJ969" i="23"/>
  <c r="BF969" i="23"/>
  <c r="BM969" i="23"/>
  <c r="BC969" i="23"/>
  <c r="AZ968" i="23"/>
  <c r="AT969" i="23"/>
  <c r="AX969" i="23"/>
  <c r="BD968" i="23"/>
  <c r="BS969" i="23"/>
  <c r="BM968" i="23"/>
  <c r="AW968" i="23"/>
  <c r="BS968" i="23"/>
  <c r="BI969" i="23"/>
  <c r="BL962" i="23"/>
  <c r="AW969" i="23"/>
  <c r="BR969" i="23"/>
  <c r="BC962" i="23"/>
  <c r="AU868" i="23"/>
  <c r="BJ868" i="23"/>
  <c r="BD825" i="23"/>
  <c r="BV831" i="23"/>
  <c r="BS825" i="23"/>
  <c r="BA832" i="23"/>
  <c r="BR832" i="23"/>
  <c r="BI832" i="23"/>
  <c r="AW825" i="23"/>
  <c r="BU832" i="23"/>
  <c r="BR831" i="23"/>
  <c r="AZ825" i="23"/>
  <c r="BF832" i="23"/>
  <c r="BG831" i="23"/>
  <c r="BG825" i="23"/>
  <c r="BG830" i="23"/>
  <c r="AU832" i="23"/>
  <c r="BM825" i="23"/>
  <c r="BP825" i="23"/>
  <c r="AX825" i="23"/>
  <c r="AX452" i="23"/>
  <c r="BA458" i="23"/>
  <c r="BD459" i="23"/>
  <c r="BG452" i="23"/>
  <c r="BJ458" i="23"/>
  <c r="BJ452" i="23"/>
  <c r="BJ457" i="23"/>
  <c r="BM452" i="23"/>
  <c r="BP452" i="23"/>
  <c r="BL459" i="23"/>
  <c r="BF459" i="23"/>
  <c r="BA459" i="23"/>
  <c r="BC459" i="23"/>
  <c r="AW452" i="23"/>
  <c r="BF458" i="23"/>
  <c r="AX459" i="23"/>
  <c r="BM458" i="23"/>
  <c r="BJ459" i="23"/>
  <c r="BD458" i="23"/>
  <c r="BI459" i="23"/>
  <c r="AX458" i="23"/>
  <c r="AX453" i="23"/>
  <c r="BD452" i="23"/>
  <c r="BP458" i="23"/>
  <c r="BP459" i="23"/>
  <c r="BA452" i="23"/>
  <c r="AT1430" i="23"/>
  <c r="BA1429" i="23"/>
  <c r="AZ1430" i="23"/>
  <c r="AZ1429" i="23"/>
  <c r="BO1429" i="23"/>
  <c r="BO1433" i="23"/>
  <c r="AX1429" i="23"/>
  <c r="AX1430" i="23"/>
  <c r="AX1433" i="23"/>
  <c r="BJ1430" i="23"/>
  <c r="AZ1254" i="23"/>
  <c r="AZ1251" i="23"/>
  <c r="BS1251" i="23"/>
  <c r="AU509" i="23"/>
  <c r="AU435" i="23"/>
  <c r="AU436" i="23"/>
  <c r="AU508" i="23"/>
  <c r="BV124" i="23"/>
  <c r="BV123" i="23"/>
  <c r="BG127" i="23"/>
  <c r="AP1082" i="23"/>
  <c r="AP1116" i="23"/>
  <c r="AP1048" i="23"/>
  <c r="AP1012" i="23"/>
  <c r="AP1150" i="23"/>
  <c r="AP1474" i="23"/>
  <c r="AP1440" i="23"/>
  <c r="AP1405" i="23"/>
  <c r="AP1369" i="23"/>
  <c r="AP1331" i="23"/>
  <c r="AP1297" i="23"/>
  <c r="AP1262" i="23"/>
  <c r="AP1226" i="23"/>
  <c r="AP1190" i="23"/>
  <c r="AQ939" i="23"/>
  <c r="AZ52" i="23"/>
  <c r="E1571" i="23"/>
  <c r="AW226" i="23"/>
  <c r="BL143" i="23"/>
  <c r="BL136" i="23"/>
  <c r="BL142" i="23"/>
  <c r="BI136" i="23"/>
  <c r="BI142" i="23"/>
  <c r="AW142" i="23"/>
  <c r="AZ136" i="23"/>
  <c r="BA221" i="23"/>
  <c r="BC227" i="23"/>
  <c r="BC221" i="23"/>
  <c r="AW489" i="23"/>
  <c r="BJ489" i="23"/>
  <c r="BJ493" i="23"/>
  <c r="AU861" i="23"/>
  <c r="AU1219" i="23"/>
  <c r="BP1468" i="23"/>
  <c r="BP1465" i="23"/>
  <c r="BF221" i="23"/>
  <c r="BF227" i="23"/>
  <c r="AX457" i="23"/>
  <c r="AU866" i="23"/>
  <c r="AT493" i="23"/>
  <c r="BR1502" i="23"/>
  <c r="BR1499" i="23"/>
  <c r="AT1499" i="23"/>
  <c r="AT1502" i="23"/>
  <c r="BF1465" i="23"/>
  <c r="BF1464" i="23"/>
  <c r="BF1468" i="23"/>
  <c r="AT1112" i="23"/>
  <c r="AT1111" i="23"/>
  <c r="AT1107" i="23"/>
  <c r="BR142" i="23"/>
  <c r="BO136" i="23"/>
  <c r="BO142" i="23"/>
  <c r="BO138" i="23"/>
  <c r="BR1498" i="23"/>
  <c r="BI1498" i="23"/>
  <c r="AT1361" i="23"/>
  <c r="BF1502" i="23"/>
  <c r="BU1468" i="23"/>
  <c r="BJ1499" i="23"/>
  <c r="AT999" i="23"/>
  <c r="AU1173" i="23"/>
  <c r="AU1179" i="23"/>
  <c r="AU1175" i="23"/>
  <c r="BA1357" i="23"/>
  <c r="BJ524" i="23"/>
  <c r="BJ529" i="23"/>
  <c r="BJ1541" i="23"/>
  <c r="BJ1542" i="23"/>
  <c r="AX75" i="57"/>
  <c r="BV75" i="57"/>
  <c r="AT112" i="57"/>
  <c r="BL112" i="57"/>
  <c r="BO112" i="57"/>
  <c r="BV111" i="57"/>
  <c r="AT145" i="57"/>
  <c r="BJ145" i="57"/>
  <c r="BR145" i="57"/>
  <c r="AT174" i="57"/>
  <c r="BA181" i="57"/>
  <c r="BI181" i="57"/>
  <c r="BP180" i="57"/>
  <c r="BR174" i="57"/>
  <c r="AX216" i="57"/>
  <c r="AZ210" i="57"/>
  <c r="BR251" i="57"/>
  <c r="BO357" i="57"/>
  <c r="BC394" i="57"/>
  <c r="BC393" i="57"/>
  <c r="BD819" i="57"/>
  <c r="BO221" i="23"/>
  <c r="BU1464" i="23"/>
  <c r="AZ1357" i="23"/>
  <c r="BU1357" i="23"/>
  <c r="BL1464" i="23"/>
  <c r="AZ1465" i="23"/>
  <c r="BM1464" i="23"/>
  <c r="AT1358" i="23"/>
  <c r="AU1430" i="23"/>
  <c r="AZ584" i="23"/>
  <c r="BF584" i="23"/>
  <c r="BI577" i="23"/>
  <c r="BI583" i="23"/>
  <c r="BI578" i="23"/>
  <c r="BO583" i="23"/>
  <c r="BR584" i="23"/>
  <c r="AX933" i="23"/>
  <c r="BA934" i="23"/>
  <c r="BD927" i="23"/>
  <c r="BJ933" i="23"/>
  <c r="BP933" i="23"/>
  <c r="BS933" i="23"/>
  <c r="BS932" i="23"/>
  <c r="BV934" i="23"/>
  <c r="BA1435" i="23"/>
  <c r="BG1435" i="23"/>
  <c r="AX1542" i="23"/>
  <c r="BD1542" i="23"/>
  <c r="AU69" i="57"/>
  <c r="BD76" i="57"/>
  <c r="BL76" i="57"/>
  <c r="AT111" i="57"/>
  <c r="AZ112" i="57"/>
  <c r="BC112" i="57"/>
  <c r="BJ111" i="57"/>
  <c r="BS105" i="57"/>
  <c r="BG138" i="57"/>
  <c r="BP144" i="57"/>
  <c r="AX180" i="57"/>
  <c r="AX174" i="57"/>
  <c r="BV174" i="57"/>
  <c r="BL251" i="57"/>
  <c r="BO358" i="57"/>
  <c r="BU357" i="57"/>
  <c r="AU962" i="23"/>
  <c r="BV1542" i="23"/>
  <c r="BJ75" i="57"/>
  <c r="AX111" i="57"/>
  <c r="BG105" i="57"/>
  <c r="AX145" i="57"/>
  <c r="BF145" i="57"/>
  <c r="BV145" i="57"/>
  <c r="BA174" i="57"/>
  <c r="BD180" i="57"/>
  <c r="BJ217" i="57"/>
  <c r="BJ216" i="57"/>
  <c r="BJ210" i="57"/>
  <c r="BM210" i="57"/>
  <c r="BO217" i="57"/>
  <c r="BV216" i="57"/>
  <c r="AZ252" i="57"/>
  <c r="BF252" i="57"/>
  <c r="BL252" i="57"/>
  <c r="AW286" i="57"/>
  <c r="BU285" i="57"/>
  <c r="AT322" i="57"/>
  <c r="AZ322" i="57"/>
  <c r="BF322" i="57"/>
  <c r="BI357" i="57"/>
  <c r="BI358" i="57"/>
  <c r="BO394" i="57"/>
  <c r="BU393" i="57"/>
  <c r="BD1142" i="57"/>
  <c r="AT1464" i="23"/>
  <c r="BP1502" i="23"/>
  <c r="BJ1357" i="23"/>
  <c r="BP1435" i="23"/>
  <c r="BV1435" i="23"/>
  <c r="AZ76" i="57"/>
  <c r="BG69" i="57"/>
  <c r="BP76" i="57"/>
  <c r="AU105" i="57"/>
  <c r="AT144" i="57"/>
  <c r="AU138" i="57"/>
  <c r="BD144" i="57"/>
  <c r="BS138" i="57"/>
  <c r="BD217" i="57"/>
  <c r="BD216" i="57"/>
  <c r="BG217" i="57"/>
  <c r="BG210" i="57"/>
  <c r="BI286" i="57"/>
  <c r="BI285" i="57"/>
  <c r="BU286" i="57"/>
  <c r="BR322" i="57"/>
  <c r="BC358" i="57"/>
  <c r="BI394" i="57"/>
  <c r="BI393" i="57"/>
  <c r="AX252" i="57"/>
  <c r="BG245" i="57"/>
  <c r="BO252" i="57"/>
  <c r="BV252" i="57"/>
  <c r="AZ286" i="57"/>
  <c r="BG286" i="57"/>
  <c r="BP279" i="57"/>
  <c r="AT287" i="57"/>
  <c r="AZ321" i="57"/>
  <c r="BA394" i="57"/>
  <c r="BR387" i="57"/>
  <c r="BJ463" i="57"/>
  <c r="BV463" i="57"/>
  <c r="AT503" i="57"/>
  <c r="AU497" i="57"/>
  <c r="BC504" i="57"/>
  <c r="BJ504" i="57"/>
  <c r="BR504" i="57"/>
  <c r="BS497" i="57"/>
  <c r="AX533" i="57"/>
  <c r="BG533" i="57"/>
  <c r="BM539" i="57"/>
  <c r="AW574" i="57"/>
  <c r="BD574" i="57"/>
  <c r="BM567" i="57"/>
  <c r="BU574" i="57"/>
  <c r="BA635" i="57"/>
  <c r="BI642" i="57"/>
  <c r="BP642" i="57"/>
  <c r="AT671" i="57"/>
  <c r="BA678" i="57"/>
  <c r="BR671" i="57"/>
  <c r="BP749" i="57"/>
  <c r="BA743" i="57"/>
  <c r="BJ750" i="57"/>
  <c r="BO743" i="57"/>
  <c r="AZ784" i="57"/>
  <c r="AX813" i="57"/>
  <c r="AU820" i="57"/>
  <c r="BA813" i="57"/>
  <c r="BC820" i="57"/>
  <c r="BJ820" i="57"/>
  <c r="BJ819" i="57"/>
  <c r="BL813" i="57"/>
  <c r="BO813" i="57"/>
  <c r="BS820" i="57"/>
  <c r="BD857" i="57"/>
  <c r="BD858" i="57"/>
  <c r="BI851" i="57"/>
  <c r="AX887" i="57"/>
  <c r="BG887" i="57"/>
  <c r="BM893" i="57"/>
  <c r="BA927" i="57"/>
  <c r="BD961" i="57"/>
  <c r="AU962" i="57"/>
  <c r="BA955" i="57"/>
  <c r="BG961" i="57"/>
  <c r="BL962" i="57"/>
  <c r="BS962" i="57"/>
  <c r="BP989" i="57"/>
  <c r="BP995" i="57"/>
  <c r="AX1035" i="57"/>
  <c r="BA1065" i="57"/>
  <c r="BD1072" i="57"/>
  <c r="BP1065" i="57"/>
  <c r="BU1065" i="57"/>
  <c r="AT1101" i="57"/>
  <c r="AU1108" i="57"/>
  <c r="AW1101" i="57"/>
  <c r="AZ1101" i="57"/>
  <c r="BG1108" i="57"/>
  <c r="BL1101" i="57"/>
  <c r="AU1136" i="57"/>
  <c r="AW1136" i="57"/>
  <c r="BR1172" i="57"/>
  <c r="BS1178" i="57"/>
  <c r="AW1208" i="57"/>
  <c r="AZ1208" i="57"/>
  <c r="AT1244" i="57"/>
  <c r="BD1251" i="57"/>
  <c r="BG1250" i="57"/>
  <c r="BG1251" i="57"/>
  <c r="AX1286" i="57"/>
  <c r="BD1279" i="57"/>
  <c r="BD1285" i="57"/>
  <c r="BD1281" i="57"/>
  <c r="BI1279" i="57"/>
  <c r="AT1313" i="57"/>
  <c r="AU1320" i="57"/>
  <c r="BS1320" i="57"/>
  <c r="BS1319" i="57"/>
  <c r="BU1313" i="57"/>
  <c r="AT1358" i="57"/>
  <c r="AZ1357" i="57"/>
  <c r="BA210" i="57"/>
  <c r="AW285" i="57"/>
  <c r="BF321" i="57"/>
  <c r="AZ387" i="57"/>
  <c r="BG394" i="57"/>
  <c r="AU423" i="57"/>
  <c r="BC430" i="57"/>
  <c r="BJ430" i="57"/>
  <c r="BS423" i="57"/>
  <c r="BA469" i="57"/>
  <c r="BF470" i="57"/>
  <c r="BM470" i="57"/>
  <c r="BA497" i="57"/>
  <c r="BI504" i="57"/>
  <c r="BP504" i="57"/>
  <c r="BV714" i="57"/>
  <c r="AW813" i="57"/>
  <c r="BG813" i="57"/>
  <c r="BP813" i="57"/>
  <c r="BU813" i="57"/>
  <c r="BA851" i="57"/>
  <c r="BO851" i="57"/>
  <c r="BG955" i="57"/>
  <c r="BM961" i="57"/>
  <c r="AX995" i="57"/>
  <c r="AZ989" i="57"/>
  <c r="BC989" i="57"/>
  <c r="BG996" i="57"/>
  <c r="BM989" i="57"/>
  <c r="BO996" i="57"/>
  <c r="BV995" i="57"/>
  <c r="AW1036" i="57"/>
  <c r="BC1029" i="57"/>
  <c r="BM1036" i="57"/>
  <c r="BU1036" i="57"/>
  <c r="AX1072" i="57"/>
  <c r="AX1071" i="57"/>
  <c r="BJ1142" i="57"/>
  <c r="BJ1136" i="57"/>
  <c r="BL1136" i="57"/>
  <c r="BM1136" i="57"/>
  <c r="BO1136" i="57"/>
  <c r="BS1143" i="57"/>
  <c r="BV1143" i="57"/>
  <c r="BO1172" i="57"/>
  <c r="BM1214" i="57"/>
  <c r="BO1208" i="57"/>
  <c r="BV1215" i="57"/>
  <c r="AU1216" i="57"/>
  <c r="AZ1244" i="57"/>
  <c r="BA1250" i="57"/>
  <c r="BC1244" i="57"/>
  <c r="BF1244" i="57"/>
  <c r="AU1279" i="57"/>
  <c r="BV1286" i="57"/>
  <c r="BC1313" i="57"/>
  <c r="BF1313" i="57"/>
  <c r="BM1320" i="57"/>
  <c r="BR1358" i="57"/>
  <c r="BR1351" i="57"/>
  <c r="AZ429" i="57"/>
  <c r="BP463" i="57"/>
  <c r="BA463" i="57"/>
  <c r="BG469" i="57"/>
  <c r="BL503" i="57"/>
  <c r="AZ573" i="57"/>
  <c r="BO607" i="57"/>
  <c r="AW677" i="57"/>
  <c r="AT707" i="57"/>
  <c r="BD714" i="57"/>
  <c r="BL714" i="57"/>
  <c r="BR707" i="57"/>
  <c r="AX749" i="57"/>
  <c r="AX750" i="57"/>
  <c r="AX819" i="57"/>
  <c r="AX814" i="57"/>
  <c r="BC813" i="57"/>
  <c r="BP851" i="57"/>
  <c r="BP857" i="57"/>
  <c r="BJ921" i="57"/>
  <c r="AT928" i="57"/>
  <c r="BA928" i="57"/>
  <c r="BR928" i="57"/>
  <c r="BV955" i="57"/>
  <c r="BG989" i="57"/>
  <c r="BD995" i="57"/>
  <c r="BI989" i="57"/>
  <c r="BU1029" i="57"/>
  <c r="BP1035" i="57"/>
  <c r="AW1065" i="57"/>
  <c r="BR1101" i="57"/>
  <c r="BS1107" i="57"/>
  <c r="BU1101" i="57"/>
  <c r="BA1136" i="57"/>
  <c r="BC1143" i="57"/>
  <c r="BD1143" i="57"/>
  <c r="BG1136" i="57"/>
  <c r="BP1143" i="57"/>
  <c r="BP1136" i="57"/>
  <c r="BU1136" i="57"/>
  <c r="AT1172" i="57"/>
  <c r="AZ1172" i="57"/>
  <c r="BG1179" i="57"/>
  <c r="BG1178" i="57"/>
  <c r="BL1172" i="57"/>
  <c r="BM1179" i="57"/>
  <c r="BF1215" i="57"/>
  <c r="BG1215" i="57"/>
  <c r="BG1208" i="57"/>
  <c r="BJ1208" i="57"/>
  <c r="BL1215" i="57"/>
  <c r="BS1214" i="57"/>
  <c r="BU1208" i="57"/>
  <c r="BV1208" i="57"/>
  <c r="AT1209" i="57"/>
  <c r="BR1244" i="57"/>
  <c r="BP1286" i="57"/>
  <c r="BP1285" i="57"/>
  <c r="BP1279" i="57"/>
  <c r="BS1279" i="57"/>
  <c r="BA1320" i="57"/>
  <c r="BG1319" i="57"/>
  <c r="BL1313" i="57"/>
  <c r="BI1358" i="57"/>
  <c r="BJ1351" i="57"/>
  <c r="BL1357" i="57"/>
  <c r="AU315" i="57"/>
  <c r="BC322" i="57"/>
  <c r="BJ322" i="57"/>
  <c r="BS315" i="57"/>
  <c r="AU358" i="57"/>
  <c r="BL351" i="57"/>
  <c r="BS358" i="57"/>
  <c r="BM469" i="57"/>
  <c r="AU540" i="57"/>
  <c r="BA533" i="57"/>
  <c r="BG539" i="57"/>
  <c r="BL540" i="57"/>
  <c r="BS540" i="57"/>
  <c r="BF601" i="57"/>
  <c r="BM608" i="57"/>
  <c r="AT641" i="57"/>
  <c r="AZ707" i="57"/>
  <c r="AW750" i="57"/>
  <c r="BD749" i="57"/>
  <c r="BF743" i="57"/>
  <c r="BI743" i="57"/>
  <c r="BM750" i="57"/>
  <c r="BU750" i="57"/>
  <c r="AT784" i="57"/>
  <c r="AX785" i="57"/>
  <c r="BF785" i="57"/>
  <c r="BO778" i="57"/>
  <c r="BR784" i="57"/>
  <c r="BV785" i="57"/>
  <c r="AX857" i="57"/>
  <c r="AZ851" i="57"/>
  <c r="BC851" i="57"/>
  <c r="BG858" i="57"/>
  <c r="BM851" i="57"/>
  <c r="BO858" i="57"/>
  <c r="BV857" i="57"/>
  <c r="AU894" i="57"/>
  <c r="BA887" i="57"/>
  <c r="BG893" i="57"/>
  <c r="BL894" i="57"/>
  <c r="BS894" i="57"/>
  <c r="BP921" i="57"/>
  <c r="AU927" i="57"/>
  <c r="AZ928" i="57"/>
  <c r="BG928" i="57"/>
  <c r="BM921" i="57"/>
  <c r="BS927" i="57"/>
  <c r="BJ989" i="57"/>
  <c r="BJ995" i="57"/>
  <c r="BO989" i="57"/>
  <c r="BJ1071" i="57"/>
  <c r="BM1065" i="57"/>
  <c r="BO1065" i="57"/>
  <c r="BV1072" i="57"/>
  <c r="BM1108" i="57"/>
  <c r="BM1107" i="57"/>
  <c r="AU1143" i="57"/>
  <c r="AX1143" i="57"/>
  <c r="AX1142" i="57"/>
  <c r="BC1172" i="57"/>
  <c r="AX1215" i="57"/>
  <c r="BA1214" i="57"/>
  <c r="BA1215" i="57"/>
  <c r="BD1215" i="57"/>
  <c r="BD1208" i="57"/>
  <c r="BL1251" i="57"/>
  <c r="BM1251" i="57"/>
  <c r="BA1279" i="57"/>
  <c r="BJ1286" i="57"/>
  <c r="BJ1285" i="57"/>
  <c r="BJ1279" i="57"/>
  <c r="BJ1284" i="57"/>
  <c r="AP187" i="57"/>
  <c r="A222" i="57"/>
  <c r="BA1358" i="57"/>
  <c r="BA1351" i="57"/>
  <c r="BD1351" i="57"/>
  <c r="BG1357" i="57"/>
  <c r="T279" i="57"/>
  <c r="T497" i="57"/>
  <c r="S795" i="57"/>
  <c r="R817" i="57"/>
  <c r="T955" i="57"/>
  <c r="S1010" i="57"/>
  <c r="R1029" i="57"/>
  <c r="R1033" i="57"/>
  <c r="R1031" i="57"/>
  <c r="AT549" i="23"/>
  <c r="S656" i="23"/>
  <c r="S692" i="23"/>
  <c r="T755" i="23"/>
  <c r="T759" i="23" a="1"/>
  <c r="T759" i="23"/>
  <c r="AZ1108" i="57"/>
  <c r="BF1101" i="57"/>
  <c r="BP1108" i="57"/>
  <c r="BC1136" i="57"/>
  <c r="AZ1179" i="57"/>
  <c r="BP1179" i="57"/>
  <c r="BA1208" i="57"/>
  <c r="BF1208" i="57"/>
  <c r="AU1209" i="57"/>
  <c r="AW1072" i="57"/>
  <c r="BD1071" i="57"/>
  <c r="BF1065" i="57"/>
  <c r="BI1065" i="57"/>
  <c r="BM1072" i="57"/>
  <c r="BU1072" i="57"/>
  <c r="AX1179" i="57"/>
  <c r="BF1179" i="57"/>
  <c r="BV1179" i="57"/>
  <c r="AW1244" i="57"/>
  <c r="AX1251" i="57"/>
  <c r="BF1251" i="57"/>
  <c r="BM1250" i="57"/>
  <c r="BU1244" i="57"/>
  <c r="BR1279" i="57"/>
  <c r="AU1319" i="57"/>
  <c r="AX1285" i="57"/>
  <c r="AZ1279" i="57"/>
  <c r="BC1279" i="57"/>
  <c r="BG1286" i="57"/>
  <c r="BM1279" i="57"/>
  <c r="BO1286" i="57"/>
  <c r="BV1285" i="57"/>
  <c r="AT1320" i="57"/>
  <c r="AZ1313" i="57"/>
  <c r="BJ1320" i="57"/>
  <c r="BR1320" i="57"/>
  <c r="AX1351" i="57"/>
  <c r="AZ1358" i="57"/>
  <c r="BG1351" i="57"/>
  <c r="BM1358" i="57"/>
  <c r="BO1358" i="57"/>
  <c r="T567" i="57"/>
  <c r="T635" i="57"/>
  <c r="T1172" i="57"/>
  <c r="T210" i="57"/>
  <c r="T351" i="57"/>
  <c r="T169" i="23"/>
  <c r="T725" i="23" a="1"/>
  <c r="T725" i="23"/>
  <c r="T789" i="23"/>
  <c r="T793" i="23" a="1"/>
  <c r="T793" i="23"/>
  <c r="S1047" i="57"/>
  <c r="R1065" i="57"/>
  <c r="AT540" i="23"/>
  <c r="T617" i="23"/>
  <c r="S832" i="57"/>
  <c r="R851" i="57"/>
  <c r="S903" i="57"/>
  <c r="R921" i="57"/>
  <c r="T1101" i="57"/>
  <c r="T1244" i="57"/>
  <c r="T651" i="23"/>
  <c r="T861" i="23"/>
  <c r="T1208" i="57"/>
  <c r="L330" i="23"/>
  <c r="R330" i="23"/>
  <c r="BU330" i="23"/>
  <c r="L322" i="23"/>
  <c r="R322" i="23"/>
  <c r="BL322" i="23"/>
  <c r="L314" i="23"/>
  <c r="R314" i="23"/>
  <c r="AW314" i="23"/>
  <c r="T1279" i="57"/>
  <c r="T1351" i="57"/>
  <c r="L327" i="23"/>
  <c r="R327" i="23"/>
  <c r="BU327" i="23"/>
  <c r="L319" i="23"/>
  <c r="R319" i="23"/>
  <c r="BR319" i="23"/>
  <c r="L311" i="23"/>
  <c r="R311" i="23"/>
  <c r="BU311" i="23"/>
  <c r="BU548" i="23"/>
  <c r="S943" i="23"/>
  <c r="R1001" i="23"/>
  <c r="BR1205" i="23"/>
  <c r="T1463" i="23"/>
  <c r="T1467" i="23" a="1"/>
  <c r="T1467" i="23"/>
  <c r="T1466" i="23"/>
  <c r="T1535" i="23"/>
  <c r="T1539" i="23" a="1"/>
  <c r="T1539" i="23"/>
  <c r="R966" i="23"/>
  <c r="BR583" i="23"/>
  <c r="M944" i="23"/>
  <c r="U944" i="23"/>
  <c r="M953" i="23"/>
  <c r="U953" i="23"/>
  <c r="M960" i="23"/>
  <c r="U960" i="23"/>
  <c r="M954" i="23"/>
  <c r="U954" i="23"/>
  <c r="M955" i="23"/>
  <c r="U955" i="23"/>
  <c r="BJ927" i="23"/>
  <c r="BJ929" i="23"/>
  <c r="BS934" i="23"/>
  <c r="AX934" i="23"/>
  <c r="M961" i="23"/>
  <c r="U961" i="23"/>
  <c r="M949" i="23"/>
  <c r="U949" i="23"/>
  <c r="M951" i="23"/>
  <c r="U951" i="23"/>
  <c r="M947" i="23"/>
  <c r="U947" i="23"/>
  <c r="BU1077" i="23"/>
  <c r="AX1042" i="23"/>
  <c r="BM1035" i="23"/>
  <c r="D1579" i="23"/>
  <c r="F1579" i="23"/>
  <c r="M557" i="57"/>
  <c r="U557" i="57"/>
  <c r="M705" i="23"/>
  <c r="U705" i="23"/>
  <c r="BS300" i="23"/>
  <c r="BM1042" i="23"/>
  <c r="AZ257" i="23"/>
  <c r="BF257" i="23"/>
  <c r="BA299" i="23"/>
  <c r="BJ299" i="23"/>
  <c r="AX1041" i="23"/>
  <c r="BG1042" i="23"/>
  <c r="BP1042" i="23"/>
  <c r="BS1042" i="23"/>
  <c r="M566" i="57"/>
  <c r="U566" i="57"/>
  <c r="BC1078" i="23"/>
  <c r="BF1078" i="23"/>
  <c r="BU1078" i="23"/>
  <c r="BI293" i="23"/>
  <c r="BA264" i="23"/>
  <c r="BD257" i="23"/>
  <c r="BL263" i="23"/>
  <c r="BL257" i="23"/>
  <c r="BL262" i="23"/>
  <c r="BP257" i="23"/>
  <c r="AW293" i="23"/>
  <c r="AX293" i="23"/>
  <c r="BC293" i="23"/>
  <c r="BD299" i="23"/>
  <c r="BG293" i="23"/>
  <c r="BJ300" i="23"/>
  <c r="BO293" i="23"/>
  <c r="BP299" i="23"/>
  <c r="BA337" i="23"/>
  <c r="BG337" i="23"/>
  <c r="BG1071" i="23"/>
  <c r="BJ1071" i="23"/>
  <c r="BO1078" i="23"/>
  <c r="BP1077" i="23"/>
  <c r="M796" i="57"/>
  <c r="U796" i="57"/>
  <c r="M977" i="23"/>
  <c r="U977" i="23"/>
  <c r="AR977" i="23"/>
  <c r="M983" i="23"/>
  <c r="U983" i="23"/>
  <c r="M995" i="23"/>
  <c r="U995" i="23"/>
  <c r="M978" i="23"/>
  <c r="U978" i="23"/>
  <c r="M985" i="23"/>
  <c r="U985" i="23"/>
  <c r="M994" i="23"/>
  <c r="U994" i="23"/>
  <c r="M993" i="23"/>
  <c r="U993" i="23"/>
  <c r="M988" i="23"/>
  <c r="U988" i="23"/>
  <c r="M990" i="23"/>
  <c r="U990" i="23"/>
  <c r="M987" i="23"/>
  <c r="U987" i="23"/>
  <c r="M996" i="23"/>
  <c r="U996" i="23"/>
  <c r="M986" i="23"/>
  <c r="U986" i="23"/>
  <c r="M984" i="23"/>
  <c r="U984" i="23"/>
  <c r="AW264" i="23"/>
  <c r="BI1078" i="23"/>
  <c r="BO1077" i="23"/>
  <c r="M704" i="23"/>
  <c r="U704" i="23"/>
  <c r="M562" i="57"/>
  <c r="U562" i="57"/>
  <c r="C1580" i="23"/>
  <c r="BA1035" i="23"/>
  <c r="M716" i="23"/>
  <c r="U716" i="23"/>
  <c r="M556" i="57"/>
  <c r="U556" i="57"/>
  <c r="M771" i="57"/>
  <c r="U771" i="57"/>
  <c r="M714" i="23"/>
  <c r="U714" i="23"/>
  <c r="M552" i="57"/>
  <c r="U552" i="57"/>
  <c r="BU276" i="23"/>
  <c r="AT1077" i="23"/>
  <c r="AT1071" i="23"/>
  <c r="BS263" i="23"/>
  <c r="M798" i="57"/>
  <c r="U798" i="57"/>
  <c r="M801" i="57"/>
  <c r="U801" i="57"/>
  <c r="BD264" i="23"/>
  <c r="BD1041" i="23"/>
  <c r="BD1042" i="23"/>
  <c r="BA1071" i="23"/>
  <c r="BJ337" i="23"/>
  <c r="AX584" i="23"/>
  <c r="BD583" i="23"/>
  <c r="BP577" i="23"/>
  <c r="M807" i="57"/>
  <c r="U807" i="57"/>
  <c r="M812" i="57"/>
  <c r="U812" i="57"/>
  <c r="M794" i="57"/>
  <c r="U794" i="57"/>
  <c r="M804" i="57"/>
  <c r="U804" i="57"/>
  <c r="M797" i="57"/>
  <c r="U797" i="57"/>
  <c r="M795" i="57"/>
  <c r="U795" i="57"/>
  <c r="M982" i="23"/>
  <c r="U982" i="23"/>
  <c r="M811" i="57"/>
  <c r="U811" i="57"/>
  <c r="M809" i="57"/>
  <c r="U809" i="57"/>
  <c r="M806" i="57"/>
  <c r="U806" i="57"/>
  <c r="M793" i="57"/>
  <c r="U793" i="57"/>
  <c r="AR793" i="57"/>
  <c r="M803" i="57"/>
  <c r="U803" i="57"/>
  <c r="C790" i="57"/>
  <c r="AQ974" i="23"/>
  <c r="D1571" i="23"/>
  <c r="BP264" i="23"/>
  <c r="M759" i="57"/>
  <c r="U759" i="57"/>
  <c r="M775" i="57"/>
  <c r="U775" i="57"/>
  <c r="BJ263" i="23"/>
  <c r="M763" i="57"/>
  <c r="U763" i="57"/>
  <c r="M701" i="23"/>
  <c r="U701" i="23"/>
  <c r="AR701" i="23"/>
  <c r="M710" i="23"/>
  <c r="U710" i="23"/>
  <c r="M561" i="57"/>
  <c r="U561" i="57"/>
  <c r="M550" i="57"/>
  <c r="U550" i="57"/>
  <c r="M758" i="57"/>
  <c r="U758" i="57"/>
  <c r="AR758" i="57"/>
  <c r="M760" i="57"/>
  <c r="U760" i="57"/>
  <c r="M762" i="57"/>
  <c r="U762" i="57"/>
  <c r="M764" i="57"/>
  <c r="U764" i="57"/>
  <c r="M766" i="57"/>
  <c r="U766" i="57"/>
  <c r="M768" i="57"/>
  <c r="U768" i="57"/>
  <c r="M770" i="57"/>
  <c r="U770" i="57"/>
  <c r="M772" i="57"/>
  <c r="U772" i="57"/>
  <c r="M774" i="57"/>
  <c r="U774" i="57"/>
  <c r="M776" i="57"/>
  <c r="U776" i="57"/>
  <c r="M800" i="57"/>
  <c r="U800" i="57"/>
  <c r="M802" i="57"/>
  <c r="U802" i="57"/>
  <c r="M805" i="57"/>
  <c r="U805" i="57"/>
  <c r="M808" i="57"/>
  <c r="U808" i="57"/>
  <c r="M810" i="57"/>
  <c r="U810" i="57"/>
  <c r="F1570" i="23"/>
  <c r="M720" i="23"/>
  <c r="U720" i="23"/>
  <c r="M709" i="23"/>
  <c r="U709" i="23"/>
  <c r="M799" i="57"/>
  <c r="U799" i="57"/>
  <c r="M551" i="57"/>
  <c r="U551" i="57"/>
  <c r="M548" i="57"/>
  <c r="U548" i="57"/>
  <c r="M553" i="57"/>
  <c r="U553" i="57"/>
  <c r="M558" i="57"/>
  <c r="U558" i="57"/>
  <c r="M564" i="57"/>
  <c r="U564" i="57"/>
  <c r="M706" i="23"/>
  <c r="U706" i="23"/>
  <c r="M712" i="23"/>
  <c r="U712" i="23"/>
  <c r="M717" i="23"/>
  <c r="U717" i="23"/>
  <c r="M549" i="57"/>
  <c r="U549" i="57"/>
  <c r="M554" i="57"/>
  <c r="U554" i="57"/>
  <c r="M560" i="57"/>
  <c r="U560" i="57"/>
  <c r="M565" i="57"/>
  <c r="U565" i="57"/>
  <c r="M702" i="23"/>
  <c r="U702" i="23"/>
  <c r="M708" i="23"/>
  <c r="U708" i="23"/>
  <c r="M713" i="23"/>
  <c r="U713" i="23"/>
  <c r="M718" i="23"/>
  <c r="U718" i="23"/>
  <c r="BU541" i="23"/>
  <c r="BD142" i="23"/>
  <c r="BP143" i="23"/>
  <c r="BA136" i="23"/>
  <c r="AX136" i="23"/>
  <c r="BA143" i="23"/>
  <c r="BP142" i="23"/>
  <c r="BM136" i="23"/>
  <c r="BD143" i="23"/>
  <c r="BA142" i="23"/>
  <c r="AX143" i="23"/>
  <c r="BJ142" i="23"/>
  <c r="BP136" i="23"/>
  <c r="BJ143" i="23"/>
  <c r="BM143" i="23"/>
  <c r="BJ136" i="23"/>
  <c r="BJ453" i="23"/>
  <c r="AX454" i="23"/>
  <c r="BJ454" i="23"/>
  <c r="BJ526" i="23"/>
  <c r="BD454" i="23"/>
  <c r="S451" i="23"/>
  <c r="BS451" i="23"/>
  <c r="AU963" i="23"/>
  <c r="AU967" i="23"/>
  <c r="AU964" i="23"/>
  <c r="AW223" i="23"/>
  <c r="BL493" i="23"/>
  <c r="BF1178" i="23"/>
  <c r="BI1502" i="23"/>
  <c r="AZ1361" i="23"/>
  <c r="BA1358" i="23"/>
  <c r="BF1498" i="23"/>
  <c r="AZ1464" i="23"/>
  <c r="BM1144" i="23"/>
  <c r="AX789" i="23"/>
  <c r="BL796" i="23"/>
  <c r="BO795" i="23"/>
  <c r="BP789" i="23"/>
  <c r="BC831" i="23"/>
  <c r="BL825" i="23"/>
  <c r="BJ867" i="23"/>
  <c r="BL968" i="23"/>
  <c r="BC1255" i="23"/>
  <c r="BP1041" i="23"/>
  <c r="BV1041" i="23"/>
  <c r="BU1071" i="23"/>
  <c r="BF1428" i="23"/>
  <c r="BL1542" i="23"/>
  <c r="BJ490" i="23"/>
  <c r="BU934" i="23"/>
  <c r="AU1180" i="23"/>
  <c r="BJ1464" i="23"/>
  <c r="AW1468" i="23"/>
  <c r="BS832" i="23"/>
  <c r="BA962" i="23"/>
  <c r="BP1256" i="23"/>
  <c r="AT962" i="23"/>
  <c r="AU1435" i="23"/>
  <c r="BI1435" i="23"/>
  <c r="AW1542" i="23"/>
  <c r="BS1535" i="23"/>
  <c r="BU1542" i="23"/>
  <c r="C1571" i="23"/>
  <c r="BV927" i="23"/>
  <c r="AU1464" i="23"/>
  <c r="BD1361" i="23"/>
  <c r="AX531" i="23"/>
  <c r="BF831" i="23"/>
  <c r="BJ831" i="23"/>
  <c r="BI861" i="23"/>
  <c r="BO861" i="23"/>
  <c r="AZ721" i="23"/>
  <c r="BD728" i="23"/>
  <c r="BJ727" i="23"/>
  <c r="BL721" i="23"/>
  <c r="BU727" i="23"/>
  <c r="BU721" i="23"/>
  <c r="BU726" i="23"/>
  <c r="AX657" i="23"/>
  <c r="BC657" i="23"/>
  <c r="BG657" i="23"/>
  <c r="BM658" i="23"/>
  <c r="BR651" i="23"/>
  <c r="AX762" i="23"/>
  <c r="BU762" i="23"/>
  <c r="BG962" i="23"/>
  <c r="BG968" i="23"/>
  <c r="BG967" i="23"/>
  <c r="BJ962" i="23"/>
  <c r="BI1256" i="23"/>
  <c r="BO1255" i="23"/>
  <c r="BI1071" i="23"/>
  <c r="BA1112" i="23"/>
  <c r="BO1435" i="23"/>
  <c r="AZ1542" i="23"/>
  <c r="AZ420" i="23"/>
  <c r="AT1250" i="23"/>
  <c r="BA1140" i="23"/>
  <c r="BC1468" i="23"/>
  <c r="BJ1498" i="23"/>
  <c r="BL1140" i="23"/>
  <c r="AZ831" i="23"/>
  <c r="BO832" i="23"/>
  <c r="BR825" i="23"/>
  <c r="BC968" i="23"/>
  <c r="BU1249" i="23"/>
  <c r="BA1292" i="23"/>
  <c r="BJ1292" i="23"/>
  <c r="AW1325" i="23"/>
  <c r="BC1071" i="23"/>
  <c r="BF1071" i="23"/>
  <c r="AT1435" i="23"/>
  <c r="AW1435" i="23"/>
  <c r="BR1428" i="23"/>
  <c r="BR1433" i="23"/>
  <c r="BI1542" i="23"/>
  <c r="BI138" i="23"/>
  <c r="BR525" i="23"/>
  <c r="BR529" i="23"/>
  <c r="BL458" i="23"/>
  <c r="BF226" i="23"/>
  <c r="BO459" i="23"/>
  <c r="AQ755" i="57"/>
  <c r="AW263" i="23"/>
  <c r="BR257" i="23"/>
  <c r="BS531" i="23"/>
  <c r="BM1041" i="23"/>
  <c r="BA1078" i="23"/>
  <c r="BG1078" i="23"/>
  <c r="BI264" i="23"/>
  <c r="BP531" i="23"/>
  <c r="BM1078" i="23"/>
  <c r="BM142" i="23"/>
  <c r="BA1041" i="23"/>
  <c r="BL1071" i="23"/>
  <c r="T724" i="23"/>
  <c r="T722" i="23"/>
  <c r="T723" i="23"/>
  <c r="T790" i="23"/>
  <c r="T791" i="23"/>
  <c r="T792" i="23"/>
  <c r="T1538" i="23"/>
  <c r="T1536" i="23"/>
  <c r="T1537" i="23"/>
  <c r="BJ1429" i="23"/>
  <c r="AX421" i="23"/>
  <c r="AX415" i="23"/>
  <c r="BF223" i="23"/>
  <c r="AZ489" i="23"/>
  <c r="AZ490" i="23"/>
  <c r="BD490" i="23"/>
  <c r="BD489" i="23"/>
  <c r="BP490" i="23"/>
  <c r="BP493" i="23"/>
  <c r="BP489" i="23"/>
  <c r="BR489" i="23"/>
  <c r="BR490" i="23"/>
  <c r="AZ493" i="23"/>
  <c r="BD493" i="23"/>
  <c r="BJ525" i="23"/>
  <c r="BV933" i="23"/>
  <c r="AT1139" i="23"/>
  <c r="AT1144" i="23"/>
  <c r="AT423" i="23"/>
  <c r="AT422" i="23"/>
  <c r="AT421" i="23"/>
  <c r="BI489" i="23"/>
  <c r="BU927" i="23"/>
  <c r="BU932" i="23"/>
  <c r="BA1499" i="23"/>
  <c r="AT656" i="23"/>
  <c r="AT653" i="23"/>
  <c r="AU656" i="23"/>
  <c r="AU652" i="23"/>
  <c r="AU653" i="23"/>
  <c r="BP1357" i="23"/>
  <c r="BP1361" i="23"/>
  <c r="AW1144" i="23"/>
  <c r="AW1140" i="23"/>
  <c r="AW1141" i="23"/>
  <c r="AW1361" i="23"/>
  <c r="AW1357" i="23"/>
  <c r="AW1358" i="23"/>
  <c r="BL1358" i="23"/>
  <c r="BL1357" i="23"/>
  <c r="BL1361" i="23"/>
  <c r="BS1357" i="23"/>
  <c r="BS1358" i="23"/>
  <c r="BS1361" i="23"/>
  <c r="BM1358" i="23"/>
  <c r="BM1357" i="23"/>
  <c r="BM1361" i="23"/>
  <c r="BS1499" i="23"/>
  <c r="BS1502" i="23"/>
  <c r="BU1502" i="23"/>
  <c r="BU1498" i="23"/>
  <c r="BA1465" i="23"/>
  <c r="BA1468" i="23"/>
  <c r="BA1464" i="23"/>
  <c r="BF1361" i="23"/>
  <c r="BF1358" i="23"/>
  <c r="AZ227" i="23"/>
  <c r="AZ228" i="23"/>
  <c r="AZ221" i="23"/>
  <c r="BA227" i="23"/>
  <c r="BA228" i="23"/>
  <c r="BC228" i="23"/>
  <c r="BA263" i="23"/>
  <c r="AZ331" i="23"/>
  <c r="AZ337" i="23"/>
  <c r="AZ336" i="23"/>
  <c r="AZ338" i="23"/>
  <c r="BA531" i="23"/>
  <c r="BC524" i="23"/>
  <c r="BD531" i="23"/>
  <c r="BF530" i="23"/>
  <c r="BF531" i="23"/>
  <c r="BV825" i="23"/>
  <c r="BV830" i="23"/>
  <c r="AW867" i="23"/>
  <c r="AW866" i="23"/>
  <c r="AT489" i="23"/>
  <c r="BO796" i="23"/>
  <c r="BI1250" i="23"/>
  <c r="BI1254" i="23"/>
  <c r="BI1251" i="23"/>
  <c r="BL1141" i="23"/>
  <c r="BL1144" i="23"/>
  <c r="AU1174" i="23"/>
  <c r="BP1499" i="23"/>
  <c r="BV1465" i="23"/>
  <c r="BV1464" i="23"/>
  <c r="AX1144" i="23"/>
  <c r="AX1141" i="23"/>
  <c r="BF136" i="23"/>
  <c r="BF142" i="23"/>
  <c r="BD136" i="23"/>
  <c r="BC143" i="23"/>
  <c r="BC136" i="23"/>
  <c r="BC142" i="23"/>
  <c r="AW136" i="23"/>
  <c r="AW143" i="23"/>
  <c r="AZ143" i="23"/>
  <c r="AZ142" i="23"/>
  <c r="AZ141" i="23"/>
  <c r="AX142" i="23"/>
  <c r="BP227" i="23"/>
  <c r="BP226" i="23"/>
  <c r="BR228" i="23"/>
  <c r="BO257" i="23"/>
  <c r="AX832" i="23"/>
  <c r="AX831" i="23"/>
  <c r="BI831" i="23"/>
  <c r="AX962" i="23"/>
  <c r="AZ962" i="23"/>
  <c r="AZ969" i="23"/>
  <c r="BU968" i="23"/>
  <c r="BV969" i="23"/>
  <c r="BV968" i="23"/>
  <c r="BV962" i="23"/>
  <c r="AW1003" i="23"/>
  <c r="AW1002" i="23"/>
  <c r="AW1004" i="23"/>
  <c r="AX1003" i="23"/>
  <c r="AX1004" i="23"/>
  <c r="AZ997" i="23"/>
  <c r="BA997" i="23"/>
  <c r="BA1003" i="23"/>
  <c r="BA1004" i="23"/>
  <c r="BC1003" i="23"/>
  <c r="BC1004" i="23"/>
  <c r="BC997" i="23"/>
  <c r="BD1003" i="23"/>
  <c r="BF1004" i="23"/>
  <c r="BF997" i="23"/>
  <c r="BF1003" i="23"/>
  <c r="BG1003" i="23"/>
  <c r="BG997" i="23"/>
  <c r="BG1004" i="23"/>
  <c r="BI997" i="23"/>
  <c r="BI1003" i="23"/>
  <c r="BJ1004" i="23"/>
  <c r="BJ1003" i="23"/>
  <c r="BL1004" i="23"/>
  <c r="BL1003" i="23"/>
  <c r="BM1003" i="23"/>
  <c r="BM997" i="23"/>
  <c r="BO997" i="23"/>
  <c r="BO1004" i="23"/>
  <c r="BO1003" i="23"/>
  <c r="BP997" i="23"/>
  <c r="BP1003" i="23"/>
  <c r="BR1003" i="23"/>
  <c r="BR1002" i="23"/>
  <c r="BR1004" i="23"/>
  <c r="BS1003" i="23"/>
  <c r="BS1004" i="23"/>
  <c r="BS997" i="23"/>
  <c r="BU1003" i="23"/>
  <c r="BU997" i="23"/>
  <c r="BV997" i="23"/>
  <c r="BV1003" i="23"/>
  <c r="BV1004" i="23"/>
  <c r="AW1219" i="23"/>
  <c r="AW1213" i="23"/>
  <c r="AX1213" i="23"/>
  <c r="AX1220" i="23"/>
  <c r="AZ1213" i="23"/>
  <c r="AZ1220" i="23"/>
  <c r="BA1220" i="23"/>
  <c r="BA1219" i="23"/>
  <c r="BA1213" i="23"/>
  <c r="BC1219" i="23"/>
  <c r="BC1218" i="23"/>
  <c r="BC1220" i="23"/>
  <c r="BD1213" i="23"/>
  <c r="BD1220" i="23"/>
  <c r="BF1213" i="23"/>
  <c r="BF1218" i="23"/>
  <c r="BF1220" i="23"/>
  <c r="BG1213" i="23"/>
  <c r="BG1220" i="23"/>
  <c r="BI1213" i="23"/>
  <c r="BI1220" i="23"/>
  <c r="BI1219" i="23"/>
  <c r="BJ1213" i="23"/>
  <c r="BJ1220" i="23"/>
  <c r="AU831" i="23"/>
  <c r="AU825" i="23"/>
  <c r="AT868" i="23"/>
  <c r="AT861" i="23"/>
  <c r="AU1216" i="23"/>
  <c r="AU1215" i="23"/>
  <c r="BP1215" i="23"/>
  <c r="BP1218" i="23"/>
  <c r="BC1215" i="23"/>
  <c r="AT757" i="23"/>
  <c r="AT760" i="23"/>
  <c r="AT756" i="23"/>
  <c r="BI1357" i="23"/>
  <c r="BI1358" i="23"/>
  <c r="BI1361" i="23"/>
  <c r="BC1361" i="23"/>
  <c r="BC1357" i="23"/>
  <c r="AT1179" i="23"/>
  <c r="AT1173" i="23"/>
  <c r="AT1178" i="23"/>
  <c r="AT1180" i="23"/>
  <c r="AZ1498" i="23"/>
  <c r="AZ1502" i="23"/>
  <c r="BJ1141" i="23"/>
  <c r="BJ1140" i="23"/>
  <c r="BL264" i="23"/>
  <c r="BM263" i="23"/>
  <c r="BG458" i="23"/>
  <c r="BG459" i="23"/>
  <c r="BI458" i="23"/>
  <c r="BI452" i="23"/>
  <c r="AW795" i="23"/>
  <c r="AW789" i="23"/>
  <c r="AW796" i="23"/>
  <c r="AX796" i="23"/>
  <c r="AX795" i="23"/>
  <c r="AX794" i="23"/>
  <c r="AZ795" i="23"/>
  <c r="AZ789" i="23"/>
  <c r="AZ796" i="23"/>
  <c r="BA789" i="23"/>
  <c r="BC789" i="23"/>
  <c r="BC795" i="23"/>
  <c r="BC796" i="23"/>
  <c r="BD796" i="23"/>
  <c r="BD795" i="23"/>
  <c r="BF796" i="23"/>
  <c r="BF795" i="23"/>
  <c r="BG796" i="23"/>
  <c r="BG795" i="23"/>
  <c r="BG794" i="23"/>
  <c r="BI796" i="23"/>
  <c r="BI795" i="23"/>
  <c r="BJ795" i="23"/>
  <c r="BJ789" i="23"/>
  <c r="BL789" i="23"/>
  <c r="BL795" i="23"/>
  <c r="BM789" i="23"/>
  <c r="BM796" i="23"/>
  <c r="BO789" i="23"/>
  <c r="BP795" i="23"/>
  <c r="BP794" i="23"/>
  <c r="BP796" i="23"/>
  <c r="BR789" i="23"/>
  <c r="BR795" i="23"/>
  <c r="BR796" i="23"/>
  <c r="BS795" i="23"/>
  <c r="BS789" i="23"/>
  <c r="BS796" i="23"/>
  <c r="BU789" i="23"/>
  <c r="BU795" i="23"/>
  <c r="BU794" i="23"/>
  <c r="BU796" i="23"/>
  <c r="BV795" i="23"/>
  <c r="BV794" i="23"/>
  <c r="BV796" i="23"/>
  <c r="BO868" i="23"/>
  <c r="BP868" i="23"/>
  <c r="BP867" i="23"/>
  <c r="BR861" i="23"/>
  <c r="BR867" i="23"/>
  <c r="BS861" i="23"/>
  <c r="BS868" i="23"/>
  <c r="BU867" i="23"/>
  <c r="BU861" i="23"/>
  <c r="BU868" i="23"/>
  <c r="BV861" i="23"/>
  <c r="BV868" i="23"/>
  <c r="AW927" i="23"/>
  <c r="AW933" i="23"/>
  <c r="AW934" i="23"/>
  <c r="AX927" i="23"/>
  <c r="AZ933" i="23"/>
  <c r="BA927" i="23"/>
  <c r="BA933" i="23"/>
  <c r="BC927" i="23"/>
  <c r="BC934" i="23"/>
  <c r="BD934" i="23"/>
  <c r="BD933" i="23"/>
  <c r="BD932" i="23"/>
  <c r="BF933" i="23"/>
  <c r="BF932" i="23"/>
  <c r="BF934" i="23"/>
  <c r="BG927" i="23"/>
  <c r="BG934" i="23"/>
  <c r="BI934" i="23"/>
  <c r="BI933" i="23"/>
  <c r="BI927" i="23"/>
  <c r="BJ934" i="23"/>
  <c r="BL933" i="23"/>
  <c r="BL927" i="23"/>
  <c r="BM933" i="23"/>
  <c r="BM927" i="23"/>
  <c r="BM934" i="23"/>
  <c r="BO934" i="23"/>
  <c r="BO933" i="23"/>
  <c r="BO928" i="23"/>
  <c r="BP934" i="23"/>
  <c r="BP927" i="23"/>
  <c r="AW721" i="23"/>
  <c r="AW727" i="23"/>
  <c r="AX728" i="23"/>
  <c r="AX727" i="23"/>
  <c r="AX721" i="23"/>
  <c r="AZ727" i="23"/>
  <c r="AZ728" i="23"/>
  <c r="BA728" i="23"/>
  <c r="BA721" i="23"/>
  <c r="BC728" i="23"/>
  <c r="BC721" i="23"/>
  <c r="BC727" i="23"/>
  <c r="BD727" i="23"/>
  <c r="BD721" i="23"/>
  <c r="BF727" i="23"/>
  <c r="BF726" i="23"/>
  <c r="BG728" i="23"/>
  <c r="BG727" i="23"/>
  <c r="BI721" i="23"/>
  <c r="BI728" i="23"/>
  <c r="BI727" i="23"/>
  <c r="BJ721" i="23"/>
  <c r="BJ726" i="23"/>
  <c r="BL728" i="23"/>
  <c r="BL727" i="23"/>
  <c r="BL726" i="23"/>
  <c r="BM728" i="23"/>
  <c r="BM727" i="23"/>
  <c r="BM726" i="23"/>
  <c r="BO728" i="23"/>
  <c r="BO721" i="23"/>
  <c r="BP727" i="23"/>
  <c r="BP728" i="23"/>
  <c r="BP721" i="23"/>
  <c r="BR728" i="23"/>
  <c r="BR727" i="23"/>
  <c r="BS728" i="23"/>
  <c r="BS727" i="23"/>
  <c r="BU728" i="23"/>
  <c r="BV728" i="23"/>
  <c r="BV727" i="23"/>
  <c r="BV726" i="23"/>
  <c r="AW657" i="23"/>
  <c r="AW651" i="23"/>
  <c r="AW658" i="23"/>
  <c r="AX658" i="23"/>
  <c r="AX651" i="23"/>
  <c r="AZ657" i="23"/>
  <c r="BA658" i="23"/>
  <c r="BA651" i="23"/>
  <c r="BA657" i="23"/>
  <c r="BC651" i="23"/>
  <c r="BC658" i="23"/>
  <c r="BD658" i="23"/>
  <c r="BD651" i="23"/>
  <c r="BF657" i="23"/>
  <c r="BF651" i="23"/>
  <c r="BF658" i="23"/>
  <c r="BG658" i="23"/>
  <c r="BG651" i="23"/>
  <c r="BI651" i="23"/>
  <c r="BI658" i="23"/>
  <c r="BI657" i="23"/>
  <c r="BJ651" i="23"/>
  <c r="BJ658" i="23"/>
  <c r="BL651" i="23"/>
  <c r="BL658" i="23"/>
  <c r="BL657" i="23"/>
  <c r="BM657" i="23"/>
  <c r="BM651" i="23"/>
  <c r="BO657" i="23"/>
  <c r="BO658" i="23"/>
  <c r="BO651" i="23"/>
  <c r="BP658" i="23"/>
  <c r="BP651" i="23"/>
  <c r="BP656" i="23"/>
  <c r="BR657" i="23"/>
  <c r="BR656" i="23"/>
  <c r="BS651" i="23"/>
  <c r="BS658" i="23"/>
  <c r="BU657" i="23"/>
  <c r="BU658" i="23"/>
  <c r="BV651" i="23"/>
  <c r="BV657" i="23"/>
  <c r="BV658" i="23"/>
  <c r="AW755" i="23"/>
  <c r="AW762" i="23"/>
  <c r="AW761" i="23"/>
  <c r="AX761" i="23"/>
  <c r="AX755" i="23"/>
  <c r="AZ762" i="23"/>
  <c r="AZ761" i="23"/>
  <c r="AZ755" i="23"/>
  <c r="BA755" i="23"/>
  <c r="BA761" i="23"/>
  <c r="BC762" i="23"/>
  <c r="BD755" i="23"/>
  <c r="BF761" i="23"/>
  <c r="BF762" i="23"/>
  <c r="BF755" i="23"/>
  <c r="BG755" i="23"/>
  <c r="BG762" i="23"/>
  <c r="BG761" i="23"/>
  <c r="BI761" i="23"/>
  <c r="BI755" i="23"/>
  <c r="BI760" i="23"/>
  <c r="BI762" i="23"/>
  <c r="BJ761" i="23"/>
  <c r="BJ760" i="23"/>
  <c r="BL762" i="23"/>
  <c r="BL761" i="23"/>
  <c r="BM761" i="23"/>
  <c r="BM755" i="23"/>
  <c r="BO762" i="23"/>
  <c r="BO761" i="23"/>
  <c r="BO755" i="23"/>
  <c r="BP761" i="23"/>
  <c r="BP755" i="23"/>
  <c r="BP762" i="23"/>
  <c r="BR755" i="23"/>
  <c r="BS762" i="23"/>
  <c r="BS755" i="23"/>
  <c r="BU761" i="23"/>
  <c r="BU755" i="23"/>
  <c r="BV761" i="23"/>
  <c r="BV762" i="23"/>
  <c r="BR962" i="23"/>
  <c r="BA1255" i="23"/>
  <c r="BM1255" i="23"/>
  <c r="BS1256" i="23"/>
  <c r="AW1292" i="23"/>
  <c r="AW1285" i="23"/>
  <c r="AW1291" i="23"/>
  <c r="AX1292" i="23"/>
  <c r="AX1285" i="23"/>
  <c r="AZ1291" i="23"/>
  <c r="AZ1285" i="23"/>
  <c r="AZ1290" i="23"/>
  <c r="AZ1292" i="23"/>
  <c r="BA1285" i="23"/>
  <c r="BA1291" i="23"/>
  <c r="BC1291" i="23"/>
  <c r="BD1291" i="23"/>
  <c r="BD1285" i="23"/>
  <c r="BD1292" i="23"/>
  <c r="BF1291" i="23"/>
  <c r="BF1290" i="23"/>
  <c r="BF1292" i="23"/>
  <c r="BG1292" i="23"/>
  <c r="BG1285" i="23"/>
  <c r="BG1291" i="23"/>
  <c r="BI1292" i="23"/>
  <c r="BI1291" i="23"/>
  <c r="BI1285" i="23"/>
  <c r="BJ1291" i="23"/>
  <c r="BL1285" i="23"/>
  <c r="BM1292" i="23"/>
  <c r="BM1291" i="23"/>
  <c r="BM1285" i="23"/>
  <c r="BM1290" i="23"/>
  <c r="BO1285" i="23"/>
  <c r="BO1292" i="23"/>
  <c r="BO1291" i="23"/>
  <c r="BP1291" i="23"/>
  <c r="BP1287" i="23"/>
  <c r="BR1291" i="23"/>
  <c r="BR1285" i="23"/>
  <c r="BR1292" i="23"/>
  <c r="BS1291" i="23"/>
  <c r="BS1287" i="23"/>
  <c r="BS1292" i="23"/>
  <c r="BU1291" i="23"/>
  <c r="BU1292" i="23"/>
  <c r="BV1292" i="23"/>
  <c r="BV1291" i="23"/>
  <c r="BV1285" i="23"/>
  <c r="AW1324" i="23"/>
  <c r="AW1318" i="23"/>
  <c r="BJ1035" i="23"/>
  <c r="BJ1042" i="23"/>
  <c r="BL1035" i="23"/>
  <c r="BL1042" i="23"/>
  <c r="AZ1077" i="23"/>
  <c r="AZ1071" i="23"/>
  <c r="AZ1072" i="23"/>
  <c r="BD1078" i="23"/>
  <c r="BJ1078" i="23"/>
  <c r="BJ1077" i="23"/>
  <c r="BR1078" i="23"/>
  <c r="BV1078" i="23"/>
  <c r="AW1105" i="23"/>
  <c r="AW1111" i="23"/>
  <c r="AW1112" i="23"/>
  <c r="AX1105" i="23"/>
  <c r="AX1111" i="23"/>
  <c r="AX1112" i="23"/>
  <c r="AZ1111" i="23"/>
  <c r="AZ1112" i="23"/>
  <c r="BA1111" i="23"/>
  <c r="BA1105" i="23"/>
  <c r="BC1112" i="23"/>
  <c r="BC1111" i="23"/>
  <c r="BD1105" i="23"/>
  <c r="BD1112" i="23"/>
  <c r="BF1105" i="23"/>
  <c r="BF1112" i="23"/>
  <c r="BG1112" i="23"/>
  <c r="BG1111" i="23"/>
  <c r="BG1105" i="23"/>
  <c r="BI1105" i="23"/>
  <c r="BI1111" i="23"/>
  <c r="BJ1105" i="23"/>
  <c r="BJ1111" i="23"/>
  <c r="BL1111" i="23"/>
  <c r="BL1110" i="23"/>
  <c r="BL1112" i="23"/>
  <c r="BM1112" i="23"/>
  <c r="BM1105" i="23"/>
  <c r="BO1112" i="23"/>
  <c r="BO1111" i="23"/>
  <c r="BP1105" i="23"/>
  <c r="BP1112" i="23"/>
  <c r="BR1105" i="23"/>
  <c r="BR1112" i="23"/>
  <c r="BS1105" i="23"/>
  <c r="BS1111" i="23"/>
  <c r="BS1112" i="23"/>
  <c r="AW624" i="23"/>
  <c r="AW623" i="23"/>
  <c r="AW622" i="23"/>
  <c r="AX624" i="23"/>
  <c r="AZ623" i="23"/>
  <c r="AZ624" i="23"/>
  <c r="AZ617" i="23"/>
  <c r="BA624" i="23"/>
  <c r="BA617" i="23"/>
  <c r="BA623" i="23"/>
  <c r="BC617" i="23"/>
  <c r="BC622" i="23"/>
  <c r="BC624" i="23"/>
  <c r="BD617" i="23"/>
  <c r="BD624" i="23"/>
  <c r="BD623" i="23"/>
  <c r="BF623" i="23"/>
  <c r="BF617" i="23"/>
  <c r="BF624" i="23"/>
  <c r="BI617" i="23"/>
  <c r="BI623" i="23"/>
  <c r="BI622" i="23"/>
  <c r="BJ617" i="23"/>
  <c r="BJ624" i="23"/>
  <c r="BJ623" i="23"/>
  <c r="BL624" i="23"/>
  <c r="BL623" i="23"/>
  <c r="BL617" i="23"/>
  <c r="BL622" i="23"/>
  <c r="BM623" i="23"/>
  <c r="BO624" i="23"/>
  <c r="BO623" i="23"/>
  <c r="BO617" i="23"/>
  <c r="BO622" i="23"/>
  <c r="BP624" i="23"/>
  <c r="BP617" i="23"/>
  <c r="BP623" i="23"/>
  <c r="BR624" i="23"/>
  <c r="BR617" i="23"/>
  <c r="BR622" i="23"/>
  <c r="BS623" i="23"/>
  <c r="BS617" i="23"/>
  <c r="BU617" i="23"/>
  <c r="BU623" i="23"/>
  <c r="BU624" i="23"/>
  <c r="BV624" i="23"/>
  <c r="BV617" i="23"/>
  <c r="BV623" i="23"/>
  <c r="AW693" i="23"/>
  <c r="AW694" i="23"/>
  <c r="AX693" i="23"/>
  <c r="AZ693" i="23"/>
  <c r="AZ694" i="23"/>
  <c r="BA687" i="23"/>
  <c r="BC687" i="23"/>
  <c r="BC693" i="23"/>
  <c r="BD687" i="23"/>
  <c r="BD694" i="23"/>
  <c r="BD693" i="23"/>
  <c r="BF687" i="23"/>
  <c r="BF693" i="23"/>
  <c r="BF692" i="23"/>
  <c r="BG694" i="23"/>
  <c r="BG693" i="23"/>
  <c r="BG687" i="23"/>
  <c r="BI693" i="23"/>
  <c r="BI687" i="23"/>
  <c r="BJ694" i="23"/>
  <c r="BJ693" i="23"/>
  <c r="BL694" i="23"/>
  <c r="BL693" i="23"/>
  <c r="BL687" i="23"/>
  <c r="BM694" i="23"/>
  <c r="BM687" i="23"/>
  <c r="BM693" i="23"/>
  <c r="BO687" i="23"/>
  <c r="BO693" i="23"/>
  <c r="BP694" i="23"/>
  <c r="BP693" i="23"/>
  <c r="BR687" i="23"/>
  <c r="BR693" i="23"/>
  <c r="BS694" i="23"/>
  <c r="BS693" i="23"/>
  <c r="BS687" i="23"/>
  <c r="BS692" i="23"/>
  <c r="BU687" i="23"/>
  <c r="BU692" i="23"/>
  <c r="BU694" i="23"/>
  <c r="BV693" i="23"/>
  <c r="BV692" i="23"/>
  <c r="BV694" i="23"/>
  <c r="AZ104" i="23"/>
  <c r="AW1392" i="23"/>
  <c r="AW1397" i="23"/>
  <c r="AW1399" i="23"/>
  <c r="AX1399" i="23"/>
  <c r="AX1392" i="23"/>
  <c r="AX1397" i="23"/>
  <c r="AZ1398" i="23"/>
  <c r="AZ1392" i="23"/>
  <c r="BA1399" i="23"/>
  <c r="BA1398" i="23"/>
  <c r="BA1397" i="23"/>
  <c r="BC1399" i="23"/>
  <c r="BC1392" i="23"/>
  <c r="BD1399" i="23"/>
  <c r="BD1392" i="23"/>
  <c r="BD1398" i="23"/>
  <c r="BF1392" i="23"/>
  <c r="BF1398" i="23"/>
  <c r="BG1399" i="23"/>
  <c r="BG1398" i="23"/>
  <c r="BG1392" i="23"/>
  <c r="BI1399" i="23"/>
  <c r="BI1392" i="23"/>
  <c r="BJ1398" i="23"/>
  <c r="BJ1399" i="23"/>
  <c r="BJ1392" i="23"/>
  <c r="BL1392" i="23"/>
  <c r="BL1399" i="23"/>
  <c r="BL1398" i="23"/>
  <c r="BM1399" i="23"/>
  <c r="BM1398" i="23"/>
  <c r="BM1397" i="23"/>
  <c r="BO1392" i="23"/>
  <c r="BO1397" i="23"/>
  <c r="BO1399" i="23"/>
  <c r="BP1399" i="23"/>
  <c r="BP1398" i="23"/>
  <c r="BP1392" i="23"/>
  <c r="BR1392" i="23"/>
  <c r="BR1399" i="23"/>
  <c r="BR1398" i="23"/>
  <c r="BS1398" i="23"/>
  <c r="BS1392" i="23"/>
  <c r="BS1399" i="23"/>
  <c r="BU1398" i="23"/>
  <c r="BU1392" i="23"/>
  <c r="BU1397" i="23"/>
  <c r="BV1398" i="23"/>
  <c r="BV1397" i="23"/>
  <c r="BV1399" i="23"/>
  <c r="AT1393" i="23"/>
  <c r="AT1398" i="23"/>
  <c r="AT1400" i="23"/>
  <c r="AU1400" i="23"/>
  <c r="AU1399" i="23"/>
  <c r="AU1398" i="23"/>
  <c r="BF490" i="23"/>
  <c r="BF493" i="23"/>
  <c r="BL490" i="23"/>
  <c r="BL489" i="23"/>
  <c r="BP1214" i="23"/>
  <c r="AT652" i="23"/>
  <c r="AT622" i="23"/>
  <c r="AT619" i="23"/>
  <c r="AT618" i="23"/>
  <c r="AT1323" i="23"/>
  <c r="AT1320" i="23"/>
  <c r="BI141" i="23"/>
  <c r="BI137" i="23"/>
  <c r="BD789" i="23"/>
  <c r="BS656" i="23"/>
  <c r="BP861" i="23"/>
  <c r="BA796" i="23"/>
  <c r="BA762" i="23"/>
  <c r="BI789" i="23"/>
  <c r="BO727" i="23"/>
  <c r="AT726" i="23"/>
  <c r="AT722" i="23"/>
  <c r="BM1111" i="23"/>
  <c r="BC1285" i="23"/>
  <c r="BR761" i="23"/>
  <c r="BR760" i="23"/>
  <c r="BF525" i="23"/>
  <c r="BV867" i="23"/>
  <c r="BR1465" i="23"/>
  <c r="BR1468" i="23"/>
  <c r="BR1464" i="23"/>
  <c r="BG1465" i="23"/>
  <c r="BG1468" i="23"/>
  <c r="BM1393" i="23"/>
  <c r="BF1111" i="23"/>
  <c r="AT1041" i="23"/>
  <c r="AT1035" i="23"/>
  <c r="BV1499" i="23"/>
  <c r="BV1498" i="23"/>
  <c r="BL1468" i="23"/>
  <c r="BL1465" i="23"/>
  <c r="BM1502" i="23"/>
  <c r="BM1498" i="23"/>
  <c r="BO1357" i="23"/>
  <c r="BO1361" i="23"/>
  <c r="BA1498" i="23"/>
  <c r="BO1465" i="23"/>
  <c r="BO1464" i="23"/>
  <c r="BC263" i="23"/>
  <c r="BC264" i="23"/>
  <c r="BA331" i="23"/>
  <c r="BC337" i="23"/>
  <c r="BC336" i="23"/>
  <c r="BC338" i="23"/>
  <c r="BD338" i="23"/>
  <c r="BF331" i="23"/>
  <c r="BF337" i="23"/>
  <c r="BF338" i="23"/>
  <c r="BC452" i="23"/>
  <c r="BG524" i="23"/>
  <c r="BG530" i="23"/>
  <c r="BI531" i="23"/>
  <c r="BI524" i="23"/>
  <c r="BI529" i="23"/>
  <c r="BJ531" i="23"/>
  <c r="BL531" i="23"/>
  <c r="BL530" i="23"/>
  <c r="AW577" i="23"/>
  <c r="AW583" i="23"/>
  <c r="AX577" i="23"/>
  <c r="AX583" i="23"/>
  <c r="AZ577" i="23"/>
  <c r="AZ583" i="23"/>
  <c r="BA583" i="23"/>
  <c r="BC583" i="23"/>
  <c r="BC584" i="23"/>
  <c r="BC577" i="23"/>
  <c r="BD584" i="23"/>
  <c r="BF583" i="23"/>
  <c r="BF577" i="23"/>
  <c r="BG583" i="23"/>
  <c r="BG584" i="23"/>
  <c r="BI584" i="23"/>
  <c r="BJ583" i="23"/>
  <c r="BJ577" i="23"/>
  <c r="BL577" i="23"/>
  <c r="BL583" i="23"/>
  <c r="BL584" i="23"/>
  <c r="BM577" i="23"/>
  <c r="BM584" i="23"/>
  <c r="BO584" i="23"/>
  <c r="BO577" i="23"/>
  <c r="BP584" i="23"/>
  <c r="BP583" i="23"/>
  <c r="BR577" i="23"/>
  <c r="BS577" i="23"/>
  <c r="BS583" i="23"/>
  <c r="BS584" i="23"/>
  <c r="BC832" i="23"/>
  <c r="BC825" i="23"/>
  <c r="BD831" i="23"/>
  <c r="BD832" i="23"/>
  <c r="BO831" i="23"/>
  <c r="BO825" i="23"/>
  <c r="BO830" i="23"/>
  <c r="BP832" i="23"/>
  <c r="BP831" i="23"/>
  <c r="AX868" i="23"/>
  <c r="AX861" i="23"/>
  <c r="AX867" i="23"/>
  <c r="AZ861" i="23"/>
  <c r="AZ868" i="23"/>
  <c r="BA867" i="23"/>
  <c r="BA861" i="23"/>
  <c r="BC861" i="23"/>
  <c r="BC867" i="23"/>
  <c r="BG969" i="23"/>
  <c r="BI962" i="23"/>
  <c r="BI968" i="23"/>
  <c r="BI967" i="23"/>
  <c r="BF1542" i="23"/>
  <c r="BG1542" i="23"/>
  <c r="BG1541" i="23"/>
  <c r="AT228" i="23"/>
  <c r="AT221" i="23"/>
  <c r="AT1106" i="23"/>
  <c r="BF1174" i="23"/>
  <c r="AT1251" i="23"/>
  <c r="BA1141" i="23"/>
  <c r="BD1498" i="23"/>
  <c r="BR1361" i="23"/>
  <c r="AZ1358" i="23"/>
  <c r="BJ1465" i="23"/>
  <c r="BJ1468" i="23"/>
  <c r="AU1429" i="23"/>
  <c r="AZ264" i="23"/>
  <c r="BR263" i="23"/>
  <c r="BR259" i="23"/>
  <c r="BJ331" i="23"/>
  <c r="BA524" i="23"/>
  <c r="BD530" i="23"/>
  <c r="BD529" i="23"/>
  <c r="BM831" i="23"/>
  <c r="BU825" i="23"/>
  <c r="AW868" i="23"/>
  <c r="BO867" i="23"/>
  <c r="BO866" i="23"/>
  <c r="AZ1256" i="23"/>
  <c r="BA1256" i="23"/>
  <c r="BM1249" i="23"/>
  <c r="BG1035" i="23"/>
  <c r="BJ1041" i="23"/>
  <c r="BJ1037" i="23"/>
  <c r="AZ1078" i="23"/>
  <c r="BD1077" i="23"/>
  <c r="BP1078" i="23"/>
  <c r="BR1071" i="23"/>
  <c r="BV1077" i="23"/>
  <c r="AX1356" i="23"/>
  <c r="BO1363" i="23"/>
  <c r="BC1428" i="23"/>
  <c r="BC1433" i="23"/>
  <c r="BD1428" i="23"/>
  <c r="BD1541" i="23"/>
  <c r="BD1535" i="23"/>
  <c r="BA1210" i="57"/>
  <c r="BA1209" i="57"/>
  <c r="BD1502" i="23"/>
  <c r="BG264" i="23"/>
  <c r="AZ459" i="23"/>
  <c r="BC458" i="23"/>
  <c r="BA825" i="23"/>
  <c r="BG832" i="23"/>
  <c r="BM832" i="23"/>
  <c r="BU831" i="23"/>
  <c r="BU830" i="23"/>
  <c r="BF962" i="23"/>
  <c r="BO969" i="23"/>
  <c r="BR968" i="23"/>
  <c r="BR967" i="23"/>
  <c r="BG1255" i="23"/>
  <c r="BO1249" i="23"/>
  <c r="BS1035" i="23"/>
  <c r="BF1077" i="23"/>
  <c r="BS1077" i="23"/>
  <c r="BC1145" i="23"/>
  <c r="BR1146" i="23"/>
  <c r="AT1470" i="23"/>
  <c r="BD1463" i="23"/>
  <c r="BI1469" i="23"/>
  <c r="BC1503" i="23"/>
  <c r="BC1502" i="23"/>
  <c r="BG1535" i="23"/>
  <c r="AT1542" i="23"/>
  <c r="AU1542" i="23"/>
  <c r="AU1541" i="23"/>
  <c r="BR1542" i="23"/>
  <c r="BS1542" i="23"/>
  <c r="BS1541" i="23"/>
  <c r="BS1540" i="23"/>
  <c r="BA464" i="57"/>
  <c r="BG957" i="57"/>
  <c r="BG956" i="57"/>
  <c r="BF263" i="23"/>
  <c r="BM264" i="23"/>
  <c r="BD331" i="23"/>
  <c r="BG331" i="23"/>
  <c r="BM531" i="23"/>
  <c r="BJ825" i="23"/>
  <c r="BD868" i="23"/>
  <c r="BL1434" i="23"/>
  <c r="BM1434" i="23"/>
  <c r="AU1535" i="23"/>
  <c r="BP1541" i="23"/>
  <c r="BP1535" i="23"/>
  <c r="BG1353" i="57"/>
  <c r="BG1352" i="57"/>
  <c r="AT69" i="57"/>
  <c r="BC69" i="57"/>
  <c r="BF69" i="57"/>
  <c r="BF75" i="57"/>
  <c r="BF71" i="57"/>
  <c r="BO69" i="57"/>
  <c r="BR69" i="57"/>
  <c r="BA112" i="57"/>
  <c r="BA111" i="57"/>
  <c r="BM112" i="57"/>
  <c r="BM111" i="57"/>
  <c r="AW138" i="57"/>
  <c r="AZ138" i="57"/>
  <c r="BI138" i="57"/>
  <c r="BL138" i="57"/>
  <c r="BU145" i="57"/>
  <c r="BU144" i="57"/>
  <c r="BU138" i="57"/>
  <c r="BU143" i="57"/>
  <c r="AZ181" i="57"/>
  <c r="AZ180" i="57"/>
  <c r="BF217" i="57"/>
  <c r="BF216" i="57"/>
  <c r="AW245" i="57"/>
  <c r="BF245" i="57"/>
  <c r="BF251" i="57"/>
  <c r="BF250" i="57"/>
  <c r="BM252" i="57"/>
  <c r="BM251" i="57"/>
  <c r="BU245" i="57"/>
  <c r="AX286" i="57"/>
  <c r="AX285" i="57"/>
  <c r="BF279" i="57"/>
  <c r="BO279" i="57"/>
  <c r="BV286" i="57"/>
  <c r="BV285" i="57"/>
  <c r="AT315" i="57"/>
  <c r="BA322" i="57"/>
  <c r="BA321" i="57"/>
  <c r="BI315" i="57"/>
  <c r="BR315" i="57"/>
  <c r="BA351" i="57"/>
  <c r="BC351" i="57"/>
  <c r="BJ358" i="57"/>
  <c r="BJ357" i="57"/>
  <c r="BJ351" i="57"/>
  <c r="AX394" i="57"/>
  <c r="AX393" i="57"/>
  <c r="AX387" i="57"/>
  <c r="BM387" i="57"/>
  <c r="BO387" i="57"/>
  <c r="BV394" i="57"/>
  <c r="BV393" i="57"/>
  <c r="BV387" i="57"/>
  <c r="AT423" i="57"/>
  <c r="BA430" i="57"/>
  <c r="BA429" i="57"/>
  <c r="BI423" i="57"/>
  <c r="BR423" i="57"/>
  <c r="AW469" i="57"/>
  <c r="AW463" i="57"/>
  <c r="BD470" i="57"/>
  <c r="BL469" i="57"/>
  <c r="BU469" i="57"/>
  <c r="BU463" i="57"/>
  <c r="AZ497" i="57"/>
  <c r="BG504" i="57"/>
  <c r="BG503" i="57"/>
  <c r="BO497" i="57"/>
  <c r="AT539" i="57"/>
  <c r="BC539" i="57"/>
  <c r="BC533" i="57"/>
  <c r="BJ540" i="57"/>
  <c r="BR539" i="57"/>
  <c r="AU574" i="57"/>
  <c r="AU573" i="57"/>
  <c r="BC567" i="57"/>
  <c r="BL567" i="57"/>
  <c r="BS574" i="57"/>
  <c r="BS573" i="57"/>
  <c r="AU601" i="57"/>
  <c r="AW601" i="57"/>
  <c r="BD608" i="57"/>
  <c r="BD607" i="57"/>
  <c r="BD601" i="57"/>
  <c r="BD606" i="57"/>
  <c r="BS601" i="57"/>
  <c r="BU601" i="57"/>
  <c r="AZ635" i="57"/>
  <c r="BG642" i="57"/>
  <c r="BG641" i="57"/>
  <c r="BO635" i="57"/>
  <c r="BG671" i="57"/>
  <c r="BI671" i="57"/>
  <c r="BP678" i="57"/>
  <c r="BP677" i="57"/>
  <c r="BP671" i="57"/>
  <c r="BP676" i="57"/>
  <c r="AU707" i="57"/>
  <c r="BC714" i="57"/>
  <c r="BC713" i="57"/>
  <c r="BS707" i="57"/>
  <c r="BL750" i="57"/>
  <c r="BL749" i="57"/>
  <c r="AW785" i="57"/>
  <c r="BD784" i="57"/>
  <c r="BD778" i="57"/>
  <c r="BM784" i="57"/>
  <c r="BM778" i="57"/>
  <c r="BU785" i="57"/>
  <c r="AT820" i="57"/>
  <c r="AT819" i="57"/>
  <c r="BR820" i="57"/>
  <c r="BR819" i="57"/>
  <c r="BP853" i="57"/>
  <c r="BP852" i="57"/>
  <c r="BF858" i="57"/>
  <c r="BF857" i="57"/>
  <c r="AT893" i="57"/>
  <c r="BC893" i="57"/>
  <c r="BC887" i="57"/>
  <c r="BJ894" i="57"/>
  <c r="BR893" i="57"/>
  <c r="AX928" i="57"/>
  <c r="BF927" i="57"/>
  <c r="BO927" i="57"/>
  <c r="BO921" i="57"/>
  <c r="BV928" i="57"/>
  <c r="AT961" i="57"/>
  <c r="BC961" i="57"/>
  <c r="BC955" i="57"/>
  <c r="BC960" i="57"/>
  <c r="BG960" i="57"/>
  <c r="BJ962" i="57"/>
  <c r="BR961" i="57"/>
  <c r="BR955" i="57"/>
  <c r="BR957" i="57"/>
  <c r="BP991" i="57"/>
  <c r="BP990" i="57"/>
  <c r="BF996" i="57"/>
  <c r="BF995" i="57"/>
  <c r="BD1029" i="57"/>
  <c r="BL1036" i="57"/>
  <c r="BL1035" i="57"/>
  <c r="BL1072" i="57"/>
  <c r="BL1071" i="57"/>
  <c r="BG1101" i="57"/>
  <c r="BO1108" i="57"/>
  <c r="BO1107" i="57"/>
  <c r="BO1101" i="57"/>
  <c r="BO1103" i="57"/>
  <c r="AT1143" i="57"/>
  <c r="AT1142" i="57"/>
  <c r="BR1143" i="57"/>
  <c r="BR1142" i="57"/>
  <c r="BR1136" i="57"/>
  <c r="BR1138" i="57"/>
  <c r="AW1179" i="57"/>
  <c r="AW1178" i="57"/>
  <c r="BM1172" i="57"/>
  <c r="BU1179" i="57"/>
  <c r="BU1178" i="57"/>
  <c r="BA1213" i="57"/>
  <c r="BC1215" i="57"/>
  <c r="BC1214" i="57"/>
  <c r="AU1244" i="57"/>
  <c r="BC1251" i="57"/>
  <c r="BC1250" i="57"/>
  <c r="BS1244" i="57"/>
  <c r="BD1284" i="57"/>
  <c r="BF1286" i="57"/>
  <c r="BF1285" i="57"/>
  <c r="BA1313" i="57"/>
  <c r="BI1320" i="57"/>
  <c r="BI1319" i="57"/>
  <c r="BG1356" i="57"/>
  <c r="BI1351" i="57"/>
  <c r="BI1357" i="57"/>
  <c r="BI1356" i="57"/>
  <c r="AT1535" i="23"/>
  <c r="BC1535" i="23"/>
  <c r="BF1535" i="23"/>
  <c r="BF1541" i="23"/>
  <c r="BF1540" i="23"/>
  <c r="BO1535" i="23"/>
  <c r="BR1535" i="23"/>
  <c r="BD69" i="57"/>
  <c r="BP69" i="57"/>
  <c r="BD75" i="57"/>
  <c r="BP75" i="57"/>
  <c r="BA76" i="57"/>
  <c r="BA75" i="57"/>
  <c r="BC76" i="57"/>
  <c r="BM76" i="57"/>
  <c r="BM75" i="57"/>
  <c r="BO76" i="57"/>
  <c r="AW105" i="57"/>
  <c r="AZ105" i="57"/>
  <c r="BI105" i="57"/>
  <c r="BL105" i="57"/>
  <c r="BU105" i="57"/>
  <c r="AX144" i="57"/>
  <c r="BJ144" i="57"/>
  <c r="BV144" i="57"/>
  <c r="AU145" i="57"/>
  <c r="AU144" i="57"/>
  <c r="AU143" i="57"/>
  <c r="AW145" i="57"/>
  <c r="BG145" i="57"/>
  <c r="BG144" i="57"/>
  <c r="BG143" i="57"/>
  <c r="BI145" i="57"/>
  <c r="BS145" i="57"/>
  <c r="BS144" i="57"/>
  <c r="BS143" i="57"/>
  <c r="AZ174" i="57"/>
  <c r="BF181" i="57"/>
  <c r="BF180" i="57"/>
  <c r="BG181" i="57"/>
  <c r="BO181" i="57"/>
  <c r="AW217" i="57"/>
  <c r="BF210" i="57"/>
  <c r="BL217" i="57"/>
  <c r="BL216" i="57"/>
  <c r="BM217" i="57"/>
  <c r="BU217" i="57"/>
  <c r="AU252" i="57"/>
  <c r="AU251" i="57"/>
  <c r="AW252" i="57"/>
  <c r="BC245" i="57"/>
  <c r="BD252" i="57"/>
  <c r="BL245" i="57"/>
  <c r="BL250" i="57"/>
  <c r="BM245" i="57"/>
  <c r="BS252" i="57"/>
  <c r="BS251" i="57"/>
  <c r="BU252" i="57"/>
  <c r="AW279" i="57"/>
  <c r="AW284" i="57"/>
  <c r="AX279" i="57"/>
  <c r="BD286" i="57"/>
  <c r="BD285" i="57"/>
  <c r="BF286" i="57"/>
  <c r="BL279" i="57"/>
  <c r="BL285" i="57"/>
  <c r="BL284" i="57"/>
  <c r="BM286" i="57"/>
  <c r="BU279" i="57"/>
  <c r="BV279" i="57"/>
  <c r="AZ315" i="57"/>
  <c r="BA315" i="57"/>
  <c r="BG322" i="57"/>
  <c r="BG321" i="57"/>
  <c r="BI322" i="57"/>
  <c r="BO315" i="57"/>
  <c r="BP322" i="57"/>
  <c r="AT351" i="57"/>
  <c r="BA358" i="57"/>
  <c r="BG351" i="57"/>
  <c r="BI351" i="57"/>
  <c r="BP358" i="57"/>
  <c r="BP357" i="57"/>
  <c r="BP351" i="57"/>
  <c r="BR351" i="57"/>
  <c r="AU387" i="57"/>
  <c r="AW387" i="57"/>
  <c r="BD394" i="57"/>
  <c r="BD393" i="57"/>
  <c r="BD387" i="57"/>
  <c r="BF387" i="57"/>
  <c r="BM394" i="57"/>
  <c r="BS387" i="57"/>
  <c r="BU387" i="57"/>
  <c r="BU392" i="57"/>
  <c r="AZ423" i="57"/>
  <c r="BA423" i="57"/>
  <c r="BG430" i="57"/>
  <c r="BG429" i="57"/>
  <c r="BI430" i="57"/>
  <c r="BO423" i="57"/>
  <c r="BP430" i="57"/>
  <c r="AT469" i="57"/>
  <c r="AU470" i="57"/>
  <c r="BC469" i="57"/>
  <c r="BC463" i="57"/>
  <c r="BJ470" i="57"/>
  <c r="BL470" i="57"/>
  <c r="BR469" i="57"/>
  <c r="BS470" i="57"/>
  <c r="AW497" i="57"/>
  <c r="AX504" i="57"/>
  <c r="BF497" i="57"/>
  <c r="BG497" i="57"/>
  <c r="BM504" i="57"/>
  <c r="BM503" i="57"/>
  <c r="BO504" i="57"/>
  <c r="BU497" i="57"/>
  <c r="BV504" i="57"/>
  <c r="AT540" i="57"/>
  <c r="AZ539" i="57"/>
  <c r="BA540" i="57"/>
  <c r="BI539" i="57"/>
  <c r="BI533" i="57"/>
  <c r="BP540" i="57"/>
  <c r="BR540" i="57"/>
  <c r="AT567" i="57"/>
  <c r="AU567" i="57"/>
  <c r="BA574" i="57"/>
  <c r="BA573" i="57"/>
  <c r="BC574" i="57"/>
  <c r="BI567" i="57"/>
  <c r="BJ574" i="57"/>
  <c r="BR567" i="57"/>
  <c r="BS567" i="57"/>
  <c r="AU608" i="57"/>
  <c r="BA601" i="57"/>
  <c r="BC601" i="57"/>
  <c r="BJ608" i="57"/>
  <c r="BJ607" i="57"/>
  <c r="BJ601" i="57"/>
  <c r="BL601" i="57"/>
  <c r="BS608" i="57"/>
  <c r="AW635" i="57"/>
  <c r="AX642" i="57"/>
  <c r="BF635" i="57"/>
  <c r="BG635" i="57"/>
  <c r="BM642" i="57"/>
  <c r="BM641" i="57"/>
  <c r="BO642" i="57"/>
  <c r="BU635" i="57"/>
  <c r="BV642" i="57"/>
  <c r="AX678" i="57"/>
  <c r="AX677" i="57"/>
  <c r="AX671" i="57"/>
  <c r="AX676" i="57"/>
  <c r="AZ671" i="57"/>
  <c r="BG678" i="57"/>
  <c r="BM671" i="57"/>
  <c r="BO671" i="57"/>
  <c r="BV678" i="57"/>
  <c r="BV677" i="57"/>
  <c r="BV671" i="57"/>
  <c r="AT714" i="57"/>
  <c r="BA707" i="57"/>
  <c r="BI714" i="57"/>
  <c r="BI713" i="57"/>
  <c r="BJ714" i="57"/>
  <c r="BR714" i="57"/>
  <c r="AT750" i="57"/>
  <c r="AT749" i="57"/>
  <c r="AU750" i="57"/>
  <c r="BC750" i="57"/>
  <c r="BL743" i="57"/>
  <c r="BR750" i="57"/>
  <c r="BR749" i="57"/>
  <c r="BS750" i="57"/>
  <c r="AU784" i="57"/>
  <c r="AU778" i="57"/>
  <c r="AW778" i="57"/>
  <c r="BC785" i="57"/>
  <c r="BD785" i="57"/>
  <c r="BJ784" i="57"/>
  <c r="BJ778" i="57"/>
  <c r="BL785" i="57"/>
  <c r="BS784" i="57"/>
  <c r="BS778" i="57"/>
  <c r="BU778" i="57"/>
  <c r="AX818" i="57"/>
  <c r="AT813" i="57"/>
  <c r="AZ820" i="57"/>
  <c r="AZ819" i="57"/>
  <c r="BA820" i="57"/>
  <c r="BI820" i="57"/>
  <c r="BR813" i="57"/>
  <c r="AW858" i="57"/>
  <c r="BF851" i="57"/>
  <c r="BL858" i="57"/>
  <c r="BL857" i="57"/>
  <c r="BM858" i="57"/>
  <c r="BU858" i="57"/>
  <c r="AT894" i="57"/>
  <c r="AZ893" i="57"/>
  <c r="BA894" i="57"/>
  <c r="BI893" i="57"/>
  <c r="BI887" i="57"/>
  <c r="BI892" i="57"/>
  <c r="BP894" i="57"/>
  <c r="BR894" i="57"/>
  <c r="AW927" i="57"/>
  <c r="AW921" i="57"/>
  <c r="BD928" i="57"/>
  <c r="BF928" i="57"/>
  <c r="BL927" i="57"/>
  <c r="BM928" i="57"/>
  <c r="BU927" i="57"/>
  <c r="BU921" i="57"/>
  <c r="BU926" i="57"/>
  <c r="AT962" i="57"/>
  <c r="AZ961" i="57"/>
  <c r="BA962" i="57"/>
  <c r="BI961" i="57"/>
  <c r="BI955" i="57"/>
  <c r="BP962" i="57"/>
  <c r="BR962" i="57"/>
  <c r="AW996" i="57"/>
  <c r="BF989" i="57"/>
  <c r="BL996" i="57"/>
  <c r="BL995" i="57"/>
  <c r="BM996" i="57"/>
  <c r="BU996" i="57"/>
  <c r="BL1029" i="57"/>
  <c r="BC1036" i="57"/>
  <c r="BJ1029" i="57"/>
  <c r="BR1036" i="57"/>
  <c r="BR1035" i="57"/>
  <c r="BS1036" i="57"/>
  <c r="AT1072" i="57"/>
  <c r="AT1071" i="57"/>
  <c r="AU1072" i="57"/>
  <c r="BC1072" i="57"/>
  <c r="BL1065" i="57"/>
  <c r="BR1072" i="57"/>
  <c r="BR1071" i="57"/>
  <c r="BS1072" i="57"/>
  <c r="AW1108" i="57"/>
  <c r="AW1107" i="57"/>
  <c r="AW1106" i="57"/>
  <c r="AX1108" i="57"/>
  <c r="BF1108" i="57"/>
  <c r="BM1101" i="57"/>
  <c r="BM1106" i="57"/>
  <c r="BU1108" i="57"/>
  <c r="BU1107" i="57"/>
  <c r="BU1106" i="57"/>
  <c r="BV1108" i="57"/>
  <c r="BJ1137" i="57"/>
  <c r="AT1136" i="57"/>
  <c r="AZ1143" i="57"/>
  <c r="AZ1142" i="57"/>
  <c r="BA1143" i="57"/>
  <c r="BI1143" i="57"/>
  <c r="AU1172" i="57"/>
  <c r="BC1179" i="57"/>
  <c r="BC1178" i="57"/>
  <c r="BC1177" i="57"/>
  <c r="BD1179" i="57"/>
  <c r="BL1179" i="57"/>
  <c r="BS1172" i="57"/>
  <c r="BS1208" i="57"/>
  <c r="BS1213" i="57"/>
  <c r="BC1208" i="57"/>
  <c r="BI1215" i="57"/>
  <c r="BI1214" i="57"/>
  <c r="BJ1215" i="57"/>
  <c r="BR1215" i="57"/>
  <c r="AT1251" i="57"/>
  <c r="BA1244" i="57"/>
  <c r="BA1249" i="57"/>
  <c r="BI1251" i="57"/>
  <c r="BI1250" i="57"/>
  <c r="BJ1251" i="57"/>
  <c r="BR1251" i="57"/>
  <c r="AW1286" i="57"/>
  <c r="BF1279" i="57"/>
  <c r="BL1286" i="57"/>
  <c r="BL1285" i="57"/>
  <c r="BM1286" i="57"/>
  <c r="BU1286" i="57"/>
  <c r="BI1313" i="57"/>
  <c r="AZ1320" i="57"/>
  <c r="BG1313" i="57"/>
  <c r="BO1320" i="57"/>
  <c r="BO1319" i="57"/>
  <c r="BP1320" i="57"/>
  <c r="A256" i="57"/>
  <c r="AP222" i="57"/>
  <c r="AU1358" i="57"/>
  <c r="AW1358" i="57"/>
  <c r="BF1358" i="57"/>
  <c r="BF1351" i="57"/>
  <c r="BS1358" i="57"/>
  <c r="BU1358" i="57"/>
  <c r="BD1071" i="23"/>
  <c r="AX1435" i="23"/>
  <c r="AZ1435" i="23"/>
  <c r="BJ1435" i="23"/>
  <c r="BS1434" i="23"/>
  <c r="BU1428" i="23"/>
  <c r="BU1433" i="23"/>
  <c r="BA1542" i="23"/>
  <c r="BA1541" i="23"/>
  <c r="BA1540" i="23"/>
  <c r="BC1542" i="23"/>
  <c r="BM1542" i="23"/>
  <c r="BM1541" i="23"/>
  <c r="BO1542" i="23"/>
  <c r="T69" i="57"/>
  <c r="AT75" i="57"/>
  <c r="AT74" i="57"/>
  <c r="BR75" i="57"/>
  <c r="BR74" i="57"/>
  <c r="AW69" i="57"/>
  <c r="AZ69" i="57"/>
  <c r="BI69" i="57"/>
  <c r="BI75" i="57"/>
  <c r="BI74" i="57"/>
  <c r="BL69" i="57"/>
  <c r="BU69" i="57"/>
  <c r="BA105" i="57"/>
  <c r="BM105" i="57"/>
  <c r="AU112" i="57"/>
  <c r="AU111" i="57"/>
  <c r="AU110" i="57"/>
  <c r="AW112" i="57"/>
  <c r="BG112" i="57"/>
  <c r="BG111" i="57"/>
  <c r="BG110" i="57"/>
  <c r="BI112" i="57"/>
  <c r="BS112" i="57"/>
  <c r="BS111" i="57"/>
  <c r="BS110" i="57"/>
  <c r="BU112" i="57"/>
  <c r="AZ144" i="57"/>
  <c r="BL144" i="57"/>
  <c r="AT138" i="57"/>
  <c r="BC138" i="57"/>
  <c r="BF138" i="57"/>
  <c r="BO145" i="57"/>
  <c r="BO144" i="57"/>
  <c r="BO138" i="57"/>
  <c r="BR138" i="57"/>
  <c r="BP174" i="57"/>
  <c r="AW181" i="57"/>
  <c r="BF174" i="57"/>
  <c r="BL181" i="57"/>
  <c r="BL180" i="57"/>
  <c r="BM181" i="57"/>
  <c r="BU181" i="57"/>
  <c r="AX210" i="57"/>
  <c r="BV210" i="57"/>
  <c r="AT217" i="57"/>
  <c r="AT216" i="57"/>
  <c r="AU217" i="57"/>
  <c r="BC217" i="57"/>
  <c r="BL210" i="57"/>
  <c r="BR217" i="57"/>
  <c r="BR216" i="57"/>
  <c r="BS217" i="57"/>
  <c r="AT245" i="57"/>
  <c r="AU245" i="57"/>
  <c r="BA252" i="57"/>
  <c r="BA251" i="57"/>
  <c r="BC252" i="57"/>
  <c r="BI245" i="57"/>
  <c r="BJ252" i="57"/>
  <c r="BR245" i="57"/>
  <c r="BR250" i="57"/>
  <c r="BS245" i="57"/>
  <c r="BC279" i="57"/>
  <c r="BD279" i="57"/>
  <c r="BJ286" i="57"/>
  <c r="BJ285" i="57"/>
  <c r="BL286" i="57"/>
  <c r="BR279" i="57"/>
  <c r="BS286" i="57"/>
  <c r="AW315" i="57"/>
  <c r="AX322" i="57"/>
  <c r="BF315" i="57"/>
  <c r="BG315" i="57"/>
  <c r="BM322" i="57"/>
  <c r="BM321" i="57"/>
  <c r="BO322" i="57"/>
  <c r="BU315" i="57"/>
  <c r="BV322" i="57"/>
  <c r="AX358" i="57"/>
  <c r="AX357" i="57"/>
  <c r="AX351" i="57"/>
  <c r="AZ351" i="57"/>
  <c r="BG358" i="57"/>
  <c r="BM351" i="57"/>
  <c r="BO351" i="57"/>
  <c r="BV358" i="57"/>
  <c r="BV357" i="57"/>
  <c r="BV351" i="57"/>
  <c r="AU394" i="57"/>
  <c r="BA387" i="57"/>
  <c r="BC387" i="57"/>
  <c r="BJ394" i="57"/>
  <c r="BJ393" i="57"/>
  <c r="BJ387" i="57"/>
  <c r="BL387" i="57"/>
  <c r="BS394" i="57"/>
  <c r="AW423" i="57"/>
  <c r="AX430" i="57"/>
  <c r="BF423" i="57"/>
  <c r="BG423" i="57"/>
  <c r="BM430" i="57"/>
  <c r="BM429" i="57"/>
  <c r="BO430" i="57"/>
  <c r="BU423" i="57"/>
  <c r="BV430" i="57"/>
  <c r="AT470" i="57"/>
  <c r="AZ469" i="57"/>
  <c r="BA470" i="57"/>
  <c r="BI469" i="57"/>
  <c r="BI463" i="57"/>
  <c r="BP470" i="57"/>
  <c r="BR470" i="57"/>
  <c r="AU504" i="57"/>
  <c r="AU503" i="57"/>
  <c r="AW504" i="57"/>
  <c r="BC497" i="57"/>
  <c r="BD504" i="57"/>
  <c r="BL497" i="57"/>
  <c r="BM497" i="57"/>
  <c r="BS504" i="57"/>
  <c r="BS503" i="57"/>
  <c r="BU504" i="57"/>
  <c r="BP533" i="57"/>
  <c r="AU539" i="57"/>
  <c r="AX540" i="57"/>
  <c r="AZ540" i="57"/>
  <c r="BF539" i="57"/>
  <c r="BG540" i="57"/>
  <c r="BO539" i="57"/>
  <c r="BO533" i="57"/>
  <c r="BS539" i="57"/>
  <c r="BV540" i="57"/>
  <c r="AZ567" i="57"/>
  <c r="BA567" i="57"/>
  <c r="BG574" i="57"/>
  <c r="BG573" i="57"/>
  <c r="BI574" i="57"/>
  <c r="BO567" i="57"/>
  <c r="BP574" i="57"/>
  <c r="AT601" i="57"/>
  <c r="BA608" i="57"/>
  <c r="BG601" i="57"/>
  <c r="BI601" i="57"/>
  <c r="BP608" i="57"/>
  <c r="BP607" i="57"/>
  <c r="BP601" i="57"/>
  <c r="BP606" i="57"/>
  <c r="BR601" i="57"/>
  <c r="AU642" i="57"/>
  <c r="AU641" i="57"/>
  <c r="AW642" i="57"/>
  <c r="BC635" i="57"/>
  <c r="BD642" i="57"/>
  <c r="BL635" i="57"/>
  <c r="BM635" i="57"/>
  <c r="BS642" i="57"/>
  <c r="BS641" i="57"/>
  <c r="BU642" i="57"/>
  <c r="AU671" i="57"/>
  <c r="AW671" i="57"/>
  <c r="BD678" i="57"/>
  <c r="BD677" i="57"/>
  <c r="BD671" i="57"/>
  <c r="BF671" i="57"/>
  <c r="BM678" i="57"/>
  <c r="BS671" i="57"/>
  <c r="BU671" i="57"/>
  <c r="BI707" i="57"/>
  <c r="AZ714" i="57"/>
  <c r="BG707" i="57"/>
  <c r="BO714" i="57"/>
  <c r="BO713" i="57"/>
  <c r="BP714" i="57"/>
  <c r="AT743" i="57"/>
  <c r="AW743" i="57"/>
  <c r="AZ750" i="57"/>
  <c r="AZ749" i="57"/>
  <c r="BA750" i="57"/>
  <c r="BI750" i="57"/>
  <c r="BR743" i="57"/>
  <c r="BU743" i="57"/>
  <c r="AT785" i="57"/>
  <c r="BA784" i="57"/>
  <c r="BA778" i="57"/>
  <c r="BC778" i="57"/>
  <c r="BF784" i="57"/>
  <c r="BI785" i="57"/>
  <c r="BJ785" i="57"/>
  <c r="BP784" i="57"/>
  <c r="BP778" i="57"/>
  <c r="BR785" i="57"/>
  <c r="AZ813" i="57"/>
  <c r="BF820" i="57"/>
  <c r="BF819" i="57"/>
  <c r="BG820" i="57"/>
  <c r="BO820" i="57"/>
  <c r="AX851" i="57"/>
  <c r="BV851" i="57"/>
  <c r="BP856" i="57"/>
  <c r="AT858" i="57"/>
  <c r="AT857" i="57"/>
  <c r="AU858" i="57"/>
  <c r="BC858" i="57"/>
  <c r="BL851" i="57"/>
  <c r="BR858" i="57"/>
  <c r="BR857" i="57"/>
  <c r="BS858" i="57"/>
  <c r="BP887" i="57"/>
  <c r="AU893" i="57"/>
  <c r="AX894" i="57"/>
  <c r="AZ894" i="57"/>
  <c r="BF893" i="57"/>
  <c r="BG894" i="57"/>
  <c r="BO893" i="57"/>
  <c r="BO887" i="57"/>
  <c r="BS893" i="57"/>
  <c r="BV894" i="57"/>
  <c r="AX921" i="57"/>
  <c r="BV921" i="57"/>
  <c r="AT927" i="57"/>
  <c r="AU928" i="57"/>
  <c r="BC927" i="57"/>
  <c r="BC921" i="57"/>
  <c r="BC926" i="57"/>
  <c r="BG927" i="57"/>
  <c r="BJ928" i="57"/>
  <c r="BL928" i="57"/>
  <c r="BR927" i="57"/>
  <c r="BS928" i="57"/>
  <c r="BP955" i="57"/>
  <c r="AU961" i="57"/>
  <c r="AX962" i="57"/>
  <c r="AZ962" i="57"/>
  <c r="BF961" i="57"/>
  <c r="BG962" i="57"/>
  <c r="BO961" i="57"/>
  <c r="BO955" i="57"/>
  <c r="BS961" i="57"/>
  <c r="BV962" i="57"/>
  <c r="AX989" i="57"/>
  <c r="AX994" i="57"/>
  <c r="BJ991" i="57"/>
  <c r="BJ990" i="57"/>
  <c r="BV989" i="57"/>
  <c r="BV994" i="57"/>
  <c r="BP994" i="57"/>
  <c r="AT996" i="57"/>
  <c r="AT995" i="57"/>
  <c r="AU996" i="57"/>
  <c r="BC996" i="57"/>
  <c r="BL989" i="57"/>
  <c r="BR996" i="57"/>
  <c r="BR995" i="57"/>
  <c r="BS996" i="57"/>
  <c r="AZ1036" i="57"/>
  <c r="AZ1035" i="57"/>
  <c r="BA1036" i="57"/>
  <c r="BI1036" i="57"/>
  <c r="BP1029" i="57"/>
  <c r="BP1034" i="57"/>
  <c r="AT1037" i="57"/>
  <c r="AT1036" i="57"/>
  <c r="AU1037" i="57"/>
  <c r="AT1065" i="57"/>
  <c r="AZ1072" i="57"/>
  <c r="AZ1071" i="57"/>
  <c r="BA1072" i="57"/>
  <c r="BI1072" i="57"/>
  <c r="BR1065" i="57"/>
  <c r="AU1101" i="57"/>
  <c r="BC1108" i="57"/>
  <c r="BC1107" i="57"/>
  <c r="BD1108" i="57"/>
  <c r="BL1108" i="57"/>
  <c r="BS1101" i="57"/>
  <c r="AZ1136" i="57"/>
  <c r="BF1143" i="57"/>
  <c r="BF1142" i="57"/>
  <c r="BG1143" i="57"/>
  <c r="BO1143" i="57"/>
  <c r="AT1179" i="57"/>
  <c r="BA1172" i="57"/>
  <c r="BI1179" i="57"/>
  <c r="BI1178" i="57"/>
  <c r="BJ1179" i="57"/>
  <c r="BR1179" i="57"/>
  <c r="AZ1215" i="57"/>
  <c r="BI1208" i="57"/>
  <c r="BL1208" i="57"/>
  <c r="BL1214" i="57"/>
  <c r="BL1213" i="57"/>
  <c r="BO1215" i="57"/>
  <c r="BO1214" i="57"/>
  <c r="BP1215" i="57"/>
  <c r="AT1216" i="57"/>
  <c r="BI1244" i="57"/>
  <c r="AZ1251" i="57"/>
  <c r="BG1244" i="57"/>
  <c r="BG1249" i="57"/>
  <c r="BO1251" i="57"/>
  <c r="BO1250" i="57"/>
  <c r="BP1251" i="57"/>
  <c r="BD1280" i="57"/>
  <c r="AX1279" i="57"/>
  <c r="BV1279" i="57"/>
  <c r="BP1284" i="57"/>
  <c r="AT1286" i="57"/>
  <c r="AT1285" i="57"/>
  <c r="AU1286" i="57"/>
  <c r="BC1286" i="57"/>
  <c r="BL1279" i="57"/>
  <c r="BO1279" i="57"/>
  <c r="BR1286" i="57"/>
  <c r="BR1285" i="57"/>
  <c r="BR1284" i="57"/>
  <c r="BS1286" i="57"/>
  <c r="AW1320" i="57"/>
  <c r="AW1319" i="57"/>
  <c r="AX1320" i="57"/>
  <c r="BF1320" i="57"/>
  <c r="BM1313" i="57"/>
  <c r="BU1320" i="57"/>
  <c r="BU1319" i="57"/>
  <c r="BU1318" i="57"/>
  <c r="BV1320" i="57"/>
  <c r="AT1351" i="57"/>
  <c r="AT1357" i="57"/>
  <c r="AU1357" i="57"/>
  <c r="AW1357" i="57"/>
  <c r="BC1358" i="57"/>
  <c r="BD1358" i="57"/>
  <c r="BD1357" i="57"/>
  <c r="BD1356" i="57"/>
  <c r="BG1358" i="57"/>
  <c r="BR1357" i="57"/>
  <c r="BR1356" i="57"/>
  <c r="BU1357" i="57"/>
  <c r="AT1541" i="23"/>
  <c r="AT1540" i="23"/>
  <c r="BR1541" i="23"/>
  <c r="BR1540" i="23"/>
  <c r="AW1535" i="23"/>
  <c r="AZ1535" i="23"/>
  <c r="BI1535" i="23"/>
  <c r="BL1535" i="23"/>
  <c r="BU1535" i="23"/>
  <c r="BA69" i="57"/>
  <c r="BM69" i="57"/>
  <c r="AU76" i="57"/>
  <c r="AU75" i="57"/>
  <c r="AU74" i="57"/>
  <c r="AW76" i="57"/>
  <c r="BG76" i="57"/>
  <c r="BG75" i="57"/>
  <c r="BG74" i="57"/>
  <c r="BI76" i="57"/>
  <c r="BS76" i="57"/>
  <c r="BS75" i="57"/>
  <c r="BU76" i="57"/>
  <c r="AZ111" i="57"/>
  <c r="AZ110" i="57"/>
  <c r="BL111" i="57"/>
  <c r="AT105" i="57"/>
  <c r="BC105" i="57"/>
  <c r="BF105" i="57"/>
  <c r="BO105" i="57"/>
  <c r="BR105" i="57"/>
  <c r="AX138" i="57"/>
  <c r="BD138" i="57"/>
  <c r="BJ138" i="57"/>
  <c r="BP138" i="57"/>
  <c r="BV138" i="57"/>
  <c r="BA145" i="57"/>
  <c r="BA144" i="57"/>
  <c r="BC145" i="57"/>
  <c r="BM145" i="57"/>
  <c r="BM144" i="57"/>
  <c r="AT181" i="57"/>
  <c r="AU181" i="57"/>
  <c r="BC181" i="57"/>
  <c r="BL174" i="57"/>
  <c r="BR181" i="57"/>
  <c r="BR180" i="57"/>
  <c r="BS181" i="57"/>
  <c r="AT210" i="57"/>
  <c r="AZ217" i="57"/>
  <c r="AZ216" i="57"/>
  <c r="BA217" i="57"/>
  <c r="BI217" i="57"/>
  <c r="BR210" i="57"/>
  <c r="AZ245" i="57"/>
  <c r="BA245" i="57"/>
  <c r="BG252" i="57"/>
  <c r="BG251" i="57"/>
  <c r="BG250" i="57"/>
  <c r="BI252" i="57"/>
  <c r="BO245" i="57"/>
  <c r="BO251" i="57"/>
  <c r="BO250" i="57"/>
  <c r="BP252" i="57"/>
  <c r="BO285" i="57"/>
  <c r="BO284" i="57"/>
  <c r="AZ279" i="57"/>
  <c r="BA286" i="57"/>
  <c r="BI279" i="57"/>
  <c r="BJ279" i="57"/>
  <c r="BP286" i="57"/>
  <c r="BP285" i="57"/>
  <c r="BP284" i="57"/>
  <c r="BR286" i="57"/>
  <c r="AT280" i="57"/>
  <c r="AU287" i="57"/>
  <c r="AT321" i="57"/>
  <c r="AT320" i="57"/>
  <c r="BR321" i="57"/>
  <c r="BR320" i="57"/>
  <c r="AU322" i="57"/>
  <c r="AU321" i="57"/>
  <c r="AU320" i="57"/>
  <c r="AW322" i="57"/>
  <c r="BC315" i="57"/>
  <c r="BD322" i="57"/>
  <c r="BL315" i="57"/>
  <c r="BM315" i="57"/>
  <c r="BS322" i="57"/>
  <c r="BS321" i="57"/>
  <c r="BU322" i="57"/>
  <c r="BC357" i="57"/>
  <c r="AU351" i="57"/>
  <c r="AW351" i="57"/>
  <c r="BD358" i="57"/>
  <c r="BD357" i="57"/>
  <c r="BD351" i="57"/>
  <c r="BF351" i="57"/>
  <c r="BF357" i="57"/>
  <c r="BF352" i="57"/>
  <c r="BM358" i="57"/>
  <c r="BS351" i="57"/>
  <c r="BU351" i="57"/>
  <c r="BO393" i="57"/>
  <c r="BO392" i="57"/>
  <c r="AT387" i="57"/>
  <c r="BG387" i="57"/>
  <c r="BI387" i="57"/>
  <c r="BI392" i="57"/>
  <c r="BP394" i="57"/>
  <c r="BP393" i="57"/>
  <c r="BP387" i="57"/>
  <c r="AT429" i="57"/>
  <c r="BR429" i="57"/>
  <c r="BR428" i="57"/>
  <c r="AU430" i="57"/>
  <c r="AU429" i="57"/>
  <c r="AW430" i="57"/>
  <c r="BC423" i="57"/>
  <c r="BC429" i="57"/>
  <c r="BC425" i="57"/>
  <c r="BD430" i="57"/>
  <c r="BL423" i="57"/>
  <c r="BM423" i="57"/>
  <c r="BS430" i="57"/>
  <c r="BS429" i="57"/>
  <c r="BS425" i="57"/>
  <c r="BU430" i="57"/>
  <c r="BD463" i="57"/>
  <c r="BD469" i="57"/>
  <c r="BD468" i="57"/>
  <c r="AU469" i="57"/>
  <c r="AX470" i="57"/>
  <c r="AZ470" i="57"/>
  <c r="BF469" i="57"/>
  <c r="BF463" i="57"/>
  <c r="BF468" i="57"/>
  <c r="BG470" i="57"/>
  <c r="BO469" i="57"/>
  <c r="BO463" i="57"/>
  <c r="BV470" i="57"/>
  <c r="AZ503" i="57"/>
  <c r="AT497" i="57"/>
  <c r="BA504" i="57"/>
  <c r="BA503" i="57"/>
  <c r="BA498" i="57"/>
  <c r="BI497" i="57"/>
  <c r="BR497" i="57"/>
  <c r="BJ539" i="57"/>
  <c r="AW539" i="57"/>
  <c r="AW533" i="57"/>
  <c r="BA539" i="57"/>
  <c r="BA538" i="57"/>
  <c r="BD540" i="57"/>
  <c r="BF540" i="57"/>
  <c r="BL539" i="57"/>
  <c r="BM540" i="57"/>
  <c r="BU539" i="57"/>
  <c r="BU533" i="57"/>
  <c r="BU538" i="57"/>
  <c r="BL573" i="57"/>
  <c r="BL572" i="57"/>
  <c r="AW567" i="57"/>
  <c r="AX574" i="57"/>
  <c r="BF567" i="57"/>
  <c r="BG567" i="57"/>
  <c r="BM574" i="57"/>
  <c r="BM573" i="57"/>
  <c r="BM569" i="57"/>
  <c r="BO574" i="57"/>
  <c r="BU567" i="57"/>
  <c r="BV574" i="57"/>
  <c r="AW607" i="57"/>
  <c r="BU607" i="57"/>
  <c r="AX608" i="57"/>
  <c r="AX607" i="57"/>
  <c r="AX601" i="57"/>
  <c r="AZ601" i="57"/>
  <c r="BG608" i="57"/>
  <c r="BM601" i="57"/>
  <c r="BO601" i="57"/>
  <c r="BV608" i="57"/>
  <c r="BV607" i="57"/>
  <c r="BV601" i="57"/>
  <c r="AZ641" i="57"/>
  <c r="AT635" i="57"/>
  <c r="AU635" i="57"/>
  <c r="BA642" i="57"/>
  <c r="BA641" i="57"/>
  <c r="BA637" i="57"/>
  <c r="BC642" i="57"/>
  <c r="BI635" i="57"/>
  <c r="BJ642" i="57"/>
  <c r="BR635" i="57"/>
  <c r="BS635" i="57"/>
  <c r="BI677" i="57"/>
  <c r="AU678" i="57"/>
  <c r="BA671" i="57"/>
  <c r="BC671" i="57"/>
  <c r="BJ678" i="57"/>
  <c r="BJ677" i="57"/>
  <c r="BJ671" i="57"/>
  <c r="BL671" i="57"/>
  <c r="BS678" i="57"/>
  <c r="AU713" i="57"/>
  <c r="AU712" i="57"/>
  <c r="BS713" i="57"/>
  <c r="AW714" i="57"/>
  <c r="AW713" i="57"/>
  <c r="AX714" i="57"/>
  <c r="BF714" i="57"/>
  <c r="BM707" i="57"/>
  <c r="BU714" i="57"/>
  <c r="BU713" i="57"/>
  <c r="BD743" i="57"/>
  <c r="AZ743" i="57"/>
  <c r="BC743" i="57"/>
  <c r="BC749" i="57"/>
  <c r="BC748" i="57"/>
  <c r="BF750" i="57"/>
  <c r="BF749" i="57"/>
  <c r="BF745" i="57"/>
  <c r="BG750" i="57"/>
  <c r="BO750" i="57"/>
  <c r="AW784" i="57"/>
  <c r="BU784" i="57"/>
  <c r="BU783" i="57"/>
  <c r="AX784" i="57"/>
  <c r="AX778" i="57"/>
  <c r="AZ785" i="57"/>
  <c r="BG784" i="57"/>
  <c r="BG778" i="57"/>
  <c r="BI778" i="57"/>
  <c r="BL784" i="57"/>
  <c r="BO785" i="57"/>
  <c r="BP785" i="57"/>
  <c r="BV784" i="57"/>
  <c r="BV778" i="57"/>
  <c r="AW820" i="57"/>
  <c r="BF813" i="57"/>
  <c r="BI813" i="57"/>
  <c r="BL820" i="57"/>
  <c r="BL819" i="57"/>
  <c r="BL818" i="57"/>
  <c r="BM820" i="57"/>
  <c r="BU820" i="57"/>
  <c r="AT851" i="57"/>
  <c r="AW851" i="57"/>
  <c r="AZ858" i="57"/>
  <c r="AZ857" i="57"/>
  <c r="AZ856" i="57"/>
  <c r="BA858" i="57"/>
  <c r="BI858" i="57"/>
  <c r="BR851" i="57"/>
  <c r="BU851" i="57"/>
  <c r="BJ893" i="57"/>
  <c r="AW893" i="57"/>
  <c r="AW887" i="57"/>
  <c r="BA893" i="57"/>
  <c r="BA892" i="57"/>
  <c r="BD894" i="57"/>
  <c r="BF894" i="57"/>
  <c r="BL893" i="57"/>
  <c r="BM894" i="57"/>
  <c r="BU893" i="57"/>
  <c r="BU887" i="57"/>
  <c r="AX927" i="57"/>
  <c r="BV927" i="57"/>
  <c r="AZ927" i="57"/>
  <c r="BI927" i="57"/>
  <c r="BI921" i="57"/>
  <c r="BM927" i="57"/>
  <c r="BM926" i="57"/>
  <c r="BP928" i="57"/>
  <c r="BJ961" i="57"/>
  <c r="AW961" i="57"/>
  <c r="AW955" i="57"/>
  <c r="BA961" i="57"/>
  <c r="BA960" i="57"/>
  <c r="BD962" i="57"/>
  <c r="BF962" i="57"/>
  <c r="BL961" i="57"/>
  <c r="BM962" i="57"/>
  <c r="BU961" i="57"/>
  <c r="BU955" i="57"/>
  <c r="AT989" i="57"/>
  <c r="AW989" i="57"/>
  <c r="AZ996" i="57"/>
  <c r="AZ995" i="57"/>
  <c r="AZ994" i="57"/>
  <c r="BA996" i="57"/>
  <c r="BI996" i="57"/>
  <c r="BR989" i="57"/>
  <c r="BU989" i="57"/>
  <c r="BF1035" i="57"/>
  <c r="BR1029" i="57"/>
  <c r="BR1034" i="57"/>
  <c r="BD1035" i="57"/>
  <c r="BD1034" i="57"/>
  <c r="AX1029" i="57"/>
  <c r="BF1036" i="57"/>
  <c r="BG1036" i="57"/>
  <c r="BO1036" i="57"/>
  <c r="BV1029" i="57"/>
  <c r="BD1065" i="57"/>
  <c r="BD1070" i="57"/>
  <c r="AZ1065" i="57"/>
  <c r="BC1065" i="57"/>
  <c r="BF1072" i="57"/>
  <c r="BF1071" i="57"/>
  <c r="BF1070" i="57"/>
  <c r="BG1072" i="57"/>
  <c r="BO1072" i="57"/>
  <c r="BG1107" i="57"/>
  <c r="BG1106" i="57"/>
  <c r="AT1108" i="57"/>
  <c r="BA1101" i="57"/>
  <c r="BI1108" i="57"/>
  <c r="BI1107" i="57"/>
  <c r="BJ1108" i="57"/>
  <c r="BR1108" i="57"/>
  <c r="AW1143" i="57"/>
  <c r="BF1136" i="57"/>
  <c r="BI1136" i="57"/>
  <c r="BI1142" i="57"/>
  <c r="BI1138" i="57"/>
  <c r="BL1143" i="57"/>
  <c r="BL1142" i="57"/>
  <c r="BL1141" i="57"/>
  <c r="BM1143" i="57"/>
  <c r="BU1143" i="57"/>
  <c r="AW1172" i="57"/>
  <c r="BU1172" i="57"/>
  <c r="BM1178" i="57"/>
  <c r="BM1177" i="57"/>
  <c r="BG1172" i="57"/>
  <c r="BO1179" i="57"/>
  <c r="BO1178" i="57"/>
  <c r="BO1177" i="57"/>
  <c r="AW1215" i="57"/>
  <c r="AW1214" i="57"/>
  <c r="AW1213" i="57"/>
  <c r="BO1209" i="57"/>
  <c r="BR1208" i="57"/>
  <c r="BR1214" i="57"/>
  <c r="BR1209" i="57"/>
  <c r="BU1215" i="57"/>
  <c r="BU1214" i="57"/>
  <c r="BU1213" i="57"/>
  <c r="AU1250" i="57"/>
  <c r="AU1249" i="57"/>
  <c r="BS1250" i="57"/>
  <c r="AW1251" i="57"/>
  <c r="AW1250" i="57"/>
  <c r="BM1244" i="57"/>
  <c r="BU1251" i="57"/>
  <c r="BU1250" i="57"/>
  <c r="BV1251" i="57"/>
  <c r="AT1279" i="57"/>
  <c r="AW1279" i="57"/>
  <c r="AZ1286" i="57"/>
  <c r="AZ1285" i="57"/>
  <c r="AZ1284" i="57"/>
  <c r="BA1286" i="57"/>
  <c r="BI1286" i="57"/>
  <c r="BR1281" i="57"/>
  <c r="BR1280" i="57"/>
  <c r="BU1279" i="57"/>
  <c r="BU1285" i="57"/>
  <c r="BU1284" i="57"/>
  <c r="BO1313" i="57"/>
  <c r="BA1319" i="57"/>
  <c r="BA1318" i="57"/>
  <c r="AU1313" i="57"/>
  <c r="BC1320" i="57"/>
  <c r="BC1319" i="57"/>
  <c r="BC1318" i="57"/>
  <c r="BD1320" i="57"/>
  <c r="BL1320" i="57"/>
  <c r="BS1313" i="57"/>
  <c r="BA1357" i="57"/>
  <c r="BC1357" i="57"/>
  <c r="BF1357" i="57"/>
  <c r="BF1356" i="57"/>
  <c r="AX1358" i="57"/>
  <c r="AX1357" i="57"/>
  <c r="AX1356" i="57"/>
  <c r="BS1351" i="57"/>
  <c r="BV1358" i="57"/>
  <c r="BV1357" i="57"/>
  <c r="BV1351" i="57"/>
  <c r="AW174" i="57"/>
  <c r="BC174" i="57"/>
  <c r="BI174" i="57"/>
  <c r="BO174" i="57"/>
  <c r="BU174" i="57"/>
  <c r="AU180" i="57"/>
  <c r="BA180" i="57"/>
  <c r="BA179" i="57"/>
  <c r="BG180" i="57"/>
  <c r="BM180" i="57"/>
  <c r="BS180" i="57"/>
  <c r="AW210" i="57"/>
  <c r="BC210" i="57"/>
  <c r="BI210" i="57"/>
  <c r="BO210" i="57"/>
  <c r="BU210" i="57"/>
  <c r="AU216" i="57"/>
  <c r="BA216" i="57"/>
  <c r="BA215" i="57"/>
  <c r="BG216" i="57"/>
  <c r="BG215" i="57"/>
  <c r="BM216" i="57"/>
  <c r="BM215" i="57"/>
  <c r="BS216" i="57"/>
  <c r="AW251" i="57"/>
  <c r="AW250" i="57"/>
  <c r="BC251" i="57"/>
  <c r="BC250" i="57"/>
  <c r="BI251" i="57"/>
  <c r="BI250" i="57"/>
  <c r="BU251" i="57"/>
  <c r="BU250" i="57"/>
  <c r="AZ285" i="57"/>
  <c r="BF285" i="57"/>
  <c r="BF284" i="57"/>
  <c r="BR285" i="57"/>
  <c r="BR284" i="57"/>
  <c r="AT286" i="57"/>
  <c r="AW321" i="57"/>
  <c r="BC321" i="57"/>
  <c r="BI321" i="57"/>
  <c r="BO321" i="57"/>
  <c r="BU321" i="57"/>
  <c r="BU320" i="57"/>
  <c r="AT357" i="57"/>
  <c r="AT356" i="57"/>
  <c r="AZ357" i="57"/>
  <c r="BL357" i="57"/>
  <c r="BL356" i="57"/>
  <c r="BR357" i="57"/>
  <c r="BR356" i="57"/>
  <c r="AT358" i="57"/>
  <c r="AZ358" i="57"/>
  <c r="BF358" i="57"/>
  <c r="BL358" i="57"/>
  <c r="BR358" i="57"/>
  <c r="AT393" i="57"/>
  <c r="AZ393" i="57"/>
  <c r="AZ392" i="57"/>
  <c r="BF393" i="57"/>
  <c r="BL393" i="57"/>
  <c r="BR393" i="57"/>
  <c r="BR392" i="57"/>
  <c r="AT394" i="57"/>
  <c r="AZ394" i="57"/>
  <c r="BF394" i="57"/>
  <c r="BL394" i="57"/>
  <c r="BR394" i="57"/>
  <c r="AW429" i="57"/>
  <c r="AW428" i="57"/>
  <c r="BI429" i="57"/>
  <c r="BI428" i="57"/>
  <c r="BO429" i="57"/>
  <c r="BO428" i="57"/>
  <c r="BU429" i="57"/>
  <c r="BU428" i="57"/>
  <c r="AT463" i="57"/>
  <c r="AZ463" i="57"/>
  <c r="BL463" i="57"/>
  <c r="BR463" i="57"/>
  <c r="BS469" i="57"/>
  <c r="AW503" i="57"/>
  <c r="BC503" i="57"/>
  <c r="BC502" i="57"/>
  <c r="BI503" i="57"/>
  <c r="BO503" i="57"/>
  <c r="BO502" i="57"/>
  <c r="BU503" i="57"/>
  <c r="BU502" i="57"/>
  <c r="AT533" i="57"/>
  <c r="AZ533" i="57"/>
  <c r="BF533" i="57"/>
  <c r="BF534" i="57"/>
  <c r="BL533" i="57"/>
  <c r="BR533" i="57"/>
  <c r="AW573" i="57"/>
  <c r="BC573" i="57"/>
  <c r="BI573" i="57"/>
  <c r="BO573" i="57"/>
  <c r="BO572" i="57"/>
  <c r="BU573" i="57"/>
  <c r="AT607" i="57"/>
  <c r="AT606" i="57"/>
  <c r="AZ607" i="57"/>
  <c r="AZ606" i="57"/>
  <c r="BF607" i="57"/>
  <c r="BF606" i="57"/>
  <c r="BL607" i="57"/>
  <c r="BR607" i="57"/>
  <c r="BR606" i="57"/>
  <c r="AT608" i="57"/>
  <c r="AZ608" i="57"/>
  <c r="BF608" i="57"/>
  <c r="BL608" i="57"/>
  <c r="BR608" i="57"/>
  <c r="AW641" i="57"/>
  <c r="BC641" i="57"/>
  <c r="BI641" i="57"/>
  <c r="BI640" i="57"/>
  <c r="BO641" i="57"/>
  <c r="BO640" i="57"/>
  <c r="BU641" i="57"/>
  <c r="BU640" i="57"/>
  <c r="AT677" i="57"/>
  <c r="AT676" i="57"/>
  <c r="AZ677" i="57"/>
  <c r="BF677" i="57"/>
  <c r="BL677" i="57"/>
  <c r="BL676" i="57"/>
  <c r="BR677" i="57"/>
  <c r="BR676" i="57"/>
  <c r="AT678" i="57"/>
  <c r="AZ678" i="57"/>
  <c r="BF678" i="57"/>
  <c r="BL678" i="57"/>
  <c r="BR678" i="57"/>
  <c r="AX707" i="57"/>
  <c r="BD707" i="57"/>
  <c r="BJ707" i="57"/>
  <c r="BP707" i="57"/>
  <c r="BV707" i="57"/>
  <c r="AX713" i="57"/>
  <c r="BD713" i="57"/>
  <c r="BJ713" i="57"/>
  <c r="BJ712" i="57"/>
  <c r="BP713" i="57"/>
  <c r="BV713" i="57"/>
  <c r="AU749" i="57"/>
  <c r="BA749" i="57"/>
  <c r="BA748" i="57"/>
  <c r="BG749" i="57"/>
  <c r="BM749" i="57"/>
  <c r="BS749" i="57"/>
  <c r="M761" i="57"/>
  <c r="U761" i="57"/>
  <c r="M765" i="57"/>
  <c r="U765" i="57"/>
  <c r="M769" i="57"/>
  <c r="U769" i="57"/>
  <c r="M773" i="57"/>
  <c r="U773" i="57"/>
  <c r="AU819" i="57"/>
  <c r="BA819" i="57"/>
  <c r="BG819" i="57"/>
  <c r="BG818" i="57"/>
  <c r="BM819" i="57"/>
  <c r="BS819" i="57"/>
  <c r="AU857" i="57"/>
  <c r="BA857" i="57"/>
  <c r="BA856" i="57"/>
  <c r="BG857" i="57"/>
  <c r="BM857" i="57"/>
  <c r="BM856" i="57"/>
  <c r="BS857" i="57"/>
  <c r="AT887" i="57"/>
  <c r="AZ887" i="57"/>
  <c r="BF887" i="57"/>
  <c r="BL887" i="57"/>
  <c r="BR887" i="57"/>
  <c r="AT921" i="57"/>
  <c r="AZ921" i="57"/>
  <c r="BF921" i="57"/>
  <c r="BL921" i="57"/>
  <c r="BR921" i="57"/>
  <c r="AT955" i="57"/>
  <c r="AZ955" i="57"/>
  <c r="AZ960" i="57"/>
  <c r="BF955" i="57"/>
  <c r="BL955" i="57"/>
  <c r="AU995" i="57"/>
  <c r="BA995" i="57"/>
  <c r="BG995" i="57"/>
  <c r="BG994" i="57"/>
  <c r="BM995" i="57"/>
  <c r="BM994" i="57"/>
  <c r="BS995" i="57"/>
  <c r="BA1029" i="57"/>
  <c r="BG1029" i="57"/>
  <c r="BG1035" i="57"/>
  <c r="BG1030" i="57"/>
  <c r="BM1029" i="57"/>
  <c r="BS1029" i="57"/>
  <c r="AU1030" i="57"/>
  <c r="BA1035" i="57"/>
  <c r="BA1030" i="57"/>
  <c r="BM1035" i="57"/>
  <c r="BS1035" i="57"/>
  <c r="AU1036" i="57"/>
  <c r="AU1071" i="57"/>
  <c r="BA1071" i="57"/>
  <c r="BA1070" i="57"/>
  <c r="BG1071" i="57"/>
  <c r="BM1071" i="57"/>
  <c r="BS1071" i="57"/>
  <c r="AX1101" i="57"/>
  <c r="BD1101" i="57"/>
  <c r="BJ1101" i="57"/>
  <c r="BP1101" i="57"/>
  <c r="BV1101" i="57"/>
  <c r="AX1107" i="57"/>
  <c r="BD1107" i="57"/>
  <c r="BJ1107" i="57"/>
  <c r="BP1107" i="57"/>
  <c r="BV1107" i="57"/>
  <c r="AU1142" i="57"/>
  <c r="BA1142" i="57"/>
  <c r="BA1141" i="57"/>
  <c r="BG1142" i="57"/>
  <c r="BM1142" i="57"/>
  <c r="BM1141" i="57"/>
  <c r="BS1142" i="57"/>
  <c r="AX1172" i="57"/>
  <c r="BD1172" i="57"/>
  <c r="BJ1172" i="57"/>
  <c r="BP1172" i="57"/>
  <c r="BP1178" i="57"/>
  <c r="BP1173" i="57"/>
  <c r="BV1172" i="57"/>
  <c r="AX1178" i="57"/>
  <c r="BD1178" i="57"/>
  <c r="BJ1178" i="57"/>
  <c r="BV1178" i="57"/>
  <c r="AX1214" i="57"/>
  <c r="BD1214" i="57"/>
  <c r="BD1213" i="57"/>
  <c r="BJ1214" i="57"/>
  <c r="BP1214" i="57"/>
  <c r="BV1214" i="57"/>
  <c r="BV1213" i="57"/>
  <c r="AX1244" i="57"/>
  <c r="BD1244" i="57"/>
  <c r="BJ1244" i="57"/>
  <c r="BP1244" i="57"/>
  <c r="BV1244" i="57"/>
  <c r="AX1250" i="57"/>
  <c r="BD1250" i="57"/>
  <c r="BJ1250" i="57"/>
  <c r="BP1250" i="57"/>
  <c r="BP1249" i="57"/>
  <c r="BV1250" i="57"/>
  <c r="BV1249" i="57"/>
  <c r="AU1285" i="57"/>
  <c r="AU1284" i="57"/>
  <c r="BA1285" i="57"/>
  <c r="BA1284" i="57"/>
  <c r="BG1285" i="57"/>
  <c r="BM1285" i="57"/>
  <c r="BM1284" i="57"/>
  <c r="BS1285" i="57"/>
  <c r="BS1284" i="57"/>
  <c r="AX1313" i="57"/>
  <c r="BD1313" i="57"/>
  <c r="BJ1313" i="57"/>
  <c r="BP1313" i="57"/>
  <c r="BV1313" i="57"/>
  <c r="AX1319" i="57"/>
  <c r="AX1315" i="57"/>
  <c r="BD1319" i="57"/>
  <c r="BJ1319" i="57"/>
  <c r="BP1319" i="57"/>
  <c r="BV1319" i="57"/>
  <c r="AW1351" i="57"/>
  <c r="AZ1351" i="57"/>
  <c r="BC1351" i="57"/>
  <c r="BL1351" i="57"/>
  <c r="BL1353" i="57"/>
  <c r="BS1357" i="57"/>
  <c r="BM1351" i="57"/>
  <c r="BP1358" i="57"/>
  <c r="BP1357" i="57"/>
  <c r="BP1351" i="57"/>
  <c r="AW1541" i="23"/>
  <c r="BC1541" i="23"/>
  <c r="BC1540" i="23"/>
  <c r="BI1541" i="23"/>
  <c r="BO1541" i="23"/>
  <c r="BU1541" i="23"/>
  <c r="AW75" i="57"/>
  <c r="AW74" i="57"/>
  <c r="BC75" i="57"/>
  <c r="BO75" i="57"/>
  <c r="BO74" i="57"/>
  <c r="BU75" i="57"/>
  <c r="BU74" i="57"/>
  <c r="AW111" i="57"/>
  <c r="BC111" i="57"/>
  <c r="BC110" i="57"/>
  <c r="BI111" i="57"/>
  <c r="BI110" i="57"/>
  <c r="BO111" i="57"/>
  <c r="BU111" i="57"/>
  <c r="AW144" i="57"/>
  <c r="BC144" i="57"/>
  <c r="BC143" i="57"/>
  <c r="BI144" i="57"/>
  <c r="BI143" i="57"/>
  <c r="AW180" i="57"/>
  <c r="AW179" i="57"/>
  <c r="BC180" i="57"/>
  <c r="BI180" i="57"/>
  <c r="BI179" i="57"/>
  <c r="BO180" i="57"/>
  <c r="BO179" i="57"/>
  <c r="BU180" i="57"/>
  <c r="BU179" i="57"/>
  <c r="AW216" i="57"/>
  <c r="BC216" i="57"/>
  <c r="BC215" i="57"/>
  <c r="BI216" i="57"/>
  <c r="BI215" i="57"/>
  <c r="BO216" i="57"/>
  <c r="BO211" i="57"/>
  <c r="BU216" i="57"/>
  <c r="BU215" i="57"/>
  <c r="AX245" i="57"/>
  <c r="BD245" i="57"/>
  <c r="BJ245" i="57"/>
  <c r="BP245" i="57"/>
  <c r="BV245" i="57"/>
  <c r="AX251" i="57"/>
  <c r="BD251" i="57"/>
  <c r="BJ251" i="57"/>
  <c r="BP251" i="57"/>
  <c r="BP250" i="57"/>
  <c r="BV251" i="57"/>
  <c r="BV246" i="57"/>
  <c r="BA279" i="57"/>
  <c r="BG279" i="57"/>
  <c r="BM279" i="57"/>
  <c r="BS279" i="57"/>
  <c r="AU280" i="57"/>
  <c r="AU286" i="57"/>
  <c r="AU281" i="57"/>
  <c r="BA285" i="57"/>
  <c r="BG285" i="57"/>
  <c r="BM285" i="57"/>
  <c r="BS285" i="57"/>
  <c r="AX315" i="57"/>
  <c r="BD315" i="57"/>
  <c r="BJ315" i="57"/>
  <c r="BP315" i="57"/>
  <c r="BV315" i="57"/>
  <c r="AX321" i="57"/>
  <c r="BD321" i="57"/>
  <c r="BJ321" i="57"/>
  <c r="BP321" i="57"/>
  <c r="BP320" i="57"/>
  <c r="BV321" i="57"/>
  <c r="AU357" i="57"/>
  <c r="BA357" i="57"/>
  <c r="BA356" i="57"/>
  <c r="BG357" i="57"/>
  <c r="BG356" i="57"/>
  <c r="BM357" i="57"/>
  <c r="BM356" i="57"/>
  <c r="BS357" i="57"/>
  <c r="BS356" i="57"/>
  <c r="AU393" i="57"/>
  <c r="AU392" i="57"/>
  <c r="BA393" i="57"/>
  <c r="BA392" i="57"/>
  <c r="BG393" i="57"/>
  <c r="BM393" i="57"/>
  <c r="BM392" i="57"/>
  <c r="BS393" i="57"/>
  <c r="BS392" i="57"/>
  <c r="AX423" i="57"/>
  <c r="AX429" i="57"/>
  <c r="AX424" i="57"/>
  <c r="BD423" i="57"/>
  <c r="BJ423" i="57"/>
  <c r="BP423" i="57"/>
  <c r="BP429" i="57"/>
  <c r="BP428" i="57"/>
  <c r="BV423" i="57"/>
  <c r="BD429" i="57"/>
  <c r="BJ429" i="57"/>
  <c r="BJ428" i="57"/>
  <c r="BV429" i="57"/>
  <c r="AX497" i="57"/>
  <c r="BD497" i="57"/>
  <c r="BJ497" i="57"/>
  <c r="BP497" i="57"/>
  <c r="BV497" i="57"/>
  <c r="BV503" i="57"/>
  <c r="BV498" i="57"/>
  <c r="AX503" i="57"/>
  <c r="BD503" i="57"/>
  <c r="BD502" i="57"/>
  <c r="BJ503" i="57"/>
  <c r="BP503" i="57"/>
  <c r="AX567" i="57"/>
  <c r="BD567" i="57"/>
  <c r="BJ567" i="57"/>
  <c r="BP567" i="57"/>
  <c r="BV567" i="57"/>
  <c r="AX573" i="57"/>
  <c r="BD573" i="57"/>
  <c r="BJ573" i="57"/>
  <c r="BJ572" i="57"/>
  <c r="BP573" i="57"/>
  <c r="BV573" i="57"/>
  <c r="AU607" i="57"/>
  <c r="BA607" i="57"/>
  <c r="BA606" i="57"/>
  <c r="BG607" i="57"/>
  <c r="BG606" i="57"/>
  <c r="BM607" i="57"/>
  <c r="BS607" i="57"/>
  <c r="BS606" i="57"/>
  <c r="AX635" i="57"/>
  <c r="BD635" i="57"/>
  <c r="BJ635" i="57"/>
  <c r="BP635" i="57"/>
  <c r="BV635" i="57"/>
  <c r="AX641" i="57"/>
  <c r="BD641" i="57"/>
  <c r="BJ641" i="57"/>
  <c r="BP641" i="57"/>
  <c r="BV641" i="57"/>
  <c r="AU677" i="57"/>
  <c r="AU676" i="57"/>
  <c r="BA677" i="57"/>
  <c r="BA676" i="57"/>
  <c r="BG677" i="57"/>
  <c r="BM677" i="57"/>
  <c r="BM676" i="57"/>
  <c r="BS677" i="57"/>
  <c r="AT713" i="57"/>
  <c r="AZ713" i="57"/>
  <c r="AZ712" i="57"/>
  <c r="BF713" i="57"/>
  <c r="BF712" i="57"/>
  <c r="BL713" i="57"/>
  <c r="BR713" i="57"/>
  <c r="BR712" i="57"/>
  <c r="AW749" i="57"/>
  <c r="BI749" i="57"/>
  <c r="BO749" i="57"/>
  <c r="BO748" i="57"/>
  <c r="BU749" i="57"/>
  <c r="AT778" i="57"/>
  <c r="AZ778" i="57"/>
  <c r="BF778" i="57"/>
  <c r="BL778" i="57"/>
  <c r="BR778" i="57"/>
  <c r="AW819" i="57"/>
  <c r="AW818" i="57"/>
  <c r="BC819" i="57"/>
  <c r="BI819" i="57"/>
  <c r="BI818" i="57"/>
  <c r="BO819" i="57"/>
  <c r="BO818" i="57"/>
  <c r="BU819" i="57"/>
  <c r="BU818" i="57"/>
  <c r="AW857" i="57"/>
  <c r="AW856" i="57"/>
  <c r="BC857" i="57"/>
  <c r="BI857" i="57"/>
  <c r="BO857" i="57"/>
  <c r="BU857" i="57"/>
  <c r="AW995" i="57"/>
  <c r="BC995" i="57"/>
  <c r="BI995" i="57"/>
  <c r="BO995" i="57"/>
  <c r="BU995" i="57"/>
  <c r="BU994" i="57"/>
  <c r="AW1035" i="57"/>
  <c r="BC1035" i="57"/>
  <c r="BC1034" i="57"/>
  <c r="BI1035" i="57"/>
  <c r="BO1035" i="57"/>
  <c r="BU1035" i="57"/>
  <c r="BU1034" i="57"/>
  <c r="AW1071" i="57"/>
  <c r="AW1070" i="57"/>
  <c r="BC1071" i="57"/>
  <c r="BI1071" i="57"/>
  <c r="BI1070" i="57"/>
  <c r="BO1071" i="57"/>
  <c r="BO1070" i="57"/>
  <c r="BU1071" i="57"/>
  <c r="BU1070" i="57"/>
  <c r="AT1107" i="57"/>
  <c r="AT1106" i="57"/>
  <c r="AZ1107" i="57"/>
  <c r="AZ1106" i="57"/>
  <c r="BF1107" i="57"/>
  <c r="BF1106" i="57"/>
  <c r="BL1107" i="57"/>
  <c r="BL1106" i="57"/>
  <c r="BR1107" i="57"/>
  <c r="BR1106" i="57"/>
  <c r="AW1142" i="57"/>
  <c r="AW1141" i="57"/>
  <c r="BC1142" i="57"/>
  <c r="BC1141" i="57"/>
  <c r="BO1142" i="57"/>
  <c r="BO1141" i="57"/>
  <c r="BU1142" i="57"/>
  <c r="AT1178" i="57"/>
  <c r="AT1177" i="57"/>
  <c r="AZ1178" i="57"/>
  <c r="AZ1177" i="57"/>
  <c r="BF1178" i="57"/>
  <c r="BL1178" i="57"/>
  <c r="BL1177" i="57"/>
  <c r="BR1178" i="57"/>
  <c r="BR1177" i="57"/>
  <c r="AZ1214" i="57"/>
  <c r="AZ1213" i="57"/>
  <c r="BF1214" i="57"/>
  <c r="AT1215" i="57"/>
  <c r="AT1214" i="57"/>
  <c r="AT1250" i="57"/>
  <c r="AT1249" i="57"/>
  <c r="AZ1250" i="57"/>
  <c r="BF1250" i="57"/>
  <c r="BF1249" i="57"/>
  <c r="BL1250" i="57"/>
  <c r="BR1250" i="57"/>
  <c r="AW1285" i="57"/>
  <c r="BC1285" i="57"/>
  <c r="BI1285" i="57"/>
  <c r="BI1284" i="57"/>
  <c r="BO1285" i="57"/>
  <c r="AT1319" i="57"/>
  <c r="AT1318" i="57"/>
  <c r="AZ1319" i="57"/>
  <c r="AZ1318" i="57"/>
  <c r="BF1319" i="57"/>
  <c r="BF1318" i="57"/>
  <c r="BL1319" i="57"/>
  <c r="BL1318" i="57"/>
  <c r="BR1319" i="57"/>
  <c r="BU1351" i="57"/>
  <c r="BM1357" i="57"/>
  <c r="BJ1358" i="57"/>
  <c r="BJ1357" i="57"/>
  <c r="D1370" i="57"/>
  <c r="T245" i="57"/>
  <c r="T249" i="57" a="1"/>
  <c r="T249" i="57"/>
  <c r="T533" i="57"/>
  <c r="T537" i="57" a="1"/>
  <c r="T537" i="57"/>
  <c r="R516" i="23"/>
  <c r="T315" i="57"/>
  <c r="T319" i="57" a="1"/>
  <c r="T319" i="57"/>
  <c r="T601" i="57"/>
  <c r="T605" i="57" a="1"/>
  <c r="T605" i="57"/>
  <c r="S760" i="23"/>
  <c r="S1518" i="23"/>
  <c r="R1539" i="23"/>
  <c r="T104" i="57"/>
  <c r="T108" i="57" a="1"/>
  <c r="T108" i="57"/>
  <c r="T107" i="57"/>
  <c r="T387" i="57"/>
  <c r="T391" i="57" a="1"/>
  <c r="T391" i="57"/>
  <c r="T671" i="57"/>
  <c r="T675" i="57" a="1"/>
  <c r="T675" i="57"/>
  <c r="R1089" i="23"/>
  <c r="T1089" i="23"/>
  <c r="T174" i="57"/>
  <c r="T178" i="57" a="1"/>
  <c r="T178" i="57"/>
  <c r="T463" i="57"/>
  <c r="T467" i="57" a="1"/>
  <c r="T467" i="57"/>
  <c r="S743" i="57"/>
  <c r="T743" i="57"/>
  <c r="T747" i="57" a="1"/>
  <c r="T747" i="57"/>
  <c r="T746" i="57"/>
  <c r="R1313" i="57"/>
  <c r="R1317" i="57"/>
  <c r="S1294" i="57"/>
  <c r="S1318" i="57"/>
  <c r="BU362" i="23"/>
  <c r="T362" i="23"/>
  <c r="D1554" i="23"/>
  <c r="S84" i="57"/>
  <c r="S108" i="57" a="1"/>
  <c r="S108" i="57"/>
  <c r="R108" i="57"/>
  <c r="R109" i="57"/>
  <c r="S154" i="57"/>
  <c r="S178" i="57" a="1"/>
  <c r="S178" i="57"/>
  <c r="R178" i="57"/>
  <c r="S225" i="57"/>
  <c r="R249" i="57"/>
  <c r="S295" i="57"/>
  <c r="S319" i="57" a="1"/>
  <c r="S319" i="57"/>
  <c r="R319" i="57"/>
  <c r="S367" i="57"/>
  <c r="R391" i="57"/>
  <c r="S443" i="57"/>
  <c r="S467" i="57" a="1"/>
  <c r="S467" i="57"/>
  <c r="R467" i="57"/>
  <c r="S513" i="57"/>
  <c r="R537" i="57"/>
  <c r="S581" i="57"/>
  <c r="S605" i="57" a="1"/>
  <c r="S605" i="57"/>
  <c r="R605" i="57"/>
  <c r="S651" i="57"/>
  <c r="R675" i="57"/>
  <c r="R747" i="57"/>
  <c r="R1244" i="57"/>
  <c r="R1248" i="57"/>
  <c r="S1225" i="57"/>
  <c r="T168" i="23"/>
  <c r="S120" i="57"/>
  <c r="S118" i="57"/>
  <c r="S138" i="57"/>
  <c r="R138" i="57"/>
  <c r="S192" i="57"/>
  <c r="R210" i="57"/>
  <c r="S261" i="57"/>
  <c r="R279" i="57"/>
  <c r="S333" i="57"/>
  <c r="R351" i="57"/>
  <c r="S405" i="57"/>
  <c r="S403" i="57"/>
  <c r="S428" i="57"/>
  <c r="R423" i="57"/>
  <c r="S479" i="57"/>
  <c r="R497" i="57"/>
  <c r="S549" i="57"/>
  <c r="S547" i="57"/>
  <c r="S567" i="57"/>
  <c r="R567" i="57"/>
  <c r="S617" i="57"/>
  <c r="R635" i="57"/>
  <c r="S689" i="57"/>
  <c r="S687" i="57"/>
  <c r="S707" i="57"/>
  <c r="R707" i="57"/>
  <c r="S760" i="57"/>
  <c r="R782" i="57"/>
  <c r="R778" i="57"/>
  <c r="S869" i="57"/>
  <c r="R887" i="57"/>
  <c r="S937" i="57"/>
  <c r="R955" i="57"/>
  <c r="R959" i="57"/>
  <c r="R956" i="57"/>
  <c r="S971" i="57"/>
  <c r="R989" i="57"/>
  <c r="S1083" i="57"/>
  <c r="R1101" i="57"/>
  <c r="R1172" i="57"/>
  <c r="R1176" i="57"/>
  <c r="S1153" i="57"/>
  <c r="S1177" i="57"/>
  <c r="R120" i="23"/>
  <c r="BU121" i="23"/>
  <c r="S622" i="23"/>
  <c r="D1396" i="57"/>
  <c r="E1396" i="57"/>
  <c r="R104" i="57"/>
  <c r="R174" i="57"/>
  <c r="R245" i="57"/>
  <c r="R315" i="57"/>
  <c r="R387" i="57"/>
  <c r="R463" i="57"/>
  <c r="R533" i="57"/>
  <c r="R601" i="57"/>
  <c r="R671" i="57"/>
  <c r="R743" i="57"/>
  <c r="T997" i="23"/>
  <c r="T1001" i="23" a="1"/>
  <c r="T1001" i="23"/>
  <c r="T778" i="57"/>
  <c r="T851" i="57"/>
  <c r="T921" i="57"/>
  <c r="T1029" i="57"/>
  <c r="T1065" i="57"/>
  <c r="R1136" i="57"/>
  <c r="R1140" i="57"/>
  <c r="R1138" i="57"/>
  <c r="S1116" i="57"/>
  <c r="S1140" i="57" a="1"/>
  <c r="S1140" i="57"/>
  <c r="R132" i="23"/>
  <c r="R116" i="23"/>
  <c r="T170" i="23"/>
  <c r="D1387" i="57"/>
  <c r="E1387" i="57"/>
  <c r="R142" i="57"/>
  <c r="R141" i="57"/>
  <c r="S190" i="57"/>
  <c r="S214" i="57" a="1"/>
  <c r="S214" i="57"/>
  <c r="R214" i="57"/>
  <c r="R213" i="57"/>
  <c r="S259" i="57"/>
  <c r="R283" i="57"/>
  <c r="S331" i="57"/>
  <c r="S355" i="57" a="1"/>
  <c r="S355" i="57"/>
  <c r="R355" i="57"/>
  <c r="R354" i="57"/>
  <c r="R427" i="57"/>
  <c r="S477" i="57"/>
  <c r="S501" i="57" a="1"/>
  <c r="S501" i="57"/>
  <c r="R501" i="57"/>
  <c r="R571" i="57"/>
  <c r="S615" i="57"/>
  <c r="S639" i="57" a="1"/>
  <c r="S639" i="57"/>
  <c r="R639" i="57"/>
  <c r="R638" i="57"/>
  <c r="R711" i="57"/>
  <c r="S831" i="57"/>
  <c r="S855" i="57" a="1"/>
  <c r="S855" i="57"/>
  <c r="R855" i="57"/>
  <c r="S901" i="57"/>
  <c r="S925" i="57" a="1"/>
  <c r="S925" i="57"/>
  <c r="R925" i="57"/>
  <c r="S1009" i="57"/>
  <c r="S1033" i="57" a="1"/>
  <c r="S1033" i="57"/>
  <c r="S1045" i="57"/>
  <c r="R1069" i="57"/>
  <c r="T1136" i="57"/>
  <c r="S726" i="23"/>
  <c r="S794" i="23"/>
  <c r="T962" i="23"/>
  <c r="T966" i="23" a="1"/>
  <c r="T966" i="23"/>
  <c r="S1156" i="23"/>
  <c r="S1153" i="23"/>
  <c r="S1428" i="23"/>
  <c r="S1478" i="23"/>
  <c r="R1500" i="23"/>
  <c r="R1208" i="57"/>
  <c r="R1212" i="57"/>
  <c r="R1211" i="57"/>
  <c r="R1279" i="57"/>
  <c r="R1283" i="57"/>
  <c r="R1351" i="57"/>
  <c r="R1355" i="57"/>
  <c r="R1354" i="57"/>
  <c r="R617" i="23"/>
  <c r="R621" i="23"/>
  <c r="R651" i="23"/>
  <c r="R655" i="23"/>
  <c r="R687" i="23"/>
  <c r="R691" i="23"/>
  <c r="R690" i="23"/>
  <c r="R721" i="23"/>
  <c r="R725" i="23"/>
  <c r="R723" i="23"/>
  <c r="R755" i="23"/>
  <c r="R759" i="23"/>
  <c r="R789" i="23"/>
  <c r="R793" i="23"/>
  <c r="R825" i="23"/>
  <c r="R829" i="23"/>
  <c r="R828" i="23"/>
  <c r="R861" i="23"/>
  <c r="R865" i="23"/>
  <c r="R863" i="23"/>
  <c r="T1428" i="23"/>
  <c r="S1497" i="23"/>
  <c r="T1497" i="23"/>
  <c r="T1501" i="23" a="1"/>
  <c r="T1501" i="23"/>
  <c r="M719" i="23"/>
  <c r="U719" i="23"/>
  <c r="M715" i="23"/>
  <c r="U715" i="23"/>
  <c r="M711" i="23"/>
  <c r="U711" i="23"/>
  <c r="M707" i="23"/>
  <c r="U707" i="23"/>
  <c r="M703" i="23"/>
  <c r="U703" i="23"/>
  <c r="M547" i="57"/>
  <c r="U547" i="57"/>
  <c r="AR547" i="57"/>
  <c r="M563" i="57"/>
  <c r="U563" i="57"/>
  <c r="M559" i="57"/>
  <c r="U559" i="57"/>
  <c r="M555" i="57"/>
  <c r="U555" i="57"/>
  <c r="S793" i="57"/>
  <c r="R813" i="57"/>
  <c r="S867" i="57"/>
  <c r="R891" i="57"/>
  <c r="S935" i="57"/>
  <c r="S959" i="57" a="1"/>
  <c r="S959" i="57"/>
  <c r="S969" i="57"/>
  <c r="R993" i="57"/>
  <c r="S1081" i="57"/>
  <c r="S1105" i="57" a="1"/>
  <c r="S1105" i="57"/>
  <c r="R1105" i="57"/>
  <c r="S1208" i="57"/>
  <c r="T166" i="23"/>
  <c r="L309" i="23"/>
  <c r="L313" i="23"/>
  <c r="L317" i="23"/>
  <c r="L321" i="23"/>
  <c r="R321" i="23"/>
  <c r="L325" i="23"/>
  <c r="L329" i="23"/>
  <c r="L308" i="23"/>
  <c r="L312" i="23"/>
  <c r="L316" i="23"/>
  <c r="L320" i="23"/>
  <c r="L324" i="23"/>
  <c r="L328" i="23"/>
  <c r="R328" i="23"/>
  <c r="R448" i="23"/>
  <c r="R444" i="23"/>
  <c r="R440" i="23"/>
  <c r="R436" i="23"/>
  <c r="BU436" i="23"/>
  <c r="R432" i="23"/>
  <c r="AT432" i="23"/>
  <c r="R491" i="23"/>
  <c r="R511" i="23"/>
  <c r="S617" i="23"/>
  <c r="S651" i="23"/>
  <c r="S687" i="23"/>
  <c r="S721" i="23"/>
  <c r="S755" i="23"/>
  <c r="S789" i="23"/>
  <c r="S825" i="23"/>
  <c r="S861" i="23"/>
  <c r="S1468" i="23"/>
  <c r="S1516" i="23"/>
  <c r="R1535" i="23"/>
  <c r="D1388" i="57"/>
  <c r="D1580" i="23"/>
  <c r="AQ790" i="57"/>
  <c r="D1581" i="23"/>
  <c r="C1581" i="23"/>
  <c r="BM1356" i="57"/>
  <c r="AW1284" i="57"/>
  <c r="AW994" i="57"/>
  <c r="AW748" i="57"/>
  <c r="BG676" i="57"/>
  <c r="AW215" i="57"/>
  <c r="AW143" i="57"/>
  <c r="BO1540" i="23"/>
  <c r="BC640" i="57"/>
  <c r="BL606" i="57"/>
  <c r="BU572" i="57"/>
  <c r="BI502" i="57"/>
  <c r="BL392" i="57"/>
  <c r="AZ356" i="57"/>
  <c r="BI320" i="57"/>
  <c r="AW960" i="57"/>
  <c r="BU892" i="57"/>
  <c r="AW783" i="57"/>
  <c r="BU606" i="57"/>
  <c r="BP392" i="57"/>
  <c r="BJ392" i="57"/>
  <c r="BL143" i="57"/>
  <c r="BJ783" i="57"/>
  <c r="BC538" i="57"/>
  <c r="AW468" i="57"/>
  <c r="AX866" i="23"/>
  <c r="BF336" i="23"/>
  <c r="BM1394" i="23"/>
  <c r="AU1394" i="23"/>
  <c r="BJ757" i="23"/>
  <c r="BO794" i="23"/>
  <c r="AW863" i="23"/>
  <c r="BI1218" i="23"/>
  <c r="BO1002" i="23"/>
  <c r="BC1002" i="23"/>
  <c r="BJ928" i="23"/>
  <c r="AX420" i="23"/>
  <c r="BU413" i="23"/>
  <c r="BL338" i="23"/>
  <c r="BL331" i="23"/>
  <c r="BL337" i="23"/>
  <c r="BJ211" i="57"/>
  <c r="BJ212" i="57"/>
  <c r="BO1284" i="57"/>
  <c r="AU356" i="57"/>
  <c r="BF392" i="57"/>
  <c r="BC320" i="57"/>
  <c r="BC1356" i="57"/>
  <c r="BA1280" i="57"/>
  <c r="BS712" i="57"/>
  <c r="AZ640" i="57"/>
  <c r="BA783" i="57"/>
  <c r="BD676" i="57"/>
  <c r="AU783" i="57"/>
  <c r="BJ606" i="57"/>
  <c r="BD392" i="57"/>
  <c r="BV392" i="57"/>
  <c r="BJ756" i="23"/>
  <c r="BV723" i="23"/>
  <c r="BG692" i="23"/>
  <c r="BU760" i="23"/>
  <c r="BO760" i="23"/>
  <c r="BO656" i="23"/>
  <c r="BI656" i="23"/>
  <c r="AX656" i="23"/>
  <c r="AW862" i="23"/>
  <c r="AU830" i="23"/>
  <c r="BI1002" i="23"/>
  <c r="BJ932" i="23"/>
  <c r="T1465" i="23"/>
  <c r="BU1197" i="23"/>
  <c r="BF352" i="23"/>
  <c r="T352" i="23"/>
  <c r="BJ215" i="57"/>
  <c r="R1316" i="57"/>
  <c r="BG392" i="57"/>
  <c r="BO110" i="57"/>
  <c r="BF676" i="57"/>
  <c r="AW502" i="57"/>
  <c r="AW320" i="57"/>
  <c r="AT428" i="57"/>
  <c r="BC1246" i="57"/>
  <c r="BC866" i="23"/>
  <c r="BF1110" i="23"/>
  <c r="BV866" i="23"/>
  <c r="BM1110" i="23"/>
  <c r="BM692" i="23"/>
  <c r="BP622" i="23"/>
  <c r="BA1290" i="23"/>
  <c r="BV656" i="23"/>
  <c r="AZ726" i="23"/>
  <c r="AW726" i="23"/>
  <c r="T1464" i="23"/>
  <c r="BJ1280" i="57"/>
  <c r="BJ1281" i="57"/>
  <c r="AX815" i="57"/>
  <c r="BP1281" i="57"/>
  <c r="BP1280" i="57"/>
  <c r="BJ1138" i="57"/>
  <c r="BF222" i="23"/>
  <c r="AU863" i="23"/>
  <c r="AU862" i="23"/>
  <c r="BL932" i="23"/>
  <c r="E1397" i="57"/>
  <c r="C1572" i="23"/>
  <c r="C1409" i="57"/>
  <c r="C1415" i="57"/>
  <c r="E1581" i="23"/>
  <c r="C1397" i="57"/>
  <c r="E1572" i="23"/>
  <c r="C1388" i="57"/>
  <c r="D1572" i="23"/>
  <c r="D1397" i="57"/>
  <c r="BU299" i="23"/>
  <c r="BU300" i="23"/>
  <c r="BU293" i="23"/>
  <c r="AT1073" i="23"/>
  <c r="BA138" i="23"/>
  <c r="BA141" i="23"/>
  <c r="BA137" i="23"/>
  <c r="BP138" i="23"/>
  <c r="BJ138" i="23"/>
  <c r="BP137" i="23"/>
  <c r="BP141" i="23"/>
  <c r="BJ137" i="23"/>
  <c r="BJ141" i="23"/>
  <c r="BC967" i="23"/>
  <c r="BC964" i="23"/>
  <c r="BC963" i="23"/>
  <c r="BJ967" i="23"/>
  <c r="BJ964" i="23"/>
  <c r="AT964" i="23"/>
  <c r="AT963" i="23"/>
  <c r="BF1430" i="23"/>
  <c r="BF1433" i="23"/>
  <c r="BF1429" i="23"/>
  <c r="BC1254" i="23"/>
  <c r="BC1250" i="23"/>
  <c r="BC1251" i="23"/>
  <c r="BD1540" i="23"/>
  <c r="BL794" i="23"/>
  <c r="BR999" i="23"/>
  <c r="BF723" i="23"/>
  <c r="BR827" i="23"/>
  <c r="BR826" i="23"/>
  <c r="BR830" i="23"/>
  <c r="BU1072" i="23"/>
  <c r="BU1076" i="23"/>
  <c r="BU1073" i="23"/>
  <c r="BL967" i="23"/>
  <c r="BL964" i="23"/>
  <c r="BL963" i="23"/>
  <c r="AT1040" i="23"/>
  <c r="BM722" i="23"/>
  <c r="BS1002" i="23"/>
  <c r="BC141" i="23"/>
  <c r="BF141" i="23"/>
  <c r="BA967" i="23"/>
  <c r="BA964" i="23"/>
  <c r="BA963" i="23"/>
  <c r="AT967" i="23"/>
  <c r="BU1540" i="23"/>
  <c r="AW1540" i="23"/>
  <c r="BG1540" i="23"/>
  <c r="AX760" i="23"/>
  <c r="AW656" i="23"/>
  <c r="BI932" i="23"/>
  <c r="AZ794" i="23"/>
  <c r="BA1218" i="23"/>
  <c r="BU1002" i="23"/>
  <c r="BM1002" i="23"/>
  <c r="BR1429" i="23"/>
  <c r="BR1430" i="23"/>
  <c r="BU1250" i="23"/>
  <c r="BU1251" i="23"/>
  <c r="BU1254" i="23"/>
  <c r="AZ826" i="23"/>
  <c r="AZ830" i="23"/>
  <c r="AZ827" i="23"/>
  <c r="BJ963" i="23"/>
  <c r="BL453" i="23"/>
  <c r="BL457" i="23"/>
  <c r="BI457" i="23"/>
  <c r="BC457" i="23"/>
  <c r="BL454" i="23"/>
  <c r="BG529" i="23"/>
  <c r="BA1036" i="23"/>
  <c r="BM138" i="23"/>
  <c r="BM137" i="23"/>
  <c r="BM141" i="23"/>
  <c r="BM1037" i="23"/>
  <c r="BM1040" i="23"/>
  <c r="R1537" i="23"/>
  <c r="R1536" i="23"/>
  <c r="AX1153" i="23"/>
  <c r="BR444" i="23"/>
  <c r="R312" i="23"/>
  <c r="T361" i="23"/>
  <c r="S1101" i="57"/>
  <c r="S1106" i="57"/>
  <c r="S960" i="57"/>
  <c r="S955" i="57"/>
  <c r="R862" i="23"/>
  <c r="R722" i="23"/>
  <c r="R1066" i="57"/>
  <c r="R1068" i="57"/>
  <c r="S1136" i="57"/>
  <c r="S1139" i="57"/>
  <c r="S1141" i="57"/>
  <c r="R1067" i="57"/>
  <c r="S538" i="57"/>
  <c r="S250" i="57"/>
  <c r="T177" i="57"/>
  <c r="T388" i="57"/>
  <c r="T390" i="57"/>
  <c r="BC994" i="57"/>
  <c r="BC991" i="57"/>
  <c r="BI856" i="57"/>
  <c r="BI853" i="57"/>
  <c r="BI852" i="57"/>
  <c r="BR780" i="57"/>
  <c r="BR779" i="57"/>
  <c r="AT780" i="57"/>
  <c r="AT779" i="57"/>
  <c r="BD637" i="57"/>
  <c r="BD636" i="57"/>
  <c r="BV569" i="57"/>
  <c r="BV568" i="57"/>
  <c r="AX425" i="57"/>
  <c r="BV317" i="57"/>
  <c r="BV316" i="57"/>
  <c r="AX317" i="57"/>
  <c r="AX316" i="57"/>
  <c r="BM281" i="57"/>
  <c r="BM280" i="57"/>
  <c r="BV247" i="57"/>
  <c r="AX247" i="57"/>
  <c r="AX246" i="57"/>
  <c r="AW1353" i="57"/>
  <c r="AW1352" i="57"/>
  <c r="BD1246" i="57"/>
  <c r="BV1174" i="57"/>
  <c r="BV1173" i="57"/>
  <c r="AX1174" i="57"/>
  <c r="BM1031" i="57"/>
  <c r="BR956" i="57"/>
  <c r="AT957" i="57"/>
  <c r="AT956" i="57"/>
  <c r="AZ923" i="57"/>
  <c r="AZ922" i="57"/>
  <c r="BF889" i="57"/>
  <c r="BF888" i="57"/>
  <c r="BF535" i="57"/>
  <c r="BO212" i="57"/>
  <c r="BC176" i="57"/>
  <c r="BC175" i="57"/>
  <c r="BS1353" i="57"/>
  <c r="BO1315" i="57"/>
  <c r="BO1314" i="57"/>
  <c r="BF1138" i="57"/>
  <c r="BF1137" i="57"/>
  <c r="AW991" i="57"/>
  <c r="AW990" i="57"/>
  <c r="BU957" i="57"/>
  <c r="BU956" i="57"/>
  <c r="BI923" i="57"/>
  <c r="BI922" i="57"/>
  <c r="AT853" i="57"/>
  <c r="AT852" i="57"/>
  <c r="BV780" i="57"/>
  <c r="BV779" i="57"/>
  <c r="BL783" i="57"/>
  <c r="BV603" i="57"/>
  <c r="BV602" i="57"/>
  <c r="BM603" i="57"/>
  <c r="BM602" i="57"/>
  <c r="AW569" i="57"/>
  <c r="AW568" i="57"/>
  <c r="AT499" i="57"/>
  <c r="AT498" i="57"/>
  <c r="BM424" i="57"/>
  <c r="BM425" i="57"/>
  <c r="AT388" i="57"/>
  <c r="AZ281" i="57"/>
  <c r="AZ280" i="57"/>
  <c r="BD140" i="57"/>
  <c r="BD139" i="57"/>
  <c r="AT1353" i="57"/>
  <c r="AT1352" i="57"/>
  <c r="BL1314" i="57"/>
  <c r="BV1281" i="57"/>
  <c r="BV1280" i="57"/>
  <c r="BI1246" i="57"/>
  <c r="BI1245" i="57"/>
  <c r="BV1209" i="57"/>
  <c r="BO1102" i="57"/>
  <c r="BU1067" i="57"/>
  <c r="AZ1070" i="57"/>
  <c r="AT1067" i="57"/>
  <c r="AT1066" i="57"/>
  <c r="AT994" i="57"/>
  <c r="BF960" i="57"/>
  <c r="AT926" i="57"/>
  <c r="BO888" i="57"/>
  <c r="BO889" i="57"/>
  <c r="BR856" i="57"/>
  <c r="BV853" i="57"/>
  <c r="BV852" i="57"/>
  <c r="BR745" i="57"/>
  <c r="BR744" i="57"/>
  <c r="AU640" i="57"/>
  <c r="BO569" i="57"/>
  <c r="BO568" i="57"/>
  <c r="BA569" i="57"/>
  <c r="BA568" i="57"/>
  <c r="BO535" i="57"/>
  <c r="BO534" i="57"/>
  <c r="BM499" i="57"/>
  <c r="BM498" i="57"/>
  <c r="AW425" i="57"/>
  <c r="AW424" i="57"/>
  <c r="AZ353" i="57"/>
  <c r="AZ352" i="57"/>
  <c r="BF317" i="57"/>
  <c r="BF316" i="57"/>
  <c r="BF320" i="57"/>
  <c r="BR281" i="57"/>
  <c r="BR280" i="57"/>
  <c r="BD281" i="57"/>
  <c r="BD280" i="57"/>
  <c r="BR215" i="57"/>
  <c r="BV212" i="57"/>
  <c r="BV211" i="57"/>
  <c r="BU71" i="57"/>
  <c r="BU70" i="57"/>
  <c r="AW71" i="57"/>
  <c r="AW70" i="57"/>
  <c r="BR1353" i="57"/>
  <c r="A292" i="57"/>
  <c r="AP256" i="57"/>
  <c r="BG1315" i="57"/>
  <c r="BG1314" i="57"/>
  <c r="BU1315" i="57"/>
  <c r="BI1280" i="57"/>
  <c r="BS1280" i="57"/>
  <c r="AU1280" i="57"/>
  <c r="BI1249" i="57"/>
  <c r="BS1174" i="57"/>
  <c r="BS1173" i="57"/>
  <c r="BO1174" i="57"/>
  <c r="BU1138" i="57"/>
  <c r="AZ1141" i="57"/>
  <c r="AT1138" i="57"/>
  <c r="AT1137" i="57"/>
  <c r="BM1138" i="57"/>
  <c r="BL1102" i="57"/>
  <c r="BO1067" i="57"/>
  <c r="AT1070" i="57"/>
  <c r="BL994" i="57"/>
  <c r="AW923" i="57"/>
  <c r="AW922" i="57"/>
  <c r="BF853" i="57"/>
  <c r="BF852" i="57"/>
  <c r="BU814" i="57"/>
  <c r="AW815" i="57"/>
  <c r="BS780" i="57"/>
  <c r="BS779" i="57"/>
  <c r="AW780" i="57"/>
  <c r="AW779" i="57"/>
  <c r="BO744" i="57"/>
  <c r="BF708" i="57"/>
  <c r="AZ673" i="57"/>
  <c r="AZ672" i="57"/>
  <c r="BL603" i="57"/>
  <c r="BL602" i="57"/>
  <c r="BS569" i="57"/>
  <c r="BS568" i="57"/>
  <c r="BI535" i="57"/>
  <c r="BI534" i="57"/>
  <c r="BR468" i="57"/>
  <c r="BC465" i="57"/>
  <c r="BC464" i="57"/>
  <c r="BS389" i="57"/>
  <c r="BS388" i="57"/>
  <c r="AT353" i="57"/>
  <c r="AT352" i="57"/>
  <c r="AZ317" i="57"/>
  <c r="AZ316" i="57"/>
  <c r="BL281" i="57"/>
  <c r="BL280" i="57"/>
  <c r="AX281" i="57"/>
  <c r="AX280" i="57"/>
  <c r="BC247" i="57"/>
  <c r="BC246" i="57"/>
  <c r="BF212" i="57"/>
  <c r="BF211" i="57"/>
  <c r="BG211" i="57"/>
  <c r="AZ175" i="57"/>
  <c r="AZ176" i="57"/>
  <c r="BM74" i="57"/>
  <c r="BP71" i="57"/>
  <c r="BP70" i="57"/>
  <c r="BR1537" i="23"/>
  <c r="BR1536" i="23"/>
  <c r="AT1537" i="23"/>
  <c r="AT1536" i="23"/>
  <c r="AT1315" i="57"/>
  <c r="BS1245" i="57"/>
  <c r="BU1210" i="57"/>
  <c r="AZ1210" i="57"/>
  <c r="BD1210" i="57"/>
  <c r="AW1177" i="57"/>
  <c r="BL1173" i="57"/>
  <c r="BR1141" i="57"/>
  <c r="BL1137" i="57"/>
  <c r="BF1067" i="57"/>
  <c r="BU1031" i="57"/>
  <c r="AZ991" i="57"/>
  <c r="BO922" i="57"/>
  <c r="BC889" i="57"/>
  <c r="BC888" i="57"/>
  <c r="AZ852" i="57"/>
  <c r="BL815" i="57"/>
  <c r="BD780" i="57"/>
  <c r="BD779" i="57"/>
  <c r="BR672" i="57"/>
  <c r="AT673" i="57"/>
  <c r="BF602" i="57"/>
  <c r="BS572" i="57"/>
  <c r="AU572" i="57"/>
  <c r="AZ499" i="57"/>
  <c r="AZ498" i="57"/>
  <c r="BA428" i="57"/>
  <c r="AZ388" i="57"/>
  <c r="BL353" i="57"/>
  <c r="BC353" i="57"/>
  <c r="BC352" i="57"/>
  <c r="BV284" i="57"/>
  <c r="BO281" i="57"/>
  <c r="BO280" i="57"/>
  <c r="BU247" i="57"/>
  <c r="BU246" i="57"/>
  <c r="BG247" i="57"/>
  <c r="AZ179" i="57"/>
  <c r="AW140" i="57"/>
  <c r="AW139" i="57"/>
  <c r="BF70" i="57"/>
  <c r="BU1245" i="57"/>
  <c r="AW1246" i="57"/>
  <c r="BA1066" i="57"/>
  <c r="BM922" i="57"/>
  <c r="BG139" i="57"/>
  <c r="BG71" i="57"/>
  <c r="BM1429" i="23"/>
  <c r="BM1433" i="23"/>
  <c r="BM1430" i="23"/>
  <c r="AZ1314" i="57"/>
  <c r="AT1173" i="57"/>
  <c r="BC990" i="57"/>
  <c r="BA888" i="57"/>
  <c r="BS107" i="57"/>
  <c r="BV1284" i="57"/>
  <c r="BA956" i="57"/>
  <c r="BG814" i="57"/>
  <c r="BA535" i="57"/>
  <c r="BS140" i="57"/>
  <c r="AU71" i="57"/>
  <c r="BA1537" i="23"/>
  <c r="AX1357" i="23"/>
  <c r="AX1361" i="23"/>
  <c r="AX1358" i="23"/>
  <c r="BD1076" i="23"/>
  <c r="BM1251" i="23"/>
  <c r="BM1250" i="23"/>
  <c r="BA529" i="23"/>
  <c r="BA526" i="23"/>
  <c r="BA525" i="23"/>
  <c r="AT1245" i="57"/>
  <c r="AT1103" i="57"/>
  <c r="BM852" i="57"/>
  <c r="BM212" i="57"/>
  <c r="BA863" i="23"/>
  <c r="BA862" i="23"/>
  <c r="BD830" i="23"/>
  <c r="BD827" i="23"/>
  <c r="BD826" i="23"/>
  <c r="AX578" i="23"/>
  <c r="BI790" i="23"/>
  <c r="BI791" i="23"/>
  <c r="BJ1393" i="23"/>
  <c r="BJ1394" i="23"/>
  <c r="BI689" i="23"/>
  <c r="BI688" i="23"/>
  <c r="BA688" i="23"/>
  <c r="BA689" i="23"/>
  <c r="BS619" i="23"/>
  <c r="BS618" i="23"/>
  <c r="BJ618" i="23"/>
  <c r="BJ619" i="23"/>
  <c r="BF619" i="23"/>
  <c r="BF618" i="23"/>
  <c r="BD618" i="23"/>
  <c r="BD619" i="23"/>
  <c r="BA619" i="23"/>
  <c r="BA618" i="23"/>
  <c r="BR1106" i="23"/>
  <c r="BR1107" i="23"/>
  <c r="BI1106" i="23"/>
  <c r="BI1107" i="23"/>
  <c r="AX1106" i="23"/>
  <c r="AX1107" i="23"/>
  <c r="BL1036" i="23"/>
  <c r="BL1037" i="23"/>
  <c r="BI1286" i="23"/>
  <c r="BI1287" i="23"/>
  <c r="BG1286" i="23"/>
  <c r="BG1287" i="23"/>
  <c r="AW1286" i="23"/>
  <c r="AW1287" i="23"/>
  <c r="BP756" i="23"/>
  <c r="BP757" i="23"/>
  <c r="BF756" i="23"/>
  <c r="BF757" i="23"/>
  <c r="BM653" i="23"/>
  <c r="BM652" i="23"/>
  <c r="BL653" i="23"/>
  <c r="BL652" i="23"/>
  <c r="BA652" i="23"/>
  <c r="BA653" i="23"/>
  <c r="BP722" i="23"/>
  <c r="BP723" i="23"/>
  <c r="BI723" i="23"/>
  <c r="BI722" i="23"/>
  <c r="BD723" i="23"/>
  <c r="BD722" i="23"/>
  <c r="BP928" i="23"/>
  <c r="BP929" i="23"/>
  <c r="BP932" i="23"/>
  <c r="BC929" i="23"/>
  <c r="BC928" i="23"/>
  <c r="AX928" i="23"/>
  <c r="AX932" i="23"/>
  <c r="AX929" i="23"/>
  <c r="BR863" i="23"/>
  <c r="BR862" i="23"/>
  <c r="BG457" i="23"/>
  <c r="BG453" i="23"/>
  <c r="BP579" i="23"/>
  <c r="BC332" i="23"/>
  <c r="AT866" i="23"/>
  <c r="AT862" i="23"/>
  <c r="AT863" i="23"/>
  <c r="BG1214" i="23"/>
  <c r="BG1215" i="23"/>
  <c r="BG999" i="23"/>
  <c r="BG998" i="23"/>
  <c r="AZ999" i="23"/>
  <c r="AZ998" i="23"/>
  <c r="BU967" i="23"/>
  <c r="BU964" i="23"/>
  <c r="BU963" i="23"/>
  <c r="AW138" i="23"/>
  <c r="AW137" i="23"/>
  <c r="BD138" i="23"/>
  <c r="BD137" i="23"/>
  <c r="BD141" i="23"/>
  <c r="BC1499" i="23"/>
  <c r="AW998" i="23"/>
  <c r="AZ223" i="23"/>
  <c r="AZ222" i="23"/>
  <c r="BG1218" i="23"/>
  <c r="BL1106" i="23"/>
  <c r="BR653" i="23"/>
  <c r="AT417" i="23"/>
  <c r="BC1214" i="23"/>
  <c r="BF929" i="23"/>
  <c r="BD928" i="23"/>
  <c r="BD526" i="23"/>
  <c r="R490" i="23"/>
  <c r="R489" i="23"/>
  <c r="R324" i="23"/>
  <c r="R308" i="23"/>
  <c r="R317" i="23"/>
  <c r="T367" i="23"/>
  <c r="T359" i="23"/>
  <c r="T351" i="23"/>
  <c r="T1500" i="23"/>
  <c r="S1269" i="23"/>
  <c r="AU1269" i="23"/>
  <c r="S921" i="57"/>
  <c r="S926" i="57"/>
  <c r="S423" i="57"/>
  <c r="R673" i="57"/>
  <c r="R672" i="57"/>
  <c r="R389" i="57"/>
  <c r="R388" i="57"/>
  <c r="R105" i="57"/>
  <c r="R637" i="57"/>
  <c r="R636" i="57"/>
  <c r="R353" i="57"/>
  <c r="R352" i="57"/>
  <c r="R212" i="57"/>
  <c r="R211" i="57"/>
  <c r="R604" i="57"/>
  <c r="R318" i="57"/>
  <c r="S104" i="57"/>
  <c r="S109" i="57"/>
  <c r="T603" i="57"/>
  <c r="T604" i="57"/>
  <c r="T536" i="57"/>
  <c r="T535" i="57"/>
  <c r="BC856" i="57"/>
  <c r="BC853" i="57"/>
  <c r="BL780" i="57"/>
  <c r="BL779" i="57"/>
  <c r="AX637" i="57"/>
  <c r="BV502" i="57"/>
  <c r="BD499" i="57"/>
  <c r="BD498" i="57"/>
  <c r="BP425" i="57"/>
  <c r="BP424" i="57"/>
  <c r="BP317" i="57"/>
  <c r="BP316" i="57"/>
  <c r="BG280" i="57"/>
  <c r="BP247" i="57"/>
  <c r="BP246" i="57"/>
  <c r="BC179" i="57"/>
  <c r="BP1356" i="57"/>
  <c r="BL1352" i="57"/>
  <c r="BD1315" i="57"/>
  <c r="BD1314" i="57"/>
  <c r="BV1246" i="57"/>
  <c r="BV1245" i="57"/>
  <c r="AX1245" i="57"/>
  <c r="BP1174" i="57"/>
  <c r="BJ1103" i="57"/>
  <c r="BJ1102" i="57"/>
  <c r="BG1031" i="57"/>
  <c r="BL957" i="57"/>
  <c r="BL956" i="57"/>
  <c r="BR923" i="57"/>
  <c r="BR922" i="57"/>
  <c r="AT923" i="57"/>
  <c r="AT922" i="57"/>
  <c r="AZ889" i="57"/>
  <c r="AZ888" i="57"/>
  <c r="BJ709" i="57"/>
  <c r="BJ708" i="57"/>
  <c r="AW572" i="57"/>
  <c r="AZ535" i="57"/>
  <c r="AZ534" i="57"/>
  <c r="BR465" i="57"/>
  <c r="BR464" i="57"/>
  <c r="AT465" i="57"/>
  <c r="AT464" i="57"/>
  <c r="BI212" i="57"/>
  <c r="BI211" i="57"/>
  <c r="BU176" i="57"/>
  <c r="BU175" i="57"/>
  <c r="AW176" i="57"/>
  <c r="AW175" i="57"/>
  <c r="BV1353" i="57"/>
  <c r="BV1352" i="57"/>
  <c r="BS1315" i="57"/>
  <c r="BS1314" i="57"/>
  <c r="BC1314" i="57"/>
  <c r="BA1281" i="57"/>
  <c r="BM1246" i="57"/>
  <c r="BM1245" i="57"/>
  <c r="BG1174" i="57"/>
  <c r="BG1173" i="57"/>
  <c r="AU1138" i="57"/>
  <c r="BC1066" i="57"/>
  <c r="AX1031" i="57"/>
  <c r="AX1030" i="57"/>
  <c r="AT991" i="57"/>
  <c r="AT990" i="57"/>
  <c r="BU960" i="57"/>
  <c r="BI926" i="57"/>
  <c r="BU853" i="57"/>
  <c r="BI815" i="57"/>
  <c r="BI814" i="57"/>
  <c r="BV783" i="57"/>
  <c r="AX780" i="57"/>
  <c r="AX779" i="57"/>
  <c r="BC745" i="57"/>
  <c r="BC744" i="57"/>
  <c r="BD745" i="57"/>
  <c r="BD744" i="57"/>
  <c r="BI637" i="57"/>
  <c r="BI636" i="57"/>
  <c r="AU636" i="57"/>
  <c r="AU637" i="57"/>
  <c r="BV606" i="57"/>
  <c r="BU569" i="57"/>
  <c r="BU568" i="57"/>
  <c r="BG568" i="57"/>
  <c r="BG569" i="57"/>
  <c r="BL538" i="57"/>
  <c r="BI499" i="57"/>
  <c r="BI498" i="57"/>
  <c r="AU428" i="57"/>
  <c r="AU424" i="57"/>
  <c r="BR388" i="57"/>
  <c r="BF353" i="57"/>
  <c r="AT282" i="57"/>
  <c r="BJ281" i="57"/>
  <c r="BJ280" i="57"/>
  <c r="BR179" i="57"/>
  <c r="BR175" i="57"/>
  <c r="BV139" i="57"/>
  <c r="BV140" i="57"/>
  <c r="AX139" i="57"/>
  <c r="AX140" i="57"/>
  <c r="BC106" i="57"/>
  <c r="BC107" i="57"/>
  <c r="BI1536" i="23"/>
  <c r="AW1356" i="57"/>
  <c r="BD1352" i="57"/>
  <c r="BL1315" i="57"/>
  <c r="BO1281" i="57"/>
  <c r="BO1280" i="57"/>
  <c r="AT1284" i="57"/>
  <c r="AX1281" i="57"/>
  <c r="AX1280" i="57"/>
  <c r="BL1210" i="57"/>
  <c r="BL1209" i="57"/>
  <c r="BV1210" i="57"/>
  <c r="BC1137" i="57"/>
  <c r="BS1102" i="57"/>
  <c r="BS1103" i="57"/>
  <c r="BR1067" i="57"/>
  <c r="BR1066" i="57"/>
  <c r="BP1030" i="57"/>
  <c r="BP1031" i="57"/>
  <c r="BL991" i="57"/>
  <c r="BL990" i="57"/>
  <c r="BO956" i="57"/>
  <c r="BO957" i="57"/>
  <c r="BR926" i="57"/>
  <c r="BC922" i="57"/>
  <c r="BC923" i="57"/>
  <c r="AX923" i="57"/>
  <c r="AX922" i="57"/>
  <c r="BO892" i="57"/>
  <c r="AT856" i="57"/>
  <c r="BC815" i="57"/>
  <c r="BP780" i="57"/>
  <c r="BP779" i="57"/>
  <c r="AW745" i="57"/>
  <c r="AW744" i="57"/>
  <c r="BF673" i="57"/>
  <c r="BF672" i="57"/>
  <c r="AW673" i="57"/>
  <c r="AW672" i="57"/>
  <c r="BS640" i="57"/>
  <c r="AT603" i="57"/>
  <c r="AT602" i="57"/>
  <c r="AZ569" i="57"/>
  <c r="AZ568" i="57"/>
  <c r="AZ572" i="57"/>
  <c r="BO538" i="57"/>
  <c r="BL499" i="57"/>
  <c r="BL498" i="57"/>
  <c r="AU502" i="57"/>
  <c r="AU498" i="57"/>
  <c r="AU499" i="57"/>
  <c r="AZ468" i="57"/>
  <c r="BU425" i="57"/>
  <c r="BU424" i="57"/>
  <c r="BG425" i="57"/>
  <c r="BG424" i="57"/>
  <c r="BO353" i="57"/>
  <c r="BO352" i="57"/>
  <c r="AX353" i="57"/>
  <c r="AX352" i="57"/>
  <c r="BM320" i="57"/>
  <c r="BI247" i="57"/>
  <c r="BI246" i="57"/>
  <c r="AU247" i="57"/>
  <c r="AU246" i="57"/>
  <c r="AT215" i="57"/>
  <c r="AX212" i="57"/>
  <c r="AX211" i="57"/>
  <c r="BL179" i="57"/>
  <c r="BO140" i="57"/>
  <c r="BO139" i="57"/>
  <c r="BC140" i="57"/>
  <c r="BC139" i="57"/>
  <c r="BU1430" i="23"/>
  <c r="BU1429" i="23"/>
  <c r="BD1073" i="23"/>
  <c r="BI1315" i="57"/>
  <c r="BI1314" i="57"/>
  <c r="BI1281" i="57"/>
  <c r="BS1281" i="57"/>
  <c r="AU1281" i="57"/>
  <c r="BF1245" i="57"/>
  <c r="BI1213" i="57"/>
  <c r="BC1210" i="57"/>
  <c r="BC1209" i="57"/>
  <c r="BC1173" i="57"/>
  <c r="BR1137" i="57"/>
  <c r="BM1103" i="57"/>
  <c r="BM1102" i="57"/>
  <c r="BL1103" i="57"/>
  <c r="BR1070" i="57"/>
  <c r="BL1067" i="57"/>
  <c r="BL1066" i="57"/>
  <c r="BI957" i="57"/>
  <c r="BI956" i="57"/>
  <c r="BL926" i="57"/>
  <c r="AW926" i="57"/>
  <c r="BU815" i="57"/>
  <c r="AZ818" i="57"/>
  <c r="AT815" i="57"/>
  <c r="AT814" i="57"/>
  <c r="BS783" i="57"/>
  <c r="AU780" i="57"/>
  <c r="AU779" i="57"/>
  <c r="BO745" i="57"/>
  <c r="AT748" i="57"/>
  <c r="BF709" i="57"/>
  <c r="AX672" i="57"/>
  <c r="AX673" i="57"/>
  <c r="AW676" i="57"/>
  <c r="BM640" i="57"/>
  <c r="BJ602" i="57"/>
  <c r="BJ603" i="57"/>
  <c r="BA603" i="57"/>
  <c r="BA602" i="57"/>
  <c r="BA572" i="57"/>
  <c r="BI538" i="57"/>
  <c r="BM502" i="57"/>
  <c r="BC468" i="57"/>
  <c r="BO425" i="57"/>
  <c r="BO424" i="57"/>
  <c r="BA425" i="57"/>
  <c r="BA424" i="57"/>
  <c r="BR353" i="57"/>
  <c r="BR352" i="57"/>
  <c r="BI353" i="57"/>
  <c r="BI352" i="57"/>
  <c r="BO356" i="57"/>
  <c r="BG320" i="57"/>
  <c r="BV281" i="57"/>
  <c r="BV280" i="57"/>
  <c r="AW281" i="57"/>
  <c r="AW280" i="57"/>
  <c r="BM247" i="57"/>
  <c r="BM246" i="57"/>
  <c r="BG212" i="57"/>
  <c r="BV143" i="57"/>
  <c r="BL107" i="57"/>
  <c r="BL106" i="57"/>
  <c r="BP74" i="57"/>
  <c r="BO1537" i="23"/>
  <c r="BO1536" i="23"/>
  <c r="BI1353" i="57"/>
  <c r="BI1352" i="57"/>
  <c r="BA1315" i="57"/>
  <c r="BA1314" i="57"/>
  <c r="BF1314" i="57"/>
  <c r="BF1284" i="57"/>
  <c r="AZ1280" i="57"/>
  <c r="AT1211" i="57"/>
  <c r="BC1213" i="57"/>
  <c r="AW1209" i="57"/>
  <c r="BU1177" i="57"/>
  <c r="BL1174" i="57"/>
  <c r="BL1138" i="57"/>
  <c r="BO1106" i="57"/>
  <c r="BU1102" i="57"/>
  <c r="AW1102" i="57"/>
  <c r="BI1066" i="57"/>
  <c r="BD1031" i="57"/>
  <c r="BD1030" i="57"/>
  <c r="BF994" i="57"/>
  <c r="BC957" i="57"/>
  <c r="BC956" i="57"/>
  <c r="BR892" i="57"/>
  <c r="BC892" i="57"/>
  <c r="AZ853" i="57"/>
  <c r="BO814" i="57"/>
  <c r="AT818" i="57"/>
  <c r="BR783" i="57"/>
  <c r="BD783" i="57"/>
  <c r="BL748" i="57"/>
  <c r="BR673" i="57"/>
  <c r="BI673" i="57"/>
  <c r="BI672" i="57"/>
  <c r="AZ637" i="57"/>
  <c r="AZ636" i="57"/>
  <c r="BF603" i="57"/>
  <c r="AW603" i="57"/>
  <c r="BC535" i="57"/>
  <c r="BC534" i="57"/>
  <c r="BO499" i="57"/>
  <c r="BO498" i="57"/>
  <c r="BU465" i="57"/>
  <c r="BU464" i="57"/>
  <c r="AZ389" i="57"/>
  <c r="BJ353" i="57"/>
  <c r="BJ352" i="57"/>
  <c r="BA353" i="57"/>
  <c r="BA352" i="57"/>
  <c r="BR317" i="57"/>
  <c r="BR316" i="57"/>
  <c r="AU316" i="57"/>
  <c r="BF281" i="57"/>
  <c r="BF280" i="57"/>
  <c r="BM250" i="57"/>
  <c r="BF247" i="57"/>
  <c r="BF246" i="57"/>
  <c r="AZ211" i="57"/>
  <c r="BL139" i="57"/>
  <c r="BL140" i="57"/>
  <c r="BM110" i="57"/>
  <c r="AX1352" i="57"/>
  <c r="BU1246" i="57"/>
  <c r="BA1067" i="57"/>
  <c r="BM923" i="57"/>
  <c r="BD748" i="57"/>
  <c r="BL502" i="57"/>
  <c r="BR176" i="57"/>
  <c r="BG140" i="57"/>
  <c r="BG70" i="57"/>
  <c r="BP1537" i="23"/>
  <c r="BP1536" i="23"/>
  <c r="AZ1315" i="57"/>
  <c r="AT1174" i="57"/>
  <c r="BG1138" i="57"/>
  <c r="BA889" i="57"/>
  <c r="AZ708" i="57"/>
  <c r="BS106" i="57"/>
  <c r="BI1465" i="23"/>
  <c r="BI1464" i="23"/>
  <c r="BI1468" i="23"/>
  <c r="BC1140" i="23"/>
  <c r="BC1141" i="23"/>
  <c r="BC1144" i="23"/>
  <c r="BO1250" i="23"/>
  <c r="BO1254" i="23"/>
  <c r="BO1251" i="23"/>
  <c r="BF963" i="23"/>
  <c r="BF964" i="23"/>
  <c r="BM1280" i="57"/>
  <c r="AZ1246" i="57"/>
  <c r="BA957" i="57"/>
  <c r="BG815" i="57"/>
  <c r="AT709" i="57"/>
  <c r="AT502" i="57"/>
  <c r="BD143" i="57"/>
  <c r="AU70" i="57"/>
  <c r="BD1433" i="23"/>
  <c r="BD1430" i="23"/>
  <c r="BD1429" i="23"/>
  <c r="BU827" i="23"/>
  <c r="BU826" i="23"/>
  <c r="AT1246" i="57"/>
  <c r="BR1102" i="57"/>
  <c r="BM853" i="57"/>
  <c r="BA815" i="57"/>
  <c r="AX215" i="57"/>
  <c r="BA866" i="23"/>
  <c r="AX863" i="23"/>
  <c r="AX862" i="23"/>
  <c r="BO826" i="23"/>
  <c r="BO827" i="23"/>
  <c r="BC826" i="23"/>
  <c r="BC827" i="23"/>
  <c r="BO579" i="23"/>
  <c r="BG526" i="23"/>
  <c r="BG525" i="23"/>
  <c r="BF332" i="23"/>
  <c r="BF333" i="23"/>
  <c r="BA336" i="23"/>
  <c r="AT1037" i="23"/>
  <c r="AT1036" i="23"/>
  <c r="BC1286" i="23"/>
  <c r="BC1287" i="23"/>
  <c r="AU1395" i="23"/>
  <c r="BS1394" i="23"/>
  <c r="BS1393" i="23"/>
  <c r="BR1393" i="23"/>
  <c r="BR1394" i="23"/>
  <c r="BL1397" i="23"/>
  <c r="BG1393" i="23"/>
  <c r="BG1394" i="23"/>
  <c r="BF1393" i="23"/>
  <c r="BF1394" i="23"/>
  <c r="BC1393" i="23"/>
  <c r="BC1394" i="23"/>
  <c r="AZ1394" i="23"/>
  <c r="AZ1393" i="23"/>
  <c r="BM689" i="23"/>
  <c r="BM688" i="23"/>
  <c r="BI692" i="23"/>
  <c r="BD688" i="23"/>
  <c r="BD689" i="23"/>
  <c r="BS622" i="23"/>
  <c r="BP618" i="23"/>
  <c r="BP619" i="23"/>
  <c r="BF622" i="23"/>
  <c r="BS1110" i="23"/>
  <c r="BM1106" i="23"/>
  <c r="BM1107" i="23"/>
  <c r="BJ1110" i="23"/>
  <c r="BG1106" i="23"/>
  <c r="BG1107" i="23"/>
  <c r="BF1106" i="23"/>
  <c r="BF1107" i="23"/>
  <c r="BV1287" i="23"/>
  <c r="BV1286" i="23"/>
  <c r="BR1286" i="23"/>
  <c r="BR1287" i="23"/>
  <c r="BI1290" i="23"/>
  <c r="BD1286" i="23"/>
  <c r="BD1287" i="23"/>
  <c r="BA1286" i="23"/>
  <c r="BA1287" i="23"/>
  <c r="BP760" i="23"/>
  <c r="BM757" i="23"/>
  <c r="BM756" i="23"/>
  <c r="BG760" i="23"/>
  <c r="BA760" i="23"/>
  <c r="BV652" i="23"/>
  <c r="BV653" i="23"/>
  <c r="BS653" i="23"/>
  <c r="BS652" i="23"/>
  <c r="BO652" i="23"/>
  <c r="BO653" i="23"/>
  <c r="BM656" i="23"/>
  <c r="BI652" i="23"/>
  <c r="BI653" i="23"/>
  <c r="BF652" i="23"/>
  <c r="BF653" i="23"/>
  <c r="BJ723" i="23"/>
  <c r="BJ722" i="23"/>
  <c r="BD726" i="23"/>
  <c r="AX723" i="23"/>
  <c r="AX722" i="23"/>
  <c r="AW722" i="23"/>
  <c r="AW723" i="23"/>
  <c r="BM929" i="23"/>
  <c r="BM928" i="23"/>
  <c r="BA932" i="23"/>
  <c r="BV862" i="23"/>
  <c r="BV863" i="23"/>
  <c r="BP866" i="23"/>
  <c r="BU790" i="23"/>
  <c r="BU791" i="23"/>
  <c r="BI794" i="23"/>
  <c r="BI453" i="23"/>
  <c r="BI454" i="23"/>
  <c r="BV1393" i="23"/>
  <c r="AW618" i="23"/>
  <c r="BP578" i="23"/>
  <c r="BM723" i="23"/>
  <c r="BF1286" i="23"/>
  <c r="BF722" i="23"/>
  <c r="AX1215" i="23"/>
  <c r="AX1214" i="23"/>
  <c r="AX1218" i="23"/>
  <c r="BV1002" i="23"/>
  <c r="BS999" i="23"/>
  <c r="BS998" i="23"/>
  <c r="BG1002" i="23"/>
  <c r="BD1002" i="23"/>
  <c r="BD998" i="23"/>
  <c r="BV963" i="23"/>
  <c r="BV964" i="23"/>
  <c r="AX827" i="23"/>
  <c r="AX830" i="23"/>
  <c r="AX826" i="23"/>
  <c r="AW999" i="23"/>
  <c r="BF529" i="23"/>
  <c r="BF526" i="23"/>
  <c r="AW141" i="23"/>
  <c r="BL1107" i="23"/>
  <c r="BD999" i="23"/>
  <c r="AT418" i="23"/>
  <c r="BR652" i="23"/>
  <c r="AZ722" i="23"/>
  <c r="BC830" i="23"/>
  <c r="AX790" i="23"/>
  <c r="BF928" i="23"/>
  <c r="BG963" i="23"/>
  <c r="BF967" i="23"/>
  <c r="BU440" i="23"/>
  <c r="BU448" i="23"/>
  <c r="BU459" i="23"/>
  <c r="R320" i="23"/>
  <c r="R329" i="23"/>
  <c r="R313" i="23"/>
  <c r="T365" i="23"/>
  <c r="T357" i="23"/>
  <c r="T349" i="23"/>
  <c r="S994" i="57"/>
  <c r="R827" i="23"/>
  <c r="R826" i="23"/>
  <c r="R756" i="23"/>
  <c r="R689" i="23"/>
  <c r="R688" i="23"/>
  <c r="R618" i="23"/>
  <c r="BU550" i="23"/>
  <c r="R1353" i="57"/>
  <c r="R1352" i="57"/>
  <c r="R1210" i="57"/>
  <c r="R1209" i="57"/>
  <c r="S1433" i="23"/>
  <c r="R1032" i="57"/>
  <c r="R1030" i="57"/>
  <c r="R854" i="57"/>
  <c r="R852" i="57"/>
  <c r="BU554" i="23"/>
  <c r="AT240" i="23"/>
  <c r="T1000" i="23"/>
  <c r="R603" i="57"/>
  <c r="R602" i="57"/>
  <c r="R317" i="57"/>
  <c r="R316" i="57"/>
  <c r="AT244" i="23"/>
  <c r="R1175" i="57"/>
  <c r="R990" i="57"/>
  <c r="R888" i="57"/>
  <c r="S601" i="57"/>
  <c r="S604" i="57"/>
  <c r="S606" i="57"/>
  <c r="S463" i="57"/>
  <c r="S468" i="57"/>
  <c r="S320" i="57"/>
  <c r="S315" i="57"/>
  <c r="S318" i="57"/>
  <c r="S174" i="57"/>
  <c r="S179" i="57"/>
  <c r="BU1089" i="23"/>
  <c r="S1535" i="23"/>
  <c r="S1463" i="23"/>
  <c r="T318" i="57"/>
  <c r="BU516" i="23"/>
  <c r="T248" i="57"/>
  <c r="BU1353" i="57"/>
  <c r="BU1352" i="57"/>
  <c r="BO994" i="57"/>
  <c r="BO991" i="57"/>
  <c r="BO990" i="57"/>
  <c r="BF780" i="57"/>
  <c r="BF779" i="57"/>
  <c r="BJ640" i="57"/>
  <c r="BP637" i="57"/>
  <c r="BP636" i="57"/>
  <c r="BD572" i="57"/>
  <c r="BJ569" i="57"/>
  <c r="BJ568" i="57"/>
  <c r="BP502" i="57"/>
  <c r="BV499" i="57"/>
  <c r="BD428" i="57"/>
  <c r="BJ425" i="57"/>
  <c r="BJ424" i="57"/>
  <c r="BD320" i="57"/>
  <c r="BJ317" i="57"/>
  <c r="BJ316" i="57"/>
  <c r="BS284" i="57"/>
  <c r="AU282" i="57"/>
  <c r="BA281" i="57"/>
  <c r="BA280" i="57"/>
  <c r="BD250" i="57"/>
  <c r="BJ247" i="57"/>
  <c r="BJ246" i="57"/>
  <c r="BO215" i="57"/>
  <c r="BC1353" i="57"/>
  <c r="BC1352" i="57"/>
  <c r="BV1315" i="57"/>
  <c r="BV1314" i="57"/>
  <c r="AX1314" i="57"/>
  <c r="BJ1249" i="57"/>
  <c r="BP1246" i="57"/>
  <c r="BP1245" i="57"/>
  <c r="BD1177" i="57"/>
  <c r="BJ1174" i="57"/>
  <c r="BJ1173" i="57"/>
  <c r="BV1106" i="57"/>
  <c r="AX1106" i="57"/>
  <c r="BD1103" i="57"/>
  <c r="BD1102" i="57"/>
  <c r="BS1034" i="57"/>
  <c r="AU1031" i="57"/>
  <c r="AU1032" i="57"/>
  <c r="BA1031" i="57"/>
  <c r="BF957" i="57"/>
  <c r="BF956" i="57"/>
  <c r="BL923" i="57"/>
  <c r="BL922" i="57"/>
  <c r="BR889" i="57"/>
  <c r="BR888" i="57"/>
  <c r="AT889" i="57"/>
  <c r="AT888" i="57"/>
  <c r="BV712" i="57"/>
  <c r="AX712" i="57"/>
  <c r="BD709" i="57"/>
  <c r="BD708" i="57"/>
  <c r="BR535" i="57"/>
  <c r="BR534" i="57"/>
  <c r="AT535" i="57"/>
  <c r="AT534" i="57"/>
  <c r="BL465" i="57"/>
  <c r="BL464" i="57"/>
  <c r="BC212" i="57"/>
  <c r="BC211" i="57"/>
  <c r="BO176" i="57"/>
  <c r="BO175" i="57"/>
  <c r="BV1356" i="57"/>
  <c r="AU1315" i="57"/>
  <c r="AU1314" i="57"/>
  <c r="BC1315" i="57"/>
  <c r="AW1281" i="57"/>
  <c r="AW1280" i="57"/>
  <c r="BR1210" i="57"/>
  <c r="AW1174" i="57"/>
  <c r="AW1173" i="57"/>
  <c r="AZ1067" i="57"/>
  <c r="AZ1066" i="57"/>
  <c r="BU991" i="57"/>
  <c r="BU990" i="57"/>
  <c r="AZ926" i="57"/>
  <c r="BL892" i="57"/>
  <c r="AW889" i="57"/>
  <c r="AW888" i="57"/>
  <c r="BR853" i="57"/>
  <c r="BR852" i="57"/>
  <c r="BF815" i="57"/>
  <c r="BF814" i="57"/>
  <c r="BG780" i="57"/>
  <c r="BG779" i="57"/>
  <c r="AX783" i="57"/>
  <c r="AZ744" i="57"/>
  <c r="AZ745" i="57"/>
  <c r="BL673" i="57"/>
  <c r="BL672" i="57"/>
  <c r="BS636" i="57"/>
  <c r="BS637" i="57"/>
  <c r="AT637" i="57"/>
  <c r="AT636" i="57"/>
  <c r="AT640" i="57"/>
  <c r="AZ603" i="57"/>
  <c r="AZ602" i="57"/>
  <c r="BU535" i="57"/>
  <c r="BU534" i="57"/>
  <c r="BA502" i="57"/>
  <c r="BS428" i="57"/>
  <c r="BS424" i="57"/>
  <c r="BR389" i="57"/>
  <c r="BI389" i="57"/>
  <c r="BI388" i="57"/>
  <c r="BU353" i="57"/>
  <c r="BU352" i="57"/>
  <c r="BD353" i="57"/>
  <c r="BD352" i="57"/>
  <c r="AU353" i="57"/>
  <c r="AU352" i="57"/>
  <c r="BC317" i="57"/>
  <c r="BC316" i="57"/>
  <c r="BI280" i="57"/>
  <c r="BI284" i="57"/>
  <c r="BI281" i="57"/>
  <c r="BR212" i="57"/>
  <c r="BR211" i="57"/>
  <c r="BP140" i="57"/>
  <c r="BP139" i="57"/>
  <c r="AT107" i="57"/>
  <c r="AT106" i="57"/>
  <c r="AT110" i="57"/>
  <c r="BM70" i="57"/>
  <c r="BM71" i="57"/>
  <c r="BS1318" i="57"/>
  <c r="BL1281" i="57"/>
  <c r="BL1280" i="57"/>
  <c r="BG1245" i="57"/>
  <c r="BG1246" i="57"/>
  <c r="BI1210" i="57"/>
  <c r="BI1209" i="57"/>
  <c r="BG1177" i="57"/>
  <c r="BC1138" i="57"/>
  <c r="AW1066" i="57"/>
  <c r="AX991" i="57"/>
  <c r="AX990" i="57"/>
  <c r="BV923" i="57"/>
  <c r="BV922" i="57"/>
  <c r="BL853" i="57"/>
  <c r="BL852" i="57"/>
  <c r="BF818" i="57"/>
  <c r="AZ815" i="57"/>
  <c r="AZ814" i="57"/>
  <c r="BP783" i="57"/>
  <c r="AT745" i="57"/>
  <c r="AT744" i="57"/>
  <c r="BD673" i="57"/>
  <c r="BD672" i="57"/>
  <c r="AU673" i="57"/>
  <c r="AU672" i="57"/>
  <c r="BC637" i="57"/>
  <c r="BC636" i="57"/>
  <c r="BR603" i="57"/>
  <c r="BR602" i="57"/>
  <c r="BG572" i="57"/>
  <c r="BS502" i="57"/>
  <c r="BS498" i="57"/>
  <c r="BS499" i="57"/>
  <c r="BI465" i="57"/>
  <c r="BI464" i="57"/>
  <c r="BL389" i="57"/>
  <c r="BL388" i="57"/>
  <c r="BC388" i="57"/>
  <c r="BC389" i="57"/>
  <c r="BV353" i="57"/>
  <c r="BV352" i="57"/>
  <c r="BM353" i="57"/>
  <c r="BM352" i="57"/>
  <c r="AX356" i="57"/>
  <c r="AW317" i="57"/>
  <c r="AW316" i="57"/>
  <c r="BJ284" i="57"/>
  <c r="BS247" i="57"/>
  <c r="BS246" i="57"/>
  <c r="BL212" i="57"/>
  <c r="BL211" i="57"/>
  <c r="BP175" i="57"/>
  <c r="BP176" i="57"/>
  <c r="BO143" i="57"/>
  <c r="AT140" i="57"/>
  <c r="AT139" i="57"/>
  <c r="AT143" i="57"/>
  <c r="BM106" i="57"/>
  <c r="BM107" i="57"/>
  <c r="BI71" i="57"/>
  <c r="BI70" i="57"/>
  <c r="BS1429" i="23"/>
  <c r="BS1430" i="23"/>
  <c r="BS1433" i="23"/>
  <c r="BL1356" i="57"/>
  <c r="BO1318" i="57"/>
  <c r="BL1284" i="57"/>
  <c r="BF1281" i="57"/>
  <c r="BF1280" i="57"/>
  <c r="BA1246" i="57"/>
  <c r="BA1245" i="57"/>
  <c r="BF1246" i="57"/>
  <c r="BC1174" i="57"/>
  <c r="AW1137" i="57"/>
  <c r="BS1106" i="57"/>
  <c r="AZ1102" i="57"/>
  <c r="BF991" i="57"/>
  <c r="BF990" i="57"/>
  <c r="BG990" i="57"/>
  <c r="BI960" i="57"/>
  <c r="BU923" i="57"/>
  <c r="BU922" i="57"/>
  <c r="AZ892" i="57"/>
  <c r="BL856" i="57"/>
  <c r="BR815" i="57"/>
  <c r="BR814" i="57"/>
  <c r="BR748" i="57"/>
  <c r="BL745" i="57"/>
  <c r="BL744" i="57"/>
  <c r="BV672" i="57"/>
  <c r="BV673" i="57"/>
  <c r="BM673" i="57"/>
  <c r="BM672" i="57"/>
  <c r="AW637" i="57"/>
  <c r="AW636" i="57"/>
  <c r="AW499" i="57"/>
  <c r="AW498" i="57"/>
  <c r="AZ425" i="57"/>
  <c r="AZ424" i="57"/>
  <c r="BF389" i="57"/>
  <c r="BF388" i="57"/>
  <c r="BP352" i="57"/>
  <c r="BP353" i="57"/>
  <c r="BG353" i="57"/>
  <c r="BG352" i="57"/>
  <c r="BU281" i="57"/>
  <c r="BU280" i="57"/>
  <c r="BD284" i="57"/>
  <c r="BL247" i="57"/>
  <c r="BL246" i="57"/>
  <c r="AU250" i="57"/>
  <c r="BL215" i="57"/>
  <c r="BF179" i="57"/>
  <c r="BJ143" i="57"/>
  <c r="BI106" i="57"/>
  <c r="BI107" i="57"/>
  <c r="BD71" i="57"/>
  <c r="BD70" i="57"/>
  <c r="BF1537" i="23"/>
  <c r="BF1536" i="23"/>
  <c r="BG1318" i="57"/>
  <c r="BF1315" i="57"/>
  <c r="AZ1281" i="57"/>
  <c r="AT1210" i="57"/>
  <c r="AW1210" i="57"/>
  <c r="BS1177" i="57"/>
  <c r="AZ1173" i="57"/>
  <c r="BO1137" i="57"/>
  <c r="AT1141" i="57"/>
  <c r="BU1103" i="57"/>
  <c r="AW1103" i="57"/>
  <c r="BI1067" i="57"/>
  <c r="BR960" i="57"/>
  <c r="BF926" i="57"/>
  <c r="AT892" i="57"/>
  <c r="BF856" i="57"/>
  <c r="BO815" i="57"/>
  <c r="BM780" i="57"/>
  <c r="BM779" i="57"/>
  <c r="AU709" i="57"/>
  <c r="AU708" i="57"/>
  <c r="BP673" i="57"/>
  <c r="BP672" i="57"/>
  <c r="BG673" i="57"/>
  <c r="BG672" i="57"/>
  <c r="BO637" i="57"/>
  <c r="BO636" i="57"/>
  <c r="BU603" i="57"/>
  <c r="BU602" i="57"/>
  <c r="BD603" i="57"/>
  <c r="BD602" i="57"/>
  <c r="AU603" i="57"/>
  <c r="AU602" i="57"/>
  <c r="BL569" i="57"/>
  <c r="BL568" i="57"/>
  <c r="BR538" i="57"/>
  <c r="BG502" i="57"/>
  <c r="AW465" i="57"/>
  <c r="AW464" i="57"/>
  <c r="BR424" i="57"/>
  <c r="AT425" i="57"/>
  <c r="AT424" i="57"/>
  <c r="BO388" i="57"/>
  <c r="AX389" i="57"/>
  <c r="AX388" i="57"/>
  <c r="BJ356" i="57"/>
  <c r="BI356" i="57"/>
  <c r="BI317" i="57"/>
  <c r="BI316" i="57"/>
  <c r="AU317" i="57"/>
  <c r="BP280" i="57"/>
  <c r="AX284" i="57"/>
  <c r="AW247" i="57"/>
  <c r="AW246" i="57"/>
  <c r="AZ212" i="57"/>
  <c r="BA175" i="57"/>
  <c r="BU140" i="57"/>
  <c r="BU139" i="57"/>
  <c r="BI140" i="57"/>
  <c r="BI139" i="57"/>
  <c r="BR70" i="57"/>
  <c r="BR71" i="57"/>
  <c r="AT70" i="57"/>
  <c r="AT71" i="57"/>
  <c r="AX1353" i="57"/>
  <c r="BM1249" i="57"/>
  <c r="BC1030" i="57"/>
  <c r="BP179" i="57"/>
  <c r="BG107" i="57"/>
  <c r="BP1540" i="23"/>
  <c r="BR1173" i="57"/>
  <c r="BF1102" i="57"/>
  <c r="BM990" i="57"/>
  <c r="BA852" i="57"/>
  <c r="AZ709" i="57"/>
  <c r="BA211" i="57"/>
  <c r="BD1468" i="23"/>
  <c r="BD1465" i="23"/>
  <c r="BD1464" i="23"/>
  <c r="BG1254" i="23"/>
  <c r="BG1250" i="23"/>
  <c r="BG1251" i="23"/>
  <c r="BM1281" i="57"/>
  <c r="BA1137" i="57"/>
  <c r="BR708" i="57"/>
  <c r="AZ428" i="57"/>
  <c r="AU139" i="57"/>
  <c r="BC1430" i="23"/>
  <c r="BC1429" i="23"/>
  <c r="BM830" i="23"/>
  <c r="BM826" i="23"/>
  <c r="BM827" i="23"/>
  <c r="BR262" i="23"/>
  <c r="BR258" i="23"/>
  <c r="BR1245" i="57"/>
  <c r="BR1103" i="57"/>
  <c r="BC852" i="57"/>
  <c r="BA744" i="57"/>
  <c r="AU425" i="57"/>
  <c r="BV215" i="57"/>
  <c r="AU107" i="57"/>
  <c r="BR578" i="23"/>
  <c r="BR579" i="23"/>
  <c r="BL582" i="23"/>
  <c r="BI582" i="23"/>
  <c r="BI579" i="23"/>
  <c r="BF578" i="23"/>
  <c r="BF579" i="23"/>
  <c r="AW578" i="23"/>
  <c r="BI525" i="23"/>
  <c r="BI526" i="23"/>
  <c r="BC454" i="23"/>
  <c r="BC453" i="23"/>
  <c r="BP863" i="23"/>
  <c r="BP862" i="23"/>
  <c r="BU1393" i="23"/>
  <c r="BU1394" i="23"/>
  <c r="BS1397" i="23"/>
  <c r="BP1394" i="23"/>
  <c r="BP1393" i="23"/>
  <c r="BO1393" i="23"/>
  <c r="BO1394" i="23"/>
  <c r="BJ1397" i="23"/>
  <c r="BG1397" i="23"/>
  <c r="BD1397" i="23"/>
  <c r="AZ1397" i="23"/>
  <c r="AW1393" i="23"/>
  <c r="AW1394" i="23"/>
  <c r="BU688" i="23"/>
  <c r="BU689" i="23"/>
  <c r="BR692" i="23"/>
  <c r="BO692" i="23"/>
  <c r="BG688" i="23"/>
  <c r="BG689" i="23"/>
  <c r="BF688" i="23"/>
  <c r="BF689" i="23"/>
  <c r="BC692" i="23"/>
  <c r="BV622" i="23"/>
  <c r="BU622" i="23"/>
  <c r="BR618" i="23"/>
  <c r="BR619" i="23"/>
  <c r="BJ622" i="23"/>
  <c r="BI619" i="23"/>
  <c r="BI618" i="23"/>
  <c r="BD622" i="23"/>
  <c r="BC618" i="23"/>
  <c r="BC619" i="23"/>
  <c r="AZ619" i="23"/>
  <c r="AZ618" i="23"/>
  <c r="BS1107" i="23"/>
  <c r="BS1106" i="23"/>
  <c r="BJ1107" i="23"/>
  <c r="BJ1106" i="23"/>
  <c r="BG1110" i="23"/>
  <c r="BA1107" i="23"/>
  <c r="BA1106" i="23"/>
  <c r="AW1110" i="23"/>
  <c r="BJ1073" i="23"/>
  <c r="BJ1076" i="23"/>
  <c r="BJ1072" i="23"/>
  <c r="BJ1036" i="23"/>
  <c r="BV1290" i="23"/>
  <c r="BR1290" i="23"/>
  <c r="BO1286" i="23"/>
  <c r="BO1287" i="23"/>
  <c r="BD1290" i="23"/>
  <c r="BU757" i="23"/>
  <c r="BU756" i="23"/>
  <c r="BR757" i="23"/>
  <c r="BR756" i="23"/>
  <c r="BO757" i="23"/>
  <c r="BO756" i="23"/>
  <c r="BM760" i="23"/>
  <c r="BI756" i="23"/>
  <c r="BI757" i="23"/>
  <c r="BF760" i="23"/>
  <c r="BA756" i="23"/>
  <c r="BA757" i="23"/>
  <c r="AX756" i="23"/>
  <c r="AX757" i="23"/>
  <c r="AW757" i="23"/>
  <c r="AW756" i="23"/>
  <c r="BL656" i="23"/>
  <c r="BJ652" i="23"/>
  <c r="BJ653" i="23"/>
  <c r="BG653" i="23"/>
  <c r="BG652" i="23"/>
  <c r="BF656" i="23"/>
  <c r="BC653" i="23"/>
  <c r="BC652" i="23"/>
  <c r="AW653" i="23"/>
  <c r="AW652" i="23"/>
  <c r="BR726" i="23"/>
  <c r="BR723" i="23"/>
  <c r="BP726" i="23"/>
  <c r="BI726" i="23"/>
  <c r="BC726" i="23"/>
  <c r="AX726" i="23"/>
  <c r="BO929" i="23"/>
  <c r="BO932" i="23"/>
  <c r="BM932" i="23"/>
  <c r="BI929" i="23"/>
  <c r="BI928" i="23"/>
  <c r="BG928" i="23"/>
  <c r="BG929" i="23"/>
  <c r="BG932" i="23"/>
  <c r="BA929" i="23"/>
  <c r="BA928" i="23"/>
  <c r="AW932" i="23"/>
  <c r="BR794" i="23"/>
  <c r="BO790" i="23"/>
  <c r="BO791" i="23"/>
  <c r="BL791" i="23"/>
  <c r="BL790" i="23"/>
  <c r="BC794" i="23"/>
  <c r="AZ791" i="23"/>
  <c r="AZ790" i="23"/>
  <c r="BV1394" i="23"/>
  <c r="AT1175" i="23"/>
  <c r="AT1174" i="23"/>
  <c r="AW619" i="23"/>
  <c r="BJ656" i="23"/>
  <c r="BV689" i="23"/>
  <c r="BS1536" i="23"/>
  <c r="AU826" i="23"/>
  <c r="AU827" i="23"/>
  <c r="BI1214" i="23"/>
  <c r="BI1215" i="23"/>
  <c r="BF1214" i="23"/>
  <c r="BF1215" i="23"/>
  <c r="AW1215" i="23"/>
  <c r="AW1214" i="23"/>
  <c r="BV998" i="23"/>
  <c r="BV999" i="23"/>
  <c r="BP1002" i="23"/>
  <c r="BO999" i="23"/>
  <c r="BO998" i="23"/>
  <c r="BI999" i="23"/>
  <c r="BI998" i="23"/>
  <c r="BF1002" i="23"/>
  <c r="BC998" i="23"/>
  <c r="BC999" i="23"/>
  <c r="BA1002" i="23"/>
  <c r="BV967" i="23"/>
  <c r="AZ967" i="23"/>
  <c r="AZ964" i="23"/>
  <c r="AZ963" i="23"/>
  <c r="BC138" i="23"/>
  <c r="BC137" i="23"/>
  <c r="BF138" i="23"/>
  <c r="BF137" i="23"/>
  <c r="BA1394" i="23"/>
  <c r="AZ137" i="23"/>
  <c r="BR582" i="23"/>
  <c r="BL1040" i="23"/>
  <c r="BA692" i="23"/>
  <c r="AZ333" i="23"/>
  <c r="AZ226" i="23"/>
  <c r="BC1397" i="23"/>
  <c r="BV790" i="23"/>
  <c r="BR722" i="23"/>
  <c r="BU929" i="23"/>
  <c r="BU928" i="23"/>
  <c r="BG656" i="23"/>
  <c r="BL723" i="23"/>
  <c r="AZ723" i="23"/>
  <c r="BP222" i="23"/>
  <c r="BP791" i="23"/>
  <c r="AX791" i="23"/>
  <c r="BF1287" i="23"/>
  <c r="BV928" i="23"/>
  <c r="BO863" i="23"/>
  <c r="BO862" i="23"/>
  <c r="BG454" i="23"/>
  <c r="BD525" i="23"/>
  <c r="BU511" i="23"/>
  <c r="BU531" i="23"/>
  <c r="R316" i="23"/>
  <c r="R325" i="23"/>
  <c r="R309" i="23"/>
  <c r="T363" i="23"/>
  <c r="T355" i="23"/>
  <c r="BO355" i="23"/>
  <c r="T347" i="23"/>
  <c r="BU220" i="23"/>
  <c r="R815" i="57"/>
  <c r="R814" i="57"/>
  <c r="R816" i="57"/>
  <c r="S1335" i="23"/>
  <c r="BV1335" i="23"/>
  <c r="R864" i="23"/>
  <c r="R792" i="23"/>
  <c r="R724" i="23"/>
  <c r="R654" i="23"/>
  <c r="BU542" i="23"/>
  <c r="R1282" i="57"/>
  <c r="S1502" i="23"/>
  <c r="S1085" i="23"/>
  <c r="T965" i="23"/>
  <c r="S1029" i="57"/>
  <c r="S1034" i="57"/>
  <c r="S851" i="57"/>
  <c r="S856" i="57"/>
  <c r="S635" i="57"/>
  <c r="S640" i="57"/>
  <c r="S497" i="57"/>
  <c r="S502" i="57"/>
  <c r="S351" i="57"/>
  <c r="S356" i="57"/>
  <c r="S210" i="57"/>
  <c r="S215" i="57"/>
  <c r="S1305" i="23"/>
  <c r="AU1305" i="23"/>
  <c r="S1087" i="23"/>
  <c r="AU1087" i="23"/>
  <c r="BU546" i="23"/>
  <c r="BU133" i="23"/>
  <c r="R853" i="57"/>
  <c r="R535" i="57"/>
  <c r="R534" i="57"/>
  <c r="R247" i="57"/>
  <c r="R246" i="57"/>
  <c r="R708" i="57"/>
  <c r="R424" i="57"/>
  <c r="R139" i="57"/>
  <c r="R674" i="57"/>
  <c r="R536" i="57"/>
  <c r="R390" i="57"/>
  <c r="R248" i="57"/>
  <c r="R1315" i="57"/>
  <c r="R1314" i="57"/>
  <c r="T466" i="57"/>
  <c r="T672" i="57"/>
  <c r="T674" i="57"/>
  <c r="R1538" i="23"/>
  <c r="BJ1356" i="57"/>
  <c r="BJ1353" i="57"/>
  <c r="BI994" i="57"/>
  <c r="BI991" i="57"/>
  <c r="BI990" i="57"/>
  <c r="BO856" i="57"/>
  <c r="BO853" i="57"/>
  <c r="BO852" i="57"/>
  <c r="AZ780" i="57"/>
  <c r="AZ779" i="57"/>
  <c r="BD640" i="57"/>
  <c r="BJ637" i="57"/>
  <c r="BJ636" i="57"/>
  <c r="BV572" i="57"/>
  <c r="BJ502" i="57"/>
  <c r="BP499" i="57"/>
  <c r="BP498" i="57"/>
  <c r="BV428" i="57"/>
  <c r="AX428" i="57"/>
  <c r="BD425" i="57"/>
  <c r="BD424" i="57"/>
  <c r="BV320" i="57"/>
  <c r="AX320" i="57"/>
  <c r="BD317" i="57"/>
  <c r="BD316" i="57"/>
  <c r="BM284" i="57"/>
  <c r="BS281" i="57"/>
  <c r="BS280" i="57"/>
  <c r="BV250" i="57"/>
  <c r="AX250" i="57"/>
  <c r="BD247" i="57"/>
  <c r="BD246" i="57"/>
  <c r="BM1353" i="57"/>
  <c r="BM1352" i="57"/>
  <c r="BP1315" i="57"/>
  <c r="BD1249" i="57"/>
  <c r="BJ1246" i="57"/>
  <c r="BJ1245" i="57"/>
  <c r="BV1177" i="57"/>
  <c r="AX1177" i="57"/>
  <c r="BD1174" i="57"/>
  <c r="BD1173" i="57"/>
  <c r="BP1106" i="57"/>
  <c r="BV1103" i="57"/>
  <c r="BV1102" i="57"/>
  <c r="AX1103" i="57"/>
  <c r="AX1102" i="57"/>
  <c r="BM1034" i="57"/>
  <c r="BS1031" i="57"/>
  <c r="BS1030" i="57"/>
  <c r="AZ957" i="57"/>
  <c r="AZ956" i="57"/>
  <c r="BF923" i="57"/>
  <c r="BF922" i="57"/>
  <c r="BL889" i="57"/>
  <c r="BL888" i="57"/>
  <c r="BP712" i="57"/>
  <c r="BV709" i="57"/>
  <c r="BV708" i="57"/>
  <c r="AX709" i="57"/>
  <c r="AX708" i="57"/>
  <c r="BL535" i="57"/>
  <c r="BL534" i="57"/>
  <c r="BU212" i="57"/>
  <c r="BU211" i="57"/>
  <c r="AW212" i="57"/>
  <c r="AW211" i="57"/>
  <c r="BI176" i="57"/>
  <c r="BI175" i="57"/>
  <c r="BA1352" i="57"/>
  <c r="BU1281" i="57"/>
  <c r="BU1280" i="57"/>
  <c r="AT1281" i="57"/>
  <c r="AT1280" i="57"/>
  <c r="BU1174" i="57"/>
  <c r="BU1173" i="57"/>
  <c r="BI1137" i="57"/>
  <c r="BR1030" i="57"/>
  <c r="BR991" i="57"/>
  <c r="BR990" i="57"/>
  <c r="BL960" i="57"/>
  <c r="AW957" i="57"/>
  <c r="AW956" i="57"/>
  <c r="BU889" i="57"/>
  <c r="BU888" i="57"/>
  <c r="AW853" i="57"/>
  <c r="AW852" i="57"/>
  <c r="BG783" i="57"/>
  <c r="BF748" i="57"/>
  <c r="BF744" i="57"/>
  <c r="BJ673" i="57"/>
  <c r="BJ672" i="57"/>
  <c r="BA673" i="57"/>
  <c r="BA672" i="57"/>
  <c r="BA640" i="57"/>
  <c r="BA636" i="57"/>
  <c r="BO603" i="57"/>
  <c r="BO602" i="57"/>
  <c r="AX603" i="57"/>
  <c r="AX602" i="57"/>
  <c r="BM568" i="57"/>
  <c r="BO465" i="57"/>
  <c r="BO464" i="57"/>
  <c r="BD464" i="57"/>
  <c r="BP389" i="57"/>
  <c r="BP388" i="57"/>
  <c r="BG389" i="57"/>
  <c r="BG388" i="57"/>
  <c r="BS353" i="57"/>
  <c r="BS352" i="57"/>
  <c r="BD356" i="57"/>
  <c r="BM317" i="57"/>
  <c r="BM316" i="57"/>
  <c r="BO247" i="57"/>
  <c r="BO246" i="57"/>
  <c r="BA247" i="57"/>
  <c r="BA246" i="57"/>
  <c r="AT212" i="57"/>
  <c r="AT211" i="57"/>
  <c r="BL175" i="57"/>
  <c r="BL176" i="57"/>
  <c r="BJ139" i="57"/>
  <c r="BJ140" i="57"/>
  <c r="BO106" i="57"/>
  <c r="BO107" i="57"/>
  <c r="BA70" i="57"/>
  <c r="BA71" i="57"/>
  <c r="BU1536" i="23"/>
  <c r="BU1537" i="23"/>
  <c r="AW1536" i="23"/>
  <c r="AW1537" i="23"/>
  <c r="BU1356" i="57"/>
  <c r="AT1356" i="57"/>
  <c r="AU1318" i="57"/>
  <c r="BF1141" i="57"/>
  <c r="AZ1138" i="57"/>
  <c r="AZ1137" i="57"/>
  <c r="BU1066" i="57"/>
  <c r="AW1067" i="57"/>
  <c r="BM1066" i="57"/>
  <c r="AX1034" i="57"/>
  <c r="BR994" i="57"/>
  <c r="BV991" i="57"/>
  <c r="BV990" i="57"/>
  <c r="BF892" i="57"/>
  <c r="AX853" i="57"/>
  <c r="AX852" i="57"/>
  <c r="BA780" i="57"/>
  <c r="BA779" i="57"/>
  <c r="BU744" i="57"/>
  <c r="AZ748" i="57"/>
  <c r="BI709" i="57"/>
  <c r="BI708" i="57"/>
  <c r="BS673" i="57"/>
  <c r="BS672" i="57"/>
  <c r="BM637" i="57"/>
  <c r="BM636" i="57"/>
  <c r="BP603" i="57"/>
  <c r="BP602" i="57"/>
  <c r="BG603" i="57"/>
  <c r="BG602" i="57"/>
  <c r="BF538" i="57"/>
  <c r="BC499" i="57"/>
  <c r="BC498" i="57"/>
  <c r="BM428" i="57"/>
  <c r="BJ389" i="57"/>
  <c r="BJ388" i="57"/>
  <c r="BA389" i="57"/>
  <c r="BA388" i="57"/>
  <c r="BV356" i="57"/>
  <c r="BU317" i="57"/>
  <c r="BU316" i="57"/>
  <c r="BG317" i="57"/>
  <c r="BG316" i="57"/>
  <c r="BR247" i="57"/>
  <c r="BR246" i="57"/>
  <c r="BA250" i="57"/>
  <c r="BF176" i="57"/>
  <c r="BF175" i="57"/>
  <c r="BA106" i="57"/>
  <c r="BA107" i="57"/>
  <c r="BF1353" i="57"/>
  <c r="BF1352" i="57"/>
  <c r="BR1352" i="57"/>
  <c r="BU1314" i="57"/>
  <c r="BF1209" i="57"/>
  <c r="BS1210" i="57"/>
  <c r="BS1209" i="57"/>
  <c r="BO1173" i="57"/>
  <c r="BU1137" i="57"/>
  <c r="AW1138" i="57"/>
  <c r="BM1137" i="57"/>
  <c r="AZ1103" i="57"/>
  <c r="BO1066" i="57"/>
  <c r="BL1031" i="57"/>
  <c r="BL1030" i="57"/>
  <c r="BG991" i="57"/>
  <c r="BI889" i="57"/>
  <c r="BI888" i="57"/>
  <c r="AW814" i="57"/>
  <c r="BU780" i="57"/>
  <c r="BU779" i="57"/>
  <c r="BJ780" i="57"/>
  <c r="BJ779" i="57"/>
  <c r="AZ783" i="57"/>
  <c r="BI712" i="57"/>
  <c r="BV676" i="57"/>
  <c r="BU637" i="57"/>
  <c r="BU636" i="57"/>
  <c r="BG637" i="57"/>
  <c r="BG636" i="57"/>
  <c r="BI569" i="57"/>
  <c r="BI568" i="57"/>
  <c r="AU569" i="57"/>
  <c r="AU568" i="57"/>
  <c r="AZ538" i="57"/>
  <c r="BU499" i="57"/>
  <c r="BU498" i="57"/>
  <c r="BG499" i="57"/>
  <c r="BG498" i="57"/>
  <c r="AT468" i="57"/>
  <c r="BG428" i="57"/>
  <c r="BU389" i="57"/>
  <c r="BU388" i="57"/>
  <c r="BD389" i="57"/>
  <c r="BD388" i="57"/>
  <c r="AU389" i="57"/>
  <c r="AU388" i="57"/>
  <c r="BP356" i="57"/>
  <c r="BO316" i="57"/>
  <c r="BA317" i="57"/>
  <c r="BA316" i="57"/>
  <c r="BS250" i="57"/>
  <c r="AX143" i="57"/>
  <c r="AZ107" i="57"/>
  <c r="AZ106" i="57"/>
  <c r="BA74" i="57"/>
  <c r="BC1537" i="23"/>
  <c r="BC1536" i="23"/>
  <c r="BI1318" i="57"/>
  <c r="AT1314" i="57"/>
  <c r="AU1246" i="57"/>
  <c r="AU1245" i="57"/>
  <c r="BU1209" i="57"/>
  <c r="AZ1209" i="57"/>
  <c r="BD1209" i="57"/>
  <c r="BM1174" i="57"/>
  <c r="BM1173" i="57"/>
  <c r="AZ1174" i="57"/>
  <c r="BO1138" i="57"/>
  <c r="BG1103" i="57"/>
  <c r="BG1102" i="57"/>
  <c r="BL1070" i="57"/>
  <c r="BF1066" i="57"/>
  <c r="BL1034" i="57"/>
  <c r="BU1030" i="57"/>
  <c r="AZ990" i="57"/>
  <c r="AT960" i="57"/>
  <c r="BR818" i="57"/>
  <c r="BL814" i="57"/>
  <c r="BM783" i="57"/>
  <c r="AT783" i="57"/>
  <c r="BI744" i="57"/>
  <c r="BS709" i="57"/>
  <c r="BS708" i="57"/>
  <c r="AT672" i="57"/>
  <c r="BG640" i="57"/>
  <c r="BS603" i="57"/>
  <c r="BS602" i="57"/>
  <c r="BC569" i="57"/>
  <c r="BC568" i="57"/>
  <c r="AT538" i="57"/>
  <c r="BL468" i="57"/>
  <c r="BI425" i="57"/>
  <c r="BI424" i="57"/>
  <c r="BV389" i="57"/>
  <c r="BV388" i="57"/>
  <c r="BM389" i="57"/>
  <c r="BM388" i="57"/>
  <c r="BL352" i="57"/>
  <c r="BA320" i="57"/>
  <c r="AT317" i="57"/>
  <c r="AT316" i="57"/>
  <c r="BP281" i="57"/>
  <c r="BG246" i="57"/>
  <c r="BF215" i="57"/>
  <c r="BA176" i="57"/>
  <c r="AZ139" i="57"/>
  <c r="AZ140" i="57"/>
  <c r="BA110" i="57"/>
  <c r="BO71" i="57"/>
  <c r="BO70" i="57"/>
  <c r="BJ1352" i="57"/>
  <c r="AW1245" i="57"/>
  <c r="BC1031" i="57"/>
  <c r="BU284" i="57"/>
  <c r="BP143" i="57"/>
  <c r="BG106" i="57"/>
  <c r="AU1537" i="23"/>
  <c r="AU1536" i="23"/>
  <c r="BJ827" i="23"/>
  <c r="BJ830" i="23"/>
  <c r="BJ826" i="23"/>
  <c r="BD1353" i="57"/>
  <c r="BR1174" i="57"/>
  <c r="BF1103" i="57"/>
  <c r="BM991" i="57"/>
  <c r="BA853" i="57"/>
  <c r="BA212" i="57"/>
  <c r="AU1540" i="23"/>
  <c r="BG1537" i="23"/>
  <c r="BG1536" i="23"/>
  <c r="BF1073" i="23"/>
  <c r="BF1076" i="23"/>
  <c r="BF1072" i="23"/>
  <c r="AX1284" i="57"/>
  <c r="BA1138" i="57"/>
  <c r="BR709" i="57"/>
  <c r="BA534" i="57"/>
  <c r="BS139" i="57"/>
  <c r="AU140" i="57"/>
  <c r="BD1537" i="23"/>
  <c r="BD1536" i="23"/>
  <c r="BA1536" i="23"/>
  <c r="BL258" i="23"/>
  <c r="BL259" i="23"/>
  <c r="AT222" i="23"/>
  <c r="AT223" i="23"/>
  <c r="AT226" i="23"/>
  <c r="BR1246" i="57"/>
  <c r="BJ1209" i="57"/>
  <c r="AT1102" i="57"/>
  <c r="BV856" i="57"/>
  <c r="AX856" i="57"/>
  <c r="BA745" i="57"/>
  <c r="AZ320" i="57"/>
  <c r="BM211" i="57"/>
  <c r="AU106" i="57"/>
  <c r="BI964" i="23"/>
  <c r="BI963" i="23"/>
  <c r="BC863" i="23"/>
  <c r="BC862" i="23"/>
  <c r="AZ862" i="23"/>
  <c r="AZ863" i="23"/>
  <c r="BP826" i="23"/>
  <c r="BP830" i="23"/>
  <c r="BP827" i="23"/>
  <c r="BL578" i="23"/>
  <c r="BL579" i="23"/>
  <c r="BF582" i="23"/>
  <c r="AX582" i="23"/>
  <c r="BD790" i="23"/>
  <c r="BD791" i="23"/>
  <c r="BR1110" i="23"/>
  <c r="BC932" i="23"/>
  <c r="AT1395" i="23"/>
  <c r="AT1394" i="23"/>
  <c r="BL1394" i="23"/>
  <c r="BL1393" i="23"/>
  <c r="BI1393" i="23"/>
  <c r="BI1397" i="23"/>
  <c r="BI1394" i="23"/>
  <c r="BD1393" i="23"/>
  <c r="BD1394" i="23"/>
  <c r="AX1394" i="23"/>
  <c r="AX1393" i="23"/>
  <c r="BS689" i="23"/>
  <c r="BS688" i="23"/>
  <c r="BR689" i="23"/>
  <c r="BR688" i="23"/>
  <c r="BO689" i="23"/>
  <c r="BO688" i="23"/>
  <c r="BL688" i="23"/>
  <c r="BL689" i="23"/>
  <c r="BD692" i="23"/>
  <c r="BC688" i="23"/>
  <c r="BC689" i="23"/>
  <c r="BV619" i="23"/>
  <c r="BV618" i="23"/>
  <c r="BU619" i="23"/>
  <c r="BU618" i="23"/>
  <c r="BO619" i="23"/>
  <c r="BO618" i="23"/>
  <c r="BL618" i="23"/>
  <c r="BL619" i="23"/>
  <c r="BA622" i="23"/>
  <c r="BI1110" i="23"/>
  <c r="BD1106" i="23"/>
  <c r="BD1107" i="23"/>
  <c r="BA1110" i="23"/>
  <c r="AX1110" i="23"/>
  <c r="AW1107" i="23"/>
  <c r="AW1106" i="23"/>
  <c r="AW1319" i="23"/>
  <c r="AW1320" i="23"/>
  <c r="BS1290" i="23"/>
  <c r="BS1286" i="23"/>
  <c r="BP1290" i="23"/>
  <c r="BP1286" i="23"/>
  <c r="BM1286" i="23"/>
  <c r="BM1287" i="23"/>
  <c r="BG1290" i="23"/>
  <c r="BC1290" i="23"/>
  <c r="AZ1287" i="23"/>
  <c r="AZ1286" i="23"/>
  <c r="AW1290" i="23"/>
  <c r="BM1254" i="23"/>
  <c r="BR963" i="23"/>
  <c r="BR964" i="23"/>
  <c r="BG757" i="23"/>
  <c r="BG756" i="23"/>
  <c r="AZ757" i="23"/>
  <c r="AZ756" i="23"/>
  <c r="BP653" i="23"/>
  <c r="BP652" i="23"/>
  <c r="BA656" i="23"/>
  <c r="AX653" i="23"/>
  <c r="AX652" i="23"/>
  <c r="BU722" i="23"/>
  <c r="BU723" i="23"/>
  <c r="BO722" i="23"/>
  <c r="BO723" i="23"/>
  <c r="BC722" i="23"/>
  <c r="BC723" i="23"/>
  <c r="BL928" i="23"/>
  <c r="BL929" i="23"/>
  <c r="AZ932" i="23"/>
  <c r="AZ928" i="23"/>
  <c r="AW929" i="23"/>
  <c r="AW928" i="23"/>
  <c r="BU862" i="23"/>
  <c r="BU863" i="23"/>
  <c r="BR866" i="23"/>
  <c r="BS790" i="23"/>
  <c r="BS791" i="23"/>
  <c r="BR791" i="23"/>
  <c r="BR790" i="23"/>
  <c r="BJ790" i="23"/>
  <c r="BJ791" i="23"/>
  <c r="BD794" i="23"/>
  <c r="BC791" i="23"/>
  <c r="BC790" i="23"/>
  <c r="AW790" i="23"/>
  <c r="AW791" i="23"/>
  <c r="BC333" i="23"/>
  <c r="BG791" i="23"/>
  <c r="BV688" i="23"/>
  <c r="BS1537" i="23"/>
  <c r="BA1214" i="23"/>
  <c r="BA1215" i="23"/>
  <c r="BU999" i="23"/>
  <c r="BU998" i="23"/>
  <c r="BP998" i="23"/>
  <c r="BP999" i="23"/>
  <c r="BM999" i="23"/>
  <c r="BM998" i="23"/>
  <c r="BF999" i="23"/>
  <c r="BF998" i="23"/>
  <c r="BA999" i="23"/>
  <c r="BA998" i="23"/>
  <c r="AX963" i="23"/>
  <c r="AX967" i="23"/>
  <c r="AX964" i="23"/>
  <c r="BC1498" i="23"/>
  <c r="BA1393" i="23"/>
  <c r="AZ138" i="23"/>
  <c r="AZ1002" i="23"/>
  <c r="BD1110" i="23"/>
  <c r="AZ866" i="23"/>
  <c r="AZ929" i="23"/>
  <c r="BV826" i="23"/>
  <c r="BV791" i="23"/>
  <c r="BG964" i="23"/>
  <c r="BC656" i="23"/>
  <c r="BL722" i="23"/>
  <c r="BP223" i="23"/>
  <c r="AT1140" i="23"/>
  <c r="AT1141" i="23"/>
  <c r="BP790" i="23"/>
  <c r="BG790" i="23"/>
  <c r="BV722" i="23"/>
  <c r="BD929" i="23"/>
  <c r="AX416" i="23"/>
  <c r="AX417" i="23"/>
  <c r="BG336" i="23"/>
  <c r="BF258" i="23"/>
  <c r="BV929" i="23"/>
  <c r="AX138" i="23"/>
  <c r="T756" i="23"/>
  <c r="T758" i="23"/>
  <c r="S1032" i="57"/>
  <c r="S466" i="57"/>
  <c r="BL336" i="23"/>
  <c r="S354" i="57"/>
  <c r="T673" i="57"/>
  <c r="S638" i="57"/>
  <c r="T602" i="57"/>
  <c r="T389" i="57"/>
  <c r="T757" i="23"/>
  <c r="BL333" i="23"/>
  <c r="BL332" i="23"/>
  <c r="BU294" i="23"/>
  <c r="BU1111" i="23"/>
  <c r="BU1112" i="23"/>
  <c r="BU1105" i="23"/>
  <c r="T999" i="23"/>
  <c r="BU313" i="23"/>
  <c r="S106" i="57"/>
  <c r="S105" i="57"/>
  <c r="S923" i="57"/>
  <c r="S922" i="57"/>
  <c r="BF359" i="23"/>
  <c r="AW321" i="23"/>
  <c r="AW317" i="23"/>
  <c r="AW338" i="23"/>
  <c r="BR316" i="23"/>
  <c r="T464" i="57"/>
  <c r="S213" i="57"/>
  <c r="S637" i="57"/>
  <c r="S636" i="57"/>
  <c r="S854" i="57"/>
  <c r="BF347" i="23"/>
  <c r="T246" i="57"/>
  <c r="S176" i="57"/>
  <c r="S175" i="57"/>
  <c r="BI349" i="23"/>
  <c r="S107" i="57"/>
  <c r="S924" i="57"/>
  <c r="BO324" i="23"/>
  <c r="BO331" i="23"/>
  <c r="T744" i="57"/>
  <c r="S956" i="57"/>
  <c r="S957" i="57"/>
  <c r="S1103" i="57"/>
  <c r="S1102" i="57"/>
  <c r="BU312" i="23"/>
  <c r="BR459" i="23"/>
  <c r="BR452" i="23"/>
  <c r="BR458" i="23"/>
  <c r="S212" i="57"/>
  <c r="S211" i="57"/>
  <c r="S853" i="57"/>
  <c r="S852" i="57"/>
  <c r="BU309" i="23"/>
  <c r="T465" i="57"/>
  <c r="T964" i="23"/>
  <c r="BU325" i="23"/>
  <c r="BU524" i="23"/>
  <c r="T316" i="57"/>
  <c r="S177" i="57"/>
  <c r="S603" i="57"/>
  <c r="S602" i="57"/>
  <c r="BU329" i="23"/>
  <c r="AT458" i="23"/>
  <c r="AT452" i="23"/>
  <c r="AT453" i="23"/>
  <c r="AT459" i="23"/>
  <c r="T106" i="57"/>
  <c r="T1499" i="23"/>
  <c r="BR351" i="23"/>
  <c r="BR421" i="23"/>
  <c r="T175" i="57"/>
  <c r="T745" i="57"/>
  <c r="S1138" i="57"/>
  <c r="S1137" i="57"/>
  <c r="S1104" i="57"/>
  <c r="S499" i="57"/>
  <c r="S498" i="57"/>
  <c r="S353" i="57"/>
  <c r="S352" i="57"/>
  <c r="S500" i="57"/>
  <c r="S1031" i="57"/>
  <c r="S1030" i="57"/>
  <c r="T963" i="23"/>
  <c r="AU1085" i="23"/>
  <c r="T247" i="57"/>
  <c r="T317" i="57"/>
  <c r="S316" i="57"/>
  <c r="S317" i="57"/>
  <c r="S465" i="57"/>
  <c r="S464" i="57"/>
  <c r="T998" i="23"/>
  <c r="BC357" i="23"/>
  <c r="AT320" i="23"/>
  <c r="AT331" i="23"/>
  <c r="T534" i="57"/>
  <c r="T105" i="57"/>
  <c r="T1498" i="23"/>
  <c r="BU308" i="23"/>
  <c r="A328" i="57"/>
  <c r="AP292" i="57"/>
  <c r="T176" i="57"/>
  <c r="S958" i="57"/>
  <c r="BI361" i="23"/>
  <c r="BU328" i="23"/>
  <c r="BU458" i="23"/>
  <c r="BU452" i="23"/>
  <c r="BU454" i="23"/>
  <c r="AX1180" i="23"/>
  <c r="AX1179" i="23"/>
  <c r="AX1173" i="23"/>
  <c r="BR415" i="23"/>
  <c r="BR422" i="23"/>
  <c r="AX1174" i="23"/>
  <c r="BR453" i="23"/>
  <c r="BF415" i="23"/>
  <c r="BF421" i="23"/>
  <c r="BF417" i="23"/>
  <c r="BF422" i="23"/>
  <c r="BU1107" i="23"/>
  <c r="BU1106" i="23"/>
  <c r="AT457" i="23"/>
  <c r="AP328" i="57"/>
  <c r="A364" i="57"/>
  <c r="AT338" i="23"/>
  <c r="BO338" i="23"/>
  <c r="T505" i="23"/>
  <c r="S505" i="23"/>
  <c r="T442" i="23"/>
  <c r="S442" i="23"/>
  <c r="T504" i="23"/>
  <c r="S504" i="23"/>
  <c r="AU504" i="23"/>
  <c r="T508" i="23"/>
  <c r="S508" i="23"/>
  <c r="BV508" i="23"/>
  <c r="T515" i="23"/>
  <c r="S515" i="23"/>
  <c r="BV515" i="23"/>
  <c r="T431" i="23"/>
  <c r="T435" i="23"/>
  <c r="S435" i="23"/>
  <c r="BV435" i="23"/>
  <c r="T443" i="23"/>
  <c r="S443" i="23"/>
  <c r="BS443" i="23"/>
  <c r="T518" i="23"/>
  <c r="S518" i="23"/>
  <c r="AU518" i="23"/>
  <c r="T432" i="23"/>
  <c r="T448" i="23"/>
  <c r="S448" i="23"/>
  <c r="BV448" i="23"/>
  <c r="BF416" i="23"/>
  <c r="T438" i="23"/>
  <c r="S438" i="23"/>
  <c r="BV438" i="23"/>
  <c r="T520" i="23"/>
  <c r="S520" i="23"/>
  <c r="AU520" i="23"/>
  <c r="T511" i="23"/>
  <c r="S511" i="23"/>
  <c r="BV511" i="23"/>
  <c r="T519" i="23"/>
  <c r="S519" i="23"/>
  <c r="AU519" i="23"/>
  <c r="BR420" i="23"/>
  <c r="A400" i="57"/>
  <c r="A440" i="57"/>
  <c r="A474" i="57"/>
  <c r="A510" i="57"/>
  <c r="A544" i="57"/>
  <c r="AP364" i="57"/>
  <c r="T509" i="23"/>
  <c r="S509" i="23"/>
  <c r="BV509" i="23"/>
  <c r="T513" i="23"/>
  <c r="S513" i="23"/>
  <c r="BV513" i="23"/>
  <c r="T517" i="23"/>
  <c r="S517" i="23"/>
  <c r="AU517" i="23"/>
  <c r="T434" i="23"/>
  <c r="S434" i="23"/>
  <c r="AU434" i="23"/>
  <c r="T446" i="23"/>
  <c r="S446" i="23"/>
  <c r="BS446" i="23"/>
  <c r="T512" i="23"/>
  <c r="S512" i="23"/>
  <c r="BV512" i="23"/>
  <c r="T516" i="23"/>
  <c r="S516" i="23"/>
  <c r="BV516" i="23"/>
  <c r="T433" i="23"/>
  <c r="S433" i="23"/>
  <c r="AU433" i="23"/>
  <c r="T437" i="23"/>
  <c r="S437" i="23"/>
  <c r="BV437" i="23"/>
  <c r="T441" i="23"/>
  <c r="S441" i="23"/>
  <c r="T445" i="23"/>
  <c r="S445" i="23"/>
  <c r="BS445" i="23"/>
  <c r="T449" i="23"/>
  <c r="S449" i="23"/>
  <c r="BV449" i="23"/>
  <c r="T507" i="23"/>
  <c r="S507" i="23"/>
  <c r="AU507" i="23"/>
  <c r="T439" i="23"/>
  <c r="S439" i="23"/>
  <c r="BV439" i="23"/>
  <c r="T447" i="23"/>
  <c r="S447" i="23"/>
  <c r="BV447" i="23"/>
  <c r="T510" i="23"/>
  <c r="S510" i="23"/>
  <c r="BV510" i="23"/>
  <c r="T440" i="23"/>
  <c r="S440" i="23"/>
  <c r="BV440" i="23"/>
  <c r="T514" i="23"/>
  <c r="S514" i="23"/>
  <c r="BV514" i="23"/>
  <c r="T444" i="23"/>
  <c r="S444" i="23"/>
  <c r="BS444" i="23"/>
  <c r="T506" i="23"/>
  <c r="S506" i="23"/>
  <c r="AU506" i="23"/>
  <c r="T436" i="23"/>
  <c r="S436" i="23"/>
  <c r="BR416" i="23"/>
  <c r="BR417" i="23"/>
  <c r="AP400" i="57"/>
  <c r="S431" i="23"/>
  <c r="AU431" i="23"/>
  <c r="AP510" i="57"/>
  <c r="BU142" i="23"/>
  <c r="BU143" i="23"/>
  <c r="BU136" i="23"/>
  <c r="S142" i="57" a="1"/>
  <c r="S142" i="57"/>
  <c r="S140" i="57"/>
  <c r="R1103" i="57"/>
  <c r="R1102" i="57"/>
  <c r="R1104" i="57"/>
  <c r="BS1249" i="57"/>
  <c r="BS1246" i="57"/>
  <c r="AW538" i="57"/>
  <c r="AW535" i="57"/>
  <c r="BS320" i="57"/>
  <c r="BS317" i="57"/>
  <c r="BA226" i="23"/>
  <c r="BA223" i="23"/>
  <c r="BA1040" i="23"/>
  <c r="BA1037" i="23"/>
  <c r="AT337" i="23"/>
  <c r="AT336" i="23"/>
  <c r="AW331" i="23"/>
  <c r="BU530" i="23"/>
  <c r="BU529" i="23"/>
  <c r="AW337" i="23"/>
  <c r="AW336" i="23"/>
  <c r="BU1110" i="23"/>
  <c r="BV827" i="23"/>
  <c r="BS316" i="57"/>
  <c r="BD465" i="57"/>
  <c r="BM572" i="57"/>
  <c r="BR1031" i="57"/>
  <c r="BF464" i="57"/>
  <c r="BO389" i="57"/>
  <c r="BR425" i="57"/>
  <c r="S1334" i="23"/>
  <c r="S572" i="57"/>
  <c r="BA222" i="23"/>
  <c r="AU1141" i="57"/>
  <c r="AU1137" i="57"/>
  <c r="BM1070" i="57"/>
  <c r="BM1067" i="57"/>
  <c r="AT392" i="57"/>
  <c r="AT389" i="57"/>
  <c r="BF356" i="57"/>
  <c r="AT1072" i="23"/>
  <c r="AT1076" i="23"/>
  <c r="R958" i="57"/>
  <c r="R957" i="57"/>
  <c r="AW606" i="57"/>
  <c r="AW602" i="57"/>
  <c r="BO337" i="23"/>
  <c r="BO336" i="23"/>
  <c r="BU526" i="23"/>
  <c r="S427" i="57" a="1"/>
  <c r="S427" i="57"/>
  <c r="S424" i="57"/>
  <c r="BC424" i="57"/>
  <c r="BD1066" i="57"/>
  <c r="BF465" i="57"/>
  <c r="AW534" i="57"/>
  <c r="S143" i="57"/>
  <c r="S712" i="57"/>
  <c r="AT712" i="57"/>
  <c r="AT708" i="57"/>
  <c r="BO923" i="57"/>
  <c r="BO926" i="57"/>
  <c r="R780" i="57"/>
  <c r="R779" i="57"/>
  <c r="BD1067" i="57"/>
  <c r="S1336" i="23"/>
  <c r="AZ332" i="23"/>
  <c r="BA499" i="57"/>
  <c r="R781" i="57"/>
  <c r="R992" i="57"/>
  <c r="R991" i="57"/>
  <c r="R758" i="23"/>
  <c r="R757" i="23"/>
  <c r="R620" i="23"/>
  <c r="R619" i="23"/>
  <c r="R1281" i="57"/>
  <c r="R1280" i="57"/>
  <c r="BC223" i="23"/>
  <c r="BC222" i="23"/>
  <c r="BL138" i="23"/>
  <c r="BL141" i="23"/>
  <c r="BL226" i="23"/>
  <c r="BL223" i="23"/>
  <c r="BC490" i="23"/>
  <c r="BC489" i="23"/>
  <c r="BG490" i="23"/>
  <c r="BG493" i="23"/>
  <c r="BM489" i="23"/>
  <c r="BM490" i="23"/>
  <c r="BO493" i="23"/>
  <c r="BO489" i="23"/>
  <c r="AW493" i="23"/>
  <c r="AW490" i="23"/>
  <c r="BR934" i="23"/>
  <c r="BR933" i="23"/>
  <c r="BA416" i="23"/>
  <c r="BA417" i="23"/>
  <c r="S711" i="57" a="1"/>
  <c r="S711" i="57"/>
  <c r="S710" i="57"/>
  <c r="S571" i="57" a="1"/>
  <c r="S571" i="57"/>
  <c r="S570" i="57"/>
  <c r="S426" i="57"/>
  <c r="S1313" i="57"/>
  <c r="BC1249" i="57"/>
  <c r="BC1245" i="57"/>
  <c r="AX176" i="57"/>
  <c r="AX175" i="57"/>
  <c r="AX179" i="57"/>
  <c r="AX1465" i="23"/>
  <c r="AX1464" i="23"/>
  <c r="BO137" i="23"/>
  <c r="S1089" i="23"/>
  <c r="S1088" i="23"/>
  <c r="BR1213" i="57"/>
  <c r="BC493" i="23"/>
  <c r="BM493" i="23"/>
  <c r="T356" i="23"/>
  <c r="BU356" i="23"/>
  <c r="T621" i="23" a="1"/>
  <c r="T621" i="23"/>
  <c r="T620" i="23"/>
  <c r="BS1254" i="23"/>
  <c r="BS1250" i="23"/>
  <c r="BI1430" i="23"/>
  <c r="BI1433" i="23"/>
  <c r="BI1429" i="23"/>
  <c r="BS929" i="23"/>
  <c r="BS928" i="23"/>
  <c r="BL137" i="23"/>
  <c r="BC226" i="23"/>
  <c r="BA284" i="57"/>
  <c r="BP1177" i="57"/>
  <c r="BF74" i="57"/>
  <c r="BR927" i="23"/>
  <c r="BG889" i="57"/>
  <c r="BG888" i="57"/>
  <c r="BG892" i="57"/>
  <c r="BG535" i="57"/>
  <c r="BG534" i="57"/>
  <c r="BG538" i="57"/>
  <c r="BA465" i="57"/>
  <c r="BA468" i="57"/>
  <c r="BU1141" i="57"/>
  <c r="BS676" i="57"/>
  <c r="BV640" i="57"/>
  <c r="BJ250" i="57"/>
  <c r="BJ1177" i="57"/>
  <c r="AZ676" i="57"/>
  <c r="BI572" i="57"/>
  <c r="AZ284" i="57"/>
  <c r="AW1249" i="57"/>
  <c r="BI676" i="57"/>
  <c r="BU356" i="57"/>
  <c r="AZ622" i="23"/>
  <c r="AW1323" i="23"/>
  <c r="BO1290" i="23"/>
  <c r="BR998" i="23"/>
  <c r="BV932" i="23"/>
  <c r="BD457" i="23"/>
  <c r="BD453" i="23"/>
  <c r="BV488" i="23"/>
  <c r="BV495" i="23"/>
  <c r="AW1502" i="23"/>
  <c r="AW1499" i="23"/>
  <c r="AX1499" i="23"/>
  <c r="AX1498" i="23"/>
  <c r="AX1502" i="23"/>
  <c r="BC1464" i="23"/>
  <c r="BC1465" i="23"/>
  <c r="BO1498" i="23"/>
  <c r="BO1499" i="23"/>
  <c r="BM1141" i="23"/>
  <c r="BM1140" i="23"/>
  <c r="BJ1361" i="23"/>
  <c r="BJ1358" i="23"/>
  <c r="S141" i="57"/>
  <c r="S1172" i="57"/>
  <c r="BF783" i="57"/>
  <c r="BP640" i="57"/>
  <c r="AU606" i="57"/>
  <c r="AU285" i="57"/>
  <c r="AX1246" i="57"/>
  <c r="BD1245" i="57"/>
  <c r="AX1173" i="57"/>
  <c r="BM1030" i="57"/>
  <c r="BC572" i="57"/>
  <c r="BU1249" i="57"/>
  <c r="BV926" i="57"/>
  <c r="BC356" i="57"/>
  <c r="AZ215" i="57"/>
  <c r="BC392" i="57"/>
  <c r="AZ143" i="57"/>
  <c r="BU468" i="57"/>
  <c r="BA453" i="23"/>
  <c r="BA454" i="23"/>
  <c r="BA457" i="23"/>
  <c r="BM524" i="23"/>
  <c r="BM525" i="23"/>
  <c r="BP1140" i="23"/>
  <c r="R922" i="57"/>
  <c r="S989" i="57"/>
  <c r="R709" i="57"/>
  <c r="R425" i="57"/>
  <c r="BR1249" i="57"/>
  <c r="BI1141" i="57"/>
  <c r="BM606" i="57"/>
  <c r="BD1318" i="57"/>
  <c r="BJ1106" i="57"/>
  <c r="BG1034" i="57"/>
  <c r="AW640" i="57"/>
  <c r="BC428" i="57"/>
  <c r="BA1353" i="57"/>
  <c r="AX926" i="57"/>
  <c r="BJ676" i="57"/>
  <c r="BO606" i="57"/>
  <c r="AX606" i="57"/>
  <c r="AZ502" i="57"/>
  <c r="BL110" i="57"/>
  <c r="BO960" i="57"/>
  <c r="AX392" i="57"/>
  <c r="BL692" i="23"/>
  <c r="BU866" i="23"/>
  <c r="BJ994" i="57"/>
  <c r="BP530" i="23"/>
  <c r="BP525" i="23"/>
  <c r="AT998" i="23"/>
  <c r="AT1002" i="23"/>
  <c r="BR136" i="23"/>
  <c r="BR137" i="23"/>
  <c r="BG489" i="23"/>
  <c r="BA1433" i="23"/>
  <c r="AZ1433" i="23"/>
  <c r="BA489" i="23"/>
  <c r="BA490" i="23"/>
  <c r="BA493" i="23"/>
  <c r="BO490" i="23"/>
  <c r="AT791" i="23"/>
  <c r="AT794" i="23"/>
  <c r="AU618" i="23"/>
  <c r="AU622" i="23"/>
  <c r="BA1144" i="23"/>
  <c r="BL1499" i="23"/>
  <c r="BL1498" i="23"/>
  <c r="BL1502" i="23"/>
  <c r="BJ1144" i="23"/>
  <c r="AT1433" i="23"/>
  <c r="AU495" i="23"/>
  <c r="AZ416" i="23"/>
  <c r="BP1464" i="23"/>
  <c r="BI1140" i="23"/>
  <c r="BA1361" i="23"/>
  <c r="BL222" i="23"/>
  <c r="AW420" i="23"/>
  <c r="BI493" i="23"/>
  <c r="BR493" i="23"/>
  <c r="BG1361" i="23"/>
  <c r="BS1465" i="23"/>
  <c r="BS1468" i="23"/>
  <c r="BS1464" i="23"/>
  <c r="BI143" i="23"/>
  <c r="AZ452" i="23"/>
  <c r="BO458" i="23"/>
  <c r="AW531" i="23"/>
  <c r="BC530" i="23"/>
  <c r="BC525" i="23"/>
  <c r="BO530" i="23"/>
  <c r="BS524" i="23"/>
  <c r="BF789" i="23"/>
  <c r="BS831" i="23"/>
  <c r="BS830" i="23"/>
  <c r="BA868" i="23"/>
  <c r="BD861" i="23"/>
  <c r="BD866" i="23"/>
  <c r="BG861" i="23"/>
  <c r="BI867" i="23"/>
  <c r="BJ861" i="23"/>
  <c r="BM861" i="23"/>
  <c r="AW728" i="23"/>
  <c r="AZ651" i="23"/>
  <c r="AZ658" i="23"/>
  <c r="BD657" i="23"/>
  <c r="BU651" i="23"/>
  <c r="BC761" i="23"/>
  <c r="BD762" i="23"/>
  <c r="BL755" i="23"/>
  <c r="BV755" i="23"/>
  <c r="BA969" i="23"/>
  <c r="BP969" i="23"/>
  <c r="BJ997" i="23"/>
  <c r="AW1220" i="23"/>
  <c r="BO1220" i="23"/>
  <c r="BO1219" i="23"/>
  <c r="AW1256" i="23"/>
  <c r="AX1249" i="23"/>
  <c r="BA1249" i="23"/>
  <c r="BD1249" i="23"/>
  <c r="BD1256" i="23"/>
  <c r="BF1255" i="23"/>
  <c r="BJ1255" i="23"/>
  <c r="BJ1249" i="23"/>
  <c r="BJ1251" i="23"/>
  <c r="BO1256" i="23"/>
  <c r="BU1256" i="23"/>
  <c r="AX1291" i="23"/>
  <c r="BC1292" i="23"/>
  <c r="BJ1285" i="23"/>
  <c r="BL1292" i="23"/>
  <c r="AZ1325" i="23"/>
  <c r="AZ1324" i="23"/>
  <c r="BD1318" i="23"/>
  <c r="BF1318" i="23"/>
  <c r="BG1325" i="23"/>
  <c r="BI1325" i="23"/>
  <c r="BO1325" i="23"/>
  <c r="BS1318" i="23"/>
  <c r="BU1325" i="23"/>
  <c r="BV1318" i="23"/>
  <c r="BV1325" i="23"/>
  <c r="AW1173" i="23"/>
  <c r="BC1173" i="23"/>
  <c r="BC1180" i="23"/>
  <c r="BD1180" i="23"/>
  <c r="BL1179" i="23"/>
  <c r="BL1180" i="23"/>
  <c r="BO1173" i="23"/>
  <c r="BP1179" i="23"/>
  <c r="BU1173" i="23"/>
  <c r="AZ1041" i="23"/>
  <c r="BC1042" i="23"/>
  <c r="BO1042" i="23"/>
  <c r="BO1041" i="23"/>
  <c r="BR1042" i="23"/>
  <c r="BO1105" i="23"/>
  <c r="BO1106" i="23"/>
  <c r="BP1111" i="23"/>
  <c r="AX623" i="23"/>
  <c r="BG617" i="23"/>
  <c r="BG618" i="23"/>
  <c r="BM617" i="23"/>
  <c r="BR694" i="23"/>
  <c r="BA795" i="23"/>
  <c r="BF825" i="23"/>
  <c r="BA727" i="23"/>
  <c r="AZ1219" i="23"/>
  <c r="AU969" i="23"/>
  <c r="AU1003" i="23"/>
  <c r="AT1214" i="23"/>
  <c r="AT1291" i="23"/>
  <c r="AX1146" i="23"/>
  <c r="AZ1146" i="23"/>
  <c r="BD1139" i="23"/>
  <c r="BD1146" i="23"/>
  <c r="BF1139" i="23"/>
  <c r="BG1139" i="23"/>
  <c r="BG1141" i="23"/>
  <c r="BO1139" i="23"/>
  <c r="BR1145" i="23"/>
  <c r="BS1139" i="23"/>
  <c r="BU1145" i="23"/>
  <c r="BU1140" i="23"/>
  <c r="BV1145" i="23"/>
  <c r="AW524" i="23"/>
  <c r="AZ530" i="23"/>
  <c r="BO531" i="23"/>
  <c r="BP529" i="23"/>
  <c r="AT142" i="23"/>
  <c r="AU658" i="23"/>
  <c r="AT693" i="23"/>
  <c r="AU721" i="23"/>
  <c r="AU755" i="23"/>
  <c r="AU795" i="23"/>
  <c r="AT832" i="23"/>
  <c r="BI221" i="23"/>
  <c r="AW299" i="23"/>
  <c r="AZ300" i="23"/>
  <c r="BI300" i="23"/>
  <c r="BL293" i="23"/>
  <c r="BC1077" i="23"/>
  <c r="BI1077" i="23"/>
  <c r="BO1071" i="23"/>
  <c r="BR1077" i="23"/>
  <c r="BR1072" i="23"/>
  <c r="BS989" i="57"/>
  <c r="BJ1065" i="57"/>
  <c r="BL1428" i="23"/>
  <c r="R468" i="57"/>
  <c r="BD955" i="57"/>
  <c r="BJ1035" i="57"/>
  <c r="AU1251" i="57"/>
  <c r="BG1320" i="57"/>
  <c r="BU543" i="23"/>
  <c r="R73" i="57"/>
  <c r="BS174" i="57"/>
  <c r="BD533" i="57"/>
  <c r="BD996" i="57"/>
  <c r="BJ1072" i="57"/>
  <c r="BD1286" i="57"/>
  <c r="T488" i="23"/>
  <c r="S830" i="23"/>
  <c r="AU1499" i="23"/>
  <c r="BU1499" i="23"/>
  <c r="BV1468" i="23"/>
  <c r="BI331" i="23"/>
  <c r="BI1004" i="23"/>
  <c r="R74" i="57"/>
  <c r="BL75" i="57"/>
  <c r="BF1029" i="57"/>
  <c r="BV1142" i="57"/>
  <c r="AU1215" i="57"/>
  <c r="S1213" i="57"/>
  <c r="L315" i="23"/>
  <c r="R315" i="23"/>
  <c r="BU315" i="23"/>
  <c r="BR1203" i="23"/>
  <c r="AX257" i="23"/>
  <c r="AX263" i="23"/>
  <c r="BG263" i="23"/>
  <c r="BI257" i="23"/>
  <c r="BJ264" i="23"/>
  <c r="BO263" i="23"/>
  <c r="BR264" i="23"/>
  <c r="BA300" i="23"/>
  <c r="BF299" i="23"/>
  <c r="BF293" i="23"/>
  <c r="BF298" i="23"/>
  <c r="BF300" i="23"/>
  <c r="BM293" i="23"/>
  <c r="BM299" i="23"/>
  <c r="BM298" i="23"/>
  <c r="BR299" i="23"/>
  <c r="BR293" i="23"/>
  <c r="BR298" i="23"/>
  <c r="BR300" i="23"/>
  <c r="BS299" i="23"/>
  <c r="BD337" i="23"/>
  <c r="BJ338" i="23"/>
  <c r="BA584" i="23"/>
  <c r="BG577" i="23"/>
  <c r="BM583" i="23"/>
  <c r="BM578" i="23"/>
  <c r="BL1077" i="23"/>
  <c r="BL1078" i="23"/>
  <c r="BM1077" i="23"/>
  <c r="BS1071" i="23"/>
  <c r="BV1071" i="23"/>
  <c r="AW300" i="23"/>
  <c r="BI299" i="23"/>
  <c r="BD1072" i="23"/>
  <c r="BG333" i="23"/>
  <c r="BG332" i="23"/>
  <c r="BO578" i="23"/>
  <c r="BO582" i="23"/>
  <c r="BG582" i="23"/>
  <c r="BG579" i="23"/>
  <c r="BG578" i="23"/>
  <c r="BC578" i="23"/>
  <c r="BC579" i="23"/>
  <c r="BC582" i="23"/>
  <c r="AZ578" i="23"/>
  <c r="AZ579" i="23"/>
  <c r="AZ582" i="23"/>
  <c r="AW582" i="23"/>
  <c r="AW579" i="23"/>
  <c r="BA333" i="23"/>
  <c r="BA332" i="23"/>
  <c r="BP582" i="23"/>
  <c r="AX1035" i="23"/>
  <c r="BA1042" i="23"/>
  <c r="BD1035" i="23"/>
  <c r="BG1041" i="23"/>
  <c r="BP1035" i="23"/>
  <c r="BS1041" i="23"/>
  <c r="BM1036" i="23"/>
  <c r="AX579" i="23"/>
  <c r="AW257" i="23"/>
  <c r="AX264" i="23"/>
  <c r="AZ263" i="23"/>
  <c r="BA257" i="23"/>
  <c r="BA259" i="23"/>
  <c r="BC257" i="23"/>
  <c r="BD263" i="23"/>
  <c r="BF264" i="23"/>
  <c r="BG257" i="23"/>
  <c r="BI263" i="23"/>
  <c r="BJ257" i="23"/>
  <c r="BM257" i="23"/>
  <c r="BO264" i="23"/>
  <c r="BP263" i="23"/>
  <c r="BS264" i="23"/>
  <c r="BS257" i="23"/>
  <c r="AX300" i="23"/>
  <c r="AX299" i="23"/>
  <c r="AZ299" i="23"/>
  <c r="AZ293" i="23"/>
  <c r="BA293" i="23"/>
  <c r="BC299" i="23"/>
  <c r="BC300" i="23"/>
  <c r="BD293" i="23"/>
  <c r="BD300" i="23"/>
  <c r="BG300" i="23"/>
  <c r="BG299" i="23"/>
  <c r="BJ293" i="23"/>
  <c r="BL300" i="23"/>
  <c r="BL299" i="23"/>
  <c r="BM300" i="23"/>
  <c r="BO300" i="23"/>
  <c r="BO299" i="23"/>
  <c r="BP300" i="23"/>
  <c r="BP293" i="23"/>
  <c r="BS293" i="23"/>
  <c r="BA338" i="23"/>
  <c r="BG338" i="23"/>
  <c r="BA577" i="23"/>
  <c r="BD577" i="23"/>
  <c r="BJ584" i="23"/>
  <c r="BV1042" i="23"/>
  <c r="BV1035" i="23"/>
  <c r="BV1040" i="23"/>
  <c r="BA1077" i="23"/>
  <c r="BG1077" i="23"/>
  <c r="BM1071" i="23"/>
  <c r="BP1071" i="23"/>
  <c r="BS1078" i="23"/>
  <c r="M767" i="57"/>
  <c r="U767" i="57"/>
  <c r="M952" i="23"/>
  <c r="U952" i="23"/>
  <c r="M959" i="23"/>
  <c r="U959" i="23"/>
  <c r="M957" i="23"/>
  <c r="U957" i="23"/>
  <c r="M946" i="23"/>
  <c r="U946" i="23"/>
  <c r="M945" i="23"/>
  <c r="U945" i="23"/>
  <c r="M958" i="23"/>
  <c r="U958" i="23"/>
  <c r="M956" i="23"/>
  <c r="U956" i="23"/>
  <c r="M943" i="23"/>
  <c r="U943" i="23"/>
  <c r="M942" i="23"/>
  <c r="U942" i="23"/>
  <c r="AR942" i="23"/>
  <c r="M950" i="23"/>
  <c r="U950" i="23"/>
  <c r="M948" i="23"/>
  <c r="U948" i="23"/>
  <c r="A578" i="57"/>
  <c r="AP544" i="57"/>
  <c r="BO333" i="23"/>
  <c r="AT333" i="23"/>
  <c r="BU298" i="23"/>
  <c r="BU295" i="23"/>
  <c r="BP572" i="57"/>
  <c r="BP569" i="57"/>
  <c r="BP568" i="57"/>
  <c r="AX569" i="57"/>
  <c r="AX568" i="57"/>
  <c r="AX572" i="57"/>
  <c r="BD568" i="57"/>
  <c r="BD569" i="57"/>
  <c r="BJ498" i="57"/>
  <c r="BJ499" i="57"/>
  <c r="AX502" i="57"/>
  <c r="AX498" i="57"/>
  <c r="AX499" i="57"/>
  <c r="BU110" i="57"/>
  <c r="BU106" i="57"/>
  <c r="BU107" i="57"/>
  <c r="AW110" i="57"/>
  <c r="AW106" i="57"/>
  <c r="AW107" i="57"/>
  <c r="BC74" i="57"/>
  <c r="BC71" i="57"/>
  <c r="BC70" i="57"/>
  <c r="BI1540" i="23"/>
  <c r="BI1537" i="23"/>
  <c r="AP440" i="57"/>
  <c r="S432" i="23"/>
  <c r="AU432" i="23"/>
  <c r="AU458" i="23"/>
  <c r="BU453" i="23"/>
  <c r="BC1284" i="57"/>
  <c r="BC1281" i="57"/>
  <c r="BC1280" i="57"/>
  <c r="BU748" i="57"/>
  <c r="BU745" i="57"/>
  <c r="AU459" i="23"/>
  <c r="R890" i="57"/>
  <c r="R889" i="57"/>
  <c r="T1432" i="23" a="1"/>
  <c r="T1432" i="23"/>
  <c r="S1273" i="23"/>
  <c r="AU1273" i="23"/>
  <c r="S1268" i="23"/>
  <c r="AU1268" i="23"/>
  <c r="S1271" i="23"/>
  <c r="AU1271" i="23"/>
  <c r="S1274" i="23"/>
  <c r="AU1274" i="23"/>
  <c r="S1267" i="23"/>
  <c r="AU1267" i="23"/>
  <c r="S1272" i="23"/>
  <c r="AU1272" i="23"/>
  <c r="S1265" i="23"/>
  <c r="S1270" i="23"/>
  <c r="AU1270" i="23"/>
  <c r="S1266" i="23"/>
  <c r="AU1266" i="23"/>
  <c r="R500" i="57"/>
  <c r="R499" i="57"/>
  <c r="R498" i="57"/>
  <c r="S283" i="57" a="1"/>
  <c r="S283" i="57"/>
  <c r="S279" i="57"/>
  <c r="S284" i="57"/>
  <c r="R1137" i="57"/>
  <c r="R1139" i="57"/>
  <c r="R745" i="57"/>
  <c r="R744" i="57"/>
  <c r="R746" i="57"/>
  <c r="R466" i="57"/>
  <c r="R465" i="57"/>
  <c r="R464" i="57"/>
  <c r="R176" i="57"/>
  <c r="R175" i="57"/>
  <c r="R177" i="57"/>
  <c r="R1174" i="57"/>
  <c r="R1173" i="57"/>
  <c r="S887" i="57"/>
  <c r="S892" i="57"/>
  <c r="R569" i="57"/>
  <c r="R568" i="57"/>
  <c r="R281" i="57"/>
  <c r="R280" i="57"/>
  <c r="R140" i="57"/>
  <c r="BO320" i="57"/>
  <c r="BO317" i="57"/>
  <c r="AT285" i="57"/>
  <c r="AT281" i="57"/>
  <c r="AP474" i="57"/>
  <c r="AU452" i="23"/>
  <c r="BO332" i="23"/>
  <c r="BF420" i="23"/>
  <c r="BU457" i="23"/>
  <c r="BV1336" i="23"/>
  <c r="AZ1356" i="57"/>
  <c r="AZ1353" i="57"/>
  <c r="AZ1352" i="57"/>
  <c r="BJ1315" i="57"/>
  <c r="BJ1314" i="57"/>
  <c r="BJ1318" i="57"/>
  <c r="BP1318" i="57"/>
  <c r="BP1314" i="57"/>
  <c r="S1304" i="23"/>
  <c r="AX1304" i="23"/>
  <c r="S1302" i="23"/>
  <c r="AU1302" i="23"/>
  <c r="S1300" i="23"/>
  <c r="S1069" i="57" a="1"/>
  <c r="S1069" i="57"/>
  <c r="S1065" i="57"/>
  <c r="R710" i="57"/>
  <c r="AZ1249" i="57"/>
  <c r="AZ1245" i="57"/>
  <c r="BP1353" i="57"/>
  <c r="BP1352" i="57"/>
  <c r="BR457" i="23"/>
  <c r="S1303" i="23"/>
  <c r="AU1303" i="23"/>
  <c r="R924" i="57"/>
  <c r="R791" i="23"/>
  <c r="R790" i="23"/>
  <c r="R653" i="23"/>
  <c r="R652" i="23"/>
  <c r="BI748" i="57"/>
  <c r="BI745" i="57"/>
  <c r="BV425" i="57"/>
  <c r="BV424" i="57"/>
  <c r="BA818" i="57"/>
  <c r="BA814" i="57"/>
  <c r="BP709" i="57"/>
  <c r="BP708" i="57"/>
  <c r="AX1178" i="23"/>
  <c r="AT454" i="23"/>
  <c r="R923" i="57"/>
  <c r="S1301" i="23"/>
  <c r="AU1301" i="23"/>
  <c r="S1070" i="57"/>
  <c r="BU414" i="23"/>
  <c r="T353" i="23"/>
  <c r="BI353" i="23"/>
  <c r="S993" i="57" a="1"/>
  <c r="S993" i="57"/>
  <c r="S991" i="57"/>
  <c r="R1247" i="57"/>
  <c r="R1246" i="57"/>
  <c r="R1245" i="57"/>
  <c r="S675" i="57" a="1"/>
  <c r="S675" i="57"/>
  <c r="S671" i="57"/>
  <c r="S676" i="57"/>
  <c r="S537" i="57" a="1"/>
  <c r="S537" i="57"/>
  <c r="S533" i="57"/>
  <c r="S391" i="57" a="1"/>
  <c r="S391" i="57"/>
  <c r="S392" i="57"/>
  <c r="S387" i="57"/>
  <c r="S249" i="57" a="1"/>
  <c r="S249" i="57"/>
  <c r="S245" i="57"/>
  <c r="R107" i="57"/>
  <c r="R106" i="57"/>
  <c r="BF1213" i="57"/>
  <c r="BF1210" i="57"/>
  <c r="BC1070" i="57"/>
  <c r="BC1067" i="57"/>
  <c r="BU856" i="57"/>
  <c r="BU852" i="57"/>
  <c r="BC818" i="57"/>
  <c r="BC814" i="57"/>
  <c r="BV637" i="57"/>
  <c r="BV636" i="57"/>
  <c r="AX636" i="57"/>
  <c r="AX640" i="57"/>
  <c r="BG284" i="57"/>
  <c r="BG281" i="57"/>
  <c r="BS1356" i="57"/>
  <c r="BS1352" i="57"/>
  <c r="BJ1213" i="57"/>
  <c r="BJ1210" i="57"/>
  <c r="BG1141" i="57"/>
  <c r="BG1137" i="57"/>
  <c r="BP1103" i="57"/>
  <c r="BP1102" i="57"/>
  <c r="AZ465" i="57"/>
  <c r="AZ464" i="57"/>
  <c r="S891" i="57" a="1"/>
  <c r="S891" i="57"/>
  <c r="S890" i="57"/>
  <c r="R570" i="57"/>
  <c r="AX1249" i="57"/>
  <c r="BA1356" i="57"/>
  <c r="AW892" i="57"/>
  <c r="R426" i="57"/>
  <c r="S1306" i="23"/>
  <c r="AU1306" i="23"/>
  <c r="BV1318" i="57"/>
  <c r="AX1318" i="57"/>
  <c r="BD1106" i="57"/>
  <c r="AU1035" i="57"/>
  <c r="BA1034" i="57"/>
  <c r="BD712" i="57"/>
  <c r="BI468" i="57"/>
  <c r="BD74" i="57"/>
  <c r="BR1397" i="23"/>
  <c r="S1540" i="23"/>
  <c r="R282" i="57"/>
  <c r="BJ320" i="57"/>
  <c r="BO468" i="57"/>
  <c r="BP1397" i="23"/>
  <c r="BF1397" i="23"/>
  <c r="BS794" i="23"/>
  <c r="BJ794" i="23"/>
  <c r="BP1141" i="23"/>
  <c r="BP1144" i="23"/>
  <c r="BO726" i="23"/>
  <c r="AW1218" i="23"/>
  <c r="BJ1141" i="57"/>
  <c r="AU1178" i="23"/>
  <c r="AZ760" i="23"/>
  <c r="AW794" i="23"/>
  <c r="AT1110" i="23"/>
  <c r="BV494" i="23"/>
  <c r="BV490" i="23"/>
  <c r="AX493" i="23"/>
  <c r="AX490" i="23"/>
  <c r="AX489" i="23"/>
  <c r="AW760" i="23"/>
  <c r="BO141" i="23"/>
  <c r="BG1144" i="23"/>
  <c r="BG1140" i="23"/>
  <c r="AW458" i="23"/>
  <c r="AW962" i="23"/>
  <c r="BD969" i="23"/>
  <c r="BD962" i="23"/>
  <c r="BM962" i="23"/>
  <c r="BO962" i="23"/>
  <c r="BP968" i="23"/>
  <c r="BP962" i="23"/>
  <c r="AX997" i="23"/>
  <c r="AZ1004" i="23"/>
  <c r="BD1004" i="23"/>
  <c r="BL997" i="23"/>
  <c r="BL999" i="23"/>
  <c r="BM1004" i="23"/>
  <c r="BU1004" i="23"/>
  <c r="BD1219" i="23"/>
  <c r="BJ1219" i="23"/>
  <c r="BO1213" i="23"/>
  <c r="BP1220" i="23"/>
  <c r="BV493" i="23"/>
  <c r="AW222" i="23"/>
  <c r="AT490" i="23"/>
  <c r="BA420" i="23"/>
  <c r="BG1358" i="23"/>
  <c r="AU688" i="23"/>
  <c r="AU619" i="23"/>
  <c r="AZ1140" i="23"/>
  <c r="AZ1141" i="23"/>
  <c r="BF228" i="23"/>
  <c r="BO227" i="23"/>
  <c r="BL831" i="23"/>
  <c r="BV832" i="23"/>
  <c r="BF868" i="23"/>
  <c r="BF861" i="23"/>
  <c r="BM867" i="23"/>
  <c r="BS867" i="23"/>
  <c r="BS866" i="23"/>
  <c r="BG721" i="23"/>
  <c r="BG726" i="23"/>
  <c r="BJ728" i="23"/>
  <c r="BS721" i="23"/>
  <c r="BR658" i="23"/>
  <c r="BD761" i="23"/>
  <c r="BS761" i="23"/>
  <c r="BD1357" i="23"/>
  <c r="BD1358" i="23"/>
  <c r="BM795" i="23"/>
  <c r="AW831" i="23"/>
  <c r="AZ832" i="23"/>
  <c r="BD1255" i="23"/>
  <c r="BF1249" i="23"/>
  <c r="BL1256" i="23"/>
  <c r="BL1249" i="23"/>
  <c r="BL1255" i="23"/>
  <c r="BL1254" i="23"/>
  <c r="BR1249" i="23"/>
  <c r="BL1291" i="23"/>
  <c r="BU1285" i="23"/>
  <c r="AZ1318" i="23"/>
  <c r="BA1318" i="23"/>
  <c r="BC1324" i="23"/>
  <c r="BC1325" i="23"/>
  <c r="BC1318" i="23"/>
  <c r="BD1324" i="23"/>
  <c r="BF1325" i="23"/>
  <c r="BG1324" i="23"/>
  <c r="BG1318" i="23"/>
  <c r="BI1318" i="23"/>
  <c r="BI1324" i="23"/>
  <c r="BJ1318" i="23"/>
  <c r="BJ1319" i="23"/>
  <c r="BL1325" i="23"/>
  <c r="BL1324" i="23"/>
  <c r="BM1318" i="23"/>
  <c r="BO1318" i="23"/>
  <c r="BP1318" i="23"/>
  <c r="BP1324" i="23"/>
  <c r="BP1320" i="23"/>
  <c r="BP1325" i="23"/>
  <c r="BR1324" i="23"/>
  <c r="BR1325" i="23"/>
  <c r="BR1318" i="23"/>
  <c r="BS1325" i="23"/>
  <c r="BU1318" i="23"/>
  <c r="BV1324" i="23"/>
  <c r="AW1179" i="23"/>
  <c r="AW1178" i="23"/>
  <c r="AW1180" i="23"/>
  <c r="AZ1179" i="23"/>
  <c r="AZ1180" i="23"/>
  <c r="BA1173" i="23"/>
  <c r="BA1180" i="23"/>
  <c r="BD1179" i="23"/>
  <c r="BD1173" i="23"/>
  <c r="BF1180" i="23"/>
  <c r="BG1173" i="23"/>
  <c r="BG1179" i="23"/>
  <c r="BG1180" i="23"/>
  <c r="BI1173" i="23"/>
  <c r="BI1175" i="23"/>
  <c r="BJ1179" i="23"/>
  <c r="BL1173" i="23"/>
  <c r="BM1173" i="23"/>
  <c r="BM1178" i="23"/>
  <c r="BM1180" i="23"/>
  <c r="BO1179" i="23"/>
  <c r="BR1173" i="23"/>
  <c r="BR1179" i="23"/>
  <c r="BR1178" i="23"/>
  <c r="BR1180" i="23"/>
  <c r="BS1173" i="23"/>
  <c r="BU1179" i="23"/>
  <c r="BU1174" i="23"/>
  <c r="BU1180" i="23"/>
  <c r="BV1180" i="23"/>
  <c r="BV1173" i="23"/>
  <c r="BV1179" i="23"/>
  <c r="AW1035" i="23"/>
  <c r="AZ1035" i="23"/>
  <c r="BC1041" i="23"/>
  <c r="BF1041" i="23"/>
  <c r="BF1035" i="23"/>
  <c r="BI1041" i="23"/>
  <c r="BI1042" i="23"/>
  <c r="BI1035" i="23"/>
  <c r="BO1035" i="23"/>
  <c r="BR1041" i="23"/>
  <c r="BR1035" i="23"/>
  <c r="BR1040" i="23"/>
  <c r="BU1041" i="23"/>
  <c r="BU1042" i="23"/>
  <c r="AZ1105" i="23"/>
  <c r="AZ1110" i="23"/>
  <c r="BC1105" i="23"/>
  <c r="BI1112" i="23"/>
  <c r="BJ1112" i="23"/>
  <c r="AX617" i="23"/>
  <c r="BG624" i="23"/>
  <c r="BI624" i="23"/>
  <c r="BM624" i="23"/>
  <c r="AW687" i="23"/>
  <c r="AX694" i="23"/>
  <c r="AX687" i="23"/>
  <c r="AZ687" i="23"/>
  <c r="AZ689" i="23"/>
  <c r="BA694" i="23"/>
  <c r="BC694" i="23"/>
  <c r="BI694" i="23"/>
  <c r="BJ687" i="23"/>
  <c r="BO694" i="23"/>
  <c r="BP687" i="23"/>
  <c r="AX422" i="23"/>
  <c r="BF489" i="23"/>
  <c r="BS490" i="23"/>
  <c r="AT524" i="23"/>
  <c r="BS1174" i="23"/>
  <c r="BF1175" i="23"/>
  <c r="BO1323" i="23"/>
  <c r="BR526" i="23"/>
  <c r="BJ1323" i="23"/>
  <c r="AX1468" i="23"/>
  <c r="BO1144" i="23"/>
  <c r="BF452" i="23"/>
  <c r="AX524" i="23"/>
  <c r="AZ524" i="23"/>
  <c r="BL524" i="23"/>
  <c r="AW1255" i="23"/>
  <c r="AW1249" i="23"/>
  <c r="AX1256" i="23"/>
  <c r="BO1502" i="23"/>
  <c r="BP228" i="23"/>
  <c r="AW584" i="23"/>
  <c r="BA831" i="23"/>
  <c r="BS962" i="23"/>
  <c r="BS967" i="23"/>
  <c r="AX1535" i="23"/>
  <c r="AZ1541" i="23"/>
  <c r="BJ1535" i="23"/>
  <c r="BM1535" i="23"/>
  <c r="BP1542" i="23"/>
  <c r="BV1535" i="23"/>
  <c r="AX76" i="57"/>
  <c r="BA138" i="57"/>
  <c r="BP210" i="57"/>
  <c r="BV469" i="57"/>
  <c r="AW678" i="57"/>
  <c r="BJ76" i="57"/>
  <c r="BJ69" i="57"/>
  <c r="BR76" i="57"/>
  <c r="BS69" i="57"/>
  <c r="AX105" i="57"/>
  <c r="AX110" i="57"/>
  <c r="BD105" i="57"/>
  <c r="BF111" i="57"/>
  <c r="BP111" i="57"/>
  <c r="BV105" i="57"/>
  <c r="BV110" i="57"/>
  <c r="BM138" i="57"/>
  <c r="AX743" i="57"/>
  <c r="BV750" i="57"/>
  <c r="BV749" i="57"/>
  <c r="BJ858" i="57"/>
  <c r="BP858" i="57"/>
  <c r="BS851" i="57"/>
  <c r="BD887" i="57"/>
  <c r="BI894" i="57"/>
  <c r="AT1219" i="23"/>
  <c r="BU1465" i="23"/>
  <c r="BR1358" i="23"/>
  <c r="BJ1502" i="23"/>
  <c r="BU1141" i="23"/>
  <c r="BR227" i="23"/>
  <c r="BL832" i="23"/>
  <c r="BR1256" i="23"/>
  <c r="AX1541" i="23"/>
  <c r="AX1540" i="23"/>
  <c r="AX69" i="57"/>
  <c r="AZ75" i="57"/>
  <c r="BD174" i="57"/>
  <c r="BD179" i="57"/>
  <c r="BJ181" i="57"/>
  <c r="AX217" i="57"/>
  <c r="BU358" i="57"/>
  <c r="AW393" i="57"/>
  <c r="AW470" i="57"/>
  <c r="BD539" i="57"/>
  <c r="BI540" i="57"/>
  <c r="BO540" i="57"/>
  <c r="BM714" i="57"/>
  <c r="BS714" i="57"/>
  <c r="BU707" i="57"/>
  <c r="BC784" i="57"/>
  <c r="BR1140" i="23"/>
  <c r="BD1499" i="23"/>
  <c r="BF1499" i="23"/>
  <c r="BM1465" i="23"/>
  <c r="BG1498" i="23"/>
  <c r="BV1502" i="23"/>
  <c r="BF143" i="23"/>
  <c r="BI825" i="23"/>
  <c r="BC868" i="23"/>
  <c r="BL861" i="23"/>
  <c r="BL863" i="23"/>
  <c r="AT825" i="23"/>
  <c r="BL1541" i="23"/>
  <c r="BV1541" i="23"/>
  <c r="BV1540" i="23"/>
  <c r="BD145" i="57"/>
  <c r="BR144" i="57"/>
  <c r="BR252" i="57"/>
  <c r="BF503" i="57"/>
  <c r="BC678" i="57"/>
  <c r="BC707" i="57"/>
  <c r="BD820" i="57"/>
  <c r="BV813" i="57"/>
  <c r="BO928" i="57"/>
  <c r="BV961" i="57"/>
  <c r="AU989" i="57"/>
  <c r="BO1029" i="57"/>
  <c r="BP1036" i="57"/>
  <c r="AU1065" i="57"/>
  <c r="BS1179" i="57"/>
  <c r="AU1351" i="57"/>
  <c r="AT76" i="57"/>
  <c r="BF76" i="57"/>
  <c r="BV76" i="57"/>
  <c r="BL145" i="57"/>
  <c r="BP145" i="57"/>
  <c r="AU210" i="57"/>
  <c r="BV217" i="57"/>
  <c r="BL322" i="57"/>
  <c r="AW357" i="57"/>
  <c r="BF430" i="57"/>
  <c r="AU463" i="57"/>
  <c r="BC470" i="57"/>
  <c r="BR573" i="57"/>
  <c r="BL707" i="57"/>
  <c r="BM713" i="57"/>
  <c r="AU743" i="57"/>
  <c r="AU748" i="57"/>
  <c r="BP743" i="57"/>
  <c r="BP748" i="57"/>
  <c r="BS743" i="57"/>
  <c r="BP819" i="57"/>
  <c r="BS813" i="57"/>
  <c r="BS818" i="57"/>
  <c r="BG851" i="57"/>
  <c r="BJ927" i="57"/>
  <c r="BU928" i="57"/>
  <c r="BJ1036" i="57"/>
  <c r="BV1036" i="57"/>
  <c r="BV1136" i="57"/>
  <c r="BI1172" i="57"/>
  <c r="R1213" i="57"/>
  <c r="BF112" i="57"/>
  <c r="BV112" i="57"/>
  <c r="BF144" i="57"/>
  <c r="AT180" i="57"/>
  <c r="BD181" i="57"/>
  <c r="BG174" i="57"/>
  <c r="BG179" i="57"/>
  <c r="BP181" i="57"/>
  <c r="BV181" i="57"/>
  <c r="BP216" i="57"/>
  <c r="BP215" i="57"/>
  <c r="BS210" i="57"/>
  <c r="AT251" i="57"/>
  <c r="AW394" i="57"/>
  <c r="AT430" i="57"/>
  <c r="BR430" i="57"/>
  <c r="BG463" i="57"/>
  <c r="BJ469" i="57"/>
  <c r="BM463" i="57"/>
  <c r="AX539" i="57"/>
  <c r="BU540" i="57"/>
  <c r="AW608" i="57"/>
  <c r="BU608" i="57"/>
  <c r="BR642" i="57"/>
  <c r="BC677" i="57"/>
  <c r="BA714" i="57"/>
  <c r="BG743" i="57"/>
  <c r="BG748" i="57"/>
  <c r="AU785" i="57"/>
  <c r="BJ887" i="57"/>
  <c r="BO894" i="57"/>
  <c r="BU894" i="57"/>
  <c r="BP927" i="57"/>
  <c r="BC962" i="57"/>
  <c r="BP961" i="57"/>
  <c r="BD1036" i="57"/>
  <c r="BI1029" i="57"/>
  <c r="BI1034" i="57"/>
  <c r="BP1072" i="57"/>
  <c r="BA1107" i="57"/>
  <c r="BA1179" i="57"/>
  <c r="BG1214" i="57"/>
  <c r="BS1215" i="57"/>
  <c r="R1249" i="57"/>
  <c r="BG1279" i="57"/>
  <c r="AW1313" i="57"/>
  <c r="AW1318" i="57"/>
  <c r="BD112" i="57"/>
  <c r="BJ112" i="57"/>
  <c r="BR111" i="57"/>
  <c r="AZ145" i="57"/>
  <c r="AU174" i="57"/>
  <c r="AU179" i="57"/>
  <c r="AX181" i="57"/>
  <c r="BJ180" i="57"/>
  <c r="BM174" i="57"/>
  <c r="BV180" i="57"/>
  <c r="BD210" i="57"/>
  <c r="BD212" i="57"/>
  <c r="AZ251" i="57"/>
  <c r="BC285" i="57"/>
  <c r="BO286" i="57"/>
  <c r="BL321" i="57"/>
  <c r="BU394" i="57"/>
  <c r="AZ430" i="57"/>
  <c r="BF429" i="57"/>
  <c r="BL429" i="57"/>
  <c r="AX463" i="57"/>
  <c r="AX469" i="57"/>
  <c r="BI470" i="57"/>
  <c r="BP539" i="57"/>
  <c r="BS533" i="57"/>
  <c r="BL574" i="57"/>
  <c r="BI607" i="57"/>
  <c r="BO608" i="57"/>
  <c r="BV858" i="57"/>
  <c r="BS887" i="57"/>
  <c r="BS888" i="57"/>
  <c r="BD921" i="57"/>
  <c r="AX961" i="57"/>
  <c r="BV1035" i="57"/>
  <c r="BG1065" i="57"/>
  <c r="BJ1143" i="57"/>
  <c r="R1177" i="57"/>
  <c r="AU1178" i="57"/>
  <c r="AX1208" i="57"/>
  <c r="BO1244" i="57"/>
  <c r="BO1249" i="57"/>
  <c r="BL1358" i="57"/>
  <c r="T167" i="23"/>
  <c r="BU219" i="23"/>
  <c r="BR1209" i="23"/>
  <c r="BR1201" i="23"/>
  <c r="BL1195" i="23"/>
  <c r="BL1199" i="23"/>
  <c r="L326" i="23"/>
  <c r="R326" i="23"/>
  <c r="BU326" i="23"/>
  <c r="L318" i="23"/>
  <c r="R318" i="23"/>
  <c r="BR318" i="23"/>
  <c r="BU544" i="23"/>
  <c r="T687" i="23"/>
  <c r="T829" i="23" a="1"/>
  <c r="T829" i="23"/>
  <c r="T828" i="23"/>
  <c r="BL56" i="23"/>
  <c r="BF259" i="23"/>
  <c r="BF262" i="23"/>
  <c r="BR1076" i="23"/>
  <c r="BR1073" i="23"/>
  <c r="BJ336" i="23"/>
  <c r="BJ333" i="23"/>
  <c r="BJ332" i="23"/>
  <c r="BS582" i="23"/>
  <c r="BS579" i="23"/>
  <c r="BS578" i="23"/>
  <c r="BM579" i="23"/>
  <c r="BM582" i="23"/>
  <c r="BJ578" i="23"/>
  <c r="BJ582" i="23"/>
  <c r="BJ579" i="23"/>
  <c r="BA582" i="23"/>
  <c r="BA579" i="23"/>
  <c r="BA578" i="23"/>
  <c r="AZ1073" i="23"/>
  <c r="AZ1076" i="23"/>
  <c r="BM262" i="23"/>
  <c r="AX137" i="23"/>
  <c r="AX141" i="23"/>
  <c r="BA258" i="23"/>
  <c r="BA262" i="23"/>
  <c r="BJ1040" i="23"/>
  <c r="AT1078" i="23"/>
  <c r="I19" i="57"/>
  <c r="BI55" i="23"/>
  <c r="BI98" i="23"/>
  <c r="AT50" i="23"/>
  <c r="AT104" i="23"/>
  <c r="A1367" i="23"/>
  <c r="AZ98" i="23"/>
  <c r="AZ105" i="23"/>
  <c r="BL105" i="23"/>
  <c r="BI105" i="23"/>
  <c r="AT98" i="23"/>
  <c r="BR58" i="23"/>
  <c r="BR104" i="23"/>
  <c r="BF54" i="23"/>
  <c r="T54" i="23"/>
  <c r="T59" i="23"/>
  <c r="BU59" i="23"/>
  <c r="AT274" i="23"/>
  <c r="AT275" i="23"/>
  <c r="BV436" i="23"/>
  <c r="BV452" i="23"/>
  <c r="BS458" i="23"/>
  <c r="BS452" i="23"/>
  <c r="BS457" i="23"/>
  <c r="BS459" i="23"/>
  <c r="BV458" i="23"/>
  <c r="BV524" i="23"/>
  <c r="BV530" i="23"/>
  <c r="BV531" i="23"/>
  <c r="AU505" i="23"/>
  <c r="AX1175" i="23"/>
  <c r="BR454" i="23"/>
  <c r="BO1210" i="57"/>
  <c r="BO1213" i="57"/>
  <c r="C1593" i="23"/>
  <c r="C1599" i="23"/>
  <c r="E1388" i="57"/>
  <c r="AT584" i="23"/>
  <c r="AT583" i="23"/>
  <c r="AT577" i="23"/>
  <c r="BS892" i="57"/>
  <c r="AZ688" i="23"/>
  <c r="BO1107" i="23"/>
  <c r="AZ692" i="23"/>
  <c r="BL1002" i="23"/>
  <c r="BP457" i="23"/>
  <c r="BP453" i="23"/>
  <c r="BP454" i="23"/>
  <c r="BV1433" i="23"/>
  <c r="BV1429" i="23"/>
  <c r="BV1430" i="23"/>
  <c r="BG827" i="23"/>
  <c r="BG826" i="23"/>
  <c r="AW1429" i="23"/>
  <c r="AW1433" i="23"/>
  <c r="BL862" i="23"/>
  <c r="BL866" i="23"/>
  <c r="BF457" i="23"/>
  <c r="BF454" i="23"/>
  <c r="BF453" i="23"/>
  <c r="BM454" i="23"/>
  <c r="BM453" i="23"/>
  <c r="BP1430" i="23"/>
  <c r="BP1429" i="23"/>
  <c r="BG1430" i="23"/>
  <c r="BG1433" i="23"/>
  <c r="BS964" i="23"/>
  <c r="BS963" i="23"/>
  <c r="BM457" i="23"/>
  <c r="BP1251" i="23"/>
  <c r="BP1250" i="23"/>
  <c r="BP1254" i="23"/>
  <c r="BI222" i="23"/>
  <c r="BI223" i="23"/>
  <c r="BI226" i="23"/>
  <c r="AW826" i="23"/>
  <c r="AW830" i="23"/>
  <c r="AW827" i="23"/>
  <c r="BM964" i="23"/>
  <c r="BM967" i="23"/>
  <c r="BM963" i="23"/>
  <c r="BM526" i="23"/>
  <c r="AU494" i="23"/>
  <c r="BU495" i="23"/>
  <c r="AT531" i="23"/>
  <c r="BI1141" i="23"/>
  <c r="BG619" i="23"/>
  <c r="BM529" i="23"/>
  <c r="BU488" i="23"/>
  <c r="BU493" i="23"/>
  <c r="BS489" i="23"/>
  <c r="BJ1320" i="23"/>
  <c r="AT1215" i="23"/>
  <c r="AT1216" i="23"/>
  <c r="BG1499" i="23"/>
  <c r="BU1144" i="23"/>
  <c r="BG1502" i="23"/>
  <c r="BV489" i="23"/>
  <c r="BP469" i="57"/>
  <c r="BL504" i="57"/>
  <c r="BD534" i="57"/>
  <c r="BC540" i="57"/>
  <c r="AT574" i="57"/>
  <c r="AT573" i="57"/>
  <c r="BC607" i="57"/>
  <c r="BF641" i="57"/>
  <c r="BF642" i="57"/>
  <c r="BO677" i="57"/>
  <c r="BO678" i="57"/>
  <c r="BU678" i="57"/>
  <c r="BU677" i="57"/>
  <c r="BG714" i="57"/>
  <c r="BO707" i="57"/>
  <c r="BD750" i="57"/>
  <c r="BA785" i="57"/>
  <c r="BS785" i="57"/>
  <c r="AU813" i="57"/>
  <c r="BV820" i="57"/>
  <c r="BJ851" i="57"/>
  <c r="BM887" i="57"/>
  <c r="BD989" i="57"/>
  <c r="BJ996" i="57"/>
  <c r="AW1029" i="57"/>
  <c r="BS1065" i="57"/>
  <c r="BV1071" i="57"/>
  <c r="BD1136" i="57"/>
  <c r="BA1251" i="57"/>
  <c r="BL1244" i="57"/>
  <c r="BM1319" i="57"/>
  <c r="BR1313" i="57"/>
  <c r="BJ105" i="57"/>
  <c r="AX112" i="57"/>
  <c r="BP112" i="57"/>
  <c r="BR112" i="57"/>
  <c r="BP217" i="57"/>
  <c r="BL430" i="57"/>
  <c r="BO470" i="57"/>
  <c r="AZ504" i="57"/>
  <c r="AU533" i="57"/>
  <c r="AW540" i="57"/>
  <c r="BR574" i="57"/>
  <c r="BI608" i="57"/>
  <c r="BA713" i="57"/>
  <c r="BP750" i="57"/>
  <c r="BV743" i="57"/>
  <c r="BI784" i="57"/>
  <c r="BM785" i="57"/>
  <c r="BO784" i="57"/>
  <c r="AX820" i="57"/>
  <c r="BJ813" i="57"/>
  <c r="BM813" i="57"/>
  <c r="BD851" i="57"/>
  <c r="BP893" i="57"/>
  <c r="BA921" i="57"/>
  <c r="BC928" i="57"/>
  <c r="BI962" i="57"/>
  <c r="BJ955" i="57"/>
  <c r="BJ960" i="57"/>
  <c r="BV1065" i="57"/>
  <c r="BA1108" i="57"/>
  <c r="BC1101" i="57"/>
  <c r="BI1101" i="57"/>
  <c r="BS1108" i="57"/>
  <c r="AX1136" i="57"/>
  <c r="BP1142" i="57"/>
  <c r="BS1136" i="57"/>
  <c r="AU1179" i="57"/>
  <c r="S73" i="57" a="1"/>
  <c r="S73" i="57"/>
  <c r="T423" i="57"/>
  <c r="T691" i="23" a="1"/>
  <c r="T691" i="23"/>
  <c r="BV69" i="57"/>
  <c r="BP105" i="57"/>
  <c r="BJ174" i="57"/>
  <c r="AT252" i="57"/>
  <c r="AT504" i="57"/>
  <c r="BM533" i="57"/>
  <c r="BV539" i="57"/>
  <c r="BV533" i="57"/>
  <c r="AZ574" i="57"/>
  <c r="BF574" i="57"/>
  <c r="AT642" i="57"/>
  <c r="AZ642" i="57"/>
  <c r="BL641" i="57"/>
  <c r="BL642" i="57"/>
  <c r="BR641" i="57"/>
  <c r="BG713" i="57"/>
  <c r="BM743" i="57"/>
  <c r="BM748" i="57"/>
  <c r="BD813" i="57"/>
  <c r="BJ857" i="57"/>
  <c r="AU851" i="57"/>
  <c r="AU856" i="57"/>
  <c r="AX858" i="57"/>
  <c r="AU887" i="57"/>
  <c r="BC894" i="57"/>
  <c r="BD893" i="57"/>
  <c r="BV893" i="57"/>
  <c r="AU921" i="57"/>
  <c r="AW928" i="57"/>
  <c r="BS921" i="57"/>
  <c r="AX955" i="57"/>
  <c r="BM955" i="57"/>
  <c r="BO962" i="57"/>
  <c r="BS955" i="57"/>
  <c r="BU962" i="57"/>
  <c r="AX996" i="57"/>
  <c r="BA989" i="57"/>
  <c r="AT1030" i="57"/>
  <c r="BP1071" i="57"/>
  <c r="BF1172" i="57"/>
  <c r="BM1215" i="57"/>
  <c r="BM1208" i="57"/>
  <c r="T283" i="57" a="1"/>
  <c r="T283" i="57"/>
  <c r="AW358" i="57"/>
  <c r="BS463" i="57"/>
  <c r="BR503" i="57"/>
  <c r="BJ533" i="57"/>
  <c r="BF573" i="57"/>
  <c r="BI678" i="57"/>
  <c r="AU714" i="57"/>
  <c r="AW707" i="57"/>
  <c r="BJ749" i="57"/>
  <c r="BJ743" i="57"/>
  <c r="BG785" i="57"/>
  <c r="BP820" i="57"/>
  <c r="BV819" i="57"/>
  <c r="BV818" i="57"/>
  <c r="BV887" i="57"/>
  <c r="AW894" i="57"/>
  <c r="AX893" i="57"/>
  <c r="BD927" i="57"/>
  <c r="BG921" i="57"/>
  <c r="BI928" i="57"/>
  <c r="AU955" i="57"/>
  <c r="AW962" i="57"/>
  <c r="BP996" i="57"/>
  <c r="BV996" i="57"/>
  <c r="AX1036" i="57"/>
  <c r="AZ1029" i="57"/>
  <c r="AX1065" i="57"/>
  <c r="AU1107" i="57"/>
  <c r="BA1178" i="57"/>
  <c r="BP1208" i="57"/>
  <c r="BP1213" i="57"/>
  <c r="BS1251" i="57"/>
  <c r="BO1351" i="57"/>
  <c r="S747" i="57" a="1"/>
  <c r="S747" i="57"/>
  <c r="S759" i="57"/>
  <c r="R783" i="57"/>
  <c r="S798" i="57"/>
  <c r="R818" i="57"/>
  <c r="T925" i="57" a="1"/>
  <c r="T925" i="57"/>
  <c r="S1332" i="57"/>
  <c r="R1356" i="57"/>
  <c r="S866" i="23"/>
  <c r="T73" i="57" a="1"/>
  <c r="T73" i="57"/>
  <c r="T214" i="57" a="1"/>
  <c r="T214" i="57"/>
  <c r="T571" i="57" a="1"/>
  <c r="T571" i="57"/>
  <c r="S782" i="57"/>
  <c r="T813" i="57"/>
  <c r="T817" i="57" a="1"/>
  <c r="T817" i="57"/>
  <c r="T816" i="57"/>
  <c r="T1033" i="57" a="1"/>
  <c r="T1033" i="57"/>
  <c r="S1212" i="57" a="1"/>
  <c r="S1212" i="57"/>
  <c r="S1317" i="57" a="1"/>
  <c r="S1317" i="57"/>
  <c r="R962" i="23"/>
  <c r="T53" i="23"/>
  <c r="R994" i="57"/>
  <c r="R1034" i="57"/>
  <c r="R1141" i="57"/>
  <c r="R1284" i="57"/>
  <c r="T138" i="57"/>
  <c r="T142" i="57" a="1"/>
  <c r="T142" i="57"/>
  <c r="T141" i="57"/>
  <c r="T427" i="57" a="1"/>
  <c r="T427" i="57"/>
  <c r="T426" i="57"/>
  <c r="T639" i="57" a="1"/>
  <c r="T639" i="57"/>
  <c r="T887" i="57"/>
  <c r="R997" i="23"/>
  <c r="S977" i="23"/>
  <c r="S1432" i="23" a="1"/>
  <c r="S1432" i="23"/>
  <c r="AT247" i="23"/>
  <c r="T355" i="57" a="1"/>
  <c r="T355" i="57"/>
  <c r="T501" i="57" a="1"/>
  <c r="T501" i="57"/>
  <c r="T707" i="57"/>
  <c r="T989" i="57"/>
  <c r="S1176" i="57" a="1"/>
  <c r="S1176" i="57"/>
  <c r="T1248" i="57" a="1"/>
  <c r="T1248" i="57"/>
  <c r="S1224" i="57"/>
  <c r="T1283" i="57" a="1"/>
  <c r="T1283" i="57"/>
  <c r="S1259" i="57"/>
  <c r="T1313" i="57"/>
  <c r="S725" i="23" a="1"/>
  <c r="S725" i="23"/>
  <c r="T891" i="57" a="1"/>
  <c r="T891" i="57"/>
  <c r="T890" i="57"/>
  <c r="T1069" i="57" a="1"/>
  <c r="T1069" i="57"/>
  <c r="T1176" i="57" a="1"/>
  <c r="T1176" i="57"/>
  <c r="T1212" i="57" a="1"/>
  <c r="T1212" i="57"/>
  <c r="T1355" i="57" a="1"/>
  <c r="T1355" i="57"/>
  <c r="S1331" i="57"/>
  <c r="L323" i="23"/>
  <c r="S621" i="23" a="1"/>
  <c r="S621" i="23"/>
  <c r="S691" i="23" a="1"/>
  <c r="S691" i="23"/>
  <c r="S759" i="23" a="1"/>
  <c r="S759" i="23"/>
  <c r="S793" i="23" a="1"/>
  <c r="S793" i="23"/>
  <c r="S829" i="23" a="1"/>
  <c r="S829" i="23"/>
  <c r="S865" i="23" a="1"/>
  <c r="S865" i="23"/>
  <c r="S1501" i="23" a="1"/>
  <c r="S1501" i="23"/>
  <c r="R450" i="23"/>
  <c r="T276" i="23"/>
  <c r="T782" i="57" a="1"/>
  <c r="T782" i="57"/>
  <c r="T959" i="57" a="1"/>
  <c r="T959" i="57"/>
  <c r="T993" i="57" a="1"/>
  <c r="T993" i="57"/>
  <c r="T992" i="57"/>
  <c r="T1140" i="57" a="1"/>
  <c r="T1140" i="57"/>
  <c r="T1317" i="57" a="1"/>
  <c r="T1317" i="57"/>
  <c r="T1316" i="57"/>
  <c r="L310" i="23"/>
  <c r="S1467" i="23" a="1"/>
  <c r="S1467" i="23"/>
  <c r="S1539" i="23" a="1"/>
  <c r="S1539" i="23"/>
  <c r="T57" i="23"/>
  <c r="AT239" i="23"/>
  <c r="T655" i="23" a="1"/>
  <c r="T655" i="23"/>
  <c r="T865" i="23" a="1"/>
  <c r="T865" i="23"/>
  <c r="T855" i="57" a="1"/>
  <c r="T855" i="57"/>
  <c r="T1105" i="57" a="1"/>
  <c r="T1105" i="57"/>
  <c r="T492" i="23" a="1"/>
  <c r="T492" i="23"/>
  <c r="S655" i="23" a="1"/>
  <c r="S655" i="23"/>
  <c r="R238" i="23"/>
  <c r="R245" i="23"/>
  <c r="R241" i="23"/>
  <c r="R237" i="23"/>
  <c r="R1053" i="23"/>
  <c r="S248" i="57"/>
  <c r="S674" i="57"/>
  <c r="S1068" i="57"/>
  <c r="S282" i="57"/>
  <c r="BF1030" i="57"/>
  <c r="BF1031" i="57"/>
  <c r="BF1034" i="57"/>
  <c r="BD960" i="57"/>
  <c r="BD957" i="57"/>
  <c r="BD956" i="57"/>
  <c r="BS991" i="57"/>
  <c r="BS990" i="57"/>
  <c r="BC1073" i="23"/>
  <c r="BC1072" i="23"/>
  <c r="BC1076" i="23"/>
  <c r="AW298" i="23"/>
  <c r="AW295" i="23"/>
  <c r="AW294" i="23"/>
  <c r="AU756" i="23"/>
  <c r="AU757" i="23"/>
  <c r="AT138" i="23"/>
  <c r="AT137" i="23"/>
  <c r="AT141" i="23"/>
  <c r="AW526" i="23"/>
  <c r="AW525" i="23"/>
  <c r="BR1141" i="23"/>
  <c r="BR1144" i="23"/>
  <c r="AT1290" i="23"/>
  <c r="AT1287" i="23"/>
  <c r="AT1286" i="23"/>
  <c r="AZ1215" i="23"/>
  <c r="AZ1214" i="23"/>
  <c r="BC1178" i="23"/>
  <c r="BC1174" i="23"/>
  <c r="BC1175" i="23"/>
  <c r="AX1287" i="23"/>
  <c r="AX1286" i="23"/>
  <c r="BJ1250" i="23"/>
  <c r="BJ1254" i="23"/>
  <c r="BA1251" i="23"/>
  <c r="BA1250" i="23"/>
  <c r="BC756" i="23"/>
  <c r="BC760" i="23"/>
  <c r="AZ652" i="23"/>
  <c r="AZ656" i="23"/>
  <c r="BI863" i="23"/>
  <c r="BI866" i="23"/>
  <c r="BI862" i="23"/>
  <c r="BV1089" i="23"/>
  <c r="BU141" i="23"/>
  <c r="BU137" i="23"/>
  <c r="BU138" i="23"/>
  <c r="T1213" i="23"/>
  <c r="BJ856" i="57"/>
  <c r="BV459" i="23"/>
  <c r="AT105" i="23"/>
  <c r="AX468" i="57"/>
  <c r="BI1178" i="23"/>
  <c r="BL70" i="57"/>
  <c r="BL71" i="57"/>
  <c r="BL74" i="57"/>
  <c r="BI333" i="23"/>
  <c r="BI332" i="23"/>
  <c r="BI336" i="23"/>
  <c r="BS175" i="57"/>
  <c r="BS176" i="57"/>
  <c r="BL1433" i="23"/>
  <c r="BL1429" i="23"/>
  <c r="BL1430" i="23"/>
  <c r="AU726" i="23"/>
  <c r="AU722" i="23"/>
  <c r="AU723" i="23"/>
  <c r="BV1144" i="23"/>
  <c r="BV1140" i="23"/>
  <c r="BV1141" i="23"/>
  <c r="BO1141" i="23"/>
  <c r="BO1140" i="23"/>
  <c r="BD1141" i="23"/>
  <c r="BD1144" i="23"/>
  <c r="BD1140" i="23"/>
  <c r="BA722" i="23"/>
  <c r="BA723" i="23"/>
  <c r="BS1323" i="23"/>
  <c r="BS1320" i="23"/>
  <c r="BS1319" i="23"/>
  <c r="BF1319" i="23"/>
  <c r="BF1323" i="23"/>
  <c r="BF1320" i="23"/>
  <c r="AX1250" i="23"/>
  <c r="AX1251" i="23"/>
  <c r="AX1254" i="23"/>
  <c r="BV757" i="23"/>
  <c r="BV756" i="23"/>
  <c r="BU653" i="23"/>
  <c r="BU652" i="23"/>
  <c r="BG862" i="23"/>
  <c r="BG863" i="23"/>
  <c r="BG866" i="23"/>
  <c r="BF794" i="23"/>
  <c r="BF790" i="23"/>
  <c r="BF791" i="23"/>
  <c r="BR141" i="23"/>
  <c r="BR138" i="23"/>
  <c r="AU760" i="23"/>
  <c r="BP526" i="23"/>
  <c r="BA726" i="23"/>
  <c r="BS826" i="23"/>
  <c r="BU656" i="23"/>
  <c r="BS179" i="57"/>
  <c r="BR928" i="23"/>
  <c r="BR929" i="23"/>
  <c r="T619" i="23"/>
  <c r="BS994" i="57"/>
  <c r="BR932" i="23"/>
  <c r="BC526" i="23"/>
  <c r="S568" i="57"/>
  <c r="S569" i="57"/>
  <c r="T358" i="23"/>
  <c r="BL358" i="23"/>
  <c r="AU1211" i="57"/>
  <c r="AU1210" i="57"/>
  <c r="AU1214" i="57"/>
  <c r="R70" i="57"/>
  <c r="R71" i="57"/>
  <c r="R72" i="57"/>
  <c r="BO1072" i="23"/>
  <c r="BO1076" i="23"/>
  <c r="BO1073" i="23"/>
  <c r="AT688" i="23"/>
  <c r="AT689" i="23"/>
  <c r="AT692" i="23"/>
  <c r="AU998" i="23"/>
  <c r="AU1002" i="23"/>
  <c r="AU999" i="23"/>
  <c r="BF826" i="23"/>
  <c r="BF830" i="23"/>
  <c r="BF827" i="23"/>
  <c r="BP1110" i="23"/>
  <c r="BP1106" i="23"/>
  <c r="BP1107" i="23"/>
  <c r="BP1175" i="23"/>
  <c r="BP1174" i="23"/>
  <c r="BP1178" i="23"/>
  <c r="BJ1286" i="23"/>
  <c r="BJ1287" i="23"/>
  <c r="BJ1290" i="23"/>
  <c r="BJ999" i="23"/>
  <c r="BJ998" i="23"/>
  <c r="BL757" i="23"/>
  <c r="BL756" i="23"/>
  <c r="BD656" i="23"/>
  <c r="BD653" i="23"/>
  <c r="BD652" i="23"/>
  <c r="BD863" i="23"/>
  <c r="BD862" i="23"/>
  <c r="BS525" i="23"/>
  <c r="BS526" i="23"/>
  <c r="BS529" i="23"/>
  <c r="BO453" i="23"/>
  <c r="BO454" i="23"/>
  <c r="BO457" i="23"/>
  <c r="AW529" i="23"/>
  <c r="BG622" i="23"/>
  <c r="BC757" i="23"/>
  <c r="BS827" i="23"/>
  <c r="BL760" i="23"/>
  <c r="BV760" i="23"/>
  <c r="AZ653" i="23"/>
  <c r="T618" i="23"/>
  <c r="BJ1002" i="23"/>
  <c r="BO1110" i="23"/>
  <c r="AW332" i="23"/>
  <c r="AW333" i="23"/>
  <c r="BC529" i="23"/>
  <c r="S709" i="57"/>
  <c r="AT332" i="23"/>
  <c r="BJ1031" i="57"/>
  <c r="BJ1030" i="57"/>
  <c r="BJ1034" i="57"/>
  <c r="BJ1066" i="57"/>
  <c r="BJ1067" i="57"/>
  <c r="BI1072" i="23"/>
  <c r="BI1076" i="23"/>
  <c r="BI1073" i="23"/>
  <c r="AU794" i="23"/>
  <c r="AU791" i="23"/>
  <c r="AU790" i="23"/>
  <c r="BS1140" i="23"/>
  <c r="BS1144" i="23"/>
  <c r="BS1141" i="23"/>
  <c r="BF1140" i="23"/>
  <c r="BF1144" i="23"/>
  <c r="BF1141" i="23"/>
  <c r="BA791" i="23"/>
  <c r="BA790" i="23"/>
  <c r="BA794" i="23"/>
  <c r="BM619" i="23"/>
  <c r="BM618" i="23"/>
  <c r="BJ863" i="23"/>
  <c r="BJ866" i="23"/>
  <c r="BJ862" i="23"/>
  <c r="BO525" i="23"/>
  <c r="BO526" i="23"/>
  <c r="BO529" i="23"/>
  <c r="AZ453" i="23"/>
  <c r="AZ454" i="23"/>
  <c r="AZ457" i="23"/>
  <c r="AX1290" i="23"/>
  <c r="BA1254" i="23"/>
  <c r="BJ1070" i="57"/>
  <c r="AZ1218" i="23"/>
  <c r="AU1088" i="23"/>
  <c r="AU1334" i="23"/>
  <c r="S139" i="57"/>
  <c r="BM622" i="23"/>
  <c r="S425" i="57"/>
  <c r="S708" i="57"/>
  <c r="BU525" i="23"/>
  <c r="BV1076" i="23"/>
  <c r="BV1073" i="23"/>
  <c r="BV1072" i="23"/>
  <c r="BL1076" i="23"/>
  <c r="BL1073" i="23"/>
  <c r="AX259" i="23"/>
  <c r="AX258" i="23"/>
  <c r="BR295" i="23"/>
  <c r="BR294" i="23"/>
  <c r="BS1076" i="23"/>
  <c r="BS1073" i="23"/>
  <c r="BS1072" i="23"/>
  <c r="BD333" i="23"/>
  <c r="BD336" i="23"/>
  <c r="BD332" i="23"/>
  <c r="BI295" i="23"/>
  <c r="BI298" i="23"/>
  <c r="BI294" i="23"/>
  <c r="BM295" i="23"/>
  <c r="BM294" i="23"/>
  <c r="BF294" i="23"/>
  <c r="BF295" i="23"/>
  <c r="BO262" i="23"/>
  <c r="BO259" i="23"/>
  <c r="BO258" i="23"/>
  <c r="AX262" i="23"/>
  <c r="BL1072" i="23"/>
  <c r="BM258" i="23"/>
  <c r="BM259" i="23"/>
  <c r="BL104" i="23"/>
  <c r="BL98" i="23"/>
  <c r="BD1040" i="23"/>
  <c r="BD1036" i="23"/>
  <c r="BD1037" i="23"/>
  <c r="BS1040" i="23"/>
  <c r="BS1036" i="23"/>
  <c r="AZ298" i="23"/>
  <c r="BP1040" i="23"/>
  <c r="BP1037" i="23"/>
  <c r="AX1036" i="23"/>
  <c r="AX1037" i="23"/>
  <c r="AX1040" i="23"/>
  <c r="BP1036" i="23"/>
  <c r="BS1037" i="23"/>
  <c r="BG1036" i="23"/>
  <c r="BG1037" i="23"/>
  <c r="BG1040" i="23"/>
  <c r="BM1072" i="23"/>
  <c r="BM1073" i="23"/>
  <c r="BM1076" i="23"/>
  <c r="BL295" i="23"/>
  <c r="BL294" i="23"/>
  <c r="BL298" i="23"/>
  <c r="BC294" i="23"/>
  <c r="BC298" i="23"/>
  <c r="BC295" i="23"/>
  <c r="AX298" i="23"/>
  <c r="AX294" i="23"/>
  <c r="BP259" i="23"/>
  <c r="BP262" i="23"/>
  <c r="BP258" i="23"/>
  <c r="BI259" i="23"/>
  <c r="BI262" i="23"/>
  <c r="BI258" i="23"/>
  <c r="BC262" i="23"/>
  <c r="BC259" i="23"/>
  <c r="BC258" i="23"/>
  <c r="AW262" i="23"/>
  <c r="AW259" i="23"/>
  <c r="AW258" i="23"/>
  <c r="BG1073" i="23"/>
  <c r="BG1072" i="23"/>
  <c r="BG1076" i="23"/>
  <c r="BO295" i="23"/>
  <c r="BO294" i="23"/>
  <c r="BO298" i="23"/>
  <c r="BA295" i="23"/>
  <c r="BA294" i="23"/>
  <c r="BA298" i="23"/>
  <c r="BG262" i="23"/>
  <c r="BG258" i="23"/>
  <c r="BG259" i="23"/>
  <c r="BA1076" i="23"/>
  <c r="BA1072" i="23"/>
  <c r="BA1073" i="23"/>
  <c r="BD582" i="23"/>
  <c r="BD579" i="23"/>
  <c r="BD578" i="23"/>
  <c r="BS294" i="23"/>
  <c r="BS298" i="23"/>
  <c r="BS295" i="23"/>
  <c r="BJ294" i="23"/>
  <c r="BJ298" i="23"/>
  <c r="BJ295" i="23"/>
  <c r="BD295" i="23"/>
  <c r="BD298" i="23"/>
  <c r="BD294" i="23"/>
  <c r="AZ294" i="23"/>
  <c r="AZ295" i="23"/>
  <c r="BS259" i="23"/>
  <c r="BS258" i="23"/>
  <c r="AZ262" i="23"/>
  <c r="AZ259" i="23"/>
  <c r="AZ258" i="23"/>
  <c r="AX295" i="23"/>
  <c r="BP1076" i="23"/>
  <c r="BP1073" i="23"/>
  <c r="BP1072" i="23"/>
  <c r="BV1036" i="23"/>
  <c r="BV1037" i="23"/>
  <c r="BP295" i="23"/>
  <c r="BP298" i="23"/>
  <c r="BP294" i="23"/>
  <c r="BG295" i="23"/>
  <c r="BG298" i="23"/>
  <c r="BG294" i="23"/>
  <c r="BJ262" i="23"/>
  <c r="BJ258" i="23"/>
  <c r="BJ259" i="23"/>
  <c r="BD262" i="23"/>
  <c r="BD258" i="23"/>
  <c r="BD259" i="23"/>
  <c r="BS262" i="23"/>
  <c r="BI104" i="23"/>
  <c r="T827" i="23"/>
  <c r="T826" i="23"/>
  <c r="S1121" i="23"/>
  <c r="AU1121" i="23"/>
  <c r="S1124" i="23"/>
  <c r="AU1124" i="23"/>
  <c r="S1119" i="23"/>
  <c r="S1122" i="23"/>
  <c r="AU1122" i="23"/>
  <c r="S1125" i="23"/>
  <c r="AU1125" i="23"/>
  <c r="S1126" i="23"/>
  <c r="AU1126" i="23"/>
  <c r="AX1209" i="57"/>
  <c r="AX1210" i="57"/>
  <c r="BG1067" i="57"/>
  <c r="BG1066" i="57"/>
  <c r="BC284" i="57"/>
  <c r="BC281" i="57"/>
  <c r="BC280" i="57"/>
  <c r="BM176" i="57"/>
  <c r="BM175" i="57"/>
  <c r="BA1103" i="57"/>
  <c r="BA1106" i="57"/>
  <c r="BA1102" i="57"/>
  <c r="BP960" i="57"/>
  <c r="BP957" i="57"/>
  <c r="BP956" i="57"/>
  <c r="BJ465" i="57"/>
  <c r="BJ468" i="57"/>
  <c r="BJ464" i="57"/>
  <c r="AT176" i="57"/>
  <c r="AT179" i="57"/>
  <c r="AT175" i="57"/>
  <c r="BI1173" i="57"/>
  <c r="BI1174" i="57"/>
  <c r="BP818" i="57"/>
  <c r="BP815" i="57"/>
  <c r="BP814" i="57"/>
  <c r="BM708" i="57"/>
  <c r="BM712" i="57"/>
  <c r="BM709" i="57"/>
  <c r="AU468" i="57"/>
  <c r="AU464" i="57"/>
  <c r="AU465" i="57"/>
  <c r="AU1356" i="57"/>
  <c r="AU1352" i="57"/>
  <c r="AU1353" i="57"/>
  <c r="BO1030" i="57"/>
  <c r="BO1031" i="57"/>
  <c r="BL1536" i="23"/>
  <c r="BL1537" i="23"/>
  <c r="BL1540" i="23"/>
  <c r="BU708" i="57"/>
  <c r="BU709" i="57"/>
  <c r="AZ74" i="57"/>
  <c r="AZ70" i="57"/>
  <c r="AZ71" i="57"/>
  <c r="BR226" i="23"/>
  <c r="BR222" i="23"/>
  <c r="BR223" i="23"/>
  <c r="BS853" i="57"/>
  <c r="BS852" i="57"/>
  <c r="BS74" i="57"/>
  <c r="BS70" i="57"/>
  <c r="BS71" i="57"/>
  <c r="BA140" i="57"/>
  <c r="BA139" i="57"/>
  <c r="BM1540" i="23"/>
  <c r="BM1536" i="23"/>
  <c r="BM1537" i="23"/>
  <c r="AW1250" i="23"/>
  <c r="AW1251" i="23"/>
  <c r="AX525" i="23"/>
  <c r="AX529" i="23"/>
  <c r="AX526" i="23"/>
  <c r="AT525" i="23"/>
  <c r="AT529" i="23"/>
  <c r="AT526" i="23"/>
  <c r="BP689" i="23"/>
  <c r="BP688" i="23"/>
  <c r="BC1107" i="23"/>
  <c r="BC1106" i="23"/>
  <c r="BR1036" i="23"/>
  <c r="BR1037" i="23"/>
  <c r="BC1036" i="23"/>
  <c r="BC1040" i="23"/>
  <c r="BC1037" i="23"/>
  <c r="BV1174" i="23"/>
  <c r="BV1175" i="23"/>
  <c r="BS1175" i="23"/>
  <c r="BS1178" i="23"/>
  <c r="BO1178" i="23"/>
  <c r="BO1174" i="23"/>
  <c r="BJ1178" i="23"/>
  <c r="BJ1175" i="23"/>
  <c r="BG1175" i="23"/>
  <c r="BG1174" i="23"/>
  <c r="BP1319" i="23"/>
  <c r="BP1323" i="23"/>
  <c r="BM1320" i="23"/>
  <c r="BM1319" i="23"/>
  <c r="BM1323" i="23"/>
  <c r="BI1323" i="23"/>
  <c r="BC1323" i="23"/>
  <c r="BL1286" i="23"/>
  <c r="BL1287" i="23"/>
  <c r="BI1174" i="23"/>
  <c r="BS726" i="23"/>
  <c r="BS723" i="23"/>
  <c r="BS722" i="23"/>
  <c r="BM863" i="23"/>
  <c r="BM866" i="23"/>
  <c r="BM862" i="23"/>
  <c r="BL827" i="23"/>
  <c r="BL826" i="23"/>
  <c r="BO964" i="23"/>
  <c r="BO967" i="23"/>
  <c r="BO963" i="23"/>
  <c r="AW963" i="23"/>
  <c r="AW964" i="23"/>
  <c r="AW967" i="23"/>
  <c r="BO1175" i="23"/>
  <c r="BC1110" i="23"/>
  <c r="BL830" i="23"/>
  <c r="BG1070" i="57"/>
  <c r="S536" i="57"/>
  <c r="S535" i="57"/>
  <c r="S534" i="57"/>
  <c r="BP692" i="23"/>
  <c r="AX1325" i="23"/>
  <c r="AX1324" i="23"/>
  <c r="AX1318" i="23"/>
  <c r="S990" i="57"/>
  <c r="T1429" i="23"/>
  <c r="T1431" i="23"/>
  <c r="BO360" i="23"/>
  <c r="T360" i="23"/>
  <c r="BL1219" i="23"/>
  <c r="BL1213" i="23"/>
  <c r="BL1218" i="23"/>
  <c r="BL1220" i="23"/>
  <c r="AU1177" i="57"/>
  <c r="AU1173" i="57"/>
  <c r="AU1174" i="57"/>
  <c r="BV1031" i="57"/>
  <c r="BV1030" i="57"/>
  <c r="BV1034" i="57"/>
  <c r="BS535" i="57"/>
  <c r="BS538" i="57"/>
  <c r="BS534" i="57"/>
  <c r="AX464" i="57"/>
  <c r="AX465" i="57"/>
  <c r="AZ250" i="57"/>
  <c r="AZ247" i="57"/>
  <c r="AZ246" i="57"/>
  <c r="BR106" i="57"/>
  <c r="BR107" i="57"/>
  <c r="BR110" i="57"/>
  <c r="BJ892" i="57"/>
  <c r="BJ888" i="57"/>
  <c r="BJ889" i="57"/>
  <c r="BC672" i="57"/>
  <c r="BC676" i="57"/>
  <c r="BC673" i="57"/>
  <c r="BG465" i="57"/>
  <c r="BG464" i="57"/>
  <c r="BG468" i="57"/>
  <c r="AT250" i="57"/>
  <c r="AT246" i="57"/>
  <c r="AT247" i="57"/>
  <c r="BF140" i="57"/>
  <c r="BF139" i="57"/>
  <c r="BF143" i="57"/>
  <c r="BV1138" i="57"/>
  <c r="BV1137" i="57"/>
  <c r="BV1141" i="57"/>
  <c r="BJ923" i="57"/>
  <c r="BJ922" i="57"/>
  <c r="BS744" i="57"/>
  <c r="BS745" i="57"/>
  <c r="BL709" i="57"/>
  <c r="BL708" i="57"/>
  <c r="AU212" i="57"/>
  <c r="AU211" i="57"/>
  <c r="AU990" i="57"/>
  <c r="AU991" i="57"/>
  <c r="BC712" i="57"/>
  <c r="BC708" i="57"/>
  <c r="BC709" i="57"/>
  <c r="BR143" i="57"/>
  <c r="BR140" i="57"/>
  <c r="BR139" i="57"/>
  <c r="BI826" i="23"/>
  <c r="BI830" i="23"/>
  <c r="BI827" i="23"/>
  <c r="BD535" i="57"/>
  <c r="BD538" i="57"/>
  <c r="AX70" i="57"/>
  <c r="AX71" i="57"/>
  <c r="AX748" i="57"/>
  <c r="AX745" i="57"/>
  <c r="AX744" i="57"/>
  <c r="BF107" i="57"/>
  <c r="BF106" i="57"/>
  <c r="BF110" i="57"/>
  <c r="BJ1540" i="23"/>
  <c r="BJ1537" i="23"/>
  <c r="AW1254" i="23"/>
  <c r="AW688" i="23"/>
  <c r="AW689" i="23"/>
  <c r="AX622" i="23"/>
  <c r="AX619" i="23"/>
  <c r="AX618" i="23"/>
  <c r="AZ1107" i="23"/>
  <c r="AZ1106" i="23"/>
  <c r="BI1037" i="23"/>
  <c r="BI1040" i="23"/>
  <c r="AZ1036" i="23"/>
  <c r="AZ1040" i="23"/>
  <c r="AZ1037" i="23"/>
  <c r="BA1174" i="23"/>
  <c r="BA1175" i="23"/>
  <c r="BA1178" i="23"/>
  <c r="AW1175" i="23"/>
  <c r="AW1174" i="23"/>
  <c r="BR1319" i="23"/>
  <c r="BR1320" i="23"/>
  <c r="BL1320" i="23"/>
  <c r="BL1323" i="23"/>
  <c r="BL1319" i="23"/>
  <c r="BI1319" i="23"/>
  <c r="BI1320" i="23"/>
  <c r="BD1320" i="23"/>
  <c r="BD1323" i="23"/>
  <c r="BD1319" i="23"/>
  <c r="BA1319" i="23"/>
  <c r="BA1323" i="23"/>
  <c r="BA1320" i="23"/>
  <c r="BR1251" i="23"/>
  <c r="BR1250" i="23"/>
  <c r="BR1254" i="23"/>
  <c r="BF1251" i="23"/>
  <c r="BF1250" i="23"/>
  <c r="BF1254" i="23"/>
  <c r="BM791" i="23"/>
  <c r="BM790" i="23"/>
  <c r="BM794" i="23"/>
  <c r="BS757" i="23"/>
  <c r="BS756" i="23"/>
  <c r="BS760" i="23"/>
  <c r="BF863" i="23"/>
  <c r="BF862" i="23"/>
  <c r="BO226" i="23"/>
  <c r="BO223" i="23"/>
  <c r="BO222" i="23"/>
  <c r="BO1214" i="23"/>
  <c r="BO1218" i="23"/>
  <c r="AX1002" i="23"/>
  <c r="AX998" i="23"/>
  <c r="AX999" i="23"/>
  <c r="AW454" i="23"/>
  <c r="AW457" i="23"/>
  <c r="AW453" i="23"/>
  <c r="BF866" i="23"/>
  <c r="AX74" i="57"/>
  <c r="BL998" i="23"/>
  <c r="BL1290" i="23"/>
  <c r="BS748" i="57"/>
  <c r="BL712" i="57"/>
  <c r="BM179" i="57"/>
  <c r="S388" i="57"/>
  <c r="S389" i="57"/>
  <c r="BU415" i="23"/>
  <c r="BU421" i="23"/>
  <c r="BU422" i="23"/>
  <c r="BS856" i="57"/>
  <c r="S1123" i="23"/>
  <c r="AU1123" i="23"/>
  <c r="BV1356" i="23"/>
  <c r="BV1362" i="23"/>
  <c r="AU453" i="23"/>
  <c r="AU454" i="23"/>
  <c r="S992" i="57"/>
  <c r="BV538" i="57"/>
  <c r="BP535" i="57"/>
  <c r="BP534" i="57"/>
  <c r="BP538" i="57"/>
  <c r="BL424" i="57"/>
  <c r="BL428" i="57"/>
  <c r="BL425" i="57"/>
  <c r="BL317" i="57"/>
  <c r="BL320" i="57"/>
  <c r="BL316" i="57"/>
  <c r="BD211" i="57"/>
  <c r="BD215" i="57"/>
  <c r="AW1315" i="57"/>
  <c r="AW1314" i="57"/>
  <c r="BG1213" i="57"/>
  <c r="BG1209" i="57"/>
  <c r="BG1210" i="57"/>
  <c r="BI1030" i="57"/>
  <c r="BI1031" i="57"/>
  <c r="BP922" i="57"/>
  <c r="BP923" i="57"/>
  <c r="BP926" i="57"/>
  <c r="AX534" i="57"/>
  <c r="AX538" i="57"/>
  <c r="AX535" i="57"/>
  <c r="BS211" i="57"/>
  <c r="BS212" i="57"/>
  <c r="BG175" i="57"/>
  <c r="BG176" i="57"/>
  <c r="BG853" i="57"/>
  <c r="BG852" i="57"/>
  <c r="BP745" i="57"/>
  <c r="BP744" i="57"/>
  <c r="BR568" i="57"/>
  <c r="BR572" i="57"/>
  <c r="BR569" i="57"/>
  <c r="AW353" i="57"/>
  <c r="AW352" i="57"/>
  <c r="AW356" i="57"/>
  <c r="AU1067" i="57"/>
  <c r="AU1066" i="57"/>
  <c r="BV957" i="57"/>
  <c r="BV956" i="57"/>
  <c r="BV960" i="57"/>
  <c r="AT827" i="23"/>
  <c r="AT826" i="23"/>
  <c r="AT830" i="23"/>
  <c r="BM139" i="57"/>
  <c r="BM140" i="57"/>
  <c r="BD107" i="57"/>
  <c r="BD110" i="57"/>
  <c r="BD106" i="57"/>
  <c r="BJ71" i="57"/>
  <c r="BJ74" i="57"/>
  <c r="BJ70" i="57"/>
  <c r="BV464" i="57"/>
  <c r="BV468" i="57"/>
  <c r="BV465" i="57"/>
  <c r="BV1536" i="23"/>
  <c r="BV1537" i="23"/>
  <c r="AZ1536" i="23"/>
  <c r="AZ1537" i="23"/>
  <c r="AZ1540" i="23"/>
  <c r="BA826" i="23"/>
  <c r="BA827" i="23"/>
  <c r="BA830" i="23"/>
  <c r="BL526" i="23"/>
  <c r="BL525" i="23"/>
  <c r="BJ688" i="23"/>
  <c r="BJ692" i="23"/>
  <c r="BJ689" i="23"/>
  <c r="BO1037" i="23"/>
  <c r="BO1040" i="23"/>
  <c r="BO1036" i="23"/>
  <c r="BF1037" i="23"/>
  <c r="BF1036" i="23"/>
  <c r="AW1040" i="23"/>
  <c r="AW1037" i="23"/>
  <c r="AW1036" i="23"/>
  <c r="BM1175" i="23"/>
  <c r="BM1174" i="23"/>
  <c r="BD1174" i="23"/>
  <c r="BD1175" i="23"/>
  <c r="BV1320" i="23"/>
  <c r="BV1323" i="23"/>
  <c r="BV1319" i="23"/>
  <c r="BG1320" i="23"/>
  <c r="BG1319" i="23"/>
  <c r="BC1320" i="23"/>
  <c r="BC1319" i="23"/>
  <c r="AZ1320" i="23"/>
  <c r="AZ1323" i="23"/>
  <c r="AZ1319" i="23"/>
  <c r="BD1254" i="23"/>
  <c r="BD1250" i="23"/>
  <c r="BD1251" i="23"/>
  <c r="BD760" i="23"/>
  <c r="BD757" i="23"/>
  <c r="BD756" i="23"/>
  <c r="BG723" i="23"/>
  <c r="BG722" i="23"/>
  <c r="BJ1174" i="23"/>
  <c r="BJ1214" i="23"/>
  <c r="BJ1215" i="23"/>
  <c r="BP964" i="23"/>
  <c r="BP963" i="23"/>
  <c r="BD964" i="23"/>
  <c r="BD967" i="23"/>
  <c r="BD963" i="23"/>
  <c r="BJ1218" i="23"/>
  <c r="BJ926" i="57"/>
  <c r="AU215" i="57"/>
  <c r="BO1034" i="57"/>
  <c r="BG856" i="57"/>
  <c r="AX1213" i="57"/>
  <c r="AU994" i="57"/>
  <c r="BA143" i="57"/>
  <c r="AU1300" i="23"/>
  <c r="AU1265" i="23"/>
  <c r="BV529" i="23"/>
  <c r="BL354" i="23"/>
  <c r="T354" i="23"/>
  <c r="BU221" i="23"/>
  <c r="BU228" i="23"/>
  <c r="BU227" i="23"/>
  <c r="BO1246" i="57"/>
  <c r="BO1245" i="57"/>
  <c r="BI603" i="57"/>
  <c r="BI602" i="57"/>
  <c r="BI606" i="57"/>
  <c r="BF425" i="57"/>
  <c r="BF428" i="57"/>
  <c r="BF424" i="57"/>
  <c r="BV176" i="57"/>
  <c r="BV175" i="57"/>
  <c r="BV179" i="57"/>
  <c r="AU175" i="57"/>
  <c r="AU176" i="57"/>
  <c r="BG1284" i="57"/>
  <c r="BG1280" i="57"/>
  <c r="BG1281" i="57"/>
  <c r="BG744" i="57"/>
  <c r="BG745" i="57"/>
  <c r="BM464" i="57"/>
  <c r="BM468" i="57"/>
  <c r="BM465" i="57"/>
  <c r="BS815" i="57"/>
  <c r="BS814" i="57"/>
  <c r="AU744" i="57"/>
  <c r="AU745" i="57"/>
  <c r="BF499" i="57"/>
  <c r="BF498" i="57"/>
  <c r="BF502" i="57"/>
  <c r="BC783" i="57"/>
  <c r="BC780" i="57"/>
  <c r="BC779" i="57"/>
  <c r="AW392" i="57"/>
  <c r="AW388" i="57"/>
  <c r="AW389" i="57"/>
  <c r="BD175" i="57"/>
  <c r="BD176" i="57"/>
  <c r="BV107" i="57"/>
  <c r="BV106" i="57"/>
  <c r="AX106" i="57"/>
  <c r="AX107" i="57"/>
  <c r="BP211" i="57"/>
  <c r="BP212" i="57"/>
  <c r="AX1536" i="23"/>
  <c r="AX1537" i="23"/>
  <c r="AZ529" i="23"/>
  <c r="AZ525" i="23"/>
  <c r="AZ526" i="23"/>
  <c r="AX688" i="23"/>
  <c r="AX689" i="23"/>
  <c r="AX692" i="23"/>
  <c r="BU1040" i="23"/>
  <c r="BU1037" i="23"/>
  <c r="BU1036" i="23"/>
  <c r="BI1036" i="23"/>
  <c r="BF1040" i="23"/>
  <c r="BV1178" i="23"/>
  <c r="BU1175" i="23"/>
  <c r="BU1178" i="23"/>
  <c r="BR1175" i="23"/>
  <c r="BR1174" i="23"/>
  <c r="BL1178" i="23"/>
  <c r="BL1175" i="23"/>
  <c r="BL1174" i="23"/>
  <c r="BG1178" i="23"/>
  <c r="BD1178" i="23"/>
  <c r="AZ1178" i="23"/>
  <c r="AZ1175" i="23"/>
  <c r="AZ1174" i="23"/>
  <c r="BU1320" i="23"/>
  <c r="BU1319" i="23"/>
  <c r="BU1323" i="23"/>
  <c r="BR1323" i="23"/>
  <c r="BO1319" i="23"/>
  <c r="BO1320" i="23"/>
  <c r="BG1323" i="23"/>
  <c r="BU1290" i="23"/>
  <c r="BU1286" i="23"/>
  <c r="BU1287" i="23"/>
  <c r="BL1251" i="23"/>
  <c r="BL1250" i="23"/>
  <c r="BS862" i="23"/>
  <c r="BS863" i="23"/>
  <c r="BO1215" i="23"/>
  <c r="BD1218" i="23"/>
  <c r="BD1214" i="23"/>
  <c r="BD1215" i="23"/>
  <c r="BP967" i="23"/>
  <c r="BJ1536" i="23"/>
  <c r="BL529" i="23"/>
  <c r="BS889" i="57"/>
  <c r="BS215" i="57"/>
  <c r="AW692" i="23"/>
  <c r="BI1177" i="57"/>
  <c r="AU1070" i="57"/>
  <c r="S246" i="57"/>
  <c r="S247" i="57"/>
  <c r="S390" i="57"/>
  <c r="S673" i="57"/>
  <c r="S672" i="57"/>
  <c r="BI421" i="23"/>
  <c r="BI422" i="23"/>
  <c r="BI415" i="23"/>
  <c r="BM143" i="57"/>
  <c r="BU712" i="57"/>
  <c r="S1066" i="57"/>
  <c r="S1067" i="57"/>
  <c r="S888" i="57"/>
  <c r="S889" i="57"/>
  <c r="S281" i="57"/>
  <c r="S280" i="57"/>
  <c r="T1430" i="23"/>
  <c r="AU457" i="23"/>
  <c r="BV1363" i="23"/>
  <c r="A612" i="57"/>
  <c r="AP578" i="57"/>
  <c r="BI99" i="23"/>
  <c r="BI103" i="23"/>
  <c r="BI100" i="23"/>
  <c r="BL103" i="23"/>
  <c r="BR105" i="23"/>
  <c r="BR98" i="23"/>
  <c r="AT100" i="23"/>
  <c r="AT103" i="23"/>
  <c r="AT99" i="23"/>
  <c r="BL100" i="23"/>
  <c r="BL99" i="23"/>
  <c r="AZ100" i="23"/>
  <c r="AZ103" i="23"/>
  <c r="AZ99" i="23"/>
  <c r="AT582" i="23"/>
  <c r="BU98" i="23"/>
  <c r="BU104" i="23"/>
  <c r="BU105" i="23"/>
  <c r="BF98" i="23"/>
  <c r="BF104" i="23"/>
  <c r="BF105" i="23"/>
  <c r="AW1053" i="23"/>
  <c r="AT245" i="23"/>
  <c r="AT238" i="23"/>
  <c r="T854" i="57"/>
  <c r="T853" i="57"/>
  <c r="T852" i="57"/>
  <c r="T653" i="23"/>
  <c r="T654" i="23"/>
  <c r="T652" i="23"/>
  <c r="T956" i="57"/>
  <c r="T957" i="57"/>
  <c r="T958" i="57"/>
  <c r="S450" i="23"/>
  <c r="S790" i="23"/>
  <c r="S792" i="23"/>
  <c r="S791" i="23"/>
  <c r="R323" i="23"/>
  <c r="T1175" i="57"/>
  <c r="T1173" i="57"/>
  <c r="T1174" i="57"/>
  <c r="AT878" i="23"/>
  <c r="AU878" i="23"/>
  <c r="T1282" i="57"/>
  <c r="T1280" i="57"/>
  <c r="T1281" i="57"/>
  <c r="T990" i="57"/>
  <c r="T991" i="57"/>
  <c r="BU552" i="23"/>
  <c r="T139" i="57"/>
  <c r="T140" i="57"/>
  <c r="BR1194" i="23"/>
  <c r="S1209" i="57"/>
  <c r="S1211" i="57"/>
  <c r="S1210" i="57"/>
  <c r="T569" i="57"/>
  <c r="T570" i="57"/>
  <c r="T568" i="57"/>
  <c r="T924" i="57"/>
  <c r="T922" i="57"/>
  <c r="T923" i="57"/>
  <c r="S778" i="57"/>
  <c r="S783" i="57"/>
  <c r="BA1174" i="57"/>
  <c r="BA1177" i="57"/>
  <c r="BA1173" i="57"/>
  <c r="AU957" i="57"/>
  <c r="AU956" i="57"/>
  <c r="AX888" i="57"/>
  <c r="AX892" i="57"/>
  <c r="AX889" i="57"/>
  <c r="AW708" i="57"/>
  <c r="AW712" i="57"/>
  <c r="AW709" i="57"/>
  <c r="BJ535" i="57"/>
  <c r="BJ534" i="57"/>
  <c r="BA994" i="57"/>
  <c r="BA990" i="57"/>
  <c r="BA991" i="57"/>
  <c r="BR637" i="57"/>
  <c r="BR636" i="57"/>
  <c r="BR640" i="57"/>
  <c r="BJ176" i="57"/>
  <c r="BJ175" i="57"/>
  <c r="BJ179" i="57"/>
  <c r="AX1141" i="57"/>
  <c r="AX1137" i="57"/>
  <c r="AX1138" i="57"/>
  <c r="BM814" i="57"/>
  <c r="BM815" i="57"/>
  <c r="BA709" i="57"/>
  <c r="BA708" i="57"/>
  <c r="BA712" i="57"/>
  <c r="AU538" i="57"/>
  <c r="AU534" i="57"/>
  <c r="AU535" i="57"/>
  <c r="BJ110" i="57"/>
  <c r="BJ107" i="57"/>
  <c r="BJ106" i="57"/>
  <c r="BM1314" i="57"/>
  <c r="BM1315" i="57"/>
  <c r="BM1318" i="57"/>
  <c r="BV1070" i="57"/>
  <c r="BD991" i="57"/>
  <c r="BD994" i="57"/>
  <c r="BD990" i="57"/>
  <c r="AU814" i="57"/>
  <c r="AU815" i="57"/>
  <c r="BO708" i="57"/>
  <c r="BO709" i="57"/>
  <c r="BC602" i="57"/>
  <c r="BC603" i="57"/>
  <c r="BC606" i="57"/>
  <c r="BV814" i="57"/>
  <c r="BJ538" i="57"/>
  <c r="AU524" i="23"/>
  <c r="AU530" i="23"/>
  <c r="AU531" i="23"/>
  <c r="BV526" i="23"/>
  <c r="BV525" i="23"/>
  <c r="AT273" i="23"/>
  <c r="S492" i="23" a="1"/>
  <c r="S492" i="23"/>
  <c r="S493" i="23"/>
  <c r="S488" i="23"/>
  <c r="BO57" i="23"/>
  <c r="T350" i="23"/>
  <c r="T781" i="57"/>
  <c r="T780" i="57"/>
  <c r="T779" i="57"/>
  <c r="AT877" i="23"/>
  <c r="AU877" i="23"/>
  <c r="S756" i="23"/>
  <c r="S758" i="23"/>
  <c r="S757" i="23"/>
  <c r="S1355" i="57" a="1"/>
  <c r="S1355" i="57"/>
  <c r="S1356" i="57"/>
  <c r="S1351" i="57"/>
  <c r="T1067" i="57"/>
  <c r="T1068" i="57"/>
  <c r="T1066" i="57"/>
  <c r="S724" i="23"/>
  <c r="S723" i="23"/>
  <c r="S722" i="23"/>
  <c r="S1248" i="57" a="1"/>
  <c r="S1248" i="57"/>
  <c r="S1244" i="57"/>
  <c r="S1249" i="57"/>
  <c r="T711" i="57" a="1"/>
  <c r="T711" i="57"/>
  <c r="T710" i="57"/>
  <c r="T1032" i="57"/>
  <c r="T1030" i="57"/>
  <c r="T1031" i="57"/>
  <c r="T211" i="57"/>
  <c r="T212" i="57"/>
  <c r="T213" i="57"/>
  <c r="T70" i="57"/>
  <c r="T71" i="57"/>
  <c r="T72" i="57"/>
  <c r="S1231" i="23"/>
  <c r="BV1231" i="23"/>
  <c r="S1229" i="23"/>
  <c r="S1230" i="23"/>
  <c r="AU1230" i="23"/>
  <c r="S745" i="57"/>
  <c r="S746" i="57"/>
  <c r="S744" i="57"/>
  <c r="BO1353" i="57"/>
  <c r="BO1356" i="57"/>
  <c r="BO1352" i="57"/>
  <c r="AU1102" i="57"/>
  <c r="AU1103" i="57"/>
  <c r="AU1106" i="57"/>
  <c r="BR498" i="57"/>
  <c r="BR502" i="57"/>
  <c r="BR499" i="57"/>
  <c r="T280" i="57"/>
  <c r="T281" i="57"/>
  <c r="T282" i="57"/>
  <c r="BF1174" i="57"/>
  <c r="BF1173" i="57"/>
  <c r="BM956" i="57"/>
  <c r="BM960" i="57"/>
  <c r="BM957" i="57"/>
  <c r="AU926" i="57"/>
  <c r="AU923" i="57"/>
  <c r="AU922" i="57"/>
  <c r="AU888" i="57"/>
  <c r="AU889" i="57"/>
  <c r="BD814" i="57"/>
  <c r="BD815" i="57"/>
  <c r="BD818" i="57"/>
  <c r="BM535" i="57"/>
  <c r="BM534" i="57"/>
  <c r="BM538" i="57"/>
  <c r="BP106" i="57"/>
  <c r="BP107" i="57"/>
  <c r="BP110" i="57"/>
  <c r="T689" i="23"/>
  <c r="T690" i="23"/>
  <c r="T688" i="23"/>
  <c r="S70" i="57"/>
  <c r="S71" i="57"/>
  <c r="S72" i="57"/>
  <c r="BV1066" i="57"/>
  <c r="BV1067" i="57"/>
  <c r="BA922" i="57"/>
  <c r="BA923" i="57"/>
  <c r="BJ815" i="57"/>
  <c r="BJ814" i="57"/>
  <c r="BI780" i="57"/>
  <c r="BI779" i="57"/>
  <c r="BI783" i="57"/>
  <c r="BL1249" i="57"/>
  <c r="BL1245" i="57"/>
  <c r="BL1246" i="57"/>
  <c r="BS1066" i="57"/>
  <c r="BS1067" i="57"/>
  <c r="BM889" i="57"/>
  <c r="BM888" i="57"/>
  <c r="BM892" i="57"/>
  <c r="BO673" i="57"/>
  <c r="BO672" i="57"/>
  <c r="BO676" i="57"/>
  <c r="AT568" i="57"/>
  <c r="AT572" i="57"/>
  <c r="AT569" i="57"/>
  <c r="BV815" i="57"/>
  <c r="BA926" i="57"/>
  <c r="BS454" i="23"/>
  <c r="BS453" i="23"/>
  <c r="AT237" i="23"/>
  <c r="T491" i="23"/>
  <c r="T489" i="23"/>
  <c r="T490" i="23"/>
  <c r="S1538" i="23"/>
  <c r="S1536" i="23"/>
  <c r="S1537" i="23"/>
  <c r="T364" i="23"/>
  <c r="T1139" i="57"/>
  <c r="T1137" i="57"/>
  <c r="T1138" i="57"/>
  <c r="S1499" i="23"/>
  <c r="S1500" i="23"/>
  <c r="S1498" i="23"/>
  <c r="S864" i="23"/>
  <c r="S863" i="23"/>
  <c r="S862" i="23"/>
  <c r="S688" i="23"/>
  <c r="S689" i="23"/>
  <c r="S690" i="23"/>
  <c r="T348" i="23"/>
  <c r="T1354" i="57"/>
  <c r="T1352" i="57"/>
  <c r="T1353" i="57"/>
  <c r="T1314" i="57"/>
  <c r="T1315" i="57"/>
  <c r="T1247" i="57"/>
  <c r="T1246" i="57"/>
  <c r="T1245" i="57"/>
  <c r="T499" i="57"/>
  <c r="T500" i="57"/>
  <c r="T498" i="57"/>
  <c r="S1431" i="23"/>
  <c r="S1429" i="23"/>
  <c r="S1430" i="23"/>
  <c r="S1001" i="23" a="1"/>
  <c r="S1001" i="23"/>
  <c r="S997" i="23"/>
  <c r="S1000" i="23"/>
  <c r="S1002" i="23"/>
  <c r="T638" i="57"/>
  <c r="T636" i="57"/>
  <c r="T637" i="57"/>
  <c r="BC53" i="23"/>
  <c r="R964" i="23"/>
  <c r="R963" i="23"/>
  <c r="R965" i="23"/>
  <c r="T814" i="57"/>
  <c r="T815" i="57"/>
  <c r="S813" i="57"/>
  <c r="S818" i="57"/>
  <c r="AX1066" i="57"/>
  <c r="AX1070" i="57"/>
  <c r="AX1067" i="57"/>
  <c r="BG926" i="57"/>
  <c r="BG923" i="57"/>
  <c r="BG922" i="57"/>
  <c r="BV889" i="57"/>
  <c r="BV888" i="57"/>
  <c r="BJ744" i="57"/>
  <c r="BJ745" i="57"/>
  <c r="BS464" i="57"/>
  <c r="BS465" i="57"/>
  <c r="BP1066" i="57"/>
  <c r="BP1067" i="57"/>
  <c r="BP1070" i="57"/>
  <c r="AX956" i="57"/>
  <c r="AX960" i="57"/>
  <c r="AX957" i="57"/>
  <c r="BV892" i="57"/>
  <c r="BM745" i="57"/>
  <c r="BM744" i="57"/>
  <c r="BL637" i="57"/>
  <c r="BL636" i="57"/>
  <c r="BL640" i="57"/>
  <c r="BV71" i="57"/>
  <c r="BV70" i="57"/>
  <c r="BV74" i="57"/>
  <c r="T424" i="57"/>
  <c r="T425" i="57"/>
  <c r="BS1137" i="57"/>
  <c r="BS1138" i="57"/>
  <c r="BI1106" i="57"/>
  <c r="BI1103" i="57"/>
  <c r="BI1102" i="57"/>
  <c r="BJ957" i="57"/>
  <c r="BJ956" i="57"/>
  <c r="BP888" i="57"/>
  <c r="BP889" i="57"/>
  <c r="BP892" i="57"/>
  <c r="BV745" i="57"/>
  <c r="BV744" i="57"/>
  <c r="BV748" i="57"/>
  <c r="AW1031" i="57"/>
  <c r="AW1030" i="57"/>
  <c r="BJ853" i="57"/>
  <c r="BJ852" i="57"/>
  <c r="BU676" i="57"/>
  <c r="BU673" i="57"/>
  <c r="BU672" i="57"/>
  <c r="BP468" i="57"/>
  <c r="BP464" i="57"/>
  <c r="BU489" i="23"/>
  <c r="BU490" i="23"/>
  <c r="AU493" i="23"/>
  <c r="AU490" i="23"/>
  <c r="AU489" i="23"/>
  <c r="BO712" i="57"/>
  <c r="AT578" i="23"/>
  <c r="AT579" i="23"/>
  <c r="BJ818" i="57"/>
  <c r="AU892" i="57"/>
  <c r="BM818" i="57"/>
  <c r="AW1034" i="57"/>
  <c r="AU818" i="57"/>
  <c r="BV453" i="23"/>
  <c r="BV454" i="23"/>
  <c r="BU241" i="23"/>
  <c r="S652" i="23"/>
  <c r="S654" i="23"/>
  <c r="S653" i="23"/>
  <c r="T1103" i="57"/>
  <c r="T1102" i="57"/>
  <c r="T1104" i="57"/>
  <c r="T864" i="23"/>
  <c r="T862" i="23"/>
  <c r="T863" i="23"/>
  <c r="S1465" i="23"/>
  <c r="S1464" i="23"/>
  <c r="S1466" i="23"/>
  <c r="R310" i="23"/>
  <c r="AX51" i="23"/>
  <c r="AW51" i="23"/>
  <c r="T1217" i="23" a="1"/>
  <c r="T1217" i="23"/>
  <c r="T1216" i="23"/>
  <c r="BR1193" i="23"/>
  <c r="R1218" i="23"/>
  <c r="S827" i="23"/>
  <c r="S826" i="23"/>
  <c r="S828" i="23"/>
  <c r="S618" i="23"/>
  <c r="S620" i="23"/>
  <c r="S619" i="23"/>
  <c r="T366" i="23"/>
  <c r="T1210" i="57"/>
  <c r="T1211" i="57"/>
  <c r="T1209" i="57"/>
  <c r="S1283" i="57" a="1"/>
  <c r="S1283" i="57"/>
  <c r="S1284" i="57"/>
  <c r="S1279" i="57"/>
  <c r="S1174" i="57"/>
  <c r="S1175" i="57"/>
  <c r="S1173" i="57"/>
  <c r="T354" i="57"/>
  <c r="T352" i="57"/>
  <c r="T353" i="57"/>
  <c r="R999" i="23"/>
  <c r="R998" i="23"/>
  <c r="R1000" i="23"/>
  <c r="T888" i="57"/>
  <c r="T889" i="57"/>
  <c r="S966" i="23" a="1"/>
  <c r="S966" i="23"/>
  <c r="S967" i="23"/>
  <c r="S962" i="23"/>
  <c r="BU545" i="23"/>
  <c r="S1315" i="57"/>
  <c r="S1314" i="57"/>
  <c r="S1316" i="57"/>
  <c r="S781" i="57"/>
  <c r="BU1207" i="23"/>
  <c r="BV1207" i="23"/>
  <c r="BP1209" i="57"/>
  <c r="BP1210" i="57"/>
  <c r="AZ1030" i="57"/>
  <c r="AZ1031" i="57"/>
  <c r="BD923" i="57"/>
  <c r="BD926" i="57"/>
  <c r="BD922" i="57"/>
  <c r="BJ748" i="57"/>
  <c r="BF569" i="57"/>
  <c r="BF568" i="57"/>
  <c r="BF572" i="57"/>
  <c r="BM1213" i="57"/>
  <c r="BM1210" i="57"/>
  <c r="BM1209" i="57"/>
  <c r="AT1035" i="57"/>
  <c r="AT1031" i="57"/>
  <c r="AT1032" i="57"/>
  <c r="BS960" i="57"/>
  <c r="BS956" i="57"/>
  <c r="BS957" i="57"/>
  <c r="BS923" i="57"/>
  <c r="BS922" i="57"/>
  <c r="BS926" i="57"/>
  <c r="BD892" i="57"/>
  <c r="BD889" i="57"/>
  <c r="BD888" i="57"/>
  <c r="AU852" i="57"/>
  <c r="AU853" i="57"/>
  <c r="BG708" i="57"/>
  <c r="BG709" i="57"/>
  <c r="BG712" i="57"/>
  <c r="BV535" i="57"/>
  <c r="BV534" i="57"/>
  <c r="BP1137" i="57"/>
  <c r="BP1141" i="57"/>
  <c r="BP1138" i="57"/>
  <c r="BC1106" i="57"/>
  <c r="BC1102" i="57"/>
  <c r="BC1103" i="57"/>
  <c r="BD853" i="57"/>
  <c r="BD856" i="57"/>
  <c r="BD852" i="57"/>
  <c r="BO779" i="57"/>
  <c r="BO783" i="57"/>
  <c r="BR1318" i="57"/>
  <c r="BR1315" i="57"/>
  <c r="BR1314" i="57"/>
  <c r="BD1137" i="57"/>
  <c r="BD1141" i="57"/>
  <c r="BD1138" i="57"/>
  <c r="BF640" i="57"/>
  <c r="BF637" i="57"/>
  <c r="BF636" i="57"/>
  <c r="S552" i="23"/>
  <c r="BV552" i="23"/>
  <c r="BP465" i="57"/>
  <c r="AU960" i="57"/>
  <c r="S817" i="57" a="1"/>
  <c r="S817" i="57"/>
  <c r="S816" i="57"/>
  <c r="BO780" i="57"/>
  <c r="AZ1034" i="57"/>
  <c r="BS1141" i="57"/>
  <c r="BS1070" i="57"/>
  <c r="BS468" i="57"/>
  <c r="BF1177" i="57"/>
  <c r="BV457" i="23"/>
  <c r="S164" i="23"/>
  <c r="AU1362" i="23"/>
  <c r="AU1363" i="23"/>
  <c r="AU1356" i="23"/>
  <c r="AU1112" i="23"/>
  <c r="AU1111" i="23"/>
  <c r="AU1105" i="23"/>
  <c r="BV1111" i="23"/>
  <c r="BV1105" i="23"/>
  <c r="BV1112" i="23"/>
  <c r="R1216" i="23"/>
  <c r="S1247" i="57"/>
  <c r="S1354" i="57"/>
  <c r="BL421" i="23"/>
  <c r="BL415" i="23"/>
  <c r="BL422" i="23"/>
  <c r="BU416" i="23"/>
  <c r="BU417" i="23"/>
  <c r="BI417" i="23"/>
  <c r="BI416" i="23"/>
  <c r="BU222" i="23"/>
  <c r="BU223" i="23"/>
  <c r="BV1361" i="23"/>
  <c r="AX1320" i="23"/>
  <c r="AX1319" i="23"/>
  <c r="AU1119" i="23"/>
  <c r="AP612" i="57"/>
  <c r="A648" i="57"/>
  <c r="BV1357" i="23"/>
  <c r="BV1358" i="23"/>
  <c r="BL1214" i="23"/>
  <c r="BL1215" i="23"/>
  <c r="AX1323" i="23"/>
  <c r="BI420" i="23"/>
  <c r="BU226" i="23"/>
  <c r="AU1285" i="23"/>
  <c r="AU1291" i="23"/>
  <c r="AU1292" i="23"/>
  <c r="AU1318" i="23"/>
  <c r="AU1325" i="23"/>
  <c r="AU1324" i="23"/>
  <c r="BU420" i="23"/>
  <c r="BO422" i="23"/>
  <c r="BO421" i="23"/>
  <c r="BO415" i="23"/>
  <c r="BO420" i="23"/>
  <c r="BF103" i="23"/>
  <c r="BR99" i="23"/>
  <c r="BR100" i="23"/>
  <c r="BR103" i="23"/>
  <c r="BU100" i="23"/>
  <c r="BU99" i="23"/>
  <c r="BF100" i="23"/>
  <c r="BF99" i="23"/>
  <c r="BU103" i="23"/>
  <c r="BU583" i="23"/>
  <c r="BU584" i="23"/>
  <c r="BU577" i="23"/>
  <c r="S965" i="23"/>
  <c r="BS1200" i="23"/>
  <c r="BV1197" i="23"/>
  <c r="BS1201" i="23"/>
  <c r="BM1210" i="23"/>
  <c r="BS1208" i="23"/>
  <c r="R1215" i="23"/>
  <c r="BM1199" i="23"/>
  <c r="R1214" i="23"/>
  <c r="BS1204" i="23"/>
  <c r="BM1206" i="23"/>
  <c r="BV1196" i="23"/>
  <c r="BS1209" i="23"/>
  <c r="BS1205" i="23"/>
  <c r="BS1198" i="23"/>
  <c r="BM1202" i="23"/>
  <c r="BS1203" i="23"/>
  <c r="BM1195" i="23"/>
  <c r="AW105" i="23"/>
  <c r="AW98" i="23"/>
  <c r="AW104" i="23"/>
  <c r="BV1229" i="23"/>
  <c r="S1246" i="57"/>
  <c r="S1245" i="57"/>
  <c r="S1353" i="57"/>
  <c r="S1352" i="57"/>
  <c r="BO104" i="23"/>
  <c r="BO105" i="23"/>
  <c r="BO98" i="23"/>
  <c r="S491" i="23"/>
  <c r="AU275" i="23"/>
  <c r="AU274" i="23"/>
  <c r="BV276" i="23"/>
  <c r="AU529" i="23"/>
  <c r="AT934" i="23"/>
  <c r="AT927" i="23"/>
  <c r="AT933" i="23"/>
  <c r="BR323" i="23"/>
  <c r="T1215" i="23"/>
  <c r="S545" i="23"/>
  <c r="BV545" i="23"/>
  <c r="S1282" i="57"/>
  <c r="BM56" i="23"/>
  <c r="BA52" i="23"/>
  <c r="BV59" i="23"/>
  <c r="BG54" i="23"/>
  <c r="BS58" i="23"/>
  <c r="BJ55" i="23"/>
  <c r="BU310" i="23"/>
  <c r="S814" i="57"/>
  <c r="S815" i="57"/>
  <c r="BC98" i="23"/>
  <c r="BC104" i="23"/>
  <c r="BC105" i="23"/>
  <c r="S999" i="23"/>
  <c r="S998" i="23"/>
  <c r="AT263" i="23"/>
  <c r="AT264" i="23"/>
  <c r="AT257" i="23"/>
  <c r="AU1249" i="23"/>
  <c r="AU1256" i="23"/>
  <c r="AU1255" i="23"/>
  <c r="T708" i="57"/>
  <c r="BC350" i="23"/>
  <c r="BP57" i="23"/>
  <c r="AU273" i="23"/>
  <c r="AU526" i="23"/>
  <c r="AU525" i="23"/>
  <c r="BS1194" i="23"/>
  <c r="T1214" i="23"/>
  <c r="S168" i="23"/>
  <c r="S150" i="23"/>
  <c r="BM150" i="23"/>
  <c r="S163" i="23"/>
  <c r="BV220" i="23"/>
  <c r="S155" i="23"/>
  <c r="BG155" i="23"/>
  <c r="S160" i="23"/>
  <c r="AX160" i="23"/>
  <c r="S169" i="23"/>
  <c r="S158" i="23"/>
  <c r="BJ158" i="23"/>
  <c r="S165" i="23"/>
  <c r="S162" i="23"/>
  <c r="BD162" i="23"/>
  <c r="S161" i="23"/>
  <c r="AX161" i="23"/>
  <c r="S149" i="23"/>
  <c r="S152" i="23"/>
  <c r="BS152" i="23"/>
  <c r="S156" i="23"/>
  <c r="BM156" i="23"/>
  <c r="S166" i="23"/>
  <c r="BV219" i="23"/>
  <c r="S157" i="23"/>
  <c r="BS157" i="23"/>
  <c r="S153" i="23"/>
  <c r="BS153" i="23"/>
  <c r="S154" i="23"/>
  <c r="BV154" i="23"/>
  <c r="S159" i="23"/>
  <c r="BG159" i="23"/>
  <c r="S151" i="23"/>
  <c r="AX151" i="23"/>
  <c r="AW1071" i="23"/>
  <c r="AW1078" i="23"/>
  <c r="AW1077" i="23"/>
  <c r="S544" i="23"/>
  <c r="BV544" i="23"/>
  <c r="S546" i="23"/>
  <c r="BV546" i="23"/>
  <c r="S550" i="23"/>
  <c r="BV550" i="23"/>
  <c r="S543" i="23"/>
  <c r="BV543" i="23"/>
  <c r="S554" i="23"/>
  <c r="BV554" i="23"/>
  <c r="S542" i="23"/>
  <c r="BV542" i="23"/>
  <c r="S548" i="23"/>
  <c r="BV548" i="23"/>
  <c r="S540" i="23"/>
  <c r="S541" i="23"/>
  <c r="BV541" i="23"/>
  <c r="S553" i="23"/>
  <c r="BV553" i="23"/>
  <c r="S547" i="23"/>
  <c r="BV547" i="23"/>
  <c r="S549" i="23"/>
  <c r="AU549" i="23"/>
  <c r="S551" i="23"/>
  <c r="BV551" i="23"/>
  <c r="S964" i="23"/>
  <c r="S963" i="23"/>
  <c r="BR1219" i="23"/>
  <c r="BR1213" i="23"/>
  <c r="BR1220" i="23"/>
  <c r="AX98" i="23"/>
  <c r="AX104" i="23"/>
  <c r="AX105" i="23"/>
  <c r="BD53" i="23"/>
  <c r="T709" i="57"/>
  <c r="S489" i="23"/>
  <c r="S490" i="23"/>
  <c r="S779" i="57"/>
  <c r="S780" i="57"/>
  <c r="BU1220" i="23"/>
  <c r="BU1219" i="23"/>
  <c r="BU1213" i="23"/>
  <c r="S1280" i="57"/>
  <c r="S1281" i="57"/>
  <c r="S1217" i="23" a="1"/>
  <c r="S1217" i="23"/>
  <c r="BS1193" i="23"/>
  <c r="S1218" i="23"/>
  <c r="S1213" i="23"/>
  <c r="BU263" i="23"/>
  <c r="BU264" i="23"/>
  <c r="BU257" i="23"/>
  <c r="BC348" i="23"/>
  <c r="AT293" i="23"/>
  <c r="AT300" i="23"/>
  <c r="AT299" i="23"/>
  <c r="AU1110" i="23"/>
  <c r="AU1361" i="23"/>
  <c r="AU1290" i="23"/>
  <c r="BV1106" i="23"/>
  <c r="BV1107" i="23"/>
  <c r="BV1110" i="23"/>
  <c r="AU1107" i="23"/>
  <c r="AU1106" i="23"/>
  <c r="AU1358" i="23"/>
  <c r="AU1357" i="23"/>
  <c r="S366" i="23"/>
  <c r="AU1323" i="23"/>
  <c r="AU1139" i="23"/>
  <c r="AU1145" i="23"/>
  <c r="AU1146" i="23"/>
  <c r="BL417" i="23"/>
  <c r="BL416" i="23"/>
  <c r="BO416" i="23"/>
  <c r="BO417" i="23"/>
  <c r="AU1287" i="23"/>
  <c r="AU1286" i="23"/>
  <c r="AP648" i="57"/>
  <c r="A684" i="57"/>
  <c r="BL420" i="23"/>
  <c r="AU1320" i="23"/>
  <c r="AU1319" i="23"/>
  <c r="BO103" i="23"/>
  <c r="AX103" i="23"/>
  <c r="AT262" i="23"/>
  <c r="BU262" i="23"/>
  <c r="BU582" i="23"/>
  <c r="AT294" i="23"/>
  <c r="AT295" i="23"/>
  <c r="BU259" i="23"/>
  <c r="BU258" i="23"/>
  <c r="S1216" i="23"/>
  <c r="BD104" i="23"/>
  <c r="BD105" i="23"/>
  <c r="BD98" i="23"/>
  <c r="BR1215" i="23"/>
  <c r="BR1214" i="23"/>
  <c r="AW1073" i="23"/>
  <c r="AW1072" i="23"/>
  <c r="BJ228" i="23"/>
  <c r="BJ221" i="23"/>
  <c r="BJ227" i="23"/>
  <c r="AU299" i="23"/>
  <c r="AU293" i="23"/>
  <c r="AU300" i="23"/>
  <c r="AU1254" i="23"/>
  <c r="BC100" i="23"/>
  <c r="BC99" i="23"/>
  <c r="BG105" i="23"/>
  <c r="BG98" i="23"/>
  <c r="BG104" i="23"/>
  <c r="BV293" i="23"/>
  <c r="BV300" i="23"/>
  <c r="BV299" i="23"/>
  <c r="AT298" i="23"/>
  <c r="S348" i="23"/>
  <c r="BD348" i="23"/>
  <c r="BC415" i="23"/>
  <c r="BC422" i="23"/>
  <c r="BC421" i="23"/>
  <c r="S1215" i="23"/>
  <c r="S1214" i="23"/>
  <c r="AX99" i="23"/>
  <c r="AX100" i="23"/>
  <c r="BR1218" i="23"/>
  <c r="BV577" i="23"/>
  <c r="BV584" i="23"/>
  <c r="BV583" i="23"/>
  <c r="AX228" i="23"/>
  <c r="AX221" i="23"/>
  <c r="AX227" i="23"/>
  <c r="BD221" i="23"/>
  <c r="BD228" i="23"/>
  <c r="BD227" i="23"/>
  <c r="BP104" i="23"/>
  <c r="BP98" i="23"/>
  <c r="BP105" i="23"/>
  <c r="BV105" i="23"/>
  <c r="BV98" i="23"/>
  <c r="BV104" i="23"/>
  <c r="BA105" i="23"/>
  <c r="BA98" i="23"/>
  <c r="BA104" i="23"/>
  <c r="BO99" i="23"/>
  <c r="BO100" i="23"/>
  <c r="AW103" i="23"/>
  <c r="BM1220" i="23"/>
  <c r="BM1219" i="23"/>
  <c r="BM1213" i="23"/>
  <c r="BM1218" i="23"/>
  <c r="S364" i="23"/>
  <c r="S352" i="23"/>
  <c r="BG352" i="23"/>
  <c r="S365" i="23"/>
  <c r="S361" i="23"/>
  <c r="BJ361" i="23"/>
  <c r="S353" i="23"/>
  <c r="BJ353" i="23"/>
  <c r="S357" i="23"/>
  <c r="BD357" i="23"/>
  <c r="S346" i="23"/>
  <c r="AU346" i="23"/>
  <c r="BV413" i="23"/>
  <c r="S356" i="23"/>
  <c r="BV356" i="23"/>
  <c r="S354" i="23"/>
  <c r="BM354" i="23"/>
  <c r="S362" i="23"/>
  <c r="BV362" i="23"/>
  <c r="S351" i="23"/>
  <c r="BS351" i="23"/>
  <c r="S360" i="23"/>
  <c r="BP360" i="23"/>
  <c r="S355" i="23"/>
  <c r="BP355" i="23"/>
  <c r="S367" i="23"/>
  <c r="S345" i="23"/>
  <c r="S358" i="23"/>
  <c r="BM358" i="23"/>
  <c r="BV414" i="23"/>
  <c r="S363" i="23"/>
  <c r="S347" i="23"/>
  <c r="BG347" i="23"/>
  <c r="S359" i="23"/>
  <c r="BG359" i="23"/>
  <c r="S349" i="23"/>
  <c r="BJ349" i="23"/>
  <c r="BU1215" i="23"/>
  <c r="BU1214" i="23"/>
  <c r="AU927" i="23"/>
  <c r="AU933" i="23"/>
  <c r="AU934" i="23"/>
  <c r="AU540" i="23"/>
  <c r="AW1076" i="23"/>
  <c r="BS221" i="23"/>
  <c r="BS228" i="23"/>
  <c r="BS227" i="23"/>
  <c r="S350" i="23"/>
  <c r="BD350" i="23"/>
  <c r="AU1250" i="23"/>
  <c r="AU1251" i="23"/>
  <c r="BJ98" i="23"/>
  <c r="BJ104" i="23"/>
  <c r="BJ105" i="23"/>
  <c r="AU50" i="23"/>
  <c r="BM98" i="23"/>
  <c r="BM105" i="23"/>
  <c r="BM104" i="23"/>
  <c r="AT932" i="23"/>
  <c r="BV1255" i="23"/>
  <c r="BV1256" i="23"/>
  <c r="BV1249" i="23"/>
  <c r="AW100" i="23"/>
  <c r="AW99" i="23"/>
  <c r="BS1219" i="23"/>
  <c r="BS1213" i="23"/>
  <c r="BS1220" i="23"/>
  <c r="BU1218" i="23"/>
  <c r="BV228" i="23"/>
  <c r="BV227" i="23"/>
  <c r="BV221" i="23"/>
  <c r="AU149" i="23"/>
  <c r="BG221" i="23"/>
  <c r="BG228" i="23"/>
  <c r="BG227" i="23"/>
  <c r="BM228" i="23"/>
  <c r="BM227" i="23"/>
  <c r="BM221" i="23"/>
  <c r="AT259" i="23"/>
  <c r="AT258" i="23"/>
  <c r="BC103" i="23"/>
  <c r="BU337" i="23"/>
  <c r="BU331" i="23"/>
  <c r="BU338" i="23"/>
  <c r="BS105" i="23"/>
  <c r="BS104" i="23"/>
  <c r="BS98" i="23"/>
  <c r="BR337" i="23"/>
  <c r="BR338" i="23"/>
  <c r="BR331" i="23"/>
  <c r="AT928" i="23"/>
  <c r="AT929" i="23"/>
  <c r="BV1219" i="23"/>
  <c r="BV1213" i="23"/>
  <c r="BV1220" i="23"/>
  <c r="BU579" i="23"/>
  <c r="BU578" i="23"/>
  <c r="AU932" i="23"/>
  <c r="AX226" i="23"/>
  <c r="BC420" i="23"/>
  <c r="AP684" i="57"/>
  <c r="A720" i="57"/>
  <c r="BM226" i="23"/>
  <c r="BD226" i="23"/>
  <c r="AU1144" i="23"/>
  <c r="AU1141" i="23"/>
  <c r="AU1140" i="23"/>
  <c r="BD103" i="23"/>
  <c r="BV298" i="23"/>
  <c r="BP103" i="23"/>
  <c r="BM103" i="23"/>
  <c r="BS103" i="23"/>
  <c r="BJ103" i="23"/>
  <c r="BV1214" i="23"/>
  <c r="BV1215" i="23"/>
  <c r="BG223" i="23"/>
  <c r="BG222" i="23"/>
  <c r="BV421" i="23"/>
  <c r="BV422" i="23"/>
  <c r="BV415" i="23"/>
  <c r="BR333" i="23"/>
  <c r="BR332" i="23"/>
  <c r="BU336" i="23"/>
  <c r="BV222" i="23"/>
  <c r="BV223" i="23"/>
  <c r="BS1214" i="23"/>
  <c r="BS1215" i="23"/>
  <c r="BG422" i="23"/>
  <c r="BG421" i="23"/>
  <c r="BG415" i="23"/>
  <c r="BS422" i="23"/>
  <c r="BS415" i="23"/>
  <c r="BS421" i="23"/>
  <c r="BS420" i="23"/>
  <c r="AX223" i="23"/>
  <c r="AX222" i="23"/>
  <c r="BV578" i="23"/>
  <c r="BV579" i="23"/>
  <c r="N239" i="23"/>
  <c r="T239" i="23"/>
  <c r="S239" i="23"/>
  <c r="AU239" i="23"/>
  <c r="N1051" i="23"/>
  <c r="T1051" i="23"/>
  <c r="N1015" i="23"/>
  <c r="T1015" i="23"/>
  <c r="N1017" i="23"/>
  <c r="T1017" i="23"/>
  <c r="S1017" i="23"/>
  <c r="AU1017" i="23"/>
  <c r="N237" i="23"/>
  <c r="T237" i="23"/>
  <c r="N241" i="23"/>
  <c r="T241" i="23"/>
  <c r="S241" i="23"/>
  <c r="BV241" i="23"/>
  <c r="N245" i="23"/>
  <c r="T245" i="23"/>
  <c r="S245" i="23"/>
  <c r="AU245" i="23"/>
  <c r="N129" i="23"/>
  <c r="T129" i="23"/>
  <c r="S129" i="23"/>
  <c r="AU129" i="23"/>
  <c r="N124" i="23"/>
  <c r="T124" i="23"/>
  <c r="S124" i="23"/>
  <c r="AU124" i="23"/>
  <c r="N308" i="23"/>
  <c r="N132" i="23"/>
  <c r="T132" i="23"/>
  <c r="S132" i="23"/>
  <c r="BV133" i="23"/>
  <c r="N130" i="23"/>
  <c r="T130" i="23"/>
  <c r="S130" i="23"/>
  <c r="AU130" i="23"/>
  <c r="N114" i="23"/>
  <c r="T114" i="23"/>
  <c r="S114" i="23"/>
  <c r="N320" i="23"/>
  <c r="T320" i="23"/>
  <c r="S320" i="23"/>
  <c r="AU320" i="23"/>
  <c r="N324" i="23"/>
  <c r="T324" i="23"/>
  <c r="S324" i="23"/>
  <c r="BP324" i="23"/>
  <c r="N310" i="23"/>
  <c r="T310" i="23"/>
  <c r="S310" i="23"/>
  <c r="BV310" i="23"/>
  <c r="N326" i="23"/>
  <c r="T326" i="23"/>
  <c r="S326" i="23"/>
  <c r="BV326" i="23"/>
  <c r="N133" i="23"/>
  <c r="T133" i="23"/>
  <c r="S133" i="23"/>
  <c r="BS134" i="23"/>
  <c r="N321" i="23"/>
  <c r="T321" i="23"/>
  <c r="S321" i="23"/>
  <c r="AX321" i="23"/>
  <c r="N309" i="23"/>
  <c r="T309" i="23"/>
  <c r="S309" i="23"/>
  <c r="BV309" i="23"/>
  <c r="N322" i="23"/>
  <c r="T322" i="23"/>
  <c r="S322" i="23"/>
  <c r="BM322" i="23"/>
  <c r="N325" i="23"/>
  <c r="T325" i="23"/>
  <c r="S325" i="23"/>
  <c r="BV325" i="23"/>
  <c r="N117" i="23"/>
  <c r="T117" i="23"/>
  <c r="S117" i="23"/>
  <c r="BV118" i="23"/>
  <c r="N113" i="23"/>
  <c r="N323" i="23"/>
  <c r="T323" i="23"/>
  <c r="S323" i="23"/>
  <c r="BS323" i="23"/>
  <c r="AU298" i="23"/>
  <c r="BD99" i="23"/>
  <c r="BD100" i="23"/>
  <c r="BG226" i="23"/>
  <c r="AU228" i="23"/>
  <c r="AU227" i="23"/>
  <c r="AU221" i="23"/>
  <c r="BV226" i="23"/>
  <c r="BS1218" i="23"/>
  <c r="BV1254" i="23"/>
  <c r="BM100" i="23"/>
  <c r="BM99" i="23"/>
  <c r="AU105" i="23"/>
  <c r="AU104" i="23"/>
  <c r="AU98" i="23"/>
  <c r="BJ99" i="23"/>
  <c r="BJ100" i="23"/>
  <c r="BS226" i="23"/>
  <c r="AU583" i="23"/>
  <c r="AU577" i="23"/>
  <c r="AU584" i="23"/>
  <c r="AU928" i="23"/>
  <c r="AU929" i="23"/>
  <c r="AU423" i="23"/>
  <c r="AU416" i="23"/>
  <c r="AU422" i="23"/>
  <c r="BM1214" i="23"/>
  <c r="BM1215" i="23"/>
  <c r="BA103" i="23"/>
  <c r="BV103" i="23"/>
  <c r="BC417" i="23"/>
  <c r="BC416" i="23"/>
  <c r="N240" i="23"/>
  <c r="T240" i="23"/>
  <c r="S240" i="23"/>
  <c r="AU240" i="23"/>
  <c r="N244" i="23"/>
  <c r="T244" i="23"/>
  <c r="S244" i="23"/>
  <c r="AU244" i="23"/>
  <c r="N1016" i="23"/>
  <c r="T1016" i="23"/>
  <c r="S1016" i="23"/>
  <c r="AU1016" i="23"/>
  <c r="N238" i="23"/>
  <c r="T238" i="23"/>
  <c r="S238" i="23"/>
  <c r="AU238" i="23"/>
  <c r="N242" i="23"/>
  <c r="T242" i="23"/>
  <c r="S242" i="23"/>
  <c r="BV242" i="23"/>
  <c r="N1052" i="23"/>
  <c r="T1052" i="23"/>
  <c r="S1052" i="23"/>
  <c r="AU1052" i="23"/>
  <c r="N131" i="23"/>
  <c r="T131" i="23"/>
  <c r="S131" i="23"/>
  <c r="BV132" i="23"/>
  <c r="N127" i="23"/>
  <c r="T127" i="23"/>
  <c r="S127" i="23"/>
  <c r="N116" i="23"/>
  <c r="T116" i="23"/>
  <c r="S116" i="23"/>
  <c r="N123" i="23"/>
  <c r="T123" i="23"/>
  <c r="S123" i="23"/>
  <c r="AU123" i="23"/>
  <c r="N134" i="23"/>
  <c r="T134" i="23"/>
  <c r="S134" i="23"/>
  <c r="BS135" i="23"/>
  <c r="N314" i="23"/>
  <c r="T314" i="23"/>
  <c r="S314" i="23"/>
  <c r="AX314" i="23"/>
  <c r="N317" i="23"/>
  <c r="T317" i="23"/>
  <c r="S317" i="23"/>
  <c r="AX317" i="23"/>
  <c r="N119" i="23"/>
  <c r="T119" i="23"/>
  <c r="S119" i="23"/>
  <c r="BV120" i="23"/>
  <c r="N115" i="23"/>
  <c r="T115" i="23"/>
  <c r="S115" i="23"/>
  <c r="N118" i="23"/>
  <c r="T118" i="23"/>
  <c r="S118" i="23"/>
  <c r="BV119" i="23"/>
  <c r="N318" i="23"/>
  <c r="T318" i="23"/>
  <c r="S318" i="23"/>
  <c r="BS318" i="23"/>
  <c r="N128" i="23"/>
  <c r="T128" i="23"/>
  <c r="S128" i="23"/>
  <c r="AU128" i="23"/>
  <c r="N312" i="23"/>
  <c r="T312" i="23"/>
  <c r="S312" i="23"/>
  <c r="BV312" i="23"/>
  <c r="N316" i="23"/>
  <c r="T316" i="23"/>
  <c r="S316" i="23"/>
  <c r="BS316" i="23"/>
  <c r="N328" i="23"/>
  <c r="T328" i="23"/>
  <c r="S328" i="23"/>
  <c r="BV328" i="23"/>
  <c r="N311" i="23"/>
  <c r="T311" i="23"/>
  <c r="S311" i="23"/>
  <c r="BV311" i="23"/>
  <c r="N315" i="23"/>
  <c r="T315" i="23"/>
  <c r="S315" i="23"/>
  <c r="BV315" i="23"/>
  <c r="N319" i="23"/>
  <c r="T319" i="23"/>
  <c r="S319" i="23"/>
  <c r="BS319" i="23"/>
  <c r="N327" i="23"/>
  <c r="T327" i="23"/>
  <c r="S327" i="23"/>
  <c r="BV327" i="23"/>
  <c r="N313" i="23"/>
  <c r="T313" i="23"/>
  <c r="S313" i="23"/>
  <c r="BV313" i="23"/>
  <c r="BG103" i="23"/>
  <c r="BJ226" i="23"/>
  <c r="BU333" i="23"/>
  <c r="BU332" i="23"/>
  <c r="BV1250" i="23"/>
  <c r="BV1251" i="23"/>
  <c r="BS223" i="23"/>
  <c r="BS222" i="23"/>
  <c r="BV1218" i="23"/>
  <c r="BR336" i="23"/>
  <c r="BS100" i="23"/>
  <c r="BS99" i="23"/>
  <c r="BM222" i="23"/>
  <c r="BM223" i="23"/>
  <c r="BJ421" i="23"/>
  <c r="BJ415" i="23"/>
  <c r="BJ420" i="23"/>
  <c r="BJ422" i="23"/>
  <c r="BP415" i="23"/>
  <c r="BP421" i="23"/>
  <c r="BP420" i="23"/>
  <c r="BP422" i="23"/>
  <c r="BM415" i="23"/>
  <c r="BM421" i="23"/>
  <c r="BM422" i="23"/>
  <c r="BA99" i="23"/>
  <c r="BA100" i="23"/>
  <c r="BP100" i="23"/>
  <c r="BP99" i="23"/>
  <c r="BD223" i="23"/>
  <c r="BD222" i="23"/>
  <c r="BV582" i="23"/>
  <c r="BD421" i="23"/>
  <c r="BD422" i="23"/>
  <c r="BD415" i="23"/>
  <c r="BV294" i="23"/>
  <c r="BV295" i="23"/>
  <c r="N243" i="23"/>
  <c r="T243" i="23"/>
  <c r="S243" i="23"/>
  <c r="BV243" i="23"/>
  <c r="N247" i="23"/>
  <c r="T247" i="23"/>
  <c r="S247" i="23"/>
  <c r="AU247" i="23"/>
  <c r="N246" i="23"/>
  <c r="T246" i="23"/>
  <c r="S246" i="23"/>
  <c r="AU246" i="23"/>
  <c r="N1053" i="23"/>
  <c r="T1053" i="23"/>
  <c r="S1053" i="23"/>
  <c r="AX1053" i="23"/>
  <c r="N125" i="23"/>
  <c r="T125" i="23"/>
  <c r="S125" i="23"/>
  <c r="N121" i="23"/>
  <c r="T121" i="23"/>
  <c r="S121" i="23"/>
  <c r="BV122" i="23"/>
  <c r="N120" i="23"/>
  <c r="T120" i="23"/>
  <c r="S120" i="23"/>
  <c r="BV121" i="23"/>
  <c r="N126" i="23"/>
  <c r="T126" i="23"/>
  <c r="S126" i="23"/>
  <c r="N122" i="23"/>
  <c r="T122" i="23"/>
  <c r="S122" i="23"/>
  <c r="BG123" i="23"/>
  <c r="N329" i="23"/>
  <c r="T329" i="23"/>
  <c r="S329" i="23"/>
  <c r="BV329" i="23"/>
  <c r="N330" i="23"/>
  <c r="T330" i="23"/>
  <c r="S330" i="23"/>
  <c r="BV330" i="23"/>
  <c r="BG99" i="23"/>
  <c r="BG100" i="23"/>
  <c r="BJ222" i="23"/>
  <c r="BJ223" i="23"/>
  <c r="BV100" i="23"/>
  <c r="BV99" i="23"/>
  <c r="AU294" i="23"/>
  <c r="AU295" i="23"/>
  <c r="BV420" i="23"/>
  <c r="AP720" i="57"/>
  <c r="A755" i="57"/>
  <c r="BM420" i="23"/>
  <c r="AU103" i="23"/>
  <c r="BD420" i="23"/>
  <c r="BM417" i="23"/>
  <c r="BM416" i="23"/>
  <c r="AU418" i="23"/>
  <c r="AU417" i="23"/>
  <c r="AU99" i="23"/>
  <c r="AU100" i="23"/>
  <c r="AU222" i="23"/>
  <c r="AU223" i="23"/>
  <c r="T113" i="23"/>
  <c r="S237" i="23"/>
  <c r="BG420" i="23"/>
  <c r="BV417" i="23"/>
  <c r="BV416" i="23"/>
  <c r="BJ416" i="23"/>
  <c r="BJ417" i="23"/>
  <c r="BS337" i="23"/>
  <c r="BS338" i="23"/>
  <c r="BS331" i="23"/>
  <c r="AX338" i="23"/>
  <c r="AX337" i="23"/>
  <c r="AX331" i="23"/>
  <c r="AU579" i="23"/>
  <c r="AU578" i="23"/>
  <c r="AU226" i="23"/>
  <c r="BV142" i="23"/>
  <c r="BV143" i="23"/>
  <c r="BV136" i="23"/>
  <c r="BP338" i="23"/>
  <c r="BP337" i="23"/>
  <c r="BP331" i="23"/>
  <c r="BG142" i="23"/>
  <c r="BG143" i="23"/>
  <c r="BG136" i="23"/>
  <c r="BD417" i="23"/>
  <c r="BD416" i="23"/>
  <c r="AU582" i="23"/>
  <c r="BS143" i="23"/>
  <c r="BS136" i="23"/>
  <c r="BS142" i="23"/>
  <c r="AU331" i="23"/>
  <c r="AU338" i="23"/>
  <c r="AU337" i="23"/>
  <c r="S1015" i="23"/>
  <c r="BS417" i="23"/>
  <c r="BS416" i="23"/>
  <c r="AX1071" i="23"/>
  <c r="AX1077" i="23"/>
  <c r="AX1078" i="23"/>
  <c r="BP416" i="23"/>
  <c r="BP417" i="23"/>
  <c r="AU143" i="23"/>
  <c r="AU136" i="23"/>
  <c r="AU142" i="23"/>
  <c r="AU421" i="23"/>
  <c r="BM338" i="23"/>
  <c r="BM331" i="23"/>
  <c r="BM337" i="23"/>
  <c r="T308" i="23"/>
  <c r="BV264" i="23"/>
  <c r="BV257" i="23"/>
  <c r="BV263" i="23"/>
  <c r="S1051" i="23"/>
  <c r="BG416" i="23"/>
  <c r="BG417" i="23"/>
  <c r="AP755" i="57"/>
  <c r="A790" i="57"/>
  <c r="AU336" i="23"/>
  <c r="BV262" i="23"/>
  <c r="AU1051" i="23"/>
  <c r="BM336" i="23"/>
  <c r="AX1072" i="23"/>
  <c r="AX1073" i="23"/>
  <c r="BG138" i="23"/>
  <c r="BG137" i="23"/>
  <c r="BP336" i="23"/>
  <c r="BV141" i="23"/>
  <c r="AX332" i="23"/>
  <c r="AX333" i="23"/>
  <c r="BM332" i="23"/>
  <c r="BM333" i="23"/>
  <c r="AU1015" i="23"/>
  <c r="AU332" i="23"/>
  <c r="AU333" i="23"/>
  <c r="AX336" i="23"/>
  <c r="BS336" i="23"/>
  <c r="AU141" i="23"/>
  <c r="BS141" i="23"/>
  <c r="BG141" i="23"/>
  <c r="BV138" i="23"/>
  <c r="BV137" i="23"/>
  <c r="AU237" i="23"/>
  <c r="S113" i="23"/>
  <c r="BV258" i="23"/>
  <c r="BV259" i="23"/>
  <c r="S308" i="23"/>
  <c r="AU137" i="23"/>
  <c r="AU138" i="23"/>
  <c r="AX1076" i="23"/>
  <c r="BS138" i="23"/>
  <c r="BS137" i="23"/>
  <c r="BP333" i="23"/>
  <c r="BP332" i="23"/>
  <c r="BS333" i="23"/>
  <c r="BS332" i="23"/>
  <c r="A828" i="57"/>
  <c r="AP790" i="57"/>
  <c r="AU1077" i="23"/>
  <c r="AU1071" i="23"/>
  <c r="AU1078" i="23"/>
  <c r="BV308" i="23"/>
  <c r="AU264" i="23"/>
  <c r="AU263" i="23"/>
  <c r="AU257" i="23"/>
  <c r="AU1042" i="23"/>
  <c r="AU1041" i="23"/>
  <c r="AU1035" i="23"/>
  <c r="A864" i="57"/>
  <c r="AP828" i="57"/>
  <c r="AU258" i="23"/>
  <c r="AU259" i="23"/>
  <c r="AU1037" i="23"/>
  <c r="AU1036" i="23"/>
  <c r="AU1073" i="23"/>
  <c r="AU1072" i="23"/>
  <c r="AU1040" i="23"/>
  <c r="AU262" i="23"/>
  <c r="BV338" i="23"/>
  <c r="BV337" i="23"/>
  <c r="BV331" i="23"/>
  <c r="AU1076" i="23"/>
  <c r="AP864" i="57"/>
  <c r="A898" i="57"/>
  <c r="BV336" i="23"/>
  <c r="BV332" i="23"/>
  <c r="BV333" i="23"/>
  <c r="AP898" i="57"/>
  <c r="A932" i="57"/>
  <c r="A966" i="57"/>
  <c r="AP932" i="57"/>
  <c r="A1006" i="57"/>
  <c r="AP966" i="57"/>
  <c r="A1042" i="57"/>
  <c r="AP1006" i="57"/>
  <c r="A1078" i="57"/>
  <c r="AP1042" i="57"/>
  <c r="A1113" i="57"/>
  <c r="AP1078" i="57"/>
  <c r="A1149" i="57"/>
  <c r="AP1113" i="57"/>
  <c r="AP1149" i="57"/>
  <c r="A1185" i="57"/>
  <c r="AP1185" i="57"/>
  <c r="A1221" i="57"/>
  <c r="A1256" i="57"/>
  <c r="AP1221" i="57"/>
  <c r="A1290" i="57"/>
  <c r="AP1256" i="57"/>
  <c r="A1328" i="57"/>
  <c r="AP1328" i="57"/>
  <c r="AP1290" i="57"/>
  <c r="A492" i="23"/>
  <c r="I37" i="23"/>
  <c r="C30" i="23"/>
  <c r="I29" i="23"/>
  <c r="A1008" i="23"/>
  <c r="A1589" i="23"/>
  <c r="A1507" i="23"/>
  <c r="A694" i="23"/>
  <c r="C35" i="23"/>
  <c r="A419" i="23"/>
  <c r="C37" i="23"/>
  <c r="C31" i="23"/>
  <c r="A759" i="23"/>
  <c r="A1259" i="23"/>
  <c r="I32" i="23"/>
  <c r="A102" i="23"/>
  <c r="A225" i="23"/>
  <c r="C22" i="23"/>
  <c r="A1183" i="23"/>
  <c r="C28" i="23"/>
  <c r="A1438" i="23"/>
  <c r="A335" i="23"/>
  <c r="A1223" i="23"/>
  <c r="I24" i="23"/>
  <c r="A793" i="23"/>
  <c r="A1328" i="23"/>
  <c r="A261" i="23"/>
  <c r="A528" i="23"/>
  <c r="I33" i="23"/>
  <c r="A829" i="23"/>
  <c r="A1545" i="23"/>
  <c r="C29" i="23"/>
  <c r="I23" i="23"/>
  <c r="C25" i="23"/>
  <c r="A1402" i="23"/>
  <c r="A139" i="23"/>
  <c r="I22" i="23"/>
  <c r="C20" i="23"/>
  <c r="A1078" i="23"/>
  <c r="C26" i="23"/>
  <c r="A1112" i="23"/>
  <c r="I20" i="23"/>
  <c r="I30" i="23"/>
  <c r="A724" i="23"/>
  <c r="A1045" i="23"/>
  <c r="A1294" i="23"/>
  <c r="C21" i="23"/>
  <c r="I34" i="23"/>
  <c r="A297" i="23"/>
  <c r="A1472" i="23"/>
  <c r="I25" i="23"/>
  <c r="C36" i="23"/>
  <c r="A1146" i="23"/>
  <c r="C32" i="23"/>
  <c r="A624" i="23"/>
  <c r="I21" i="23"/>
  <c r="A1654" i="23"/>
  <c r="C34" i="23"/>
  <c r="A456" i="23"/>
  <c r="A969" i="23"/>
  <c r="I28" i="23"/>
  <c r="I27" i="23"/>
  <c r="A655" i="23"/>
  <c r="C27" i="23"/>
  <c r="C33" i="23"/>
  <c r="I36" i="23"/>
  <c r="I26" i="23"/>
  <c r="A931" i="23"/>
  <c r="C38" i="23"/>
  <c r="C24" i="23"/>
  <c r="A581" i="23"/>
  <c r="A1603" i="23"/>
  <c r="I38" i="23"/>
  <c r="I31" i="23"/>
  <c r="C23" i="23"/>
  <c r="I36" i="57"/>
  <c r="A1323" i="57"/>
  <c r="I28" i="57"/>
  <c r="C22" i="57"/>
  <c r="I24" i="57"/>
  <c r="A639" i="57"/>
  <c r="A249" i="57"/>
  <c r="C30" i="57"/>
  <c r="A1146" i="57"/>
  <c r="I20" i="57"/>
  <c r="I32" i="57"/>
  <c r="A962" i="57"/>
  <c r="C29" i="57"/>
  <c r="I35" i="57"/>
  <c r="A470" i="57"/>
  <c r="A1254" i="57"/>
  <c r="A178" i="57"/>
  <c r="C36" i="57"/>
  <c r="I31" i="57"/>
  <c r="A824" i="57"/>
  <c r="A319" i="57"/>
  <c r="C19" i="57"/>
  <c r="I23" i="57"/>
  <c r="A1288" i="57"/>
  <c r="C24" i="57"/>
  <c r="C25" i="57"/>
  <c r="I25" i="57"/>
  <c r="I27" i="57"/>
  <c r="C34" i="57"/>
  <c r="A785" i="57"/>
  <c r="A1218" i="57"/>
  <c r="C21" i="57"/>
  <c r="C35" i="57"/>
  <c r="A214" i="57"/>
  <c r="A605" i="57"/>
  <c r="C31" i="57"/>
  <c r="A355" i="57"/>
  <c r="I37" i="57"/>
  <c r="A108" i="57"/>
  <c r="A73" i="57"/>
  <c r="A1110" i="57"/>
  <c r="C28" i="57"/>
  <c r="A501" i="57"/>
  <c r="I21" i="57"/>
  <c r="A142" i="57"/>
  <c r="A391" i="57"/>
  <c r="A747" i="57"/>
  <c r="C20" i="57"/>
  <c r="I29" i="57"/>
  <c r="A427" i="57"/>
  <c r="I33" i="57"/>
  <c r="A570" i="57"/>
  <c r="C26" i="57"/>
  <c r="A283" i="57"/>
  <c r="C23" i="57"/>
  <c r="C37" i="57"/>
  <c r="A1039" i="57"/>
  <c r="A1470" i="57"/>
  <c r="I22" i="57"/>
  <c r="C27" i="57"/>
  <c r="C32" i="57"/>
  <c r="A540" i="57"/>
  <c r="A1405" i="57"/>
  <c r="I26" i="57"/>
  <c r="A675" i="57"/>
  <c r="A999" i="57"/>
  <c r="A1419" i="57"/>
  <c r="I30" i="57"/>
  <c r="A1183" i="57"/>
  <c r="I34" i="57"/>
  <c r="A1361" i="57"/>
  <c r="C33" i="57"/>
  <c r="A928" i="57"/>
  <c r="A1075" i="57"/>
  <c r="A894" i="57"/>
  <c r="C1461" i="57"/>
  <c r="D1461" i="57"/>
  <c r="C1458" i="57"/>
  <c r="D1458" i="57"/>
  <c r="C1460" i="57"/>
  <c r="D1460" i="57"/>
  <c r="C1431" i="57"/>
  <c r="D1431" i="57"/>
  <c r="C1465" i="57"/>
  <c r="D1465" i="57"/>
  <c r="C1647" i="23"/>
  <c r="D1647" i="23"/>
  <c r="C1441" i="57"/>
  <c r="D1441" i="57"/>
  <c r="C1615" i="23"/>
  <c r="D1615" i="23"/>
  <c r="C1625" i="23"/>
  <c r="D1625" i="23"/>
  <c r="C1445" i="57"/>
  <c r="D1445" i="57"/>
  <c r="C1646" i="23"/>
  <c r="D1646" i="23"/>
  <c r="C1425" i="57"/>
  <c r="D1425" i="57"/>
  <c r="C1637" i="23"/>
  <c r="D1637" i="23"/>
  <c r="C1627" i="23"/>
  <c r="D1627" i="23"/>
  <c r="C1453" i="57"/>
  <c r="D1453" i="57"/>
  <c r="C1623" i="23"/>
  <c r="D1623" i="23"/>
  <c r="C1635" i="23"/>
  <c r="D1635" i="23"/>
  <c r="C1451" i="57"/>
  <c r="D1451" i="57"/>
  <c r="C1628" i="23"/>
  <c r="D1628" i="23"/>
  <c r="C1444" i="57"/>
  <c r="D1444" i="57"/>
  <c r="C1430" i="57"/>
  <c r="D1430" i="57"/>
  <c r="C1614" i="23"/>
  <c r="D1614" i="23"/>
  <c r="C1433" i="57"/>
  <c r="D1433" i="57"/>
  <c r="C1617" i="23"/>
  <c r="D1617" i="23"/>
  <c r="C1449" i="57"/>
  <c r="D1449" i="57"/>
  <c r="C1609" i="23"/>
  <c r="D1609" i="23"/>
  <c r="C1454" i="57"/>
  <c r="D1454" i="57"/>
  <c r="D1575" i="23"/>
  <c r="D1576" i="23"/>
  <c r="C1443" i="57"/>
  <c r="D1443" i="57"/>
  <c r="C1633" i="23"/>
  <c r="D1633" i="23"/>
  <c r="C1438" i="57"/>
  <c r="D1438" i="57"/>
  <c r="C1622" i="23"/>
  <c r="D1622" i="23"/>
  <c r="C1434" i="57"/>
  <c r="D1434" i="57"/>
  <c r="C1618" i="23"/>
  <c r="D1618" i="23"/>
  <c r="C1640" i="23"/>
  <c r="D1640" i="23"/>
  <c r="C1630" i="23"/>
  <c r="D1630" i="23"/>
  <c r="C1459" i="57"/>
  <c r="D1459" i="57"/>
  <c r="C1632" i="23"/>
  <c r="D1632" i="23"/>
  <c r="C1448" i="57"/>
  <c r="D1448" i="57"/>
  <c r="C1610" i="23"/>
  <c r="D1610" i="23"/>
  <c r="C1426" i="57"/>
  <c r="D1426" i="57"/>
  <c r="C1629" i="23"/>
  <c r="D1629" i="23"/>
  <c r="E1391" i="57"/>
  <c r="E1392" i="57"/>
  <c r="C1596" i="23"/>
  <c r="C1600" i="23"/>
  <c r="C1601" i="23"/>
  <c r="C1575" i="23"/>
  <c r="C1576" i="23"/>
  <c r="C1429" i="57"/>
  <c r="D1429" i="57"/>
  <c r="C1436" i="57"/>
  <c r="D1436" i="57"/>
  <c r="C1412" i="57"/>
  <c r="C1416" i="57"/>
  <c r="C1417" i="57"/>
  <c r="D1391" i="57"/>
  <c r="D1392" i="57"/>
  <c r="E1575" i="23"/>
  <c r="E1576" i="23"/>
  <c r="C1432" i="57"/>
  <c r="D1432" i="57"/>
  <c r="C1463" i="57"/>
  <c r="D1463" i="57"/>
  <c r="C1442" i="57"/>
  <c r="D1442" i="57"/>
  <c r="C1457" i="57"/>
  <c r="D1457" i="57"/>
  <c r="C1641" i="23"/>
  <c r="D1641" i="23"/>
  <c r="C1616" i="23"/>
  <c r="D1616" i="23"/>
  <c r="C1620" i="23"/>
  <c r="D1620" i="23"/>
  <c r="C1626" i="23"/>
  <c r="D1626" i="23"/>
  <c r="C1650" i="23"/>
  <c r="D1650" i="23"/>
  <c r="C1466" i="57"/>
  <c r="D1466" i="57"/>
  <c r="C1427" i="57"/>
  <c r="D1427" i="57"/>
  <c r="C1611" i="23"/>
  <c r="D1611" i="23"/>
  <c r="C1636" i="23"/>
  <c r="D1636" i="23"/>
  <c r="C1452" i="57"/>
  <c r="D1452" i="57"/>
  <c r="C1651" i="23"/>
  <c r="D1651" i="23"/>
  <c r="C1447" i="57"/>
  <c r="D1447" i="57"/>
  <c r="C1631" i="23"/>
  <c r="D1631" i="23"/>
  <c r="C1464" i="57"/>
  <c r="D1464" i="57"/>
  <c r="C1648" i="23"/>
  <c r="D1648" i="23"/>
  <c r="C1612" i="23"/>
  <c r="D1612" i="23"/>
  <c r="C1428" i="57"/>
  <c r="D1428" i="57"/>
  <c r="C1639" i="23"/>
  <c r="D1639" i="23"/>
  <c r="C1455" i="57"/>
  <c r="D1455" i="57"/>
  <c r="C1437" i="57"/>
  <c r="D1437" i="57"/>
  <c r="C1621" i="23"/>
  <c r="D1621" i="23"/>
  <c r="C1624" i="23"/>
  <c r="D1624" i="23"/>
  <c r="C1440" i="57"/>
  <c r="D1440" i="57"/>
  <c r="C1613" i="23"/>
  <c r="D1613" i="23"/>
  <c r="C1634" i="23"/>
  <c r="D1634" i="23"/>
  <c r="C1439" i="57"/>
  <c r="D1439" i="57"/>
  <c r="C1423" i="57"/>
  <c r="D1423" i="57"/>
  <c r="C1619" i="23"/>
  <c r="D1619" i="23"/>
  <c r="C1607" i="23"/>
  <c r="D1607" i="23"/>
  <c r="C1450" i="57"/>
  <c r="D1450" i="57"/>
  <c r="C1638" i="23"/>
  <c r="D1638" i="23"/>
  <c r="C1446" i="57"/>
  <c r="D1446" i="57"/>
  <c r="C1645" i="23"/>
  <c r="D1645" i="23"/>
  <c r="C1642" i="23"/>
  <c r="D1642" i="23"/>
  <c r="C1435" i="57"/>
  <c r="D1435" i="57"/>
  <c r="C1391" i="57"/>
  <c r="C1392" i="57"/>
  <c r="C1462" i="57"/>
  <c r="D1462" i="57"/>
  <c r="C1643" i="23"/>
  <c r="D1643" i="23"/>
  <c r="C1467" i="57"/>
  <c r="D1467" i="57"/>
  <c r="C1649" i="23"/>
  <c r="D1649" i="23"/>
  <c r="C1644" i="23"/>
  <c r="D1644" i="23"/>
  <c r="C1456" i="57"/>
  <c r="D1456" i="57"/>
  <c r="F1576" i="23" a="1"/>
  <c r="F1576" i="23"/>
  <c r="G1573" i="23"/>
  <c r="H1573" i="23"/>
  <c r="F1392" i="57" a="1"/>
  <c r="F1392" i="57"/>
  <c r="G1389" i="57"/>
  <c r="H1389" i="57"/>
  <c r="C1606" i="23"/>
  <c r="D1606" i="23"/>
  <c r="C1422" i="57"/>
  <c r="D1422" i="57"/>
  <c r="C1424" i="57"/>
  <c r="D1424" i="57"/>
  <c r="C1608" i="23"/>
  <c r="D1608" i="23"/>
  <c r="D1584" i="23"/>
  <c r="D1585" i="23"/>
  <c r="C1400" i="57"/>
  <c r="C1401" i="57"/>
  <c r="E1400" i="57"/>
  <c r="E1401" i="57"/>
  <c r="D1400" i="57"/>
  <c r="D1401" i="57"/>
  <c r="C1584" i="23"/>
  <c r="C1585" i="23"/>
  <c r="E1584" i="23"/>
  <c r="E1585" i="23"/>
  <c r="F1401" i="57" a="1"/>
  <c r="F1401" i="57"/>
  <c r="G1398" i="57"/>
  <c r="H1398" i="57"/>
  <c r="F1585" i="23" a="1"/>
  <c r="F1585" i="23"/>
  <c r="G1582" i="23"/>
  <c r="H158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Chad</author>
    <author>Chad Frischmann</author>
    <author>Chad Drawdown</author>
    <author>Furness</author>
  </authors>
  <commentList>
    <comment ref="D48" authorId="0" shapeId="0" xr:uid="{00000000-0006-0000-0500-000001000000}">
      <text>
        <r>
          <rPr>
            <b/>
            <sz val="11"/>
            <color indexed="81"/>
            <rFont val="Times New Roman"/>
            <family val="1"/>
          </rPr>
          <t>NOTE:</t>
        </r>
        <r>
          <rPr>
            <sz val="11"/>
            <color indexed="81"/>
            <rFont val="Times New Roman"/>
            <family val="1"/>
          </rPr>
          <t xml:space="preserve">
Link to source</t>
        </r>
      </text>
    </comment>
    <comment ref="E48" authorId="0" shapeId="0" xr:uid="{00000000-0006-0000-0500-000002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8" authorId="1" shapeId="0" xr:uid="{00000000-0006-0000-0500-000003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48" authorId="0" shapeId="0" xr:uid="{00000000-0006-0000-0500-000004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48" authorId="1" shapeId="0" xr:uid="{00000000-0006-0000-0500-00000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71" authorId="2" shapeId="0" xr:uid="{00000000-0006-0000-0500-00000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2" authorId="3" shapeId="0" xr:uid="{00000000-0006-0000-0500-00000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83" authorId="0" shapeId="0" xr:uid="{00000000-0006-0000-0500-000008000000}">
      <text>
        <r>
          <rPr>
            <b/>
            <sz val="11"/>
            <color indexed="81"/>
            <rFont val="Times New Roman"/>
            <family val="1"/>
          </rPr>
          <t>NOTE:</t>
        </r>
        <r>
          <rPr>
            <sz val="11"/>
            <color indexed="81"/>
            <rFont val="Times New Roman"/>
            <family val="1"/>
          </rPr>
          <t xml:space="preserve">
Link to source</t>
        </r>
      </text>
    </comment>
    <comment ref="E83" authorId="0" shapeId="0" xr:uid="{00000000-0006-0000-0500-00000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83" authorId="1" shapeId="0" xr:uid="{00000000-0006-0000-0500-00000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83" authorId="0" shapeId="0" xr:uid="{00000000-0006-0000-0500-00000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83" authorId="1" shapeId="0" xr:uid="{00000000-0006-0000-0500-00000C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83" authorId="1" shapeId="0" xr:uid="{00000000-0006-0000-0500-00000D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83" authorId="1" shapeId="0" xr:uid="{00000000-0006-0000-0500-00000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83" authorId="1" shapeId="0" xr:uid="{00000000-0006-0000-0500-00000F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106" authorId="2" shapeId="0" xr:uid="{00000000-0006-0000-0500-000010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7" authorId="3" shapeId="0" xr:uid="{00000000-0006-0000-0500-000011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7" authorId="0" shapeId="0" xr:uid="{00000000-0006-0000-0500-000012000000}">
      <text>
        <r>
          <rPr>
            <b/>
            <sz val="11"/>
            <color indexed="81"/>
            <rFont val="Times New Roman"/>
            <family val="1"/>
          </rPr>
          <t>NOTE:</t>
        </r>
        <r>
          <rPr>
            <sz val="11"/>
            <color indexed="81"/>
            <rFont val="Times New Roman"/>
            <family val="1"/>
          </rPr>
          <t xml:space="preserve">
Link to source</t>
        </r>
      </text>
    </comment>
    <comment ref="E117" authorId="0" shapeId="0" xr:uid="{00000000-0006-0000-0500-000013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7" authorId="1" shapeId="0" xr:uid="{00000000-0006-0000-0500-000014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7" authorId="0" shapeId="0" xr:uid="{00000000-0006-0000-0500-000015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117" authorId="1" shapeId="0" xr:uid="{00000000-0006-0000-0500-000016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117" authorId="1" shapeId="0" xr:uid="{00000000-0006-0000-0500-000017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117" authorId="1" shapeId="0" xr:uid="{00000000-0006-0000-0500-000018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117" authorId="1" shapeId="0" xr:uid="{00000000-0006-0000-0500-000019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140" authorId="2" shapeId="0" xr:uid="{00000000-0006-0000-0500-00001A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41" authorId="3" shapeId="0" xr:uid="{00000000-0006-0000-0500-00001B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53" authorId="0" shapeId="0" xr:uid="{00000000-0006-0000-0500-00001C000000}">
      <text>
        <r>
          <rPr>
            <b/>
            <sz val="11"/>
            <color indexed="81"/>
            <rFont val="Times New Roman"/>
            <family val="1"/>
          </rPr>
          <t>NOTE:</t>
        </r>
        <r>
          <rPr>
            <sz val="11"/>
            <color indexed="81"/>
            <rFont val="Times New Roman"/>
            <family val="1"/>
          </rPr>
          <t xml:space="preserve">
Link to source</t>
        </r>
      </text>
    </comment>
    <comment ref="E153" authorId="0" shapeId="0" xr:uid="{00000000-0006-0000-0500-00001D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53" authorId="1" shapeId="0" xr:uid="{00000000-0006-0000-0500-00001E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53" authorId="0" shapeId="0" xr:uid="{00000000-0006-0000-0500-00001F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153" authorId="1" shapeId="0" xr:uid="{00000000-0006-0000-0500-000020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153" authorId="1" shapeId="0" xr:uid="{00000000-0006-0000-0500-000021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153" authorId="1" shapeId="0" xr:uid="{00000000-0006-0000-0500-000022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153" authorId="1" shapeId="0" xr:uid="{00000000-0006-0000-0500-000023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176" authorId="2" shapeId="0" xr:uid="{00000000-0006-0000-0500-000024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77" authorId="3" shapeId="0" xr:uid="{00000000-0006-0000-0500-000025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89" authorId="0" shapeId="0" xr:uid="{00000000-0006-0000-0500-000026000000}">
      <text>
        <r>
          <rPr>
            <b/>
            <sz val="11"/>
            <color indexed="81"/>
            <rFont val="Times New Roman"/>
            <family val="1"/>
          </rPr>
          <t>NOTE:</t>
        </r>
        <r>
          <rPr>
            <sz val="11"/>
            <color indexed="81"/>
            <rFont val="Times New Roman"/>
            <family val="1"/>
          </rPr>
          <t xml:space="preserve">
Link to source</t>
        </r>
      </text>
    </comment>
    <comment ref="E189" authorId="0" shapeId="0" xr:uid="{00000000-0006-0000-0500-000027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89" authorId="1" shapeId="0" xr:uid="{00000000-0006-0000-0500-000028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89" authorId="0" shapeId="0" xr:uid="{00000000-0006-0000-0500-000029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189" authorId="1" shapeId="0" xr:uid="{00000000-0006-0000-0500-00002A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189" authorId="1" shapeId="0" xr:uid="{00000000-0006-0000-0500-00002B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189" authorId="1" shapeId="0" xr:uid="{00000000-0006-0000-0500-00002C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189" authorId="1" shapeId="0" xr:uid="{00000000-0006-0000-0500-00002D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212" authorId="2" shapeId="0" xr:uid="{00000000-0006-0000-0500-00002E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213" authorId="3" shapeId="0" xr:uid="{00000000-0006-0000-0500-00002F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224" authorId="0" shapeId="0" xr:uid="{00000000-0006-0000-0500-000030000000}">
      <text>
        <r>
          <rPr>
            <b/>
            <sz val="11"/>
            <color indexed="81"/>
            <rFont val="Times New Roman"/>
            <family val="1"/>
          </rPr>
          <t>NOTE:</t>
        </r>
        <r>
          <rPr>
            <sz val="11"/>
            <color indexed="81"/>
            <rFont val="Times New Roman"/>
            <family val="1"/>
          </rPr>
          <t xml:space="preserve">
Link to source</t>
        </r>
      </text>
    </comment>
    <comment ref="E224" authorId="0" shapeId="0" xr:uid="{00000000-0006-0000-0500-000031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224" authorId="1" shapeId="0" xr:uid="{00000000-0006-0000-0500-000032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224" authorId="0" shapeId="0" xr:uid="{00000000-0006-0000-0500-000033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224" authorId="1" shapeId="0" xr:uid="{00000000-0006-0000-0500-000034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224" authorId="1" shapeId="0" xr:uid="{00000000-0006-0000-0500-000035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224" authorId="1" shapeId="0" xr:uid="{00000000-0006-0000-0500-000036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224" authorId="1" shapeId="0" xr:uid="{00000000-0006-0000-0500-000037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247" authorId="2" shapeId="0" xr:uid="{00000000-0006-0000-0500-000038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248" authorId="3" shapeId="0" xr:uid="{00000000-0006-0000-0500-000039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258" authorId="0" shapeId="0" xr:uid="{00000000-0006-0000-0500-00003A000000}">
      <text>
        <r>
          <rPr>
            <b/>
            <sz val="11"/>
            <color indexed="81"/>
            <rFont val="Times New Roman"/>
            <family val="1"/>
          </rPr>
          <t>NOTE:</t>
        </r>
        <r>
          <rPr>
            <sz val="11"/>
            <color indexed="81"/>
            <rFont val="Times New Roman"/>
            <family val="1"/>
          </rPr>
          <t xml:space="preserve">
Link to source</t>
        </r>
      </text>
    </comment>
    <comment ref="E258" authorId="0" shapeId="0" xr:uid="{00000000-0006-0000-0500-00003B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258" authorId="1" shapeId="0" xr:uid="{00000000-0006-0000-0500-00003C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258" authorId="0" shapeId="0" xr:uid="{00000000-0006-0000-0500-00003D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258" authorId="1" shapeId="0" xr:uid="{00000000-0006-0000-0500-00003E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258" authorId="1" shapeId="0" xr:uid="{00000000-0006-0000-0500-00003F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258" authorId="1" shapeId="0" xr:uid="{00000000-0006-0000-0500-000040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258" authorId="1" shapeId="0" xr:uid="{00000000-0006-0000-0500-000041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281" authorId="2" shapeId="0" xr:uid="{00000000-0006-0000-0500-000042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282" authorId="3" shapeId="0" xr:uid="{00000000-0006-0000-0500-000043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294" authorId="0" shapeId="0" xr:uid="{00000000-0006-0000-0500-000044000000}">
      <text>
        <r>
          <rPr>
            <b/>
            <sz val="11"/>
            <color indexed="81"/>
            <rFont val="Times New Roman"/>
            <family val="1"/>
          </rPr>
          <t>NOTE:</t>
        </r>
        <r>
          <rPr>
            <sz val="11"/>
            <color indexed="81"/>
            <rFont val="Times New Roman"/>
            <family val="1"/>
          </rPr>
          <t xml:space="preserve">
Link to source</t>
        </r>
      </text>
    </comment>
    <comment ref="E294" authorId="0" shapeId="0" xr:uid="{00000000-0006-0000-0500-000045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294" authorId="1" shapeId="0" xr:uid="{00000000-0006-0000-0500-000046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294" authorId="0" shapeId="0" xr:uid="{00000000-0006-0000-0500-000047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294" authorId="1" shapeId="0" xr:uid="{00000000-0006-0000-0500-000048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294" authorId="1" shapeId="0" xr:uid="{00000000-0006-0000-0500-000049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294" authorId="1" shapeId="0" xr:uid="{00000000-0006-0000-0500-00004A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294" authorId="1" shapeId="0" xr:uid="{00000000-0006-0000-0500-00004B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317" authorId="2" shapeId="0" xr:uid="{00000000-0006-0000-0500-00004C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318" authorId="3" shapeId="0" xr:uid="{00000000-0006-0000-0500-00004D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330" authorId="0" shapeId="0" xr:uid="{00000000-0006-0000-0500-00004E000000}">
      <text>
        <r>
          <rPr>
            <b/>
            <sz val="11"/>
            <color indexed="81"/>
            <rFont val="Times New Roman"/>
            <family val="1"/>
          </rPr>
          <t>NOTE:</t>
        </r>
        <r>
          <rPr>
            <sz val="11"/>
            <color indexed="81"/>
            <rFont val="Times New Roman"/>
            <family val="1"/>
          </rPr>
          <t xml:space="preserve">
Link to source</t>
        </r>
      </text>
    </comment>
    <comment ref="E330" authorId="0" shapeId="0" xr:uid="{00000000-0006-0000-0500-00004F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330" authorId="1" shapeId="0" xr:uid="{00000000-0006-0000-0500-000050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330" authorId="0" shapeId="0" xr:uid="{00000000-0006-0000-0500-000051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330" authorId="1" shapeId="0" xr:uid="{00000000-0006-0000-0500-000052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330" authorId="1" shapeId="0" xr:uid="{00000000-0006-0000-0500-000053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330" authorId="1" shapeId="0" xr:uid="{00000000-0006-0000-0500-000054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330" authorId="1" shapeId="0" xr:uid="{00000000-0006-0000-0500-000055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353" authorId="2" shapeId="0" xr:uid="{00000000-0006-0000-0500-00005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354" authorId="3" shapeId="0" xr:uid="{00000000-0006-0000-0500-00005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366" authorId="0" shapeId="0" xr:uid="{00000000-0006-0000-0500-000058000000}">
      <text>
        <r>
          <rPr>
            <b/>
            <sz val="11"/>
            <color indexed="81"/>
            <rFont val="Times New Roman"/>
            <family val="1"/>
          </rPr>
          <t>NOTE:</t>
        </r>
        <r>
          <rPr>
            <sz val="11"/>
            <color indexed="81"/>
            <rFont val="Times New Roman"/>
            <family val="1"/>
          </rPr>
          <t xml:space="preserve">
Link to source</t>
        </r>
      </text>
    </comment>
    <comment ref="E366" authorId="0" shapeId="0" xr:uid="{00000000-0006-0000-0500-00005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366" authorId="1" shapeId="0" xr:uid="{00000000-0006-0000-0500-00005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366" authorId="0" shapeId="0" xr:uid="{00000000-0006-0000-0500-00005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366" authorId="1" shapeId="0" xr:uid="{00000000-0006-0000-0500-00005C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366" authorId="1" shapeId="0" xr:uid="{00000000-0006-0000-0500-00005D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366" authorId="1" shapeId="0" xr:uid="{00000000-0006-0000-0500-00005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366" authorId="1" shapeId="0" xr:uid="{00000000-0006-0000-0500-00005F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389" authorId="2" shapeId="0" xr:uid="{00000000-0006-0000-0500-000060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390" authorId="3" shapeId="0" xr:uid="{00000000-0006-0000-0500-000061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402" authorId="0" shapeId="0" xr:uid="{00000000-0006-0000-0500-000062000000}">
      <text>
        <r>
          <rPr>
            <b/>
            <sz val="11"/>
            <color indexed="81"/>
            <rFont val="Times New Roman"/>
            <family val="1"/>
          </rPr>
          <t>NOTE:</t>
        </r>
        <r>
          <rPr>
            <sz val="11"/>
            <color indexed="81"/>
            <rFont val="Times New Roman"/>
            <family val="1"/>
          </rPr>
          <t xml:space="preserve">
Link to source</t>
        </r>
      </text>
    </comment>
    <comment ref="E402" authorId="0" shapeId="0" xr:uid="{00000000-0006-0000-0500-000063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02" authorId="1" shapeId="0" xr:uid="{00000000-0006-0000-0500-000064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402" authorId="0" shapeId="0" xr:uid="{00000000-0006-0000-0500-000065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402" authorId="1" shapeId="0" xr:uid="{00000000-0006-0000-0500-000066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402" authorId="1" shapeId="0" xr:uid="{00000000-0006-0000-0500-000067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402" authorId="1" shapeId="0" xr:uid="{00000000-0006-0000-0500-000068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402" authorId="1" shapeId="0" xr:uid="{00000000-0006-0000-0500-000069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425" authorId="2" shapeId="0" xr:uid="{00000000-0006-0000-0500-00006A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426" authorId="3" shapeId="0" xr:uid="{00000000-0006-0000-0500-00006B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442" authorId="0" shapeId="0" xr:uid="{00000000-0006-0000-0500-00006C000000}">
      <text>
        <r>
          <rPr>
            <b/>
            <sz val="11"/>
            <color indexed="81"/>
            <rFont val="Times New Roman"/>
            <family val="1"/>
          </rPr>
          <t>NOTE:</t>
        </r>
        <r>
          <rPr>
            <sz val="11"/>
            <color indexed="81"/>
            <rFont val="Times New Roman"/>
            <family val="1"/>
          </rPr>
          <t xml:space="preserve">
Link to source</t>
        </r>
      </text>
    </comment>
    <comment ref="E442" authorId="0" shapeId="0" xr:uid="{00000000-0006-0000-0500-00006D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42" authorId="1" shapeId="0" xr:uid="{00000000-0006-0000-0500-00006E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442" authorId="0" shapeId="0" xr:uid="{00000000-0006-0000-0500-00006F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442" authorId="1" shapeId="0" xr:uid="{00000000-0006-0000-0500-000070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465" authorId="2" shapeId="0" xr:uid="{00000000-0006-0000-0500-000071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466" authorId="3" shapeId="0" xr:uid="{00000000-0006-0000-0500-000072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476" authorId="0" shapeId="0" xr:uid="{00000000-0006-0000-0500-000073000000}">
      <text>
        <r>
          <rPr>
            <b/>
            <sz val="11"/>
            <color indexed="81"/>
            <rFont val="Times New Roman"/>
            <family val="1"/>
          </rPr>
          <t>NOTE:</t>
        </r>
        <r>
          <rPr>
            <sz val="11"/>
            <color indexed="81"/>
            <rFont val="Times New Roman"/>
            <family val="1"/>
          </rPr>
          <t xml:space="preserve">
Link to source</t>
        </r>
      </text>
    </comment>
    <comment ref="E476" authorId="0" shapeId="0" xr:uid="{00000000-0006-0000-0500-000074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76" authorId="1" shapeId="0" xr:uid="{00000000-0006-0000-0500-000075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476" authorId="0" shapeId="0" xr:uid="{00000000-0006-0000-0500-000076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476" authorId="1" shapeId="0" xr:uid="{00000000-0006-0000-0500-000077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499" authorId="2" shapeId="0" xr:uid="{00000000-0006-0000-0500-000078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500" authorId="3" shapeId="0" xr:uid="{00000000-0006-0000-0500-000079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512" authorId="0" shapeId="0" xr:uid="{00000000-0006-0000-0500-00007A000000}">
      <text>
        <r>
          <rPr>
            <b/>
            <sz val="11"/>
            <color indexed="81"/>
            <rFont val="Times New Roman"/>
            <family val="1"/>
          </rPr>
          <t>NOTE:</t>
        </r>
        <r>
          <rPr>
            <sz val="11"/>
            <color indexed="81"/>
            <rFont val="Times New Roman"/>
            <family val="1"/>
          </rPr>
          <t xml:space="preserve">
Link to source</t>
        </r>
      </text>
    </comment>
    <comment ref="E512" authorId="0" shapeId="0" xr:uid="{00000000-0006-0000-0500-00007B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512" authorId="1" shapeId="0" xr:uid="{00000000-0006-0000-0500-00007C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512" authorId="0" shapeId="0" xr:uid="{00000000-0006-0000-0500-00007D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512" authorId="1" shapeId="0" xr:uid="{00000000-0006-0000-0500-00007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535" authorId="2" shapeId="0" xr:uid="{00000000-0006-0000-0500-00007F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536" authorId="3" shapeId="0" xr:uid="{00000000-0006-0000-0500-000080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546" authorId="0" shapeId="0" xr:uid="{00000000-0006-0000-0500-000081000000}">
      <text>
        <r>
          <rPr>
            <b/>
            <sz val="11"/>
            <color indexed="81"/>
            <rFont val="Times New Roman"/>
            <family val="1"/>
          </rPr>
          <t>NOTE:</t>
        </r>
        <r>
          <rPr>
            <sz val="11"/>
            <color indexed="81"/>
            <rFont val="Times New Roman"/>
            <family val="1"/>
          </rPr>
          <t xml:space="preserve">
Link to source</t>
        </r>
      </text>
    </comment>
    <comment ref="E546" authorId="0" shapeId="0" xr:uid="{00000000-0006-0000-0500-000082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546" authorId="1" shapeId="0" xr:uid="{00000000-0006-0000-0500-000083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546" authorId="0" shapeId="0" xr:uid="{00000000-0006-0000-0500-000084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546" authorId="1" shapeId="0" xr:uid="{00000000-0006-0000-0500-00008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569" authorId="2" shapeId="0" xr:uid="{00000000-0006-0000-0500-00008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570" authorId="3" shapeId="0" xr:uid="{00000000-0006-0000-0500-00008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580" authorId="0" shapeId="0" xr:uid="{00000000-0006-0000-0500-000088000000}">
      <text>
        <r>
          <rPr>
            <b/>
            <sz val="11"/>
            <color indexed="81"/>
            <rFont val="Times New Roman"/>
            <family val="1"/>
          </rPr>
          <t>NOTE:</t>
        </r>
        <r>
          <rPr>
            <sz val="11"/>
            <color indexed="81"/>
            <rFont val="Times New Roman"/>
            <family val="1"/>
          </rPr>
          <t xml:space="preserve">
Link to source</t>
        </r>
      </text>
    </comment>
    <comment ref="E580" authorId="0" shapeId="0" xr:uid="{00000000-0006-0000-0500-00008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580" authorId="1" shapeId="0" xr:uid="{00000000-0006-0000-0500-00008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580" authorId="0" shapeId="0" xr:uid="{00000000-0006-0000-0500-00008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580" authorId="1" shapeId="0" xr:uid="{00000000-0006-0000-0500-00008C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603" authorId="2" shapeId="0" xr:uid="{00000000-0006-0000-0500-00008D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604" authorId="3" shapeId="0" xr:uid="{00000000-0006-0000-0500-00008E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614" authorId="0" shapeId="0" xr:uid="{00000000-0006-0000-0500-00008F000000}">
      <text>
        <r>
          <rPr>
            <b/>
            <sz val="11"/>
            <color indexed="81"/>
            <rFont val="Times New Roman"/>
            <family val="1"/>
          </rPr>
          <t>NOTE:</t>
        </r>
        <r>
          <rPr>
            <sz val="11"/>
            <color indexed="81"/>
            <rFont val="Times New Roman"/>
            <family val="1"/>
          </rPr>
          <t xml:space="preserve">
Link to source</t>
        </r>
      </text>
    </comment>
    <comment ref="E614" authorId="0" shapeId="0" xr:uid="{00000000-0006-0000-0500-000090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614" authorId="1" shapeId="0" xr:uid="{00000000-0006-0000-0500-000091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614" authorId="0" shapeId="0" xr:uid="{00000000-0006-0000-0500-000092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614" authorId="1" shapeId="0" xr:uid="{00000000-0006-0000-0500-000093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614" authorId="1" shapeId="0" xr:uid="{00000000-0006-0000-0500-000094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614" authorId="1" shapeId="0" xr:uid="{00000000-0006-0000-0500-00009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614" authorId="1" shapeId="0" xr:uid="{00000000-0006-0000-0500-000096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637" authorId="2" shapeId="0" xr:uid="{00000000-0006-0000-0500-000097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638" authorId="3" shapeId="0" xr:uid="{00000000-0006-0000-0500-000098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650" authorId="0" shapeId="0" xr:uid="{00000000-0006-0000-0500-000099000000}">
      <text>
        <r>
          <rPr>
            <b/>
            <sz val="11"/>
            <color indexed="81"/>
            <rFont val="Times New Roman"/>
            <family val="1"/>
          </rPr>
          <t>NOTE:</t>
        </r>
        <r>
          <rPr>
            <sz val="11"/>
            <color indexed="81"/>
            <rFont val="Times New Roman"/>
            <family val="1"/>
          </rPr>
          <t xml:space="preserve">
Link to source</t>
        </r>
      </text>
    </comment>
    <comment ref="E650" authorId="0" shapeId="0" xr:uid="{00000000-0006-0000-0500-00009A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650" authorId="1" shapeId="0" xr:uid="{00000000-0006-0000-0500-00009B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650" authorId="0" shapeId="0" xr:uid="{00000000-0006-0000-0500-00009C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650" authorId="1" shapeId="0" xr:uid="{00000000-0006-0000-0500-00009D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650" authorId="1" shapeId="0" xr:uid="{00000000-0006-0000-0500-00009E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650" authorId="1" shapeId="0" xr:uid="{00000000-0006-0000-0500-00009F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650" authorId="1" shapeId="0" xr:uid="{00000000-0006-0000-0500-0000A0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673" authorId="2" shapeId="0" xr:uid="{00000000-0006-0000-0500-0000A1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674" authorId="3" shapeId="0" xr:uid="{00000000-0006-0000-0500-0000A2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686" authorId="0" shapeId="0" xr:uid="{00000000-0006-0000-0500-0000A3000000}">
      <text>
        <r>
          <rPr>
            <b/>
            <sz val="11"/>
            <color indexed="81"/>
            <rFont val="Times New Roman"/>
            <family val="1"/>
          </rPr>
          <t>NOTE:</t>
        </r>
        <r>
          <rPr>
            <sz val="11"/>
            <color indexed="81"/>
            <rFont val="Times New Roman"/>
            <family val="1"/>
          </rPr>
          <t xml:space="preserve">
Link to source</t>
        </r>
      </text>
    </comment>
    <comment ref="E686" authorId="0" shapeId="0" xr:uid="{00000000-0006-0000-0500-0000A4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686" authorId="1" shapeId="0" xr:uid="{00000000-0006-0000-0500-0000A5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686" authorId="0" shapeId="0" xr:uid="{00000000-0006-0000-0500-0000A6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686" authorId="1" shapeId="0" xr:uid="{00000000-0006-0000-0500-0000A7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709" authorId="2" shapeId="0" xr:uid="{00000000-0006-0000-0500-0000A8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10" authorId="3" shapeId="0" xr:uid="{00000000-0006-0000-0500-0000A9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722" authorId="0" shapeId="0" xr:uid="{00000000-0006-0000-0500-0000AA000000}">
      <text>
        <r>
          <rPr>
            <b/>
            <sz val="11"/>
            <color indexed="81"/>
            <rFont val="Times New Roman"/>
            <family val="1"/>
          </rPr>
          <t>NOTE:</t>
        </r>
        <r>
          <rPr>
            <sz val="11"/>
            <color indexed="81"/>
            <rFont val="Times New Roman"/>
            <family val="1"/>
          </rPr>
          <t xml:space="preserve">
Link to source</t>
        </r>
      </text>
    </comment>
    <comment ref="E722" authorId="0" shapeId="0" xr:uid="{00000000-0006-0000-0500-0000AB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722" authorId="1" shapeId="0" xr:uid="{00000000-0006-0000-0500-0000AC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722" authorId="0" shapeId="0" xr:uid="{00000000-0006-0000-0500-0000AD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722" authorId="1" shapeId="0" xr:uid="{00000000-0006-0000-0500-0000A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745" authorId="2" shapeId="0" xr:uid="{00000000-0006-0000-0500-0000AF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46" authorId="3" shapeId="0" xr:uid="{00000000-0006-0000-0500-0000B0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757" authorId="0" shapeId="0" xr:uid="{00000000-0006-0000-0500-0000B1000000}">
      <text>
        <r>
          <rPr>
            <b/>
            <sz val="11"/>
            <color indexed="81"/>
            <rFont val="Times New Roman"/>
            <family val="1"/>
          </rPr>
          <t>NOTE:</t>
        </r>
        <r>
          <rPr>
            <sz val="11"/>
            <color indexed="81"/>
            <rFont val="Times New Roman"/>
            <family val="1"/>
          </rPr>
          <t xml:space="preserve">
Link to source</t>
        </r>
      </text>
    </comment>
    <comment ref="E757" authorId="0" shapeId="0" xr:uid="{00000000-0006-0000-0500-0000B2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757" authorId="1" shapeId="0" xr:uid="{00000000-0006-0000-0500-0000B3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757" authorId="0" shapeId="0" xr:uid="{00000000-0006-0000-0500-0000B4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757" authorId="1" shapeId="0" xr:uid="{00000000-0006-0000-0500-0000B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780" authorId="2" shapeId="0" xr:uid="{00000000-0006-0000-0500-0000B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81" authorId="3" shapeId="0" xr:uid="{00000000-0006-0000-0500-0000B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792" authorId="0" shapeId="0" xr:uid="{00000000-0006-0000-0500-0000B8000000}">
      <text>
        <r>
          <rPr>
            <b/>
            <sz val="11"/>
            <color indexed="81"/>
            <rFont val="Times New Roman"/>
            <family val="1"/>
          </rPr>
          <t>NOTE:</t>
        </r>
        <r>
          <rPr>
            <sz val="11"/>
            <color indexed="81"/>
            <rFont val="Times New Roman"/>
            <family val="1"/>
          </rPr>
          <t xml:space="preserve">
Link to source</t>
        </r>
      </text>
    </comment>
    <comment ref="E792" authorId="0" shapeId="0" xr:uid="{00000000-0006-0000-0500-0000B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792" authorId="1" shapeId="0" xr:uid="{00000000-0006-0000-0500-0000B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792" authorId="0" shapeId="0" xr:uid="{00000000-0006-0000-0500-0000B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792" authorId="1" shapeId="0" xr:uid="{00000000-0006-0000-0500-0000BC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815" authorId="2" shapeId="0" xr:uid="{00000000-0006-0000-0500-0000BD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816" authorId="3" shapeId="0" xr:uid="{00000000-0006-0000-0500-0000BE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830" authorId="0" shapeId="0" xr:uid="{00000000-0006-0000-0500-0000BF000000}">
      <text>
        <r>
          <rPr>
            <b/>
            <sz val="11"/>
            <color indexed="81"/>
            <rFont val="Times New Roman"/>
            <family val="1"/>
          </rPr>
          <t>NOTE:</t>
        </r>
        <r>
          <rPr>
            <sz val="11"/>
            <color indexed="81"/>
            <rFont val="Times New Roman"/>
            <family val="1"/>
          </rPr>
          <t xml:space="preserve">
Link to source</t>
        </r>
      </text>
    </comment>
    <comment ref="E830" authorId="0" shapeId="0" xr:uid="{00000000-0006-0000-0500-0000C0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830" authorId="1" shapeId="0" xr:uid="{00000000-0006-0000-0500-0000C1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830" authorId="0" shapeId="0" xr:uid="{00000000-0006-0000-0500-0000C2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830" authorId="1" shapeId="0" xr:uid="{00000000-0006-0000-0500-0000C3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853" authorId="2" shapeId="0" xr:uid="{00000000-0006-0000-0500-0000C4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854" authorId="3" shapeId="0" xr:uid="{00000000-0006-0000-0500-0000C5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866" authorId="0" shapeId="0" xr:uid="{00000000-0006-0000-0500-0000C6000000}">
      <text>
        <r>
          <rPr>
            <b/>
            <sz val="11"/>
            <color indexed="81"/>
            <rFont val="Times New Roman"/>
            <family val="1"/>
          </rPr>
          <t>NOTE:</t>
        </r>
        <r>
          <rPr>
            <sz val="11"/>
            <color indexed="81"/>
            <rFont val="Times New Roman"/>
            <family val="1"/>
          </rPr>
          <t xml:space="preserve">
Link to source</t>
        </r>
      </text>
    </comment>
    <comment ref="E866" authorId="0" shapeId="0" xr:uid="{00000000-0006-0000-0500-0000C7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866" authorId="1" shapeId="0" xr:uid="{00000000-0006-0000-0500-0000C8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866" authorId="0" shapeId="0" xr:uid="{00000000-0006-0000-0500-0000C9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866" authorId="1" shapeId="0" xr:uid="{00000000-0006-0000-0500-0000CA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889" authorId="2" shapeId="0" xr:uid="{00000000-0006-0000-0500-0000CB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890" authorId="3" shapeId="0" xr:uid="{00000000-0006-0000-0500-0000CC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900" authorId="0" shapeId="0" xr:uid="{00000000-0006-0000-0500-0000CD000000}">
      <text>
        <r>
          <rPr>
            <b/>
            <sz val="11"/>
            <color indexed="81"/>
            <rFont val="Times New Roman"/>
            <family val="1"/>
          </rPr>
          <t>NOTE:</t>
        </r>
        <r>
          <rPr>
            <sz val="11"/>
            <color indexed="81"/>
            <rFont val="Times New Roman"/>
            <family val="1"/>
          </rPr>
          <t xml:space="preserve">
Link to source</t>
        </r>
      </text>
    </comment>
    <comment ref="E900" authorId="0" shapeId="0" xr:uid="{00000000-0006-0000-0500-0000CE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900" authorId="1" shapeId="0" xr:uid="{00000000-0006-0000-0500-0000CF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900" authorId="0" shapeId="0" xr:uid="{00000000-0006-0000-0500-0000D0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900" authorId="1" shapeId="0" xr:uid="{00000000-0006-0000-0500-0000D1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923" authorId="2" shapeId="0" xr:uid="{00000000-0006-0000-0500-0000D2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924" authorId="3" shapeId="0" xr:uid="{00000000-0006-0000-0500-0000D3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934" authorId="0" shapeId="0" xr:uid="{00000000-0006-0000-0500-0000D4000000}">
      <text>
        <r>
          <rPr>
            <b/>
            <sz val="11"/>
            <color indexed="81"/>
            <rFont val="Times New Roman"/>
            <family val="1"/>
          </rPr>
          <t>NOTE:</t>
        </r>
        <r>
          <rPr>
            <sz val="11"/>
            <color indexed="81"/>
            <rFont val="Times New Roman"/>
            <family val="1"/>
          </rPr>
          <t xml:space="preserve">
Link to source</t>
        </r>
      </text>
    </comment>
    <comment ref="E934" authorId="0" shapeId="0" xr:uid="{00000000-0006-0000-0500-0000D5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934" authorId="1" shapeId="0" xr:uid="{00000000-0006-0000-0500-0000D6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934" authorId="0" shapeId="0" xr:uid="{00000000-0006-0000-0500-0000D7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934" authorId="1" shapeId="0" xr:uid="{00000000-0006-0000-0500-0000D8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957" authorId="2" shapeId="0" xr:uid="{00000000-0006-0000-0500-0000D9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958" authorId="3" shapeId="0" xr:uid="{00000000-0006-0000-0500-0000DA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968" authorId="0" shapeId="0" xr:uid="{00000000-0006-0000-0500-0000DB000000}">
      <text>
        <r>
          <rPr>
            <b/>
            <sz val="11"/>
            <color indexed="81"/>
            <rFont val="Times New Roman"/>
            <family val="1"/>
          </rPr>
          <t>NOTE:</t>
        </r>
        <r>
          <rPr>
            <sz val="11"/>
            <color indexed="81"/>
            <rFont val="Times New Roman"/>
            <family val="1"/>
          </rPr>
          <t xml:space="preserve">
Link to source</t>
        </r>
      </text>
    </comment>
    <comment ref="E968" authorId="0" shapeId="0" xr:uid="{00000000-0006-0000-0500-0000DC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968" authorId="1" shapeId="0" xr:uid="{00000000-0006-0000-0500-0000DD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968" authorId="0" shapeId="0" xr:uid="{00000000-0006-0000-0500-0000DE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968" authorId="1" shapeId="0" xr:uid="{00000000-0006-0000-0500-0000DF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991" authorId="2" shapeId="0" xr:uid="{00000000-0006-0000-0500-0000E0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992" authorId="3" shapeId="0" xr:uid="{00000000-0006-0000-0500-0000E1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008" authorId="0" shapeId="0" xr:uid="{00000000-0006-0000-0500-0000E2000000}">
      <text>
        <r>
          <rPr>
            <b/>
            <sz val="11"/>
            <color indexed="81"/>
            <rFont val="Times New Roman"/>
            <family val="1"/>
          </rPr>
          <t>NOTE:</t>
        </r>
        <r>
          <rPr>
            <sz val="11"/>
            <color indexed="81"/>
            <rFont val="Times New Roman"/>
            <family val="1"/>
          </rPr>
          <t xml:space="preserve">
Link to source</t>
        </r>
      </text>
    </comment>
    <comment ref="E1008" authorId="0" shapeId="0" xr:uid="{00000000-0006-0000-0500-0000E3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008" authorId="1" shapeId="0" xr:uid="{00000000-0006-0000-0500-0000E4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008" authorId="0" shapeId="0" xr:uid="{00000000-0006-0000-0500-0000E5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008" authorId="1" shapeId="0" xr:uid="{00000000-0006-0000-0500-0000E6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031" authorId="2" shapeId="0" xr:uid="{00000000-0006-0000-0500-0000E7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32" authorId="3" shapeId="0" xr:uid="{00000000-0006-0000-0500-0000E8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044" authorId="0" shapeId="0" xr:uid="{00000000-0006-0000-0500-0000E9000000}">
      <text>
        <r>
          <rPr>
            <b/>
            <sz val="11"/>
            <color indexed="81"/>
            <rFont val="Times New Roman"/>
            <family val="1"/>
          </rPr>
          <t>NOTE:</t>
        </r>
        <r>
          <rPr>
            <sz val="11"/>
            <color indexed="81"/>
            <rFont val="Times New Roman"/>
            <family val="1"/>
          </rPr>
          <t xml:space="preserve">
Link to source</t>
        </r>
      </text>
    </comment>
    <comment ref="E1044" authorId="0" shapeId="0" xr:uid="{00000000-0006-0000-0500-0000EA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044" authorId="1" shapeId="0" xr:uid="{00000000-0006-0000-0500-0000EB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044" authorId="0" shapeId="0" xr:uid="{00000000-0006-0000-0500-0000EC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044" authorId="1" shapeId="0" xr:uid="{00000000-0006-0000-0500-0000ED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067" authorId="2" shapeId="0" xr:uid="{00000000-0006-0000-0500-0000EE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68" authorId="3" shapeId="0" xr:uid="{00000000-0006-0000-0500-0000EF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080" authorId="0" shapeId="0" xr:uid="{00000000-0006-0000-0500-0000F0000000}">
      <text>
        <r>
          <rPr>
            <b/>
            <sz val="11"/>
            <color indexed="81"/>
            <rFont val="Times New Roman"/>
            <family val="1"/>
          </rPr>
          <t>NOTE:</t>
        </r>
        <r>
          <rPr>
            <sz val="11"/>
            <color indexed="81"/>
            <rFont val="Times New Roman"/>
            <family val="1"/>
          </rPr>
          <t xml:space="preserve">
Link to source</t>
        </r>
      </text>
    </comment>
    <comment ref="E1080" authorId="0" shapeId="0" xr:uid="{00000000-0006-0000-0500-0000F1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080" authorId="1" shapeId="0" xr:uid="{00000000-0006-0000-0500-0000F2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080" authorId="0" shapeId="0" xr:uid="{00000000-0006-0000-0500-0000F3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080" authorId="1" shapeId="0" xr:uid="{00000000-0006-0000-0500-0000F4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103" authorId="2" shapeId="0" xr:uid="{00000000-0006-0000-0500-0000F5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104" authorId="3" shapeId="0" xr:uid="{00000000-0006-0000-0500-0000F6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15" authorId="0" shapeId="0" xr:uid="{00000000-0006-0000-0500-0000F7000000}">
      <text>
        <r>
          <rPr>
            <b/>
            <sz val="11"/>
            <color indexed="81"/>
            <rFont val="Times New Roman"/>
            <family val="1"/>
          </rPr>
          <t>NOTE:</t>
        </r>
        <r>
          <rPr>
            <sz val="11"/>
            <color indexed="81"/>
            <rFont val="Times New Roman"/>
            <family val="1"/>
          </rPr>
          <t xml:space="preserve">
Link to source</t>
        </r>
      </text>
    </comment>
    <comment ref="E1115" authorId="0" shapeId="0" xr:uid="{00000000-0006-0000-0500-0000F8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15" authorId="1" shapeId="0" xr:uid="{00000000-0006-0000-0500-0000F9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15" authorId="0" shapeId="0" xr:uid="{00000000-0006-0000-0500-0000FA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115" authorId="1" shapeId="0" xr:uid="{00000000-0006-0000-0500-0000FB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138" authorId="2" shapeId="0" xr:uid="{00000000-0006-0000-0500-0000FC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139" authorId="3" shapeId="0" xr:uid="{00000000-0006-0000-0500-0000FD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51" authorId="0" shapeId="0" xr:uid="{00000000-0006-0000-0500-0000FE000000}">
      <text>
        <r>
          <rPr>
            <b/>
            <sz val="11"/>
            <color indexed="81"/>
            <rFont val="Times New Roman"/>
            <family val="1"/>
          </rPr>
          <t>NOTE:</t>
        </r>
        <r>
          <rPr>
            <sz val="11"/>
            <color indexed="81"/>
            <rFont val="Times New Roman"/>
            <family val="1"/>
          </rPr>
          <t xml:space="preserve">
Link to source</t>
        </r>
      </text>
    </comment>
    <comment ref="E1151" authorId="0" shapeId="0" xr:uid="{00000000-0006-0000-0500-0000FF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51" authorId="1" shapeId="0" xr:uid="{00000000-0006-0000-0500-000000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51" authorId="0" shapeId="0" xr:uid="{00000000-0006-0000-0500-000001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151" authorId="1" shapeId="0" xr:uid="{00000000-0006-0000-0500-000002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174" authorId="2" shapeId="0" xr:uid="{00000000-0006-0000-0500-000003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175" authorId="3" shapeId="0" xr:uid="{00000000-0006-0000-0500-000004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87" authorId="0" shapeId="0" xr:uid="{00000000-0006-0000-0500-000005010000}">
      <text>
        <r>
          <rPr>
            <b/>
            <sz val="11"/>
            <color indexed="81"/>
            <rFont val="Times New Roman"/>
            <family val="1"/>
          </rPr>
          <t>NOTE:</t>
        </r>
        <r>
          <rPr>
            <sz val="11"/>
            <color indexed="81"/>
            <rFont val="Times New Roman"/>
            <family val="1"/>
          </rPr>
          <t xml:space="preserve">
Link to source</t>
        </r>
      </text>
    </comment>
    <comment ref="E1187" authorId="0" shapeId="0" xr:uid="{00000000-0006-0000-0500-000006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87" authorId="1" shapeId="0" xr:uid="{00000000-0006-0000-0500-000007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87" authorId="0" shapeId="0" xr:uid="{00000000-0006-0000-0500-000008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187" authorId="1" shapeId="0" xr:uid="{00000000-0006-0000-0500-000009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210" authorId="2" shapeId="0" xr:uid="{00000000-0006-0000-0500-00000A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211" authorId="3" shapeId="0" xr:uid="{00000000-0006-0000-0500-00000B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223" authorId="0" shapeId="0" xr:uid="{00000000-0006-0000-0500-00000C010000}">
      <text>
        <r>
          <rPr>
            <b/>
            <sz val="11"/>
            <color indexed="81"/>
            <rFont val="Times New Roman"/>
            <family val="1"/>
          </rPr>
          <t>NOTE:</t>
        </r>
        <r>
          <rPr>
            <sz val="11"/>
            <color indexed="81"/>
            <rFont val="Times New Roman"/>
            <family val="1"/>
          </rPr>
          <t xml:space="preserve">
Link to source</t>
        </r>
      </text>
    </comment>
    <comment ref="E1223" authorId="0" shapeId="0" xr:uid="{00000000-0006-0000-0500-00000D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223" authorId="1" shapeId="0" xr:uid="{00000000-0006-0000-0500-00000E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223" authorId="0" shapeId="0" xr:uid="{00000000-0006-0000-0500-00000F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223" authorId="1" shapeId="0" xr:uid="{00000000-0006-0000-0500-000010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246" authorId="2" shapeId="0" xr:uid="{00000000-0006-0000-0500-000011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247" authorId="3" shapeId="0" xr:uid="{00000000-0006-0000-0500-000012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258" authorId="0" shapeId="0" xr:uid="{00000000-0006-0000-0500-000013010000}">
      <text>
        <r>
          <rPr>
            <b/>
            <sz val="11"/>
            <color indexed="81"/>
            <rFont val="Times New Roman"/>
            <family val="1"/>
          </rPr>
          <t>NOTE:</t>
        </r>
        <r>
          <rPr>
            <sz val="11"/>
            <color indexed="81"/>
            <rFont val="Times New Roman"/>
            <family val="1"/>
          </rPr>
          <t xml:space="preserve">
Link to source</t>
        </r>
      </text>
    </comment>
    <comment ref="E1258" authorId="0" shapeId="0" xr:uid="{00000000-0006-0000-0500-000014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258" authorId="1" shapeId="0" xr:uid="{00000000-0006-0000-0500-000015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258" authorId="0" shapeId="0" xr:uid="{00000000-0006-0000-0500-000016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258" authorId="1" shapeId="0" xr:uid="{00000000-0006-0000-0500-000017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281" authorId="2" shapeId="0" xr:uid="{00000000-0006-0000-0500-000018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282" authorId="3" shapeId="0" xr:uid="{00000000-0006-0000-0500-000019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292" authorId="0" shapeId="0" xr:uid="{00000000-0006-0000-0500-00001A010000}">
      <text>
        <r>
          <rPr>
            <b/>
            <sz val="11"/>
            <color indexed="81"/>
            <rFont val="Times New Roman"/>
            <family val="1"/>
          </rPr>
          <t>NOTE:</t>
        </r>
        <r>
          <rPr>
            <sz val="11"/>
            <color indexed="81"/>
            <rFont val="Times New Roman"/>
            <family val="1"/>
          </rPr>
          <t xml:space="preserve">
Link to source</t>
        </r>
      </text>
    </comment>
    <comment ref="E1292" authorId="0" shapeId="0" xr:uid="{00000000-0006-0000-0500-00001B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292" authorId="1" shapeId="0" xr:uid="{00000000-0006-0000-0500-00001C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292" authorId="0" shapeId="0" xr:uid="{00000000-0006-0000-0500-00001D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292" authorId="1" shapeId="0" xr:uid="{00000000-0006-0000-0500-00001E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315" authorId="2" shapeId="0" xr:uid="{00000000-0006-0000-0500-00001F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316" authorId="3" shapeId="0" xr:uid="{00000000-0006-0000-0500-000020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330" authorId="0" shapeId="0" xr:uid="{00000000-0006-0000-0500-000021010000}">
      <text>
        <r>
          <rPr>
            <b/>
            <sz val="11"/>
            <color indexed="81"/>
            <rFont val="Times New Roman"/>
            <family val="1"/>
          </rPr>
          <t>NOTE:</t>
        </r>
        <r>
          <rPr>
            <sz val="11"/>
            <color indexed="81"/>
            <rFont val="Times New Roman"/>
            <family val="1"/>
          </rPr>
          <t xml:space="preserve">
Link to source</t>
        </r>
      </text>
    </comment>
    <comment ref="E1330" authorId="0" shapeId="0" xr:uid="{00000000-0006-0000-0500-000022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330" authorId="1" shapeId="0" xr:uid="{00000000-0006-0000-0500-000023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330" authorId="0" shapeId="0" xr:uid="{00000000-0006-0000-0500-000024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330" authorId="1" shapeId="0" xr:uid="{00000000-0006-0000-0500-000025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353" authorId="2" shapeId="0" xr:uid="{00000000-0006-0000-0500-000026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354" authorId="3" shapeId="0" xr:uid="{00000000-0006-0000-0500-000027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Chad</author>
    <author>Chad Frischmann</author>
    <author>Chad Drawdown</author>
    <author>Furness</author>
  </authors>
  <commentList>
    <comment ref="D49" authorId="0" shapeId="0" xr:uid="{00000000-0006-0000-1200-000001000000}">
      <text>
        <r>
          <rPr>
            <b/>
            <sz val="11"/>
            <color rgb="FF000000"/>
            <rFont val="Times New Roman"/>
            <family val="1"/>
          </rPr>
          <t>NOTE:</t>
        </r>
        <r>
          <rPr>
            <sz val="11"/>
            <color rgb="FF000000"/>
            <rFont val="Times New Roman"/>
            <family val="1"/>
          </rPr>
          <t xml:space="preserve">
</t>
        </r>
        <r>
          <rPr>
            <sz val="11"/>
            <color rgb="FF000000"/>
            <rFont val="Times New Roman"/>
            <family val="1"/>
          </rPr>
          <t>Link to source</t>
        </r>
      </text>
    </comment>
    <comment ref="E49" authorId="0" shapeId="0" xr:uid="{00000000-0006-0000-1200-000002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9" authorId="1" shapeId="0" xr:uid="{00000000-0006-0000-1200-000003000000}">
      <text>
        <r>
          <rPr>
            <b/>
            <sz val="11"/>
            <color rgb="FF000000"/>
            <rFont val="Times New Roman"/>
            <family val="1"/>
          </rPr>
          <t>NOTE:</t>
        </r>
        <r>
          <rPr>
            <sz val="11"/>
            <color rgb="FF000000"/>
            <rFont val="Times New Roman"/>
            <family val="1"/>
          </rPr>
          <t xml:space="preserve"> Please enter the specific geographic location within the Drawdown Regions, if accessible.
</t>
        </r>
        <r>
          <rPr>
            <sz val="11"/>
            <color rgb="FF000000"/>
            <rFont val="Times New Roman"/>
            <family val="1"/>
          </rPr>
          <t xml:space="preserve">
</t>
        </r>
        <r>
          <rPr>
            <sz val="11"/>
            <color rgb="FF000000"/>
            <rFont val="Times New Roman"/>
            <family val="1"/>
          </rPr>
          <t xml:space="preserve">E.g. if the study refers to a data point from Brazil, please specify here.
</t>
        </r>
      </text>
    </comment>
    <comment ref="G49" authorId="0" shapeId="0" xr:uid="{00000000-0006-0000-1200-000004000000}">
      <text>
        <r>
          <rPr>
            <b/>
            <sz val="11"/>
            <color rgb="FF000000"/>
            <rFont val="Times New Roman"/>
            <family val="1"/>
          </rPr>
          <t>NOTE:</t>
        </r>
        <r>
          <rPr>
            <sz val="11"/>
            <color rgb="FF000000"/>
            <rFont val="Times New Roman"/>
            <family val="1"/>
          </rPr>
          <t xml:space="preserve">
</t>
        </r>
        <r>
          <rPr>
            <sz val="11"/>
            <color rgb="FF000000"/>
            <rFont val="Times New Roman"/>
            <family val="1"/>
          </rPr>
          <t xml:space="preserve">1  - Peer Reviewed
</t>
        </r>
        <r>
          <rPr>
            <sz val="11"/>
            <color rgb="FF000000"/>
            <rFont val="Times New Roman"/>
            <family val="1"/>
          </rPr>
          <t xml:space="preserve">2 - Public Sector/ Multilateral Agency
</t>
        </r>
        <r>
          <rPr>
            <sz val="11"/>
            <color rgb="FF000000"/>
            <rFont val="Times New Roman"/>
            <family val="1"/>
          </rPr>
          <t xml:space="preserve">3 - For Profit
</t>
        </r>
        <r>
          <rPr>
            <sz val="11"/>
            <color rgb="FF000000"/>
            <rFont val="Times New Roman"/>
            <family val="1"/>
          </rPr>
          <t xml:space="preserve">4 - Independently Verified
</t>
        </r>
        <r>
          <rPr>
            <sz val="11"/>
            <color rgb="FF000000"/>
            <rFont val="Times New Roman"/>
            <family val="1"/>
          </rPr>
          <t>5 - Not Verified</t>
        </r>
      </text>
    </comment>
    <comment ref="N49" authorId="1" shapeId="0" xr:uid="{00000000-0006-0000-1200-00000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00" authorId="2" shapeId="0" xr:uid="{00000000-0006-0000-1200-00000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1" authorId="3" shapeId="0" xr:uid="{00000000-0006-0000-1200-00000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2" authorId="0" shapeId="0" xr:uid="{00000000-0006-0000-1200-000008000000}">
      <text>
        <r>
          <rPr>
            <b/>
            <sz val="11"/>
            <color indexed="81"/>
            <rFont val="Times New Roman"/>
            <family val="1"/>
          </rPr>
          <t>NOTE:</t>
        </r>
        <r>
          <rPr>
            <sz val="11"/>
            <color indexed="81"/>
            <rFont val="Times New Roman"/>
            <family val="1"/>
          </rPr>
          <t xml:space="preserve">
Link to source</t>
        </r>
      </text>
    </comment>
    <comment ref="E112" authorId="0" shapeId="0" xr:uid="{00000000-0006-0000-1200-00000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2" authorId="1" shapeId="0" xr:uid="{00000000-0006-0000-1200-00000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2" authorId="0" shapeId="0" xr:uid="{00000000-0006-0000-1200-00000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112" authorId="1" shapeId="0" xr:uid="{00000000-0006-0000-1200-00000C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112" authorId="1" shapeId="0" xr:uid="{00000000-0006-0000-1200-00000D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112" authorId="1" shapeId="0" xr:uid="{00000000-0006-0000-1200-00000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112" authorId="1" shapeId="0" xr:uid="{00000000-0006-0000-1200-00000F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137" authorId="2" shapeId="0" xr:uid="{00000000-0006-0000-1200-000010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38" authorId="3" shapeId="0" xr:uid="{00000000-0006-0000-1200-000011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48" authorId="0" shapeId="0" xr:uid="{00000000-0006-0000-1200-000012000000}">
      <text>
        <r>
          <rPr>
            <b/>
            <sz val="11"/>
            <color indexed="81"/>
            <rFont val="Times New Roman"/>
            <family val="1"/>
          </rPr>
          <t>NOTE:</t>
        </r>
        <r>
          <rPr>
            <sz val="11"/>
            <color indexed="81"/>
            <rFont val="Times New Roman"/>
            <family val="1"/>
          </rPr>
          <t xml:space="preserve">
Link to source</t>
        </r>
      </text>
    </comment>
    <comment ref="E148" authorId="0" shapeId="0" xr:uid="{00000000-0006-0000-1200-000013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48" authorId="1" shapeId="0" xr:uid="{00000000-0006-0000-1200-000014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48" authorId="0" shapeId="0" xr:uid="{00000000-0006-0000-1200-000015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148" authorId="1" shapeId="0" xr:uid="{00000000-0006-0000-1200-000016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148" authorId="1" shapeId="0" xr:uid="{00000000-0006-0000-1200-000017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148" authorId="1" shapeId="0" xr:uid="{00000000-0006-0000-1200-000018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148" authorId="1" shapeId="0" xr:uid="{00000000-0006-0000-1200-000019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223" authorId="2" shapeId="0" xr:uid="{00000000-0006-0000-1200-00001A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224" authorId="3" shapeId="0" xr:uid="{00000000-0006-0000-1200-00001B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236" authorId="0" shapeId="0" xr:uid="{00000000-0006-0000-1200-00001C000000}">
      <text>
        <r>
          <rPr>
            <b/>
            <sz val="11"/>
            <color indexed="81"/>
            <rFont val="Times New Roman"/>
            <family val="1"/>
          </rPr>
          <t>NOTE:</t>
        </r>
        <r>
          <rPr>
            <sz val="11"/>
            <color indexed="81"/>
            <rFont val="Times New Roman"/>
            <family val="1"/>
          </rPr>
          <t xml:space="preserve">
Link to source</t>
        </r>
      </text>
    </comment>
    <comment ref="E236" authorId="0" shapeId="0" xr:uid="{00000000-0006-0000-1200-00001D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236" authorId="1" shapeId="0" xr:uid="{00000000-0006-0000-1200-00001E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236" authorId="0" shapeId="0" xr:uid="{00000000-0006-0000-1200-00001F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236" authorId="1" shapeId="0" xr:uid="{00000000-0006-0000-1200-000020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236" authorId="1" shapeId="0" xr:uid="{00000000-0006-0000-1200-000021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236" authorId="1" shapeId="0" xr:uid="{00000000-0006-0000-1200-000022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236" authorId="1" shapeId="0" xr:uid="{00000000-0006-0000-1200-000023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259" authorId="2" shapeId="0" xr:uid="{00000000-0006-0000-1200-000024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260" authorId="3" shapeId="0" xr:uid="{00000000-0006-0000-1200-000025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272" authorId="0" shapeId="0" xr:uid="{00000000-0006-0000-1200-000026000000}">
      <text>
        <r>
          <rPr>
            <b/>
            <sz val="11"/>
            <color indexed="81"/>
            <rFont val="Times New Roman"/>
            <family val="1"/>
          </rPr>
          <t>NOTE:</t>
        </r>
        <r>
          <rPr>
            <sz val="11"/>
            <color indexed="81"/>
            <rFont val="Times New Roman"/>
            <family val="1"/>
          </rPr>
          <t xml:space="preserve">
Link to source</t>
        </r>
      </text>
    </comment>
    <comment ref="E272" authorId="0" shapeId="0" xr:uid="{00000000-0006-0000-1200-000027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272" authorId="1" shapeId="0" xr:uid="{00000000-0006-0000-1200-000028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272" authorId="0" shapeId="0" xr:uid="{00000000-0006-0000-1200-000029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272" authorId="1" shapeId="0" xr:uid="{00000000-0006-0000-1200-00002A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272" authorId="1" shapeId="0" xr:uid="{00000000-0006-0000-1200-00002B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272" authorId="1" shapeId="0" xr:uid="{00000000-0006-0000-1200-00002C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272" authorId="1" shapeId="0" xr:uid="{00000000-0006-0000-1200-00002D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295" authorId="2" shapeId="0" xr:uid="{00000000-0006-0000-1200-00002E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296" authorId="3" shapeId="0" xr:uid="{00000000-0006-0000-1200-00002F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307" authorId="0" shapeId="0" xr:uid="{00000000-0006-0000-1200-000030000000}">
      <text>
        <r>
          <rPr>
            <b/>
            <sz val="11"/>
            <color indexed="81"/>
            <rFont val="Times New Roman"/>
            <family val="1"/>
          </rPr>
          <t>NOTE:</t>
        </r>
        <r>
          <rPr>
            <sz val="11"/>
            <color indexed="81"/>
            <rFont val="Times New Roman"/>
            <family val="1"/>
          </rPr>
          <t xml:space="preserve">
Link to source</t>
        </r>
      </text>
    </comment>
    <comment ref="E307" authorId="0" shapeId="0" xr:uid="{00000000-0006-0000-1200-000031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307" authorId="1" shapeId="0" xr:uid="{00000000-0006-0000-1200-000032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307" authorId="0" shapeId="0" xr:uid="{00000000-0006-0000-1200-000033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307" authorId="1" shapeId="0" xr:uid="{00000000-0006-0000-1200-000034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307" authorId="1" shapeId="0" xr:uid="{00000000-0006-0000-1200-000035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307" authorId="1" shapeId="0" xr:uid="{00000000-0006-0000-1200-000036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307" authorId="1" shapeId="0" xr:uid="{00000000-0006-0000-1200-000037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333" authorId="2" shapeId="0" xr:uid="{00000000-0006-0000-1200-000038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334" authorId="3" shapeId="0" xr:uid="{00000000-0006-0000-1200-000039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344" authorId="0" shapeId="0" xr:uid="{00000000-0006-0000-1200-00003A000000}">
      <text>
        <r>
          <rPr>
            <b/>
            <sz val="11"/>
            <color indexed="81"/>
            <rFont val="Times New Roman"/>
            <family val="1"/>
          </rPr>
          <t>NOTE:</t>
        </r>
        <r>
          <rPr>
            <sz val="11"/>
            <color indexed="81"/>
            <rFont val="Times New Roman"/>
            <family val="1"/>
          </rPr>
          <t xml:space="preserve">
Link to source</t>
        </r>
      </text>
    </comment>
    <comment ref="E344" authorId="0" shapeId="0" xr:uid="{00000000-0006-0000-1200-00003B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344" authorId="1" shapeId="0" xr:uid="{00000000-0006-0000-1200-00003C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344" authorId="0" shapeId="0" xr:uid="{00000000-0006-0000-1200-00003D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344" authorId="1" shapeId="0" xr:uid="{00000000-0006-0000-1200-00003E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344" authorId="1" shapeId="0" xr:uid="{00000000-0006-0000-1200-00003F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344" authorId="1" shapeId="0" xr:uid="{00000000-0006-0000-1200-000040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344" authorId="1" shapeId="0" xr:uid="{00000000-0006-0000-1200-000041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417" authorId="2" shapeId="0" xr:uid="{00000000-0006-0000-1200-000042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418" authorId="3" shapeId="0" xr:uid="{00000000-0006-0000-1200-000043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430" authorId="0" shapeId="0" xr:uid="{00000000-0006-0000-1200-000044000000}">
      <text>
        <r>
          <rPr>
            <b/>
            <sz val="11"/>
            <color indexed="81"/>
            <rFont val="Times New Roman"/>
            <family val="1"/>
          </rPr>
          <t>NOTE:</t>
        </r>
        <r>
          <rPr>
            <sz val="11"/>
            <color indexed="81"/>
            <rFont val="Times New Roman"/>
            <family val="1"/>
          </rPr>
          <t xml:space="preserve">
Link to source</t>
        </r>
      </text>
    </comment>
    <comment ref="E430" authorId="0" shapeId="0" xr:uid="{00000000-0006-0000-1200-000045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30" authorId="1" shapeId="0" xr:uid="{00000000-0006-0000-1200-000046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430" authorId="0" shapeId="0" xr:uid="{00000000-0006-0000-1200-000047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430" authorId="1" shapeId="0" xr:uid="{00000000-0006-0000-1200-000048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430" authorId="1" shapeId="0" xr:uid="{00000000-0006-0000-1200-000049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430" authorId="1" shapeId="0" xr:uid="{00000000-0006-0000-1200-00004A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430" authorId="1" shapeId="0" xr:uid="{00000000-0006-0000-1200-00004B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454" authorId="2" shapeId="0" xr:uid="{00000000-0006-0000-1200-00004C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455" authorId="3" shapeId="0" xr:uid="{00000000-0006-0000-1200-00004D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467" authorId="0" shapeId="0" xr:uid="{00000000-0006-0000-1200-00004E000000}">
      <text>
        <r>
          <rPr>
            <b/>
            <sz val="11"/>
            <color indexed="81"/>
            <rFont val="Times New Roman"/>
            <family val="1"/>
          </rPr>
          <t>NOTE:</t>
        </r>
        <r>
          <rPr>
            <sz val="11"/>
            <color indexed="81"/>
            <rFont val="Times New Roman"/>
            <family val="1"/>
          </rPr>
          <t xml:space="preserve">
Link to source</t>
        </r>
      </text>
    </comment>
    <comment ref="E467" authorId="0" shapeId="0" xr:uid="{00000000-0006-0000-1200-00004F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467" authorId="1" shapeId="0" xr:uid="{00000000-0006-0000-1200-000050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467" authorId="0" shapeId="0" xr:uid="{00000000-0006-0000-1200-000051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467" authorId="1" shapeId="0" xr:uid="{00000000-0006-0000-1200-000052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467" authorId="1" shapeId="0" xr:uid="{00000000-0006-0000-1200-000053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467" authorId="1" shapeId="0" xr:uid="{00000000-0006-0000-1200-000054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467" authorId="1" shapeId="0" xr:uid="{00000000-0006-0000-1200-000055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490" authorId="2" shapeId="0" xr:uid="{00000000-0006-0000-1200-00005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491" authorId="3" shapeId="0" xr:uid="{00000000-0006-0000-1200-00005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503" authorId="0" shapeId="0" xr:uid="{00000000-0006-0000-1200-000058000000}">
      <text>
        <r>
          <rPr>
            <b/>
            <sz val="11"/>
            <color indexed="81"/>
            <rFont val="Times New Roman"/>
            <family val="1"/>
          </rPr>
          <t>NOTE:</t>
        </r>
        <r>
          <rPr>
            <sz val="11"/>
            <color indexed="81"/>
            <rFont val="Times New Roman"/>
            <family val="1"/>
          </rPr>
          <t xml:space="preserve">
Link to source</t>
        </r>
      </text>
    </comment>
    <comment ref="E503" authorId="0" shapeId="0" xr:uid="{00000000-0006-0000-1200-00005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503" authorId="1" shapeId="0" xr:uid="{00000000-0006-0000-1200-00005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503" authorId="0" shapeId="0" xr:uid="{00000000-0006-0000-1200-00005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503" authorId="1" shapeId="0" xr:uid="{00000000-0006-0000-1200-00005C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503" authorId="1" shapeId="0" xr:uid="{00000000-0006-0000-1200-00005D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503" authorId="1" shapeId="0" xr:uid="{00000000-0006-0000-1200-00005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503" authorId="1" shapeId="0" xr:uid="{00000000-0006-0000-1200-00005F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526" authorId="2" shapeId="0" xr:uid="{00000000-0006-0000-1200-000060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527" authorId="3" shapeId="0" xr:uid="{00000000-0006-0000-1200-000061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539" authorId="0" shapeId="0" xr:uid="{00000000-0006-0000-1200-000062000000}">
      <text>
        <r>
          <rPr>
            <b/>
            <sz val="11"/>
            <color indexed="81"/>
            <rFont val="Times New Roman"/>
            <family val="1"/>
          </rPr>
          <t>NOTE:</t>
        </r>
        <r>
          <rPr>
            <sz val="11"/>
            <color indexed="81"/>
            <rFont val="Times New Roman"/>
            <family val="1"/>
          </rPr>
          <t xml:space="preserve">
Link to source</t>
        </r>
      </text>
    </comment>
    <comment ref="E539" authorId="0" shapeId="0" xr:uid="{00000000-0006-0000-1200-000063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539" authorId="1" shapeId="0" xr:uid="{00000000-0006-0000-1200-000064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539" authorId="0" shapeId="0" xr:uid="{00000000-0006-0000-1200-000065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539" authorId="1" shapeId="0" xr:uid="{00000000-0006-0000-1200-000066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539" authorId="1" shapeId="0" xr:uid="{00000000-0006-0000-1200-000067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539" authorId="1" shapeId="0" xr:uid="{00000000-0006-0000-1200-000068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539" authorId="1" shapeId="0" xr:uid="{00000000-0006-0000-1200-000069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579" authorId="2" shapeId="0" xr:uid="{00000000-0006-0000-1200-00006A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580" authorId="3" shapeId="0" xr:uid="{00000000-0006-0000-1200-00006B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596" authorId="0" shapeId="0" xr:uid="{00000000-0006-0000-1200-00006C000000}">
      <text>
        <r>
          <rPr>
            <b/>
            <sz val="11"/>
            <color indexed="81"/>
            <rFont val="Times New Roman"/>
            <family val="1"/>
          </rPr>
          <t>NOTE:</t>
        </r>
        <r>
          <rPr>
            <sz val="11"/>
            <color indexed="81"/>
            <rFont val="Times New Roman"/>
            <family val="1"/>
          </rPr>
          <t xml:space="preserve">
Link to source</t>
        </r>
      </text>
    </comment>
    <comment ref="E596" authorId="0" shapeId="0" xr:uid="{00000000-0006-0000-1200-00006D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596" authorId="1" shapeId="0" xr:uid="{00000000-0006-0000-1200-00006E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596" authorId="0" shapeId="0" xr:uid="{00000000-0006-0000-1200-00006F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596" authorId="1" shapeId="0" xr:uid="{00000000-0006-0000-1200-000070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619" authorId="2" shapeId="0" xr:uid="{00000000-0006-0000-1200-000071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620" authorId="3" shapeId="0" xr:uid="{00000000-0006-0000-1200-000072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630" authorId="0" shapeId="0" xr:uid="{00000000-0006-0000-1200-000073000000}">
      <text>
        <r>
          <rPr>
            <b/>
            <sz val="11"/>
            <color indexed="81"/>
            <rFont val="Times New Roman"/>
            <family val="1"/>
          </rPr>
          <t>NOTE:</t>
        </r>
        <r>
          <rPr>
            <sz val="11"/>
            <color indexed="81"/>
            <rFont val="Times New Roman"/>
            <family val="1"/>
          </rPr>
          <t xml:space="preserve">
Link to source</t>
        </r>
      </text>
    </comment>
    <comment ref="E630" authorId="0" shapeId="0" xr:uid="{00000000-0006-0000-1200-000074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630" authorId="1" shapeId="0" xr:uid="{00000000-0006-0000-1200-000075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630" authorId="0" shapeId="0" xr:uid="{00000000-0006-0000-1200-000076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630" authorId="1" shapeId="0" xr:uid="{00000000-0006-0000-1200-000077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653" authorId="2" shapeId="0" xr:uid="{00000000-0006-0000-1200-000078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654" authorId="3" shapeId="0" xr:uid="{00000000-0006-0000-1200-000079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666" authorId="0" shapeId="0" xr:uid="{00000000-0006-0000-1200-00007A000000}">
      <text>
        <r>
          <rPr>
            <b/>
            <sz val="11"/>
            <color indexed="81"/>
            <rFont val="Times New Roman"/>
            <family val="1"/>
          </rPr>
          <t>NOTE:</t>
        </r>
        <r>
          <rPr>
            <sz val="11"/>
            <color indexed="81"/>
            <rFont val="Times New Roman"/>
            <family val="1"/>
          </rPr>
          <t xml:space="preserve">
Link to source</t>
        </r>
      </text>
    </comment>
    <comment ref="E666" authorId="0" shapeId="0" xr:uid="{00000000-0006-0000-1200-00007B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666" authorId="1" shapeId="0" xr:uid="{00000000-0006-0000-1200-00007C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666" authorId="0" shapeId="0" xr:uid="{00000000-0006-0000-1200-00007D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666" authorId="1" shapeId="0" xr:uid="{00000000-0006-0000-1200-00007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689" authorId="2" shapeId="0" xr:uid="{00000000-0006-0000-1200-00007F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690" authorId="3" shapeId="0" xr:uid="{00000000-0006-0000-1200-000080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700" authorId="0" shapeId="0" xr:uid="{00000000-0006-0000-1200-000081000000}">
      <text>
        <r>
          <rPr>
            <b/>
            <sz val="11"/>
            <color indexed="81"/>
            <rFont val="Times New Roman"/>
            <family val="1"/>
          </rPr>
          <t>NOTE:</t>
        </r>
        <r>
          <rPr>
            <sz val="11"/>
            <color indexed="81"/>
            <rFont val="Times New Roman"/>
            <family val="1"/>
          </rPr>
          <t xml:space="preserve">
Link to source</t>
        </r>
      </text>
    </comment>
    <comment ref="E700" authorId="0" shapeId="0" xr:uid="{00000000-0006-0000-1200-000082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700" authorId="1" shapeId="0" xr:uid="{00000000-0006-0000-1200-000083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700" authorId="0" shapeId="0" xr:uid="{00000000-0006-0000-1200-000084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700" authorId="1" shapeId="0" xr:uid="{00000000-0006-0000-1200-00008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723" authorId="2" shapeId="0" xr:uid="{00000000-0006-0000-1200-00008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24" authorId="3" shapeId="0" xr:uid="{00000000-0006-0000-1200-00008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734" authorId="0" shapeId="0" xr:uid="{00000000-0006-0000-1200-000088000000}">
      <text>
        <r>
          <rPr>
            <b/>
            <sz val="11"/>
            <color indexed="81"/>
            <rFont val="Times New Roman"/>
            <family val="1"/>
          </rPr>
          <t>NOTE:</t>
        </r>
        <r>
          <rPr>
            <sz val="11"/>
            <color indexed="81"/>
            <rFont val="Times New Roman"/>
            <family val="1"/>
          </rPr>
          <t xml:space="preserve">
Link to source</t>
        </r>
      </text>
    </comment>
    <comment ref="E734" authorId="0" shapeId="0" xr:uid="{00000000-0006-0000-1200-00008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734" authorId="1" shapeId="0" xr:uid="{00000000-0006-0000-1200-00008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734" authorId="0" shapeId="0" xr:uid="{00000000-0006-0000-1200-00008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734" authorId="1" shapeId="0" xr:uid="{00000000-0006-0000-1200-00008C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757" authorId="2" shapeId="0" xr:uid="{00000000-0006-0000-1200-00008D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58" authorId="3" shapeId="0" xr:uid="{00000000-0006-0000-1200-00008E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768" authorId="0" shapeId="0" xr:uid="{00000000-0006-0000-1200-00008F000000}">
      <text>
        <r>
          <rPr>
            <b/>
            <sz val="11"/>
            <color indexed="81"/>
            <rFont val="Times New Roman"/>
            <family val="1"/>
          </rPr>
          <t>NOTE:</t>
        </r>
        <r>
          <rPr>
            <sz val="11"/>
            <color indexed="81"/>
            <rFont val="Times New Roman"/>
            <family val="1"/>
          </rPr>
          <t xml:space="preserve">
Link to source</t>
        </r>
      </text>
    </comment>
    <comment ref="E768" authorId="0" shapeId="0" xr:uid="{00000000-0006-0000-1200-000090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768" authorId="1" shapeId="0" xr:uid="{00000000-0006-0000-1200-000091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768" authorId="0" shapeId="0" xr:uid="{00000000-0006-0000-1200-000092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768" authorId="1" shapeId="0" xr:uid="{00000000-0006-0000-1200-000093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768" authorId="1" shapeId="0" xr:uid="{00000000-0006-0000-1200-000094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768" authorId="1" shapeId="0" xr:uid="{00000000-0006-0000-1200-00009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768" authorId="1" shapeId="0" xr:uid="{00000000-0006-0000-1200-000096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791" authorId="2" shapeId="0" xr:uid="{00000000-0006-0000-1200-000097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792" authorId="3" shapeId="0" xr:uid="{00000000-0006-0000-1200-000098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804" authorId="0" shapeId="0" xr:uid="{00000000-0006-0000-1200-000099000000}">
      <text>
        <r>
          <rPr>
            <b/>
            <sz val="11"/>
            <color indexed="81"/>
            <rFont val="Times New Roman"/>
            <family val="1"/>
          </rPr>
          <t>NOTE:</t>
        </r>
        <r>
          <rPr>
            <sz val="11"/>
            <color indexed="81"/>
            <rFont val="Times New Roman"/>
            <family val="1"/>
          </rPr>
          <t xml:space="preserve">
Link to source</t>
        </r>
      </text>
    </comment>
    <comment ref="E804" authorId="0" shapeId="0" xr:uid="{00000000-0006-0000-1200-00009A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804" authorId="1" shapeId="0" xr:uid="{00000000-0006-0000-1200-00009B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804" authorId="0" shapeId="0" xr:uid="{00000000-0006-0000-1200-00009C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J804" authorId="1" shapeId="0" xr:uid="{00000000-0006-0000-1200-00009D000000}">
      <text>
        <r>
          <rPr>
            <b/>
            <sz val="11"/>
            <color indexed="81"/>
            <rFont val="Times New Roman"/>
            <family val="1"/>
          </rPr>
          <t>NOTE:</t>
        </r>
        <r>
          <rPr>
            <sz val="11"/>
            <color indexed="81"/>
            <rFont val="Times New Roman"/>
            <family val="1"/>
          </rPr>
          <t xml:space="preserve"> Enter raw data point here as reported in the source &amp; the unit it is reported in. 
If you need to convert to a common unit, use the conversion tables above and enter the conversion calculation call to the right to convert.
</t>
        </r>
      </text>
    </comment>
    <comment ref="L804" authorId="1" shapeId="0" xr:uid="{00000000-0006-0000-1200-00009E000000}">
      <text>
        <r>
          <rPr>
            <b/>
            <sz val="11"/>
            <color indexed="81"/>
            <rFont val="Times New Roman"/>
            <family val="1"/>
          </rPr>
          <t>NOTE:</t>
        </r>
        <r>
          <rPr>
            <sz val="11"/>
            <color indexed="81"/>
            <rFont val="Times New Roman"/>
            <family val="1"/>
          </rPr>
          <t xml:space="preserve"> Use the cells below to enter the appropriate equation needed to convert to the common unit required. Consult the conversion tables above to assist you.
E.g. if the data point is from 2005 and reported in euros, click on the usforex.com link above and follow the steps to determine what the average annual exchange rate to US$ was in 2005. Then use the inflation adjustment factor table above to determine what the dollar value is in US$2014 currency.
</t>
        </r>
      </text>
    </comment>
    <comment ref="N804" authorId="1" shapeId="0" xr:uid="{00000000-0006-0000-1200-00009F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O804" authorId="1" shapeId="0" xr:uid="{00000000-0006-0000-1200-0000A0000000}">
      <text>
        <r>
          <rPr>
            <b/>
            <sz val="11"/>
            <color indexed="81"/>
            <rFont val="Times New Roman"/>
            <family val="1"/>
          </rPr>
          <t>NOTE:</t>
        </r>
        <r>
          <rPr>
            <sz val="11"/>
            <color indexed="81"/>
            <rFont val="Times New Roman"/>
            <family val="1"/>
          </rPr>
          <t xml:space="preserve"> Enter any additional assumptions or other information used in converting to a common unit. If a complex equation is used, please explain.
</t>
        </r>
      </text>
    </comment>
    <comment ref="X827" authorId="2" shapeId="0" xr:uid="{00000000-0006-0000-1200-0000A1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828" authorId="3" shapeId="0" xr:uid="{00000000-0006-0000-1200-0000A2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840" authorId="0" shapeId="0" xr:uid="{00000000-0006-0000-1200-0000A3000000}">
      <text>
        <r>
          <rPr>
            <b/>
            <sz val="11"/>
            <color indexed="81"/>
            <rFont val="Times New Roman"/>
            <family val="1"/>
          </rPr>
          <t>NOTE:</t>
        </r>
        <r>
          <rPr>
            <sz val="11"/>
            <color indexed="81"/>
            <rFont val="Times New Roman"/>
            <family val="1"/>
          </rPr>
          <t xml:space="preserve">
Link to source</t>
        </r>
      </text>
    </comment>
    <comment ref="E840" authorId="0" shapeId="0" xr:uid="{00000000-0006-0000-1200-0000A4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840" authorId="1" shapeId="0" xr:uid="{00000000-0006-0000-1200-0000A5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840" authorId="0" shapeId="0" xr:uid="{00000000-0006-0000-1200-0000A6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840" authorId="1" shapeId="0" xr:uid="{00000000-0006-0000-1200-0000A7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863" authorId="2" shapeId="0" xr:uid="{00000000-0006-0000-1200-0000A8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864" authorId="3" shapeId="0" xr:uid="{00000000-0006-0000-1200-0000A9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876" authorId="0" shapeId="0" xr:uid="{00000000-0006-0000-1200-0000AA000000}">
      <text>
        <r>
          <rPr>
            <b/>
            <sz val="11"/>
            <color indexed="81"/>
            <rFont val="Times New Roman"/>
            <family val="1"/>
          </rPr>
          <t>NOTE:</t>
        </r>
        <r>
          <rPr>
            <sz val="11"/>
            <color indexed="81"/>
            <rFont val="Times New Roman"/>
            <family val="1"/>
          </rPr>
          <t xml:space="preserve">
Link to source</t>
        </r>
      </text>
    </comment>
    <comment ref="E876" authorId="0" shapeId="0" xr:uid="{00000000-0006-0000-1200-0000AB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876" authorId="1" shapeId="0" xr:uid="{00000000-0006-0000-1200-0000AC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876" authorId="0" shapeId="0" xr:uid="{00000000-0006-0000-1200-0000AD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876" authorId="1" shapeId="0" xr:uid="{00000000-0006-0000-1200-0000AE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929" authorId="2" shapeId="0" xr:uid="{00000000-0006-0000-1200-0000AF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930" authorId="3" shapeId="0" xr:uid="{00000000-0006-0000-1200-0000B0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941" authorId="0" shapeId="0" xr:uid="{00000000-0006-0000-1200-0000B1000000}">
      <text>
        <r>
          <rPr>
            <b/>
            <sz val="11"/>
            <color indexed="81"/>
            <rFont val="Times New Roman"/>
            <family val="1"/>
          </rPr>
          <t>NOTE:</t>
        </r>
        <r>
          <rPr>
            <sz val="11"/>
            <color indexed="81"/>
            <rFont val="Times New Roman"/>
            <family val="1"/>
          </rPr>
          <t xml:space="preserve">
Link to source</t>
        </r>
      </text>
    </comment>
    <comment ref="E941" authorId="0" shapeId="0" xr:uid="{00000000-0006-0000-1200-0000B2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941" authorId="1" shapeId="0" xr:uid="{00000000-0006-0000-1200-0000B3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941" authorId="0" shapeId="0" xr:uid="{00000000-0006-0000-1200-0000B4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941" authorId="1" shapeId="0" xr:uid="{00000000-0006-0000-1200-0000B5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964" authorId="2" shapeId="0" xr:uid="{00000000-0006-0000-1200-0000B6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965" authorId="3" shapeId="0" xr:uid="{00000000-0006-0000-1200-0000B7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976" authorId="0" shapeId="0" xr:uid="{00000000-0006-0000-1200-0000B8000000}">
      <text>
        <r>
          <rPr>
            <b/>
            <sz val="11"/>
            <color indexed="81"/>
            <rFont val="Times New Roman"/>
            <family val="1"/>
          </rPr>
          <t>NOTE:</t>
        </r>
        <r>
          <rPr>
            <sz val="11"/>
            <color indexed="81"/>
            <rFont val="Times New Roman"/>
            <family val="1"/>
          </rPr>
          <t xml:space="preserve">
Link to source</t>
        </r>
      </text>
    </comment>
    <comment ref="E976" authorId="0" shapeId="0" xr:uid="{00000000-0006-0000-1200-0000B9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976" authorId="1" shapeId="0" xr:uid="{00000000-0006-0000-1200-0000BA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976" authorId="0" shapeId="0" xr:uid="{00000000-0006-0000-1200-0000BB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976" authorId="1" shapeId="0" xr:uid="{00000000-0006-0000-1200-0000BC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999" authorId="2" shapeId="0" xr:uid="{00000000-0006-0000-1200-0000BD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00" authorId="3" shapeId="0" xr:uid="{00000000-0006-0000-1200-0000BE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014" authorId="0" shapeId="0" xr:uid="{00000000-0006-0000-1200-0000BF000000}">
      <text>
        <r>
          <rPr>
            <b/>
            <sz val="11"/>
            <color indexed="81"/>
            <rFont val="Times New Roman"/>
            <family val="1"/>
          </rPr>
          <t>NOTE:</t>
        </r>
        <r>
          <rPr>
            <sz val="11"/>
            <color indexed="81"/>
            <rFont val="Times New Roman"/>
            <family val="1"/>
          </rPr>
          <t xml:space="preserve">
Link to source</t>
        </r>
      </text>
    </comment>
    <comment ref="E1014" authorId="0" shapeId="0" xr:uid="{00000000-0006-0000-1200-0000C0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014" authorId="1" shapeId="0" xr:uid="{00000000-0006-0000-1200-0000C1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014" authorId="0" shapeId="0" xr:uid="{00000000-0006-0000-1200-0000C2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014" authorId="1" shapeId="0" xr:uid="{00000000-0006-0000-1200-0000C3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037" authorId="2" shapeId="0" xr:uid="{00000000-0006-0000-1200-0000C4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38" authorId="3" shapeId="0" xr:uid="{00000000-0006-0000-1200-0000C5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050" authorId="0" shapeId="0" xr:uid="{00000000-0006-0000-1200-0000C6000000}">
      <text>
        <r>
          <rPr>
            <b/>
            <sz val="11"/>
            <color indexed="81"/>
            <rFont val="Times New Roman"/>
            <family val="1"/>
          </rPr>
          <t>NOTE:</t>
        </r>
        <r>
          <rPr>
            <sz val="11"/>
            <color indexed="81"/>
            <rFont val="Times New Roman"/>
            <family val="1"/>
          </rPr>
          <t xml:space="preserve">
Link to source</t>
        </r>
      </text>
    </comment>
    <comment ref="E1050" authorId="0" shapeId="0" xr:uid="{00000000-0006-0000-1200-0000C7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050" authorId="1" shapeId="0" xr:uid="{00000000-0006-0000-1200-0000C8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050" authorId="0" shapeId="0" xr:uid="{00000000-0006-0000-1200-0000C9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050" authorId="1" shapeId="0" xr:uid="{00000000-0006-0000-1200-0000CA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073" authorId="2" shapeId="0" xr:uid="{00000000-0006-0000-1200-0000CB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074" authorId="3" shapeId="0" xr:uid="{00000000-0006-0000-1200-0000CC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084" authorId="0" shapeId="0" xr:uid="{00000000-0006-0000-1200-0000CD000000}">
      <text>
        <r>
          <rPr>
            <b/>
            <sz val="11"/>
            <color indexed="81"/>
            <rFont val="Times New Roman"/>
            <family val="1"/>
          </rPr>
          <t>NOTE:</t>
        </r>
        <r>
          <rPr>
            <sz val="11"/>
            <color indexed="81"/>
            <rFont val="Times New Roman"/>
            <family val="1"/>
          </rPr>
          <t xml:space="preserve">
Link to source</t>
        </r>
      </text>
    </comment>
    <comment ref="E1084" authorId="0" shapeId="0" xr:uid="{00000000-0006-0000-1200-0000CE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084" authorId="1" shapeId="0" xr:uid="{00000000-0006-0000-1200-0000CF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084" authorId="0" shapeId="0" xr:uid="{00000000-0006-0000-1200-0000D0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084" authorId="1" shapeId="0" xr:uid="{00000000-0006-0000-1200-0000D1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107" authorId="2" shapeId="0" xr:uid="{00000000-0006-0000-1200-0000D2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108" authorId="3" shapeId="0" xr:uid="{00000000-0006-0000-1200-0000D3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18" authorId="0" shapeId="0" xr:uid="{00000000-0006-0000-1200-0000D4000000}">
      <text>
        <r>
          <rPr>
            <b/>
            <sz val="11"/>
            <color indexed="81"/>
            <rFont val="Times New Roman"/>
            <family val="1"/>
          </rPr>
          <t>NOTE:</t>
        </r>
        <r>
          <rPr>
            <sz val="11"/>
            <color indexed="81"/>
            <rFont val="Times New Roman"/>
            <family val="1"/>
          </rPr>
          <t xml:space="preserve">
Link to source</t>
        </r>
      </text>
    </comment>
    <comment ref="E1118" authorId="0" shapeId="0" xr:uid="{00000000-0006-0000-1200-0000D5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18" authorId="1" shapeId="0" xr:uid="{00000000-0006-0000-1200-0000D6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18" authorId="0" shapeId="0" xr:uid="{00000000-0006-0000-1200-0000D7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118" authorId="1" shapeId="0" xr:uid="{00000000-0006-0000-1200-0000D8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141" authorId="2" shapeId="0" xr:uid="{00000000-0006-0000-1200-0000D9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142" authorId="3" shapeId="0" xr:uid="{00000000-0006-0000-1200-0000DA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52" authorId="0" shapeId="0" xr:uid="{00000000-0006-0000-1200-0000DB000000}">
      <text>
        <r>
          <rPr>
            <b/>
            <sz val="11"/>
            <color indexed="81"/>
            <rFont val="Times New Roman"/>
            <family val="1"/>
          </rPr>
          <t>NOTE:</t>
        </r>
        <r>
          <rPr>
            <sz val="11"/>
            <color indexed="81"/>
            <rFont val="Times New Roman"/>
            <family val="1"/>
          </rPr>
          <t xml:space="preserve">
Link to source</t>
        </r>
      </text>
    </comment>
    <comment ref="E1152" authorId="0" shapeId="0" xr:uid="{00000000-0006-0000-1200-0000DC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52" authorId="1" shapeId="0" xr:uid="{00000000-0006-0000-1200-0000DD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52" authorId="0" shapeId="0" xr:uid="{00000000-0006-0000-1200-0000DE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152" authorId="1" shapeId="0" xr:uid="{00000000-0006-0000-1200-0000DF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175" authorId="2" shapeId="0" xr:uid="{00000000-0006-0000-1200-0000E0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176" authorId="3" shapeId="0" xr:uid="{00000000-0006-0000-1200-0000E1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192" authorId="0" shapeId="0" xr:uid="{00000000-0006-0000-1200-0000E2000000}">
      <text>
        <r>
          <rPr>
            <b/>
            <sz val="11"/>
            <color indexed="81"/>
            <rFont val="Times New Roman"/>
            <family val="1"/>
          </rPr>
          <t>NOTE:</t>
        </r>
        <r>
          <rPr>
            <sz val="11"/>
            <color indexed="81"/>
            <rFont val="Times New Roman"/>
            <family val="1"/>
          </rPr>
          <t xml:space="preserve">
Link to source</t>
        </r>
      </text>
    </comment>
    <comment ref="E1192" authorId="0" shapeId="0" xr:uid="{00000000-0006-0000-1200-0000E3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192" authorId="1" shapeId="0" xr:uid="{00000000-0006-0000-1200-0000E4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192" authorId="0" shapeId="0" xr:uid="{00000000-0006-0000-1200-0000E5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192" authorId="1" shapeId="0" xr:uid="{00000000-0006-0000-1200-0000E6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215" authorId="2" shapeId="0" xr:uid="{00000000-0006-0000-1200-0000E7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216" authorId="3" shapeId="0" xr:uid="{00000000-0006-0000-1200-0000E8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228" authorId="0" shapeId="0" xr:uid="{00000000-0006-0000-1200-0000E9000000}">
      <text>
        <r>
          <rPr>
            <b/>
            <sz val="11"/>
            <color indexed="81"/>
            <rFont val="Times New Roman"/>
            <family val="1"/>
          </rPr>
          <t>NOTE:</t>
        </r>
        <r>
          <rPr>
            <sz val="11"/>
            <color indexed="81"/>
            <rFont val="Times New Roman"/>
            <family val="1"/>
          </rPr>
          <t xml:space="preserve">
Link to source</t>
        </r>
      </text>
    </comment>
    <comment ref="E1228" authorId="0" shapeId="0" xr:uid="{00000000-0006-0000-1200-0000EA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228" authorId="1" shapeId="0" xr:uid="{00000000-0006-0000-1200-0000EB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228" authorId="0" shapeId="0" xr:uid="{00000000-0006-0000-1200-0000EC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228" authorId="1" shapeId="0" xr:uid="{00000000-0006-0000-1200-0000ED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251" authorId="2" shapeId="0" xr:uid="{00000000-0006-0000-1200-0000EE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252" authorId="3" shapeId="0" xr:uid="{00000000-0006-0000-1200-0000EF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264" authorId="0" shapeId="0" xr:uid="{00000000-0006-0000-1200-0000F0000000}">
      <text>
        <r>
          <rPr>
            <b/>
            <sz val="11"/>
            <color indexed="81"/>
            <rFont val="Times New Roman"/>
            <family val="1"/>
          </rPr>
          <t>NOTE:</t>
        </r>
        <r>
          <rPr>
            <sz val="11"/>
            <color indexed="81"/>
            <rFont val="Times New Roman"/>
            <family val="1"/>
          </rPr>
          <t xml:space="preserve">
Link to source</t>
        </r>
      </text>
    </comment>
    <comment ref="E1264" authorId="0" shapeId="0" xr:uid="{00000000-0006-0000-1200-0000F1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264" authorId="1" shapeId="0" xr:uid="{00000000-0006-0000-1200-0000F2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264" authorId="0" shapeId="0" xr:uid="{00000000-0006-0000-1200-0000F3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264" authorId="1" shapeId="0" xr:uid="{00000000-0006-0000-1200-0000F4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287" authorId="2" shapeId="0" xr:uid="{00000000-0006-0000-1200-0000F5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288" authorId="3" shapeId="0" xr:uid="{00000000-0006-0000-1200-0000F6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299" authorId="0" shapeId="0" xr:uid="{00000000-0006-0000-1200-0000F7000000}">
      <text>
        <r>
          <rPr>
            <b/>
            <sz val="11"/>
            <color indexed="81"/>
            <rFont val="Times New Roman"/>
            <family val="1"/>
          </rPr>
          <t>NOTE:</t>
        </r>
        <r>
          <rPr>
            <sz val="11"/>
            <color indexed="81"/>
            <rFont val="Times New Roman"/>
            <family val="1"/>
          </rPr>
          <t xml:space="preserve">
Link to source</t>
        </r>
      </text>
    </comment>
    <comment ref="E1299" authorId="0" shapeId="0" xr:uid="{00000000-0006-0000-1200-0000F8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299" authorId="1" shapeId="0" xr:uid="{00000000-0006-0000-1200-0000F900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299" authorId="0" shapeId="0" xr:uid="{00000000-0006-0000-1200-0000FA00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299" authorId="1" shapeId="0" xr:uid="{00000000-0006-0000-1200-0000FB00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320" authorId="2" shapeId="0" xr:uid="{00000000-0006-0000-1200-0000FC00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321" authorId="3" shapeId="0" xr:uid="{00000000-0006-0000-1200-0000FD00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333" authorId="0" shapeId="0" xr:uid="{00000000-0006-0000-1200-0000FE000000}">
      <text>
        <r>
          <rPr>
            <b/>
            <sz val="11"/>
            <color indexed="81"/>
            <rFont val="Times New Roman"/>
            <family val="1"/>
          </rPr>
          <t>NOTE:</t>
        </r>
        <r>
          <rPr>
            <sz val="11"/>
            <color indexed="81"/>
            <rFont val="Times New Roman"/>
            <family val="1"/>
          </rPr>
          <t xml:space="preserve">
Link to source</t>
        </r>
      </text>
    </comment>
    <comment ref="E1333" authorId="0" shapeId="0" xr:uid="{00000000-0006-0000-1200-0000FF00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333" authorId="1" shapeId="0" xr:uid="{00000000-0006-0000-1200-000000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333" authorId="0" shapeId="0" xr:uid="{00000000-0006-0000-1200-000001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333" authorId="1" shapeId="0" xr:uid="{00000000-0006-0000-1200-000002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358" authorId="2" shapeId="0" xr:uid="{00000000-0006-0000-1200-000003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359" authorId="3" shapeId="0" xr:uid="{00000000-0006-0000-1200-000004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371" authorId="0" shapeId="0" xr:uid="{00000000-0006-0000-1200-000005010000}">
      <text>
        <r>
          <rPr>
            <b/>
            <sz val="11"/>
            <color indexed="81"/>
            <rFont val="Times New Roman"/>
            <family val="1"/>
          </rPr>
          <t>NOTE:</t>
        </r>
        <r>
          <rPr>
            <sz val="11"/>
            <color indexed="81"/>
            <rFont val="Times New Roman"/>
            <family val="1"/>
          </rPr>
          <t xml:space="preserve">
Link to source</t>
        </r>
      </text>
    </comment>
    <comment ref="E1371" authorId="0" shapeId="0" xr:uid="{00000000-0006-0000-1200-000006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371" authorId="1" shapeId="0" xr:uid="{00000000-0006-0000-1200-000007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371" authorId="0" shapeId="0" xr:uid="{00000000-0006-0000-1200-000008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371" authorId="1" shapeId="0" xr:uid="{00000000-0006-0000-1200-000009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394" authorId="2" shapeId="0" xr:uid="{00000000-0006-0000-1200-00000A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395" authorId="3" shapeId="0" xr:uid="{00000000-0006-0000-1200-00000B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407" authorId="0" shapeId="0" xr:uid="{00000000-0006-0000-1200-00000C010000}">
      <text>
        <r>
          <rPr>
            <b/>
            <sz val="11"/>
            <color indexed="81"/>
            <rFont val="Times New Roman"/>
            <family val="1"/>
          </rPr>
          <t>NOTE:</t>
        </r>
        <r>
          <rPr>
            <sz val="11"/>
            <color indexed="81"/>
            <rFont val="Times New Roman"/>
            <family val="1"/>
          </rPr>
          <t xml:space="preserve">
Link to source</t>
        </r>
      </text>
    </comment>
    <comment ref="E1407" authorId="0" shapeId="0" xr:uid="{00000000-0006-0000-1200-00000D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407" authorId="1" shapeId="0" xr:uid="{00000000-0006-0000-1200-00000E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407" authorId="0" shapeId="0" xr:uid="{00000000-0006-0000-1200-00000F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407" authorId="1" shapeId="0" xr:uid="{00000000-0006-0000-1200-000010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430" authorId="2" shapeId="0" xr:uid="{00000000-0006-0000-1200-000011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431" authorId="3" shapeId="0" xr:uid="{00000000-0006-0000-1200-000012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442" authorId="0" shapeId="0" xr:uid="{00000000-0006-0000-1200-000013010000}">
      <text>
        <r>
          <rPr>
            <b/>
            <sz val="11"/>
            <color indexed="81"/>
            <rFont val="Times New Roman"/>
            <family val="1"/>
          </rPr>
          <t>NOTE:</t>
        </r>
        <r>
          <rPr>
            <sz val="11"/>
            <color indexed="81"/>
            <rFont val="Times New Roman"/>
            <family val="1"/>
          </rPr>
          <t xml:space="preserve">
Link to source</t>
        </r>
      </text>
    </comment>
    <comment ref="E1442" authorId="0" shapeId="0" xr:uid="{00000000-0006-0000-1200-000014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442" authorId="1" shapeId="0" xr:uid="{00000000-0006-0000-1200-000015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442" authorId="0" shapeId="0" xr:uid="{00000000-0006-0000-1200-000016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442" authorId="1" shapeId="0" xr:uid="{00000000-0006-0000-1200-000017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465" authorId="2" shapeId="0" xr:uid="{00000000-0006-0000-1200-000018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466" authorId="3" shapeId="0" xr:uid="{00000000-0006-0000-1200-000019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476" authorId="0" shapeId="0" xr:uid="{00000000-0006-0000-1200-00001A010000}">
      <text>
        <r>
          <rPr>
            <b/>
            <sz val="11"/>
            <color indexed="81"/>
            <rFont val="Times New Roman"/>
            <family val="1"/>
          </rPr>
          <t>NOTE:</t>
        </r>
        <r>
          <rPr>
            <sz val="11"/>
            <color indexed="81"/>
            <rFont val="Times New Roman"/>
            <family val="1"/>
          </rPr>
          <t xml:space="preserve">
Link to source</t>
        </r>
      </text>
    </comment>
    <comment ref="E1476" authorId="0" shapeId="0" xr:uid="{00000000-0006-0000-1200-00001B010000}">
      <text>
        <r>
          <rPr>
            <b/>
            <sz val="11"/>
            <color indexed="81"/>
            <rFont val="Times New Roman"/>
            <family val="1"/>
          </rPr>
          <t>NOTE:</t>
        </r>
        <r>
          <rPr>
            <sz val="11"/>
            <color indexed="81"/>
            <rFont val="Times New Roman"/>
            <family val="1"/>
          </rPr>
          <t xml:space="preserve"> Is data based on global, regional, or country-specific studies? Please specify.</t>
        </r>
      </text>
    </comment>
    <comment ref="F1476" authorId="1" shapeId="0" xr:uid="{00000000-0006-0000-1200-00001C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476" authorId="0" shapeId="0" xr:uid="{00000000-0006-0000-1200-00001D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476" authorId="1" shapeId="0" xr:uid="{00000000-0006-0000-1200-00001E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499" authorId="2" shapeId="0" xr:uid="{00000000-0006-0000-1200-00001F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500" authorId="3" shapeId="0" xr:uid="{00000000-0006-0000-1200-000020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 ref="D1514" authorId="0" shapeId="0" xr:uid="{00000000-0006-0000-1200-000021010000}">
      <text>
        <r>
          <rPr>
            <b/>
            <sz val="11"/>
            <color indexed="81"/>
            <rFont val="Times New Roman"/>
            <family val="1"/>
          </rPr>
          <t>NOTE:</t>
        </r>
        <r>
          <rPr>
            <sz val="11"/>
            <color indexed="81"/>
            <rFont val="Times New Roman"/>
            <family val="1"/>
          </rPr>
          <t xml:space="preserve">
Link to source</t>
        </r>
      </text>
    </comment>
    <comment ref="E1514" authorId="0" shapeId="0" xr:uid="{00000000-0006-0000-1200-000022010000}">
      <text>
        <r>
          <rPr>
            <b/>
            <sz val="11"/>
            <color rgb="FF000000"/>
            <rFont val="Times New Roman"/>
            <family val="1"/>
          </rPr>
          <t>NOTE:</t>
        </r>
        <r>
          <rPr>
            <sz val="11"/>
            <color rgb="FF000000"/>
            <rFont val="Times New Roman"/>
            <family val="1"/>
          </rPr>
          <t xml:space="preserve"> Is data based on global, regional, or country-specific studies? Please specify.</t>
        </r>
      </text>
    </comment>
    <comment ref="F1514" authorId="1" shapeId="0" xr:uid="{00000000-0006-0000-1200-000023010000}">
      <text>
        <r>
          <rPr>
            <b/>
            <sz val="11"/>
            <color indexed="81"/>
            <rFont val="Times New Roman"/>
            <family val="1"/>
          </rPr>
          <t>NOTE:</t>
        </r>
        <r>
          <rPr>
            <sz val="11"/>
            <color indexed="81"/>
            <rFont val="Times New Roman"/>
            <family val="1"/>
          </rPr>
          <t xml:space="preserve"> Please enter the specific geographic location within the Drawdown Regions, if accessible.
E.g. if the study refers to a data point from Brazil, please specify here.
</t>
        </r>
      </text>
    </comment>
    <comment ref="G1514" authorId="0" shapeId="0" xr:uid="{00000000-0006-0000-1200-000024010000}">
      <text>
        <r>
          <rPr>
            <b/>
            <sz val="11"/>
            <color indexed="81"/>
            <rFont val="Times New Roman"/>
            <family val="1"/>
          </rPr>
          <t>NOTE:</t>
        </r>
        <r>
          <rPr>
            <sz val="11"/>
            <color indexed="81"/>
            <rFont val="Times New Roman"/>
            <family val="1"/>
          </rPr>
          <t xml:space="preserve">
1  - Peer Reviewed
2 - Public Sector/ Multilateral Agency
3 - For Profit
4 - Independently Verified
5 - Not Verified</t>
        </r>
      </text>
    </comment>
    <comment ref="N1514" authorId="1" shapeId="0" xr:uid="{00000000-0006-0000-1200-000025010000}">
      <text>
        <r>
          <rPr>
            <b/>
            <sz val="11"/>
            <color indexed="81"/>
            <rFont val="Times New Roman"/>
            <family val="1"/>
          </rPr>
          <t>NOTE:</t>
        </r>
        <r>
          <rPr>
            <sz val="11"/>
            <color indexed="81"/>
            <rFont val="Times New Roman"/>
            <family val="1"/>
          </rPr>
          <t xml:space="preserve"> Enter any weights used. All weights should be constructed on an additional sheet and linked here.
</t>
        </r>
      </text>
    </comment>
    <comment ref="X1537" authorId="2" shapeId="0" xr:uid="{00000000-0006-0000-1200-000026010000}">
      <text>
        <r>
          <rPr>
            <b/>
            <sz val="11"/>
            <color indexed="81"/>
            <rFont val="Times New Roman"/>
            <family val="1"/>
          </rPr>
          <t>NOTE:</t>
        </r>
        <r>
          <rPr>
            <sz val="11"/>
            <color indexed="81"/>
            <rFont val="Times New Roman"/>
            <family val="1"/>
          </rPr>
          <t xml:space="preserve">
Correct low boundary only when satistical analysis shows unexplainable negative results.</t>
        </r>
      </text>
    </comment>
    <comment ref="S1538" authorId="3" shapeId="0" xr:uid="{00000000-0006-0000-1200-000027010000}">
      <text>
        <r>
          <rPr>
            <b/>
            <sz val="11"/>
            <color indexed="81"/>
            <rFont val="Times New Roman"/>
            <family val="1"/>
          </rPr>
          <t>NOTE:</t>
        </r>
        <r>
          <rPr>
            <sz val="11"/>
            <color indexed="81"/>
            <rFont val="Times New Roman"/>
            <family val="1"/>
          </rPr>
          <t xml:space="preserve">
If no, then your Standard Deviation is too large compared to your Average. Verify data.</t>
        </r>
      </text>
    </comment>
  </commentList>
</comments>
</file>

<file path=xl/sharedStrings.xml><?xml version="1.0" encoding="utf-8"?>
<sst xmlns="http://schemas.openxmlformats.org/spreadsheetml/2006/main" count="10115" uniqueCount="912">
  <si>
    <t>years</t>
  </si>
  <si>
    <t>OECD90</t>
  </si>
  <si>
    <t>Eastern Europe</t>
  </si>
  <si>
    <t>Latin America</t>
  </si>
  <si>
    <t>China</t>
  </si>
  <si>
    <t>India</t>
  </si>
  <si>
    <t>EU</t>
  </si>
  <si>
    <t>World</t>
  </si>
  <si>
    <t>Year</t>
  </si>
  <si>
    <t>Sources</t>
  </si>
  <si>
    <t>Confidence?</t>
  </si>
  <si>
    <t>Standard Dev.</t>
  </si>
  <si>
    <t>Source</t>
  </si>
  <si>
    <t>2014 Cumulutive Units Adoption</t>
  </si>
  <si>
    <t xml:space="preserve">First-Unit Cost  </t>
  </si>
  <si>
    <t xml:space="preserve">Future Cumulative Production  </t>
  </si>
  <si>
    <t xml:space="preserve">Future Cost / Unit ($, hrs, etc.)  </t>
  </si>
  <si>
    <t>ESTIMATE A LEARNING RATE</t>
  </si>
  <si>
    <t>Estimate:</t>
  </si>
  <si>
    <t>Unit Cost</t>
  </si>
  <si>
    <t>Cumulative Adoption</t>
  </si>
  <si>
    <t>Parameter b</t>
  </si>
  <si>
    <t>Learning Rate R</t>
  </si>
  <si>
    <t>2014 Cost or Efficiency Measure</t>
  </si>
  <si>
    <t>~ expressed at 1 - Efficiency rate; e.g., 90%</t>
  </si>
  <si>
    <t>~ expressed at 1 - Learning rate; e.g., 10%</t>
  </si>
  <si>
    <t>Future Units Adopted</t>
  </si>
  <si>
    <t>If rate correlates with doubling then enter 2, if quadrupuling or 4 x increase, then enter 4, etc.</t>
  </si>
  <si>
    <t>Cost or Efficiency Metric</t>
  </si>
  <si>
    <t>Cummulative Units Adopted</t>
  </si>
  <si>
    <t>Learning rate = 1- efficiency rate</t>
  </si>
  <si>
    <t>Average</t>
  </si>
  <si>
    <t>Low</t>
  </si>
  <si>
    <t>High</t>
  </si>
  <si>
    <t>USA</t>
  </si>
  <si>
    <t>Y</t>
  </si>
  <si>
    <t>N</t>
  </si>
  <si>
    <t>Index</t>
  </si>
  <si>
    <t>yes</t>
  </si>
  <si>
    <t>Number</t>
  </si>
  <si>
    <t>Link</t>
  </si>
  <si>
    <t>Stat. Corrected</t>
  </si>
  <si>
    <t>Units of measure</t>
  </si>
  <si>
    <t>no</t>
  </si>
  <si>
    <t>Australia</t>
  </si>
  <si>
    <t>Denmark</t>
  </si>
  <si>
    <t>France</t>
  </si>
  <si>
    <t>Germany</t>
  </si>
  <si>
    <t>Italy</t>
  </si>
  <si>
    <t>Japan</t>
  </si>
  <si>
    <t>Portugal</t>
  </si>
  <si>
    <t>Spain</t>
  </si>
  <si>
    <t>Sweden</t>
  </si>
  <si>
    <t>South Africa</t>
  </si>
  <si>
    <t>%</t>
  </si>
  <si>
    <t>Explain:</t>
  </si>
  <si>
    <t>Data</t>
  </si>
  <si>
    <t>Assumptions</t>
  </si>
  <si>
    <r>
      <t xml:space="preserve">Parameter </t>
    </r>
    <r>
      <rPr>
        <i/>
        <sz val="12"/>
        <rFont val="Arial"/>
        <family val="2"/>
      </rPr>
      <t xml:space="preserve">b  </t>
    </r>
  </si>
  <si>
    <t>Year / Date</t>
  </si>
  <si>
    <t>TWh</t>
  </si>
  <si>
    <t>EMISSIONS REDUCTION VARIABLES</t>
  </si>
  <si>
    <t>FINANCIAL VARIABLES</t>
  </si>
  <si>
    <t>To:</t>
  </si>
  <si>
    <t>TJ</t>
  </si>
  <si>
    <t>Gcal</t>
  </si>
  <si>
    <t>Mtoe</t>
  </si>
  <si>
    <t>MBtu</t>
  </si>
  <si>
    <t>GWh</t>
  </si>
  <si>
    <t>From:</t>
  </si>
  <si>
    <t>multiply by:</t>
  </si>
  <si>
    <t>Energy Conversions</t>
  </si>
  <si>
    <t>KWh</t>
  </si>
  <si>
    <t>kWh</t>
  </si>
  <si>
    <t>Source: http://www.iea.org/statistics/resources/unitconverter/</t>
  </si>
  <si>
    <t>gal U.S.</t>
  </si>
  <si>
    <t>Gal U.K.</t>
  </si>
  <si>
    <t>bbl</t>
  </si>
  <si>
    <t>l</t>
  </si>
  <si>
    <t>U.S. gallon (gal)</t>
  </si>
  <si>
    <t>U.K. gallon (gal)</t>
  </si>
  <si>
    <t>Barrel (bbl)</t>
  </si>
  <si>
    <t>Cubic foot (ft3)</t>
  </si>
  <si>
    <t>Litre (l)</t>
  </si>
  <si>
    <t>Volume Conversions</t>
  </si>
  <si>
    <t>COMMON CONVERSIONS</t>
  </si>
  <si>
    <t>kg</t>
  </si>
  <si>
    <t>t</t>
  </si>
  <si>
    <t>kilogramme (kg)</t>
  </si>
  <si>
    <t>tonne (t)</t>
  </si>
  <si>
    <t>g</t>
  </si>
  <si>
    <t>gram (g)</t>
  </si>
  <si>
    <t>Mass Conversions</t>
  </si>
  <si>
    <t>Distance Conversions</t>
  </si>
  <si>
    <t>miles (m)</t>
  </si>
  <si>
    <t>kilometres (km)</t>
  </si>
  <si>
    <t>m</t>
  </si>
  <si>
    <t>km</t>
  </si>
  <si>
    <t>Source Count</t>
  </si>
  <si>
    <t>**Add calc above</t>
  </si>
  <si>
    <t>Conversion calculation**</t>
  </si>
  <si>
    <t>Average Annual Use - SOLUTION</t>
  </si>
  <si>
    <t>https://www.ipcc.ch/pdf/assessment-report/ar5/wg3/ipcc_wg3_ar5_annex-iii.pdf</t>
  </si>
  <si>
    <t>functional unit per implementation unit</t>
  </si>
  <si>
    <t>per implementation unit</t>
  </si>
  <si>
    <t>Historic Foreign Exchange Rates</t>
  </si>
  <si>
    <t>(convert to US$)</t>
  </si>
  <si>
    <t>http://www.usforex.com/forex-tools/historical-rate-tools/yearly-average-rates</t>
  </si>
  <si>
    <t>Inflation Adjustment Factor</t>
  </si>
  <si>
    <t>(convert historic US$ to US$2014)</t>
  </si>
  <si>
    <t xml:space="preserve">Source: http://inflationdata.com/Inflation/Consumer_Price_Index/CurrentCPI.asp?reloaded=true  </t>
  </si>
  <si>
    <t>Base year</t>
  </si>
  <si>
    <t>Explanation:</t>
  </si>
  <si>
    <t>Specific Geographic Location</t>
  </si>
  <si>
    <t>Land Conversions</t>
  </si>
  <si>
    <t>acre</t>
  </si>
  <si>
    <t>hectare</t>
  </si>
  <si>
    <t>kilohectare</t>
  </si>
  <si>
    <t>Other Conversions</t>
  </si>
  <si>
    <t>g/m2</t>
  </si>
  <si>
    <t>t/ha</t>
  </si>
  <si>
    <t>MMt/ha</t>
  </si>
  <si>
    <t>Carbon to CO2  Conversions</t>
  </si>
  <si>
    <t>1 ppm by volume of atmosphere CO2 =</t>
  </si>
  <si>
    <t>2.13 Gt C</t>
  </si>
  <si>
    <r>
      <t>1 mole CO</t>
    </r>
    <r>
      <rPr>
        <b/>
        <sz val="7.5"/>
        <color rgb="FF000000"/>
        <rFont val="Arial"/>
        <family val="2"/>
      </rPr>
      <t>2 =</t>
    </r>
  </si>
  <si>
    <t>12.011 g C</t>
  </si>
  <si>
    <t>1 g C =</t>
  </si>
  <si>
    <r>
      <t>0.083 mole CO</t>
    </r>
    <r>
      <rPr>
        <b/>
        <sz val="7.5"/>
        <color rgb="FF000000"/>
        <rFont val="Arial"/>
        <family val="2"/>
      </rPr>
      <t>2</t>
    </r>
  </si>
  <si>
    <r>
      <t>3.664 g CO</t>
    </r>
    <r>
      <rPr>
        <b/>
        <sz val="7.5"/>
        <color rgb="FF000000"/>
        <rFont val="Arial"/>
        <family val="2"/>
      </rPr>
      <t>2</t>
    </r>
  </si>
  <si>
    <t>REGIONAL VARIABLE META-ANALYSIS  ---&gt; Unhide</t>
  </si>
  <si>
    <t>ALL UNITS IN:</t>
  </si>
  <si>
    <t>Sensitivity: High/Low</t>
  </si>
  <si>
    <t xml:space="preserve">Raw Data Input </t>
  </si>
  <si>
    <t>CONVENTIONAL First Cost per Implementation Unit for replaced practices/technologies</t>
  </si>
  <si>
    <t>Weight</t>
  </si>
  <si>
    <t>Weighted Data</t>
  </si>
  <si>
    <t>Use weight?</t>
  </si>
  <si>
    <t>VARIABLE</t>
  </si>
  <si>
    <t>SOURCE ID: Author/Org, Date, Info</t>
  </si>
  <si>
    <t>Original Units</t>
  </si>
  <si>
    <t>Common Units</t>
  </si>
  <si>
    <t>(SD above mean)</t>
  </si>
  <si>
    <t>(SD below mean)</t>
  </si>
  <si>
    <t>Statistical Correction</t>
  </si>
  <si>
    <t xml:space="preserve">Data omitted when </t>
  </si>
  <si>
    <t>S.D. above or below the mean</t>
  </si>
  <si>
    <t>Lifetime Capacity - CONVENTIONAL</t>
  </si>
  <si>
    <t>Lifetime Capacity - SOLUTION</t>
  </si>
  <si>
    <t>Average Annual Use - CONVENTIONAL</t>
  </si>
  <si>
    <t>Energy Efficiency Factor - SOLUTION</t>
  </si>
  <si>
    <t>Fuel Efficiency Factor - SOLUTION</t>
  </si>
  <si>
    <t>ADOPTION VARIABLES</t>
  </si>
  <si>
    <t>Current Adoption</t>
  </si>
  <si>
    <t>ALL DATA</t>
  </si>
  <si>
    <t>ADDITIONAL VARIABLES</t>
  </si>
  <si>
    <t>All sources (corrected) - AVERAGE</t>
  </si>
  <si>
    <t>All sources (corrected) - LOW</t>
  </si>
  <si>
    <t>All sources (corrected) - HIGH</t>
  </si>
  <si>
    <t>All sources  - AVERAGE</t>
  </si>
  <si>
    <t>All sources  - HIGH</t>
  </si>
  <si>
    <t>All sources  - LOW</t>
  </si>
  <si>
    <t>CH4</t>
  </si>
  <si>
    <t>IPCC WG3 AR5, Coal - PC, min   (Table A.III.1)</t>
  </si>
  <si>
    <t>US$2010/kW</t>
  </si>
  <si>
    <t>IPCC WG3 AR5, Coal - PC, max  (Table A.III.1)</t>
  </si>
  <si>
    <t>IPCC WG3 AR5, Natural Gas - CCGT, min  (Table A.III.1)</t>
  </si>
  <si>
    <t>IPCC WG3 AR5, Natural Gas - CCGT, max  (Table A.III.1)</t>
  </si>
  <si>
    <t>see explanation for weighting methodology</t>
  </si>
  <si>
    <t>Asia</t>
  </si>
  <si>
    <t>IPCC WG3 AR5, Coal  (Table A.III.1)</t>
  </si>
  <si>
    <t>IPCC WG3 AR5, Natural Gas  (Table A.III.1)</t>
  </si>
  <si>
    <t>IEA Technology Roadmap 2012, Coal</t>
  </si>
  <si>
    <t>http://www.iea.org/publications/freepublications/publication/TechnologyRoadmapHighEfficiencyLowEmissionsCoalFiredPowerGeneration_WEB_Updated_March2013.pdf</t>
  </si>
  <si>
    <t>IEA, ETSAP, 2010, Natural Gas</t>
  </si>
  <si>
    <t>http://www.iea-etsap.org/web/e-techds/pdf/e02-gas_fired_power-gs-ad-gct.pdf</t>
  </si>
  <si>
    <t>TWh/TW</t>
  </si>
  <si>
    <t>EIA 2016, Electric Power Monthly, Coal (2013)  (Table 6.7.A)</t>
  </si>
  <si>
    <t>http://www.eia.gov/electricity/monthly/epm_table_grapher.cfm?t=epmt_6_07_a</t>
  </si>
  <si>
    <t xml:space="preserve">EIA 2016, Electric Power Monthly, Coal (2014)  (Table 6.7.A) </t>
  </si>
  <si>
    <t xml:space="preserve">EIA 2016, Electric Power Monthly, Coal (2015)  (Table 6.7.A) </t>
  </si>
  <si>
    <t xml:space="preserve">EIA 2016, Electric Power Monthly, Natural Gas CCGT (2013)  (Table 6.7.A) </t>
  </si>
  <si>
    <t>IEA ETP 2016, Natural Gas (in 2013)  (Ch. 2 Figure 2.14)</t>
  </si>
  <si>
    <t>http://www.iea.org/etp/etp2016/secure/</t>
  </si>
  <si>
    <t>United Kingom</t>
  </si>
  <si>
    <t>IEA ETP 2016, Coal (in 2013)</t>
  </si>
  <si>
    <t>Generation Conversion</t>
  </si>
  <si>
    <t>Annual generation:</t>
  </si>
  <si>
    <t>Days =</t>
  </si>
  <si>
    <t>Hours =</t>
  </si>
  <si>
    <t>IPCC WG3 AR5,  Coal - PC, min   (Table A.III.1)</t>
  </si>
  <si>
    <t>US$2010/MWh</t>
  </si>
  <si>
    <t>US$2014/kWh</t>
  </si>
  <si>
    <t>t CO2-eq/TWh</t>
  </si>
  <si>
    <t>IPCC WG3 AR5, Coal - PC, min  (Table A.III.2)</t>
  </si>
  <si>
    <t>IPCC WG3 AR5, Coal - PC, max  (Table A.III.2)</t>
  </si>
  <si>
    <t>IPCC WG3 AR5, Natural Gas - CCGT, min  (Table A.III.2)</t>
  </si>
  <si>
    <t>IPCC WG3 AR5,  Natural Gas - CCGT, max  (Table A.III.2)</t>
  </si>
  <si>
    <t>US$2014/kW</t>
  </si>
  <si>
    <t>2005-2014 Average CONVENTIONAL Fuel Price per functional unit</t>
  </si>
  <si>
    <t>US$2014/short ton</t>
  </si>
  <si>
    <t>US$2014/millionBTU</t>
  </si>
  <si>
    <t>$US2014/kWh</t>
  </si>
  <si>
    <t xml:space="preserve">Weighted Average CONVENTIONAL Plant Efficiency </t>
  </si>
  <si>
    <t>From "Coal Plant Efficiency" variable</t>
  </si>
  <si>
    <t>Various</t>
  </si>
  <si>
    <t>From "Natural Gas Plant Efficiency variable</t>
  </si>
  <si>
    <t>Coal Plant Efficiency</t>
  </si>
  <si>
    <t>IPCC WG3 AR5, min  (Table A.III.2)</t>
  </si>
  <si>
    <t>IPCC WG3 AR5, median  (Table A.III.2)</t>
  </si>
  <si>
    <t>IPCC WG3 AR5, max  (Table A.III.2)</t>
  </si>
  <si>
    <t>IEA 2010, Power Generation from Coal (p. 61), lower heating value (LHV)</t>
  </si>
  <si>
    <t>https://www.iea.org/ciab/papers/power_generation_from_coal.pdf</t>
  </si>
  <si>
    <t>US EIA, Average 2004-2014</t>
  </si>
  <si>
    <t>http://www.eia.gov/electricity/annual/html/epa_08_01.html</t>
  </si>
  <si>
    <t>BTU/kWh</t>
  </si>
  <si>
    <r>
      <t xml:space="preserve">For the IEA data, a lower heating value (LHV) is used. The average EIA data from 2004-2014 is reported in Btu/kWh, and this average is converted to an efficiency measure by dividing the equivalent Btu content of a kWh of electricity (which is 3,412 Btu) by the raw data input (see: https://www.eia.gov/tools/faqs/faq.cfm?id=667&amp;t=2). For the IPCC data, minimum, median, and maximum values are included.NOTE: the IPCC uses the following sources for calculating minimum, median, and maximum fixed annual opeartion and maintenance costs for coal and natural gas: 
</t>
    </r>
    <r>
      <rPr>
        <b/>
        <sz val="11"/>
        <rFont val="Arial"/>
        <family val="2"/>
      </rPr>
      <t>Coal PC (Pulverized Coal):</t>
    </r>
    <r>
      <rPr>
        <sz val="11"/>
        <rFont val="Arial"/>
        <family val="2"/>
      </rPr>
      <t xml:space="preserve"> Black and Veatch (2012), DEA (2012), IEA/NEA (2010), IEA (2013a), IEA-RETD (2013), Schmidt et al. (2012), US EIA (2013).
</t>
    </r>
    <r>
      <rPr>
        <b/>
        <sz val="11"/>
        <rFont val="Arial"/>
        <family val="2"/>
      </rPr>
      <t>Gas Combined Cycle:</t>
    </r>
    <r>
      <rPr>
        <sz val="11"/>
        <rFont val="Arial"/>
        <family val="2"/>
      </rPr>
      <t xml:space="preserve"> Black and Veatch (2012), DEA (2012), IEA/NEA (2010), IEA (2011),IEA (2013a), IEA-RETD (2013), Schmidt et al. (2012), US EIA (2013).</t>
    </r>
  </si>
  <si>
    <t>Natural Gas Plant Efficiency</t>
  </si>
  <si>
    <t>IEA 2010, ETSAP, OCGT, lower heating value, min</t>
  </si>
  <si>
    <t>IEA 2010, ETSAP, OCGT, lower heating value, max</t>
  </si>
  <si>
    <t>IEA 2010, ETSAP, CCGT, lower heating value, min</t>
  </si>
  <si>
    <t>IEA 2010, ETSAP, CCGT, lower heating value, max</t>
  </si>
  <si>
    <t>Btu/kWh</t>
  </si>
  <si>
    <r>
      <t xml:space="preserve">For the IEA data, minimum and maximum lower heating values (LHV) are included. The average EIA data from 2004-2014 is reported in Btu/kWh, and this average is converted to an efficiency measure by dividing the equivalent Btu content of a kWh of electricity (which is 3,412 Btu) by the raw data input (see: https://www.eia.gov/tools/faqs/faq.cfm?id=667&amp;t=2). For the IPCC data, minimum, median, and maximum values are included. NOTE: the IPCC uses the following sources for calculating minimum, median, and maximum fixed annual opeartion and maintenance costs for coal and natural gas: 
</t>
    </r>
    <r>
      <rPr>
        <b/>
        <sz val="11"/>
        <rFont val="Arial"/>
        <family val="2"/>
      </rPr>
      <t>Coal PC (Pulverized Coal):</t>
    </r>
    <r>
      <rPr>
        <sz val="11"/>
        <rFont val="Arial"/>
        <family val="2"/>
      </rPr>
      <t xml:space="preserve"> Black and Veatch (2012), DEA (2012), IEA/NEA (2010), IEA (2013a), IEA-RETD (2013), Schmidt et al. (2012), US EIA (2013).
</t>
    </r>
    <r>
      <rPr>
        <b/>
        <sz val="11"/>
        <rFont val="Arial"/>
        <family val="2"/>
      </rPr>
      <t>Gas Combined Cycle:</t>
    </r>
    <r>
      <rPr>
        <sz val="11"/>
        <rFont val="Arial"/>
        <family val="2"/>
      </rPr>
      <t xml:space="preserve"> Black and Veatch (2012), DEA (2012), IEA/NEA (2010), IEA (2011),IEA (2013a), IEA-RETD (2013), Schmidt et al. (2012), US EIA (2013).</t>
    </r>
  </si>
  <si>
    <t>Combined Learning Rate</t>
  </si>
  <si>
    <t>% of system cost</t>
  </si>
  <si>
    <t>2014 capital cost ($/kW)</t>
  </si>
  <si>
    <t>2014 production (kW)</t>
  </si>
  <si>
    <t>PD Common Fuel Data-COAL</t>
  </si>
  <si>
    <t>PD Common Fuel Data-NG</t>
  </si>
  <si>
    <t xml:space="preserve">World </t>
  </si>
  <si>
    <t>CONVENTIONAL Variable Operating Cost (VOM) per Functional Unit</t>
  </si>
  <si>
    <t xml:space="preserve">SOLUTION Variable Operating Cost (VOM) per Functional Unit </t>
  </si>
  <si>
    <t>hours</t>
  </si>
  <si>
    <t>World / Drawdown Region</t>
  </si>
  <si>
    <t/>
  </si>
  <si>
    <t>GHG to CO2-eq  Conversions</t>
  </si>
  <si>
    <t>CO2-eq</t>
  </si>
  <si>
    <t>N2O</t>
  </si>
  <si>
    <t>PD Common Fuel Data-Coal/Oil/Gas, based on IEA (2016), Third Quarter</t>
  </si>
  <si>
    <t>Lazard's LCOE Analysis–Version 10.0, 2016, coal, low estimate</t>
  </si>
  <si>
    <t>https://www.lazard.com/perspective/levelized-cost-of-energy-analysis-100/</t>
  </si>
  <si>
    <t>US$2016/kW</t>
  </si>
  <si>
    <t>Lazard's LCOE Analysis–Version 10.0, 2016, natural gas (Combined Cycle), low estimate</t>
  </si>
  <si>
    <t>Lazard's LCOE Analysis–Version 10.0, 2016, natural gas (Combined Cycle), high estimate</t>
  </si>
  <si>
    <t>Lazard's LCOE Analysis–Version 10.0, 2016, Diesel Reciprocrating Engine Low Estimtae</t>
  </si>
  <si>
    <t>Lazard's LCOE Analysis–Version 10.0, 2016, Diesel Reciprocrating Engine High estimate</t>
  </si>
  <si>
    <t>IEA (2010) Projected Costs of generating Electricity (oil plants)</t>
  </si>
  <si>
    <t>http://www.worldenergyoutlook.org/media/weowebsite/energymodel/ProjectedCostsofGeneratingElectricity2010.pdf</t>
  </si>
  <si>
    <r>
      <t xml:space="preserve">The value for CONVENTIONAL First Cost is calculated by taking the weighted average of first cost values for conventional electricity generating technologies that will be directly replaced by the solution. The weight is the percentage share, for the given technology, of total global generatiion in 2014. These figures on historical generation were collected from The World Bank Data in The Shift Project Data Portal (http://www.tsp-data-portal.org/Breakdown-of-Electricity-Generation-by-Energy-Source#tspQvChart). NOTE: the IPCC uses the following sources for calculating minimum, median, and maximum First Cost for coal and natural gas: 
</t>
    </r>
    <r>
      <rPr>
        <b/>
        <sz val="11"/>
        <rFont val="Arial"/>
        <family val="2"/>
      </rPr>
      <t>Coal PC (Pulverized Coal)</t>
    </r>
    <r>
      <rPr>
        <sz val="11"/>
        <rFont val="Arial"/>
        <family val="2"/>
      </rPr>
      <t xml:space="preserve">: Black and Veatch (2012), DEA (2012), IEA/NEA (2010), IEA (2013a), IEA-RETD (2013), Schmidt et al. (2012), US EIA (2013).
</t>
    </r>
    <r>
      <rPr>
        <b/>
        <sz val="11"/>
        <rFont val="Arial"/>
        <family val="2"/>
      </rPr>
      <t>Gas Combined Cycle</t>
    </r>
    <r>
      <rPr>
        <sz val="11"/>
        <rFont val="Arial"/>
        <family val="2"/>
      </rPr>
      <t>: Black and Veatch (2012), DEA (2012), IEA/NEA (2010), IEA (2011),IEA (2013a), IEA-RETD (2013), Schmidt et al. (2012), US EIA (2013). NOTE: Lazard's LCOE Analysis Version 10.0 includes carbon capture and storage coal technology in its "high estimate" for costs, which is why these are not included.</t>
    </r>
  </si>
  <si>
    <t>Lazard's LCOE Analysis–Version 10.0, 2016, coal</t>
  </si>
  <si>
    <t>Lazard's LCOE Analysis–Version 10.0, 2016, natural gas (Combined Cycle)</t>
  </si>
  <si>
    <t>Lazard's LCOE Analysis–Version 10.0, 2016, Diesel reciprocating engine</t>
  </si>
  <si>
    <r>
      <t xml:space="preserve">The value for Lifetime Capacity - Conventional is calculated by taking the weighted average of lifetime capacity values (kWh/kW) for conventional electricity generating technologies that will be directly replaced by the solution. Raw data inputs in years are converted to kWh/kW by multiplying by the Average Annual Use - Conventional variable. The weight is the percentage share, for the given technology, of total global generation. These figures on historical generation were collected from The World Bank Data in The Shift Project Data Portal (http://www.tsp-data-portal.org/Breakdown-of-Electricity-Generation-by-Energy-Source#tspQvChart). NOTE: the IPCC uses the following sources for Lifetime Capacity for coal and natural gas: 
</t>
    </r>
    <r>
      <rPr>
        <b/>
        <sz val="11"/>
        <rFont val="Arial"/>
        <family val="2"/>
      </rPr>
      <t xml:space="preserve">Coal PC (Pulverized Coal): </t>
    </r>
    <r>
      <rPr>
        <sz val="11"/>
        <rFont val="Arial"/>
        <family val="2"/>
      </rPr>
      <t xml:space="preserve">Black and Veatch (2012), DEA (2012), IEA/NEA (2010), IEA (2013a), IEA-RETD (2013), Schmidt et al. (2012), US EIA (2013).
</t>
    </r>
    <r>
      <rPr>
        <b/>
        <sz val="11"/>
        <rFont val="Arial"/>
        <family val="2"/>
      </rPr>
      <t xml:space="preserve">Gas Combined Cycle: </t>
    </r>
    <r>
      <rPr>
        <sz val="11"/>
        <rFont val="Arial"/>
        <family val="2"/>
      </rPr>
      <t>Black and Veatch (2012), DEA (2012), IEA/NEA (2010), IEA (2011),IEA (2013a), IEA-RETD (2013), Schmidt et al. (2012), US EIA (2013).</t>
    </r>
  </si>
  <si>
    <t>Lazard's LCOE Analysis–Version 10.0, 2016, diesel reciprocating engine lhigh estimate</t>
  </si>
  <si>
    <t>Lazard's LCOE Analysis–Version 10.0, 2016, diesel reciprocating engine low estimate</t>
  </si>
  <si>
    <t>US$2016/MWh</t>
  </si>
  <si>
    <t>Lazard's LCOE Analysis–Version 10.0, 2016, natural gas (Combined Cycle), minimum</t>
  </si>
  <si>
    <t>Lazard's LCOE Analysis–Version 10.0, 2016, natural gas (Combined Cycle), maximum</t>
  </si>
  <si>
    <t>Lazard's LCOE Analysis–Version 10.0, 2016, diesel reciprocating engine</t>
  </si>
  <si>
    <r>
      <t xml:space="preserve">The value for CONVENTIONAL Variable Operation &amp; Maintenance (VOM) Cost is calculated per functional unit (i.e. per hour of operation). According to PJM (2011), VOM costs include expenses such as air filter replacements, inspections and overhauls, water treatment expenses, catalyst replacements, and major overhaul expenses. Given that these can occur in some cases over a number of years, the costs are divided by hours of operation to derive a cost per hour of operation, which is why these costs are reported in MWh. The MWh values for the IPCC minimum, median, and maximum VOM costs are input and then converted to kWh values. These figures on historical generation were collected from The World Bank Data in The Shift Project Data Portal (http://www.tsp-data-portal.org/Breakdown-of-Electricity-Generation-by-Energy-Source#tspQvChart). NOTE: the IPCC uses the following sources for calculating minimum, median, and maximum First Cost for coal and natural gas: 
</t>
    </r>
    <r>
      <rPr>
        <b/>
        <sz val="11"/>
        <rFont val="Arial"/>
        <family val="2"/>
      </rPr>
      <t xml:space="preserve">Coal PC (Pulverized Coal): </t>
    </r>
    <r>
      <rPr>
        <sz val="11"/>
        <rFont val="Arial"/>
        <family val="2"/>
      </rPr>
      <t xml:space="preserve">Black and Veatch (2012), DEA (2012), IEA/NEA (2010), IEA (2013a), IEA-RETD (2013), Schmidt et al. (2012), US EIA (2013).
</t>
    </r>
    <r>
      <rPr>
        <b/>
        <sz val="11"/>
        <rFont val="Arial"/>
        <family val="2"/>
      </rPr>
      <t>Gas Combined Cycle:</t>
    </r>
    <r>
      <rPr>
        <sz val="11"/>
        <rFont val="Arial"/>
        <family val="2"/>
      </rPr>
      <t xml:space="preserve"> Black and Veatch (2012), DEA (2012), IEA/NEA (2010), IEA (2011),IEA (2013a), IEA-RETD (2013), Schmidt et al. (2012), US EIA (2013). </t>
    </r>
    <r>
      <rPr>
        <b/>
        <sz val="11"/>
        <rFont val="Arial"/>
        <family val="2"/>
      </rPr>
      <t>Source for PJM definition:</t>
    </r>
    <r>
      <rPr>
        <sz val="11"/>
        <rFont val="Arial"/>
        <family val="2"/>
      </rPr>
      <t xml:space="preserve"> https://pjm.com/~/media/committees-groups/subcommittees/cds/20110228/20110228-item-06a-cds-educational-paper-for-vom.ashx</t>
    </r>
  </si>
  <si>
    <t>Lazard's LCOE Analysis–Version 10.0, coal, low estimate</t>
  </si>
  <si>
    <t>Lazard's LCOE Analysis–Version 10.0, gas CC, high estimate</t>
  </si>
  <si>
    <t>Lazard's LCOE Analysis–Version 10.0, gas CC, low estimate</t>
  </si>
  <si>
    <t>Lazard's LCOE Analysis–Version 10.0, diesel reciprocating engine</t>
  </si>
  <si>
    <t xml:space="preserve">The value for Conventional Fixed Operation &amp; Maintenance (FOM) Cost is calculated per implementation unit (i.e. per kW of installed capacity). FOM costs can include expenses such as day-to-day preventative and corrective maintenance, labor costs, asset and site management, and maintaining health and safety, among others.These figures on historical generation were collected from The World Bank Data in The Shift Project Data Portal (http://www.tsp-data-portal.org/Breakdown-of-Electricity-Generation-by-Energy-Source#tspQvChart). NOTE: the IPCC uses the following sources for calculating minimum, median, and maximum fixed annual opeartion and maintenance costs for coal and natural gas: 
Coal PC (Pulverized Coal): Black and Veatch (2012), DEA (2012), IEA/NEA (2010), IEA (2013a), IEA-RETD (2013), Schmidt et al. (2012), US EIA (2013).
Gas Combined Cycle: Black and Veatch (2012), DEA (2012), IEA/NEA (2010), IEA (2011),IEA (2013a), IEA-RETD (2013), Schmidt et al. (2012), US EIA (2013). NOTE: Lazard's LCOE Analysis Version 10.0 includes carbon capture and storage coal technology in its "high estimate" for costs, which is why these are not included. </t>
  </si>
  <si>
    <t>Oil Plant Efficiency</t>
  </si>
  <si>
    <t>Hondo (2005) Oil fired powerplant</t>
  </si>
  <si>
    <t>http://www.univie.ac.at/photovoltaik/umwelt/LCA_japanstudy.pdf</t>
  </si>
  <si>
    <t>From "Oil Plant Efficiency variable"</t>
  </si>
  <si>
    <t>20-year</t>
  </si>
  <si>
    <t>100-year</t>
  </si>
  <si>
    <t>Exclude Data?</t>
  </si>
  <si>
    <t>Low Correction?</t>
  </si>
  <si>
    <t>http://www.irena.org/DocumentDownloads/Publications/IRENA_RE_Statistics_2016.pdf</t>
  </si>
  <si>
    <t>CONVENTIONAL Fixed Operating Cost (FOM)</t>
  </si>
  <si>
    <t>SOLUTION Fixed Operating Cost (FOM)</t>
  </si>
  <si>
    <t>TWh/TW/year</t>
  </si>
  <si>
    <t>Cubic meter (m3)</t>
  </si>
  <si>
    <t>square m (m2)</t>
  </si>
  <si>
    <t>LEARNING RATE (REF)</t>
  </si>
  <si>
    <t>Europe</t>
  </si>
  <si>
    <t>LEARNING RATE (PDS)</t>
  </si>
  <si>
    <t>Asia (Sans Japan)</t>
  </si>
  <si>
    <t>Middle East and Africa</t>
  </si>
  <si>
    <t>ADDITIONAL INPUTS FOR Coal &amp; Gas plants</t>
  </si>
  <si>
    <t>KEY INPUT VARIABLES FOR ADVANCED CONTROLS</t>
  </si>
  <si>
    <t>Link these outputs to Factoring Sheets or Advanced Controls as appropriate</t>
  </si>
  <si>
    <t>Direct Emissions per SOLUTION Functional Unit</t>
  </si>
  <si>
    <t>Direct Emissions per CONVENTIONAL Functional Unit</t>
  </si>
  <si>
    <t>Fuel Consumed per CONVENTIONAL Functional Unit</t>
  </si>
  <si>
    <t>Total Energy Used per SOLUTION functional unit</t>
  </si>
  <si>
    <t>Component 1</t>
  </si>
  <si>
    <t>Component 2</t>
  </si>
  <si>
    <t>Component 3</t>
  </si>
  <si>
    <t>TOTALS</t>
  </si>
  <si>
    <t>Efficiency Rate</t>
  </si>
  <si>
    <r>
      <rPr>
        <b/>
        <sz val="12"/>
        <rFont val="Arial"/>
        <family val="2"/>
      </rPr>
      <t>Efficiency</t>
    </r>
    <r>
      <rPr>
        <sz val="12"/>
        <rFont val="Arial"/>
        <family val="2"/>
      </rPr>
      <t xml:space="preserve"> Rate</t>
    </r>
  </si>
  <si>
    <t>Breakdown of Unit Prices each Year</t>
  </si>
  <si>
    <t>Estimate a Learning Rate for A Single Technology</t>
  </si>
  <si>
    <t>Estimate a Learning Rate for a Technology with Components having Different Learning Rates</t>
  </si>
  <si>
    <r>
      <rPr>
        <b/>
        <sz val="12"/>
        <rFont val="Arial"/>
        <family val="2"/>
      </rPr>
      <t>Learning</t>
    </r>
    <r>
      <rPr>
        <sz val="12"/>
        <rFont val="Arial"/>
        <family val="2"/>
      </rPr>
      <t xml:space="preserve"> Rate</t>
    </r>
  </si>
  <si>
    <t>Estimate Future Prices for Technology</t>
  </si>
  <si>
    <r>
      <rPr>
        <b/>
        <sz val="12"/>
        <rFont val="Arial"/>
        <family val="2"/>
      </rPr>
      <t>Learning</t>
    </r>
    <r>
      <rPr>
        <sz val="12"/>
        <rFont val="Arial"/>
        <family val="2"/>
      </rPr>
      <t xml:space="preserve"> Rate  </t>
    </r>
  </si>
  <si>
    <r>
      <rPr>
        <b/>
        <sz val="12"/>
        <rFont val="Arial"/>
        <family val="2"/>
      </rPr>
      <t>Efficiency</t>
    </r>
    <r>
      <rPr>
        <sz val="12"/>
        <rFont val="Arial"/>
        <family val="2"/>
      </rPr>
      <t xml:space="preserve"> rate</t>
    </r>
  </si>
  <si>
    <t>$/ kW</t>
  </si>
  <si>
    <t>kW</t>
  </si>
  <si>
    <t>SOLUTION First Cost per Implementation Unit</t>
  </si>
  <si>
    <t>TWh/kW</t>
  </si>
  <si>
    <t>Indirect CO2 Emissions per CONVENTIONAL Implementation OR functional Unit -- CHOOSE ONLY ONE on Advanced Controls</t>
  </si>
  <si>
    <t>US$2014/kW installed</t>
  </si>
  <si>
    <t>US$2014/kW Installed</t>
  </si>
  <si>
    <t>hours/ year</t>
  </si>
  <si>
    <t>TWh Used/TWh supplied</t>
  </si>
  <si>
    <t>Indirect CO2 Emissions per SOLUTION Implementation Unit (Select on Advanced Controls)</t>
  </si>
  <si>
    <t>IRENA (2016)_Historical data for solar PV</t>
  </si>
  <si>
    <t>Assuming that PV utility represents around 60% of total Solar PV</t>
  </si>
  <si>
    <t>http://www.ren21.net/status-of-renewables/global-status-report/</t>
  </si>
  <si>
    <t>UK</t>
  </si>
  <si>
    <t>http://www.irena.org/DocumentDownloads/Publications/IRENA_RE_Power_Costs_2014_report.pdf</t>
  </si>
  <si>
    <t>http://www.iea.org/publications/freepublications/publication/TechnologyRoadmapSolarPhotovoltaicEnergy_2014edition.pdf</t>
  </si>
  <si>
    <t>US$2013/kW</t>
  </si>
  <si>
    <t>http://www.itrpv.net/Reports/Downloads/</t>
  </si>
  <si>
    <t>https://www.lazard.com/media/2390/lazards-levelized-cost-of-energy-analysis-90.pdf</t>
  </si>
  <si>
    <t>The value for Lifetime Capacity - SOLUTION is converted from a raw data input (years) to kWh/kW by multiplying by the Average Annual Use - Solution variable.</t>
  </si>
  <si>
    <t>kWh/kW</t>
  </si>
  <si>
    <t>http://www.ren21.net/wp-content/uploads/2016/06/GSR_2016_Full_Report_REN21.pdf</t>
  </si>
  <si>
    <t>Africa</t>
  </si>
  <si>
    <t>Capacity factor (%)</t>
  </si>
  <si>
    <t>Central America and the Caribbean</t>
  </si>
  <si>
    <t>Eurasia</t>
  </si>
  <si>
    <t>Middle East</t>
  </si>
  <si>
    <t>South America</t>
  </si>
  <si>
    <t>http://www.irena.org/documentdownloads/publications/irena_re_power_costs_2014_report.pdf</t>
  </si>
  <si>
    <t>https://www.eia.gov/electricity/monthly/pdf/epm.pdf</t>
  </si>
  <si>
    <t>The raw data input is generally a capacity factor value that is converted to average annual use (TWh/TW/) by multiplying capacity factor by total hours/year (8760). NOTE: the IPCC uses the following sources for calculating minimum and maximum Average Annual Use values for solar PV Solar PV: IEA (2013a), IRENA (2013), JRC (2012), LBNL (2013), UK CCC (2011), US EIA (2013)</t>
  </si>
  <si>
    <t xml:space="preserve">The value for SOLUTION Fixed Operation &amp; Maintenance (FOM) Cost is calculated per implementation unit (i.e. per kW of installed capacity). FOM costs can include expenses such as day-to-day preventative and corrective maintenance, labor costs, asset and site management, and maintaining health and safety, among others. NOTE: Utility-scale solar PV does not incur any variable operation and maintenance costs, so FOM are the only costs associated with the SOLUTION other than First Cost. </t>
  </si>
  <si>
    <t>https://www.ipcc.ch/pdf/assessment-report/ar5/wg3/ipcc_wg3_ar5_full.pdf</t>
  </si>
  <si>
    <t>https://emp.lbl.gov/sites/all/files/lbnl-1000917.pdf</t>
  </si>
  <si>
    <t>http://www.energy.ca.gov/2014publications/CEC-200-2014-003/CEC-200-2014-003-SD.pdf</t>
  </si>
  <si>
    <t>http://www.eia.gov/forecasts/capitalcost/pdf/updated_capcost.pdf</t>
  </si>
  <si>
    <t>US$2012/kW</t>
  </si>
  <si>
    <t>http://energy.gov/sites/prod/files/2014/01/f7/47927_chapter4.pdf</t>
  </si>
  <si>
    <t>http://www.nrel.gov/analysis/data_tech_baseline.html</t>
  </si>
  <si>
    <t>http://www.iea.org/publications/freepublications/publication/ETP2012_free.pdf</t>
  </si>
  <si>
    <t>https://emp.lbl.gov/sites/all/files/lbnl-6858e_0.pdf</t>
  </si>
  <si>
    <t>US$2011/kW</t>
  </si>
  <si>
    <t>Electricity Consumed per Functional Unit - CONVENTIONAL</t>
  </si>
  <si>
    <t>g-CO2eq/kWh</t>
  </si>
  <si>
    <t>http://onlinelibrary.wiley.com/doi/10.1111/j.1530-9290.2011.00423.x/abstract</t>
  </si>
  <si>
    <t>Rome</t>
  </si>
  <si>
    <t>Gobi Desert</t>
  </si>
  <si>
    <t>http://onlinelibrary.wiley.com/doi/10.1111/j.1530-9290.2011.00439.x/abstract</t>
  </si>
  <si>
    <t>Central Europe</t>
  </si>
  <si>
    <t>Southern Europe</t>
  </si>
  <si>
    <t>Arizona</t>
  </si>
  <si>
    <t>Western Europe</t>
  </si>
  <si>
    <t>Percentage of Solar Photovoltaic Generation from Utility Scale</t>
  </si>
  <si>
    <t>http://www.seia.org/research-resources/solar-market-insight-report-2014-q4</t>
  </si>
  <si>
    <t>http://energy.gov/sites/prod/files/2014/01/f7/47927_chapter3_0.pdf</t>
  </si>
  <si>
    <t xml:space="preserve">This variable is used in the model to separate aggregated solar PV adoption data for adoption prognostications that combined both utiulity and rooftop PV and is na important assumption for this model. </t>
  </si>
  <si>
    <t>Solar PV Module Learning Rate</t>
  </si>
  <si>
    <t>http://pure.iiasa.ac.at/6231/1/IR-00-014.pdf</t>
  </si>
  <si>
    <t>https://www.agora-energiewende.de/fileadmin/Projekte/2014/Kosten-Photovoltaik-2050/AgoraEnergiewende_Current_and_Future_Cost_of_PV_Feb2015_web.pdf</t>
  </si>
  <si>
    <t>http://138.4.46.62:8080/ies/ficheros/2_52_ref1.pdf</t>
  </si>
  <si>
    <t>http://www.sciencedirect.com/science/article/pii/S0301421508001237</t>
  </si>
  <si>
    <t>http://www.sciencedirect.com/science/article/pii/S136403211200696X</t>
  </si>
  <si>
    <t>http://www.ipcc.ch/report/srren/</t>
  </si>
  <si>
    <t>https://www.wecc.biz/Reliability/2014_TEPPC_Generation_CapCost_Report_E3.pdf</t>
  </si>
  <si>
    <t>http://www.sciencedirect.com/science/article/pii/S0140988313001837</t>
  </si>
  <si>
    <t xml:space="preserve">In order to create a customized learning rate for utility-scale solar PV that uses separate learning rates for PV modules vs balance of systems (BOS) costs, a separate variable was created specifically for the PV module learning rate. This variable is used below under 'Learning Rate' to calculate an overall learning rate for the PV system (see explanation below). </t>
  </si>
  <si>
    <t>Utility Scale PV BOS Learning Rate</t>
  </si>
  <si>
    <t>https://www.iea.org/publications/freepublications/publication/pv_roadmap.pdf</t>
  </si>
  <si>
    <t>http://energy.gov/sites/prod/files/2014/01/f6/sunshot_webinar_20130226.pdf</t>
  </si>
  <si>
    <t>https://www.researchgate.net/profile/Wilfried_Van_Sark/publication/4078553_Experience_curve_approach_for_more_effective_policy_instruments/links/0046352a993fd3b07e000000.pdf</t>
  </si>
  <si>
    <t>Percentage of PV System Installed Costs from Module</t>
  </si>
  <si>
    <t>http://www.iea-pvps.org/fileadmin/dam/public/report/national/IEA-PVPS_-_Trends_2015_-_MedRes.pdf</t>
  </si>
  <si>
    <t>http://www.pv-magazine.com/news/details/beitrag/gtm-research--bos-cost-reductions-drive-falling-pv-system-prices_100021056/#axzz4JDNzgeqt</t>
  </si>
  <si>
    <t xml:space="preserve">In order to create a customized learning rate for utility-scale solar PV that uses separate learning rates for PV modules vs balance of systems (BOS) costs, a separate variable was created to indicate what percentage of total installed costs are from the PV module vs the balance of systems costs for utility-scale solar PV. The Bolinger and Seel (2015) data is specifically for utility-scale solar PV, but it is exclusive to USA. We assume on average that utility-scale solar PV will incur higher balance of systems costs than rooftop installations. This variable is used below under 'Learning Rate' to calculate an overall learning rate for the PV system (see explanation below). </t>
  </si>
  <si>
    <t>Historical Solar PV total generation split in the conversion calculations to have just Solar PV utility scale generation.</t>
  </si>
  <si>
    <t>zotero://attachment/9207/</t>
  </si>
  <si>
    <t>2010-2012</t>
  </si>
  <si>
    <t xml:space="preserve">The raw data input for Average Annual Use - Conventional is a capacity factor value that is converted to average annual use (TWh/TW/) by multiplying capacity factor by total hours/year (8760). A weight is then applied in order to create a weighted average value for all conventional sources that will be replaced by this solution. The weight is the percentage share, for the given technology, of total global generation. These figures on historical generation were collected from The World Bank Data in The Shift Project Data Portal (http://www.tsp-data-portal.org/Breakdown-of-Electricity-Generation-by-Energy-Source#tspQvChart). </t>
  </si>
  <si>
    <t xml:space="preserve">This variable creates a weighted average CONVENTIONAL Plant Efficiency by applying a weight to averaged plant efficiency data for coal and natural gas (see two variables below). The weights are based on the percentage, for the given technology, of total global generation. These values (TWh) are based on the IEA 2016 Energy Technology Perspectives (ETP) scenario. </t>
  </si>
  <si>
    <t>Coal (original units - short ton) is converted to a kWh value assuming a power plant heat rate of 10,080 Btu/kWh (from EIA Power plant heat rates source). Both prices are weighted based on the percentage, for the given technology, of total global generation. These values (TWh) are based on the IEA 2016 Energy Technology Perspectives (ETP) scenario. (EIA):https://www.eia.gov/tools/faqs/faq.cfm?id=667&amp;t=2</t>
  </si>
  <si>
    <t>http://www.nature.com/nclimate/journal/v2/n7/full/nclimate1490.html?foxtrotcallback=true</t>
  </si>
  <si>
    <t>€2012/MW</t>
  </si>
  <si>
    <t>OECD/NEA 2015 -  Combined Cycle natural gas (Minimum)</t>
  </si>
  <si>
    <t>https://www.oecd-nea.org/ndd/pubs/2015/7057-proj-costs-electricity-2015.pdf</t>
  </si>
  <si>
    <t>US$2015/kW</t>
  </si>
  <si>
    <t>OECD/NEA 2015 - Combined Cycle natural gas (Maximum)</t>
  </si>
  <si>
    <t>OECD/NEA 2015 - Pulverised Coal fired technology (minimum)</t>
  </si>
  <si>
    <t>OECD/NEA 2015 - Pulverised Coal fired technology (Maximum)</t>
  </si>
  <si>
    <t>US EIA (2013) Conventional Natural gas Combined Cycle</t>
  </si>
  <si>
    <t>https://www.eia.gov/outlooks/capitalcost/pdf/updated_capcost.pdf</t>
  </si>
  <si>
    <t>US EIA (2013) Coal Dual Unit IGCC</t>
  </si>
  <si>
    <t>https://energiatalgud.ee/img_auth.php/4/42/Energinet.dk._Technology_Data_for_Energy_Plants._2012.pdf</t>
  </si>
  <si>
    <t>EnergyNet.DK - gas turbine combined cycle (back pressure)</t>
  </si>
  <si>
    <t>Lazard's LCOE Analysis–Version 10.0, 2016, coal (Minimum)</t>
  </si>
  <si>
    <t>Lazard's LCOE Analysis–Version 10.0, 2016, natural gas (gas peaking), minimum</t>
  </si>
  <si>
    <t>Lazard's LCOE Analysis–Version 10.0, 2016, natural gas (gas peaking), maximum</t>
  </si>
  <si>
    <t>Black and Veatch 2012 - Natural gas Combined Cycle Technology</t>
  </si>
  <si>
    <t>https://www.bv.com/docs/reports-studies/nrel-cost-report.pdf</t>
  </si>
  <si>
    <t>US$2012/MWh</t>
  </si>
  <si>
    <t>Black and Veatch 2012 - Pulverized Coal Fired Power Generation</t>
  </si>
  <si>
    <t>EnergyNet.DK- advanced pulverized coal fired powerplant</t>
  </si>
  <si>
    <t xml:space="preserve">EnergyNet.DK - Gas turbine single cycle large scale </t>
  </si>
  <si>
    <t>EnergyNet.DK - gas turbine single cycle medium scale</t>
  </si>
  <si>
    <t xml:space="preserve">US EIA (2013) Conventional Natural gas Combined Cycle </t>
  </si>
  <si>
    <t xml:space="preserve">https://www.eia.gov/outlooks/capitalcost/pdf/updated_capcost.pdf </t>
  </si>
  <si>
    <t>US EIA (2013) Coal Single Unit Advanced PC</t>
  </si>
  <si>
    <t xml:space="preserve">US EIA (2013) Advanced Natural gas Conbined Cycle </t>
  </si>
  <si>
    <t xml:space="preserve">US EIA (2013) Advanced Natural gas Combined Cycle </t>
  </si>
  <si>
    <t>Schmidt T. S., R. Born, and M. Schneider (2012). Assessing the costs of photovoltaic and wind power in six developing countries.  Nature Climate Change 2, 548 – 553.  doi:  10.1038 / nclimate1490. - sub critical hard coal</t>
  </si>
  <si>
    <t>Schmidt T. S., R. Born, and M. Schneider (2012). Assessing the costs of photovoltaic and wind power in six developing countries. Nature Climate Change 2, 548 – 553.  doi:  10.1038 / nclimate1490. - light fuel oil based generation</t>
  </si>
  <si>
    <t>Schmidt T. S., R. Born, and M. Schneider (2012). Assessing the costs of photovoltaic and wind power in six developing countries. Nature Climate Change 2, 548 – 553.  doi:  10.1038 / nclimate1490. - heavy fuel oil based generation</t>
  </si>
  <si>
    <t>Growth Multiplier</t>
  </si>
  <si>
    <t>Calculations Above Assume Doubling (Growth Multiplier = 2)</t>
  </si>
  <si>
    <t>Source Validation</t>
  </si>
  <si>
    <t>1  - Peer Reviewed</t>
  </si>
  <si>
    <t>2 - Public Sector/ Multilateral Agency</t>
  </si>
  <si>
    <t>3 - For Profit</t>
  </si>
  <si>
    <t>4 - Independently Verified</t>
  </si>
  <si>
    <t>5 - Not Verified</t>
  </si>
  <si>
    <t>Source Validation Code</t>
  </si>
  <si>
    <t>License Code</t>
  </si>
  <si>
    <t>2050 cost ($/kW)</t>
  </si>
  <si>
    <t>Cumulative 2050 production (kW)</t>
  </si>
  <si>
    <t>http://www.iea.org/etp/etp2016</t>
  </si>
  <si>
    <t>Module</t>
  </si>
  <si>
    <t>BOS</t>
  </si>
  <si>
    <t>Schmidt T. S., R. Born, and M. Schneider (2012). Assessing the costs of photovoltaic and wind power in six developing countries. Nature Climate Change 2, 548 – 553.  doi:  10.1038 / nclimate1490. - natural gas combined cycle</t>
  </si>
  <si>
    <t>see explanation for weighting methodology. Conversion rate used €/$ - 1,285697</t>
  </si>
  <si>
    <t>Schmidt T. S., R. Born, and M. Schneider (2012). Assessing the costs of photovoltaic and wind power in six developing countries. Nature Climate Change 2, 548 – 553.  doi:  10.1038 / nclimate1490. - sub critical hard coal</t>
  </si>
  <si>
    <t>Schmidt T. S., R. Born, and M. Schneider (2012). Assessing the costs of photovoltaic and wind power in six developing countries.Nature Climate Change 2, 548 – 553.  doi:  10.1038 / nclimate1490. - light fuel oil based generation</t>
  </si>
  <si>
    <t>EnergyNet.DK - advanced pulverized coal fired powerplant</t>
  </si>
  <si>
    <t>€2011/kW</t>
  </si>
  <si>
    <t>see explanation for weighting methodology. Conversion rate used €/$ - 1,392705</t>
  </si>
  <si>
    <t>€2011/MWh</t>
  </si>
  <si>
    <t>JRC ETRI (2014) Pulverised Coal Supercritical</t>
  </si>
  <si>
    <t>http://publications.jrc.ec.europa.eu/repository/handle/JRC92496</t>
  </si>
  <si>
    <t>€2013/MWh</t>
  </si>
  <si>
    <t>see explanation for weighting methodology. Conversion rate used €/$ - 1,328464</t>
  </si>
  <si>
    <t>JRC ETRI (2014) Combined Cycle Gas Turbine Advanced</t>
  </si>
  <si>
    <t>see explanation for weighting methodology. Conversion rate used €/$ -1,285697</t>
  </si>
  <si>
    <t>https://www.irena.org/-/media/Files/IRENA/Agency/Publication/2018/Jul/IRENA_Renewable_Energy_Statistics_2018.pdf</t>
  </si>
  <si>
    <t>https://www.bp.com/content/dam/bp/en/corporate/pdf/energy-economics/statistical-review/bp-stats-review-2018-renewable-energy.pdf</t>
  </si>
  <si>
    <t>North America</t>
  </si>
  <si>
    <t>South and Central America</t>
  </si>
  <si>
    <t>https://webstore.iea.org/world-energy-outlook-2018</t>
  </si>
  <si>
    <t>https://www.eia.gov/tools/faqs/faq.php?id=427&amp;t=3</t>
  </si>
  <si>
    <t>Bn kWh</t>
  </si>
  <si>
    <t>Excludes small scale solar PV below 1MW</t>
  </si>
  <si>
    <t>Estimated value for 2017</t>
  </si>
  <si>
    <t>https://www.lazard.com/media/450337/lazard-levelized-cost-of-energy-version-110.pdf</t>
  </si>
  <si>
    <t>Assumed figure based on years of US SPV project analysis</t>
  </si>
  <si>
    <t>https://www.irena.org/-/media/Files/IRENA/Agency/Publication/2018/Jan/IRENA_2017_Power_Costs_2018.pdf</t>
  </si>
  <si>
    <t>Economic life</t>
  </si>
  <si>
    <t>https://www.nrel.gov/docs/fy17osti/68023.pdf</t>
  </si>
  <si>
    <t>Project Life analysis period</t>
  </si>
  <si>
    <t>https://www.lazard.com/media/450337/lazard-levelized-cost-of-energy-version-120.pdf</t>
  </si>
  <si>
    <t>US Data for Utility-Scale PV</t>
  </si>
  <si>
    <t>https://atb.nrel.gov/electricity/2018/index.html?t=su</t>
  </si>
  <si>
    <t>https://www.eia.gov/analysis/studies/powerplants/capitalcost/pdf/capcost_assumption.pdf</t>
  </si>
  <si>
    <t>Variable O &amp; M costs are considered to be negligible</t>
  </si>
  <si>
    <t>http://www.scielo.org.co/pdf/ctyf/v7n1/0122-5383-ctyf-7-01-00117.pdf</t>
  </si>
  <si>
    <t>US$/MWh</t>
  </si>
  <si>
    <t>Variable O &amp; M costs are assumed to be zero for  crystalline-Si utility plants</t>
  </si>
  <si>
    <t>Variable O &amp; M costs are assumed to be zero for  thin-film utility plants</t>
  </si>
  <si>
    <t>https://www.nrel.gov/docs/fy16osti/65872.pdf</t>
  </si>
  <si>
    <t>For fixed tilt utility scale</t>
  </si>
  <si>
    <t>For tracking systems of utility scale</t>
  </si>
  <si>
    <t>US$2016/kWDC</t>
  </si>
  <si>
    <t>Fixed O&amp;M cost for lifetime of 30 years</t>
  </si>
  <si>
    <t>Levelised O &amp; M cost for 20MW plant</t>
  </si>
  <si>
    <t>Levelised O &amp; M cost for 150MW plant</t>
  </si>
  <si>
    <t>Maximum for SPV tracking systems</t>
  </si>
  <si>
    <t>Minimum for SPV tracking systems</t>
  </si>
  <si>
    <t>http://eta-publications.lbl.gov/sites/default/files/utility-scale_solar_2016_report.pdf</t>
  </si>
  <si>
    <t>2016US$/kWAC</t>
  </si>
  <si>
    <t>Assuming 1kWAC=0.85kWDC for California</t>
  </si>
  <si>
    <t>US$2017/kW</t>
  </si>
  <si>
    <t>https://webstore.iea.org/world-energy-outlook-2019</t>
  </si>
  <si>
    <t>https://webstore.iea.org/world-energy-outlook-2020</t>
  </si>
  <si>
    <t>https://webstore.iea.org/world-energy-outlook-2021</t>
  </si>
  <si>
    <t>NREL Annual technology Baseline for utility scale PV</t>
  </si>
  <si>
    <t>2017US$/kW</t>
  </si>
  <si>
    <t>Maximum for crystalline utility scale</t>
  </si>
  <si>
    <t>Minimum for crystalline utility scale</t>
  </si>
  <si>
    <t>Maximum for thin film utility scale</t>
  </si>
  <si>
    <t>Minimum for thin film utility scale</t>
  </si>
  <si>
    <t>https://www.sciencedirect.com/science/article/pii/S0959652618316652</t>
  </si>
  <si>
    <t>20 countries</t>
  </si>
  <si>
    <t>% of total system CAPEX cost $ 1444</t>
  </si>
  <si>
    <t>https://www.sciencedirect.com/science/article/pii/S0301421506003715</t>
  </si>
  <si>
    <t>Michigan</t>
  </si>
  <si>
    <t>kgCO2e/FU</t>
  </si>
  <si>
    <t xml:space="preserve">Data from one 33kW plant on PVL 136 technology </t>
  </si>
  <si>
    <t xml:space="preserve">Data from one 33kW plant on KC 120 technology </t>
  </si>
  <si>
    <t>https://gbltrends.com/doc/Environmental%20impact%20of%20PV%20tech.pdf</t>
  </si>
  <si>
    <t>eqv CO2 ( and CH4, N2O) emissions from PV life cycle</t>
  </si>
  <si>
    <t>https://www.sciencedirect.com/science/article/pii/S0378778817323101#bib0009</t>
  </si>
  <si>
    <t>Low Median from Meta analysis of LCA studies of US /EU</t>
  </si>
  <si>
    <t>High Median from Meta analysis of LCA studies of US /EU</t>
  </si>
  <si>
    <t>https://www.sciencedirect.com/science/article/pii/S0301421513010719</t>
  </si>
  <si>
    <t>Median of meta-analysis of 153 LCA studies</t>
  </si>
  <si>
    <t>http://www.iea-pvps.org/index.php?id=9&amp;no_cache=1&amp;tx_damfrontend_pi1%5Bpointer%5D=1</t>
  </si>
  <si>
    <t>Recent figure from CdTe PV plant in Frankfurt</t>
  </si>
  <si>
    <t>https://lup.lub.lu.se/student-papers/search/publication/8879209</t>
  </si>
  <si>
    <t>Low from Study of 5 SPV systems in Sweden</t>
  </si>
  <si>
    <t>High from Study of 5 SPV systems in Sweden</t>
  </si>
  <si>
    <t>http://lup.lub.lu.se/luur/download?func=downloadFile&amp;recordOId=8879209&amp;fileOId=8879218</t>
  </si>
  <si>
    <t>Study of 5 SPV systems in Sweden</t>
  </si>
  <si>
    <t>Figure of CdTe ground mounted under average US conditions - Includes 6gCO2-eq/kWh of GHG contribution from ground mounted BOS</t>
  </si>
  <si>
    <t>https://www.researchgate.net/publication/27709126_Fluorinated_Greenhouse_Gases_in_Photovoltaic_Module_Manufacturing_Potential_Emissions_and_Abatement_Strategies</t>
  </si>
  <si>
    <t>Monocrystalline modules produced with wet acid process</t>
  </si>
  <si>
    <t>Monocrystalline modules produced with wet alkaline process</t>
  </si>
  <si>
    <t>https://www.cambridge.org/core/journals/mrs-online-proceedings-library-archive/article/environmental-impact-of-crystalline-silicon-photovoltaic-module-production/7BF7B20468FD82E6DEEF6EE986FB5BF4#</t>
  </si>
  <si>
    <t xml:space="preserve">LCA Min for Si-crystalline systems </t>
  </si>
  <si>
    <t xml:space="preserve">LCA MAX for Si-crystalline systems </t>
  </si>
  <si>
    <t>http://www.pnas.org/content/pnas/suppl/2014/10/02/1312753111.DCSupplemental/pnas.1312753111.sapp.pdf</t>
  </si>
  <si>
    <t>kg CO2eq/kWh</t>
  </si>
  <si>
    <t>for Poly - silicon ground systems</t>
  </si>
  <si>
    <t>for CIGS ground systems</t>
  </si>
  <si>
    <t>for Cdte ground systems</t>
  </si>
  <si>
    <t>https://www.sciencedirect.com/science/article/pii/S1364032117307311#bib4</t>
  </si>
  <si>
    <t>Analysis/tests for RSC Perovskite Module</t>
  </si>
  <si>
    <t>https://www.iea.org/topics/renewables/solar/</t>
  </si>
  <si>
    <t>Utility-scale projects account for 60% of total PV installed capacity</t>
  </si>
  <si>
    <t>http://energywatchgroup.org/wp-content/uploads/2017/11/Full-Study-100-Renewable-Energy-Worldwide-Power-Sector.pdf</t>
  </si>
  <si>
    <t xml:space="preserve">Derived from installed capacity of PV utility vs rooftop </t>
  </si>
  <si>
    <t>http://www.iea-pvps.org/fileadmin/dam/public/report/national/Trends_2016_-_mr.pdf</t>
  </si>
  <si>
    <t>32 PVPS countries</t>
  </si>
  <si>
    <t xml:space="preserve">Share of centralised vs decetntralised SPV capacity installed till 2015 </t>
  </si>
  <si>
    <t>learning rate for last 40 years</t>
  </si>
  <si>
    <t>http://www.rapidshift.net/solar-pv-shows-a-record-learning-rate-28-5-reduction-in-cost-per-watt-for-every-doubling-of-cumulative-capacity/</t>
  </si>
  <si>
    <t>Derived value of Progress Ratio equivalent to 80% Learning Curve</t>
  </si>
  <si>
    <t>http://www.usaee.org/usaee2014/submissions/Presentations/IAEE%20Learning%20Azevedo%20Jaramillo%20Rubin%20Yeh%202014.pdf</t>
  </si>
  <si>
    <t>Median value from analysis of 24 studies</t>
  </si>
  <si>
    <t>https://epub.wupperinst.org/frontdoor/deliver/index/docId/6806/file/6806_Samadi.pdf</t>
  </si>
  <si>
    <t>Min value derived from literature review of 134 papers</t>
  </si>
  <si>
    <t>Max value derived from literature review of 95 papers</t>
  </si>
  <si>
    <t>https://hal-mines-paristech.archives-ouvertes.fr/hal-00805668/document</t>
  </si>
  <si>
    <t>Meta Analysis from global paper studies</t>
  </si>
  <si>
    <t>https://pv.vdma.org/documents/105945/26776337/ITRPV%20Ninth%20Edition%202018%20including%20maturity%20report%2020180904_1536055215523.pdf/a907157c-a241-eec0-310d-fd76f1685b2a</t>
  </si>
  <si>
    <t>Considering all data points from 1979 to 2017</t>
  </si>
  <si>
    <t>Considering all data points only from 2006 to 2017</t>
  </si>
  <si>
    <t>https://www.ise.fraunhofer.de/content/dam/ise/de/documents/publications/studies/Photovoltaics-Report.pdf</t>
  </si>
  <si>
    <t>Crystalline technology from 2006 to 2017</t>
  </si>
  <si>
    <t>Thin Film technology from 2006 to 2017</t>
  </si>
  <si>
    <t>Deduced global learning curve for BOS</t>
  </si>
  <si>
    <t>Derived value of Progress Ratio equivalent to 89% Learning Curve</t>
  </si>
  <si>
    <t>Netherland</t>
  </si>
  <si>
    <t>Derived from literature review of 19 papers</t>
  </si>
  <si>
    <t>https://www.greentechmedia.com/articles/read/solar-trends-2018-gtm-research#gs.q4AhDzQ</t>
  </si>
  <si>
    <t>Source : GTM research PV Module Service</t>
  </si>
  <si>
    <t>2016$/Wdc</t>
  </si>
  <si>
    <t>NREL 2016, 100MW-DC Fixed Tilt National Average, Non-Union Labour</t>
  </si>
  <si>
    <t>NREL 2016, 25 MW-DC Fixed Tilt National Average, Non-Union Labour</t>
  </si>
  <si>
    <t>NREL 2016, 25 MW-DC Fixed Tilt National Average, Union Labour</t>
  </si>
  <si>
    <t>BNEF 2016,  Fixed Tilt, National Average c-Si</t>
  </si>
  <si>
    <t>GTM 2016, 10MW  Fixed Tilt National Average EPC only</t>
  </si>
  <si>
    <t>NREL 2016, 25 MW-DC Tracking National Average, Non-Union Labour</t>
  </si>
  <si>
    <t>NREL 2016, 25 MW-DC, Tracking,  National Average, Non-Union Labour</t>
  </si>
  <si>
    <t>NREL 2016, 25 MW-DC  Tracking, National Average, Non-Union Labour</t>
  </si>
  <si>
    <t>NREL 2016, 25 MW-DC Tracking,  National Average, Non-Union Labour</t>
  </si>
  <si>
    <t>http://www.eprg.group.cam.ac.uk/wp-content/uploads/2017/03/1706-Text.pdf</t>
  </si>
  <si>
    <t>Derived from ITRPV(2016)</t>
  </si>
  <si>
    <t>For systems &gt;100kW</t>
  </si>
  <si>
    <t>Carbon abatement cost comparison</t>
  </si>
  <si>
    <t>http://resourceirena.irena.org/gateway/dashboard/?topic=3&amp;subTopic=1066</t>
  </si>
  <si>
    <t>Global weighted average of total installed costs</t>
  </si>
  <si>
    <t>http://www.ren21.net/wp-content/uploads/2018/06/17-8652_GSR2018_FullReport_web_final_.pdf</t>
  </si>
  <si>
    <t xml:space="preserve"> Asia </t>
  </si>
  <si>
    <t>Minimum for the region</t>
  </si>
  <si>
    <t>Maximum for the region</t>
  </si>
  <si>
    <t>Weighted average for the region</t>
  </si>
  <si>
    <t xml:space="preserve"> Middle East </t>
  </si>
  <si>
    <t xml:space="preserve"> North America </t>
  </si>
  <si>
    <t xml:space="preserve"> Oceania</t>
  </si>
  <si>
    <t xml:space="preserve">South America </t>
  </si>
  <si>
    <t>https://onlinelibrary.wiley.com/doi/full/10.1002/pip.2573</t>
  </si>
  <si>
    <t>Different Labs</t>
  </si>
  <si>
    <t>Exceptional case GaInP/GaAs Multijunction cells tested in AIST</t>
  </si>
  <si>
    <t>Confirmed case of organic cell tested in AIST</t>
  </si>
  <si>
    <t>Capacity-weighted average AC capacity factor for US projects till 2016 end</t>
  </si>
  <si>
    <t>Minimum of 260 projects of 2016</t>
  </si>
  <si>
    <t>Maximum of 260 projects of 2016</t>
  </si>
  <si>
    <t>Median of 260 projects of 2016</t>
  </si>
  <si>
    <t>Maximum for PV crystalline</t>
  </si>
  <si>
    <t>Minimum for PV crystalline</t>
  </si>
  <si>
    <t>Maximum for PV thinfilm</t>
  </si>
  <si>
    <t>Minimum for PV thinfilm</t>
  </si>
  <si>
    <t>Global weighted average of utility-scale PV systems</t>
  </si>
  <si>
    <t>Working Hours/year</t>
  </si>
  <si>
    <t>General input for cost calculation</t>
  </si>
  <si>
    <t>Schmidt T. S., R. Born, and  M. Schneider (2012). Assessing  the  costs  of  photovoltaic and wind power in six developing countries. Nature Climate Change 2, 548 – 553.  doi:  10.1038 / nclimate1490. - light fuel oil based generation</t>
  </si>
  <si>
    <t>Schmidt T. S., R.  Born, and M. Schneider (2012). Assessing the costs of photovoltaic and wind power in six developing countries. Nature Climate Change 2, 548 – 553.  doi:  10.1038 / nclimate1490. - natural gas combined cycle</t>
  </si>
  <si>
    <t>https://www.lazard.com/media/450784/lazards-levelized-cost-of-energy-version-120-vfinal.pdf</t>
  </si>
  <si>
    <t>US$/Ton CO2eqv</t>
  </si>
  <si>
    <t>Implied abatement value vs COlacarbon emissions vs coal</t>
  </si>
  <si>
    <t>Implied abatement value vs COlacarbon emissions vs gas</t>
  </si>
  <si>
    <t>Results show a 25% decline in first costs since 2015</t>
  </si>
  <si>
    <t>The cost of carbon abatement comparison has been collected from Lazard's LCOE ver 12.0, p-15. This implied carbon abatement value calculation is made by adding the difference in total energy cost ( solar vs coal/gas) to the difference in dollar value of carbon emissions per year</t>
  </si>
  <si>
    <t>https://www.nrel.gov/docs/fy16osti/66592.pdf</t>
  </si>
  <si>
    <t xml:space="preserve">Learning rate of US BOS 2010 to 2015 </t>
  </si>
  <si>
    <t>https://www.ise.fraunhofer.de/content/dam/ise/de/documents/publications/studies/AgoraEnergiewende_Current_and_Future_Cost_of_PV_Feb2015_web.pdf</t>
  </si>
  <si>
    <t>g-CO2e/MWh</t>
  </si>
  <si>
    <t>http://publications.jrc.ec.europa.eu/repository/bitstream/JRC109894/cost_development_of_low_carbon_energy_technologies_v2.2_final_online.pdf</t>
  </si>
  <si>
    <t>Reference case for SPV</t>
  </si>
  <si>
    <t>High value for SPV</t>
  </si>
  <si>
    <t>Low value for SPV</t>
  </si>
  <si>
    <t xml:space="preserve">In order to create a customized learning rate for utility-scale solar PV that uses separate learning rates for PV modules vs balance of systems (BOS) costs, a separate variable was created specifically for the BOS learning rate. This variable is used below under 'Learning Rate' to calculate an overall learning rate for the PV system (see explanation below). </t>
  </si>
  <si>
    <r>
      <t>BP (June 2018), Solar PV Generation - BP.(2018).</t>
    </r>
    <r>
      <rPr>
        <i/>
        <sz val="11"/>
        <rFont val="Arial"/>
        <family val="2"/>
      </rPr>
      <t xml:space="preserve"> BP Statistical Review of World Energy, June 2018</t>
    </r>
    <r>
      <rPr>
        <sz val="11"/>
        <rFont val="Arial"/>
        <family val="2"/>
      </rPr>
      <t>. BP. p-A1</t>
    </r>
  </si>
  <si>
    <r>
      <t>EIA, (Oct. 2018), Solar PV Generation in the US. EIA, US(2018).</t>
    </r>
    <r>
      <rPr>
        <i/>
        <sz val="11"/>
        <rFont val="Arial"/>
        <family val="2"/>
      </rPr>
      <t>Frequently Asked Questions</t>
    </r>
    <r>
      <rPr>
        <sz val="11"/>
        <rFont val="Arial"/>
        <family val="2"/>
      </rPr>
      <t>. EIA,US. Energy Information Administration, US.</t>
    </r>
  </si>
  <si>
    <r>
      <t xml:space="preserve">Castillo-Ramirez, R M., (2017). Variable Operating Cost. Castillo-Ramírez, R. M.-G.-G. (2017, December). </t>
    </r>
    <r>
      <rPr>
        <i/>
        <sz val="11"/>
        <rFont val="Calibri"/>
        <family val="2"/>
      </rPr>
      <t>Large-Scale Solar PV LCOE Comprehensive Breakdown Methodology</t>
    </r>
    <r>
      <rPr>
        <sz val="11"/>
        <rFont val="Calibri"/>
        <family val="2"/>
      </rPr>
      <t xml:space="preserve">. </t>
    </r>
    <r>
      <rPr>
        <i/>
        <sz val="11"/>
        <rFont val="Calibri"/>
        <family val="2"/>
      </rPr>
      <t>CT &amp; F - Ciencia, Tecnologia y Futuro</t>
    </r>
    <r>
      <rPr>
        <sz val="11"/>
        <rFont val="Calibri"/>
        <family val="2"/>
      </rPr>
      <t>, 117-136. Retrieved November 25, 2018, from http://www.scielo.org.co/pdf/ctyf/v7n1/0122-5383-ctyf-7-01-00117.pdf</t>
    </r>
  </si>
  <si>
    <r>
      <t xml:space="preserve">Lazard. (Nov 2018). Variable Operating Cost.Lazard. (2018). </t>
    </r>
    <r>
      <rPr>
        <i/>
        <sz val="11"/>
        <rFont val="Arial"/>
        <family val="2"/>
      </rPr>
      <t xml:space="preserve">Lazard's Levelized Cost of Energy Analysis - Version 12.0. </t>
    </r>
    <r>
      <rPr>
        <sz val="11"/>
        <rFont val="Arial"/>
        <family val="2"/>
      </rPr>
      <t>p-11</t>
    </r>
  </si>
  <si>
    <r>
      <t xml:space="preserve">Elshurafa, et al. (2018). Fixed Operating Costs. Elshurafa, M. A. (2018). </t>
    </r>
    <r>
      <rPr>
        <i/>
        <sz val="11"/>
        <rFont val="Arial"/>
        <family val="2"/>
      </rPr>
      <t>Estimating the learning curve of solar PV balance–of–system for over 20 countries: Implications and policy recommendations</t>
    </r>
    <r>
      <rPr>
        <sz val="11"/>
        <rFont val="Arial"/>
        <family val="2"/>
      </rPr>
      <t>. Journal of Cleaner Production, 122-134</t>
    </r>
  </si>
  <si>
    <r>
      <t xml:space="preserve">Pacca S, S. D. (2007). Parameters affecting the life cycle performance of PV technologies and systems. </t>
    </r>
    <r>
      <rPr>
        <i/>
        <sz val="11"/>
        <rFont val="Calibri"/>
        <family val="2"/>
      </rPr>
      <t>Energy Policy</t>
    </r>
    <r>
      <rPr>
        <sz val="11"/>
        <rFont val="Calibri"/>
        <family val="2"/>
      </rPr>
      <t>, 3316-3326.</t>
    </r>
  </si>
  <si>
    <r>
      <t xml:space="preserve">Pacca et al. (2007). Life Cycle Performance.Pacca S, S. D. (2007). </t>
    </r>
    <r>
      <rPr>
        <i/>
        <sz val="11"/>
        <rFont val="Calibri"/>
        <family val="2"/>
      </rPr>
      <t>Parameters affecting the life cycle performance of PV technologies and systems.</t>
    </r>
    <r>
      <rPr>
        <sz val="11"/>
        <rFont val="Calibri"/>
        <family val="2"/>
      </rPr>
      <t xml:space="preserve"> </t>
    </r>
    <r>
      <rPr>
        <i/>
        <sz val="11"/>
        <rFont val="Calibri"/>
        <family val="2"/>
      </rPr>
      <t>Energy Policy</t>
    </r>
    <r>
      <rPr>
        <sz val="11"/>
        <rFont val="Calibri"/>
        <family val="2"/>
      </rPr>
      <t>, 3316-3326.</t>
    </r>
  </si>
  <si>
    <r>
      <t xml:space="preserve">Aguado-Monsonet, (1998). Lifetime Emmissions from SPV. Aguado-Monsonet, M. A. (1998). </t>
    </r>
    <r>
      <rPr>
        <i/>
        <sz val="11"/>
        <rFont val="Calibri"/>
        <family val="2"/>
      </rPr>
      <t>The environmental impact of photovoltaic technology.</t>
    </r>
    <r>
      <rPr>
        <sz val="11"/>
        <rFont val="Calibri"/>
        <family val="2"/>
      </rPr>
      <t xml:space="preserve"> Sevilla: European Commission, Joint Research Centre. Table-3</t>
    </r>
  </si>
  <si>
    <r>
      <t xml:space="preserve">Finnegan (2018). CO2 Emissions from PV. Finnegan S., J. C. (2018). </t>
    </r>
    <r>
      <rPr>
        <i/>
        <sz val="11"/>
        <rFont val="Arial"/>
        <family val="2"/>
      </rPr>
      <t>The embodied CO2e of sustainable energy technologies used in buildings: A review article.</t>
    </r>
    <r>
      <rPr>
        <sz val="11"/>
        <rFont val="Arial"/>
        <family val="2"/>
      </rPr>
      <t xml:space="preserve"> Energy and Buildings, 50-61.</t>
    </r>
  </si>
  <si>
    <t>http://www.iea-pvps.org/fileadmin/dam/public/report/technical/IEA-PVPS_Task_12_LCI_LCA.pdf</t>
  </si>
  <si>
    <r>
      <t xml:space="preserve">IEA, (2015). Life Cycle Assesment. IEA. (2015). </t>
    </r>
    <r>
      <rPr>
        <i/>
        <sz val="11"/>
        <rFont val="Calibri"/>
        <family val="2"/>
      </rPr>
      <t>Life Cycle Inventories and Life Cycle Assessments of Photovoltaic Systems .</t>
    </r>
    <r>
      <rPr>
        <sz val="11"/>
        <rFont val="Calibri"/>
        <family val="2"/>
      </rPr>
      <t xml:space="preserve"> Paris: IEA-PVPS.p-11.</t>
    </r>
  </si>
  <si>
    <r>
      <t xml:space="preserve">Nils et al (2016). GHG Emissions form SPV.Nils M., H. O. (2016). </t>
    </r>
    <r>
      <rPr>
        <i/>
        <sz val="11"/>
        <rFont val="Calibri"/>
        <family val="2"/>
      </rPr>
      <t>Greenhouse Gas Emissions and Energy Payback Time for multi- and mono-Si Photovoltaic Systems - A Study on Solar Energy from Photovoltaic Systems Located in Sweden.</t>
    </r>
    <r>
      <rPr>
        <sz val="11"/>
        <rFont val="Calibri"/>
        <family val="2"/>
      </rPr>
      <t xml:space="preserve"> LUP Student papers.</t>
    </r>
  </si>
  <si>
    <r>
      <t xml:space="preserve">Alsema, (2007). GHG Emisisons from SPV. Alsema, E. W.-S. (2007). </t>
    </r>
    <r>
      <rPr>
        <i/>
        <sz val="11"/>
        <rFont val="Calibri"/>
        <family val="2"/>
      </rPr>
      <t>Fluorinated Greenhouse Gases in Photovoltaic Module Manufacturing: Potential Emissions and Abatement Strategies.</t>
    </r>
    <r>
      <rPr>
        <sz val="11"/>
        <rFont val="Calibri"/>
        <family val="2"/>
      </rPr>
      <t xml:space="preserve"> 22nd European Photovoltaic Solar Energy Conference. Milan: Reserachgate.</t>
    </r>
  </si>
  <si>
    <r>
      <t xml:space="preserve">Alsema (2011). Emmissions from SPV production.Alsema, E. et al (2011). </t>
    </r>
    <r>
      <rPr>
        <i/>
        <sz val="11"/>
        <rFont val="Calibri"/>
        <family val="2"/>
      </rPr>
      <t>Environmental Impact of Crystalline Silicon Photovoltaic Module Production.</t>
    </r>
    <r>
      <rPr>
        <sz val="11"/>
        <rFont val="Calibri"/>
        <family val="2"/>
      </rPr>
      <t xml:space="preserve"> Symposium G – Life-Cycle Analysis Tools for “Green” Materials and Process Selection) (p-895). Materials Research Society .</t>
    </r>
  </si>
  <si>
    <r>
      <t xml:space="preserve">Hertwich et al (2015).  Life Cycle Assessment of low cabon technologies. Hertwich G A., et al. G. T. (2015). </t>
    </r>
    <r>
      <rPr>
        <i/>
        <sz val="11"/>
        <rFont val="Calibri"/>
        <family val="2"/>
      </rPr>
      <t>Integrated life cycle assessment of electricity supply scenarios confirms global environmental.</t>
    </r>
    <r>
      <rPr>
        <sz val="11"/>
        <rFont val="Calibri"/>
        <family val="2"/>
      </rPr>
      <t xml:space="preserve"> P-10</t>
    </r>
  </si>
  <si>
    <r>
      <t xml:space="preserve">Ibn-Mohammed et al (2017). Perovskite soalr cells.Ibn-Mohammed, T. K. (2017). </t>
    </r>
    <r>
      <rPr>
        <i/>
        <sz val="11"/>
        <rFont val="Calibri"/>
        <family val="2"/>
      </rPr>
      <t>Perovskite solar cells: An integrated hybrid lifecycle assessment and review in comparison with other photovoltaic technologies.</t>
    </r>
    <r>
      <rPr>
        <sz val="11"/>
        <rFont val="Calibri"/>
        <family val="2"/>
      </rPr>
      <t xml:space="preserve"> Renewable and Sustainable Energy Review</t>
    </r>
    <r>
      <rPr>
        <i/>
        <sz val="11"/>
        <rFont val="Calibri"/>
        <family val="2"/>
      </rPr>
      <t>s</t>
    </r>
    <r>
      <rPr>
        <sz val="11"/>
        <rFont val="Calibri"/>
        <family val="2"/>
      </rPr>
      <t>, 1321-1344.</t>
    </r>
  </si>
  <si>
    <t>https://bnef.turtl.co/story/neo2018?teaser=true</t>
  </si>
  <si>
    <r>
      <t xml:space="preserve">Lazard. (Nov 2018). Carbon Abatement Cost Comparison.Lazard. (2018). </t>
    </r>
    <r>
      <rPr>
        <i/>
        <sz val="11"/>
        <rFont val="Arial"/>
        <family val="2"/>
      </rPr>
      <t xml:space="preserve">Lazard's Levelized Cost of Energy Analysis - Version 12.0. </t>
    </r>
    <r>
      <rPr>
        <sz val="11"/>
        <rFont val="Arial"/>
        <family val="2"/>
      </rPr>
      <t>s-10</t>
    </r>
  </si>
  <si>
    <t>https://onlinelibrary.wiley.com/doi/full/10.1002/pip.2567</t>
  </si>
  <si>
    <t>Lower Range for PV systems</t>
  </si>
  <si>
    <t>Higher Range for PV systems</t>
  </si>
  <si>
    <t>https://www.eupvsec-proceedings.com/proceedings?paper=34650</t>
  </si>
  <si>
    <r>
      <t xml:space="preserve">Nugent et al (2014). GHG Emissions from SPV.Nugent D, S. B. (2014). </t>
    </r>
    <r>
      <rPr>
        <i/>
        <sz val="11"/>
        <rFont val="Calibri"/>
        <family val="2"/>
      </rPr>
      <t xml:space="preserve">Assessing the lifecycle greenhouse gas emissions from solar PV and wind energy: A critical meta-survey. </t>
    </r>
    <r>
      <rPr>
        <sz val="11"/>
        <rFont val="Calibri"/>
        <family val="2"/>
      </rPr>
      <t>Energy Policy, 229-244.</t>
    </r>
  </si>
  <si>
    <t>http://www.iea-pvps.org/index.php?id=6</t>
  </si>
  <si>
    <r>
      <t xml:space="preserve">IRENA(2018), World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</si>
  <si>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Middle East and Africa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</si>
  <si>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IRENA(2018),Middle East and Africa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</si>
  <si>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Asia (Sans Japan)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</si>
  <si>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Latin America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</si>
  <si>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IRENA(2018),Latin America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</si>
  <si>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EU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</si>
  <si>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IRENA(2018),Eastern Europe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</si>
  <si>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Eastern Europe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</si>
  <si>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OECD90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</si>
  <si>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China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</si>
  <si>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China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</si>
  <si>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India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</si>
  <si>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USA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</si>
  <si>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 xml:space="preserve">IRENA(2018),  World PV Generation - IRENA.(2018). </t>
    </r>
    <r>
      <rPr>
        <i/>
        <sz val="11"/>
        <rFont val="Arial"/>
        <family val="2"/>
      </rPr>
      <t>Renewable</t>
    </r>
    <r>
      <rPr>
        <sz val="11"/>
        <rFont val="Arial"/>
        <family val="2"/>
      </rPr>
      <t xml:space="preserve"> </t>
    </r>
    <r>
      <rPr>
        <i/>
        <sz val="11"/>
        <rFont val="Arial"/>
        <family val="2"/>
      </rPr>
      <t>Energy Statistics 2018</t>
    </r>
    <r>
      <rPr>
        <sz val="11"/>
        <rFont val="Arial"/>
        <family val="2"/>
      </rPr>
      <t>. Abu Dhabi:IRENA pp.47-51</t>
    </r>
  </si>
  <si>
    <r>
      <t>BP (June 2018), World Solar PV Generation - BP.(2018).</t>
    </r>
    <r>
      <rPr>
        <i/>
        <sz val="11"/>
        <rFont val="Arial"/>
        <family val="2"/>
      </rPr>
      <t xml:space="preserve"> BP Statistical Review of World Energy, June 2018</t>
    </r>
    <r>
      <rPr>
        <sz val="11"/>
        <rFont val="Arial"/>
        <family val="2"/>
      </rPr>
      <t>. BP. p-A1</t>
    </r>
  </si>
  <si>
    <r>
      <t xml:space="preserve">IEA, (2018), World Solar PV Generation. IEA.(2018). </t>
    </r>
    <r>
      <rPr>
        <i/>
        <sz val="11"/>
        <rFont val="Arial"/>
        <family val="2"/>
      </rPr>
      <t>World Energy Outlook 2018. Paris: International Energy Agency.</t>
    </r>
    <r>
      <rPr>
        <sz val="11"/>
        <rFont val="Arial"/>
        <family val="2"/>
      </rPr>
      <t xml:space="preserve"> p-528</t>
    </r>
  </si>
  <si>
    <r>
      <t>BP (June 2018), North America Solar PV Generation - BP.(2018).</t>
    </r>
    <r>
      <rPr>
        <i/>
        <sz val="11"/>
        <rFont val="Arial"/>
        <family val="2"/>
      </rPr>
      <t xml:space="preserve"> BP Statistical Review of World Energy, June 2018</t>
    </r>
    <r>
      <rPr>
        <sz val="11"/>
        <rFont val="Arial"/>
        <family val="2"/>
      </rPr>
      <t>. BP. p-A1</t>
    </r>
  </si>
  <si>
    <t>BP (June 2018), North America Solar PV Generation - BP Statistical Review of World Energy, 2018, p-A1</t>
  </si>
  <si>
    <r>
      <t>BP (June 2018), South and Central AmericaSolar PV Generation - BP.(2018).</t>
    </r>
    <r>
      <rPr>
        <i/>
        <sz val="11"/>
        <rFont val="Arial"/>
        <family val="2"/>
      </rPr>
      <t xml:space="preserve"> BP Statistical Review of World Energy, June 2018</t>
    </r>
    <r>
      <rPr>
        <sz val="11"/>
        <rFont val="Arial"/>
        <family val="2"/>
      </rPr>
      <t>. BP. p-A1</t>
    </r>
  </si>
  <si>
    <r>
      <t>BP (June 2018), South and Central America Solar PV Generation - BP.(2018).</t>
    </r>
    <r>
      <rPr>
        <i/>
        <sz val="11"/>
        <rFont val="Arial"/>
        <family val="2"/>
      </rPr>
      <t xml:space="preserve"> BP Statistical Review of World Energy, June 2018</t>
    </r>
    <r>
      <rPr>
        <sz val="11"/>
        <rFont val="Arial"/>
        <family val="2"/>
      </rPr>
      <t>. BP. p-A1</t>
    </r>
  </si>
  <si>
    <r>
      <t>BP (June 2018), EU Solar PV Generation - BP.(2018).</t>
    </r>
    <r>
      <rPr>
        <i/>
        <sz val="11"/>
        <rFont val="Arial"/>
        <family val="2"/>
      </rPr>
      <t xml:space="preserve"> BP Statistical Review of World Energy, June 2018</t>
    </r>
    <r>
      <rPr>
        <sz val="11"/>
        <rFont val="Arial"/>
        <family val="2"/>
      </rPr>
      <t>. BP. p-A1</t>
    </r>
  </si>
  <si>
    <r>
      <t>BP (June 2018),  EU Solar PV Generation - BP.(2018).</t>
    </r>
    <r>
      <rPr>
        <i/>
        <sz val="11"/>
        <rFont val="Arial"/>
        <family val="2"/>
      </rPr>
      <t xml:space="preserve"> BP Statistical Review of World Energy, June 2018</t>
    </r>
    <r>
      <rPr>
        <sz val="11"/>
        <rFont val="Arial"/>
        <family val="2"/>
      </rPr>
      <t>. BP. p-A1</t>
    </r>
  </si>
  <si>
    <r>
      <t>BP (June 2018),  Middle East and Africa Solar PV Generation - BP.(2018).</t>
    </r>
    <r>
      <rPr>
        <i/>
        <sz val="11"/>
        <rFont val="Arial"/>
        <family val="2"/>
      </rPr>
      <t xml:space="preserve"> BP Statistical Review of World Energy, June 2018</t>
    </r>
    <r>
      <rPr>
        <sz val="11"/>
        <rFont val="Arial"/>
        <family val="2"/>
      </rPr>
      <t>. BP. p-A1</t>
    </r>
  </si>
  <si>
    <r>
      <t>BP (June 2018), Middle East and Africa Solar PV Generation - BP.(2018).</t>
    </r>
    <r>
      <rPr>
        <i/>
        <sz val="11"/>
        <rFont val="Arial"/>
        <family val="2"/>
      </rPr>
      <t xml:space="preserve"> BP Statistical Review of World Energy, June 2018</t>
    </r>
    <r>
      <rPr>
        <sz val="11"/>
        <rFont val="Arial"/>
        <family val="2"/>
      </rPr>
      <t>. BP. p-A1</t>
    </r>
  </si>
  <si>
    <r>
      <t xml:space="preserve">IEA (2018). World (Top Down) Global Electricity Production from PV in 2017.IEA-PVPS. (2018). </t>
    </r>
    <r>
      <rPr>
        <i/>
        <sz val="11"/>
        <rFont val="Arial"/>
        <family val="2"/>
      </rPr>
      <t>Trends 2018 in Photovoltaic Applications.</t>
    </r>
    <r>
      <rPr>
        <sz val="11"/>
        <rFont val="Arial"/>
        <family val="2"/>
      </rPr>
      <t xml:space="preserve"> Paris: IEA PVPS. Table 8.</t>
    </r>
  </si>
  <si>
    <r>
      <t xml:space="preserve">IRENA, (2018), World PV Utility First Costs. </t>
    </r>
    <r>
      <rPr>
        <i/>
        <sz val="11"/>
        <rFont val="Arial"/>
        <family val="2"/>
      </rPr>
      <t>IRENA : Global Trends in Renewable Energy Costs, 2018</t>
    </r>
    <r>
      <rPr>
        <sz val="11"/>
        <rFont val="Arial"/>
        <family val="2"/>
      </rPr>
      <t>. Abu Dhabi.</t>
    </r>
  </si>
  <si>
    <r>
      <t xml:space="preserve">IEA, (2018), EU Utility Scale PV Costs. IEA.(2018). </t>
    </r>
    <r>
      <rPr>
        <i/>
        <sz val="11"/>
        <rFont val="Arial"/>
        <family val="2"/>
      </rPr>
      <t>World Energy Outlook 2018. Paris: International Energy Agency.</t>
    </r>
    <r>
      <rPr>
        <sz val="11"/>
        <rFont val="Arial"/>
        <family val="2"/>
      </rPr>
      <t xml:space="preserve"> p-528</t>
    </r>
  </si>
  <si>
    <r>
      <t xml:space="preserve">IEA, (2018),  ChinaUtility Scale PV Costs. IEA.(2018). </t>
    </r>
    <r>
      <rPr>
        <i/>
        <sz val="11"/>
        <rFont val="Arial"/>
        <family val="2"/>
      </rPr>
      <t>World Energy Outlook 2018. Paris: International Energy Agency.</t>
    </r>
    <r>
      <rPr>
        <sz val="11"/>
        <rFont val="Arial"/>
        <family val="2"/>
      </rPr>
      <t xml:space="preserve"> p-530</t>
    </r>
  </si>
  <si>
    <r>
      <t xml:space="preserve">IEA, (2018),  India Utility Scale PV Costs. IEA.(2018). </t>
    </r>
    <r>
      <rPr>
        <i/>
        <sz val="11"/>
        <rFont val="Arial"/>
        <family val="2"/>
      </rPr>
      <t>World Energy Outlook 2018. Paris: International Energy Agency.</t>
    </r>
    <r>
      <rPr>
        <sz val="11"/>
        <rFont val="Arial"/>
        <family val="2"/>
      </rPr>
      <t xml:space="preserve"> p-531</t>
    </r>
  </si>
  <si>
    <r>
      <t xml:space="preserve">REN21.(2018). Asia Minimum Utility PV First Costs.REN21. (2018). </t>
    </r>
    <r>
      <rPr>
        <i/>
        <sz val="11"/>
        <rFont val="Arial"/>
        <family val="2"/>
      </rPr>
      <t>Renewables 2018 : Global Status Report</t>
    </r>
    <r>
      <rPr>
        <sz val="11"/>
        <rFont val="Arial"/>
        <family val="2"/>
      </rPr>
      <t xml:space="preserve">. Paris, p-121. </t>
    </r>
  </si>
  <si>
    <r>
      <t xml:space="preserve">REN21.(2018). Asia Maximum Utility PV First Costs.REN21. (2018). </t>
    </r>
    <r>
      <rPr>
        <i/>
        <sz val="11"/>
        <rFont val="Arial"/>
        <family val="2"/>
      </rPr>
      <t>Renewables 2018 : Global Status Report</t>
    </r>
    <r>
      <rPr>
        <sz val="11"/>
        <rFont val="Arial"/>
        <family val="2"/>
      </rPr>
      <t xml:space="preserve">. Paris, p-121. </t>
    </r>
  </si>
  <si>
    <r>
      <t xml:space="preserve">REN21.(2018). Asia Weighted Average Utility PV First Costs.REN21. (2018). </t>
    </r>
    <r>
      <rPr>
        <i/>
        <sz val="11"/>
        <rFont val="Arial"/>
        <family val="2"/>
      </rPr>
      <t>Renewables 2018 : Global Status Report</t>
    </r>
    <r>
      <rPr>
        <sz val="11"/>
        <rFont val="Arial"/>
        <family val="2"/>
      </rPr>
      <t xml:space="preserve">. Paris, p-121. </t>
    </r>
  </si>
  <si>
    <r>
      <t xml:space="preserve">REN21.(2018). Min Central America and the Caribbean Utility PV First Costs.REN21. (2018). </t>
    </r>
    <r>
      <rPr>
        <i/>
        <sz val="11"/>
        <rFont val="Arial"/>
        <family val="2"/>
      </rPr>
      <t>Renewables 2018 : Global Status Report</t>
    </r>
    <r>
      <rPr>
        <sz val="11"/>
        <rFont val="Arial"/>
        <family val="2"/>
      </rPr>
      <t xml:space="preserve">. Paris, p-121. </t>
    </r>
  </si>
  <si>
    <r>
      <t xml:space="preserve">REN21.(2018). Max Central America and the Caribbean Utility PV First Costs.REN21. (2018). </t>
    </r>
    <r>
      <rPr>
        <i/>
        <sz val="11"/>
        <rFont val="Arial"/>
        <family val="2"/>
      </rPr>
      <t>Renewables 2018 : Global Status Report</t>
    </r>
    <r>
      <rPr>
        <sz val="11"/>
        <rFont val="Arial"/>
        <family val="2"/>
      </rPr>
      <t xml:space="preserve">. Paris, p-121. </t>
    </r>
  </si>
  <si>
    <r>
      <t xml:space="preserve">REN21.(2018). Average Central America and the Caribbean Utility PV First Costs.REN21. (2018). </t>
    </r>
    <r>
      <rPr>
        <i/>
        <sz val="11"/>
        <rFont val="Arial"/>
        <family val="2"/>
      </rPr>
      <t>Renewables 2018 : Global Status Report</t>
    </r>
    <r>
      <rPr>
        <sz val="11"/>
        <rFont val="Arial"/>
        <family val="2"/>
      </rPr>
      <t xml:space="preserve">. Paris, p-121. </t>
    </r>
  </si>
  <si>
    <r>
      <t xml:space="preserve">REN21.(2018). Eurasia min Utility PV First Costs.REN21. (2018). </t>
    </r>
    <r>
      <rPr>
        <i/>
        <sz val="11"/>
        <rFont val="Arial"/>
        <family val="2"/>
      </rPr>
      <t>Renewables 2018 : Global Status Report</t>
    </r>
    <r>
      <rPr>
        <sz val="11"/>
        <rFont val="Arial"/>
        <family val="2"/>
      </rPr>
      <t xml:space="preserve">. Paris, p-121. </t>
    </r>
  </si>
  <si>
    <r>
      <t xml:space="preserve">REN21.(2018). Eurasia max Utility PV First Costs.REN21. (2018). </t>
    </r>
    <r>
      <rPr>
        <i/>
        <sz val="11"/>
        <rFont val="Arial"/>
        <family val="2"/>
      </rPr>
      <t>Renewables 2018 : Global Status Report</t>
    </r>
    <r>
      <rPr>
        <sz val="11"/>
        <rFont val="Arial"/>
        <family val="2"/>
      </rPr>
      <t xml:space="preserve">. Paris, p-121. </t>
    </r>
  </si>
  <si>
    <r>
      <t xml:space="preserve">REN21.(2018). Eurasia average Utility PV First Costs.REN21. (2018). </t>
    </r>
    <r>
      <rPr>
        <i/>
        <sz val="11"/>
        <rFont val="Arial"/>
        <family val="2"/>
      </rPr>
      <t>Renewables 2018 : Global Status Report</t>
    </r>
    <r>
      <rPr>
        <sz val="11"/>
        <rFont val="Arial"/>
        <family val="2"/>
      </rPr>
      <t xml:space="preserve">. Paris, p-121. </t>
    </r>
  </si>
  <si>
    <r>
      <t xml:space="preserve">REN21.(2018). Europe min  Utility PV First Costs.REN21. (2018). </t>
    </r>
    <r>
      <rPr>
        <i/>
        <sz val="11"/>
        <rFont val="Arial"/>
        <family val="2"/>
      </rPr>
      <t>Renewables 2018 : Global Status Report</t>
    </r>
    <r>
      <rPr>
        <sz val="11"/>
        <rFont val="Arial"/>
        <family val="2"/>
      </rPr>
      <t xml:space="preserve">. Paris, p-121. </t>
    </r>
  </si>
  <si>
    <r>
      <t xml:space="preserve">REN21.(2018). Europe max Utility PV First Costs.REN21. (2018). </t>
    </r>
    <r>
      <rPr>
        <i/>
        <sz val="11"/>
        <rFont val="Arial"/>
        <family val="2"/>
      </rPr>
      <t>Renewables 2018 : Global Status Report</t>
    </r>
    <r>
      <rPr>
        <sz val="11"/>
        <rFont val="Arial"/>
        <family val="2"/>
      </rPr>
      <t xml:space="preserve">. Paris, p-121. </t>
    </r>
  </si>
  <si>
    <r>
      <t xml:space="preserve">REN21.(2018). Europe average  Utility PV First Costs.REN21. (2018). </t>
    </r>
    <r>
      <rPr>
        <i/>
        <sz val="11"/>
        <rFont val="Arial"/>
        <family val="2"/>
      </rPr>
      <t>Renewables 2018 : Global Status Report</t>
    </r>
    <r>
      <rPr>
        <sz val="11"/>
        <rFont val="Arial"/>
        <family val="2"/>
      </rPr>
      <t xml:space="preserve">. Paris, p-121. </t>
    </r>
  </si>
  <si>
    <r>
      <t xml:space="preserve">REN21.(2018).  Middle East min Utility PV First Costs.REN21. (2018). </t>
    </r>
    <r>
      <rPr>
        <i/>
        <sz val="11"/>
        <rFont val="Arial"/>
        <family val="2"/>
      </rPr>
      <t>Renewables 2018 : Global Status Report</t>
    </r>
    <r>
      <rPr>
        <sz val="11"/>
        <rFont val="Arial"/>
        <family val="2"/>
      </rPr>
      <t xml:space="preserve">. Paris, p-121. </t>
    </r>
  </si>
  <si>
    <r>
      <t xml:space="preserve">REN21.(2018).  Middle East max Utility PV First Costs.REN21. (2018). </t>
    </r>
    <r>
      <rPr>
        <i/>
        <sz val="11"/>
        <rFont val="Arial"/>
        <family val="2"/>
      </rPr>
      <t>Renewables 2018 : Global Status Report</t>
    </r>
    <r>
      <rPr>
        <sz val="11"/>
        <rFont val="Arial"/>
        <family val="2"/>
      </rPr>
      <t xml:space="preserve">. Paris, p-121. </t>
    </r>
  </si>
  <si>
    <r>
      <t xml:space="preserve">REN21.(2018).  Middle East  average Utility PV First Costs.REN21. (2018). </t>
    </r>
    <r>
      <rPr>
        <i/>
        <sz val="11"/>
        <rFont val="Arial"/>
        <family val="2"/>
      </rPr>
      <t>Renewables 2018 : Global Status Report</t>
    </r>
    <r>
      <rPr>
        <sz val="11"/>
        <rFont val="Arial"/>
        <family val="2"/>
      </rPr>
      <t xml:space="preserve">. Paris, p-121. </t>
    </r>
  </si>
  <si>
    <r>
      <t xml:space="preserve">REN21.(2018).  North America min Utility PV First Costs.REN21. (2018). </t>
    </r>
    <r>
      <rPr>
        <i/>
        <sz val="11"/>
        <rFont val="Arial"/>
        <family val="2"/>
      </rPr>
      <t>Renewables 2018 : Global Status Report</t>
    </r>
    <r>
      <rPr>
        <sz val="11"/>
        <rFont val="Arial"/>
        <family val="2"/>
      </rPr>
      <t xml:space="preserve">. Paris, p-121. </t>
    </r>
  </si>
  <si>
    <r>
      <t xml:space="preserve">REN21.(2018).  North America max Utility PV First Costs.REN21. (2018). </t>
    </r>
    <r>
      <rPr>
        <i/>
        <sz val="11"/>
        <rFont val="Arial"/>
        <family val="2"/>
      </rPr>
      <t>Renewables 2018 : Global Status Report</t>
    </r>
    <r>
      <rPr>
        <sz val="11"/>
        <rFont val="Arial"/>
        <family val="2"/>
      </rPr>
      <t xml:space="preserve">. Paris, p-121. </t>
    </r>
  </si>
  <si>
    <r>
      <t xml:space="preserve">REN21.(2018).  North America average Utility PV First Costs.REN21. (2018). </t>
    </r>
    <r>
      <rPr>
        <i/>
        <sz val="11"/>
        <rFont val="Arial"/>
        <family val="2"/>
      </rPr>
      <t>Renewables 2018 : Global Status Report</t>
    </r>
    <r>
      <rPr>
        <sz val="11"/>
        <rFont val="Arial"/>
        <family val="2"/>
      </rPr>
      <t xml:space="preserve">. Paris, p-121. </t>
    </r>
  </si>
  <si>
    <r>
      <t xml:space="preserve">REN21.(2018). Oceania min Utility PV First Costs.REN21. (2018). </t>
    </r>
    <r>
      <rPr>
        <i/>
        <sz val="11"/>
        <rFont val="Arial"/>
        <family val="2"/>
      </rPr>
      <t>Renewables 2018 : Global Status Report</t>
    </r>
    <r>
      <rPr>
        <sz val="11"/>
        <rFont val="Arial"/>
        <family val="2"/>
      </rPr>
      <t xml:space="preserve">. Paris, p-121. </t>
    </r>
  </si>
  <si>
    <r>
      <t xml:space="preserve">REN21.(2018). Oceania max Utility PV First Costs.REN21. (2018). </t>
    </r>
    <r>
      <rPr>
        <i/>
        <sz val="11"/>
        <rFont val="Arial"/>
        <family val="2"/>
      </rPr>
      <t>Renewables 2018 : Global Status Report</t>
    </r>
    <r>
      <rPr>
        <sz val="11"/>
        <rFont val="Arial"/>
        <family val="2"/>
      </rPr>
      <t xml:space="preserve">. Paris, p-121. </t>
    </r>
  </si>
  <si>
    <r>
      <t xml:space="preserve">REN21.(2018). Oceania average Utility PV First Costs.REN21. (2018). </t>
    </r>
    <r>
      <rPr>
        <i/>
        <sz val="11"/>
        <rFont val="Arial"/>
        <family val="2"/>
      </rPr>
      <t>Renewables 2018 : Global Status Report</t>
    </r>
    <r>
      <rPr>
        <sz val="11"/>
        <rFont val="Arial"/>
        <family val="2"/>
      </rPr>
      <t xml:space="preserve">. Paris, p-121. </t>
    </r>
  </si>
  <si>
    <r>
      <t xml:space="preserve">REN21.(2018). South America min Utility PV First Costs.REN21. (2018). </t>
    </r>
    <r>
      <rPr>
        <i/>
        <sz val="11"/>
        <rFont val="Arial"/>
        <family val="2"/>
      </rPr>
      <t>Renewables 2018 : Global Status Report</t>
    </r>
    <r>
      <rPr>
        <sz val="11"/>
        <rFont val="Arial"/>
        <family val="2"/>
      </rPr>
      <t xml:space="preserve">. Paris, p-121. </t>
    </r>
  </si>
  <si>
    <r>
      <t xml:space="preserve">REN21.(2018). South America max Utility PV First Costs.REN21. (2018). </t>
    </r>
    <r>
      <rPr>
        <i/>
        <sz val="11"/>
        <rFont val="Arial"/>
        <family val="2"/>
      </rPr>
      <t>Renewables 2018 : Global Status Report</t>
    </r>
    <r>
      <rPr>
        <sz val="11"/>
        <rFont val="Arial"/>
        <family val="2"/>
      </rPr>
      <t xml:space="preserve">. Paris, p-121. </t>
    </r>
  </si>
  <si>
    <r>
      <t xml:space="preserve">REN21.(2018). South America average Utility PV First Costs.REN21. (2018). </t>
    </r>
    <r>
      <rPr>
        <i/>
        <sz val="11"/>
        <rFont val="Arial"/>
        <family val="2"/>
      </rPr>
      <t>Renewables 2018 : Global Status Report</t>
    </r>
    <r>
      <rPr>
        <sz val="11"/>
        <rFont val="Arial"/>
        <family val="2"/>
      </rPr>
      <t xml:space="preserve">. Paris, p-121. </t>
    </r>
  </si>
  <si>
    <r>
      <t xml:space="preserve">REN21.(2018). China min Utility PV First Costs.REN21. (2018). </t>
    </r>
    <r>
      <rPr>
        <i/>
        <sz val="11"/>
        <rFont val="Arial"/>
        <family val="2"/>
      </rPr>
      <t>Renewables 2018 : Global Status Report</t>
    </r>
    <r>
      <rPr>
        <sz val="11"/>
        <rFont val="Arial"/>
        <family val="2"/>
      </rPr>
      <t xml:space="preserve">. Paris, p-121. </t>
    </r>
  </si>
  <si>
    <r>
      <t xml:space="preserve">REN21.(2018). China max Utility PV First Costs.REN21. (2018). </t>
    </r>
    <r>
      <rPr>
        <i/>
        <sz val="11"/>
        <rFont val="Arial"/>
        <family val="2"/>
      </rPr>
      <t>Renewables 2018 : Global Status Report</t>
    </r>
    <r>
      <rPr>
        <sz val="11"/>
        <rFont val="Arial"/>
        <family val="2"/>
      </rPr>
      <t xml:space="preserve">. Paris, p-121. </t>
    </r>
  </si>
  <si>
    <r>
      <t xml:space="preserve">REN21.(2018). China average Utility PV First Costs.REN21. (2018). </t>
    </r>
    <r>
      <rPr>
        <i/>
        <sz val="11"/>
        <rFont val="Arial"/>
        <family val="2"/>
      </rPr>
      <t>Renewables 2018 : Global Status Report</t>
    </r>
    <r>
      <rPr>
        <sz val="11"/>
        <rFont val="Arial"/>
        <family val="2"/>
      </rPr>
      <t xml:space="preserve">. Paris, p-121. </t>
    </r>
  </si>
  <si>
    <r>
      <t xml:space="preserve">REN21.(2018). India min Utility PV First Costs.REN21. (2018). </t>
    </r>
    <r>
      <rPr>
        <i/>
        <sz val="11"/>
        <rFont val="Arial"/>
        <family val="2"/>
      </rPr>
      <t>Renewables 2018 : Global Status Report</t>
    </r>
    <r>
      <rPr>
        <sz val="11"/>
        <rFont val="Arial"/>
        <family val="2"/>
      </rPr>
      <t xml:space="preserve">. Paris, p-121. </t>
    </r>
  </si>
  <si>
    <r>
      <t xml:space="preserve">REN21.(2018). India max Utility PV First Costs.REN21. (2018). </t>
    </r>
    <r>
      <rPr>
        <i/>
        <sz val="11"/>
        <rFont val="Arial"/>
        <family val="2"/>
      </rPr>
      <t>Renewables 2018 : Global Status Report</t>
    </r>
    <r>
      <rPr>
        <sz val="11"/>
        <rFont val="Arial"/>
        <family val="2"/>
      </rPr>
      <t xml:space="preserve">. Paris, p-121. </t>
    </r>
  </si>
  <si>
    <r>
      <t xml:space="preserve">REN21.(2018). India average Utility PV First Costs.REN21. (2018). </t>
    </r>
    <r>
      <rPr>
        <i/>
        <sz val="11"/>
        <rFont val="Arial"/>
        <family val="2"/>
      </rPr>
      <t>Renewables 2018 : Global Status Report</t>
    </r>
    <r>
      <rPr>
        <sz val="11"/>
        <rFont val="Arial"/>
        <family val="2"/>
      </rPr>
      <t xml:space="preserve">. Paris, p-121. </t>
    </r>
  </si>
  <si>
    <r>
      <t xml:space="preserve">REN21.(2018). US min Utility PV First Costs.REN21. (2018). </t>
    </r>
    <r>
      <rPr>
        <i/>
        <sz val="11"/>
        <rFont val="Arial"/>
        <family val="2"/>
      </rPr>
      <t>Renewables 2018 : Global Status Report</t>
    </r>
    <r>
      <rPr>
        <sz val="11"/>
        <rFont val="Arial"/>
        <family val="2"/>
      </rPr>
      <t xml:space="preserve">. Paris, p-121. </t>
    </r>
  </si>
  <si>
    <r>
      <t xml:space="preserve">REN21.(2018). US max Utility PV First Costs.REN21. (2018). </t>
    </r>
    <r>
      <rPr>
        <i/>
        <sz val="11"/>
        <rFont val="Arial"/>
        <family val="2"/>
      </rPr>
      <t>Renewables 2018 : Global Status Report</t>
    </r>
    <r>
      <rPr>
        <sz val="11"/>
        <rFont val="Arial"/>
        <family val="2"/>
      </rPr>
      <t xml:space="preserve">. Paris, p-121. </t>
    </r>
  </si>
  <si>
    <r>
      <t xml:space="preserve">REN21.(2018). US average Utility PV First Costs.REN21. (2018). </t>
    </r>
    <r>
      <rPr>
        <i/>
        <sz val="11"/>
        <rFont val="Arial"/>
        <family val="2"/>
      </rPr>
      <t>Renewables 2018 : Global Status Report</t>
    </r>
    <r>
      <rPr>
        <sz val="11"/>
        <rFont val="Arial"/>
        <family val="2"/>
      </rPr>
      <t xml:space="preserve">. Paris, p-121. </t>
    </r>
  </si>
  <si>
    <t>Max range for US PV systems</t>
  </si>
  <si>
    <t>Min range for US PV systems</t>
  </si>
  <si>
    <t>Max range for US PV systems (Convertion of US$2018 done at USD 2017 rates)</t>
  </si>
  <si>
    <t>Min range for US PV systems (Convertion of US$2018 done at USD 2017 rates)</t>
  </si>
  <si>
    <r>
      <t xml:space="preserve">Lazard. (Nov 2017). US max Utility Scale PV Costs.Lazard. (2017). </t>
    </r>
    <r>
      <rPr>
        <i/>
        <sz val="11"/>
        <rFont val="Arial"/>
        <family val="2"/>
      </rPr>
      <t xml:space="preserve">Lazard's Levelized Cost of Energy Analysis - Version 11.0. </t>
    </r>
    <r>
      <rPr>
        <sz val="11"/>
        <rFont val="Arial"/>
        <family val="2"/>
      </rPr>
      <t>p-11</t>
    </r>
  </si>
  <si>
    <r>
      <t xml:space="preserve">Lazard. (Nov 2017). US min Utility Scale PV Costs.Lazard. (2017). </t>
    </r>
    <r>
      <rPr>
        <i/>
        <sz val="11"/>
        <rFont val="Arial"/>
        <family val="2"/>
      </rPr>
      <t>Lazard's Levelized Cost of Energy Analysis - Version 11.0. p-11</t>
    </r>
  </si>
  <si>
    <r>
      <t xml:space="preserve">Lazard. (Nov 2018). US max Utility Scale PV Costs.Lazard. (2018). </t>
    </r>
    <r>
      <rPr>
        <i/>
        <sz val="11"/>
        <rFont val="Arial"/>
        <family val="2"/>
      </rPr>
      <t xml:space="preserve">Lazard's Levelized Cost of Energy Analysis - Version 12.0. </t>
    </r>
    <r>
      <rPr>
        <sz val="11"/>
        <rFont val="Arial"/>
        <family val="2"/>
      </rPr>
      <t>p-11</t>
    </r>
  </si>
  <si>
    <r>
      <t xml:space="preserve">Lazard. (Nov 2018). US min Utility Scale PV Costs.Lazard. (2018). </t>
    </r>
    <r>
      <rPr>
        <i/>
        <sz val="11"/>
        <rFont val="Arial"/>
        <family val="2"/>
      </rPr>
      <t xml:space="preserve">Lazard's Levelized Cost of Energy Analysis - Version 12.0. </t>
    </r>
    <r>
      <rPr>
        <sz val="11"/>
        <rFont val="Arial"/>
        <family val="2"/>
      </rPr>
      <t>p-11</t>
    </r>
  </si>
  <si>
    <r>
      <t xml:space="preserve">Lazard. (Nov 2017). US lifetime caapacity of Utility Scale PV Costs.Lazard. (2017). </t>
    </r>
    <r>
      <rPr>
        <i/>
        <sz val="11"/>
        <rFont val="Arial"/>
        <family val="2"/>
      </rPr>
      <t xml:space="preserve">Lazard's Levelized Cost of Energy Analysis - Version 11.0. </t>
    </r>
    <r>
      <rPr>
        <sz val="11"/>
        <rFont val="Arial"/>
        <family val="2"/>
      </rPr>
      <t>p-11</t>
    </r>
  </si>
  <si>
    <r>
      <t xml:space="preserve">IRENA, (2018). World economic life of SPV.IRENA. (2018). </t>
    </r>
    <r>
      <rPr>
        <i/>
        <sz val="11"/>
        <rFont val="Arial"/>
        <family val="2"/>
      </rPr>
      <t>Power Generation Costs in 2017</t>
    </r>
    <r>
      <rPr>
        <sz val="11"/>
        <rFont val="Arial"/>
        <family val="2"/>
      </rPr>
      <t>. Abu Dhabi: IRENA. p-154</t>
    </r>
  </si>
  <si>
    <r>
      <t xml:space="preserve">NREL, (2017). US Lifetime Capacity.NREL. (2017). </t>
    </r>
    <r>
      <rPr>
        <i/>
        <sz val="11"/>
        <rFont val="Arial"/>
        <family val="2"/>
      </rPr>
      <t>SPV O &amp; M Cost Model and Cost Reduction</t>
    </r>
    <r>
      <rPr>
        <sz val="11"/>
        <rFont val="Arial"/>
        <family val="2"/>
      </rPr>
      <t>. Golden: NREL. s-17</t>
    </r>
  </si>
  <si>
    <r>
      <t xml:space="preserve">Lazard. (Nov 2018). US lifetime capacity of Utility Scale PV Costs.Lazard. (2018). </t>
    </r>
    <r>
      <rPr>
        <i/>
        <sz val="11"/>
        <rFont val="Arial"/>
        <family val="2"/>
      </rPr>
      <t xml:space="preserve">Lazard's Levelized Cost of Energy Analysis - Version 12.0. </t>
    </r>
    <r>
      <rPr>
        <sz val="11"/>
        <rFont val="Arial"/>
        <family val="2"/>
      </rPr>
      <t>p-11</t>
    </r>
  </si>
  <si>
    <r>
      <t xml:space="preserve">NREL, (2018). US Lifetime Capacity. NREL. (2018). </t>
    </r>
    <r>
      <rPr>
        <i/>
        <sz val="11"/>
        <rFont val="Arial"/>
        <family val="2"/>
      </rPr>
      <t>Annual Technology Baseline</t>
    </r>
    <r>
      <rPr>
        <sz val="11"/>
        <rFont val="Arial"/>
        <family val="2"/>
      </rPr>
      <t>. Golden: NREL.</t>
    </r>
  </si>
  <si>
    <r>
      <t>Green et al, (2014). World Max Solar Cell Efficiency.Green, M. A. (2014).</t>
    </r>
    <r>
      <rPr>
        <i/>
        <sz val="11"/>
        <rFont val="Arial"/>
        <family val="2"/>
      </rPr>
      <t xml:space="preserve"> Solar Cell Efficiency Tables (Version 45)</t>
    </r>
    <r>
      <rPr>
        <sz val="11"/>
        <rFont val="Arial"/>
        <family val="2"/>
      </rPr>
      <t>. Wiley Online Library. doi:https://doi.org/10.1002/pip.2573. Table 3</t>
    </r>
  </si>
  <si>
    <r>
      <t>Green et al, (2014). World min Solar Cell Efficiency.Green, M. A. (2014).</t>
    </r>
    <r>
      <rPr>
        <i/>
        <sz val="11"/>
        <rFont val="Arial"/>
        <family val="2"/>
      </rPr>
      <t xml:space="preserve"> Solar Cell Efficiency Tables (Version 45)</t>
    </r>
    <r>
      <rPr>
        <sz val="11"/>
        <rFont val="Arial"/>
        <family val="2"/>
      </rPr>
      <t>. Wiley Online Library. doi:https://doi.org/10.1002/pip.2573. Table 3</t>
    </r>
  </si>
  <si>
    <r>
      <t xml:space="preserve">NREL, (2018). US weighted average of Lifetime Capacity. NREL. (2018). </t>
    </r>
    <r>
      <rPr>
        <i/>
        <sz val="11"/>
        <rFont val="Arial"/>
        <family val="2"/>
      </rPr>
      <t>Annual Technology Baseline</t>
    </r>
    <r>
      <rPr>
        <sz val="11"/>
        <rFont val="Arial"/>
        <family val="2"/>
      </rPr>
      <t>. Golden.</t>
    </r>
  </si>
  <si>
    <r>
      <t xml:space="preserve">Bolinger et al, (2017). Min US Capacity Factor.Bolinger, M. S. (2017). </t>
    </r>
    <r>
      <rPr>
        <i/>
        <sz val="11"/>
        <rFont val="Arial"/>
        <family val="2"/>
      </rPr>
      <t>An Empirical Analysis of Project Cost, Performance, and Pricing Trends in the United States</t>
    </r>
    <r>
      <rPr>
        <sz val="11"/>
        <rFont val="Arial"/>
        <family val="2"/>
      </rPr>
      <t>. LBNL. (p-iii)</t>
    </r>
  </si>
  <si>
    <r>
      <t xml:space="preserve">Bolinger et al, (2017). Max US Capacity Factor.Bolinger, M. S. (2017). </t>
    </r>
    <r>
      <rPr>
        <i/>
        <sz val="11"/>
        <rFont val="Arial"/>
        <family val="2"/>
      </rPr>
      <t>An Empirical Analysis of Project Cost, Performance, and Pricing Trends in the United States</t>
    </r>
    <r>
      <rPr>
        <sz val="11"/>
        <rFont val="Arial"/>
        <family val="2"/>
      </rPr>
      <t>. LBNL. (p-iii)</t>
    </r>
  </si>
  <si>
    <r>
      <t xml:space="preserve">Bolinger et al, (2017). Median US  Capacity Factor.Bolinger, M. S. (2017). </t>
    </r>
    <r>
      <rPr>
        <i/>
        <sz val="11"/>
        <rFont val="Arial"/>
        <family val="2"/>
      </rPr>
      <t>An Empirical Analysis of Project Cost, Performance, and Pricing Trends in the United States</t>
    </r>
    <r>
      <rPr>
        <sz val="11"/>
        <rFont val="Arial"/>
        <family val="2"/>
      </rPr>
      <t>. LBNL. (p-iii)</t>
    </r>
  </si>
  <si>
    <r>
      <t>IEA, (2018), Average US Capacity Factor.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p-528</t>
    </r>
  </si>
  <si>
    <r>
      <t>IEA, (2018), Average EU Capacity Factor.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p-528</t>
    </r>
  </si>
  <si>
    <r>
      <t>IEA, (2018), Average China Capacity Factor.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p-528</t>
    </r>
  </si>
  <si>
    <r>
      <t>IEA, (2018), Average India Capacity Factor.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p-528</t>
    </r>
  </si>
  <si>
    <r>
      <t xml:space="preserve">REN21.(2018). Africa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</si>
  <si>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Africa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</si>
  <si>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Asia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</si>
  <si>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Asia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</si>
  <si>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Central America and the Caribbean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</si>
  <si>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REN21.(2018).Central America and the Caribbean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</si>
  <si>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Eurasia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</si>
  <si>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Eurasia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</si>
  <si>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Europe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</si>
  <si>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Europe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</si>
  <si>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Middle East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</si>
  <si>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Middle East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</si>
  <si>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North America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</si>
  <si>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North America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</si>
  <si>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Oceania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</si>
  <si>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Oceania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</si>
  <si>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South America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</si>
  <si>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South America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</si>
  <si>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China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</si>
  <si>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China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</si>
  <si>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India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</si>
  <si>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India maxCapacity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</si>
  <si>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US min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</si>
  <si>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REN21.(2018). US max  Capacity Factor. REN21. (2018). </t>
    </r>
    <r>
      <rPr>
        <i/>
        <sz val="11"/>
        <rFont val="Arial"/>
        <family val="2"/>
      </rPr>
      <t xml:space="preserve">Renewables </t>
    </r>
    <r>
      <rPr>
        <sz val="11"/>
        <rFont val="Arial"/>
        <family val="2"/>
      </rPr>
      <t>2018 : Global Status Repor</t>
    </r>
    <r>
      <rPr>
        <i/>
        <sz val="11"/>
        <rFont val="Arial"/>
        <family val="2"/>
      </rPr>
      <t>t</t>
    </r>
    <r>
      <rPr>
        <sz val="11"/>
        <rFont val="Arial"/>
        <family val="2"/>
      </rPr>
      <t xml:space="preserve">. Paris, p-121. </t>
    </r>
  </si>
  <si>
    <r>
      <t xml:space="preserve">Lazard. (Nov 2017). US max PV crystalline Capacity factor.Lazard. (2017). </t>
    </r>
    <r>
      <rPr>
        <i/>
        <sz val="11"/>
        <rFont val="Arial"/>
        <family val="2"/>
      </rPr>
      <t xml:space="preserve">Lazard's Levelized Cost of Energy Analysis - Version 11.0. </t>
    </r>
    <r>
      <rPr>
        <sz val="11"/>
        <rFont val="Arial"/>
        <family val="2"/>
      </rPr>
      <t>p-11</t>
    </r>
  </si>
  <si>
    <r>
      <t xml:space="preserve">Lazard. (Nov 2017). US min PV crystalline Capacity factor.Lazard. (2017). </t>
    </r>
    <r>
      <rPr>
        <i/>
        <sz val="11"/>
        <rFont val="Arial"/>
        <family val="2"/>
      </rPr>
      <t xml:space="preserve">Lazard's Levelized Cost of Energy Analysis - Version 11.0. </t>
    </r>
    <r>
      <rPr>
        <sz val="11"/>
        <rFont val="Arial"/>
        <family val="2"/>
      </rPr>
      <t>p-11</t>
    </r>
  </si>
  <si>
    <r>
      <t xml:space="preserve">Lazard. (Nov 2017). US max thin-film Capacity factor.Lazard. (2017). </t>
    </r>
    <r>
      <rPr>
        <i/>
        <sz val="11"/>
        <rFont val="Arial"/>
        <family val="2"/>
      </rPr>
      <t xml:space="preserve">Lazard's Levelized Cost of Energy Analysis - Version 11.0. </t>
    </r>
    <r>
      <rPr>
        <sz val="11"/>
        <rFont val="Arial"/>
        <family val="2"/>
      </rPr>
      <t>p-11</t>
    </r>
  </si>
  <si>
    <r>
      <t xml:space="preserve">Lazard. (Nov 2017). US min thin-film Capacity factor.Lazard. (2017). </t>
    </r>
    <r>
      <rPr>
        <i/>
        <sz val="11"/>
        <rFont val="Arial"/>
        <family val="2"/>
      </rPr>
      <t xml:space="preserve">Lazard's Levelized Cost of Energy Analysis - Version 11.0. </t>
    </r>
    <r>
      <rPr>
        <sz val="11"/>
        <rFont val="Arial"/>
        <family val="2"/>
      </rPr>
      <t>p-11</t>
    </r>
  </si>
  <si>
    <r>
      <t xml:space="preserve">IRENA, (2018). Global weighted average Lifetime Capacity of SPV.IRENA. (2018). </t>
    </r>
    <r>
      <rPr>
        <i/>
        <sz val="11"/>
        <rFont val="Arial"/>
        <family val="2"/>
      </rPr>
      <t>Power Generation Costs in 2017</t>
    </r>
    <r>
      <rPr>
        <sz val="11"/>
        <rFont val="Arial"/>
        <family val="2"/>
      </rPr>
      <t>. Abu Dhabi: IRENA. p-154</t>
    </r>
  </si>
  <si>
    <r>
      <t xml:space="preserve">NREL, (2017). US assumed averageLifetime Capacity.NREL. (2017). </t>
    </r>
    <r>
      <rPr>
        <i/>
        <sz val="11"/>
        <rFont val="Arial"/>
        <family val="2"/>
      </rPr>
      <t>SPV O &amp; M Cost Model and Cost Reduction</t>
    </r>
    <r>
      <rPr>
        <sz val="11"/>
        <rFont val="Arial"/>
        <family val="2"/>
      </rPr>
      <t>. Golden: NREL. s-17</t>
    </r>
  </si>
  <si>
    <r>
      <t xml:space="preserve">Lazard. (Nov 2018). US max for crystalline Capacity Factor.Lazard. (2018). </t>
    </r>
    <r>
      <rPr>
        <i/>
        <sz val="11"/>
        <rFont val="Arial"/>
        <family val="2"/>
      </rPr>
      <t xml:space="preserve">Lazard's Levelized Cost of Energy Analysis - Version 12.0. </t>
    </r>
    <r>
      <rPr>
        <sz val="11"/>
        <rFont val="Arial"/>
        <family val="2"/>
      </rPr>
      <t>p-11</t>
    </r>
  </si>
  <si>
    <r>
      <t xml:space="preserve">Lazard. (Nov 2018). US min for crystalline Capacity Factor.Lazard. (2018). </t>
    </r>
    <r>
      <rPr>
        <i/>
        <sz val="11"/>
        <rFont val="Arial"/>
        <family val="2"/>
      </rPr>
      <t xml:space="preserve">Lazard's Levelized Cost of Energy Analysis - Version 12.0. </t>
    </r>
    <r>
      <rPr>
        <sz val="11"/>
        <rFont val="Arial"/>
        <family val="2"/>
      </rPr>
      <t>p-11</t>
    </r>
  </si>
  <si>
    <r>
      <t xml:space="preserve">Lazard. (Nov 2018). US max for thin film Capacity Factor.Lazard. (2018). </t>
    </r>
    <r>
      <rPr>
        <i/>
        <sz val="11"/>
        <rFont val="Arial"/>
        <family val="2"/>
      </rPr>
      <t xml:space="preserve">Lazard's Levelized Cost of Energy Analysis - Version 12.0. </t>
    </r>
    <r>
      <rPr>
        <sz val="11"/>
        <rFont val="Arial"/>
        <family val="2"/>
      </rPr>
      <t>p-11</t>
    </r>
  </si>
  <si>
    <r>
      <t xml:space="preserve">Lazard. (Nov 2018). US min for thin-film Capacity Factor.Lazard. (2018). </t>
    </r>
    <r>
      <rPr>
        <i/>
        <sz val="11"/>
        <rFont val="Arial"/>
        <family val="2"/>
      </rPr>
      <t xml:space="preserve">Lazard's Levelized Cost of Energy Analysis - Version 12.0. </t>
    </r>
    <r>
      <rPr>
        <sz val="11"/>
        <rFont val="Arial"/>
        <family val="2"/>
      </rPr>
      <t>p-11</t>
    </r>
  </si>
  <si>
    <r>
      <t xml:space="preserve">NREL, US. (2016). US Fixed Operating Costs. NREL,US. (2016). </t>
    </r>
    <r>
      <rPr>
        <i/>
        <sz val="11"/>
        <rFont val="Arial"/>
        <family val="2"/>
      </rPr>
      <t>On the Path to Sunshot: The Role of Advancements in Solar Photovoltaic Efficiency, Reliability and Costs.</t>
    </r>
    <r>
      <rPr>
        <sz val="11"/>
        <rFont val="Arial"/>
        <family val="2"/>
      </rPr>
      <t xml:space="preserve"> Golden: NREL, US Deptt of Energy. P-17.</t>
    </r>
  </si>
  <si>
    <r>
      <t xml:space="preserve">NREL, US. (2016). US Fixed Operating Costs.NREL,US. (2016). </t>
    </r>
    <r>
      <rPr>
        <i/>
        <sz val="11"/>
        <rFont val="Arial"/>
        <family val="2"/>
      </rPr>
      <t>On the Path to Sunshot: The Role of Advancements in Solar Photovoltaic Efficiency, Reliability and Costs.</t>
    </r>
    <r>
      <rPr>
        <sz val="11"/>
        <rFont val="Arial"/>
        <family val="2"/>
      </rPr>
      <t xml:space="preserve"> Golden: NREL, US Deptt of Energy. P-17.</t>
    </r>
  </si>
  <si>
    <r>
      <t xml:space="preserve">NREL, (2018). US Fixed Operating Costs. NREL. (2018). </t>
    </r>
    <r>
      <rPr>
        <i/>
        <sz val="11"/>
        <rFont val="Arial"/>
        <family val="2"/>
      </rPr>
      <t>Annual Technology Baseline</t>
    </r>
    <r>
      <rPr>
        <sz val="11"/>
        <rFont val="Arial"/>
        <family val="2"/>
      </rPr>
      <t>. Golden: NREL.</t>
    </r>
  </si>
  <si>
    <r>
      <t xml:space="preserve">Castillo-Ramirez, R M., (2017). World Fixed Operating Cost. Castillo-Ramírez, R. M.-G.-G. (2017, December). </t>
    </r>
    <r>
      <rPr>
        <i/>
        <sz val="11"/>
        <rFont val="Arial"/>
        <family val="2"/>
      </rPr>
      <t>Large-Scale Solar PV LCOE Comprehensive Breakdown Methodology</t>
    </r>
    <r>
      <rPr>
        <sz val="11"/>
        <rFont val="Arial"/>
        <family val="2"/>
      </rPr>
      <t xml:space="preserve">. </t>
    </r>
    <r>
      <rPr>
        <i/>
        <sz val="11"/>
        <rFont val="Arial"/>
        <family val="2"/>
      </rPr>
      <t>CT &amp; F - Ciencia, Tecnologia y Futuro</t>
    </r>
    <r>
      <rPr>
        <sz val="11"/>
        <rFont val="Arial"/>
        <family val="2"/>
      </rPr>
      <t>, 117-136. Retrieved November 25, 2018, from http://www.scielo.org.co/pdf/ctyf/v7n1/0122-5383-ctyf-7-01-00117.pdf</t>
    </r>
  </si>
  <si>
    <r>
      <t xml:space="preserve">EIA, US. (2016). US Max </t>
    </r>
    <r>
      <rPr>
        <i/>
        <sz val="11"/>
        <rFont val="Arial"/>
        <family val="2"/>
      </rPr>
      <t>Capital Cost Estimates for Utility Scale Electricity Generating Plants.</t>
    </r>
    <r>
      <rPr>
        <sz val="11"/>
        <rFont val="Arial"/>
        <family val="2"/>
      </rPr>
      <t xml:space="preserve"> Washington: US Dept of Energy. P-7</t>
    </r>
  </si>
  <si>
    <r>
      <t xml:space="preserve">EIA, US. (2016). US min </t>
    </r>
    <r>
      <rPr>
        <i/>
        <sz val="11"/>
        <rFont val="Arial"/>
        <family val="2"/>
      </rPr>
      <t>Capital Cost Estimates for Utility Scale Electricity Generating Plants.</t>
    </r>
    <r>
      <rPr>
        <sz val="11"/>
        <rFont val="Arial"/>
        <family val="2"/>
      </rPr>
      <t xml:space="preserve"> Washington: US Dept of Energy. P-7</t>
    </r>
  </si>
  <si>
    <r>
      <t xml:space="preserve">Bolinger et al, (2017). California Fixed Operating Costs.Bolinger, M. S. (2017). </t>
    </r>
    <r>
      <rPr>
        <i/>
        <sz val="11"/>
        <rFont val="Arial"/>
        <family val="2"/>
      </rPr>
      <t>An Empirical Analysis of Project Cost, Performance, and Pricing Trends in the United States</t>
    </r>
    <r>
      <rPr>
        <sz val="11"/>
        <rFont val="Arial"/>
        <family val="2"/>
      </rPr>
      <t>. LBNL. P-20.</t>
    </r>
  </si>
  <si>
    <r>
      <t>IEA, (2018). US Fixed Operating Costs.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p-605</t>
    </r>
  </si>
  <si>
    <r>
      <t>IEA, (2018). EU Fixed Operating Costs.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p-605</t>
    </r>
  </si>
  <si>
    <r>
      <t>IEA, (2018). China Fixed Operating Costs.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p-605</t>
    </r>
  </si>
  <si>
    <r>
      <t>IEA, (2018). India Fixed Operating Costs. IEA,(2018).</t>
    </r>
    <r>
      <rPr>
        <i/>
        <sz val="11"/>
        <rFont val="Arial"/>
        <family val="2"/>
      </rPr>
      <t xml:space="preserve"> World Energy Outlook 2018. </t>
    </r>
    <r>
      <rPr>
        <sz val="11"/>
        <rFont val="Arial"/>
        <family val="2"/>
      </rPr>
      <t>Paris:</t>
    </r>
    <r>
      <rPr>
        <i/>
        <sz val="11"/>
        <rFont val="Arial"/>
        <family val="2"/>
      </rPr>
      <t xml:space="preserve"> </t>
    </r>
    <r>
      <rPr>
        <sz val="11"/>
        <rFont val="Arial"/>
        <family val="2"/>
      </rPr>
      <t>International Energy Agency</t>
    </r>
    <r>
      <rPr>
        <i/>
        <sz val="11"/>
        <rFont val="Arial"/>
        <family val="2"/>
      </rPr>
      <t>.</t>
    </r>
    <r>
      <rPr>
        <sz val="11"/>
        <rFont val="Arial"/>
        <family val="2"/>
      </rPr>
      <t xml:space="preserve"> p-605</t>
    </r>
  </si>
  <si>
    <r>
      <t xml:space="preserve">NREL, (2017). US Fixed Operating Costs.NREL. (2017). </t>
    </r>
    <r>
      <rPr>
        <i/>
        <sz val="11"/>
        <rFont val="Arial"/>
        <family val="2"/>
      </rPr>
      <t>SPV O &amp; M Cost Model and Cost Reduction</t>
    </r>
    <r>
      <rPr>
        <sz val="11"/>
        <rFont val="Arial"/>
        <family val="2"/>
      </rPr>
      <t>. Golden: NREL. s-17</t>
    </r>
  </si>
  <si>
    <r>
      <t xml:space="preserve">Lazard. (Nov 2018). US max for crystalline  Fixed Operating Costs.Lazard. (2018). </t>
    </r>
    <r>
      <rPr>
        <i/>
        <sz val="11"/>
        <rFont val="Arial"/>
        <family val="2"/>
      </rPr>
      <t xml:space="preserve">Lazard's Levelized Cost of Energy Analysis - Version 12.0. </t>
    </r>
    <r>
      <rPr>
        <sz val="11"/>
        <rFont val="Arial"/>
        <family val="2"/>
      </rPr>
      <t>s-10</t>
    </r>
  </si>
  <si>
    <r>
      <t xml:space="preserve">Lazard. (Nov 2018). US min for crystalline Fixed Operating Costs.Lazard. (2018). </t>
    </r>
    <r>
      <rPr>
        <i/>
        <sz val="11"/>
        <rFont val="Arial"/>
        <family val="2"/>
      </rPr>
      <t xml:space="preserve">Lazard's Levelized Cost of Energy Analysis - Version 12.0. </t>
    </r>
    <r>
      <rPr>
        <sz val="11"/>
        <rFont val="Arial"/>
        <family val="2"/>
      </rPr>
      <t>s-10</t>
    </r>
  </si>
  <si>
    <r>
      <t xml:space="preserve">Lazard. (Nov 2018). US max for thin-film Fixed Operating Costs.Lazard. (2018). </t>
    </r>
    <r>
      <rPr>
        <i/>
        <sz val="11"/>
        <rFont val="Arial"/>
        <family val="2"/>
      </rPr>
      <t xml:space="preserve">Lazard's Levelized Cost of Energy Analysis - Version 12.0. </t>
    </r>
    <r>
      <rPr>
        <sz val="11"/>
        <rFont val="Arial"/>
        <family val="2"/>
      </rPr>
      <t>s-10</t>
    </r>
  </si>
  <si>
    <r>
      <t xml:space="preserve">Lazard. (Nov 2018). US min for thin-film Fixed Operating Costs.Lazard. (2018). </t>
    </r>
    <r>
      <rPr>
        <i/>
        <sz val="11"/>
        <rFont val="Arial"/>
        <family val="2"/>
      </rPr>
      <t xml:space="preserve">Lazard's Levelized Cost of Energy Analysis - Version 12.0. </t>
    </r>
    <r>
      <rPr>
        <sz val="11"/>
        <rFont val="Arial"/>
        <family val="2"/>
      </rPr>
      <t>s-10</t>
    </r>
  </si>
  <si>
    <r>
      <t xml:space="preserve">IEA. % of World Generation from utility-scale SPV.IEA. (2018). </t>
    </r>
    <r>
      <rPr>
        <i/>
        <sz val="11"/>
        <rFont val="Arial"/>
        <family val="2"/>
      </rPr>
      <t>Renewables 2018.</t>
    </r>
    <r>
      <rPr>
        <sz val="11"/>
        <rFont val="Arial"/>
        <family val="2"/>
      </rPr>
      <t xml:space="preserve"> Paris: IEA.</t>
    </r>
  </si>
  <si>
    <r>
      <t xml:space="preserve">Ram et al ( 2017). % of World Generation from SPV Utility Scale.Ram M., et al (2017). </t>
    </r>
    <r>
      <rPr>
        <i/>
        <sz val="11"/>
        <rFont val="Arial"/>
        <family val="2"/>
      </rPr>
      <t>Global Energy System Based on 100% Renewable Energy - Power Sector.</t>
    </r>
    <r>
      <rPr>
        <sz val="11"/>
        <rFont val="Arial"/>
        <family val="2"/>
      </rPr>
      <t xml:space="preserve"> Berlin: LUT and Energy Watch Group.</t>
    </r>
  </si>
  <si>
    <r>
      <t xml:space="preserve">IEA-PVPS. (2017). % of World Generation from SPV Utility Scale. IEA-PVPS. (2017). </t>
    </r>
    <r>
      <rPr>
        <i/>
        <sz val="11"/>
        <rFont val="Arial"/>
        <family val="2"/>
      </rPr>
      <t>Trends 2016 in Photovoltaic Applications.</t>
    </r>
    <r>
      <rPr>
        <sz val="11"/>
        <rFont val="Arial"/>
        <family val="2"/>
      </rPr>
      <t xml:space="preserve"> Paris: IEA-PVPS. P-35</t>
    </r>
  </si>
  <si>
    <r>
      <t xml:space="preserve">BNEF (2018). World Module Learning Rate. BNEF. (2018). </t>
    </r>
    <r>
      <rPr>
        <i/>
        <sz val="11"/>
        <rFont val="Arial"/>
        <family val="2"/>
      </rPr>
      <t>New Energy Outlook 2018.</t>
    </r>
    <r>
      <rPr>
        <sz val="11"/>
        <rFont val="Arial"/>
        <family val="2"/>
      </rPr>
      <t xml:space="preserve"> BNEF. p-1/2</t>
    </r>
  </si>
  <si>
    <r>
      <t xml:space="preserve">Leun. (2018). World PV Learning rates. Leun K v d. (2018). </t>
    </r>
    <r>
      <rPr>
        <i/>
        <sz val="11"/>
        <rFont val="Arial"/>
        <family val="2"/>
      </rPr>
      <t>Solar PV shows a record learning rate.</t>
    </r>
    <r>
      <rPr>
        <sz val="11"/>
        <rFont val="Arial"/>
        <family val="2"/>
      </rPr>
      <t xml:space="preserve"> Rapidshift.</t>
    </r>
  </si>
  <si>
    <r>
      <t xml:space="preserve">Elshurafa, et al. (2018). World Module Learning Rates. Elshurafa, M. A. (2018). </t>
    </r>
    <r>
      <rPr>
        <i/>
        <sz val="11"/>
        <rFont val="Arial"/>
        <family val="2"/>
      </rPr>
      <t>Estimating the learning curve of solar PV balance–of–system for over 20 countries: Implications and policy recommendations</t>
    </r>
    <r>
      <rPr>
        <sz val="11"/>
        <rFont val="Arial"/>
        <family val="2"/>
      </rPr>
      <t>. Journal of Cleaner Production, 122-134</t>
    </r>
  </si>
  <si>
    <r>
      <t xml:space="preserve">Azevedo (2014). World SPV Learning Rates. Azevedo I., J. P. (2014). </t>
    </r>
    <r>
      <rPr>
        <i/>
        <sz val="11"/>
        <rFont val="Arial"/>
        <family val="2"/>
      </rPr>
      <t>Technology Learning Curves and the Future Cost of Electric Power Generation Technology.</t>
    </r>
    <r>
      <rPr>
        <sz val="11"/>
        <rFont val="Arial"/>
        <family val="2"/>
      </rPr>
      <t xml:space="preserve"> IEEA.</t>
    </r>
  </si>
  <si>
    <r>
      <t xml:space="preserve">Samadi (2018). World Learning Rates of Electricity Generation Technologies. Samadi S. (2018). The experience curve theory and its application in the field of electricity generation technologies. </t>
    </r>
    <r>
      <rPr>
        <i/>
        <sz val="11"/>
        <rFont val="Arial"/>
        <family val="2"/>
      </rPr>
      <t>Renewable &amp; Sustainable Energy Reviews</t>
    </r>
    <r>
      <rPr>
        <sz val="11"/>
        <rFont val="Arial"/>
        <family val="2"/>
      </rPr>
      <t>, 2346-2364.pp. 31-33.</t>
    </r>
  </si>
  <si>
    <r>
      <t xml:space="preserve">Samadi (2018).  World Learning Rates of Electricity Generation Technologies. Samadi S. (2018). The experience curve theory and its application in the field of electricity generation technologies. </t>
    </r>
    <r>
      <rPr>
        <i/>
        <sz val="11"/>
        <rFont val="Arial"/>
        <family val="2"/>
      </rPr>
      <t>Renewable &amp; Sustainable Energy Reviews</t>
    </r>
    <r>
      <rPr>
        <sz val="11"/>
        <rFont val="Arial"/>
        <family val="2"/>
      </rPr>
      <t>, 2346-2364.pp. 31-33.</t>
    </r>
  </si>
  <si>
    <r>
      <t xml:space="preserve">Tour et al. (2013). World  learning ratemodels.Tour A D L., G. M. (2013, March). What cost for photovoltaic modules in 2020? Lessons from experience curve models. </t>
    </r>
    <r>
      <rPr>
        <i/>
        <sz val="11"/>
        <rFont val="Arial"/>
        <family val="2"/>
      </rPr>
      <t>HAL</t>
    </r>
    <r>
      <rPr>
        <sz val="11"/>
        <rFont val="Arial"/>
        <family val="2"/>
      </rPr>
      <t>.p-9.</t>
    </r>
  </si>
  <si>
    <r>
      <t xml:space="preserve">VDMA (2018). World PV Learning Rates.ITRPV. (2018). </t>
    </r>
    <r>
      <rPr>
        <i/>
        <sz val="11"/>
        <rFont val="Arial"/>
        <family val="2"/>
      </rPr>
      <t>International technology Roadmap for Photovoltaic : Results 2017 including maturity report 2018.</t>
    </r>
    <r>
      <rPr>
        <sz val="11"/>
        <rFont val="Arial"/>
        <family val="2"/>
      </rPr>
      <t xml:space="preserve"> VDMA.p-56</t>
    </r>
  </si>
  <si>
    <r>
      <t xml:space="preserve">VDMA (2018). WorldPV Learning Rates.ITRPV. (2018). </t>
    </r>
    <r>
      <rPr>
        <i/>
        <sz val="11"/>
        <rFont val="Arial"/>
        <family val="2"/>
      </rPr>
      <t>International technology Roadmap for Photovoltaic : Results 2017 including maturity report 2018.</t>
    </r>
    <r>
      <rPr>
        <sz val="11"/>
        <rFont val="Arial"/>
        <family val="2"/>
      </rPr>
      <t xml:space="preserve"> VDMA.p-56</t>
    </r>
  </si>
  <si>
    <r>
      <t xml:space="preserve">Fraunhofer ISE. (2018). World PV Learning Rates.Fraunhofer ISE. (2018). </t>
    </r>
    <r>
      <rPr>
        <i/>
        <sz val="11"/>
        <rFont val="Arial"/>
        <family val="2"/>
      </rPr>
      <t>Photovoltaics Report.</t>
    </r>
    <r>
      <rPr>
        <sz val="11"/>
        <rFont val="Arial"/>
        <family val="2"/>
      </rPr>
      <t xml:space="preserve"> Fraunhofer ISE.p-44</t>
    </r>
  </si>
  <si>
    <r>
      <t xml:space="preserve">Elshurafa, et al. (2018).World Module Learning Rates. Elshurafa, M. A. (2018). </t>
    </r>
    <r>
      <rPr>
        <i/>
        <sz val="11"/>
        <rFont val="Arial"/>
        <family val="2"/>
      </rPr>
      <t>Estimating the learning curve of solar PV balance–of–system for over 20 countries: Implications and policy recommendations</t>
    </r>
    <r>
      <rPr>
        <sz val="11"/>
        <rFont val="Arial"/>
        <family val="2"/>
      </rPr>
      <t>. Journal of Cleaner Production, 122-134</t>
    </r>
  </si>
  <si>
    <r>
      <t xml:space="preserve">Samadi (2018). EU  Learning Rates of Electricity Generation Technologies. Samadi S. (2018). The experience curve theory and its application in the field of electricity generation technologies. </t>
    </r>
    <r>
      <rPr>
        <i/>
        <sz val="11"/>
        <rFont val="Arial"/>
        <family val="2"/>
      </rPr>
      <t>Renewable &amp; Sustainable Energy Reviews</t>
    </r>
    <r>
      <rPr>
        <sz val="11"/>
        <rFont val="Arial"/>
        <family val="2"/>
      </rPr>
      <t>, 2346-2364.pp. 31-33.</t>
    </r>
  </si>
  <si>
    <r>
      <t xml:space="preserve">Samadi (2018). EU Learning Rates of Electricity Generation Technologies. Samadi S. (2018). The experience curve theory and its application in the field of electricity generation technologies. </t>
    </r>
    <r>
      <rPr>
        <i/>
        <sz val="11"/>
        <rFont val="Arial"/>
        <family val="2"/>
      </rPr>
      <t>Renewable &amp; Sustainable Energy Reviews</t>
    </r>
    <r>
      <rPr>
        <sz val="11"/>
        <rFont val="Arial"/>
        <family val="2"/>
      </rPr>
      <t>, 2346-2364.pp. 31-33.</t>
    </r>
  </si>
  <si>
    <r>
      <t xml:space="preserve">Feldman et al (2016). US BOS Learning Rates.Feldman D., M. R. (2016). </t>
    </r>
    <r>
      <rPr>
        <i/>
        <sz val="11"/>
        <rFont val="Arial"/>
        <family val="2"/>
      </rPr>
      <t>Exploring the Potential Competitiveness of Utility-Scale Photovoltaics plus Batteries with Concentrating Solar Power, 2015–2030.</t>
    </r>
    <r>
      <rPr>
        <sz val="11"/>
        <rFont val="Arial"/>
        <family val="2"/>
      </rPr>
      <t xml:space="preserve"> p-11Golden: NREL.</t>
    </r>
  </si>
  <si>
    <r>
      <t xml:space="preserve">Fraunhofer ISE. (2015). EU BOS Learning Rates.Fraunhofer ISE. (2015). </t>
    </r>
    <r>
      <rPr>
        <i/>
        <sz val="11"/>
        <rFont val="Arial"/>
        <family val="2"/>
      </rPr>
      <t>Current and Future Cost of Photovoltaics. Long-term Scenarios for Market Development, System Prices and LCOE of Utility-Scale .</t>
    </r>
    <r>
      <rPr>
        <sz val="11"/>
        <rFont val="Arial"/>
        <family val="2"/>
      </rPr>
      <t xml:space="preserve"> berlin: Fraunhofer ISE.</t>
    </r>
  </si>
  <si>
    <r>
      <t xml:space="preserve">Tsiropoulos et al (2018).EU  SPV Learning Rates.Tsiropoulos I., T. D. (2018). </t>
    </r>
    <r>
      <rPr>
        <i/>
        <sz val="11"/>
        <rFont val="Arial"/>
        <family val="2"/>
      </rPr>
      <t>Cost development of low carbon energy technologies - Scenario-based cost trajectories to 2050.</t>
    </r>
    <r>
      <rPr>
        <sz val="11"/>
        <rFont val="Arial"/>
        <family val="2"/>
      </rPr>
      <t xml:space="preserve"> Luxembourg: European Commission.p-19</t>
    </r>
  </si>
  <si>
    <r>
      <t xml:space="preserve">Tsiropoulos et al (2018). EU SPV Learning Rates.Tsiropoulos I., T. D. (2018). </t>
    </r>
    <r>
      <rPr>
        <i/>
        <sz val="11"/>
        <rFont val="Arial"/>
        <family val="2"/>
      </rPr>
      <t>Cost development of low carbon energy technologies - Scenario-based cost trajectories to 2050.</t>
    </r>
    <r>
      <rPr>
        <sz val="11"/>
        <rFont val="Arial"/>
        <family val="2"/>
      </rPr>
      <t xml:space="preserve"> Luxembourg: European Commission.p-19</t>
    </r>
  </si>
  <si>
    <r>
      <t xml:space="preserve">Haysom et al (2015). World  SPV Learning Rates.Haysom JE, Jafarieh O, Anis H, Hinzer K, Wright D. Learning curve analysis of concentrated photovoltaic systems. </t>
    </r>
    <r>
      <rPr>
        <i/>
        <sz val="11"/>
        <color rgb="FF1A1A1A"/>
        <rFont val="Arial"/>
        <family val="2"/>
      </rPr>
      <t>Prog Photovoltaics Res Appl</t>
    </r>
    <r>
      <rPr>
        <sz val="11"/>
        <color rgb="FF1A1A1A"/>
        <rFont val="Arial"/>
        <family val="2"/>
      </rPr>
      <t xml:space="preserve">. 2015;23(11):1678-1686. </t>
    </r>
  </si>
  <si>
    <r>
      <t xml:space="preserve">Haysom et al (2015).World SPV Learning Rates.Haysom JE, Jafarieh O, Anis H, Hinzer K, Wright D. Learning curve analysis of concentrated photovoltaic systems. </t>
    </r>
    <r>
      <rPr>
        <i/>
        <sz val="11"/>
        <color rgb="FF1A1A1A"/>
        <rFont val="Arial"/>
        <family val="2"/>
      </rPr>
      <t>Prog Photovoltaics Res Appl</t>
    </r>
    <r>
      <rPr>
        <sz val="11"/>
        <color rgb="FF1A1A1A"/>
        <rFont val="Arial"/>
        <family val="2"/>
      </rPr>
      <t xml:space="preserve">. 2015;23(11):1678-1686. </t>
    </r>
  </si>
  <si>
    <r>
      <t xml:space="preserve">Variainen et al (2015). EU BOS Learning rates.  </t>
    </r>
    <r>
      <rPr>
        <sz val="11"/>
        <color rgb="FF1A1A1A"/>
        <rFont val="Arial"/>
        <family val="2"/>
      </rPr>
      <t xml:space="preserve">Vartiainen E, Masson G, Breyer C. PV LCOE in Europe 2015-2050. In: </t>
    </r>
    <r>
      <rPr>
        <i/>
        <sz val="11"/>
        <color rgb="FF1A1A1A"/>
        <rFont val="Arial"/>
        <family val="2"/>
      </rPr>
      <t>31st EU PVSEC</t>
    </r>
    <r>
      <rPr>
        <sz val="11"/>
        <color rgb="FF1A1A1A"/>
        <rFont val="Arial"/>
        <family val="2"/>
      </rPr>
      <t xml:space="preserve">. Hamburg, Sep 14-18; 2015. </t>
    </r>
  </si>
  <si>
    <r>
      <t xml:space="preserve">Newbery. (2017). World % system cost from module. Newbery D. (2017). How to judge whether supporting solar PV is justified. </t>
    </r>
    <r>
      <rPr>
        <i/>
        <sz val="11"/>
        <rFont val="Arial"/>
        <family val="2"/>
      </rPr>
      <t>Cambridge Working Paper in Economics</t>
    </r>
    <r>
      <rPr>
        <sz val="11"/>
        <rFont val="Arial"/>
        <family val="2"/>
      </rPr>
      <t>.p-4</t>
    </r>
  </si>
  <si>
    <r>
      <t xml:space="preserve">VDMA (2018). EU PV system costs from modules.ITRPV. (2018). </t>
    </r>
    <r>
      <rPr>
        <i/>
        <sz val="11"/>
        <rFont val="Arial"/>
        <family val="2"/>
      </rPr>
      <t>International technology Roadmap for Photovoltaic : Results 2017 including maturity report 2018.</t>
    </r>
    <r>
      <rPr>
        <sz val="11"/>
        <rFont val="Arial"/>
        <family val="2"/>
      </rPr>
      <t xml:space="preserve"> VDMA.p-56</t>
    </r>
  </si>
  <si>
    <r>
      <t xml:space="preserve">VDMA (2018). US PV system costs from modules.ITRPV. (2018). </t>
    </r>
    <r>
      <rPr>
        <i/>
        <sz val="11"/>
        <rFont val="Arial"/>
        <family val="2"/>
      </rPr>
      <t>International technology Roadmap for Photovoltaic : Results 2017 including maturity report 2018.</t>
    </r>
    <r>
      <rPr>
        <sz val="11"/>
        <rFont val="Arial"/>
        <family val="2"/>
      </rPr>
      <t xml:space="preserve"> VDMA.p-56</t>
    </r>
  </si>
  <si>
    <r>
      <t xml:space="preserve">VDMA (2018). Asia PV system costs from modules.ITRPV. (2018). </t>
    </r>
    <r>
      <rPr>
        <i/>
        <sz val="11"/>
        <rFont val="Arial"/>
        <family val="2"/>
      </rPr>
      <t>International technology Roadmap for Photovoltaic : Results 2017 including maturity report 2018.</t>
    </r>
    <r>
      <rPr>
        <sz val="11"/>
        <rFont val="Arial"/>
        <family val="2"/>
      </rPr>
      <t xml:space="preserve"> VDMA.p-56</t>
    </r>
  </si>
  <si>
    <r>
      <t xml:space="preserve">Munsell. (2018). World  % Share of SPV Costs from Modules.Munsell. (2018, January 31). </t>
    </r>
    <r>
      <rPr>
        <i/>
        <sz val="11"/>
        <rFont val="Arial"/>
        <family val="2"/>
      </rPr>
      <t>10 Trends That Will Shape the Global Solar Market in 2018</t>
    </r>
  </si>
  <si>
    <r>
      <t xml:space="preserve">Munsell. (2018). World % Share of SPV Costs from Modules.Munsell. (2018, January 31). </t>
    </r>
    <r>
      <rPr>
        <i/>
        <sz val="11"/>
        <rFont val="Arial"/>
        <family val="2"/>
      </rPr>
      <t>10 Trends That Will Shape the Global Solar Market in 2018</t>
    </r>
  </si>
  <si>
    <t>Bolinger and Seel, 2015, Utility Scale Solar, p. 20</t>
  </si>
  <si>
    <t>GTM Research in PV Magazine (2015)</t>
  </si>
  <si>
    <t>Bolinger and Seel, 2015 (p. 17)</t>
  </si>
  <si>
    <t>IEA PVPS, 2015 (p. 51)</t>
  </si>
  <si>
    <t>Hayward and Graham (2013). - PV Module</t>
  </si>
  <si>
    <t>de Moor, H., Schaeffer, G.K., Seebregts, A. et al. (2003). Experience curve approach for more effective policy instruments. Photovoltaic Energy Conversion, 2003. Proceedings of 3rd World Conference on. Vol. 3. IEEE.</t>
  </si>
  <si>
    <t>E3, 2014 (pp. 34-39)</t>
  </si>
  <si>
    <t>IPCC, 2012, SRREN (pp. 380-381), low</t>
  </si>
  <si>
    <t>IPCC, 2012, SRREN (pp. 380-381), high</t>
  </si>
  <si>
    <t>IEA, 2014, Technology Roadmap: Solar PV</t>
  </si>
  <si>
    <t>Seel et al., 2013</t>
  </si>
  <si>
    <t>IRENA, 2015, Renewable Power Generation Costs in 2014</t>
  </si>
  <si>
    <t>Harmon, C., 2000 (IIASA)</t>
  </si>
  <si>
    <t>Fraunhofer (ISE), 2015</t>
  </si>
  <si>
    <t>ITRPV, 2016</t>
  </si>
  <si>
    <t>EPIA, 2009</t>
  </si>
  <si>
    <t>Neij, 2008 (p. 2203)</t>
  </si>
  <si>
    <t>Hernandez-Moro and Martinez-Duart, 2013 (p. 122)</t>
  </si>
  <si>
    <t>IPCC, 2012, SRREN (Ch. 3, p. 380)</t>
  </si>
  <si>
    <t>GTM Research 2014</t>
  </si>
  <si>
    <t>IEA Technology Roadmap 2014</t>
  </si>
  <si>
    <t>US DOE, SunShot Vision Study, 2012, Ch. 3 (p. 43)</t>
  </si>
  <si>
    <t>These values show lifecycle GHG emissions for a range of different photovoltaic technologies (both thin-film and crystalline-Si) across different regions and system sizes,</t>
  </si>
  <si>
    <t>SENSE 2008, Thin-film a-Si, ground-mount</t>
  </si>
  <si>
    <t>Dominguez-Ramos, A., M. Held, R. Aldaco, M. Fischer, and A. Irabien. 2010. Prospective CO2 emissions from energy supplying systems: Photovoltaic systems and conventional grid within Spanish frame conditions. International Journal of Life Cycle Assessment 15(6): 557–566.  Thin-film a-Si, ground-mount</t>
  </si>
  <si>
    <t>Ito et al. 2008, Thin-film a-Si, ground-mount</t>
  </si>
  <si>
    <t>Martin 1997, Thin-film a-Si, ground-mount</t>
  </si>
  <si>
    <t>Fthenakis et al. 2008, Thin-film CdTe, ground-mount</t>
  </si>
  <si>
    <t>Fthenakis et al. 2009, Thin-film CdTe, ground-mount</t>
  </si>
  <si>
    <t>Ito et al. 2009, Thin-film CdTe, ground-mount</t>
  </si>
  <si>
    <t>SENSE 2008, Thin-film CdTe, ground-mount</t>
  </si>
  <si>
    <t>SENSE 2008, Thin-film CIGS, ground-mount</t>
  </si>
  <si>
    <t>Ito et al. 2009, Thin-film CIGS, ground-mount</t>
  </si>
  <si>
    <t>Dominguez-Ramos et al. 2010, Thin-film CIGS, ground-mount</t>
  </si>
  <si>
    <t>Frankl et al. 2005, Monocrystalline-Si, ground-mount</t>
  </si>
  <si>
    <t>Hou et al. 2016, Monocrystalline-Si, ground-mount</t>
  </si>
  <si>
    <t>Pacca 2003, Monocrystalline-Si, ground-mount</t>
  </si>
  <si>
    <t>Alsema and de Wild-Scholten 2000, Multicrystalline-Si, ground-mount</t>
  </si>
  <si>
    <t>Frankl et al. 2005, Multicrystalline-Si, ground-mount</t>
  </si>
  <si>
    <t>Hou et al., 2016, Multicrystalline-Si, large-scale</t>
  </si>
  <si>
    <t>IPCC WG3 AR5 (Table A.III.1) Solar PV–utility</t>
  </si>
  <si>
    <t>Bolinger and Seel, 2015 (LBNL) (pp. 20-21)</t>
  </si>
  <si>
    <t>Rhyne, I., Klein, J. (2014). Estimated Cost of New Renewable and Fossil generation in California.PV California Energy Commission. Draft Staff Report - Low-Cost Case</t>
  </si>
  <si>
    <t>Rhyne, I., Klein, J. (2014). Estimated Cost of New Renewable and Fossil generation in California.</t>
  </si>
  <si>
    <t>Rhyne, I., Klein, J. (2014). Estimated Cost of New Renewable and Fossil generation in California. California Energy Commission. Draft Staff Report-  High-Cost Case</t>
  </si>
  <si>
    <t>U.S. EIA, 2013, 150 MW</t>
  </si>
  <si>
    <t>U.S. EIA, 2013, 20 MW</t>
  </si>
  <si>
    <t>U.S. DOE SunShot Vision Study, 2012, Ch. 4</t>
  </si>
  <si>
    <t>NREL Annual Technology Baseline, 2015, utility PV</t>
  </si>
  <si>
    <t>IEA 2012 ETP, utility-scale</t>
  </si>
  <si>
    <t>LBNL, Tracking the Sun VII, 2014</t>
  </si>
  <si>
    <t>Lazard's LCOE Analysis–Version 10.0, 2016, Solar PV utility scale Crystalline high</t>
  </si>
  <si>
    <t>Lazard's LCOE Analysis–Version 10.0, 2016, Solar PV utility scale Crystalline low</t>
  </si>
  <si>
    <t>Lazard's LCOE Analysis–Version 10.0, 2016, Solar PV utility scale Thin Film high</t>
  </si>
  <si>
    <t>Lazard's LCOE Analysis–Version 10.0, 2016, Solar PV utility scale Thin Film low</t>
  </si>
  <si>
    <r>
      <t xml:space="preserve">EIA, US (2016). </t>
    </r>
    <r>
      <rPr>
        <sz val="11"/>
        <rFont val="Calibri"/>
        <family val="2"/>
      </rPr>
      <t>Capital Cost Estimates for Utility Scale Electricity Generating Plants. Washington: US Deptt of Energy. P-16</t>
    </r>
  </si>
  <si>
    <t>IPCC WG3 AR5 (Table A.III.1) Solar PV, min</t>
  </si>
  <si>
    <t>IPCC WG3 AR5 (Table A.III.1) Solar PV, max</t>
  </si>
  <si>
    <t>REN21 2016, Africa, weighted average</t>
  </si>
  <si>
    <t>REN21 2016, Asia, weighted average</t>
  </si>
  <si>
    <t>REN21 2016, Central America and the Caribbean, weighted average</t>
  </si>
  <si>
    <t>REN21 2016, Eurasia, weighted average</t>
  </si>
  <si>
    <t>REN21 2016, Europe, weighted average</t>
  </si>
  <si>
    <t>REN21 2016, Middle East, weighted average</t>
  </si>
  <si>
    <t>REN21 2016, South America, weighted average</t>
  </si>
  <si>
    <t>REN21 2016, China, weighted average</t>
  </si>
  <si>
    <t>REN21 2016, India, weighted average</t>
  </si>
  <si>
    <t>REN21 2016, United States, weighted average</t>
  </si>
  <si>
    <t>IRENA 2014, Asia (Sans Japan)</t>
  </si>
  <si>
    <t>IRENA 2014, China</t>
  </si>
  <si>
    <t>IRENA 2014, Middle East and Africa</t>
  </si>
  <si>
    <t>IRENA 2014, India</t>
  </si>
  <si>
    <t>IRENA 2014, Latin America</t>
  </si>
  <si>
    <t>IRENA 2014, USA</t>
  </si>
  <si>
    <t>Bolinger, et al., 2015 (LBNL)</t>
  </si>
  <si>
    <t>EIA 2016</t>
  </si>
  <si>
    <t>ITRPV, 2016 (p. 40)</t>
  </si>
  <si>
    <t>IEA Roadmap 2014</t>
  </si>
  <si>
    <t>Lazard's LCOE Analysis–Version 10.0, 2016, utility-scale crystalline &amp; thin film</t>
  </si>
  <si>
    <t>IPCC WG3 AR5 (Table A.III.1) Solar PV</t>
  </si>
  <si>
    <t>REN21 2015 - World</t>
  </si>
  <si>
    <t>REN21 2015 - China</t>
  </si>
  <si>
    <t>REN21 2015 - Japan</t>
  </si>
  <si>
    <t>REN21 2015 - Germany</t>
  </si>
  <si>
    <t>REN21 2015 - UK</t>
  </si>
  <si>
    <t>REN21 2015 - USA</t>
  </si>
  <si>
    <t>IRENA 2015 - Africa (Figure 5.14, p. 92)</t>
  </si>
  <si>
    <t>IRENA 2015 - China (Figure 5.14, p. 92)</t>
  </si>
  <si>
    <t>IRENA 2015 - Europe (Figure 5.14, p. 92)</t>
  </si>
  <si>
    <t>IRENA 2015 - Central and South America (Figure 5.14, p. 92)</t>
  </si>
  <si>
    <t>IRENA 2015 - Middle East (Figure 5.14, p. 92)</t>
  </si>
  <si>
    <t>IRENA 2015 - North America (Figure 5.14, p. 92)</t>
  </si>
  <si>
    <t>IRENA 2015 - Oceania (Figure 5.14, p.92)</t>
  </si>
  <si>
    <t>IRENA 2015 - Other Asia (Figure 5.14, p.92)</t>
  </si>
  <si>
    <t>IEA Roadmap 2014 - Australia</t>
  </si>
  <si>
    <t>IEA Roadmap 2014 - China</t>
  </si>
  <si>
    <t>IEA Roadmap 2014 - France</t>
  </si>
  <si>
    <t>IEA Roadmap 2014 - Germany</t>
  </si>
  <si>
    <t>IEA Roadmap 2014 - Italy</t>
  </si>
  <si>
    <t>IEA Roadmap 2014 - Japan</t>
  </si>
  <si>
    <t>IEA Roadmap 2014 - UK</t>
  </si>
  <si>
    <t>IEA Roadmap 2014 - USA</t>
  </si>
  <si>
    <t>Drawdown Reduction and Replacement Solutions (RRS) Model</t>
  </si>
  <si>
    <t xml:space="preserve"> © 2017 Project Drawdown. All rights reserved.</t>
  </si>
  <si>
    <t>Lead Developer &amp; Principal Investigator: Chad Frischmann</t>
  </si>
  <si>
    <t>Co-developers: Ryan Allard, Kevin Bayuk, Zeke Hausfather</t>
  </si>
  <si>
    <t>Contributors: João Pedro Gouveia, Mamta Mehra, Eric Toensmeier</t>
  </si>
  <si>
    <t>This work is licensed under the Creative Commons Attribution-NonCommercial-ShareAlike 4.0 International License.</t>
  </si>
  <si>
    <t>To view a copy of this license, visit:</t>
  </si>
  <si>
    <t>http://creativecommons.org/licenses/by-nc-sa/4.0/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</si>
</sst>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_-* #,##0.00_-;\-* #,##0.00_-;_-* &quot;-&quot;??_-;_-@_-"/>
    <numFmt numFmtId="165" formatCode="_-* #,##0.00\ _€_-;\-* #,##0.00\ _€_-;_-* &quot;-&quot;??\ _€_-;_-@_-"/>
    <numFmt numFmtId="166" formatCode="#,##0.00\ ;&quot;  (&quot;#,##0.00\);&quot; - &quot;;@\ "/>
    <numFmt numFmtId="167" formatCode="0.0%"/>
    <numFmt numFmtId="168" formatCode="0.0"/>
    <numFmt numFmtId="169" formatCode="_([$$-409]* #,##0.00_);_([$$-409]* \(#,##0.00\);_([$$-409]* &quot;-&quot;??_);_(@_)"/>
    <numFmt numFmtId="170" formatCode="&quot;$&quot;#,##0.00"/>
    <numFmt numFmtId="171" formatCode="0.000000"/>
    <numFmt numFmtId="172" formatCode="0.000"/>
    <numFmt numFmtId="173" formatCode="#,###,##0"/>
    <numFmt numFmtId="174" formatCode="_-* #,##0_-;\-* #,##0_-;_-* &quot;-&quot;??_-;_-@_-"/>
    <numFmt numFmtId="175" formatCode="0.0000"/>
    <numFmt numFmtId="176" formatCode="0.00000"/>
    <numFmt numFmtId="177" formatCode="0.0000000"/>
    <numFmt numFmtId="178" formatCode="_-* #,##0.000_-;\-* #,##0.000_-;_-* &quot;-&quot;??_-;_-@_-"/>
    <numFmt numFmtId="179" formatCode="_-* #,##0.000\ _€_-;\-* #,##0.000\ _€_-;_-* &quot;-&quot;??\ _€_-;_-@_-"/>
    <numFmt numFmtId="180" formatCode="_-* #,##0.0000_-;\-* #,##0.0000_-;_-* &quot;-&quot;??_-;_-@_-"/>
    <numFmt numFmtId="181" formatCode="#,##0.000000"/>
    <numFmt numFmtId="182" formatCode="#,##0.000"/>
    <numFmt numFmtId="183" formatCode="#,##0.0"/>
  </numFmts>
  <fonts count="98">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color indexed="8"/>
      <name val="Calibri"/>
      <family val="2"/>
    </font>
    <font>
      <sz val="11"/>
      <color indexed="62"/>
      <name val="Calibri"/>
      <family val="2"/>
    </font>
    <font>
      <b/>
      <sz val="10"/>
      <name val="Arial"/>
      <family val="2"/>
    </font>
    <font>
      <b/>
      <sz val="11"/>
      <color indexed="53"/>
      <name val="Calibri"/>
      <family val="2"/>
    </font>
    <font>
      <sz val="12"/>
      <color theme="1"/>
      <name val="Calibri"/>
      <family val="2"/>
      <scheme val="minor"/>
    </font>
    <font>
      <u/>
      <sz val="10"/>
      <color theme="11"/>
      <name val="Arial"/>
      <family val="2"/>
    </font>
    <font>
      <u/>
      <sz val="11"/>
      <color theme="10"/>
      <name val="Arial"/>
      <family val="2"/>
    </font>
    <font>
      <b/>
      <sz val="12"/>
      <color theme="1"/>
      <name val="Arial"/>
      <family val="2"/>
    </font>
    <font>
      <sz val="12"/>
      <name val="Arial"/>
      <family val="2"/>
    </font>
    <font>
      <u/>
      <sz val="12"/>
      <color theme="10"/>
      <name val="Arial"/>
      <family val="2"/>
    </font>
    <font>
      <i/>
      <sz val="12"/>
      <name val="Arial"/>
      <family val="2"/>
    </font>
    <font>
      <b/>
      <sz val="14"/>
      <color theme="1"/>
      <name val="Arial"/>
      <family val="2"/>
    </font>
    <font>
      <sz val="14"/>
      <name val="Arial"/>
      <family val="2"/>
    </font>
    <font>
      <b/>
      <sz val="12"/>
      <name val="Arial"/>
      <family val="2"/>
    </font>
    <font>
      <sz val="12"/>
      <color theme="1"/>
      <name val="Arial"/>
      <family val="2"/>
    </font>
    <font>
      <sz val="12"/>
      <color indexed="8"/>
      <name val="Arial"/>
      <family val="2"/>
    </font>
    <font>
      <b/>
      <sz val="11"/>
      <color theme="1"/>
      <name val="Arial"/>
      <family val="2"/>
    </font>
    <font>
      <b/>
      <sz val="11"/>
      <name val="Arial"/>
      <family val="2"/>
    </font>
    <font>
      <b/>
      <sz val="14"/>
      <color indexed="8"/>
      <name val="Arial"/>
      <family val="2"/>
    </font>
    <font>
      <b/>
      <sz val="12"/>
      <color indexed="8"/>
      <name val="Arial"/>
      <family val="2"/>
    </font>
    <font>
      <b/>
      <sz val="12"/>
      <color rgb="FF000000"/>
      <name val="Arial"/>
      <family val="2"/>
    </font>
    <font>
      <sz val="14"/>
      <color indexed="8"/>
      <name val="Arial"/>
      <family val="2"/>
    </font>
    <font>
      <b/>
      <sz val="16"/>
      <color indexed="8"/>
      <name val="Arial"/>
      <family val="2"/>
    </font>
    <font>
      <sz val="12"/>
      <color rgb="FF000000"/>
      <name val="Arial"/>
      <family val="2"/>
    </font>
    <font>
      <b/>
      <sz val="10"/>
      <color theme="1"/>
      <name val="Arial"/>
      <family val="2"/>
    </font>
    <font>
      <sz val="10"/>
      <color indexed="8"/>
      <name val="Arial"/>
      <family val="2"/>
    </font>
    <font>
      <sz val="10"/>
      <color rgb="FF000000"/>
      <name val="Arial"/>
      <family val="2"/>
    </font>
    <font>
      <u/>
      <sz val="11"/>
      <color theme="10"/>
      <name val="Calibri"/>
      <family val="2"/>
      <scheme val="minor"/>
    </font>
    <font>
      <b/>
      <u/>
      <sz val="14"/>
      <name val="Arial"/>
      <family val="2"/>
    </font>
    <font>
      <sz val="11"/>
      <name val="Arial"/>
      <family val="2"/>
    </font>
    <font>
      <b/>
      <sz val="11"/>
      <color rgb="FF000000"/>
      <name val="Arial"/>
      <family val="2"/>
    </font>
    <font>
      <sz val="11"/>
      <color rgb="FF000000"/>
      <name val="Arial"/>
      <family val="2"/>
    </font>
    <font>
      <sz val="11"/>
      <color theme="1"/>
      <name val="Arial"/>
      <family val="2"/>
    </font>
    <font>
      <i/>
      <sz val="11"/>
      <name val="Arial"/>
      <family val="2"/>
    </font>
    <font>
      <b/>
      <sz val="10"/>
      <color rgb="FF000000"/>
      <name val="Arial"/>
      <family val="2"/>
    </font>
    <font>
      <b/>
      <i/>
      <sz val="12"/>
      <name val="Arial"/>
      <family val="2"/>
    </font>
    <font>
      <i/>
      <sz val="12"/>
      <color rgb="FF000000"/>
      <name val="Arial"/>
      <family val="2"/>
    </font>
    <font>
      <b/>
      <u/>
      <sz val="12"/>
      <name val="Arial"/>
      <family val="2"/>
    </font>
    <font>
      <b/>
      <u/>
      <sz val="12"/>
      <color theme="10"/>
      <name val="Arial"/>
      <family val="2"/>
    </font>
    <font>
      <sz val="12"/>
      <color theme="0"/>
      <name val="Arial"/>
      <family val="2"/>
    </font>
    <font>
      <b/>
      <sz val="12"/>
      <color rgb="FFFF0000"/>
      <name val="Arial"/>
      <family val="2"/>
    </font>
    <font>
      <b/>
      <u/>
      <sz val="11"/>
      <color theme="1"/>
      <name val="Arial"/>
      <family val="2"/>
    </font>
    <font>
      <b/>
      <u/>
      <sz val="11"/>
      <name val="Arial"/>
      <family val="2"/>
    </font>
    <font>
      <b/>
      <u/>
      <sz val="24"/>
      <color theme="10"/>
      <name val="Arial"/>
      <family val="2"/>
    </font>
    <font>
      <b/>
      <u/>
      <sz val="24"/>
      <name val="Arial"/>
      <family val="2"/>
    </font>
    <font>
      <b/>
      <sz val="24"/>
      <color theme="1"/>
      <name val="Arial"/>
      <family val="2"/>
    </font>
    <font>
      <sz val="24"/>
      <color theme="1"/>
      <name val="Arial"/>
      <family val="2"/>
    </font>
    <font>
      <b/>
      <u/>
      <sz val="11"/>
      <color theme="10"/>
      <name val="Arial"/>
      <family val="2"/>
    </font>
    <font>
      <b/>
      <u/>
      <sz val="22"/>
      <color theme="4"/>
      <name val="Arial"/>
      <family val="2"/>
    </font>
    <font>
      <b/>
      <u/>
      <sz val="20"/>
      <color theme="4"/>
      <name val="Arial"/>
      <family val="2"/>
    </font>
    <font>
      <sz val="22"/>
      <name val="Arial"/>
      <family val="2"/>
    </font>
    <font>
      <b/>
      <u/>
      <sz val="11"/>
      <color rgb="FF000000"/>
      <name val="Arial"/>
      <family val="2"/>
    </font>
    <font>
      <sz val="11"/>
      <name val="Calibri"/>
      <family val="2"/>
      <scheme val="minor"/>
    </font>
    <font>
      <sz val="9"/>
      <name val="Arial"/>
      <family val="2"/>
    </font>
    <font>
      <b/>
      <sz val="10"/>
      <color rgb="FF2D2D33"/>
      <name val="Arial"/>
      <family val="2"/>
    </font>
    <font>
      <sz val="10"/>
      <color rgb="FF2D2D33"/>
      <name val="Arial"/>
      <family val="2"/>
    </font>
    <font>
      <b/>
      <sz val="18"/>
      <name val="Arial"/>
      <family val="2"/>
    </font>
    <font>
      <b/>
      <i/>
      <sz val="11"/>
      <color rgb="FF2D2D33"/>
      <name val="Arial"/>
      <family val="2"/>
    </font>
    <font>
      <b/>
      <i/>
      <sz val="12"/>
      <color rgb="FF2D2D33"/>
      <name val="Arial"/>
      <family val="2"/>
    </font>
    <font>
      <b/>
      <u/>
      <sz val="14"/>
      <color theme="1"/>
      <name val="Arial"/>
      <family val="2"/>
    </font>
    <font>
      <b/>
      <sz val="7.5"/>
      <color rgb="FF000000"/>
      <name val="Arial"/>
      <family val="2"/>
    </font>
    <font>
      <b/>
      <u/>
      <sz val="12"/>
      <color rgb="FF000000"/>
      <name val="Arial"/>
      <family val="2"/>
    </font>
    <font>
      <sz val="9"/>
      <color theme="1"/>
      <name val="Arial"/>
      <family val="2"/>
    </font>
    <font>
      <sz val="11"/>
      <color theme="0" tint="-0.34998626667073579"/>
      <name val="Arial"/>
      <family val="2"/>
    </font>
    <font>
      <sz val="9"/>
      <color rgb="FF2D2D33"/>
      <name val="Arial"/>
      <family val="2"/>
    </font>
    <font>
      <b/>
      <sz val="11"/>
      <color indexed="81"/>
      <name val="Times New Roman"/>
      <family val="1"/>
    </font>
    <font>
      <sz val="11"/>
      <color indexed="81"/>
      <name val="Times New Roman"/>
      <family val="1"/>
    </font>
    <font>
      <sz val="9"/>
      <color theme="1"/>
      <name val="Calibri"/>
      <family val="2"/>
      <scheme val="minor"/>
    </font>
    <font>
      <sz val="16"/>
      <color rgb="FF000000"/>
      <name val="Arial"/>
      <family val="2"/>
    </font>
    <font>
      <b/>
      <sz val="12"/>
      <color theme="4"/>
      <name val="Arial"/>
      <family val="2"/>
    </font>
    <font>
      <b/>
      <sz val="14"/>
      <color theme="4" tint="-0.499984740745262"/>
      <name val="Arial"/>
      <family val="2"/>
    </font>
    <font>
      <b/>
      <sz val="12"/>
      <color theme="4" tint="-0.499984740745262"/>
      <name val="Arial"/>
      <family val="2"/>
    </font>
    <font>
      <sz val="11"/>
      <color indexed="8"/>
      <name val="Calibri"/>
      <family val="2"/>
      <scheme val="minor"/>
    </font>
    <font>
      <sz val="11"/>
      <name val="Calibri"/>
      <family val="2"/>
    </font>
    <font>
      <i/>
      <sz val="11"/>
      <name val="Calibri"/>
      <family val="2"/>
    </font>
    <font>
      <sz val="11"/>
      <color rgb="FF1A1A1A"/>
      <name val="Arial"/>
      <family val="2"/>
    </font>
    <font>
      <i/>
      <sz val="11"/>
      <color rgb="FF1A1A1A"/>
      <name val="Arial"/>
      <family val="2"/>
    </font>
    <font>
      <sz val="12"/>
      <name val="Calibri"/>
      <family val="2"/>
    </font>
    <font>
      <b/>
      <sz val="11"/>
      <color rgb="FF000000"/>
      <name val="Times New Roman"/>
      <family val="1"/>
    </font>
    <font>
      <sz val="11"/>
      <color rgb="FF000000"/>
      <name val="Times New Roman"/>
      <family val="1"/>
    </font>
  </fonts>
  <fills count="34">
    <fill>
      <patternFill patternType="none"/>
    </fill>
    <fill>
      <patternFill patternType="gray125"/>
    </fill>
    <fill>
      <patternFill patternType="solid">
        <fgColor indexed="47"/>
        <bgColor indexed="45"/>
      </patternFill>
    </fill>
    <fill>
      <patternFill patternType="solid">
        <fgColor indexed="26"/>
        <bgColor indexed="27"/>
      </patternFill>
    </fill>
    <fill>
      <patternFill patternType="solid">
        <fgColor indexed="41"/>
        <bgColor indexed="27"/>
      </patternFill>
    </fill>
    <fill>
      <patternFill patternType="solid">
        <fgColor indexed="42"/>
        <bgColor indexed="41"/>
      </patternFill>
    </fill>
    <fill>
      <patternFill patternType="solid">
        <fgColor indexed="27"/>
        <bgColor indexed="26"/>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
      <patternFill patternType="solid">
        <fgColor rgb="FFFFFF99"/>
        <bgColor indexed="64"/>
      </patternFill>
    </fill>
    <fill>
      <patternFill patternType="solid">
        <fgColor theme="9" tint="0.59999389629810485"/>
        <bgColor indexed="64"/>
      </patternFill>
    </fill>
    <fill>
      <patternFill patternType="solid">
        <fgColor rgb="FFF9B67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FF00"/>
        <bgColor indexed="64"/>
      </patternFill>
    </fill>
    <fill>
      <patternFill patternType="solid">
        <fgColor indexed="9"/>
        <bgColor indexed="9"/>
      </patternFill>
    </fill>
    <fill>
      <patternFill patternType="solid">
        <fgColor rgb="FFFFFFFF"/>
        <bgColor indexed="9"/>
      </patternFill>
    </fill>
    <fill>
      <patternFill patternType="solid">
        <fgColor rgb="FFC5E0B3"/>
        <bgColor indexed="64"/>
      </patternFill>
    </fill>
    <fill>
      <patternFill patternType="solid">
        <fgColor theme="2"/>
        <bgColor indexed="64"/>
      </patternFill>
    </fill>
    <fill>
      <patternFill patternType="solid">
        <fgColor theme="2"/>
        <bgColor indexed="26"/>
      </patternFill>
    </fill>
    <fill>
      <patternFill patternType="solid">
        <fgColor theme="2" tint="-0.249977111117893"/>
        <bgColor indexed="26"/>
      </patternFill>
    </fill>
    <fill>
      <patternFill patternType="solid">
        <fgColor theme="2" tint="-9.9978637043366805E-2"/>
        <bgColor indexed="64"/>
      </patternFill>
    </fill>
    <fill>
      <patternFill patternType="solid">
        <fgColor theme="5" tint="0.59999389629810485"/>
        <bgColor indexed="47"/>
      </patternFill>
    </fill>
    <fill>
      <patternFill patternType="solid">
        <fgColor theme="5" tint="0.59999389629810485"/>
        <bgColor indexed="41"/>
      </patternFill>
    </fill>
    <fill>
      <patternFill patternType="solid">
        <fgColor rgb="FFC6E0B4"/>
        <bgColor rgb="FF000000"/>
      </patternFill>
    </fill>
    <fill>
      <patternFill patternType="solid">
        <fgColor rgb="FFF8CBAD"/>
        <bgColor rgb="FF000000"/>
      </patternFill>
    </fill>
    <fill>
      <patternFill patternType="solid">
        <fgColor theme="5" tint="0.59996337778862885"/>
        <bgColor indexed="64"/>
      </patternFill>
    </fill>
    <fill>
      <patternFill patternType="solid">
        <fgColor theme="4" tint="0.39997558519241921"/>
        <bgColor indexed="41"/>
      </patternFill>
    </fill>
    <fill>
      <patternFill patternType="solid">
        <fgColor rgb="FFC5E0B3"/>
        <bgColor rgb="FF000000"/>
      </patternFill>
    </fill>
    <fill>
      <patternFill patternType="solid">
        <fgColor theme="4" tint="0.39997558519241921"/>
        <bgColor indexed="47"/>
      </patternFill>
    </fill>
    <fill>
      <patternFill patternType="solid">
        <fgColor theme="9" tint="0.59999389629810485"/>
        <bgColor indexed="27"/>
      </patternFill>
    </fill>
    <fill>
      <patternFill patternType="solid">
        <fgColor rgb="FFFFFFCC"/>
      </patternFill>
    </fill>
    <fill>
      <patternFill patternType="solid">
        <fgColor theme="9" tint="0.59996337778862885"/>
        <bgColor indexed="64"/>
      </patternFill>
    </fill>
  </fills>
  <borders count="84">
    <border>
      <left/>
      <right/>
      <top/>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right/>
      <top/>
      <bottom style="thin">
        <color auto="1"/>
      </bottom>
      <diagonal/>
    </border>
    <border>
      <left style="thin">
        <color indexed="8"/>
      </left>
      <right style="thin">
        <color indexed="8"/>
      </right>
      <top/>
      <bottom style="thin">
        <color indexed="8"/>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diagonalDown="1">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indexed="8"/>
      </right>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diagonalDown="1">
      <left style="thin">
        <color auto="1"/>
      </left>
      <right style="thin">
        <color auto="1"/>
      </right>
      <top/>
      <bottom/>
      <diagonal/>
    </border>
    <border>
      <left/>
      <right style="thin">
        <color auto="1"/>
      </right>
      <top style="thin">
        <color auto="1"/>
      </top>
      <bottom/>
      <diagonal/>
    </border>
    <border>
      <left style="thin">
        <color auto="1"/>
      </left>
      <right/>
      <top/>
      <bottom/>
      <diagonal/>
    </border>
    <border>
      <left/>
      <right style="thin">
        <color auto="1"/>
      </right>
      <top/>
      <bottom style="thin">
        <color auto="1"/>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style="thin">
        <color auto="1"/>
      </left>
      <right style="thin">
        <color auto="1"/>
      </right>
      <top style="medium">
        <color auto="1"/>
      </top>
      <bottom style="medium">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dashed">
        <color theme="0" tint="-0.24994659260841701"/>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style="thin">
        <color indexed="64"/>
      </bottom>
      <diagonal/>
    </border>
  </borders>
  <cellStyleXfs count="540">
    <xf numFmtId="0" fontId="0" fillId="0" borderId="0"/>
    <xf numFmtId="0" fontId="17" fillId="0" borderId="0"/>
    <xf numFmtId="0" fontId="19" fillId="2" borderId="1" applyNumberFormat="0" applyAlignment="0" applyProtection="0"/>
    <xf numFmtId="0" fontId="21" fillId="3" borderId="1" applyNumberFormat="0" applyAlignment="0" applyProtection="0"/>
    <xf numFmtId="0" fontId="18" fillId="0" borderId="0"/>
    <xf numFmtId="0" fontId="27" fillId="0" borderId="0" applyNumberFormat="0" applyFill="0" applyBorder="0" applyAlignment="0" applyProtection="0"/>
    <xf numFmtId="0" fontId="22" fillId="0" borderId="0"/>
    <xf numFmtId="44" fontId="22" fillId="0" borderId="0" applyFont="0" applyFill="0" applyBorder="0" applyAlignment="0" applyProtection="0"/>
    <xf numFmtId="43" fontId="22"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6" fillId="0" borderId="0"/>
    <xf numFmtId="0" fontId="22" fillId="0" borderId="0"/>
    <xf numFmtId="9" fontId="16"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5" fillId="0" borderId="0"/>
    <xf numFmtId="9" fontId="15" fillId="0" borderId="0" applyFont="0" applyFill="0" applyBorder="0" applyAlignment="0" applyProtection="0"/>
    <xf numFmtId="43" fontId="15" fillId="0" borderId="0" applyFont="0" applyFill="0" applyBorder="0" applyAlignment="0" applyProtection="0"/>
    <xf numFmtId="0" fontId="14" fillId="0" borderId="0"/>
    <xf numFmtId="0" fontId="13" fillId="0" borderId="0"/>
    <xf numFmtId="43" fontId="13"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2" fillId="0" borderId="0"/>
    <xf numFmtId="0" fontId="45" fillId="0" borderId="0" applyNumberFormat="0" applyFill="0" applyBorder="0" applyAlignment="0" applyProtection="0"/>
    <xf numFmtId="173" fontId="43" fillId="16" borderId="0" applyNumberFormat="0" applyBorder="0">
      <alignment horizontal="left"/>
      <protection locked="0"/>
    </xf>
    <xf numFmtId="0" fontId="11" fillId="0" borderId="0"/>
    <xf numFmtId="43" fontId="11"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43" fontId="17" fillId="0" borderId="0" applyFont="0" applyFill="0" applyBorder="0" applyAlignment="0" applyProtection="0"/>
    <xf numFmtId="0" fontId="44" fillId="0" borderId="0"/>
    <xf numFmtId="43" fontId="44" fillId="0" borderId="0" applyFont="0" applyFill="0" applyBorder="0" applyAlignment="0" applyProtection="0"/>
    <xf numFmtId="9" fontId="44" fillId="0" borderId="0"/>
    <xf numFmtId="0" fontId="11" fillId="0" borderId="0"/>
    <xf numFmtId="173" fontId="44" fillId="17" borderId="0">
      <alignment horizontal="right"/>
      <protection locked="0"/>
    </xf>
    <xf numFmtId="173" fontId="44" fillId="17" borderId="0">
      <alignment horizontal="left"/>
      <protection locked="0"/>
    </xf>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0" fillId="0" borderId="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9" fillId="0" borderId="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8" fillId="0" borderId="0"/>
    <xf numFmtId="0" fontId="17" fillId="0" borderId="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7" fillId="0" borderId="0"/>
    <xf numFmtId="0" fontId="9"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43" fontId="7" fillId="0" borderId="0" applyFont="0" applyFill="0" applyBorder="0" applyAlignment="0" applyProtection="0"/>
    <xf numFmtId="0" fontId="7" fillId="0" borderId="0"/>
    <xf numFmtId="0" fontId="7" fillId="0" borderId="0"/>
    <xf numFmtId="43" fontId="7" fillId="0" borderId="0" applyFont="0" applyFill="0" applyBorder="0" applyAlignment="0" applyProtection="0"/>
    <xf numFmtId="0" fontId="7" fillId="0" borderId="0"/>
    <xf numFmtId="0" fontId="7" fillId="0" borderId="0"/>
    <xf numFmtId="0" fontId="7" fillId="0" borderId="0"/>
    <xf numFmtId="0" fontId="23" fillId="0" borderId="0" applyNumberFormat="0" applyFill="0" applyBorder="0" applyAlignment="0" applyProtection="0"/>
    <xf numFmtId="0" fontId="6" fillId="0" borderId="0"/>
    <xf numFmtId="0" fontId="19" fillId="2" borderId="52" applyNumberFormat="0" applyAlignment="0" applyProtection="0"/>
    <xf numFmtId="0" fontId="21" fillId="3" borderId="52" applyNumberFormat="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21" fillId="3" borderId="53" applyNumberFormat="0" applyAlignment="0" applyProtection="0"/>
    <xf numFmtId="0" fontId="19" fillId="2" borderId="53" applyNumberFormat="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0" fontId="5" fillId="0" borderId="0"/>
    <xf numFmtId="166" fontId="17" fillId="0" borderId="0" applyBorder="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0" fontId="5" fillId="0" borderId="0"/>
    <xf numFmtId="0" fontId="5" fillId="0" borderId="0"/>
    <xf numFmtId="0" fontId="5" fillId="0" borderId="0"/>
    <xf numFmtId="0" fontId="5" fillId="0" borderId="0"/>
    <xf numFmtId="0" fontId="4" fillId="0" borderId="0"/>
    <xf numFmtId="165" fontId="4" fillId="0" borderId="0" applyFont="0" applyFill="0" applyBorder="0" applyAlignment="0" applyProtection="0"/>
    <xf numFmtId="43" fontId="4"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85" fillId="0" borderId="71" applyNumberFormat="0" applyFont="0" applyProtection="0">
      <alignment wrapText="1"/>
    </xf>
    <xf numFmtId="0" fontId="3" fillId="0" borderId="0"/>
    <xf numFmtId="0" fontId="2" fillId="0" borderId="0"/>
    <xf numFmtId="0" fontId="90" fillId="0" borderId="0"/>
    <xf numFmtId="0" fontId="90" fillId="32" borderId="82" applyNumberFormat="0" applyFont="0" applyAlignment="0" applyProtection="0"/>
    <xf numFmtId="43" fontId="90" fillId="0" borderId="0" applyFont="0" applyFill="0" applyBorder="0" applyAlignment="0" applyProtection="0"/>
    <xf numFmtId="9" fontId="90" fillId="0" borderId="0" applyFont="0" applyFill="0" applyBorder="0" applyAlignment="0" applyProtection="0"/>
  </cellStyleXfs>
  <cellXfs count="962">
    <xf numFmtId="0" fontId="0" fillId="0" borderId="0" xfId="0"/>
    <xf numFmtId="0" fontId="27" fillId="0" borderId="0" xfId="5" applyAlignment="1">
      <alignment vertical="top" wrapText="1"/>
    </xf>
    <xf numFmtId="0" fontId="47" fillId="0" borderId="0" xfId="0" applyFont="1" applyProtection="1">
      <protection locked="0"/>
    </xf>
    <xf numFmtId="0" fontId="47" fillId="0" borderId="0" xfId="0" applyFont="1" applyFill="1" applyProtection="1">
      <protection locked="0"/>
    </xf>
    <xf numFmtId="0" fontId="35" fillId="0" borderId="0" xfId="0" applyFont="1" applyAlignment="1" applyProtection="1">
      <alignment horizontal="left" vertical="center"/>
      <protection locked="0"/>
    </xf>
    <xf numFmtId="0" fontId="47" fillId="0" borderId="0" xfId="0" applyFont="1" applyProtection="1"/>
    <xf numFmtId="0" fontId="47" fillId="0" borderId="0" xfId="0" applyFont="1" applyFill="1" applyProtection="1"/>
    <xf numFmtId="0" fontId="40" fillId="6" borderId="0" xfId="0" applyFont="1" applyFill="1" applyProtection="1">
      <protection locked="0"/>
    </xf>
    <xf numFmtId="0" fontId="0" fillId="0" borderId="0" xfId="0" applyFont="1" applyProtection="1">
      <protection locked="0"/>
    </xf>
    <xf numFmtId="0" fontId="26" fillId="0" borderId="0" xfId="0" applyFont="1" applyFill="1" applyProtection="1">
      <protection locked="0"/>
    </xf>
    <xf numFmtId="0" fontId="26" fillId="0" borderId="0" xfId="0" applyFont="1" applyAlignment="1" applyProtection="1">
      <alignment horizontal="center" vertical="center"/>
      <protection locked="0"/>
    </xf>
    <xf numFmtId="0" fontId="26" fillId="0" borderId="0" xfId="0" applyFont="1" applyProtection="1">
      <protection locked="0"/>
    </xf>
    <xf numFmtId="0" fontId="20" fillId="0" borderId="0" xfId="0" applyFont="1" applyProtection="1">
      <protection locked="0"/>
    </xf>
    <xf numFmtId="0" fontId="40" fillId="6" borderId="0" xfId="0" applyFont="1" applyFill="1" applyProtection="1"/>
    <xf numFmtId="0" fontId="0" fillId="0" borderId="0" xfId="0" applyFont="1" applyProtection="1"/>
    <xf numFmtId="0" fontId="26" fillId="0" borderId="0" xfId="0" applyFont="1" applyFill="1" applyProtection="1"/>
    <xf numFmtId="0" fontId="26" fillId="0" borderId="0" xfId="0" applyFont="1" applyProtection="1"/>
    <xf numFmtId="0" fontId="20" fillId="0" borderId="0" xfId="0" applyFont="1" applyProtection="1"/>
    <xf numFmtId="0" fontId="39" fillId="6" borderId="0" xfId="0" applyFont="1" applyFill="1" applyBorder="1" applyProtection="1">
      <protection locked="0"/>
    </xf>
    <xf numFmtId="2" fontId="33" fillId="6" borderId="0" xfId="0" applyNumberFormat="1" applyFont="1" applyFill="1" applyProtection="1">
      <protection locked="0"/>
    </xf>
    <xf numFmtId="0" fontId="26" fillId="21" borderId="0" xfId="0" applyFont="1" applyFill="1" applyProtection="1">
      <protection locked="0"/>
    </xf>
    <xf numFmtId="0" fontId="26" fillId="20" borderId="0" xfId="0" applyFont="1" applyFill="1" applyProtection="1">
      <protection locked="0"/>
    </xf>
    <xf numFmtId="0" fontId="26" fillId="19" borderId="0" xfId="0" applyFont="1" applyFill="1" applyProtection="1">
      <protection locked="0"/>
    </xf>
    <xf numFmtId="0" fontId="26" fillId="6" borderId="0" xfId="0" applyFont="1" applyFill="1" applyProtection="1">
      <protection locked="0"/>
    </xf>
    <xf numFmtId="0" fontId="53" fillId="0" borderId="0" xfId="1" applyFont="1" applyProtection="1">
      <protection locked="0"/>
    </xf>
    <xf numFmtId="0" fontId="26" fillId="0" borderId="0" xfId="0" applyFont="1" applyFill="1" applyBorder="1" applyProtection="1">
      <protection locked="0"/>
    </xf>
    <xf numFmtId="0" fontId="57" fillId="0" borderId="0" xfId="0" applyFont="1" applyFill="1" applyProtection="1">
      <protection locked="0"/>
    </xf>
    <xf numFmtId="0" fontId="31" fillId="19" borderId="0" xfId="0" applyFont="1" applyFill="1" applyProtection="1">
      <protection locked="0"/>
    </xf>
    <xf numFmtId="0" fontId="26" fillId="19" borderId="0" xfId="313" applyFont="1" applyFill="1" applyProtection="1">
      <protection locked="0"/>
    </xf>
    <xf numFmtId="0" fontId="27" fillId="0" borderId="0" xfId="5" applyFont="1" applyProtection="1">
      <protection locked="0"/>
    </xf>
    <xf numFmtId="0" fontId="25" fillId="0" borderId="0" xfId="92" applyFont="1" applyFill="1" applyAlignment="1" applyProtection="1">
      <alignment horizontal="center" vertical="top"/>
      <protection locked="0"/>
    </xf>
    <xf numFmtId="0" fontId="72" fillId="0" borderId="0" xfId="0" applyFont="1" applyAlignment="1" applyProtection="1">
      <alignment horizontal="center" vertical="center"/>
      <protection locked="0"/>
    </xf>
    <xf numFmtId="0" fontId="42" fillId="0" borderId="0" xfId="92" applyFont="1" applyFill="1" applyAlignment="1" applyProtection="1">
      <alignment horizontal="center" vertical="center"/>
      <protection locked="0"/>
    </xf>
    <xf numFmtId="0" fontId="0" fillId="0" borderId="0" xfId="0" applyAlignment="1" applyProtection="1">
      <alignment vertical="center" wrapText="1"/>
      <protection locked="0"/>
    </xf>
    <xf numFmtId="0" fontId="0" fillId="0" borderId="27" xfId="0" applyBorder="1" applyAlignment="1" applyProtection="1">
      <alignment horizontal="right" vertical="center" wrapText="1"/>
      <protection locked="0"/>
    </xf>
    <xf numFmtId="0" fontId="25" fillId="0" borderId="0" xfId="312" applyFont="1" applyFill="1" applyAlignment="1" applyProtection="1">
      <alignment horizontal="center" vertical="top"/>
      <protection locked="0"/>
    </xf>
    <xf numFmtId="0" fontId="72" fillId="0" borderId="0" xfId="313" applyFont="1" applyAlignment="1" applyProtection="1">
      <alignment horizontal="center" vertical="center"/>
      <protection locked="0"/>
    </xf>
    <xf numFmtId="0" fontId="42" fillId="0" borderId="0" xfId="92" applyFont="1" applyFill="1" applyProtection="1">
      <protection locked="0"/>
    </xf>
    <xf numFmtId="0" fontId="73" fillId="0" borderId="0" xfId="0" applyFont="1" applyAlignment="1" applyProtection="1">
      <alignment horizontal="right"/>
      <protection locked="0"/>
    </xf>
    <xf numFmtId="0" fontId="34" fillId="0" borderId="0" xfId="92" applyFont="1" applyFill="1" applyProtection="1">
      <protection locked="0"/>
    </xf>
    <xf numFmtId="0" fontId="17" fillId="0" borderId="0" xfId="0" applyFont="1" applyProtection="1">
      <protection locked="0"/>
    </xf>
    <xf numFmtId="0" fontId="42" fillId="0" borderId="0" xfId="92" applyFont="1" applyFill="1" applyBorder="1" applyProtection="1">
      <protection locked="0"/>
    </xf>
    <xf numFmtId="0" fontId="42" fillId="0" borderId="0" xfId="312" applyFont="1" applyFill="1" applyProtection="1">
      <protection locked="0"/>
    </xf>
    <xf numFmtId="0" fontId="73" fillId="0" borderId="0" xfId="313" applyFont="1" applyAlignment="1" applyProtection="1">
      <alignment horizontal="right"/>
      <protection locked="0"/>
    </xf>
    <xf numFmtId="0" fontId="34" fillId="0" borderId="0" xfId="312" applyFont="1" applyFill="1" applyProtection="1">
      <protection locked="0"/>
    </xf>
    <xf numFmtId="0" fontId="17" fillId="0" borderId="0" xfId="313" applyFont="1" applyProtection="1">
      <protection locked="0"/>
    </xf>
    <xf numFmtId="0" fontId="72" fillId="0" borderId="0" xfId="0" applyFont="1" applyProtection="1">
      <protection locked="0"/>
    </xf>
    <xf numFmtId="0" fontId="72" fillId="0" borderId="0" xfId="313" applyFont="1" applyProtection="1">
      <protection locked="0"/>
    </xf>
    <xf numFmtId="0" fontId="26" fillId="0" borderId="0" xfId="313" applyFont="1" applyFill="1" applyProtection="1">
      <protection locked="0"/>
    </xf>
    <xf numFmtId="0" fontId="34" fillId="0" borderId="0" xfId="92" applyFont="1" applyFill="1" applyAlignment="1" applyProtection="1">
      <alignment vertical="center" wrapText="1"/>
      <protection locked="0"/>
    </xf>
    <xf numFmtId="0" fontId="50" fillId="0" borderId="0" xfId="92" applyFont="1" applyFill="1" applyProtection="1">
      <protection locked="0"/>
    </xf>
    <xf numFmtId="0" fontId="51" fillId="0" borderId="0" xfId="0" applyFont="1" applyProtection="1">
      <protection locked="0"/>
    </xf>
    <xf numFmtId="0" fontId="34" fillId="0" borderId="0" xfId="312" applyFont="1" applyFill="1" applyAlignment="1" applyProtection="1">
      <alignment vertical="center" wrapText="1"/>
      <protection locked="0"/>
    </xf>
    <xf numFmtId="0" fontId="36" fillId="6" borderId="0" xfId="0" applyFont="1" applyFill="1" applyAlignment="1" applyProtection="1">
      <protection locked="0"/>
    </xf>
    <xf numFmtId="0" fontId="33" fillId="6" borderId="0" xfId="0" applyFont="1" applyFill="1" applyAlignment="1" applyProtection="1">
      <protection locked="0"/>
    </xf>
    <xf numFmtId="0" fontId="33" fillId="0" borderId="0" xfId="0" applyFont="1" applyFill="1" applyAlignment="1" applyProtection="1">
      <protection locked="0"/>
    </xf>
    <xf numFmtId="2" fontId="33" fillId="0" borderId="0" xfId="0" applyNumberFormat="1" applyFont="1" applyFill="1" applyProtection="1">
      <protection locked="0"/>
    </xf>
    <xf numFmtId="0" fontId="47" fillId="19" borderId="0" xfId="0" applyFont="1" applyFill="1" applyProtection="1">
      <protection locked="0"/>
    </xf>
    <xf numFmtId="0" fontId="54" fillId="0" borderId="0" xfId="0" applyFont="1" applyAlignment="1" applyProtection="1">
      <alignment horizontal="left" vertical="center"/>
      <protection locked="0"/>
    </xf>
    <xf numFmtId="0" fontId="35" fillId="0" borderId="0" xfId="0" applyFont="1" applyAlignment="1" applyProtection="1">
      <alignment vertical="top"/>
      <protection locked="0"/>
    </xf>
    <xf numFmtId="0" fontId="72" fillId="0" borderId="0" xfId="0" applyFont="1" applyAlignment="1" applyProtection="1">
      <alignment horizontal="center"/>
      <protection locked="0"/>
    </xf>
    <xf numFmtId="0" fontId="34" fillId="0" borderId="0" xfId="92" applyFont="1" applyFill="1" applyBorder="1" applyProtection="1">
      <protection locked="0"/>
    </xf>
    <xf numFmtId="0" fontId="50" fillId="0" borderId="0" xfId="92" applyFont="1" applyFill="1" applyBorder="1" applyAlignment="1" applyProtection="1">
      <protection locked="0"/>
    </xf>
    <xf numFmtId="0" fontId="34" fillId="0" borderId="0" xfId="92" applyFont="1" applyFill="1" applyBorder="1" applyAlignment="1" applyProtection="1">
      <alignment vertical="center" wrapText="1"/>
      <protection locked="0"/>
    </xf>
    <xf numFmtId="0" fontId="35" fillId="0" borderId="0" xfId="92" applyFont="1" applyFill="1" applyBorder="1" applyAlignment="1" applyProtection="1">
      <alignment vertical="center" wrapText="1"/>
      <protection locked="0"/>
    </xf>
    <xf numFmtId="0" fontId="34" fillId="19" borderId="0" xfId="312" applyFont="1" applyFill="1" applyProtection="1">
      <protection locked="0"/>
    </xf>
    <xf numFmtId="0" fontId="34" fillId="19" borderId="0" xfId="92" applyFont="1" applyFill="1" applyProtection="1">
      <protection locked="0"/>
    </xf>
    <xf numFmtId="0" fontId="34" fillId="0" borderId="6" xfId="92" applyFont="1" applyFill="1" applyBorder="1" applyAlignment="1" applyProtection="1">
      <alignment vertical="center" wrapText="1"/>
      <protection locked="0"/>
    </xf>
    <xf numFmtId="0" fontId="34" fillId="0" borderId="7" xfId="92" applyFont="1" applyFill="1" applyBorder="1" applyAlignment="1" applyProtection="1">
      <alignment vertical="center" wrapText="1"/>
      <protection locked="0"/>
    </xf>
    <xf numFmtId="1" fontId="50" fillId="0" borderId="0" xfId="24" applyNumberFormat="1" applyFont="1" applyFill="1" applyBorder="1" applyAlignment="1" applyProtection="1">
      <alignment horizontal="center"/>
      <protection locked="0"/>
    </xf>
    <xf numFmtId="0" fontId="34" fillId="19" borderId="0" xfId="312" applyFont="1" applyFill="1" applyAlignment="1" applyProtection="1">
      <alignment vertical="center" wrapText="1"/>
      <protection locked="0"/>
    </xf>
    <xf numFmtId="0" fontId="34" fillId="19" borderId="0" xfId="92" applyFont="1" applyFill="1" applyAlignment="1" applyProtection="1">
      <alignment vertical="center" wrapText="1"/>
      <protection locked="0"/>
    </xf>
    <xf numFmtId="0" fontId="27" fillId="0" borderId="24" xfId="5" applyBorder="1" applyProtection="1">
      <protection locked="0"/>
    </xf>
    <xf numFmtId="0" fontId="60" fillId="0" borderId="14" xfId="92" applyFont="1" applyFill="1" applyBorder="1" applyAlignment="1" applyProtection="1">
      <alignment horizontal="center"/>
      <protection locked="0"/>
    </xf>
    <xf numFmtId="0" fontId="34" fillId="0" borderId="14" xfId="92" applyFont="1" applyFill="1" applyBorder="1" applyProtection="1">
      <protection locked="0"/>
    </xf>
    <xf numFmtId="1" fontId="34" fillId="0" borderId="25" xfId="24" applyNumberFormat="1" applyFont="1" applyFill="1" applyBorder="1" applyAlignment="1" applyProtection="1">
      <alignment horizontal="right"/>
      <protection locked="0"/>
    </xf>
    <xf numFmtId="0" fontId="50" fillId="0" borderId="14" xfId="92" applyFont="1" applyFill="1" applyBorder="1" applyProtection="1">
      <protection locked="0"/>
    </xf>
    <xf numFmtId="0" fontId="27" fillId="0" borderId="0" xfId="5" applyFill="1" applyProtection="1">
      <protection locked="0"/>
    </xf>
    <xf numFmtId="0" fontId="27" fillId="0" borderId="12" xfId="5" applyBorder="1" applyProtection="1">
      <protection locked="0"/>
    </xf>
    <xf numFmtId="0" fontId="60" fillId="0" borderId="0" xfId="92" applyFont="1" applyFill="1" applyBorder="1" applyAlignment="1" applyProtection="1">
      <alignment horizontal="center"/>
      <protection locked="0"/>
    </xf>
    <xf numFmtId="1" fontId="34" fillId="0" borderId="13" xfId="24" applyNumberFormat="1" applyFont="1" applyFill="1" applyBorder="1" applyAlignment="1" applyProtection="1">
      <alignment horizontal="right"/>
      <protection locked="0"/>
    </xf>
    <xf numFmtId="0" fontId="50" fillId="0" borderId="0" xfId="92" applyFont="1" applyFill="1" applyBorder="1" applyProtection="1">
      <protection locked="0"/>
    </xf>
    <xf numFmtId="0" fontId="27" fillId="0" borderId="0" xfId="5" applyBorder="1" applyProtection="1">
      <protection locked="0"/>
    </xf>
    <xf numFmtId="0" fontId="47" fillId="0" borderId="0" xfId="0" applyFont="1" applyBorder="1" applyProtection="1">
      <protection locked="0"/>
    </xf>
    <xf numFmtId="0" fontId="25" fillId="0" borderId="0" xfId="92" applyFont="1" applyFill="1" applyProtection="1">
      <protection locked="0"/>
    </xf>
    <xf numFmtId="0" fontId="59" fillId="0" borderId="0" xfId="92" applyFont="1" applyFill="1" applyBorder="1" applyAlignment="1" applyProtection="1">
      <protection locked="0"/>
    </xf>
    <xf numFmtId="0" fontId="34" fillId="0" borderId="0" xfId="92" applyFont="1" applyAlignment="1" applyProtection="1">
      <alignment horizontal="right"/>
      <protection locked="0"/>
    </xf>
    <xf numFmtId="0" fontId="49" fillId="0" borderId="0" xfId="0" applyFont="1" applyProtection="1">
      <protection locked="0"/>
    </xf>
    <xf numFmtId="0" fontId="50" fillId="0" borderId="0" xfId="312" applyFont="1" applyFill="1" applyBorder="1" applyProtection="1">
      <protection locked="0"/>
    </xf>
    <xf numFmtId="0" fontId="34" fillId="19" borderId="0" xfId="312" applyFont="1" applyFill="1" applyBorder="1" applyProtection="1">
      <protection locked="0"/>
    </xf>
    <xf numFmtId="0" fontId="48" fillId="0" borderId="0" xfId="0" applyFont="1" applyAlignment="1" applyProtection="1">
      <alignment horizontal="right"/>
      <protection locked="0"/>
    </xf>
    <xf numFmtId="2" fontId="49" fillId="0" borderId="0" xfId="0" applyNumberFormat="1" applyFont="1" applyProtection="1">
      <protection locked="0"/>
    </xf>
    <xf numFmtId="0" fontId="48" fillId="0" borderId="0" xfId="0" applyFont="1" applyAlignment="1" applyProtection="1">
      <alignment horizontal="right" vertical="center"/>
      <protection locked="0"/>
    </xf>
    <xf numFmtId="0" fontId="35" fillId="0" borderId="0" xfId="0" applyFont="1" applyAlignment="1" applyProtection="1">
      <alignment horizontal="right" vertical="center"/>
      <protection locked="0"/>
    </xf>
    <xf numFmtId="0" fontId="50" fillId="0" borderId="0" xfId="92" applyFont="1" applyFill="1" applyBorder="1" applyAlignment="1" applyProtection="1">
      <alignment horizontal="right"/>
      <protection locked="0"/>
    </xf>
    <xf numFmtId="0" fontId="0" fillId="19" borderId="0" xfId="0" applyFill="1" applyProtection="1">
      <protection locked="0"/>
    </xf>
    <xf numFmtId="0" fontId="34" fillId="19" borderId="0" xfId="92" applyFont="1" applyFill="1" applyBorder="1" applyAlignment="1" applyProtection="1">
      <alignment horizontal="right" vertical="center"/>
      <protection locked="0"/>
    </xf>
    <xf numFmtId="11" fontId="34" fillId="19" borderId="0" xfId="92" applyNumberFormat="1" applyFont="1" applyFill="1" applyBorder="1" applyProtection="1">
      <protection locked="0"/>
    </xf>
    <xf numFmtId="0" fontId="50" fillId="19" borderId="0" xfId="92" applyFont="1" applyFill="1" applyBorder="1" applyProtection="1">
      <protection locked="0"/>
    </xf>
    <xf numFmtId="0" fontId="47" fillId="19" borderId="0" xfId="0" applyFont="1" applyFill="1" applyBorder="1" applyProtection="1">
      <protection locked="0"/>
    </xf>
    <xf numFmtId="0" fontId="27" fillId="0" borderId="0" xfId="5" applyProtection="1">
      <protection locked="0"/>
    </xf>
    <xf numFmtId="0" fontId="26" fillId="0" borderId="0" xfId="0" applyFont="1" applyBorder="1" applyProtection="1">
      <protection locked="0"/>
    </xf>
    <xf numFmtId="0" fontId="47" fillId="0" borderId="0" xfId="313" applyFont="1" applyProtection="1">
      <protection locked="0"/>
    </xf>
    <xf numFmtId="0" fontId="59" fillId="0" borderId="0" xfId="312" applyFont="1" applyFill="1" applyBorder="1" applyAlignment="1" applyProtection="1">
      <protection locked="0"/>
    </xf>
    <xf numFmtId="0" fontId="34" fillId="0" borderId="0" xfId="312" applyFont="1" applyFill="1" applyBorder="1" applyProtection="1">
      <protection locked="0"/>
    </xf>
    <xf numFmtId="0" fontId="47" fillId="0" borderId="0" xfId="313" applyFont="1" applyBorder="1" applyProtection="1">
      <protection locked="0"/>
    </xf>
    <xf numFmtId="0" fontId="47" fillId="19" borderId="0" xfId="313" applyFont="1" applyFill="1" applyProtection="1">
      <protection locked="0"/>
    </xf>
    <xf numFmtId="0" fontId="31" fillId="0" borderId="27" xfId="313" applyFont="1" applyBorder="1" applyAlignment="1" applyProtection="1">
      <alignment horizontal="left"/>
      <protection locked="0"/>
    </xf>
    <xf numFmtId="0" fontId="47" fillId="0" borderId="27" xfId="313" applyFont="1" applyBorder="1" applyProtection="1">
      <protection locked="0"/>
    </xf>
    <xf numFmtId="0" fontId="48" fillId="0" borderId="27" xfId="313" applyFont="1" applyBorder="1" applyAlignment="1" applyProtection="1">
      <alignment horizontal="left"/>
      <protection locked="0"/>
    </xf>
    <xf numFmtId="0" fontId="52" fillId="0" borderId="27" xfId="107" applyFont="1" applyBorder="1" applyAlignment="1" applyProtection="1">
      <alignment horizontal="left"/>
      <protection locked="0"/>
    </xf>
    <xf numFmtId="0" fontId="52" fillId="0" borderId="18" xfId="107" applyFont="1" applyBorder="1" applyAlignment="1" applyProtection="1">
      <alignment horizontal="center"/>
      <protection locked="0"/>
    </xf>
    <xf numFmtId="0" fontId="52" fillId="0" borderId="19" xfId="107" applyFont="1" applyBorder="1" applyAlignment="1" applyProtection="1">
      <alignment horizontal="center"/>
      <protection locked="0"/>
    </xf>
    <xf numFmtId="0" fontId="52" fillId="0" borderId="34" xfId="107" applyFont="1" applyBorder="1" applyAlignment="1" applyProtection="1">
      <alignment horizontal="center"/>
      <protection locked="0"/>
    </xf>
    <xf numFmtId="0" fontId="35" fillId="19" borderId="0" xfId="0" applyFont="1" applyFill="1" applyProtection="1">
      <protection locked="0"/>
    </xf>
    <xf numFmtId="0" fontId="72" fillId="0" borderId="0" xfId="0" applyFont="1" applyBorder="1" applyAlignment="1" applyProtection="1">
      <alignment horizontal="center" vertical="center"/>
      <protection locked="0"/>
    </xf>
    <xf numFmtId="0" fontId="47" fillId="0" borderId="0" xfId="0" applyFont="1" applyAlignment="1" applyProtection="1">
      <alignment horizontal="right"/>
      <protection locked="0"/>
    </xf>
    <xf numFmtId="0" fontId="47" fillId="0" borderId="27" xfId="0" applyFont="1" applyBorder="1" applyProtection="1">
      <protection locked="0"/>
    </xf>
    <xf numFmtId="0" fontId="17" fillId="0" borderId="0" xfId="0" applyFont="1" applyBorder="1" applyProtection="1">
      <protection locked="0"/>
    </xf>
    <xf numFmtId="0" fontId="47" fillId="0" borderId="10" xfId="0" applyFont="1" applyBorder="1" applyProtection="1">
      <protection locked="0"/>
    </xf>
    <xf numFmtId="0" fontId="47" fillId="0" borderId="11" xfId="0" applyFont="1" applyBorder="1" applyProtection="1">
      <protection locked="0"/>
    </xf>
    <xf numFmtId="0" fontId="55" fillId="0" borderId="0" xfId="92" applyFont="1" applyFill="1" applyBorder="1" applyAlignment="1" applyProtection="1">
      <alignment horizontal="center"/>
      <protection locked="0"/>
    </xf>
    <xf numFmtId="0" fontId="26" fillId="0" borderId="0" xfId="92" applyFont="1" applyFill="1" applyBorder="1" applyAlignment="1" applyProtection="1">
      <alignment horizontal="center" vertical="center"/>
      <protection locked="0"/>
    </xf>
    <xf numFmtId="0" fontId="73" fillId="0" borderId="0" xfId="0" applyFont="1" applyBorder="1" applyProtection="1">
      <protection locked="0"/>
    </xf>
    <xf numFmtId="0" fontId="25" fillId="0" borderId="0" xfId="92" applyFont="1" applyFill="1" applyBorder="1" applyProtection="1">
      <protection locked="0"/>
    </xf>
    <xf numFmtId="0" fontId="25" fillId="19" borderId="0" xfId="92" applyFont="1" applyFill="1" applyProtection="1">
      <protection locked="0"/>
    </xf>
    <xf numFmtId="0" fontId="56" fillId="0" borderId="0" xfId="93" applyFont="1" applyFill="1" applyProtection="1">
      <protection locked="0"/>
    </xf>
    <xf numFmtId="0" fontId="55" fillId="0" borderId="0" xfId="92" applyFont="1" applyFill="1" applyAlignment="1" applyProtection="1">
      <alignment horizontal="center"/>
      <protection locked="0"/>
    </xf>
    <xf numFmtId="1" fontId="32" fillId="0" borderId="0" xfId="24" applyNumberFormat="1" applyFont="1" applyFill="1" applyBorder="1" applyAlignment="1" applyProtection="1">
      <alignment horizontal="center"/>
      <protection locked="0"/>
    </xf>
    <xf numFmtId="0" fontId="65" fillId="0" borderId="0" xfId="93" applyFont="1" applyFill="1" applyProtection="1">
      <protection locked="0"/>
    </xf>
    <xf numFmtId="0" fontId="60" fillId="0" borderId="0" xfId="92" applyFont="1" applyFill="1" applyAlignment="1" applyProtection="1">
      <alignment horizontal="center"/>
      <protection locked="0"/>
    </xf>
    <xf numFmtId="0" fontId="67" fillId="22" borderId="0" xfId="92" applyFont="1" applyFill="1" applyProtection="1">
      <protection locked="0"/>
    </xf>
    <xf numFmtId="0" fontId="61" fillId="22" borderId="0" xfId="93" applyFont="1" applyFill="1" applyProtection="1">
      <protection locked="0"/>
    </xf>
    <xf numFmtId="0" fontId="62" fillId="22" borderId="0" xfId="92" applyFont="1" applyFill="1" applyAlignment="1" applyProtection="1">
      <alignment horizontal="center"/>
      <protection locked="0"/>
    </xf>
    <xf numFmtId="0" fontId="63" fillId="22" borderId="0" xfId="92" applyFont="1" applyFill="1" applyProtection="1">
      <protection locked="0"/>
    </xf>
    <xf numFmtId="1" fontId="64" fillId="22" borderId="0" xfId="24" applyNumberFormat="1" applyFont="1" applyFill="1" applyBorder="1" applyAlignment="1" applyProtection="1">
      <alignment horizontal="center"/>
      <protection locked="0"/>
    </xf>
    <xf numFmtId="0" fontId="63" fillId="22" borderId="0" xfId="92" applyFont="1" applyFill="1" applyBorder="1" applyProtection="1">
      <protection locked="0"/>
    </xf>
    <xf numFmtId="0" fontId="77" fillId="0" borderId="0" xfId="92" applyFont="1" applyFill="1" applyAlignment="1" applyProtection="1">
      <protection locked="0"/>
    </xf>
    <xf numFmtId="0" fontId="31" fillId="19" borderId="0" xfId="92" applyFont="1" applyFill="1" applyAlignment="1" applyProtection="1">
      <alignment horizontal="right"/>
      <protection locked="0"/>
    </xf>
    <xf numFmtId="0" fontId="31" fillId="19" borderId="0" xfId="92" applyFont="1" applyFill="1" applyProtection="1">
      <protection locked="0"/>
    </xf>
    <xf numFmtId="0" fontId="32" fillId="19" borderId="0" xfId="92" applyFont="1" applyFill="1" applyProtection="1">
      <protection locked="0"/>
    </xf>
    <xf numFmtId="0" fontId="29" fillId="19" borderId="0" xfId="92" applyFont="1" applyFill="1" applyProtection="1">
      <protection locked="0"/>
    </xf>
    <xf numFmtId="0" fontId="30" fillId="19" borderId="0" xfId="0" applyFont="1" applyFill="1" applyProtection="1">
      <protection locked="0"/>
    </xf>
    <xf numFmtId="0" fontId="30" fillId="19" borderId="0" xfId="0" applyFont="1" applyFill="1" applyBorder="1" applyProtection="1">
      <protection locked="0"/>
    </xf>
    <xf numFmtId="0" fontId="35" fillId="0" borderId="0" xfId="92" applyFont="1" applyBorder="1" applyAlignment="1" applyProtection="1">
      <alignment horizontal="left" vertical="center"/>
      <protection locked="0"/>
    </xf>
    <xf numFmtId="0" fontId="35" fillId="0" borderId="0" xfId="92" applyFont="1" applyBorder="1" applyAlignment="1" applyProtection="1">
      <alignment horizontal="center" vertical="center" wrapText="1"/>
      <protection locked="0"/>
    </xf>
    <xf numFmtId="0" fontId="35" fillId="0" borderId="0" xfId="24" applyFont="1" applyBorder="1" applyAlignment="1" applyProtection="1">
      <alignment horizontal="left" vertical="center"/>
      <protection locked="0"/>
    </xf>
    <xf numFmtId="0" fontId="35" fillId="0" borderId="0" xfId="24" applyFont="1" applyBorder="1" applyAlignment="1" applyProtection="1">
      <alignment horizontal="center" vertical="center" wrapText="1"/>
      <protection locked="0"/>
    </xf>
    <xf numFmtId="0" fontId="48" fillId="11" borderId="10" xfId="0" applyFont="1" applyFill="1" applyBorder="1" applyAlignment="1" applyProtection="1">
      <alignment horizontal="center" vertical="center" wrapText="1"/>
      <protection locked="0"/>
    </xf>
    <xf numFmtId="0" fontId="48" fillId="0" borderId="10" xfId="0" applyFont="1" applyBorder="1" applyAlignment="1" applyProtection="1">
      <alignment horizontal="left" vertical="center" wrapText="1"/>
      <protection locked="0"/>
    </xf>
    <xf numFmtId="0" fontId="48" fillId="14" borderId="10" xfId="0" applyFont="1" applyFill="1" applyBorder="1" applyAlignment="1" applyProtection="1">
      <alignment horizontal="left" vertical="center" wrapText="1"/>
      <protection locked="0"/>
    </xf>
    <xf numFmtId="0" fontId="48" fillId="0" borderId="10" xfId="0" applyFont="1" applyBorder="1" applyAlignment="1" applyProtection="1">
      <alignment horizontal="left" vertical="center"/>
      <protection locked="0"/>
    </xf>
    <xf numFmtId="0" fontId="34" fillId="0" borderId="10" xfId="92" applyFont="1" applyBorder="1" applyAlignment="1" applyProtection="1">
      <alignment horizontal="left" vertical="center"/>
      <protection locked="0"/>
    </xf>
    <xf numFmtId="0" fontId="34" fillId="0" borderId="0" xfId="92" applyFont="1" applyFill="1" applyAlignment="1" applyProtection="1">
      <alignment horizontal="left" vertical="center"/>
      <protection locked="0"/>
    </xf>
    <xf numFmtId="0" fontId="35" fillId="0" borderId="0" xfId="24" applyFont="1" applyFill="1" applyBorder="1" applyAlignment="1" applyProtection="1">
      <alignment horizontal="left" vertical="center" wrapText="1"/>
      <protection locked="0"/>
    </xf>
    <xf numFmtId="0" fontId="35" fillId="0" borderId="0" xfId="24" applyFont="1" applyBorder="1" applyAlignment="1" applyProtection="1">
      <alignment horizontal="left" vertical="center" wrapText="1"/>
      <protection locked="0"/>
    </xf>
    <xf numFmtId="0" fontId="34" fillId="0" borderId="0" xfId="24" applyFont="1" applyFill="1" applyBorder="1" applyAlignment="1" applyProtection="1">
      <alignment horizontal="left" vertical="center" wrapText="1"/>
      <protection locked="0"/>
    </xf>
    <xf numFmtId="0" fontId="34" fillId="19" borderId="0" xfId="92" applyFont="1" applyFill="1" applyAlignment="1" applyProtection="1">
      <alignment horizontal="left" vertical="center"/>
      <protection locked="0"/>
    </xf>
    <xf numFmtId="0" fontId="59" fillId="0" borderId="0" xfId="92" applyFont="1" applyFill="1" applyAlignment="1" applyProtection="1">
      <protection locked="0"/>
    </xf>
    <xf numFmtId="0" fontId="47" fillId="0" borderId="0" xfId="92" applyFont="1" applyFill="1" applyBorder="1" applyProtection="1">
      <protection locked="0"/>
    </xf>
    <xf numFmtId="0" fontId="49" fillId="18" borderId="28" xfId="0" applyFont="1" applyFill="1" applyBorder="1" applyProtection="1">
      <protection locked="0"/>
    </xf>
    <xf numFmtId="1" fontId="49" fillId="11" borderId="28" xfId="0" applyNumberFormat="1" applyFont="1" applyFill="1" applyBorder="1" applyAlignment="1" applyProtection="1">
      <alignment horizontal="center"/>
      <protection locked="0"/>
    </xf>
    <xf numFmtId="0" fontId="47" fillId="11" borderId="23" xfId="92" applyFont="1" applyFill="1" applyBorder="1" applyProtection="1">
      <protection locked="0"/>
    </xf>
    <xf numFmtId="0" fontId="49" fillId="11" borderId="27" xfId="0" applyFont="1" applyFill="1" applyBorder="1" applyProtection="1">
      <protection locked="0"/>
    </xf>
    <xf numFmtId="0" fontId="49" fillId="11" borderId="22" xfId="0" applyFont="1" applyFill="1" applyBorder="1" applyProtection="1">
      <protection locked="0"/>
    </xf>
    <xf numFmtId="0" fontId="50" fillId="0" borderId="0" xfId="92" applyFont="1" applyBorder="1" applyProtection="1">
      <protection locked="0"/>
    </xf>
    <xf numFmtId="43" fontId="49" fillId="14" borderId="28" xfId="0" applyNumberFormat="1" applyFont="1" applyFill="1" applyBorder="1" applyProtection="1">
      <protection locked="0"/>
    </xf>
    <xf numFmtId="0" fontId="49" fillId="0" borderId="27" xfId="0" applyFont="1" applyBorder="1" applyProtection="1">
      <protection locked="0"/>
    </xf>
    <xf numFmtId="0" fontId="47" fillId="11" borderId="26" xfId="92" applyFont="1" applyFill="1" applyBorder="1" applyProtection="1">
      <protection locked="0"/>
    </xf>
    <xf numFmtId="0" fontId="47" fillId="11" borderId="27" xfId="92" applyFont="1" applyFill="1" applyBorder="1" applyProtection="1">
      <protection locked="0"/>
    </xf>
    <xf numFmtId="0" fontId="50" fillId="11" borderId="27" xfId="92" applyFont="1" applyFill="1" applyBorder="1" applyProtection="1">
      <protection locked="0"/>
    </xf>
    <xf numFmtId="43" fontId="49" fillId="0" borderId="0" xfId="0" applyNumberFormat="1" applyFont="1" applyFill="1" applyBorder="1" applyProtection="1">
      <protection locked="0"/>
    </xf>
    <xf numFmtId="0" fontId="47" fillId="0" borderId="0" xfId="92" applyFont="1" applyProtection="1">
      <protection locked="0"/>
    </xf>
    <xf numFmtId="0" fontId="35" fillId="0" borderId="0" xfId="92" applyFont="1" applyBorder="1" applyProtection="1">
      <protection locked="0"/>
    </xf>
    <xf numFmtId="0" fontId="50" fillId="0" borderId="0" xfId="92" applyFont="1" applyProtection="1">
      <protection locked="0"/>
    </xf>
    <xf numFmtId="0" fontId="35" fillId="0" borderId="0" xfId="92" applyFont="1" applyBorder="1" applyAlignment="1" applyProtection="1">
      <alignment horizontal="right"/>
      <protection locked="0"/>
    </xf>
    <xf numFmtId="0" fontId="47" fillId="0" borderId="0" xfId="92" applyFont="1" applyBorder="1" applyAlignment="1" applyProtection="1">
      <alignment horizontal="right"/>
      <protection locked="0"/>
    </xf>
    <xf numFmtId="0" fontId="50" fillId="9" borderId="26" xfId="92" applyFont="1" applyFill="1" applyBorder="1" applyAlignment="1" applyProtection="1">
      <alignment horizontal="center"/>
      <protection locked="0"/>
    </xf>
    <xf numFmtId="172" fontId="35" fillId="12" borderId="23" xfId="92" applyNumberFormat="1" applyFont="1" applyFill="1" applyBorder="1" applyAlignment="1" applyProtection="1">
      <alignment horizontal="center"/>
      <protection locked="0"/>
    </xf>
    <xf numFmtId="0" fontId="47" fillId="0" borderId="0" xfId="92" applyFont="1" applyBorder="1" applyProtection="1">
      <protection locked="0"/>
    </xf>
    <xf numFmtId="172" fontId="47" fillId="12" borderId="23" xfId="92" applyNumberFormat="1" applyFont="1" applyFill="1" applyBorder="1" applyAlignment="1" applyProtection="1">
      <alignment horizontal="center"/>
      <protection locked="0"/>
    </xf>
    <xf numFmtId="0" fontId="50" fillId="19" borderId="0" xfId="92" applyFont="1" applyFill="1" applyProtection="1">
      <protection locked="0"/>
    </xf>
    <xf numFmtId="0" fontId="24" fillId="0" borderId="0" xfId="5" applyFont="1" applyBorder="1" applyAlignment="1" applyProtection="1">
      <alignment horizontal="left" indent="1"/>
      <protection locked="0"/>
    </xf>
    <xf numFmtId="0" fontId="50" fillId="0" borderId="0" xfId="92" applyFont="1" applyAlignment="1" applyProtection="1">
      <alignment horizontal="right"/>
      <protection locked="0"/>
    </xf>
    <xf numFmtId="0" fontId="34" fillId="0" borderId="0" xfId="92" applyFont="1" applyAlignment="1" applyProtection="1">
      <alignment horizontal="left"/>
      <protection locked="0"/>
    </xf>
    <xf numFmtId="0" fontId="50" fillId="15" borderId="31" xfId="92" applyFont="1" applyFill="1" applyBorder="1" applyAlignment="1" applyProtection="1">
      <protection locked="0"/>
    </xf>
    <xf numFmtId="0" fontId="50" fillId="15" borderId="4" xfId="92" applyFont="1" applyFill="1" applyBorder="1" applyAlignment="1" applyProtection="1">
      <protection locked="0"/>
    </xf>
    <xf numFmtId="0" fontId="50" fillId="15" borderId="32" xfId="92" applyFont="1" applyFill="1" applyBorder="1" applyAlignment="1" applyProtection="1">
      <protection locked="0"/>
    </xf>
    <xf numFmtId="0" fontId="34" fillId="0" borderId="0" xfId="92" applyFont="1" applyBorder="1" applyAlignment="1" applyProtection="1">
      <alignment horizontal="center" vertical="center"/>
      <protection locked="0"/>
    </xf>
    <xf numFmtId="0" fontId="50" fillId="15" borderId="30" xfId="92" applyFont="1" applyFill="1" applyBorder="1" applyAlignment="1" applyProtection="1">
      <protection locked="0"/>
    </xf>
    <xf numFmtId="0" fontId="50" fillId="15" borderId="0" xfId="92" applyFont="1" applyFill="1" applyBorder="1" applyAlignment="1" applyProtection="1">
      <protection locked="0"/>
    </xf>
    <xf numFmtId="0" fontId="50" fillId="15" borderId="20" xfId="92" applyFont="1" applyFill="1" applyBorder="1" applyAlignment="1" applyProtection="1">
      <protection locked="0"/>
    </xf>
    <xf numFmtId="0" fontId="50" fillId="9" borderId="27" xfId="92" applyFont="1" applyFill="1" applyBorder="1" applyAlignment="1" applyProtection="1">
      <alignment horizontal="center" vertical="center"/>
      <protection locked="0"/>
    </xf>
    <xf numFmtId="0" fontId="50" fillId="15" borderId="21" xfId="92" applyFont="1" applyFill="1" applyBorder="1" applyAlignment="1" applyProtection="1">
      <protection locked="0"/>
    </xf>
    <xf numFmtId="0" fontId="50" fillId="15" borderId="15" xfId="92" applyFont="1" applyFill="1" applyBorder="1" applyAlignment="1" applyProtection="1">
      <protection locked="0"/>
    </xf>
    <xf numFmtId="0" fontId="50" fillId="15" borderId="33" xfId="92" applyFont="1" applyFill="1" applyBorder="1" applyAlignment="1" applyProtection="1">
      <protection locked="0"/>
    </xf>
    <xf numFmtId="0" fontId="55" fillId="19" borderId="0" xfId="92" applyFont="1" applyFill="1" applyAlignment="1" applyProtection="1">
      <alignment horizontal="center"/>
      <protection locked="0"/>
    </xf>
    <xf numFmtId="0" fontId="32" fillId="19" borderId="0" xfId="92" applyFont="1" applyFill="1" applyBorder="1" applyProtection="1">
      <protection locked="0"/>
    </xf>
    <xf numFmtId="0" fontId="26" fillId="19" borderId="0" xfId="0" applyFont="1" applyFill="1" applyBorder="1" applyProtection="1">
      <protection locked="0"/>
    </xf>
    <xf numFmtId="0" fontId="47" fillId="0" borderId="0" xfId="92" applyFont="1" applyFill="1" applyProtection="1">
      <protection locked="0"/>
    </xf>
    <xf numFmtId="0" fontId="34" fillId="0" borderId="0" xfId="92" applyFont="1" applyBorder="1" applyAlignment="1" applyProtection="1">
      <protection locked="0"/>
    </xf>
    <xf numFmtId="0" fontId="34" fillId="19" borderId="0" xfId="92" applyFont="1" applyFill="1" applyBorder="1" applyAlignment="1" applyProtection="1">
      <alignment horizontal="left" vertical="center"/>
      <protection locked="0"/>
    </xf>
    <xf numFmtId="0" fontId="34" fillId="19" borderId="0" xfId="92" applyFont="1" applyFill="1" applyBorder="1" applyProtection="1">
      <protection locked="0"/>
    </xf>
    <xf numFmtId="0" fontId="47" fillId="0" borderId="0" xfId="92" applyFont="1" applyFill="1" applyBorder="1" applyAlignment="1" applyProtection="1">
      <alignment horizontal="center"/>
      <protection locked="0"/>
    </xf>
    <xf numFmtId="0" fontId="50" fillId="0" borderId="0" xfId="92" applyFont="1" applyFill="1" applyAlignment="1" applyProtection="1">
      <alignment horizontal="right"/>
      <protection locked="0"/>
    </xf>
    <xf numFmtId="0" fontId="47" fillId="0" borderId="4" xfId="92" applyFont="1" applyFill="1" applyBorder="1" applyAlignment="1" applyProtection="1">
      <protection locked="0"/>
    </xf>
    <xf numFmtId="0" fontId="47" fillId="0" borderId="0" xfId="92" applyFont="1" applyFill="1" applyBorder="1" applyAlignment="1" applyProtection="1">
      <protection locked="0"/>
    </xf>
    <xf numFmtId="0" fontId="35" fillId="19" borderId="0" xfId="92" applyFont="1" applyFill="1" applyBorder="1" applyAlignment="1" applyProtection="1">
      <alignment horizontal="right"/>
      <protection locked="0"/>
    </xf>
    <xf numFmtId="0" fontId="47" fillId="19" borderId="0" xfId="92" applyFont="1" applyFill="1" applyBorder="1" applyAlignment="1" applyProtection="1">
      <alignment horizontal="right"/>
      <protection locked="0"/>
    </xf>
    <xf numFmtId="0" fontId="47" fillId="0" borderId="0" xfId="0" applyFont="1" applyFill="1" applyBorder="1" applyProtection="1">
      <protection locked="0"/>
    </xf>
    <xf numFmtId="0" fontId="31" fillId="19" borderId="0" xfId="92" applyFont="1" applyFill="1" applyAlignment="1" applyProtection="1">
      <alignment horizontal="center"/>
      <protection locked="0"/>
    </xf>
    <xf numFmtId="0" fontId="35" fillId="0" borderId="0" xfId="0" applyFont="1" applyAlignment="1" applyProtection="1">
      <alignment horizontal="center" vertical="center" wrapText="1"/>
      <protection locked="0"/>
    </xf>
    <xf numFmtId="0" fontId="48" fillId="25" borderId="10" xfId="0" applyFont="1" applyFill="1" applyBorder="1" applyAlignment="1" applyProtection="1">
      <alignment horizontal="center" vertical="center" wrapText="1"/>
      <protection locked="0"/>
    </xf>
    <xf numFmtId="0" fontId="60" fillId="19" borderId="0" xfId="92" applyFont="1" applyFill="1" applyAlignment="1" applyProtection="1">
      <alignment horizontal="center"/>
      <protection locked="0"/>
    </xf>
    <xf numFmtId="0" fontId="29" fillId="0" borderId="0" xfId="92" applyFont="1" applyFill="1" applyProtection="1">
      <protection locked="0"/>
    </xf>
    <xf numFmtId="0" fontId="30" fillId="0" borderId="0" xfId="0" applyFont="1" applyFill="1" applyProtection="1">
      <protection locked="0"/>
    </xf>
    <xf numFmtId="0" fontId="30" fillId="0" borderId="0" xfId="0" applyFont="1" applyFill="1" applyBorder="1" applyProtection="1">
      <protection locked="0"/>
    </xf>
    <xf numFmtId="0" fontId="35" fillId="19" borderId="0" xfId="92" applyFont="1" applyFill="1" applyProtection="1">
      <protection locked="0"/>
    </xf>
    <xf numFmtId="0" fontId="29" fillId="0" borderId="0" xfId="92" applyFont="1" applyFill="1" applyBorder="1" applyProtection="1">
      <protection locked="0"/>
    </xf>
    <xf numFmtId="0" fontId="66" fillId="22" borderId="0" xfId="0" applyFont="1" applyFill="1" applyProtection="1">
      <protection locked="0"/>
    </xf>
    <xf numFmtId="0" fontId="68" fillId="22" borderId="0" xfId="0" applyFont="1" applyFill="1" applyProtection="1">
      <protection locked="0"/>
    </xf>
    <xf numFmtId="0" fontId="68" fillId="22" borderId="0" xfId="0" applyFont="1" applyFill="1" applyBorder="1" applyProtection="1">
      <protection locked="0"/>
    </xf>
    <xf numFmtId="0" fontId="48" fillId="26" borderId="10" xfId="0" applyFont="1" applyFill="1" applyBorder="1" applyAlignment="1" applyProtection="1">
      <alignment horizontal="left" vertical="center" wrapText="1"/>
      <protection locked="0"/>
    </xf>
    <xf numFmtId="0" fontId="47" fillId="15" borderId="31" xfId="92" applyFont="1" applyFill="1" applyBorder="1" applyAlignment="1" applyProtection="1">
      <alignment horizontal="center"/>
      <protection locked="0"/>
    </xf>
    <xf numFmtId="0" fontId="47" fillId="15" borderId="4" xfId="92" applyFont="1" applyFill="1" applyBorder="1" applyAlignment="1" applyProtection="1">
      <alignment horizontal="center"/>
      <protection locked="0"/>
    </xf>
    <xf numFmtId="0" fontId="47" fillId="15" borderId="32" xfId="92" applyFont="1" applyFill="1" applyBorder="1" applyAlignment="1" applyProtection="1">
      <alignment horizontal="center"/>
      <protection locked="0"/>
    </xf>
    <xf numFmtId="0" fontId="47" fillId="15" borderId="30" xfId="92" applyFont="1" applyFill="1" applyBorder="1" applyAlignment="1" applyProtection="1">
      <alignment horizontal="center"/>
      <protection locked="0"/>
    </xf>
    <xf numFmtId="0" fontId="47" fillId="15" borderId="0" xfId="92" applyFont="1" applyFill="1" applyBorder="1" applyAlignment="1" applyProtection="1">
      <alignment horizontal="center"/>
      <protection locked="0"/>
    </xf>
    <xf numFmtId="0" fontId="47" fillId="15" borderId="20" xfId="92" applyFont="1" applyFill="1" applyBorder="1" applyAlignment="1" applyProtection="1">
      <alignment horizontal="center"/>
      <protection locked="0"/>
    </xf>
    <xf numFmtId="0" fontId="50" fillId="0" borderId="0" xfId="92" applyFont="1" applyBorder="1" applyAlignment="1" applyProtection="1">
      <alignment horizontal="right" vertical="center"/>
      <protection locked="0"/>
    </xf>
    <xf numFmtId="0" fontId="50" fillId="0" borderId="20" xfId="92" applyFont="1" applyBorder="1" applyAlignment="1" applyProtection="1">
      <alignment horizontal="right" vertical="center"/>
      <protection locked="0"/>
    </xf>
    <xf numFmtId="0" fontId="47" fillId="15" borderId="21" xfId="92" applyFont="1" applyFill="1" applyBorder="1" applyAlignment="1" applyProtection="1">
      <alignment horizontal="center"/>
      <protection locked="0"/>
    </xf>
    <xf numFmtId="0" fontId="47" fillId="15" borderId="15" xfId="92" applyFont="1" applyFill="1" applyBorder="1" applyAlignment="1" applyProtection="1">
      <alignment horizontal="center"/>
      <protection locked="0"/>
    </xf>
    <xf numFmtId="0" fontId="47" fillId="15" borderId="33" xfId="92" applyFont="1" applyFill="1" applyBorder="1" applyAlignment="1" applyProtection="1">
      <alignment horizontal="center"/>
      <protection locked="0"/>
    </xf>
    <xf numFmtId="0" fontId="48" fillId="0" borderId="0" xfId="0" applyFont="1" applyAlignment="1" applyProtection="1">
      <alignment horizontal="center" vertical="center"/>
      <protection locked="0"/>
    </xf>
    <xf numFmtId="0" fontId="47" fillId="0" borderId="0" xfId="5" applyFont="1" applyBorder="1" applyAlignment="1" applyProtection="1">
      <alignment horizontal="left"/>
      <protection locked="0"/>
    </xf>
    <xf numFmtId="0" fontId="38" fillId="19" borderId="0" xfId="0" applyFont="1" applyFill="1" applyProtection="1">
      <protection locked="0"/>
    </xf>
    <xf numFmtId="0" fontId="79" fillId="19" borderId="0" xfId="0" applyFont="1" applyFill="1" applyAlignment="1" applyProtection="1">
      <alignment horizontal="center"/>
      <protection locked="0"/>
    </xf>
    <xf numFmtId="0" fontId="41" fillId="19" borderId="0" xfId="0" applyFont="1" applyFill="1" applyProtection="1">
      <protection locked="0"/>
    </xf>
    <xf numFmtId="0" fontId="69" fillId="0" borderId="0" xfId="0" applyFont="1" applyAlignment="1" applyProtection="1">
      <alignment horizontal="center"/>
      <protection locked="0"/>
    </xf>
    <xf numFmtId="0" fontId="48" fillId="0" borderId="0" xfId="0" applyFont="1" applyProtection="1">
      <protection locked="0"/>
    </xf>
    <xf numFmtId="0" fontId="49" fillId="0" borderId="0" xfId="0" applyFont="1" applyFill="1" applyBorder="1" applyProtection="1">
      <protection locked="0"/>
    </xf>
    <xf numFmtId="0" fontId="55" fillId="19" borderId="0" xfId="92" applyFont="1" applyFill="1" applyAlignment="1" applyProtection="1">
      <alignment horizontal="left" vertical="center"/>
      <protection locked="0"/>
    </xf>
    <xf numFmtId="0" fontId="27" fillId="0" borderId="0" xfId="5" applyFont="1" applyAlignment="1" applyProtection="1">
      <alignment horizontal="left" indent="1"/>
      <protection locked="0"/>
    </xf>
    <xf numFmtId="0" fontId="66" fillId="6" borderId="0" xfId="0" applyFont="1" applyFill="1" applyAlignment="1" applyProtection="1">
      <protection locked="0"/>
    </xf>
    <xf numFmtId="0" fontId="33" fillId="6" borderId="0" xfId="0" applyFont="1" applyFill="1" applyProtection="1">
      <protection locked="0"/>
    </xf>
    <xf numFmtId="0" fontId="33" fillId="6" borderId="0" xfId="0" applyFont="1" applyFill="1" applyBorder="1" applyProtection="1">
      <protection locked="0"/>
    </xf>
    <xf numFmtId="2" fontId="33" fillId="6" borderId="0" xfId="0" applyNumberFormat="1" applyFont="1" applyFill="1" applyBorder="1" applyProtection="1">
      <protection locked="0"/>
    </xf>
    <xf numFmtId="0" fontId="26" fillId="6" borderId="0" xfId="0" applyFont="1" applyFill="1" applyBorder="1" applyProtection="1">
      <protection locked="0"/>
    </xf>
    <xf numFmtId="0" fontId="31" fillId="0" borderId="0" xfId="0" applyFont="1" applyProtection="1">
      <protection locked="0"/>
    </xf>
    <xf numFmtId="0" fontId="26" fillId="5" borderId="2" xfId="0" applyFont="1" applyFill="1" applyBorder="1" applyProtection="1">
      <protection locked="0"/>
    </xf>
    <xf numFmtId="169" fontId="26" fillId="5" borderId="2" xfId="0" applyNumberFormat="1" applyFont="1" applyFill="1" applyBorder="1" applyProtection="1">
      <protection locked="0"/>
    </xf>
    <xf numFmtId="0" fontId="26" fillId="0" borderId="0" xfId="0" quotePrefix="1" applyFont="1" applyBorder="1" applyAlignment="1" applyProtection="1">
      <alignment horizontal="right"/>
      <protection locked="0"/>
    </xf>
    <xf numFmtId="10" fontId="26" fillId="23" borderId="2" xfId="0" applyNumberFormat="1" applyFont="1" applyFill="1" applyBorder="1" applyProtection="1">
      <protection locked="0"/>
    </xf>
    <xf numFmtId="0" fontId="26" fillId="0" borderId="0" xfId="0" applyFont="1" applyBorder="1" applyAlignment="1" applyProtection="1">
      <alignment horizontal="right"/>
      <protection locked="0"/>
    </xf>
    <xf numFmtId="10" fontId="26" fillId="5" borderId="2" xfId="0" applyNumberFormat="1" applyFont="1" applyFill="1" applyBorder="1" applyProtection="1">
      <protection locked="0"/>
    </xf>
    <xf numFmtId="0" fontId="26" fillId="0" borderId="0" xfId="0" applyFont="1" applyBorder="1" applyAlignment="1" applyProtection="1">
      <alignment horizontal="left"/>
      <protection locked="0"/>
    </xf>
    <xf numFmtId="0" fontId="26" fillId="23" borderId="2" xfId="0" applyFont="1" applyFill="1" applyBorder="1" applyProtection="1">
      <protection locked="0"/>
    </xf>
    <xf numFmtId="0" fontId="35" fillId="0" borderId="0" xfId="24" applyFont="1" applyBorder="1" applyAlignment="1" applyProtection="1">
      <alignment horizontal="left" vertical="center" wrapText="1"/>
    </xf>
    <xf numFmtId="43" fontId="49" fillId="14" borderId="28" xfId="0" applyNumberFormat="1" applyFont="1" applyFill="1" applyBorder="1" applyProtection="1"/>
    <xf numFmtId="2" fontId="47" fillId="14" borderId="27" xfId="312" applyNumberFormat="1" applyFont="1" applyFill="1" applyBorder="1" applyProtection="1"/>
    <xf numFmtId="172" fontId="35" fillId="14" borderId="23" xfId="92" applyNumberFormat="1" applyFont="1" applyFill="1" applyBorder="1" applyAlignment="1" applyProtection="1">
      <alignment horizontal="center"/>
    </xf>
    <xf numFmtId="0" fontId="35" fillId="14" borderId="23" xfId="92" applyNumberFormat="1" applyFont="1" applyFill="1" applyBorder="1" applyAlignment="1" applyProtection="1">
      <alignment horizontal="center"/>
    </xf>
    <xf numFmtId="172" fontId="47" fillId="14" borderId="23" xfId="92" applyNumberFormat="1" applyFont="1" applyFill="1" applyBorder="1" applyAlignment="1" applyProtection="1">
      <alignment horizontal="center"/>
    </xf>
    <xf numFmtId="0" fontId="47" fillId="14" borderId="27" xfId="92" applyFont="1" applyFill="1" applyBorder="1" applyProtection="1"/>
    <xf numFmtId="0" fontId="50" fillId="0" borderId="0" xfId="92" applyFont="1" applyProtection="1"/>
    <xf numFmtId="0" fontId="47" fillId="0" borderId="0" xfId="92" applyFont="1" applyFill="1" applyBorder="1" applyProtection="1"/>
    <xf numFmtId="0" fontId="50" fillId="0" borderId="0" xfId="92" applyFont="1" applyBorder="1" applyProtection="1"/>
    <xf numFmtId="0" fontId="34" fillId="0" borderId="0" xfId="92" applyFont="1" applyBorder="1" applyAlignment="1" applyProtection="1">
      <alignment horizontal="center" vertical="center"/>
    </xf>
    <xf numFmtId="0" fontId="34" fillId="0" borderId="0" xfId="92" applyFont="1" applyFill="1" applyProtection="1"/>
    <xf numFmtId="0" fontId="47" fillId="0" borderId="0" xfId="0" applyFont="1" applyBorder="1" applyProtection="1"/>
    <xf numFmtId="0" fontId="49" fillId="0" borderId="0" xfId="0" applyFont="1" applyProtection="1"/>
    <xf numFmtId="0" fontId="48" fillId="0" borderId="0" xfId="0" applyFont="1" applyAlignment="1" applyProtection="1">
      <alignment horizontal="center" vertical="center"/>
    </xf>
    <xf numFmtId="0" fontId="33" fillId="6" borderId="0" xfId="0" applyFont="1" applyFill="1" applyAlignment="1" applyProtection="1"/>
    <xf numFmtId="0" fontId="33" fillId="23" borderId="3" xfId="1" applyFont="1" applyFill="1" applyBorder="1" applyAlignment="1" applyProtection="1"/>
    <xf numFmtId="0" fontId="33" fillId="23" borderId="27" xfId="1" applyFont="1" applyFill="1" applyBorder="1" applyAlignment="1" applyProtection="1"/>
    <xf numFmtId="10" fontId="33" fillId="23" borderId="3" xfId="1" applyNumberFormat="1" applyFont="1" applyFill="1" applyBorder="1" applyAlignment="1" applyProtection="1"/>
    <xf numFmtId="0" fontId="33" fillId="23" borderId="0" xfId="1" applyFont="1" applyFill="1" applyBorder="1" applyAlignment="1" applyProtection="1"/>
    <xf numFmtId="10" fontId="33" fillId="23" borderId="5" xfId="1" applyNumberFormat="1" applyFont="1" applyFill="1" applyBorder="1" applyAlignment="1" applyProtection="1"/>
    <xf numFmtId="169" fontId="26" fillId="23" borderId="16" xfId="0" applyNumberFormat="1" applyFont="1" applyFill="1" applyBorder="1" applyProtection="1"/>
    <xf numFmtId="0" fontId="37" fillId="23" borderId="36" xfId="1" applyFont="1" applyFill="1" applyBorder="1" applyAlignment="1" applyProtection="1">
      <alignment horizontal="center" vertical="center" wrapText="1"/>
    </xf>
    <xf numFmtId="0" fontId="31" fillId="14" borderId="36" xfId="0" applyFont="1" applyFill="1" applyBorder="1" applyAlignment="1" applyProtection="1">
      <alignment horizontal="center"/>
    </xf>
    <xf numFmtId="0" fontId="53" fillId="0" borderId="0" xfId="1" applyFont="1" applyProtection="1"/>
    <xf numFmtId="0" fontId="27" fillId="0" borderId="0" xfId="5" applyProtection="1"/>
    <xf numFmtId="0" fontId="27" fillId="0" borderId="0" xfId="5" applyFont="1" applyProtection="1"/>
    <xf numFmtId="0" fontId="50" fillId="9" borderId="29" xfId="92" applyFont="1" applyFill="1" applyBorder="1" applyAlignment="1" applyProtection="1">
      <alignment horizontal="center" vertical="center"/>
      <protection locked="0"/>
    </xf>
    <xf numFmtId="0" fontId="50" fillId="0" borderId="4" xfId="92" applyFont="1" applyFill="1" applyBorder="1" applyAlignment="1" applyProtection="1">
      <alignment horizontal="center" vertical="center"/>
      <protection locked="0"/>
    </xf>
    <xf numFmtId="0" fontId="50" fillId="0" borderId="20" xfId="92" applyFont="1" applyBorder="1" applyAlignment="1" applyProtection="1">
      <alignment horizontal="right" vertical="center"/>
      <protection locked="0"/>
    </xf>
    <xf numFmtId="0" fontId="47" fillId="11" borderId="37" xfId="0" applyFont="1" applyFill="1" applyBorder="1" applyProtection="1">
      <protection locked="0"/>
    </xf>
    <xf numFmtId="0" fontId="31" fillId="14" borderId="37" xfId="0" applyFont="1" applyFill="1" applyBorder="1" applyAlignment="1" applyProtection="1">
      <alignment horizontal="center"/>
    </xf>
    <xf numFmtId="43" fontId="49" fillId="0" borderId="38" xfId="0" applyNumberFormat="1" applyFont="1" applyFill="1" applyBorder="1" applyProtection="1">
      <protection locked="0"/>
    </xf>
    <xf numFmtId="172" fontId="35" fillId="0" borderId="17" xfId="92" applyNumberFormat="1" applyFont="1" applyFill="1" applyBorder="1" applyAlignment="1" applyProtection="1">
      <alignment horizontal="center"/>
      <protection locked="0"/>
    </xf>
    <xf numFmtId="172" fontId="47" fillId="0" borderId="17" xfId="92" applyNumberFormat="1" applyFont="1" applyFill="1" applyBorder="1" applyAlignment="1" applyProtection="1">
      <alignment horizontal="center"/>
      <protection locked="0"/>
    </xf>
    <xf numFmtId="0" fontId="50" fillId="0" borderId="20" xfId="92" applyFont="1" applyFill="1" applyBorder="1" applyProtection="1">
      <protection locked="0"/>
    </xf>
    <xf numFmtId="0" fontId="47" fillId="0" borderId="17" xfId="92" applyFont="1" applyFill="1" applyBorder="1" applyProtection="1">
      <protection locked="0"/>
    </xf>
    <xf numFmtId="0" fontId="27" fillId="0" borderId="9" xfId="5" applyBorder="1" applyProtection="1">
      <protection locked="0"/>
    </xf>
    <xf numFmtId="0" fontId="55" fillId="19" borderId="0" xfId="92" applyFont="1" applyFill="1" applyAlignment="1" applyProtection="1">
      <alignment horizontal="left"/>
      <protection locked="0"/>
    </xf>
    <xf numFmtId="0" fontId="50" fillId="0" borderId="20" xfId="92" applyFont="1" applyBorder="1" applyAlignment="1" applyProtection="1">
      <alignment horizontal="right" vertical="center"/>
      <protection locked="0"/>
    </xf>
    <xf numFmtId="0" fontId="31" fillId="19" borderId="0" xfId="92" applyFont="1" applyFill="1" applyAlignment="1" applyProtection="1">
      <alignment horizontal="right"/>
    </xf>
    <xf numFmtId="0" fontId="47" fillId="0" borderId="0" xfId="92" applyFont="1" applyFill="1" applyProtection="1"/>
    <xf numFmtId="0" fontId="35" fillId="0" borderId="0" xfId="0" applyFont="1" applyProtection="1"/>
    <xf numFmtId="0" fontId="49" fillId="14" borderId="28" xfId="0" applyFont="1" applyFill="1" applyBorder="1" applyProtection="1"/>
    <xf numFmtId="0" fontId="81" fillId="14" borderId="37" xfId="0" applyFont="1" applyFill="1" applyBorder="1" applyProtection="1"/>
    <xf numFmtId="0" fontId="47" fillId="0" borderId="0" xfId="92" applyFont="1" applyProtection="1"/>
    <xf numFmtId="0" fontId="24" fillId="0" borderId="0" xfId="5" applyFont="1" applyBorder="1" applyAlignment="1" applyProtection="1">
      <alignment horizontal="left" indent="1"/>
    </xf>
    <xf numFmtId="0" fontId="47" fillId="0" borderId="0" xfId="5" applyFont="1" applyBorder="1" applyAlignment="1" applyProtection="1">
      <alignment horizontal="left"/>
    </xf>
    <xf numFmtId="0" fontId="67" fillId="22" borderId="0" xfId="92" applyFont="1" applyFill="1" applyProtection="1"/>
    <xf numFmtId="0" fontId="66" fillId="22" borderId="0" xfId="0" applyFont="1" applyFill="1" applyProtection="1"/>
    <xf numFmtId="0" fontId="31" fillId="19" borderId="0" xfId="0" applyFont="1" applyFill="1" applyProtection="1"/>
    <xf numFmtId="0" fontId="0" fillId="19" borderId="0" xfId="0" applyFill="1" applyProtection="1"/>
    <xf numFmtId="0" fontId="47" fillId="0" borderId="0" xfId="0" applyFont="1" applyFill="1" applyBorder="1" applyProtection="1"/>
    <xf numFmtId="0" fontId="47" fillId="0" borderId="0" xfId="0" applyFont="1" applyAlignment="1" applyProtection="1">
      <alignment horizontal="right"/>
    </xf>
    <xf numFmtId="174" fontId="49" fillId="11" borderId="44" xfId="106" applyNumberFormat="1" applyFont="1" applyFill="1" applyBorder="1" applyProtection="1">
      <protection locked="0"/>
    </xf>
    <xf numFmtId="0" fontId="49" fillId="11" borderId="49" xfId="0" applyFont="1" applyFill="1" applyBorder="1" applyProtection="1">
      <protection locked="0"/>
    </xf>
    <xf numFmtId="0" fontId="49" fillId="11" borderId="44" xfId="0" applyFont="1" applyFill="1" applyBorder="1" applyProtection="1">
      <protection locked="0"/>
    </xf>
    <xf numFmtId="174" fontId="50" fillId="11" borderId="44" xfId="106" applyNumberFormat="1" applyFont="1" applyFill="1" applyBorder="1" applyProtection="1">
      <protection locked="0"/>
    </xf>
    <xf numFmtId="0" fontId="50" fillId="11" borderId="44" xfId="92" applyFont="1" applyFill="1" applyBorder="1" applyProtection="1">
      <protection locked="0"/>
    </xf>
    <xf numFmtId="174" fontId="50" fillId="11" borderId="44" xfId="106" applyNumberFormat="1" applyFont="1" applyFill="1" applyBorder="1" applyAlignment="1" applyProtection="1">
      <alignment vertical="center"/>
      <protection locked="0"/>
    </xf>
    <xf numFmtId="3" fontId="50" fillId="11" borderId="44" xfId="92" applyNumberFormat="1" applyFont="1" applyFill="1" applyBorder="1" applyProtection="1">
      <protection locked="0"/>
    </xf>
    <xf numFmtId="168" fontId="50" fillId="11" borderId="44" xfId="92" applyNumberFormat="1" applyFont="1" applyFill="1" applyBorder="1" applyProtection="1">
      <protection locked="0"/>
    </xf>
    <xf numFmtId="167" fontId="49" fillId="11" borderId="44" xfId="0" applyNumberFormat="1" applyFont="1" applyFill="1" applyBorder="1" applyProtection="1">
      <protection locked="0"/>
    </xf>
    <xf numFmtId="9" fontId="49" fillId="11" borderId="44" xfId="0" applyNumberFormat="1" applyFont="1" applyFill="1" applyBorder="1" applyProtection="1">
      <protection locked="0"/>
    </xf>
    <xf numFmtId="179" fontId="49" fillId="11" borderId="44" xfId="106" applyNumberFormat="1" applyFont="1" applyFill="1" applyBorder="1" applyProtection="1">
      <protection locked="0"/>
    </xf>
    <xf numFmtId="0" fontId="50" fillId="0" borderId="20" xfId="92" applyFont="1" applyBorder="1" applyAlignment="1" applyProtection="1">
      <alignment horizontal="right" vertical="center"/>
      <protection locked="0"/>
    </xf>
    <xf numFmtId="180" fontId="49" fillId="11" borderId="44" xfId="106" applyNumberFormat="1" applyFont="1" applyFill="1" applyBorder="1" applyProtection="1">
      <protection locked="0"/>
    </xf>
    <xf numFmtId="180" fontId="50" fillId="11" borderId="44" xfId="106" applyNumberFormat="1" applyFont="1" applyFill="1" applyBorder="1" applyAlignment="1" applyProtection="1">
      <alignment vertical="center"/>
      <protection locked="0"/>
    </xf>
    <xf numFmtId="180" fontId="50" fillId="11" borderId="44" xfId="106" applyNumberFormat="1" applyFont="1" applyFill="1" applyBorder="1" applyProtection="1">
      <protection locked="0"/>
    </xf>
    <xf numFmtId="180" fontId="50" fillId="11" borderId="44" xfId="92" applyNumberFormat="1" applyFont="1" applyFill="1" applyBorder="1" applyProtection="1">
      <protection locked="0"/>
    </xf>
    <xf numFmtId="180" fontId="50" fillId="11" borderId="27" xfId="92" applyNumberFormat="1" applyFont="1" applyFill="1" applyBorder="1" applyProtection="1">
      <protection locked="0"/>
    </xf>
    <xf numFmtId="0" fontId="32" fillId="0" borderId="0" xfId="92" applyFont="1" applyFill="1" applyProtection="1">
      <protection locked="0"/>
    </xf>
    <xf numFmtId="0" fontId="32" fillId="0" borderId="0" xfId="92" applyFont="1" applyFill="1" applyAlignment="1" applyProtection="1">
      <alignment horizontal="right"/>
      <protection locked="0"/>
    </xf>
    <xf numFmtId="0" fontId="32" fillId="9" borderId="50" xfId="92" applyFont="1" applyFill="1" applyBorder="1" applyProtection="1">
      <protection locked="0"/>
    </xf>
    <xf numFmtId="0" fontId="32" fillId="14" borderId="50" xfId="92" applyFont="1" applyFill="1" applyBorder="1" applyProtection="1">
      <protection locked="0"/>
    </xf>
    <xf numFmtId="180" fontId="49" fillId="11" borderId="27" xfId="0" applyNumberFormat="1" applyFont="1" applyFill="1" applyBorder="1" applyProtection="1">
      <protection locked="0"/>
    </xf>
    <xf numFmtId="176" fontId="35" fillId="14" borderId="23" xfId="92" applyNumberFormat="1" applyFont="1" applyFill="1" applyBorder="1" applyAlignment="1" applyProtection="1">
      <alignment horizontal="center"/>
    </xf>
    <xf numFmtId="176" fontId="47" fillId="14" borderId="23" xfId="92" applyNumberFormat="1" applyFont="1" applyFill="1" applyBorder="1" applyAlignment="1" applyProtection="1">
      <alignment horizontal="center"/>
    </xf>
    <xf numFmtId="172" fontId="49" fillId="11" borderId="27" xfId="0" applyNumberFormat="1" applyFont="1" applyFill="1" applyBorder="1" applyProtection="1">
      <protection locked="0"/>
    </xf>
    <xf numFmtId="172" fontId="50" fillId="11" borderId="27" xfId="92" applyNumberFormat="1" applyFont="1" applyFill="1" applyBorder="1" applyProtection="1">
      <protection locked="0"/>
    </xf>
    <xf numFmtId="0" fontId="37" fillId="4" borderId="0" xfId="1" applyFont="1" applyFill="1" applyBorder="1" applyAlignment="1" applyProtection="1">
      <alignment horizontal="center" wrapText="1"/>
      <protection locked="0"/>
    </xf>
    <xf numFmtId="9" fontId="26" fillId="11" borderId="50" xfId="0" applyNumberFormat="1" applyFont="1" applyFill="1" applyBorder="1" applyProtection="1">
      <protection locked="0"/>
    </xf>
    <xf numFmtId="10" fontId="26" fillId="11" borderId="50" xfId="0" applyNumberFormat="1" applyFont="1" applyFill="1" applyBorder="1" applyProtection="1">
      <protection locked="0"/>
    </xf>
    <xf numFmtId="169" fontId="26" fillId="0" borderId="0" xfId="0" applyNumberFormat="1" applyFont="1" applyFill="1" applyBorder="1" applyProtection="1">
      <protection locked="0"/>
    </xf>
    <xf numFmtId="0" fontId="49" fillId="11" borderId="50" xfId="0" applyFont="1" applyFill="1" applyBorder="1" applyProtection="1">
      <protection locked="0"/>
    </xf>
    <xf numFmtId="0" fontId="0" fillId="0" borderId="58" xfId="0" applyBorder="1" applyAlignment="1" applyProtection="1">
      <alignment horizontal="right" vertical="center" wrapText="1"/>
      <protection locked="0"/>
    </xf>
    <xf numFmtId="0" fontId="0" fillId="0" borderId="59" xfId="0" applyBorder="1" applyAlignment="1" applyProtection="1">
      <alignment vertical="center" wrapText="1"/>
      <protection locked="0"/>
    </xf>
    <xf numFmtId="0" fontId="0" fillId="0" borderId="7" xfId="0" applyBorder="1" applyAlignment="1" applyProtection="1">
      <alignment vertical="center" wrapText="1"/>
      <protection locked="0"/>
    </xf>
    <xf numFmtId="0" fontId="0" fillId="0" borderId="54" xfId="0" applyBorder="1" applyAlignment="1" applyProtection="1">
      <alignment horizontal="right" vertical="center" wrapText="1"/>
      <protection locked="0"/>
    </xf>
    <xf numFmtId="0" fontId="26" fillId="0" borderId="8" xfId="0" applyFont="1" applyFill="1" applyBorder="1" applyProtection="1">
      <protection locked="0"/>
    </xf>
    <xf numFmtId="0" fontId="26" fillId="0" borderId="0" xfId="0" applyFont="1" applyAlignment="1" applyProtection="1">
      <alignment wrapText="1"/>
      <protection locked="0"/>
    </xf>
    <xf numFmtId="1" fontId="47" fillId="0" borderId="0" xfId="0" applyNumberFormat="1" applyFont="1" applyProtection="1">
      <protection locked="0"/>
    </xf>
    <xf numFmtId="0" fontId="44" fillId="0" borderId="46" xfId="107" applyFont="1" applyBorder="1" applyAlignment="1" applyProtection="1">
      <alignment horizontal="center" vertical="center"/>
      <protection locked="0"/>
    </xf>
    <xf numFmtId="0" fontId="52" fillId="0" borderId="46" xfId="107" applyFont="1" applyBorder="1" applyAlignment="1" applyProtection="1">
      <alignment horizontal="center" vertical="center"/>
      <protection locked="0"/>
    </xf>
    <xf numFmtId="0" fontId="52" fillId="0" borderId="20" xfId="107" applyFont="1" applyBorder="1" applyAlignment="1" applyProtection="1">
      <alignment horizontal="center" vertical="center"/>
      <protection locked="0"/>
    </xf>
    <xf numFmtId="0" fontId="20" fillId="0" borderId="20" xfId="313" applyFont="1" applyBorder="1" applyAlignment="1" applyProtection="1">
      <alignment horizontal="right" vertical="center"/>
      <protection locked="0"/>
    </xf>
    <xf numFmtId="0" fontId="52" fillId="0" borderId="20" xfId="107" applyFont="1" applyBorder="1" applyAlignment="1" applyProtection="1">
      <alignment horizontal="right" vertical="center"/>
      <protection locked="0"/>
    </xf>
    <xf numFmtId="0" fontId="47" fillId="11" borderId="50" xfId="92" applyFont="1" applyFill="1" applyBorder="1" applyProtection="1">
      <protection locked="0"/>
    </xf>
    <xf numFmtId="180" fontId="50" fillId="11" borderId="50" xfId="92" applyNumberFormat="1" applyFont="1" applyFill="1" applyBorder="1" applyProtection="1">
      <protection locked="0"/>
    </xf>
    <xf numFmtId="0" fontId="50" fillId="11" borderId="50" xfId="92" applyFont="1" applyFill="1" applyBorder="1" applyProtection="1">
      <protection locked="0"/>
    </xf>
    <xf numFmtId="9" fontId="50" fillId="11" borderId="27" xfId="92" applyNumberFormat="1" applyFont="1" applyFill="1" applyBorder="1" applyProtection="1">
      <protection locked="0"/>
    </xf>
    <xf numFmtId="43" fontId="49" fillId="27" borderId="27" xfId="0" applyNumberFormat="1" applyFont="1" applyFill="1" applyBorder="1" applyProtection="1">
      <protection locked="0"/>
    </xf>
    <xf numFmtId="43" fontId="49" fillId="27" borderId="28" xfId="0" applyNumberFormat="1" applyFont="1" applyFill="1" applyBorder="1" applyProtection="1">
      <protection locked="0"/>
    </xf>
    <xf numFmtId="0" fontId="47" fillId="27" borderId="27" xfId="92" applyFont="1" applyFill="1" applyBorder="1" applyProtection="1">
      <protection locked="0"/>
    </xf>
    <xf numFmtId="175" fontId="50" fillId="11" borderId="27" xfId="92" applyNumberFormat="1" applyFont="1" applyFill="1" applyBorder="1" applyProtection="1">
      <protection locked="0"/>
    </xf>
    <xf numFmtId="0" fontId="34" fillId="0" borderId="0" xfId="92" applyFont="1" applyFill="1" applyAlignment="1" applyProtection="1">
      <alignment horizontal="left" vertical="center" wrapText="1"/>
      <protection locked="0"/>
    </xf>
    <xf numFmtId="0" fontId="35" fillId="0" borderId="0" xfId="449" applyFont="1" applyFill="1" applyBorder="1" applyAlignment="1" applyProtection="1">
      <alignment horizontal="left" vertical="center" wrapText="1"/>
    </xf>
    <xf numFmtId="0" fontId="47" fillId="9" borderId="50" xfId="0" applyFont="1" applyFill="1" applyBorder="1" applyAlignment="1" applyProtection="1">
      <alignment wrapText="1"/>
      <protection locked="0"/>
    </xf>
    <xf numFmtId="0" fontId="47" fillId="0" borderId="0" xfId="92" applyFont="1" applyBorder="1" applyAlignment="1" applyProtection="1">
      <alignment horizontal="right" wrapText="1"/>
      <protection locked="0"/>
    </xf>
    <xf numFmtId="172" fontId="47" fillId="14" borderId="50" xfId="92" applyNumberFormat="1" applyFont="1" applyFill="1" applyBorder="1" applyAlignment="1" applyProtection="1">
      <alignment horizontal="center"/>
    </xf>
    <xf numFmtId="0" fontId="50" fillId="9" borderId="50" xfId="92" applyFont="1" applyFill="1" applyBorder="1" applyAlignment="1" applyProtection="1">
      <alignment horizontal="center"/>
      <protection locked="0"/>
    </xf>
    <xf numFmtId="0" fontId="0" fillId="9" borderId="50" xfId="0" applyFill="1" applyBorder="1" applyAlignment="1">
      <alignment horizontal="center" vertical="center"/>
    </xf>
    <xf numFmtId="11" fontId="82" fillId="0" borderId="27" xfId="0" applyNumberFormat="1" applyFont="1" applyBorder="1" applyAlignment="1" applyProtection="1">
      <alignment horizontal="center" vertical="center"/>
      <protection locked="0"/>
    </xf>
    <xf numFmtId="11" fontId="80" fillId="0" borderId="27" xfId="92" applyNumberFormat="1" applyFont="1" applyFill="1" applyBorder="1" applyAlignment="1" applyProtection="1">
      <alignment horizontal="center" vertical="center"/>
      <protection locked="0"/>
    </xf>
    <xf numFmtId="11" fontId="71" fillId="0" borderId="27" xfId="0" applyNumberFormat="1" applyFont="1" applyBorder="1" applyAlignment="1" applyProtection="1">
      <alignment horizontal="center" vertical="center"/>
      <protection locked="0"/>
    </xf>
    <xf numFmtId="3" fontId="82" fillId="0" borderId="27" xfId="0" applyNumberFormat="1" applyFont="1" applyBorder="1" applyAlignment="1" applyProtection="1">
      <alignment horizontal="center" vertical="center"/>
      <protection locked="0"/>
    </xf>
    <xf numFmtId="3" fontId="82" fillId="7" borderId="27" xfId="0" applyNumberFormat="1" applyFont="1" applyFill="1" applyBorder="1" applyAlignment="1" applyProtection="1">
      <alignment horizontal="center" vertical="center"/>
      <protection locked="0"/>
    </xf>
    <xf numFmtId="1" fontId="82" fillId="0" borderId="27" xfId="0" applyNumberFormat="1" applyFont="1" applyBorder="1" applyAlignment="1" applyProtection="1">
      <alignment horizontal="center" vertical="center"/>
      <protection locked="0"/>
    </xf>
    <xf numFmtId="1" fontId="80" fillId="7" borderId="63" xfId="92" applyNumberFormat="1" applyFont="1" applyFill="1" applyBorder="1" applyAlignment="1" applyProtection="1">
      <alignment horizontal="center" vertical="center"/>
      <protection locked="0"/>
    </xf>
    <xf numFmtId="1" fontId="82" fillId="7" borderId="27" xfId="0" applyNumberFormat="1" applyFont="1" applyFill="1" applyBorder="1" applyAlignment="1" applyProtection="1">
      <alignment horizontal="center" vertical="center"/>
      <protection locked="0"/>
    </xf>
    <xf numFmtId="176" fontId="82" fillId="0" borderId="27" xfId="0" applyNumberFormat="1" applyFont="1" applyBorder="1" applyAlignment="1" applyProtection="1">
      <alignment horizontal="center" vertical="center"/>
      <protection locked="0"/>
    </xf>
    <xf numFmtId="176" fontId="80" fillId="0" borderId="63" xfId="92" applyNumberFormat="1" applyFont="1" applyFill="1" applyBorder="1" applyAlignment="1" applyProtection="1">
      <alignment horizontal="center" vertical="center"/>
      <protection locked="0"/>
    </xf>
    <xf numFmtId="181" fontId="82" fillId="0" borderId="27" xfId="0" applyNumberFormat="1" applyFont="1" applyBorder="1" applyAlignment="1" applyProtection="1">
      <alignment horizontal="center" vertical="center"/>
      <protection locked="0"/>
    </xf>
    <xf numFmtId="181" fontId="80" fillId="0" borderId="27" xfId="92" applyNumberFormat="1" applyFont="1" applyFill="1" applyBorder="1" applyAlignment="1" applyProtection="1">
      <alignment horizontal="center" vertical="center"/>
      <protection locked="0"/>
    </xf>
    <xf numFmtId="181" fontId="82" fillId="0" borderId="27" xfId="106" applyNumberFormat="1" applyFont="1" applyBorder="1" applyAlignment="1" applyProtection="1">
      <alignment horizontal="center" vertical="center"/>
      <protection locked="0"/>
    </xf>
    <xf numFmtId="181" fontId="71" fillId="0" borderId="27" xfId="0" applyNumberFormat="1" applyFont="1" applyBorder="1" applyAlignment="1" applyProtection="1">
      <alignment horizontal="center" vertical="center"/>
      <protection locked="0"/>
    </xf>
    <xf numFmtId="4" fontId="82" fillId="0" borderId="27" xfId="0" applyNumberFormat="1" applyFont="1" applyBorder="1" applyAlignment="1" applyProtection="1">
      <alignment horizontal="center" vertical="center"/>
      <protection locked="0"/>
    </xf>
    <xf numFmtId="183" fontId="82" fillId="0" borderId="27" xfId="0" applyNumberFormat="1" applyFont="1" applyBorder="1" applyAlignment="1" applyProtection="1">
      <alignment horizontal="center" vertical="center"/>
      <protection locked="0"/>
    </xf>
    <xf numFmtId="182" fontId="80" fillId="0" borderId="27" xfId="92" applyNumberFormat="1" applyFont="1" applyFill="1" applyBorder="1" applyAlignment="1" applyProtection="1">
      <alignment horizontal="center" vertical="center"/>
      <protection locked="0"/>
    </xf>
    <xf numFmtId="1" fontId="82" fillId="7" borderId="63" xfId="0" applyNumberFormat="1" applyFont="1" applyFill="1" applyBorder="1" applyAlignment="1" applyProtection="1">
      <alignment horizontal="center" vertical="center"/>
      <protection locked="0"/>
    </xf>
    <xf numFmtId="0" fontId="17" fillId="0" borderId="63" xfId="0" applyFont="1" applyBorder="1" applyProtection="1">
      <protection locked="0"/>
    </xf>
    <xf numFmtId="3" fontId="73" fillId="0" borderId="63" xfId="0" applyNumberFormat="1" applyFont="1" applyBorder="1" applyProtection="1">
      <protection locked="0"/>
    </xf>
    <xf numFmtId="0" fontId="73" fillId="0" borderId="63" xfId="0" applyFont="1" applyBorder="1" applyProtection="1">
      <protection locked="0"/>
    </xf>
    <xf numFmtId="171" fontId="73" fillId="0" borderId="63" xfId="0" applyNumberFormat="1" applyFont="1" applyBorder="1" applyProtection="1">
      <protection locked="0"/>
    </xf>
    <xf numFmtId="3" fontId="82" fillId="7" borderId="63" xfId="0" applyNumberFormat="1" applyFont="1" applyFill="1" applyBorder="1" applyAlignment="1" applyProtection="1">
      <alignment horizontal="center" vertical="center"/>
      <protection locked="0"/>
    </xf>
    <xf numFmtId="2" fontId="73" fillId="0" borderId="63" xfId="313" applyNumberFormat="1" applyFont="1" applyBorder="1" applyAlignment="1" applyProtection="1">
      <alignment horizontal="center" vertical="center"/>
      <protection locked="0"/>
    </xf>
    <xf numFmtId="11" fontId="17" fillId="0" borderId="63" xfId="313" applyNumberFormat="1" applyFont="1" applyFill="1" applyBorder="1" applyAlignment="1" applyProtection="1">
      <alignment horizontal="center"/>
      <protection locked="0"/>
    </xf>
    <xf numFmtId="3" fontId="73" fillId="0" borderId="63" xfId="313" applyNumberFormat="1" applyFont="1" applyBorder="1" applyAlignment="1" applyProtection="1">
      <alignment horizontal="center" vertical="center"/>
      <protection locked="0"/>
    </xf>
    <xf numFmtId="177" fontId="73" fillId="0" borderId="63" xfId="313" applyNumberFormat="1" applyFont="1" applyBorder="1" applyAlignment="1" applyProtection="1">
      <alignment horizontal="center" vertical="center"/>
      <protection locked="0"/>
    </xf>
    <xf numFmtId="0" fontId="73" fillId="0" borderId="63" xfId="313" applyNumberFormat="1" applyFont="1" applyBorder="1" applyAlignment="1" applyProtection="1">
      <alignment horizontal="center" vertical="center"/>
      <protection locked="0"/>
    </xf>
    <xf numFmtId="172" fontId="73" fillId="0" borderId="63" xfId="313" applyNumberFormat="1" applyFont="1" applyBorder="1" applyAlignment="1" applyProtection="1">
      <alignment horizontal="center" vertical="center"/>
      <protection locked="0"/>
    </xf>
    <xf numFmtId="1" fontId="73" fillId="0" borderId="63" xfId="313" applyNumberFormat="1" applyFont="1" applyBorder="1" applyAlignment="1" applyProtection="1">
      <alignment horizontal="center" vertical="center"/>
      <protection locked="0"/>
    </xf>
    <xf numFmtId="0" fontId="17" fillId="0" borderId="63" xfId="313" applyFont="1" applyFill="1" applyBorder="1" applyAlignment="1" applyProtection="1">
      <alignment horizontal="center"/>
      <protection locked="0"/>
    </xf>
    <xf numFmtId="175" fontId="17" fillId="0" borderId="63" xfId="313" applyNumberFormat="1" applyFont="1" applyFill="1" applyBorder="1" applyAlignment="1" applyProtection="1">
      <alignment horizontal="center"/>
      <protection locked="0"/>
    </xf>
    <xf numFmtId="0" fontId="50" fillId="0" borderId="20" xfId="92" applyFont="1" applyBorder="1" applyAlignment="1" applyProtection="1">
      <alignment horizontal="right" vertical="center"/>
      <protection locked="0"/>
    </xf>
    <xf numFmtId="0" fontId="47" fillId="15" borderId="31" xfId="92" applyFont="1" applyFill="1" applyBorder="1" applyAlignment="1" applyProtection="1">
      <alignment horizontal="center"/>
      <protection locked="0"/>
    </xf>
    <xf numFmtId="0" fontId="47" fillId="15" borderId="4" xfId="92" applyFont="1" applyFill="1" applyBorder="1" applyAlignment="1" applyProtection="1">
      <alignment horizontal="center"/>
      <protection locked="0"/>
    </xf>
    <xf numFmtId="0" fontId="47" fillId="15" borderId="32" xfId="92" applyFont="1" applyFill="1" applyBorder="1" applyAlignment="1" applyProtection="1">
      <alignment horizontal="center"/>
      <protection locked="0"/>
    </xf>
    <xf numFmtId="0" fontId="47" fillId="15" borderId="30" xfId="92" applyFont="1" applyFill="1" applyBorder="1" applyAlignment="1" applyProtection="1">
      <alignment horizontal="center"/>
      <protection locked="0"/>
    </xf>
    <xf numFmtId="0" fontId="47" fillId="15" borderId="0" xfId="92" applyFont="1" applyFill="1" applyBorder="1" applyAlignment="1" applyProtection="1">
      <alignment horizontal="center"/>
      <protection locked="0"/>
    </xf>
    <xf numFmtId="0" fontId="47" fillId="15" borderId="20" xfId="92" applyFont="1" applyFill="1" applyBorder="1" applyAlignment="1" applyProtection="1">
      <alignment horizontal="center"/>
      <protection locked="0"/>
    </xf>
    <xf numFmtId="0" fontId="47" fillId="15" borderId="21" xfId="92" applyFont="1" applyFill="1" applyBorder="1" applyAlignment="1" applyProtection="1">
      <alignment horizontal="center"/>
      <protection locked="0"/>
    </xf>
    <xf numFmtId="0" fontId="47" fillId="15" borderId="15" xfId="92" applyFont="1" applyFill="1" applyBorder="1" applyAlignment="1" applyProtection="1">
      <alignment horizontal="center"/>
      <protection locked="0"/>
    </xf>
    <xf numFmtId="0" fontId="47" fillId="15" borderId="33" xfId="92" applyFont="1" applyFill="1" applyBorder="1" applyAlignment="1" applyProtection="1">
      <alignment horizontal="center"/>
      <protection locked="0"/>
    </xf>
    <xf numFmtId="0" fontId="27" fillId="0" borderId="65" xfId="5" applyBorder="1" applyProtection="1">
      <protection locked="0"/>
    </xf>
    <xf numFmtId="0" fontId="47" fillId="0" borderId="66" xfId="92" applyFont="1" applyFill="1" applyBorder="1" applyAlignment="1" applyProtection="1">
      <alignment horizontal="center" vertical="center"/>
      <protection locked="0"/>
    </xf>
    <xf numFmtId="0" fontId="47" fillId="0" borderId="66" xfId="0" applyFont="1" applyBorder="1" applyProtection="1">
      <protection locked="0"/>
    </xf>
    <xf numFmtId="0" fontId="35" fillId="0" borderId="0" xfId="0" applyFont="1" applyAlignment="1" applyProtection="1">
      <alignment horizontal="right" vertical="center"/>
    </xf>
    <xf numFmtId="0" fontId="26" fillId="19" borderId="0" xfId="0" applyFont="1" applyFill="1" applyProtection="1"/>
    <xf numFmtId="0" fontId="35" fillId="0" borderId="0" xfId="0" applyFont="1" applyAlignment="1" applyProtection="1">
      <alignment horizontal="left" vertical="center"/>
    </xf>
    <xf numFmtId="0" fontId="34" fillId="0" borderId="0" xfId="92" quotePrefix="1" applyFont="1" applyFill="1" applyProtection="1">
      <protection locked="0"/>
    </xf>
    <xf numFmtId="0" fontId="34" fillId="0" borderId="0" xfId="24" applyFont="1" applyFill="1" applyBorder="1" applyAlignment="1" applyProtection="1">
      <alignment horizontal="left" vertical="center" wrapText="1"/>
    </xf>
    <xf numFmtId="0" fontId="39" fillId="6" borderId="0" xfId="0" applyFont="1" applyFill="1" applyBorder="1" applyProtection="1"/>
    <xf numFmtId="2" fontId="33" fillId="6" borderId="0" xfId="0" applyNumberFormat="1" applyFont="1" applyFill="1" applyProtection="1"/>
    <xf numFmtId="0" fontId="26" fillId="21" borderId="0" xfId="0" applyFont="1" applyFill="1" applyProtection="1"/>
    <xf numFmtId="0" fontId="26" fillId="20" borderId="0" xfId="0" applyFont="1" applyFill="1" applyProtection="1"/>
    <xf numFmtId="0" fontId="26" fillId="6" borderId="0" xfId="0" applyFont="1" applyFill="1" applyProtection="1"/>
    <xf numFmtId="0" fontId="26" fillId="0" borderId="0" xfId="0" applyFont="1" applyFill="1" applyBorder="1" applyProtection="1"/>
    <xf numFmtId="0" fontId="57" fillId="0" borderId="0" xfId="0" applyFont="1" applyFill="1" applyProtection="1"/>
    <xf numFmtId="0" fontId="26" fillId="19" borderId="0" xfId="313" applyFont="1" applyFill="1" applyProtection="1"/>
    <xf numFmtId="0" fontId="25" fillId="0" borderId="0" xfId="92" applyFont="1" applyFill="1" applyAlignment="1" applyProtection="1">
      <alignment horizontal="center" vertical="top"/>
    </xf>
    <xf numFmtId="0" fontId="72" fillId="0" borderId="0" xfId="0" applyFont="1" applyAlignment="1" applyProtection="1">
      <alignment horizontal="center" vertical="center"/>
    </xf>
    <xf numFmtId="0" fontId="42" fillId="0" borderId="0" xfId="92" applyFont="1" applyFill="1" applyAlignment="1" applyProtection="1">
      <alignment horizontal="center" vertical="center"/>
    </xf>
    <xf numFmtId="0" fontId="0" fillId="0" borderId="45" xfId="0" applyBorder="1" applyAlignment="1" applyProtection="1">
      <alignment horizontal="right" vertical="center" wrapText="1"/>
    </xf>
    <xf numFmtId="0" fontId="25" fillId="0" borderId="0" xfId="312" applyFont="1" applyFill="1" applyAlignment="1" applyProtection="1">
      <alignment horizontal="center" vertical="top"/>
    </xf>
    <xf numFmtId="0" fontId="72" fillId="0" borderId="0" xfId="313" applyFont="1" applyAlignment="1" applyProtection="1">
      <alignment horizontal="center" vertical="center"/>
    </xf>
    <xf numFmtId="0" fontId="42" fillId="0" borderId="0" xfId="92" applyFont="1" applyFill="1" applyProtection="1"/>
    <xf numFmtId="0" fontId="73" fillId="0" borderId="0" xfId="0" applyFont="1" applyAlignment="1" applyProtection="1">
      <alignment horizontal="right"/>
    </xf>
    <xf numFmtId="0" fontId="17" fillId="0" borderId="0" xfId="0" applyFont="1" applyProtection="1"/>
    <xf numFmtId="0" fontId="42" fillId="0" borderId="0" xfId="92" applyFont="1" applyFill="1" applyBorder="1" applyProtection="1"/>
    <xf numFmtId="0" fontId="42" fillId="0" borderId="0" xfId="312" applyFont="1" applyFill="1" applyProtection="1"/>
    <xf numFmtId="0" fontId="73" fillId="0" borderId="0" xfId="313" applyFont="1" applyAlignment="1" applyProtection="1">
      <alignment horizontal="right"/>
    </xf>
    <xf numFmtId="0" fontId="34" fillId="0" borderId="0" xfId="312" applyFont="1" applyFill="1" applyProtection="1"/>
    <xf numFmtId="0" fontId="17" fillId="0" borderId="0" xfId="313" applyFont="1" applyProtection="1"/>
    <xf numFmtId="0" fontId="26" fillId="0" borderId="0" xfId="313" applyFont="1" applyFill="1" applyProtection="1"/>
    <xf numFmtId="0" fontId="72" fillId="0" borderId="0" xfId="0" applyFont="1" applyProtection="1"/>
    <xf numFmtId="3" fontId="82" fillId="7" borderId="27" xfId="0" applyNumberFormat="1" applyFont="1" applyFill="1" applyBorder="1" applyAlignment="1" applyProtection="1">
      <alignment horizontal="center" vertical="center"/>
    </xf>
    <xf numFmtId="181" fontId="82" fillId="0" borderId="27" xfId="0" applyNumberFormat="1" applyFont="1" applyBorder="1" applyAlignment="1" applyProtection="1">
      <alignment horizontal="center" vertical="center"/>
    </xf>
    <xf numFmtId="181" fontId="80" fillId="0" borderId="27" xfId="92" applyNumberFormat="1" applyFont="1" applyFill="1" applyBorder="1" applyAlignment="1" applyProtection="1">
      <alignment horizontal="center" vertical="center"/>
    </xf>
    <xf numFmtId="0" fontId="0" fillId="0" borderId="59" xfId="0" applyBorder="1" applyAlignment="1" applyProtection="1">
      <alignment vertical="center" wrapText="1"/>
    </xf>
    <xf numFmtId="0" fontId="0" fillId="0" borderId="7" xfId="0" applyBorder="1" applyAlignment="1" applyProtection="1">
      <alignment vertical="center" wrapText="1"/>
    </xf>
    <xf numFmtId="0" fontId="0" fillId="0" borderId="54" xfId="0" applyBorder="1" applyAlignment="1" applyProtection="1">
      <alignment horizontal="right" vertical="center" wrapText="1"/>
    </xf>
    <xf numFmtId="0" fontId="26" fillId="0" borderId="8" xfId="0" applyFont="1" applyFill="1" applyBorder="1" applyProtection="1"/>
    <xf numFmtId="0" fontId="72" fillId="0" borderId="0" xfId="313" applyFont="1" applyProtection="1"/>
    <xf numFmtId="3" fontId="82" fillId="7" borderId="63" xfId="0" applyNumberFormat="1" applyFont="1" applyFill="1" applyBorder="1" applyAlignment="1" applyProtection="1">
      <alignment horizontal="center" vertical="center"/>
    </xf>
    <xf numFmtId="177" fontId="73" fillId="0" borderId="63" xfId="313" applyNumberFormat="1" applyFont="1" applyBorder="1" applyAlignment="1" applyProtection="1">
      <alignment horizontal="center" vertical="center"/>
    </xf>
    <xf numFmtId="0" fontId="73" fillId="0" borderId="63" xfId="313" applyNumberFormat="1" applyFont="1" applyBorder="1" applyAlignment="1" applyProtection="1">
      <alignment horizontal="center" vertical="center"/>
    </xf>
    <xf numFmtId="3" fontId="73" fillId="0" borderId="63" xfId="313" applyNumberFormat="1" applyFont="1" applyBorder="1" applyAlignment="1" applyProtection="1">
      <alignment horizontal="center" vertical="center"/>
    </xf>
    <xf numFmtId="11" fontId="82" fillId="0" borderId="27" xfId="0" applyNumberFormat="1" applyFont="1" applyBorder="1" applyAlignment="1" applyProtection="1">
      <alignment horizontal="center" vertical="center"/>
    </xf>
    <xf numFmtId="11" fontId="80" fillId="0" borderId="27" xfId="92" applyNumberFormat="1" applyFont="1" applyFill="1" applyBorder="1" applyAlignment="1" applyProtection="1">
      <alignment horizontal="center" vertical="center"/>
    </xf>
    <xf numFmtId="3" fontId="82" fillId="0" borderId="27" xfId="0" applyNumberFormat="1" applyFont="1" applyBorder="1" applyAlignment="1" applyProtection="1">
      <alignment horizontal="center" vertical="center"/>
    </xf>
    <xf numFmtId="0" fontId="0" fillId="0" borderId="0" xfId="0" applyAlignment="1" applyProtection="1">
      <alignment vertical="center" wrapText="1"/>
    </xf>
    <xf numFmtId="0" fontId="0" fillId="0" borderId="58" xfId="0" applyBorder="1" applyAlignment="1" applyProtection="1">
      <alignment horizontal="right" vertical="center" wrapText="1"/>
    </xf>
    <xf numFmtId="2" fontId="73" fillId="0" borderId="63" xfId="313" applyNumberFormat="1" applyFont="1" applyBorder="1" applyAlignment="1" applyProtection="1">
      <alignment horizontal="center" vertical="center"/>
    </xf>
    <xf numFmtId="172" fontId="73" fillId="0" borderId="63" xfId="313" applyNumberFormat="1" applyFont="1" applyBorder="1" applyAlignment="1" applyProtection="1">
      <alignment horizontal="center" vertical="center"/>
    </xf>
    <xf numFmtId="4" fontId="82" fillId="0" borderId="27" xfId="0" applyNumberFormat="1" applyFont="1" applyBorder="1" applyAlignment="1" applyProtection="1">
      <alignment horizontal="center" vertical="center"/>
    </xf>
    <xf numFmtId="0" fontId="0" fillId="0" borderId="27" xfId="0" applyBorder="1" applyAlignment="1" applyProtection="1">
      <alignment horizontal="right" vertical="center" wrapText="1"/>
    </xf>
    <xf numFmtId="1" fontId="73" fillId="0" borderId="63" xfId="313" applyNumberFormat="1" applyFont="1" applyBorder="1" applyAlignment="1" applyProtection="1">
      <alignment horizontal="center" vertical="center"/>
    </xf>
    <xf numFmtId="181" fontId="82" fillId="0" borderId="27" xfId="106" applyNumberFormat="1" applyFont="1" applyBorder="1" applyAlignment="1" applyProtection="1">
      <alignment horizontal="center" vertical="center"/>
    </xf>
    <xf numFmtId="0" fontId="17" fillId="0" borderId="63" xfId="313" applyFont="1" applyFill="1" applyBorder="1" applyAlignment="1" applyProtection="1">
      <alignment horizontal="center"/>
    </xf>
    <xf numFmtId="175" fontId="17" fillId="0" borderId="63" xfId="313" applyNumberFormat="1" applyFont="1" applyFill="1" applyBorder="1" applyAlignment="1" applyProtection="1">
      <alignment horizontal="center"/>
    </xf>
    <xf numFmtId="11" fontId="17" fillId="0" borderId="63" xfId="313" applyNumberFormat="1" applyFont="1" applyFill="1" applyBorder="1" applyAlignment="1" applyProtection="1">
      <alignment horizontal="center"/>
    </xf>
    <xf numFmtId="183" fontId="82" fillId="0" borderId="27" xfId="0" applyNumberFormat="1" applyFont="1" applyBorder="1" applyAlignment="1" applyProtection="1">
      <alignment horizontal="center" vertical="center"/>
    </xf>
    <xf numFmtId="182" fontId="80" fillId="0" borderId="27" xfId="92" applyNumberFormat="1" applyFont="1" applyFill="1" applyBorder="1" applyAlignment="1" applyProtection="1">
      <alignment horizontal="center" vertical="center"/>
    </xf>
    <xf numFmtId="181" fontId="71" fillId="0" borderId="27" xfId="0" applyNumberFormat="1" applyFont="1" applyBorder="1" applyAlignment="1" applyProtection="1">
      <alignment horizontal="center" vertical="center"/>
    </xf>
    <xf numFmtId="11" fontId="71" fillId="0" borderId="27" xfId="0" applyNumberFormat="1" applyFont="1" applyBorder="1" applyAlignment="1" applyProtection="1">
      <alignment horizontal="center" vertical="center"/>
    </xf>
    <xf numFmtId="0" fontId="34" fillId="0" borderId="0" xfId="92" applyFont="1" applyFill="1" applyAlignment="1" applyProtection="1">
      <alignment vertical="center" wrapText="1"/>
    </xf>
    <xf numFmtId="0" fontId="51" fillId="0" borderId="0" xfId="0" applyFont="1" applyProtection="1"/>
    <xf numFmtId="0" fontId="50" fillId="0" borderId="0" xfId="92" applyFont="1" applyFill="1" applyProtection="1"/>
    <xf numFmtId="0" fontId="34" fillId="0" borderId="0" xfId="312" applyFont="1" applyFill="1" applyAlignment="1" applyProtection="1">
      <alignment vertical="center" wrapText="1"/>
    </xf>
    <xf numFmtId="0" fontId="36" fillId="6" borderId="0" xfId="0" applyFont="1" applyFill="1" applyAlignment="1" applyProtection="1"/>
    <xf numFmtId="0" fontId="33" fillId="0" borderId="0" xfId="0" applyFont="1" applyFill="1" applyAlignment="1" applyProtection="1"/>
    <xf numFmtId="2" fontId="33" fillId="0" borderId="0" xfId="0" applyNumberFormat="1" applyFont="1" applyFill="1" applyProtection="1"/>
    <xf numFmtId="0" fontId="47" fillId="19" borderId="0" xfId="0" applyFont="1" applyFill="1" applyProtection="1"/>
    <xf numFmtId="0" fontId="54" fillId="0" borderId="0" xfId="0" applyFont="1" applyAlignment="1" applyProtection="1">
      <alignment horizontal="left" vertical="center"/>
    </xf>
    <xf numFmtId="0" fontId="35" fillId="0" borderId="0" xfId="0" applyFont="1" applyAlignment="1" applyProtection="1">
      <alignment vertical="top"/>
    </xf>
    <xf numFmtId="0" fontId="72" fillId="0" borderId="0" xfId="0" applyFont="1" applyAlignment="1" applyProtection="1">
      <alignment horizontal="center"/>
    </xf>
    <xf numFmtId="0" fontId="34" fillId="0" borderId="0" xfId="92" applyFont="1" applyFill="1" applyBorder="1" applyProtection="1"/>
    <xf numFmtId="0" fontId="34" fillId="0" borderId="0" xfId="92" applyFont="1" applyFill="1" applyBorder="1" applyAlignment="1" applyProtection="1">
      <alignment vertical="center" wrapText="1"/>
    </xf>
    <xf numFmtId="0" fontId="35" fillId="0" borderId="0" xfId="92" applyFont="1" applyFill="1" applyBorder="1" applyAlignment="1" applyProtection="1">
      <alignment vertical="center" wrapText="1"/>
    </xf>
    <xf numFmtId="0" fontId="50" fillId="0" borderId="0" xfId="92" applyFont="1" applyFill="1" applyBorder="1" applyAlignment="1" applyProtection="1"/>
    <xf numFmtId="0" fontId="34" fillId="19" borderId="0" xfId="312" applyFont="1" applyFill="1" applyProtection="1"/>
    <xf numFmtId="0" fontId="34" fillId="19" borderId="0" xfId="92" applyFont="1" applyFill="1" applyProtection="1"/>
    <xf numFmtId="0" fontId="34" fillId="0" borderId="6" xfId="92" applyFont="1" applyFill="1" applyBorder="1" applyAlignment="1" applyProtection="1">
      <alignment vertical="center" wrapText="1"/>
    </xf>
    <xf numFmtId="0" fontId="34" fillId="0" borderId="7" xfId="92" applyFont="1" applyFill="1" applyBorder="1" applyAlignment="1" applyProtection="1">
      <alignment vertical="center" wrapText="1"/>
    </xf>
    <xf numFmtId="1" fontId="50" fillId="0" borderId="0" xfId="24" applyNumberFormat="1" applyFont="1" applyFill="1" applyBorder="1" applyAlignment="1" applyProtection="1">
      <alignment horizontal="center"/>
    </xf>
    <xf numFmtId="1" fontId="82" fillId="7" borderId="27" xfId="0" applyNumberFormat="1" applyFont="1" applyFill="1" applyBorder="1" applyAlignment="1" applyProtection="1">
      <alignment horizontal="center" vertical="center"/>
    </xf>
    <xf numFmtId="176" fontId="82" fillId="0" borderId="27" xfId="0" applyNumberFormat="1" applyFont="1" applyBorder="1" applyAlignment="1" applyProtection="1">
      <alignment horizontal="center" vertical="center"/>
    </xf>
    <xf numFmtId="0" fontId="34" fillId="19" borderId="0" xfId="312" applyFont="1" applyFill="1" applyAlignment="1" applyProtection="1">
      <alignment vertical="center" wrapText="1"/>
    </xf>
    <xf numFmtId="0" fontId="34" fillId="19" borderId="0" xfId="92" applyFont="1" applyFill="1" applyAlignment="1" applyProtection="1">
      <alignment vertical="center" wrapText="1"/>
    </xf>
    <xf numFmtId="0" fontId="27" fillId="0" borderId="24" xfId="5" applyBorder="1" applyProtection="1"/>
    <xf numFmtId="0" fontId="60" fillId="0" borderId="14" xfId="92" applyFont="1" applyFill="1" applyBorder="1" applyAlignment="1" applyProtection="1">
      <alignment horizontal="center"/>
    </xf>
    <xf numFmtId="0" fontId="34" fillId="0" borderId="14" xfId="92" applyFont="1" applyFill="1" applyBorder="1" applyProtection="1"/>
    <xf numFmtId="1" fontId="34" fillId="0" borderId="25" xfId="24" applyNumberFormat="1" applyFont="1" applyFill="1" applyBorder="1" applyAlignment="1" applyProtection="1">
      <alignment horizontal="right"/>
    </xf>
    <xf numFmtId="0" fontId="50" fillId="0" borderId="14" xfId="92" applyFont="1" applyFill="1" applyBorder="1" applyProtection="1"/>
    <xf numFmtId="0" fontId="34" fillId="0" borderId="25" xfId="92" applyFont="1" applyFill="1" applyBorder="1" applyProtection="1"/>
    <xf numFmtId="0" fontId="27" fillId="0" borderId="12" xfId="5" applyBorder="1" applyProtection="1"/>
    <xf numFmtId="0" fontId="60" fillId="0" borderId="0" xfId="92" applyFont="1" applyFill="1" applyBorder="1" applyAlignment="1" applyProtection="1">
      <alignment horizontal="center"/>
    </xf>
    <xf numFmtId="1" fontId="34" fillId="0" borderId="13" xfId="24" applyNumberFormat="1" applyFont="1" applyFill="1" applyBorder="1" applyAlignment="1" applyProtection="1">
      <alignment horizontal="right"/>
    </xf>
    <xf numFmtId="0" fontId="50" fillId="0" borderId="0" xfId="92" applyFont="1" applyFill="1" applyBorder="1" applyProtection="1"/>
    <xf numFmtId="0" fontId="34" fillId="0" borderId="13" xfId="92" applyFont="1" applyFill="1" applyBorder="1" applyProtection="1"/>
    <xf numFmtId="1" fontId="82" fillId="0" borderId="27" xfId="0" applyNumberFormat="1" applyFont="1" applyBorder="1" applyAlignment="1" applyProtection="1">
      <alignment horizontal="center" vertical="center"/>
    </xf>
    <xf numFmtId="0" fontId="27" fillId="0" borderId="0" xfId="5" applyFill="1" applyProtection="1"/>
    <xf numFmtId="0" fontId="50" fillId="0" borderId="13" xfId="92" applyFont="1" applyFill="1" applyBorder="1" applyProtection="1"/>
    <xf numFmtId="0" fontId="25" fillId="0" borderId="0" xfId="92" applyFont="1" applyFill="1" applyProtection="1"/>
    <xf numFmtId="0" fontId="59" fillId="0" borderId="0" xfId="92" applyFont="1" applyFill="1" applyBorder="1" applyAlignment="1" applyProtection="1"/>
    <xf numFmtId="176" fontId="80" fillId="0" borderId="63" xfId="92" applyNumberFormat="1" applyFont="1" applyFill="1" applyBorder="1" applyAlignment="1" applyProtection="1">
      <alignment horizontal="center" vertical="center"/>
    </xf>
    <xf numFmtId="1" fontId="80" fillId="7" borderId="63" xfId="92" applyNumberFormat="1" applyFont="1" applyFill="1" applyBorder="1" applyAlignment="1" applyProtection="1">
      <alignment horizontal="center" vertical="center"/>
    </xf>
    <xf numFmtId="0" fontId="34" fillId="0" borderId="0" xfId="92" applyFont="1" applyAlignment="1" applyProtection="1">
      <alignment horizontal="right"/>
    </xf>
    <xf numFmtId="0" fontId="50" fillId="0" borderId="0" xfId="312" applyFont="1" applyFill="1" applyBorder="1" applyProtection="1"/>
    <xf numFmtId="0" fontId="34" fillId="19" borderId="0" xfId="312" applyFont="1" applyFill="1" applyBorder="1" applyProtection="1"/>
    <xf numFmtId="0" fontId="48" fillId="0" borderId="0" xfId="0" applyFont="1" applyAlignment="1" applyProtection="1">
      <alignment horizontal="right"/>
    </xf>
    <xf numFmtId="2" fontId="49" fillId="0" borderId="0" xfId="0" applyNumberFormat="1" applyFont="1" applyProtection="1"/>
    <xf numFmtId="0" fontId="48" fillId="0" borderId="0" xfId="0" applyFont="1" applyAlignment="1" applyProtection="1">
      <alignment horizontal="right" vertical="center"/>
    </xf>
    <xf numFmtId="0" fontId="50" fillId="0" borderId="0" xfId="92" applyFont="1" applyFill="1" applyBorder="1" applyAlignment="1" applyProtection="1">
      <alignment horizontal="right"/>
    </xf>
    <xf numFmtId="0" fontId="34" fillId="19" borderId="0" xfId="92" applyFont="1" applyFill="1" applyBorder="1" applyAlignment="1" applyProtection="1">
      <alignment horizontal="right" vertical="center"/>
    </xf>
    <xf numFmtId="11" fontId="34" fillId="19" borderId="0" xfId="92" applyNumberFormat="1" applyFont="1" applyFill="1" applyBorder="1" applyProtection="1"/>
    <xf numFmtId="0" fontId="50" fillId="19" borderId="0" xfId="92" applyFont="1" applyFill="1" applyBorder="1" applyProtection="1"/>
    <xf numFmtId="0" fontId="47" fillId="19" borderId="0" xfId="0" applyFont="1" applyFill="1" applyBorder="1" applyProtection="1"/>
    <xf numFmtId="0" fontId="47" fillId="0" borderId="13" xfId="0" applyFont="1" applyBorder="1" applyProtection="1"/>
    <xf numFmtId="0" fontId="26" fillId="0" borderId="0" xfId="0" applyFont="1" applyBorder="1" applyProtection="1"/>
    <xf numFmtId="0" fontId="47" fillId="0" borderId="0" xfId="313" applyFont="1" applyProtection="1"/>
    <xf numFmtId="0" fontId="59" fillId="0" borderId="0" xfId="312" applyFont="1" applyFill="1" applyBorder="1" applyAlignment="1" applyProtection="1"/>
    <xf numFmtId="0" fontId="34" fillId="0" borderId="0" xfId="312" applyFont="1" applyFill="1" applyBorder="1" applyProtection="1"/>
    <xf numFmtId="0" fontId="47" fillId="0" borderId="0" xfId="313" applyFont="1" applyBorder="1" applyProtection="1"/>
    <xf numFmtId="0" fontId="47" fillId="19" borderId="0" xfId="313" applyFont="1" applyFill="1" applyProtection="1"/>
    <xf numFmtId="0" fontId="31" fillId="0" borderId="27" xfId="313" applyFont="1" applyBorder="1" applyAlignment="1" applyProtection="1">
      <alignment horizontal="left"/>
    </xf>
    <xf numFmtId="0" fontId="47" fillId="0" borderId="27" xfId="313" applyFont="1" applyBorder="1" applyProtection="1"/>
    <xf numFmtId="0" fontId="48" fillId="0" borderId="27" xfId="313" applyFont="1" applyBorder="1" applyAlignment="1" applyProtection="1">
      <alignment horizontal="left"/>
    </xf>
    <xf numFmtId="0" fontId="52" fillId="0" borderId="27" xfId="107" applyFont="1" applyBorder="1" applyAlignment="1" applyProtection="1">
      <alignment horizontal="left"/>
    </xf>
    <xf numFmtId="1" fontId="82" fillId="7" borderId="63" xfId="0" applyNumberFormat="1" applyFont="1" applyFill="1" applyBorder="1" applyAlignment="1" applyProtection="1">
      <alignment horizontal="center" vertical="center"/>
    </xf>
    <xf numFmtId="0" fontId="17" fillId="0" borderId="63" xfId="0" applyFont="1" applyBorder="1" applyProtection="1"/>
    <xf numFmtId="0" fontId="52" fillId="0" borderId="18" xfId="107" applyFont="1" applyBorder="1" applyAlignment="1" applyProtection="1">
      <alignment horizontal="center"/>
    </xf>
    <xf numFmtId="0" fontId="52" fillId="0" borderId="19" xfId="107" applyFont="1" applyBorder="1" applyAlignment="1" applyProtection="1">
      <alignment horizontal="center"/>
    </xf>
    <xf numFmtId="0" fontId="52" fillId="0" borderId="34" xfId="107" applyFont="1" applyBorder="1" applyAlignment="1" applyProtection="1">
      <alignment horizontal="center"/>
    </xf>
    <xf numFmtId="3" fontId="73" fillId="0" borderId="63" xfId="0" applyNumberFormat="1" applyFont="1" applyBorder="1" applyProtection="1"/>
    <xf numFmtId="0" fontId="73" fillId="0" borderId="63" xfId="0" applyFont="1" applyBorder="1" applyProtection="1"/>
    <xf numFmtId="0" fontId="35" fillId="19" borderId="0" xfId="0" applyFont="1" applyFill="1" applyProtection="1"/>
    <xf numFmtId="0" fontId="72" fillId="0" borderId="0" xfId="0" applyFont="1" applyBorder="1" applyAlignment="1" applyProtection="1">
      <alignment horizontal="center" vertical="center"/>
    </xf>
    <xf numFmtId="0" fontId="47" fillId="0" borderId="27" xfId="0" applyFont="1" applyBorder="1" applyProtection="1"/>
    <xf numFmtId="0" fontId="17" fillId="0" borderId="0" xfId="0" applyFont="1" applyBorder="1" applyProtection="1"/>
    <xf numFmtId="0" fontId="27" fillId="0" borderId="9" xfId="5" applyBorder="1" applyProtection="1"/>
    <xf numFmtId="0" fontId="47" fillId="0" borderId="10" xfId="0" applyFont="1" applyBorder="1" applyProtection="1"/>
    <xf numFmtId="0" fontId="47" fillId="0" borderId="11" xfId="0" applyFont="1" applyBorder="1" applyProtection="1"/>
    <xf numFmtId="0" fontId="27" fillId="0" borderId="65" xfId="5" applyBorder="1" applyProtection="1"/>
    <xf numFmtId="0" fontId="47" fillId="0" borderId="66" xfId="92" applyFont="1" applyFill="1" applyBorder="1" applyAlignment="1" applyProtection="1">
      <alignment horizontal="center" vertical="center"/>
    </xf>
    <xf numFmtId="0" fontId="47" fillId="0" borderId="66" xfId="0" applyFont="1" applyBorder="1" applyProtection="1"/>
    <xf numFmtId="0" fontId="47" fillId="0" borderId="67" xfId="0" applyFont="1" applyBorder="1" applyProtection="1"/>
    <xf numFmtId="0" fontId="20" fillId="0" borderId="20" xfId="313" applyFont="1" applyBorder="1" applyAlignment="1" applyProtection="1">
      <alignment horizontal="right" vertical="center"/>
    </xf>
    <xf numFmtId="0" fontId="44" fillId="0" borderId="46" xfId="107" applyFont="1" applyBorder="1" applyAlignment="1" applyProtection="1">
      <alignment horizontal="center" vertical="center"/>
    </xf>
    <xf numFmtId="0" fontId="27" fillId="0" borderId="0" xfId="5" applyBorder="1" applyProtection="1"/>
    <xf numFmtId="0" fontId="55" fillId="0" borderId="0" xfId="92" applyFont="1" applyFill="1" applyBorder="1" applyAlignment="1" applyProtection="1">
      <alignment horizontal="center"/>
    </xf>
    <xf numFmtId="0" fontId="26" fillId="0" borderId="0" xfId="92" applyFont="1" applyFill="1" applyBorder="1" applyAlignment="1" applyProtection="1">
      <alignment horizontal="center" vertical="center"/>
    </xf>
    <xf numFmtId="171" fontId="73" fillId="0" borderId="63" xfId="0" applyNumberFormat="1" applyFont="1" applyBorder="1" applyProtection="1"/>
    <xf numFmtId="0" fontId="73" fillId="0" borderId="0" xfId="0" applyFont="1" applyBorder="1" applyProtection="1"/>
    <xf numFmtId="0" fontId="32" fillId="0" borderId="0" xfId="92" applyFont="1" applyFill="1" applyAlignment="1" applyProtection="1">
      <alignment horizontal="right"/>
    </xf>
    <xf numFmtId="0" fontId="32" fillId="14" borderId="50" xfId="92" applyFont="1" applyFill="1" applyBorder="1" applyProtection="1"/>
    <xf numFmtId="0" fontId="32" fillId="0" borderId="0" xfId="92" applyFont="1" applyFill="1" applyProtection="1"/>
    <xf numFmtId="0" fontId="32" fillId="9" borderId="50" xfId="92" applyFont="1" applyFill="1" applyBorder="1" applyProtection="1"/>
    <xf numFmtId="0" fontId="52" fillId="0" borderId="20" xfId="107" applyFont="1" applyBorder="1" applyAlignment="1" applyProtection="1">
      <alignment horizontal="right" vertical="center"/>
    </xf>
    <xf numFmtId="0" fontId="25" fillId="19" borderId="0" xfId="92" applyFont="1" applyFill="1" applyProtection="1"/>
    <xf numFmtId="0" fontId="56" fillId="0" borderId="0" xfId="93" applyFont="1" applyFill="1" applyProtection="1"/>
    <xf numFmtId="0" fontId="55" fillId="0" borderId="0" xfId="92" applyFont="1" applyFill="1" applyAlignment="1" applyProtection="1">
      <alignment horizontal="center"/>
    </xf>
    <xf numFmtId="0" fontId="52" fillId="0" borderId="20" xfId="107" applyFont="1" applyBorder="1" applyAlignment="1" applyProtection="1">
      <alignment horizontal="center" vertical="center"/>
    </xf>
    <xf numFmtId="0" fontId="52" fillId="0" borderId="46" xfId="107" applyFont="1" applyBorder="1" applyAlignment="1" applyProtection="1">
      <alignment horizontal="center" vertical="center"/>
    </xf>
    <xf numFmtId="1" fontId="32" fillId="0" borderId="0" xfId="24" applyNumberFormat="1" applyFont="1" applyFill="1" applyBorder="1" applyAlignment="1" applyProtection="1">
      <alignment horizontal="center"/>
    </xf>
    <xf numFmtId="0" fontId="25" fillId="0" borderId="0" xfId="92" applyFont="1" applyFill="1" applyBorder="1" applyProtection="1"/>
    <xf numFmtId="0" fontId="65" fillId="0" borderId="0" xfId="93" applyFont="1" applyFill="1" applyProtection="1"/>
    <xf numFmtId="0" fontId="60" fillId="0" borderId="0" xfId="92" applyFont="1" applyFill="1" applyAlignment="1" applyProtection="1">
      <alignment horizontal="center"/>
    </xf>
    <xf numFmtId="0" fontId="61" fillId="22" borderId="0" xfId="93" applyFont="1" applyFill="1" applyProtection="1"/>
    <xf numFmtId="0" fontId="62" fillId="22" borderId="0" xfId="92" applyFont="1" applyFill="1" applyAlignment="1" applyProtection="1">
      <alignment horizontal="center"/>
    </xf>
    <xf numFmtId="0" fontId="63" fillId="22" borderId="0" xfId="92" applyFont="1" applyFill="1" applyProtection="1"/>
    <xf numFmtId="1" fontId="64" fillId="22" borderId="0" xfId="24" applyNumberFormat="1" applyFont="1" applyFill="1" applyBorder="1" applyAlignment="1" applyProtection="1">
      <alignment horizontal="center"/>
    </xf>
    <xf numFmtId="0" fontId="63" fillId="22" borderId="0" xfId="92" applyFont="1" applyFill="1" applyBorder="1" applyProtection="1"/>
    <xf numFmtId="0" fontId="55" fillId="19" borderId="0" xfId="92" applyFont="1" applyFill="1" applyAlignment="1" applyProtection="1">
      <alignment horizontal="left"/>
    </xf>
    <xf numFmtId="0" fontId="55" fillId="19" borderId="0" xfId="92" applyFont="1" applyFill="1" applyAlignment="1" applyProtection="1">
      <alignment horizontal="center"/>
    </xf>
    <xf numFmtId="0" fontId="32" fillId="19" borderId="0" xfId="92" applyFont="1" applyFill="1" applyProtection="1"/>
    <xf numFmtId="0" fontId="26" fillId="19" borderId="0" xfId="0" applyFont="1" applyFill="1" applyBorder="1" applyProtection="1"/>
    <xf numFmtId="0" fontId="59" fillId="0" borderId="0" xfId="92" applyFont="1" applyFill="1" applyAlignment="1" applyProtection="1"/>
    <xf numFmtId="0" fontId="35" fillId="0" borderId="0" xfId="92" applyFont="1" applyBorder="1" applyProtection="1"/>
    <xf numFmtId="0" fontId="35" fillId="0" borderId="0" xfId="0" applyFont="1" applyAlignment="1" applyProtection="1">
      <alignment horizontal="center" vertical="center" wrapText="1"/>
    </xf>
    <xf numFmtId="0" fontId="48" fillId="25" borderId="10" xfId="0" applyFont="1" applyFill="1" applyBorder="1" applyAlignment="1" applyProtection="1">
      <alignment horizontal="center" vertical="center" wrapText="1"/>
    </xf>
    <xf numFmtId="0" fontId="48" fillId="0" borderId="10" xfId="0" applyFont="1" applyBorder="1" applyAlignment="1" applyProtection="1">
      <alignment horizontal="left" vertical="center" wrapText="1"/>
    </xf>
    <xf numFmtId="0" fontId="48" fillId="26" borderId="10" xfId="0" applyFont="1" applyFill="1" applyBorder="1" applyAlignment="1" applyProtection="1">
      <alignment horizontal="left" vertical="center" wrapText="1"/>
    </xf>
    <xf numFmtId="0" fontId="48" fillId="0" borderId="10" xfId="0" applyFont="1" applyBorder="1" applyAlignment="1" applyProtection="1">
      <alignment horizontal="left" vertical="center"/>
    </xf>
    <xf numFmtId="0" fontId="34" fillId="0" borderId="10" xfId="92" applyFont="1" applyBorder="1" applyAlignment="1" applyProtection="1">
      <alignment horizontal="left" vertical="center"/>
    </xf>
    <xf numFmtId="0" fontId="34" fillId="0" borderId="0" xfId="92" applyFont="1" applyFill="1" applyAlignment="1" applyProtection="1">
      <alignment horizontal="left" vertical="center"/>
    </xf>
    <xf numFmtId="0" fontId="34" fillId="0" borderId="0" xfId="92" applyFont="1" applyFill="1" applyAlignment="1" applyProtection="1">
      <alignment horizontal="left" vertical="center" wrapText="1"/>
    </xf>
    <xf numFmtId="0" fontId="35" fillId="0" borderId="0" xfId="24" applyFont="1" applyFill="1" applyBorder="1" applyAlignment="1" applyProtection="1">
      <alignment horizontal="left" vertical="center" wrapText="1"/>
    </xf>
    <xf numFmtId="43" fontId="49" fillId="27" borderId="27" xfId="0" applyNumberFormat="1" applyFont="1" applyFill="1" applyBorder="1" applyProtection="1"/>
    <xf numFmtId="43" fontId="49" fillId="27" borderId="28" xfId="0" applyNumberFormat="1" applyFont="1" applyFill="1" applyBorder="1" applyProtection="1"/>
    <xf numFmtId="43" fontId="49" fillId="0" borderId="38" xfId="0" applyNumberFormat="1" applyFont="1" applyFill="1" applyBorder="1" applyProtection="1"/>
    <xf numFmtId="43" fontId="49" fillId="0" borderId="0" xfId="0" applyNumberFormat="1" applyFont="1" applyFill="1" applyBorder="1" applyProtection="1"/>
    <xf numFmtId="0" fontId="35" fillId="19" borderId="0" xfId="92" applyFont="1" applyFill="1" applyBorder="1" applyAlignment="1" applyProtection="1">
      <alignment horizontal="right"/>
    </xf>
    <xf numFmtId="0" fontId="35" fillId="0" borderId="0" xfId="92" applyFont="1" applyBorder="1" applyAlignment="1" applyProtection="1">
      <alignment horizontal="right"/>
    </xf>
    <xf numFmtId="172" fontId="35" fillId="12" borderId="23" xfId="92" applyNumberFormat="1" applyFont="1" applyFill="1" applyBorder="1" applyAlignment="1" applyProtection="1">
      <alignment horizontal="center"/>
    </xf>
    <xf numFmtId="172" fontId="35" fillId="0" borderId="17" xfId="92" applyNumberFormat="1" applyFont="1" applyFill="1" applyBorder="1" applyAlignment="1" applyProtection="1">
      <alignment horizontal="center"/>
    </xf>
    <xf numFmtId="0" fontId="47" fillId="19" borderId="0" xfId="92" applyFont="1" applyFill="1" applyBorder="1" applyAlignment="1" applyProtection="1">
      <alignment horizontal="right"/>
    </xf>
    <xf numFmtId="0" fontId="47" fillId="0" borderId="0" xfId="92" applyFont="1" applyBorder="1" applyAlignment="1" applyProtection="1">
      <alignment horizontal="right"/>
    </xf>
    <xf numFmtId="172" fontId="47" fillId="12" borderId="23" xfId="92" applyNumberFormat="1" applyFont="1" applyFill="1" applyBorder="1" applyAlignment="1" applyProtection="1">
      <alignment horizontal="center"/>
    </xf>
    <xf numFmtId="172" fontId="47" fillId="0" borderId="17" xfId="92" applyNumberFormat="1" applyFont="1" applyFill="1" applyBorder="1" applyAlignment="1" applyProtection="1">
      <alignment horizontal="center"/>
    </xf>
    <xf numFmtId="0" fontId="50" fillId="9" borderId="26" xfId="92" applyFont="1" applyFill="1" applyBorder="1" applyAlignment="1" applyProtection="1">
      <alignment horizontal="center"/>
    </xf>
    <xf numFmtId="0" fontId="50" fillId="0" borderId="20" xfId="92" applyFont="1" applyFill="1" applyBorder="1" applyProtection="1"/>
    <xf numFmtId="0" fontId="50" fillId="0" borderId="0" xfId="92" applyFont="1" applyAlignment="1" applyProtection="1">
      <alignment horizontal="right"/>
    </xf>
    <xf numFmtId="0" fontId="47" fillId="27" borderId="27" xfId="92" applyFont="1" applyFill="1" applyBorder="1" applyProtection="1"/>
    <xf numFmtId="0" fontId="47" fillId="0" borderId="17" xfId="92" applyFont="1" applyFill="1" applyBorder="1" applyProtection="1"/>
    <xf numFmtId="0" fontId="29" fillId="19" borderId="0" xfId="92" applyFont="1" applyFill="1" applyProtection="1"/>
    <xf numFmtId="0" fontId="30" fillId="19" borderId="0" xfId="0" applyFont="1" applyFill="1" applyProtection="1"/>
    <xf numFmtId="0" fontId="30" fillId="19" borderId="0" xfId="0" applyFont="1" applyFill="1" applyBorder="1" applyProtection="1"/>
    <xf numFmtId="0" fontId="34" fillId="19" borderId="0" xfId="92" applyFont="1" applyFill="1" applyAlignment="1" applyProtection="1">
      <alignment horizontal="left" vertical="center"/>
    </xf>
    <xf numFmtId="0" fontId="50" fillId="19" borderId="0" xfId="92" applyFont="1" applyFill="1" applyProtection="1"/>
    <xf numFmtId="0" fontId="50" fillId="0" borderId="20" xfId="92" applyFont="1" applyBorder="1" applyAlignment="1" applyProtection="1">
      <alignment horizontal="right" vertical="center"/>
    </xf>
    <xf numFmtId="0" fontId="34" fillId="19" borderId="0" xfId="92" applyFont="1" applyFill="1" applyBorder="1" applyAlignment="1" applyProtection="1">
      <alignment horizontal="left" vertical="center"/>
    </xf>
    <xf numFmtId="0" fontId="34" fillId="19" borderId="0" xfId="92" applyFont="1" applyFill="1" applyBorder="1" applyProtection="1"/>
    <xf numFmtId="0" fontId="50" fillId="0" borderId="0" xfId="92" applyFont="1" applyFill="1" applyAlignment="1" applyProtection="1">
      <alignment horizontal="right"/>
    </xf>
    <xf numFmtId="0" fontId="32" fillId="19" borderId="0" xfId="92" applyFont="1" applyFill="1" applyBorder="1" applyProtection="1"/>
    <xf numFmtId="0" fontId="29" fillId="0" borderId="0" xfId="92" applyFont="1" applyFill="1" applyProtection="1"/>
    <xf numFmtId="0" fontId="30" fillId="0" borderId="0" xfId="0" applyFont="1" applyFill="1" applyProtection="1"/>
    <xf numFmtId="0" fontId="30" fillId="0" borderId="0" xfId="0" applyFont="1" applyFill="1" applyBorder="1" applyProtection="1"/>
    <xf numFmtId="0" fontId="29" fillId="0" borderId="0" xfId="92" applyFont="1" applyFill="1" applyBorder="1" applyProtection="1"/>
    <xf numFmtId="0" fontId="68" fillId="22" borderId="0" xfId="0" applyFont="1" applyFill="1" applyProtection="1"/>
    <xf numFmtId="0" fontId="68" fillId="22" borderId="0" xfId="0" applyFont="1" applyFill="1" applyBorder="1" applyProtection="1"/>
    <xf numFmtId="0" fontId="50" fillId="0" borderId="0" xfId="92" applyFont="1" applyBorder="1" applyAlignment="1" applyProtection="1">
      <alignment horizontal="right" vertical="center"/>
    </xf>
    <xf numFmtId="0" fontId="47" fillId="0" borderId="0" xfId="92" applyFont="1" applyFill="1" applyBorder="1" applyAlignment="1" applyProtection="1">
      <alignment horizontal="center"/>
    </xf>
    <xf numFmtId="0" fontId="49" fillId="0" borderId="0" xfId="0" applyFont="1" applyFill="1" applyBorder="1" applyProtection="1"/>
    <xf numFmtId="0" fontId="58" fillId="0" borderId="0" xfId="0" applyFont="1" applyAlignment="1" applyProtection="1">
      <alignment horizontal="center"/>
      <protection locked="0"/>
    </xf>
    <xf numFmtId="0" fontId="37" fillId="4" borderId="0" xfId="1" applyFont="1" applyFill="1" applyBorder="1" applyAlignment="1" applyProtection="1">
      <alignment horizontal="center" vertical="center" wrapText="1"/>
      <protection locked="0"/>
    </xf>
    <xf numFmtId="0" fontId="31" fillId="7" borderId="0" xfId="0" applyFont="1" applyFill="1" applyAlignment="1" applyProtection="1">
      <alignment horizontal="center" vertical="center" wrapText="1"/>
      <protection locked="0"/>
    </xf>
    <xf numFmtId="0" fontId="26" fillId="7" borderId="0" xfId="0" applyFont="1" applyFill="1" applyBorder="1" applyAlignment="1" applyProtection="1">
      <alignment horizontal="right"/>
      <protection locked="0"/>
    </xf>
    <xf numFmtId="0" fontId="26" fillId="7" borderId="0" xfId="0" quotePrefix="1" applyFont="1" applyFill="1" applyBorder="1" applyAlignment="1" applyProtection="1">
      <alignment horizontal="right"/>
      <protection locked="0"/>
    </xf>
    <xf numFmtId="169" fontId="26" fillId="7" borderId="0" xfId="0" applyNumberFormat="1" applyFont="1" applyFill="1" applyBorder="1" applyProtection="1">
      <protection locked="0"/>
    </xf>
    <xf numFmtId="0" fontId="26" fillId="7" borderId="0" xfId="0" applyFont="1" applyFill="1" applyProtection="1">
      <protection locked="0"/>
    </xf>
    <xf numFmtId="169" fontId="26" fillId="23" borderId="35" xfId="0" applyNumberFormat="1" applyFont="1" applyFill="1" applyBorder="1" applyProtection="1"/>
    <xf numFmtId="0" fontId="87" fillId="4" borderId="0" xfId="1" applyFont="1" applyFill="1" applyBorder="1" applyProtection="1">
      <protection locked="0"/>
    </xf>
    <xf numFmtId="0" fontId="89" fillId="4" borderId="0" xfId="1" applyFont="1" applyFill="1" applyBorder="1" applyProtection="1">
      <protection locked="0"/>
    </xf>
    <xf numFmtId="0" fontId="87" fillId="4" borderId="0" xfId="1" applyFont="1" applyFill="1" applyBorder="1" applyAlignment="1" applyProtection="1">
      <protection locked="0"/>
    </xf>
    <xf numFmtId="0" fontId="26" fillId="28" borderId="2" xfId="0" applyFont="1" applyFill="1" applyBorder="1" applyProtection="1">
      <protection locked="0"/>
    </xf>
    <xf numFmtId="170" fontId="26" fillId="28" borderId="2" xfId="0" applyNumberFormat="1" applyFont="1" applyFill="1" applyBorder="1" applyProtection="1">
      <protection locked="0"/>
    </xf>
    <xf numFmtId="43" fontId="26" fillId="28" borderId="77" xfId="106" applyFont="1" applyFill="1" applyBorder="1" applyProtection="1">
      <protection locked="0"/>
    </xf>
    <xf numFmtId="9" fontId="26" fillId="11" borderId="77" xfId="0" applyNumberFormat="1" applyFont="1" applyFill="1" applyBorder="1" applyProtection="1">
      <protection locked="0"/>
    </xf>
    <xf numFmtId="10" fontId="26" fillId="11" borderId="77" xfId="0" applyNumberFormat="1" applyFont="1" applyFill="1" applyBorder="1" applyProtection="1">
      <protection locked="0"/>
    </xf>
    <xf numFmtId="170" fontId="26" fillId="28" borderId="68" xfId="0" applyNumberFormat="1" applyFont="1" applyFill="1" applyBorder="1" applyProtection="1">
      <protection locked="0"/>
    </xf>
    <xf numFmtId="10" fontId="26" fillId="23" borderId="68" xfId="0" applyNumberFormat="1" applyFont="1" applyFill="1" applyBorder="1" applyProtection="1">
      <protection locked="0"/>
    </xf>
    <xf numFmtId="10" fontId="26" fillId="5" borderId="68" xfId="0" applyNumberFormat="1" applyFont="1" applyFill="1" applyBorder="1" applyProtection="1">
      <protection locked="0"/>
    </xf>
    <xf numFmtId="0" fontId="26" fillId="28" borderId="68" xfId="0" applyFont="1" applyFill="1" applyBorder="1" applyProtection="1">
      <protection locked="0"/>
    </xf>
    <xf numFmtId="0" fontId="26" fillId="23" borderId="68" xfId="0" applyFont="1" applyFill="1" applyBorder="1" applyProtection="1">
      <protection locked="0"/>
    </xf>
    <xf numFmtId="0" fontId="49" fillId="14" borderId="70" xfId="0" applyFont="1" applyFill="1" applyBorder="1" applyProtection="1">
      <protection locked="0"/>
    </xf>
    <xf numFmtId="43" fontId="50" fillId="11" borderId="22" xfId="92" applyNumberFormat="1" applyFont="1" applyFill="1" applyBorder="1" applyProtection="1">
      <protection locked="0"/>
    </xf>
    <xf numFmtId="43" fontId="50" fillId="11" borderId="27" xfId="92" applyNumberFormat="1" applyFont="1" applyFill="1" applyBorder="1" applyProtection="1">
      <protection locked="0"/>
    </xf>
    <xf numFmtId="43" fontId="50" fillId="11" borderId="50" xfId="92" applyNumberFormat="1" applyFont="1" applyFill="1" applyBorder="1" applyProtection="1">
      <protection locked="0"/>
    </xf>
    <xf numFmtId="0" fontId="48" fillId="0" borderId="0" xfId="0" applyFont="1" applyBorder="1" applyAlignment="1" applyProtection="1">
      <alignment horizontal="left" vertical="center"/>
      <protection locked="0"/>
    </xf>
    <xf numFmtId="0" fontId="49" fillId="14" borderId="77" xfId="0" applyFont="1" applyFill="1" applyBorder="1" applyProtection="1">
      <protection locked="0"/>
    </xf>
    <xf numFmtId="10" fontId="49" fillId="11" borderId="22" xfId="0" applyNumberFormat="1" applyFont="1" applyFill="1" applyBorder="1" applyProtection="1">
      <protection locked="0"/>
    </xf>
    <xf numFmtId="10" fontId="49" fillId="11" borderId="27" xfId="0" applyNumberFormat="1" applyFont="1" applyFill="1" applyBorder="1" applyProtection="1">
      <protection locked="0"/>
    </xf>
    <xf numFmtId="0" fontId="49" fillId="9" borderId="77" xfId="0" applyFont="1" applyFill="1" applyBorder="1" applyProtection="1">
      <protection locked="0"/>
    </xf>
    <xf numFmtId="0" fontId="34" fillId="0" borderId="0" xfId="92" applyFont="1" applyBorder="1" applyAlignment="1" applyProtection="1">
      <alignment horizontal="left" vertical="center"/>
      <protection locked="0"/>
    </xf>
    <xf numFmtId="0" fontId="49" fillId="11" borderId="77" xfId="0" applyFont="1" applyFill="1" applyBorder="1" applyProtection="1">
      <protection locked="0"/>
    </xf>
    <xf numFmtId="0" fontId="50" fillId="11" borderId="77" xfId="92" applyFont="1" applyFill="1" applyBorder="1" applyProtection="1">
      <protection locked="0"/>
    </xf>
    <xf numFmtId="10" fontId="49" fillId="11" borderId="77" xfId="0" applyNumberFormat="1" applyFont="1" applyFill="1" applyBorder="1" applyProtection="1">
      <protection locked="0"/>
    </xf>
    <xf numFmtId="0" fontId="49" fillId="14" borderId="75" xfId="0" applyFont="1" applyFill="1" applyBorder="1" applyProtection="1">
      <protection locked="0"/>
    </xf>
    <xf numFmtId="0" fontId="47" fillId="11" borderId="77" xfId="534" applyFont="1" applyFill="1" applyBorder="1" applyProtection="1">
      <protection locked="0"/>
    </xf>
    <xf numFmtId="0" fontId="49" fillId="11" borderId="70" xfId="0" applyFont="1" applyFill="1" applyBorder="1" applyProtection="1">
      <protection locked="0"/>
    </xf>
    <xf numFmtId="174" fontId="49" fillId="11" borderId="77" xfId="106" applyNumberFormat="1" applyFont="1" applyFill="1" applyBorder="1" applyProtection="1">
      <protection locked="0"/>
    </xf>
    <xf numFmtId="174" fontId="50" fillId="11" borderId="77" xfId="106" applyNumberFormat="1" applyFont="1" applyFill="1" applyBorder="1" applyProtection="1">
      <protection locked="0"/>
    </xf>
    <xf numFmtId="0" fontId="50" fillId="11" borderId="77" xfId="534" applyFont="1" applyFill="1" applyBorder="1" applyProtection="1">
      <protection locked="0"/>
    </xf>
    <xf numFmtId="0" fontId="49" fillId="29" borderId="77" xfId="0" applyFont="1" applyFill="1" applyBorder="1" applyProtection="1">
      <protection locked="0"/>
    </xf>
    <xf numFmtId="0" fontId="49" fillId="29" borderId="76" xfId="0" applyFont="1" applyFill="1" applyBorder="1" applyProtection="1">
      <protection locked="0"/>
    </xf>
    <xf numFmtId="0" fontId="47" fillId="25" borderId="76" xfId="0" applyFont="1" applyFill="1" applyBorder="1" applyProtection="1">
      <protection locked="0"/>
    </xf>
    <xf numFmtId="0" fontId="49" fillId="25" borderId="75" xfId="0" applyFont="1" applyFill="1" applyBorder="1" applyProtection="1">
      <protection locked="0"/>
    </xf>
    <xf numFmtId="0" fontId="49" fillId="29" borderId="70" xfId="0" applyFont="1" applyFill="1" applyBorder="1" applyProtection="1">
      <protection locked="0"/>
    </xf>
    <xf numFmtId="0" fontId="49" fillId="29" borderId="75" xfId="0" applyFont="1" applyFill="1" applyBorder="1" applyProtection="1">
      <protection locked="0"/>
    </xf>
    <xf numFmtId="0" fontId="47" fillId="25" borderId="75" xfId="0" applyFont="1" applyFill="1" applyBorder="1" applyProtection="1">
      <protection locked="0"/>
    </xf>
    <xf numFmtId="0" fontId="47" fillId="25" borderId="70" xfId="0" applyFont="1" applyFill="1" applyBorder="1" applyProtection="1">
      <protection locked="0"/>
    </xf>
    <xf numFmtId="174" fontId="50" fillId="11" borderId="77" xfId="106" applyNumberFormat="1" applyFont="1" applyFill="1" applyBorder="1" applyAlignment="1" applyProtection="1">
      <alignment vertical="center"/>
      <protection locked="0"/>
    </xf>
    <xf numFmtId="10" fontId="50" fillId="11" borderId="77" xfId="106" applyNumberFormat="1" applyFont="1" applyFill="1" applyBorder="1" applyAlignment="1" applyProtection="1">
      <alignment vertical="center"/>
      <protection locked="0"/>
    </xf>
    <xf numFmtId="10" fontId="50" fillId="11" borderId="77" xfId="106" applyNumberFormat="1" applyFont="1" applyFill="1" applyBorder="1" applyProtection="1">
      <protection locked="0"/>
    </xf>
    <xf numFmtId="10" fontId="50" fillId="11" borderId="77" xfId="534" applyNumberFormat="1" applyFont="1" applyFill="1" applyBorder="1" applyProtection="1">
      <protection locked="0"/>
    </xf>
    <xf numFmtId="167" fontId="50" fillId="11" borderId="77" xfId="534" applyNumberFormat="1" applyFont="1" applyFill="1" applyBorder="1" applyProtection="1">
      <protection locked="0"/>
    </xf>
    <xf numFmtId="43" fontId="50" fillId="11" borderId="27" xfId="106" applyFont="1" applyFill="1" applyBorder="1" applyProtection="1">
      <protection locked="0"/>
    </xf>
    <xf numFmtId="0" fontId="47" fillId="11" borderId="77" xfId="534" applyFont="1" applyFill="1" applyBorder="1" applyAlignment="1" applyProtection="1">
      <alignment horizontal="center"/>
      <protection locked="0"/>
    </xf>
    <xf numFmtId="43" fontId="49" fillId="11" borderId="27" xfId="106" applyFont="1" applyFill="1" applyBorder="1" applyProtection="1">
      <protection locked="0"/>
    </xf>
    <xf numFmtId="167" fontId="49" fillId="11" borderId="77" xfId="0" applyNumberFormat="1" applyFont="1" applyFill="1" applyBorder="1" applyProtection="1">
      <protection locked="0"/>
    </xf>
    <xf numFmtId="167" fontId="49" fillId="11" borderId="77" xfId="106" applyNumberFormat="1" applyFont="1" applyFill="1" applyBorder="1" applyProtection="1">
      <protection locked="0"/>
    </xf>
    <xf numFmtId="0" fontId="47" fillId="9" borderId="77" xfId="0" applyFont="1" applyFill="1" applyBorder="1" applyAlignment="1" applyProtection="1">
      <alignment wrapText="1"/>
      <protection locked="0"/>
    </xf>
    <xf numFmtId="0" fontId="47" fillId="11" borderId="77" xfId="534" applyFont="1" applyFill="1" applyBorder="1" applyAlignment="1" applyProtection="1">
      <alignment horizontal="right"/>
      <protection locked="0"/>
    </xf>
    <xf numFmtId="1" fontId="26" fillId="13" borderId="77" xfId="0" applyNumberFormat="1" applyFont="1" applyFill="1" applyBorder="1" applyProtection="1">
      <protection locked="0"/>
    </xf>
    <xf numFmtId="0" fontId="26" fillId="15" borderId="0" xfId="0" applyFont="1" applyFill="1" applyProtection="1">
      <protection locked="0"/>
    </xf>
    <xf numFmtId="0" fontId="35" fillId="0" borderId="0" xfId="0" applyFont="1" applyAlignment="1" applyProtection="1">
      <alignment horizontal="left" vertical="center" wrapText="1"/>
      <protection locked="0"/>
    </xf>
    <xf numFmtId="174" fontId="26" fillId="28" borderId="68" xfId="106" applyNumberFormat="1" applyFont="1" applyFill="1" applyBorder="1" applyProtection="1">
      <protection locked="0"/>
    </xf>
    <xf numFmtId="174" fontId="26" fillId="28" borderId="2" xfId="106" applyNumberFormat="1" applyFont="1" applyFill="1" applyBorder="1" applyProtection="1">
      <protection locked="0"/>
    </xf>
    <xf numFmtId="169" fontId="26" fillId="30" borderId="77" xfId="0" applyNumberFormat="1" applyFont="1" applyFill="1" applyBorder="1" applyProtection="1"/>
    <xf numFmtId="170" fontId="26" fillId="24" borderId="68" xfId="0" applyNumberFormat="1" applyFont="1" applyFill="1" applyBorder="1" applyProtection="1">
      <protection locked="0"/>
    </xf>
    <xf numFmtId="174" fontId="26" fillId="24" borderId="68" xfId="106" applyNumberFormat="1" applyFont="1" applyFill="1" applyBorder="1" applyProtection="1">
      <protection locked="0"/>
    </xf>
    <xf numFmtId="169" fontId="26" fillId="23" borderId="77" xfId="0" applyNumberFormat="1" applyFont="1" applyFill="1" applyBorder="1" applyProtection="1"/>
    <xf numFmtId="178" fontId="49" fillId="14" borderId="28" xfId="0" applyNumberFormat="1" applyFont="1" applyFill="1" applyBorder="1" applyProtection="1"/>
    <xf numFmtId="0" fontId="37" fillId="31" borderId="77" xfId="1" applyFont="1" applyFill="1" applyBorder="1" applyAlignment="1" applyProtection="1">
      <alignment horizontal="center" vertical="center" wrapText="1"/>
      <protection locked="0"/>
    </xf>
    <xf numFmtId="10" fontId="26" fillId="10" borderId="50" xfId="0" applyNumberFormat="1" applyFont="1" applyFill="1" applyBorder="1" applyProtection="1">
      <protection locked="0"/>
    </xf>
    <xf numFmtId="10" fontId="26" fillId="10" borderId="77" xfId="0" applyNumberFormat="1" applyFont="1" applyFill="1" applyBorder="1" applyProtection="1">
      <protection locked="0"/>
    </xf>
    <xf numFmtId="9" fontId="26" fillId="13" borderId="50" xfId="0" applyNumberFormat="1" applyFont="1" applyFill="1" applyBorder="1" applyProtection="1">
      <protection locked="0"/>
    </xf>
    <xf numFmtId="0" fontId="27" fillId="0" borderId="0" xfId="5" applyFont="1" applyFill="1" applyProtection="1">
      <protection locked="0"/>
    </xf>
    <xf numFmtId="0" fontId="53" fillId="0" borderId="0" xfId="1" applyFont="1" applyFill="1" applyProtection="1">
      <protection locked="0"/>
    </xf>
    <xf numFmtId="0" fontId="76" fillId="0" borderId="0" xfId="0" applyFont="1" applyFill="1" applyBorder="1" applyAlignment="1" applyProtection="1">
      <alignment horizontal="center" vertical="center"/>
      <protection locked="0"/>
    </xf>
    <xf numFmtId="0" fontId="76" fillId="0" borderId="0" xfId="313" applyFont="1" applyFill="1" applyBorder="1" applyAlignment="1" applyProtection="1">
      <alignment horizontal="center" vertical="center"/>
      <protection locked="0"/>
    </xf>
    <xf numFmtId="0" fontId="25" fillId="0" borderId="0" xfId="312" applyFont="1" applyFill="1" applyAlignment="1" applyProtection="1">
      <alignment horizontal="left" vertical="top"/>
      <protection locked="0"/>
    </xf>
    <xf numFmtId="0" fontId="31" fillId="8" borderId="0" xfId="0" applyFont="1" applyFill="1" applyProtection="1">
      <protection locked="0"/>
    </xf>
    <xf numFmtId="180" fontId="0" fillId="0" borderId="69" xfId="106" applyNumberFormat="1" applyFont="1" applyBorder="1" applyAlignment="1" applyProtection="1">
      <alignment horizontal="right" vertical="center" wrapText="1"/>
      <protection locked="0"/>
    </xf>
    <xf numFmtId="0" fontId="50" fillId="11" borderId="77" xfId="535" applyFont="1" applyFill="1" applyBorder="1" applyProtection="1">
      <protection locked="0"/>
    </xf>
    <xf numFmtId="0" fontId="47" fillId="11" borderId="77" xfId="535" applyFont="1" applyFill="1" applyBorder="1" applyProtection="1">
      <protection locked="0"/>
    </xf>
    <xf numFmtId="0" fontId="50" fillId="11" borderId="23" xfId="92" applyFont="1" applyFill="1" applyBorder="1" applyProtection="1">
      <protection locked="0"/>
    </xf>
    <xf numFmtId="0" fontId="32" fillId="11" borderId="27" xfId="5" applyFont="1" applyFill="1" applyBorder="1" applyProtection="1">
      <protection locked="0"/>
    </xf>
    <xf numFmtId="0" fontId="47" fillId="33" borderId="77" xfId="534" applyFont="1" applyFill="1" applyBorder="1" applyProtection="1">
      <protection locked="0"/>
    </xf>
    <xf numFmtId="1" fontId="49" fillId="33" borderId="28" xfId="0" applyNumberFormat="1" applyFont="1" applyFill="1" applyBorder="1" applyAlignment="1" applyProtection="1">
      <alignment horizontal="center"/>
      <protection locked="0"/>
    </xf>
    <xf numFmtId="0" fontId="49" fillId="33" borderId="77" xfId="0" applyFont="1" applyFill="1" applyBorder="1" applyProtection="1">
      <protection locked="0"/>
    </xf>
    <xf numFmtId="0" fontId="50" fillId="33" borderId="77" xfId="312" applyFont="1" applyFill="1" applyBorder="1" applyProtection="1">
      <protection locked="0"/>
    </xf>
    <xf numFmtId="0" fontId="0" fillId="33" borderId="0" xfId="0" applyFill="1"/>
    <xf numFmtId="0" fontId="47" fillId="33" borderId="77" xfId="312" applyFont="1" applyFill="1" applyBorder="1" applyProtection="1">
      <protection locked="0"/>
    </xf>
    <xf numFmtId="0" fontId="47" fillId="33" borderId="77" xfId="0" applyFont="1" applyFill="1" applyBorder="1" applyProtection="1">
      <protection locked="0"/>
    </xf>
    <xf numFmtId="0" fontId="49" fillId="33" borderId="28" xfId="0" applyFont="1" applyFill="1" applyBorder="1" applyProtection="1">
      <protection locked="0"/>
    </xf>
    <xf numFmtId="0" fontId="49" fillId="33" borderId="70" xfId="0" applyFont="1" applyFill="1" applyBorder="1" applyProtection="1">
      <protection locked="0"/>
    </xf>
    <xf numFmtId="0" fontId="47" fillId="33" borderId="77" xfId="0" applyFont="1" applyFill="1" applyBorder="1"/>
    <xf numFmtId="0" fontId="0" fillId="33" borderId="77" xfId="0" applyFill="1" applyBorder="1"/>
    <xf numFmtId="0" fontId="0" fillId="33" borderId="70" xfId="0" applyFill="1" applyBorder="1"/>
    <xf numFmtId="0" fontId="50" fillId="33" borderId="77" xfId="534" applyFont="1" applyFill="1" applyBorder="1" applyProtection="1">
      <protection locked="0"/>
    </xf>
    <xf numFmtId="4" fontId="50" fillId="33" borderId="77" xfId="106" applyNumberFormat="1" applyFont="1" applyFill="1" applyBorder="1" applyProtection="1">
      <protection locked="0"/>
    </xf>
    <xf numFmtId="10" fontId="49" fillId="33" borderId="77" xfId="0" applyNumberFormat="1" applyFont="1" applyFill="1" applyBorder="1" applyProtection="1">
      <protection locked="0"/>
    </xf>
    <xf numFmtId="2" fontId="50" fillId="33" borderId="77" xfId="312" applyNumberFormat="1" applyFont="1" applyFill="1" applyBorder="1" applyProtection="1">
      <protection locked="0"/>
    </xf>
    <xf numFmtId="2" fontId="50" fillId="33" borderId="77" xfId="534" applyNumberFormat="1" applyFont="1" applyFill="1" applyBorder="1" applyProtection="1">
      <protection locked="0"/>
    </xf>
    <xf numFmtId="0" fontId="50" fillId="33" borderId="77" xfId="92" applyFont="1" applyFill="1" applyBorder="1" applyProtection="1">
      <protection locked="0"/>
    </xf>
    <xf numFmtId="0" fontId="47" fillId="33" borderId="77" xfId="534" applyFont="1" applyFill="1" applyBorder="1" applyAlignment="1" applyProtection="1">
      <alignment horizontal="left"/>
      <protection locked="0"/>
    </xf>
    <xf numFmtId="11" fontId="50" fillId="33" borderId="77" xfId="534" applyNumberFormat="1" applyFont="1" applyFill="1" applyBorder="1" applyProtection="1">
      <protection locked="0"/>
    </xf>
    <xf numFmtId="0" fontId="47" fillId="8" borderId="0" xfId="92" applyFont="1" applyFill="1" applyProtection="1">
      <protection locked="0"/>
    </xf>
    <xf numFmtId="167" fontId="50" fillId="33" borderId="77" xfId="534" applyNumberFormat="1" applyFont="1" applyFill="1" applyBorder="1" applyProtection="1">
      <protection locked="0"/>
    </xf>
    <xf numFmtId="0" fontId="47" fillId="33" borderId="77" xfId="92" applyFont="1" applyFill="1" applyBorder="1" applyProtection="1">
      <protection locked="0"/>
    </xf>
    <xf numFmtId="167" fontId="50" fillId="33" borderId="77" xfId="312" applyNumberFormat="1" applyFont="1" applyFill="1" applyBorder="1" applyProtection="1">
      <protection locked="0"/>
    </xf>
    <xf numFmtId="10" fontId="50" fillId="33" borderId="77" xfId="92" applyNumberFormat="1" applyFont="1" applyFill="1" applyBorder="1" applyProtection="1">
      <protection locked="0"/>
    </xf>
    <xf numFmtId="174" fontId="49" fillId="33" borderId="77" xfId="106" applyNumberFormat="1" applyFont="1" applyFill="1" applyBorder="1" applyProtection="1">
      <protection locked="0"/>
    </xf>
    <xf numFmtId="0" fontId="47" fillId="33" borderId="77" xfId="312" applyFont="1" applyFill="1" applyBorder="1" applyAlignment="1" applyProtection="1">
      <alignment horizontal="left"/>
      <protection locked="0"/>
    </xf>
    <xf numFmtId="0" fontId="47" fillId="33" borderId="77" xfId="312" applyFont="1" applyFill="1" applyBorder="1" applyAlignment="1" applyProtection="1">
      <alignment horizontal="right"/>
      <protection locked="0"/>
    </xf>
    <xf numFmtId="1" fontId="47" fillId="33" borderId="77" xfId="449" applyNumberFormat="1" applyFont="1" applyFill="1" applyBorder="1" applyAlignment="1" applyProtection="1">
      <alignment horizontal="center"/>
      <protection locked="0"/>
    </xf>
    <xf numFmtId="3" fontId="50" fillId="33" borderId="77" xfId="534" applyNumberFormat="1" applyFont="1" applyFill="1" applyBorder="1" applyAlignment="1" applyProtection="1">
      <alignment horizontal="right"/>
      <protection locked="0"/>
    </xf>
    <xf numFmtId="1" fontId="26" fillId="0" borderId="0" xfId="0" applyNumberFormat="1" applyFont="1" applyProtection="1">
      <protection locked="0"/>
    </xf>
    <xf numFmtId="1" fontId="26" fillId="0" borderId="0" xfId="0" applyNumberFormat="1" applyFont="1" applyFill="1" applyProtection="1">
      <protection locked="0"/>
    </xf>
    <xf numFmtId="1" fontId="33" fillId="6" borderId="0" xfId="0" applyNumberFormat="1" applyFont="1" applyFill="1" applyAlignment="1" applyProtection="1">
      <protection locked="0"/>
    </xf>
    <xf numFmtId="1" fontId="33" fillId="0" borderId="0" xfId="0" applyNumberFormat="1" applyFont="1" applyFill="1" applyAlignment="1" applyProtection="1">
      <protection locked="0"/>
    </xf>
    <xf numFmtId="1" fontId="35" fillId="0" borderId="0" xfId="92" applyNumberFormat="1" applyFont="1" applyFill="1" applyBorder="1" applyAlignment="1" applyProtection="1">
      <alignment vertical="center" wrapText="1"/>
      <protection locked="0"/>
    </xf>
    <xf numFmtId="1" fontId="34" fillId="0" borderId="25" xfId="92" applyNumberFormat="1" applyFont="1" applyFill="1" applyBorder="1" applyProtection="1">
      <protection locked="0"/>
    </xf>
    <xf numFmtId="1" fontId="34" fillId="0" borderId="13" xfId="92" applyNumberFormat="1" applyFont="1" applyFill="1" applyBorder="1" applyProtection="1">
      <protection locked="0"/>
    </xf>
    <xf numFmtId="1" fontId="50" fillId="0" borderId="13" xfId="92" applyNumberFormat="1" applyFont="1" applyFill="1" applyBorder="1" applyProtection="1">
      <protection locked="0"/>
    </xf>
    <xf numFmtId="1" fontId="47" fillId="0" borderId="13" xfId="0" applyNumberFormat="1" applyFont="1" applyBorder="1" applyProtection="1">
      <protection locked="0"/>
    </xf>
    <xf numFmtId="1" fontId="47" fillId="0" borderId="67" xfId="0" applyNumberFormat="1" applyFont="1" applyBorder="1" applyProtection="1">
      <protection locked="0"/>
    </xf>
    <xf numFmtId="1" fontId="25" fillId="0" borderId="0" xfId="92" applyNumberFormat="1" applyFont="1" applyFill="1" applyProtection="1">
      <protection locked="0"/>
    </xf>
    <xf numFmtId="1" fontId="34" fillId="0" borderId="0" xfId="92" applyNumberFormat="1" applyFont="1" applyFill="1" applyProtection="1">
      <protection locked="0"/>
    </xf>
    <xf numFmtId="1" fontId="63" fillId="22" borderId="0" xfId="92" applyNumberFormat="1" applyFont="1" applyFill="1" applyProtection="1">
      <protection locked="0"/>
    </xf>
    <xf numFmtId="1" fontId="32" fillId="19" borderId="0" xfId="92" applyNumberFormat="1" applyFont="1" applyFill="1" applyProtection="1">
      <protection locked="0"/>
    </xf>
    <xf numFmtId="1" fontId="50" fillId="0" borderId="0" xfId="92" applyNumberFormat="1" applyFont="1" applyProtection="1">
      <protection locked="0"/>
    </xf>
    <xf numFmtId="1" fontId="48" fillId="26" borderId="0" xfId="0" applyNumberFormat="1" applyFont="1" applyFill="1" applyBorder="1" applyAlignment="1" applyProtection="1">
      <alignment horizontal="left" vertical="center" wrapText="1"/>
      <protection locked="0"/>
    </xf>
    <xf numFmtId="1" fontId="50" fillId="11" borderId="77" xfId="92" applyNumberFormat="1" applyFont="1" applyFill="1" applyBorder="1" applyProtection="1">
      <protection locked="0"/>
    </xf>
    <xf numFmtId="1" fontId="48" fillId="14" borderId="0" xfId="0" applyNumberFormat="1" applyFont="1" applyFill="1" applyBorder="1" applyAlignment="1" applyProtection="1">
      <alignment horizontal="left" vertical="center" wrapText="1"/>
      <protection locked="0"/>
    </xf>
    <xf numFmtId="1" fontId="50" fillId="11" borderId="77" xfId="106" applyNumberFormat="1" applyFont="1" applyFill="1" applyBorder="1" applyProtection="1">
      <protection locked="0"/>
    </xf>
    <xf numFmtId="1" fontId="48" fillId="14" borderId="10" xfId="0" applyNumberFormat="1" applyFont="1" applyFill="1" applyBorder="1" applyAlignment="1" applyProtection="1">
      <alignment horizontal="left" vertical="center" wrapText="1"/>
      <protection locked="0"/>
    </xf>
    <xf numFmtId="1" fontId="50" fillId="11" borderId="44" xfId="106" applyNumberFormat="1" applyFont="1" applyFill="1" applyBorder="1" applyProtection="1">
      <protection locked="0"/>
    </xf>
    <xf numFmtId="1" fontId="50" fillId="11" borderId="27" xfId="106" applyNumberFormat="1" applyFont="1" applyFill="1" applyBorder="1" applyProtection="1">
      <protection locked="0"/>
    </xf>
    <xf numFmtId="1" fontId="50" fillId="0" borderId="0" xfId="92" applyNumberFormat="1" applyFont="1" applyFill="1" applyProtection="1">
      <protection locked="0"/>
    </xf>
    <xf numFmtId="1" fontId="50" fillId="11" borderId="27" xfId="92" applyNumberFormat="1" applyFont="1" applyFill="1" applyBorder="1" applyProtection="1">
      <protection locked="0"/>
    </xf>
    <xf numFmtId="1" fontId="50" fillId="33" borderId="77" xfId="312" applyNumberFormat="1" applyFont="1" applyFill="1" applyBorder="1" applyProtection="1">
      <protection locked="0"/>
    </xf>
    <xf numFmtId="1" fontId="50" fillId="19" borderId="0" xfId="92" applyNumberFormat="1" applyFont="1" applyFill="1" applyProtection="1">
      <protection locked="0"/>
    </xf>
    <xf numFmtId="1" fontId="50" fillId="33" borderId="77" xfId="106" applyNumberFormat="1" applyFont="1" applyFill="1" applyBorder="1" applyProtection="1">
      <protection locked="0"/>
    </xf>
    <xf numFmtId="1" fontId="68" fillId="22" borderId="0" xfId="0" applyNumberFormat="1" applyFont="1" applyFill="1" applyProtection="1">
      <protection locked="0"/>
    </xf>
    <xf numFmtId="1" fontId="48" fillId="26" borderId="10" xfId="0" applyNumberFormat="1" applyFont="1" applyFill="1" applyBorder="1" applyAlignment="1" applyProtection="1">
      <alignment horizontal="left" vertical="center" wrapText="1"/>
      <protection locked="0"/>
    </xf>
    <xf numFmtId="1" fontId="41" fillId="19" borderId="0" xfId="0" applyNumberFormat="1" applyFont="1" applyFill="1" applyProtection="1">
      <protection locked="0"/>
    </xf>
    <xf numFmtId="1" fontId="49" fillId="0" borderId="0" xfId="0" applyNumberFormat="1" applyFont="1" applyProtection="1">
      <protection locked="0"/>
    </xf>
    <xf numFmtId="1" fontId="49" fillId="33" borderId="77" xfId="0" applyNumberFormat="1" applyFont="1" applyFill="1" applyBorder="1" applyProtection="1">
      <protection locked="0"/>
    </xf>
    <xf numFmtId="1" fontId="47" fillId="0" borderId="0" xfId="0" applyNumberFormat="1" applyFont="1" applyBorder="1" applyProtection="1">
      <protection locked="0"/>
    </xf>
    <xf numFmtId="1" fontId="50" fillId="0" borderId="27" xfId="92" applyNumberFormat="1" applyFont="1" applyFill="1" applyBorder="1" applyProtection="1">
      <protection locked="0"/>
    </xf>
    <xf numFmtId="1" fontId="49" fillId="11" borderId="77" xfId="0" applyNumberFormat="1" applyFont="1" applyFill="1" applyBorder="1" applyProtection="1">
      <protection locked="0"/>
    </xf>
    <xf numFmtId="1" fontId="50" fillId="33" borderId="70" xfId="106" applyNumberFormat="1" applyFont="1" applyFill="1" applyBorder="1" applyProtection="1">
      <protection locked="0"/>
    </xf>
    <xf numFmtId="1" fontId="50" fillId="33" borderId="70" xfId="312" applyNumberFormat="1" applyFont="1" applyFill="1" applyBorder="1" applyAlignment="1" applyProtection="1">
      <alignment horizontal="right"/>
      <protection locked="0"/>
    </xf>
    <xf numFmtId="1" fontId="47" fillId="0" borderId="0" xfId="0" applyNumberFormat="1" applyFont="1" applyFill="1" applyProtection="1">
      <protection locked="0"/>
    </xf>
    <xf numFmtId="10" fontId="50" fillId="33" borderId="77" xfId="534" applyNumberFormat="1" applyFont="1" applyFill="1" applyBorder="1" applyProtection="1">
      <protection locked="0"/>
    </xf>
    <xf numFmtId="168" fontId="50" fillId="33" borderId="77" xfId="534" applyNumberFormat="1" applyFont="1" applyFill="1" applyBorder="1" applyProtection="1">
      <protection locked="0"/>
    </xf>
    <xf numFmtId="168" fontId="50" fillId="33" borderId="77" xfId="106" applyNumberFormat="1" applyFont="1" applyFill="1" applyBorder="1" applyAlignment="1" applyProtection="1">
      <alignment horizontal="right" vertical="center"/>
      <protection locked="0"/>
    </xf>
    <xf numFmtId="0" fontId="49" fillId="33" borderId="28" xfId="0" applyFont="1" applyFill="1" applyBorder="1" applyAlignment="1" applyProtection="1">
      <alignment horizontal="center"/>
      <protection locked="0"/>
    </xf>
    <xf numFmtId="2" fontId="50" fillId="33" borderId="77" xfId="106" applyNumberFormat="1" applyFont="1" applyFill="1" applyBorder="1" applyAlignment="1" applyProtection="1">
      <alignment horizontal="right" vertical="center"/>
      <protection locked="0"/>
    </xf>
    <xf numFmtId="0" fontId="47" fillId="33" borderId="77" xfId="312" applyFont="1" applyFill="1" applyBorder="1" applyAlignment="1" applyProtection="1">
      <alignment horizontal="center"/>
      <protection locked="0"/>
    </xf>
    <xf numFmtId="1" fontId="49" fillId="33" borderId="77" xfId="0" applyNumberFormat="1" applyFont="1" applyFill="1" applyBorder="1" applyAlignment="1" applyProtection="1">
      <alignment horizontal="center"/>
      <protection locked="0"/>
    </xf>
    <xf numFmtId="0" fontId="47" fillId="33" borderId="77" xfId="534" applyFont="1" applyFill="1" applyBorder="1" applyAlignment="1" applyProtection="1">
      <alignment horizontal="center"/>
      <protection locked="0"/>
    </xf>
    <xf numFmtId="0" fontId="47" fillId="11" borderId="23" xfId="92" applyFont="1" applyFill="1" applyBorder="1" applyAlignment="1" applyProtection="1">
      <alignment horizontal="center"/>
      <protection locked="0"/>
    </xf>
    <xf numFmtId="175" fontId="49" fillId="11" borderId="77" xfId="0" applyNumberFormat="1" applyFont="1" applyFill="1" applyBorder="1" applyProtection="1">
      <protection locked="0"/>
    </xf>
    <xf numFmtId="0" fontId="47" fillId="33" borderId="0" xfId="0" applyFont="1" applyFill="1"/>
    <xf numFmtId="0" fontId="88" fillId="7" borderId="74" xfId="0" applyFont="1" applyFill="1" applyBorder="1" applyAlignment="1" applyProtection="1">
      <alignment horizontal="left" wrapText="1"/>
      <protection locked="0"/>
    </xf>
    <xf numFmtId="0" fontId="88" fillId="7" borderId="0" xfId="0" quotePrefix="1" applyFont="1" applyFill="1" applyBorder="1" applyAlignment="1" applyProtection="1">
      <alignment horizontal="left"/>
      <protection locked="0"/>
    </xf>
    <xf numFmtId="0" fontId="49" fillId="27" borderId="77" xfId="0" applyFont="1" applyFill="1" applyBorder="1" applyProtection="1">
      <protection locked="0"/>
    </xf>
    <xf numFmtId="2" fontId="47" fillId="14" borderId="77" xfId="312" applyNumberFormat="1" applyFont="1" applyFill="1" applyBorder="1" applyProtection="1"/>
    <xf numFmtId="0" fontId="47" fillId="11" borderId="77" xfId="92" applyFont="1" applyFill="1" applyBorder="1" applyProtection="1">
      <protection locked="0"/>
    </xf>
    <xf numFmtId="168" fontId="50" fillId="11" borderId="77" xfId="92" applyNumberFormat="1" applyFont="1" applyFill="1" applyBorder="1" applyProtection="1">
      <protection locked="0"/>
    </xf>
    <xf numFmtId="168" fontId="49" fillId="11" borderId="77" xfId="0" applyNumberFormat="1" applyFont="1" applyFill="1" applyBorder="1" applyProtection="1">
      <protection locked="0"/>
    </xf>
    <xf numFmtId="168" fontId="49" fillId="33" borderId="77" xfId="0" applyNumberFormat="1" applyFont="1" applyFill="1" applyBorder="1" applyProtection="1">
      <protection locked="0"/>
    </xf>
    <xf numFmtId="168" fontId="9" fillId="33" borderId="77" xfId="0" applyNumberFormat="1" applyFont="1" applyFill="1" applyBorder="1"/>
    <xf numFmtId="168" fontId="49" fillId="11" borderId="27" xfId="0" applyNumberFormat="1" applyFont="1" applyFill="1" applyBorder="1" applyProtection="1">
      <protection locked="0"/>
    </xf>
    <xf numFmtId="1" fontId="47" fillId="33" borderId="23" xfId="534" applyNumberFormat="1" applyFont="1" applyFill="1" applyBorder="1" applyProtection="1">
      <protection locked="0"/>
    </xf>
    <xf numFmtId="1" fontId="47" fillId="33" borderId="77" xfId="534" applyNumberFormat="1" applyFont="1" applyFill="1" applyBorder="1" applyProtection="1">
      <protection locked="0"/>
    </xf>
    <xf numFmtId="2" fontId="47" fillId="27" borderId="27" xfId="312" applyNumberFormat="1" applyFont="1" applyFill="1" applyBorder="1" applyProtection="1"/>
    <xf numFmtId="0" fontId="1" fillId="33" borderId="77" xfId="5" applyFont="1" applyFill="1" applyBorder="1"/>
    <xf numFmtId="172" fontId="47" fillId="27" borderId="50" xfId="92" applyNumberFormat="1" applyFont="1" applyFill="1" applyBorder="1" applyAlignment="1" applyProtection="1">
      <alignment horizontal="center"/>
    </xf>
    <xf numFmtId="0" fontId="70" fillId="33" borderId="0" xfId="0" applyFont="1" applyFill="1"/>
    <xf numFmtId="10" fontId="50" fillId="11" borderId="27" xfId="92" applyNumberFormat="1" applyFont="1" applyFill="1" applyBorder="1" applyProtection="1">
      <protection locked="0"/>
    </xf>
    <xf numFmtId="0" fontId="70" fillId="33" borderId="28" xfId="0" applyFont="1" applyFill="1" applyBorder="1"/>
    <xf numFmtId="0" fontId="47" fillId="33" borderId="23" xfId="534" applyFont="1" applyFill="1" applyBorder="1" applyProtection="1">
      <protection locked="0"/>
    </xf>
    <xf numFmtId="0" fontId="49" fillId="33" borderId="27" xfId="0" applyFont="1" applyFill="1" applyBorder="1" applyProtection="1">
      <protection locked="0"/>
    </xf>
    <xf numFmtId="168" fontId="49" fillId="33" borderId="27" xfId="0" applyNumberFormat="1" applyFont="1" applyFill="1" applyBorder="1" applyProtection="1">
      <protection locked="0"/>
    </xf>
    <xf numFmtId="168" fontId="49" fillId="11" borderId="69" xfId="0" applyNumberFormat="1" applyFont="1" applyFill="1" applyBorder="1" applyProtection="1">
      <protection locked="0"/>
    </xf>
    <xf numFmtId="0" fontId="49" fillId="33" borderId="22" xfId="0" applyFont="1" applyFill="1" applyBorder="1" applyProtection="1">
      <protection locked="0"/>
    </xf>
    <xf numFmtId="0" fontId="47" fillId="33" borderId="77" xfId="0" applyFont="1" applyFill="1" applyBorder="1" applyAlignment="1">
      <alignment horizontal="left" vertical="center"/>
    </xf>
    <xf numFmtId="0" fontId="47" fillId="33" borderId="76" xfId="534" applyFont="1" applyFill="1" applyBorder="1" applyProtection="1">
      <protection locked="0"/>
    </xf>
    <xf numFmtId="0" fontId="47" fillId="33" borderId="76" xfId="312" applyFont="1" applyFill="1" applyBorder="1" applyProtection="1">
      <protection locked="0"/>
    </xf>
    <xf numFmtId="0" fontId="0" fillId="33" borderId="76" xfId="0" applyFill="1" applyBorder="1"/>
    <xf numFmtId="0" fontId="47" fillId="33" borderId="72" xfId="0" applyFont="1" applyFill="1" applyBorder="1"/>
    <xf numFmtId="0" fontId="93" fillId="33" borderId="77" xfId="0" applyFont="1" applyFill="1" applyBorder="1"/>
    <xf numFmtId="164" fontId="49" fillId="14" borderId="28" xfId="0" applyNumberFormat="1" applyFont="1" applyFill="1" applyBorder="1" applyProtection="1"/>
    <xf numFmtId="164" fontId="49" fillId="14" borderId="28" xfId="0" applyNumberFormat="1" applyFont="1" applyFill="1" applyBorder="1" applyProtection="1">
      <protection locked="0"/>
    </xf>
    <xf numFmtId="164" fontId="49" fillId="0" borderId="0" xfId="0" applyNumberFormat="1" applyFont="1" applyFill="1" applyBorder="1" applyProtection="1">
      <protection locked="0"/>
    </xf>
    <xf numFmtId="164" fontId="49" fillId="27" borderId="28" xfId="0" applyNumberFormat="1" applyFont="1" applyFill="1" applyBorder="1" applyProtection="1">
      <protection locked="0"/>
    </xf>
    <xf numFmtId="164" fontId="49" fillId="0" borderId="38" xfId="0" applyNumberFormat="1" applyFont="1" applyFill="1" applyBorder="1" applyProtection="1">
      <protection locked="0"/>
    </xf>
    <xf numFmtId="0" fontId="49" fillId="27" borderId="81" xfId="0" applyFont="1" applyFill="1" applyBorder="1" applyProtection="1">
      <protection locked="0"/>
    </xf>
    <xf numFmtId="0" fontId="49" fillId="33" borderId="83" xfId="0" applyFont="1" applyFill="1" applyBorder="1" applyProtection="1">
      <protection locked="0"/>
    </xf>
    <xf numFmtId="164" fontId="50" fillId="33" borderId="77" xfId="92" applyNumberFormat="1" applyFont="1" applyFill="1" applyBorder="1" applyProtection="1">
      <protection locked="0"/>
    </xf>
    <xf numFmtId="0" fontId="95" fillId="0" borderId="0" xfId="0" applyFont="1" applyAlignment="1">
      <alignment horizontal="left" vertical="center"/>
    </xf>
    <xf numFmtId="0" fontId="95" fillId="0" borderId="0" xfId="0" applyFont="1" applyAlignment="1">
      <alignment horizontal="left" vertical="center" indent="2"/>
    </xf>
    <xf numFmtId="0" fontId="0" fillId="0" borderId="0" xfId="0" applyAlignment="1">
      <alignment vertical="top" wrapText="1"/>
    </xf>
    <xf numFmtId="0" fontId="88" fillId="7" borderId="0" xfId="0" quotePrefix="1" applyFont="1" applyFill="1" applyBorder="1" applyAlignment="1" applyProtection="1">
      <alignment horizontal="left"/>
      <protection locked="0"/>
    </xf>
    <xf numFmtId="0" fontId="88" fillId="7" borderId="74" xfId="0" applyFont="1" applyFill="1" applyBorder="1" applyAlignment="1" applyProtection="1">
      <alignment horizontal="left" wrapText="1"/>
      <protection locked="0"/>
    </xf>
    <xf numFmtId="0" fontId="46" fillId="19" borderId="0" xfId="0" applyFont="1" applyFill="1" applyAlignment="1" applyProtection="1">
      <alignment horizontal="center"/>
      <protection locked="0"/>
    </xf>
    <xf numFmtId="0" fontId="47" fillId="15" borderId="31" xfId="92" applyFont="1" applyFill="1" applyBorder="1" applyAlignment="1" applyProtection="1">
      <alignment horizontal="center"/>
      <protection locked="0"/>
    </xf>
    <xf numFmtId="0" fontId="47" fillId="15" borderId="4" xfId="92" applyFont="1" applyFill="1" applyBorder="1" applyAlignment="1" applyProtection="1">
      <alignment horizontal="center"/>
      <protection locked="0"/>
    </xf>
    <xf numFmtId="0" fontId="47" fillId="15" borderId="32" xfId="92" applyFont="1" applyFill="1" applyBorder="1" applyAlignment="1" applyProtection="1">
      <alignment horizontal="center"/>
      <protection locked="0"/>
    </xf>
    <xf numFmtId="0" fontId="47" fillId="15" borderId="30" xfId="92" applyFont="1" applyFill="1" applyBorder="1" applyAlignment="1" applyProtection="1">
      <alignment horizontal="center"/>
      <protection locked="0"/>
    </xf>
    <xf numFmtId="0" fontId="47" fillId="15" borderId="0" xfId="92" applyFont="1" applyFill="1" applyBorder="1" applyAlignment="1" applyProtection="1">
      <alignment horizontal="center"/>
      <protection locked="0"/>
    </xf>
    <xf numFmtId="0" fontId="47" fillId="15" borderId="20" xfId="92" applyFont="1" applyFill="1" applyBorder="1" applyAlignment="1" applyProtection="1">
      <alignment horizontal="center"/>
      <protection locked="0"/>
    </xf>
    <xf numFmtId="0" fontId="47" fillId="15" borderId="21" xfId="92" applyFont="1" applyFill="1" applyBorder="1" applyAlignment="1" applyProtection="1">
      <alignment horizontal="center"/>
      <protection locked="0"/>
    </xf>
    <xf numFmtId="0" fontId="47" fillId="15" borderId="15" xfId="92" applyFont="1" applyFill="1" applyBorder="1" applyAlignment="1" applyProtection="1">
      <alignment horizontal="center"/>
      <protection locked="0"/>
    </xf>
    <xf numFmtId="0" fontId="47" fillId="15" borderId="33" xfId="92" applyFont="1" applyFill="1" applyBorder="1" applyAlignment="1" applyProtection="1">
      <alignment horizontal="center"/>
      <protection locked="0"/>
    </xf>
    <xf numFmtId="0" fontId="50" fillId="0" borderId="0" xfId="92" applyFont="1" applyBorder="1" applyAlignment="1" applyProtection="1">
      <alignment horizontal="right" vertical="center"/>
    </xf>
    <xf numFmtId="0" fontId="50" fillId="0" borderId="20" xfId="92" applyFont="1" applyBorder="1" applyAlignment="1" applyProtection="1">
      <alignment horizontal="right" vertical="center"/>
    </xf>
    <xf numFmtId="0" fontId="47" fillId="15" borderId="60" xfId="457" applyFont="1" applyFill="1" applyBorder="1" applyAlignment="1" applyProtection="1">
      <alignment horizontal="left" vertical="top" wrapText="1"/>
      <protection locked="0"/>
    </xf>
    <xf numFmtId="0" fontId="47" fillId="15" borderId="61" xfId="457" applyFont="1" applyFill="1" applyBorder="1" applyAlignment="1" applyProtection="1">
      <alignment horizontal="left" vertical="top"/>
      <protection locked="0"/>
    </xf>
    <xf numFmtId="0" fontId="47" fillId="15" borderId="62" xfId="457" applyFont="1" applyFill="1" applyBorder="1" applyAlignment="1" applyProtection="1">
      <alignment horizontal="left" vertical="top"/>
      <protection locked="0"/>
    </xf>
    <xf numFmtId="0" fontId="47" fillId="15" borderId="55" xfId="457" applyFont="1" applyFill="1" applyBorder="1" applyAlignment="1" applyProtection="1">
      <alignment horizontal="left" vertical="top"/>
      <protection locked="0"/>
    </xf>
    <xf numFmtId="0" fontId="47" fillId="15" borderId="0" xfId="457" applyFont="1" applyFill="1" applyBorder="1" applyAlignment="1" applyProtection="1">
      <alignment horizontal="left" vertical="top"/>
      <protection locked="0"/>
    </xf>
    <xf numFmtId="0" fontId="47" fillId="15" borderId="20" xfId="457" applyFont="1" applyFill="1" applyBorder="1" applyAlignment="1" applyProtection="1">
      <alignment horizontal="left" vertical="top"/>
      <protection locked="0"/>
    </xf>
    <xf numFmtId="0" fontId="47" fillId="15" borderId="56" xfId="457" applyFont="1" applyFill="1" applyBorder="1" applyAlignment="1" applyProtection="1">
      <alignment horizontal="left" vertical="top"/>
      <protection locked="0"/>
    </xf>
    <xf numFmtId="0" fontId="47" fillId="15" borderId="57" xfId="457" applyFont="1" applyFill="1" applyBorder="1" applyAlignment="1" applyProtection="1">
      <alignment horizontal="left" vertical="top"/>
      <protection locked="0"/>
    </xf>
    <xf numFmtId="0" fontId="47" fillId="15" borderId="51" xfId="457" applyFont="1" applyFill="1" applyBorder="1" applyAlignment="1" applyProtection="1">
      <alignment horizontal="left" vertical="top"/>
      <protection locked="0"/>
    </xf>
    <xf numFmtId="0" fontId="47" fillId="15" borderId="61" xfId="457" applyFont="1" applyFill="1" applyBorder="1" applyAlignment="1" applyProtection="1">
      <alignment horizontal="left" vertical="top" wrapText="1"/>
      <protection locked="0"/>
    </xf>
    <xf numFmtId="0" fontId="47" fillId="15" borderId="62" xfId="457" applyFont="1" applyFill="1" applyBorder="1" applyAlignment="1" applyProtection="1">
      <alignment horizontal="left" vertical="top" wrapText="1"/>
      <protection locked="0"/>
    </xf>
    <xf numFmtId="0" fontId="47" fillId="15" borderId="55" xfId="457" applyFont="1" applyFill="1" applyBorder="1" applyAlignment="1" applyProtection="1">
      <alignment horizontal="left" vertical="top" wrapText="1"/>
      <protection locked="0"/>
    </xf>
    <xf numFmtId="0" fontId="47" fillId="15" borderId="0" xfId="457" applyFont="1" applyFill="1" applyBorder="1" applyAlignment="1" applyProtection="1">
      <alignment horizontal="left" vertical="top" wrapText="1"/>
      <protection locked="0"/>
    </xf>
    <xf numFmtId="0" fontId="47" fillId="15" borderId="20" xfId="457" applyFont="1" applyFill="1" applyBorder="1" applyAlignment="1" applyProtection="1">
      <alignment horizontal="left" vertical="top" wrapText="1"/>
      <protection locked="0"/>
    </xf>
    <xf numFmtId="0" fontId="47" fillId="15" borderId="56" xfId="457" applyFont="1" applyFill="1" applyBorder="1" applyAlignment="1" applyProtection="1">
      <alignment horizontal="left" vertical="top" wrapText="1"/>
      <protection locked="0"/>
    </xf>
    <xf numFmtId="0" fontId="47" fillId="15" borderId="57" xfId="457" applyFont="1" applyFill="1" applyBorder="1" applyAlignment="1" applyProtection="1">
      <alignment horizontal="left" vertical="top" wrapText="1"/>
      <protection locked="0"/>
    </xf>
    <xf numFmtId="0" fontId="47" fillId="15" borderId="51" xfId="457" applyFont="1" applyFill="1" applyBorder="1" applyAlignment="1" applyProtection="1">
      <alignment horizontal="left" vertical="top" wrapText="1"/>
      <protection locked="0"/>
    </xf>
    <xf numFmtId="0" fontId="47" fillId="15" borderId="42" xfId="92" applyFont="1" applyFill="1" applyBorder="1" applyAlignment="1" applyProtection="1">
      <alignment horizontal="center" vertical="center"/>
      <protection locked="0"/>
    </xf>
    <xf numFmtId="0" fontId="47" fillId="15" borderId="43" xfId="92" applyFont="1" applyFill="1" applyBorder="1" applyAlignment="1" applyProtection="1">
      <alignment horizontal="center" vertical="center"/>
      <protection locked="0"/>
    </xf>
    <xf numFmtId="0" fontId="47" fillId="15" borderId="39" xfId="92" applyFont="1" applyFill="1" applyBorder="1" applyAlignment="1" applyProtection="1">
      <alignment horizontal="center" vertical="center"/>
      <protection locked="0"/>
    </xf>
    <xf numFmtId="0" fontId="47" fillId="15" borderId="40" xfId="92" applyFont="1" applyFill="1" applyBorder="1" applyAlignment="1" applyProtection="1">
      <alignment horizontal="center" vertical="center"/>
      <protection locked="0"/>
    </xf>
    <xf numFmtId="0" fontId="47" fillId="15" borderId="0" xfId="92" applyFont="1" applyFill="1" applyBorder="1" applyAlignment="1" applyProtection="1">
      <alignment horizontal="center" vertical="center"/>
      <protection locked="0"/>
    </xf>
    <xf numFmtId="0" fontId="47" fillId="15" borderId="20" xfId="92" applyFont="1" applyFill="1" applyBorder="1" applyAlignment="1" applyProtection="1">
      <alignment horizontal="center" vertical="center"/>
      <protection locked="0"/>
    </xf>
    <xf numFmtId="0" fontId="47" fillId="15" borderId="47" xfId="92" applyFont="1" applyFill="1" applyBorder="1" applyAlignment="1" applyProtection="1">
      <alignment horizontal="center" vertical="center"/>
      <protection locked="0"/>
    </xf>
    <xf numFmtId="0" fontId="47" fillId="15" borderId="48" xfId="92" applyFont="1" applyFill="1" applyBorder="1" applyAlignment="1" applyProtection="1">
      <alignment horizontal="center" vertical="center"/>
      <protection locked="0"/>
    </xf>
    <xf numFmtId="0" fontId="47" fillId="15" borderId="41" xfId="92" applyFont="1" applyFill="1" applyBorder="1" applyAlignment="1" applyProtection="1">
      <alignment horizontal="center" vertical="center"/>
      <protection locked="0"/>
    </xf>
    <xf numFmtId="0" fontId="47" fillId="15" borderId="60" xfId="92" applyFont="1" applyFill="1" applyBorder="1" applyAlignment="1" applyProtection="1">
      <alignment horizontal="left" vertical="top" wrapText="1"/>
      <protection locked="0"/>
    </xf>
    <xf numFmtId="0" fontId="47" fillId="15" borderId="61" xfId="92" applyFont="1" applyFill="1" applyBorder="1" applyAlignment="1" applyProtection="1">
      <alignment horizontal="left" vertical="top"/>
      <protection locked="0"/>
    </xf>
    <xf numFmtId="0" fontId="47" fillId="15" borderId="62" xfId="92" applyFont="1" applyFill="1" applyBorder="1" applyAlignment="1" applyProtection="1">
      <alignment horizontal="left" vertical="top"/>
      <protection locked="0"/>
    </xf>
    <xf numFmtId="0" fontId="47" fillId="15" borderId="55" xfId="92" applyFont="1" applyFill="1" applyBorder="1" applyAlignment="1" applyProtection="1">
      <alignment horizontal="left" vertical="top"/>
      <protection locked="0"/>
    </xf>
    <xf numFmtId="0" fontId="47" fillId="15" borderId="0" xfId="92" applyFont="1" applyFill="1" applyBorder="1" applyAlignment="1" applyProtection="1">
      <alignment horizontal="left" vertical="top"/>
      <protection locked="0"/>
    </xf>
    <xf numFmtId="0" fontId="47" fillId="15" borderId="20" xfId="92" applyFont="1" applyFill="1" applyBorder="1" applyAlignment="1" applyProtection="1">
      <alignment horizontal="left" vertical="top"/>
      <protection locked="0"/>
    </xf>
    <xf numFmtId="0" fontId="47" fillId="15" borderId="56" xfId="92" applyFont="1" applyFill="1" applyBorder="1" applyAlignment="1" applyProtection="1">
      <alignment horizontal="left" vertical="top"/>
      <protection locked="0"/>
    </xf>
    <xf numFmtId="0" fontId="47" fillId="15" borderId="57" xfId="92" applyFont="1" applyFill="1" applyBorder="1" applyAlignment="1" applyProtection="1">
      <alignment horizontal="left" vertical="top"/>
      <protection locked="0"/>
    </xf>
    <xf numFmtId="0" fontId="47" fillId="15" borderId="51" xfId="92" applyFont="1" applyFill="1" applyBorder="1" applyAlignment="1" applyProtection="1">
      <alignment horizontal="left" vertical="top"/>
      <protection locked="0"/>
    </xf>
    <xf numFmtId="0" fontId="47" fillId="15" borderId="42" xfId="92" applyFont="1" applyFill="1" applyBorder="1" applyAlignment="1" applyProtection="1">
      <alignment horizontal="center" vertical="center" wrapText="1"/>
      <protection locked="0"/>
    </xf>
    <xf numFmtId="0" fontId="47" fillId="15" borderId="43" xfId="92" applyFont="1" applyFill="1" applyBorder="1" applyAlignment="1" applyProtection="1">
      <alignment horizontal="center" vertical="center" wrapText="1"/>
      <protection locked="0"/>
    </xf>
    <xf numFmtId="0" fontId="47" fillId="15" borderId="39" xfId="92" applyFont="1" applyFill="1" applyBorder="1" applyAlignment="1" applyProtection="1">
      <alignment horizontal="center" vertical="center" wrapText="1"/>
      <protection locked="0"/>
    </xf>
    <xf numFmtId="0" fontId="47" fillId="15" borderId="40" xfId="92" applyFont="1" applyFill="1" applyBorder="1" applyAlignment="1" applyProtection="1">
      <alignment horizontal="center" vertical="center" wrapText="1"/>
      <protection locked="0"/>
    </xf>
    <xf numFmtId="0" fontId="47" fillId="15" borderId="0" xfId="92" applyFont="1" applyFill="1" applyBorder="1" applyAlignment="1" applyProtection="1">
      <alignment horizontal="center" vertical="center" wrapText="1"/>
      <protection locked="0"/>
    </xf>
    <xf numFmtId="0" fontId="47" fillId="15" borderId="20" xfId="92" applyFont="1" applyFill="1" applyBorder="1" applyAlignment="1" applyProtection="1">
      <alignment horizontal="center" vertical="center" wrapText="1"/>
      <protection locked="0"/>
    </xf>
    <xf numFmtId="0" fontId="47" fillId="15" borderId="47" xfId="92" applyFont="1" applyFill="1" applyBorder="1" applyAlignment="1" applyProtection="1">
      <alignment horizontal="center" vertical="center" wrapText="1"/>
      <protection locked="0"/>
    </xf>
    <xf numFmtId="0" fontId="47" fillId="15" borderId="48" xfId="92" applyFont="1" applyFill="1" applyBorder="1" applyAlignment="1" applyProtection="1">
      <alignment horizontal="center" vertical="center" wrapText="1"/>
      <protection locked="0"/>
    </xf>
    <xf numFmtId="0" fontId="47" fillId="15" borderId="41" xfId="92" applyFont="1" applyFill="1" applyBorder="1" applyAlignment="1" applyProtection="1">
      <alignment horizontal="center" vertical="center" wrapText="1"/>
      <protection locked="0"/>
    </xf>
    <xf numFmtId="0" fontId="47" fillId="15" borderId="61" xfId="92" applyFont="1" applyFill="1" applyBorder="1" applyAlignment="1" applyProtection="1">
      <alignment horizontal="left" vertical="top" wrapText="1"/>
      <protection locked="0"/>
    </xf>
    <xf numFmtId="0" fontId="47" fillId="15" borderId="62" xfId="92" applyFont="1" applyFill="1" applyBorder="1" applyAlignment="1" applyProtection="1">
      <alignment horizontal="left" vertical="top" wrapText="1"/>
      <protection locked="0"/>
    </xf>
    <xf numFmtId="0" fontId="47" fillId="15" borderId="55" xfId="92" applyFont="1" applyFill="1" applyBorder="1" applyAlignment="1" applyProtection="1">
      <alignment horizontal="left" vertical="top" wrapText="1"/>
      <protection locked="0"/>
    </xf>
    <xf numFmtId="0" fontId="47" fillId="15" borderId="0" xfId="92" applyFont="1" applyFill="1" applyBorder="1" applyAlignment="1" applyProtection="1">
      <alignment horizontal="left" vertical="top" wrapText="1"/>
      <protection locked="0"/>
    </xf>
    <xf numFmtId="0" fontId="47" fillId="15" borderId="20" xfId="92" applyFont="1" applyFill="1" applyBorder="1" applyAlignment="1" applyProtection="1">
      <alignment horizontal="left" vertical="top" wrapText="1"/>
      <protection locked="0"/>
    </xf>
    <xf numFmtId="0" fontId="47" fillId="15" borderId="56" xfId="92" applyFont="1" applyFill="1" applyBorder="1" applyAlignment="1" applyProtection="1">
      <alignment horizontal="left" vertical="top" wrapText="1"/>
      <protection locked="0"/>
    </xf>
    <xf numFmtId="0" fontId="47" fillId="15" borderId="57" xfId="92" applyFont="1" applyFill="1" applyBorder="1" applyAlignment="1" applyProtection="1">
      <alignment horizontal="left" vertical="top" wrapText="1"/>
      <protection locked="0"/>
    </xf>
    <xf numFmtId="0" fontId="47" fillId="15" borderId="51" xfId="92" applyFont="1" applyFill="1" applyBorder="1" applyAlignment="1" applyProtection="1">
      <alignment horizontal="left" vertical="top" wrapText="1"/>
      <protection locked="0"/>
    </xf>
    <xf numFmtId="0" fontId="46" fillId="19" borderId="0" xfId="0" applyFont="1" applyFill="1" applyAlignment="1" applyProtection="1">
      <alignment horizontal="center"/>
    </xf>
    <xf numFmtId="0" fontId="77" fillId="22" borderId="0" xfId="92" applyFont="1" applyFill="1" applyAlignment="1" applyProtection="1">
      <alignment horizontal="center"/>
      <protection locked="0"/>
    </xf>
    <xf numFmtId="0" fontId="76" fillId="0" borderId="20" xfId="0" applyFont="1" applyBorder="1" applyAlignment="1" applyProtection="1">
      <alignment horizontal="right" vertical="center"/>
    </xf>
    <xf numFmtId="0" fontId="25" fillId="19" borderId="0" xfId="92" applyFont="1" applyFill="1" applyAlignment="1" applyProtection="1">
      <alignment horizontal="center"/>
    </xf>
    <xf numFmtId="0" fontId="76" fillId="19" borderId="15" xfId="0" applyFont="1" applyFill="1" applyBorder="1" applyAlignment="1" applyProtection="1">
      <alignment horizontal="center"/>
    </xf>
    <xf numFmtId="0" fontId="76" fillId="19" borderId="0" xfId="0" applyFont="1" applyFill="1" applyBorder="1" applyAlignment="1" applyProtection="1">
      <alignment horizontal="center"/>
    </xf>
    <xf numFmtId="0" fontId="25" fillId="19" borderId="0" xfId="312" applyFont="1" applyFill="1" applyAlignment="1" applyProtection="1">
      <alignment horizontal="center" vertical="top"/>
    </xf>
    <xf numFmtId="0" fontId="77" fillId="22" borderId="0" xfId="92" applyFont="1" applyFill="1" applyAlignment="1" applyProtection="1">
      <alignment horizontal="center"/>
    </xf>
    <xf numFmtId="0" fontId="76" fillId="0" borderId="20" xfId="313" applyFont="1" applyBorder="1" applyAlignment="1" applyProtection="1">
      <alignment horizontal="center" vertical="center"/>
    </xf>
    <xf numFmtId="0" fontId="31" fillId="19" borderId="0" xfId="0" applyFont="1" applyFill="1" applyAlignment="1" applyProtection="1">
      <alignment horizontal="center" vertical="top"/>
    </xf>
    <xf numFmtId="0" fontId="75" fillId="19" borderId="15" xfId="0" applyFont="1" applyFill="1" applyBorder="1" applyAlignment="1" applyProtection="1">
      <alignment horizontal="center"/>
    </xf>
    <xf numFmtId="0" fontId="76" fillId="19" borderId="15" xfId="313" applyFont="1" applyFill="1" applyBorder="1" applyAlignment="1" applyProtection="1">
      <alignment horizontal="center" vertical="center"/>
    </xf>
    <xf numFmtId="0" fontId="25" fillId="19" borderId="0" xfId="312" applyFont="1" applyFill="1" applyAlignment="1" applyProtection="1">
      <alignment horizontal="left" vertical="top"/>
      <protection locked="0"/>
    </xf>
    <xf numFmtId="0" fontId="39" fillId="6" borderId="0" xfId="0" applyFont="1" applyFill="1" applyBorder="1" applyProtection="1"/>
    <xf numFmtId="0" fontId="74" fillId="21" borderId="0" xfId="0" applyFont="1" applyFill="1" applyAlignment="1" applyProtection="1">
      <alignment horizontal="center"/>
    </xf>
    <xf numFmtId="0" fontId="25" fillId="19" borderId="0" xfId="92" applyFont="1" applyFill="1" applyAlignment="1" applyProtection="1">
      <alignment horizontal="center" vertical="top"/>
    </xf>
    <xf numFmtId="0" fontId="76" fillId="19" borderId="15" xfId="0" applyFont="1" applyFill="1" applyBorder="1" applyAlignment="1" applyProtection="1">
      <alignment horizontal="center" vertical="center"/>
    </xf>
    <xf numFmtId="0" fontId="35" fillId="0" borderId="7" xfId="92" applyFont="1" applyFill="1" applyBorder="1" applyAlignment="1" applyProtection="1">
      <alignment horizontal="left" vertical="center"/>
    </xf>
    <xf numFmtId="0" fontId="35" fillId="0" borderId="8" xfId="92" applyFont="1" applyFill="1" applyBorder="1" applyAlignment="1" applyProtection="1">
      <alignment horizontal="left" vertical="center"/>
    </xf>
    <xf numFmtId="0" fontId="76" fillId="0" borderId="20" xfId="0" applyFont="1" applyBorder="1" applyAlignment="1" applyProtection="1">
      <alignment horizontal="center" vertical="center"/>
    </xf>
    <xf numFmtId="0" fontId="50" fillId="0" borderId="0" xfId="92" applyFont="1" applyBorder="1" applyAlignment="1" applyProtection="1">
      <alignment horizontal="right" vertical="center"/>
      <protection locked="0"/>
    </xf>
    <xf numFmtId="0" fontId="50" fillId="0" borderId="20" xfId="92" applyFont="1" applyBorder="1" applyAlignment="1" applyProtection="1">
      <alignment horizontal="right" vertical="center"/>
      <protection locked="0"/>
    </xf>
    <xf numFmtId="0" fontId="47" fillId="15" borderId="31" xfId="92" applyFont="1" applyFill="1" applyBorder="1" applyAlignment="1" applyProtection="1">
      <alignment horizontal="center" vertical="center" wrapText="1"/>
      <protection locked="0"/>
    </xf>
    <xf numFmtId="0" fontId="47" fillId="15" borderId="4" xfId="92" applyFont="1" applyFill="1" applyBorder="1" applyAlignment="1" applyProtection="1">
      <alignment horizontal="center" vertical="center" wrapText="1"/>
      <protection locked="0"/>
    </xf>
    <xf numFmtId="0" fontId="47" fillId="15" borderId="32" xfId="92" applyFont="1" applyFill="1" applyBorder="1" applyAlignment="1" applyProtection="1">
      <alignment horizontal="center" vertical="center" wrapText="1"/>
      <protection locked="0"/>
    </xf>
    <xf numFmtId="0" fontId="47" fillId="15" borderId="30" xfId="92" applyFont="1" applyFill="1" applyBorder="1" applyAlignment="1" applyProtection="1">
      <alignment horizontal="center" vertical="center" wrapText="1"/>
      <protection locked="0"/>
    </xf>
    <xf numFmtId="0" fontId="47" fillId="15" borderId="21" xfId="92" applyFont="1" applyFill="1" applyBorder="1" applyAlignment="1" applyProtection="1">
      <alignment horizontal="center" vertical="center" wrapText="1"/>
      <protection locked="0"/>
    </xf>
    <xf numFmtId="0" fontId="47" fillId="15" borderId="15" xfId="92" applyFont="1" applyFill="1" applyBorder="1" applyAlignment="1" applyProtection="1">
      <alignment horizontal="center" vertical="center" wrapText="1"/>
      <protection locked="0"/>
    </xf>
    <xf numFmtId="0" fontId="47" fillId="15" borderId="33" xfId="92" applyFont="1" applyFill="1" applyBorder="1" applyAlignment="1" applyProtection="1">
      <alignment horizontal="center" vertical="center" wrapText="1"/>
      <protection locked="0"/>
    </xf>
    <xf numFmtId="0" fontId="74" fillId="21" borderId="0" xfId="0" applyFont="1" applyFill="1" applyAlignment="1" applyProtection="1">
      <alignment horizontal="center"/>
      <protection locked="0"/>
    </xf>
    <xf numFmtId="0" fontId="25" fillId="19" borderId="0" xfId="92" applyFont="1" applyFill="1" applyAlignment="1" applyProtection="1">
      <alignment horizontal="center" vertical="top"/>
      <protection locked="0"/>
    </xf>
    <xf numFmtId="0" fontId="76" fillId="0" borderId="20" xfId="0" applyFont="1" applyBorder="1" applyAlignment="1" applyProtection="1">
      <alignment horizontal="right" vertical="center"/>
      <protection locked="0"/>
    </xf>
    <xf numFmtId="0" fontId="76" fillId="19" borderId="15" xfId="0" applyFont="1" applyFill="1" applyBorder="1" applyAlignment="1" applyProtection="1">
      <alignment horizontal="center" vertical="center"/>
      <protection locked="0"/>
    </xf>
    <xf numFmtId="0" fontId="25" fillId="19" borderId="0" xfId="92" applyFont="1" applyFill="1" applyAlignment="1" applyProtection="1">
      <alignment horizontal="center"/>
      <protection locked="0"/>
    </xf>
    <xf numFmtId="0" fontId="76" fillId="19" borderId="15" xfId="0" applyFont="1" applyFill="1" applyBorder="1" applyAlignment="1" applyProtection="1">
      <alignment horizontal="center"/>
      <protection locked="0"/>
    </xf>
    <xf numFmtId="0" fontId="76" fillId="19" borderId="0" xfId="0" applyFont="1" applyFill="1" applyBorder="1" applyAlignment="1" applyProtection="1">
      <alignment horizontal="center"/>
      <protection locked="0"/>
    </xf>
    <xf numFmtId="0" fontId="75" fillId="19" borderId="15" xfId="0" applyFont="1" applyFill="1" applyBorder="1" applyAlignment="1" applyProtection="1">
      <alignment horizontal="center"/>
      <protection locked="0"/>
    </xf>
    <xf numFmtId="0" fontId="31" fillId="19" borderId="0" xfId="0" applyFont="1" applyFill="1" applyAlignment="1" applyProtection="1">
      <alignment horizontal="center" vertical="top"/>
      <protection locked="0"/>
    </xf>
    <xf numFmtId="0" fontId="76" fillId="0" borderId="20" xfId="0" applyFont="1" applyBorder="1" applyAlignment="1" applyProtection="1">
      <alignment horizontal="center" vertical="center"/>
      <protection locked="0"/>
    </xf>
    <xf numFmtId="0" fontId="39" fillId="6" borderId="0" xfId="0" applyFont="1" applyFill="1" applyBorder="1" applyProtection="1">
      <protection locked="0"/>
    </xf>
    <xf numFmtId="0" fontId="35" fillId="0" borderId="7" xfId="92" applyFont="1" applyFill="1" applyBorder="1" applyAlignment="1" applyProtection="1">
      <alignment horizontal="left" vertical="center"/>
      <protection locked="0"/>
    </xf>
    <xf numFmtId="0" fontId="35" fillId="0" borderId="8" xfId="92" applyFont="1" applyFill="1" applyBorder="1" applyAlignment="1" applyProtection="1">
      <alignment horizontal="left" vertical="center"/>
      <protection locked="0"/>
    </xf>
    <xf numFmtId="0" fontId="47" fillId="15" borderId="78" xfId="92" applyFont="1" applyFill="1" applyBorder="1" applyAlignment="1" applyProtection="1">
      <alignment horizontal="center" vertical="center"/>
      <protection locked="0"/>
    </xf>
    <xf numFmtId="0" fontId="47" fillId="15" borderId="79" xfId="92" applyFont="1" applyFill="1" applyBorder="1" applyAlignment="1" applyProtection="1">
      <alignment horizontal="center" vertical="center"/>
      <protection locked="0"/>
    </xf>
    <xf numFmtId="0" fontId="47" fillId="15" borderId="80" xfId="92" applyFont="1" applyFill="1" applyBorder="1" applyAlignment="1" applyProtection="1">
      <alignment horizontal="center" vertical="center"/>
      <protection locked="0"/>
    </xf>
    <xf numFmtId="0" fontId="47" fillId="15" borderId="64" xfId="92" applyFont="1" applyFill="1" applyBorder="1" applyAlignment="1" applyProtection="1">
      <alignment horizontal="center" vertical="center"/>
      <protection locked="0"/>
    </xf>
    <xf numFmtId="0" fontId="47" fillId="15" borderId="73" xfId="92" applyFont="1" applyFill="1" applyBorder="1" applyAlignment="1" applyProtection="1">
      <alignment horizontal="center" vertical="center"/>
      <protection locked="0"/>
    </xf>
    <xf numFmtId="0" fontId="47" fillId="15" borderId="74" xfId="92" applyFont="1" applyFill="1" applyBorder="1" applyAlignment="1" applyProtection="1">
      <alignment horizontal="center" vertical="center"/>
      <protection locked="0"/>
    </xf>
    <xf numFmtId="0" fontId="47" fillId="15" borderId="75" xfId="92" applyFont="1" applyFill="1" applyBorder="1" applyAlignment="1" applyProtection="1">
      <alignment horizontal="center" vertical="center"/>
      <protection locked="0"/>
    </xf>
    <xf numFmtId="0" fontId="25" fillId="19" borderId="0" xfId="312" applyFont="1" applyFill="1" applyAlignment="1" applyProtection="1">
      <alignment horizontal="center" vertical="top"/>
      <protection locked="0"/>
    </xf>
    <xf numFmtId="0" fontId="47" fillId="15" borderId="78" xfId="92" applyFont="1" applyFill="1" applyBorder="1" applyAlignment="1" applyProtection="1">
      <alignment horizontal="center" vertical="center" wrapText="1"/>
      <protection locked="0"/>
    </xf>
    <xf numFmtId="0" fontId="47" fillId="15" borderId="79" xfId="92" applyFont="1" applyFill="1" applyBorder="1" applyAlignment="1" applyProtection="1">
      <alignment horizontal="center" vertical="center" wrapText="1"/>
      <protection locked="0"/>
    </xf>
    <xf numFmtId="0" fontId="47" fillId="15" borderId="80" xfId="92" applyFont="1" applyFill="1" applyBorder="1" applyAlignment="1" applyProtection="1">
      <alignment horizontal="center" vertical="center" wrapText="1"/>
      <protection locked="0"/>
    </xf>
    <xf numFmtId="0" fontId="47" fillId="15" borderId="64" xfId="92" applyFont="1" applyFill="1" applyBorder="1" applyAlignment="1" applyProtection="1">
      <alignment horizontal="center" vertical="center" wrapText="1"/>
      <protection locked="0"/>
    </xf>
    <xf numFmtId="0" fontId="47" fillId="15" borderId="73" xfId="92" applyFont="1" applyFill="1" applyBorder="1" applyAlignment="1" applyProtection="1">
      <alignment horizontal="center" vertical="center" wrapText="1"/>
      <protection locked="0"/>
    </xf>
    <xf numFmtId="0" fontId="47" fillId="15" borderId="74" xfId="92" applyFont="1" applyFill="1" applyBorder="1" applyAlignment="1" applyProtection="1">
      <alignment horizontal="center" vertical="center" wrapText="1"/>
      <protection locked="0"/>
    </xf>
    <xf numFmtId="0" fontId="47" fillId="15" borderId="75" xfId="92" applyFont="1" applyFill="1" applyBorder="1" applyAlignment="1" applyProtection="1">
      <alignment horizontal="center" vertical="center" wrapText="1"/>
      <protection locked="0"/>
    </xf>
    <xf numFmtId="0" fontId="76" fillId="19" borderId="15" xfId="313" applyFont="1" applyFill="1" applyBorder="1" applyAlignment="1" applyProtection="1">
      <alignment horizontal="center" vertical="center"/>
      <protection locked="0"/>
    </xf>
    <xf numFmtId="0" fontId="76" fillId="0" borderId="20" xfId="313" applyFont="1" applyBorder="1" applyAlignment="1" applyProtection="1">
      <alignment horizontal="center" vertical="center"/>
      <protection locked="0"/>
    </xf>
  </cellXfs>
  <cellStyles count="540">
    <cellStyle name="Body: normal cell" xfId="533" xr:uid="{00000000-0005-0000-0000-000001000000}"/>
    <cellStyle name="Comma" xfId="106" builtinId="3"/>
    <cellStyle name="Comma 2" xfId="8" xr:uid="{00000000-0005-0000-0000-000004000000}"/>
    <cellStyle name="Comma 2 2" xfId="447" xr:uid="{00000000-0005-0000-0000-000005000000}"/>
    <cellStyle name="Comma 3" xfId="76" xr:uid="{00000000-0005-0000-0000-000006000000}"/>
    <cellStyle name="Comma 3 2" xfId="79" xr:uid="{00000000-0005-0000-0000-000007000000}"/>
    <cellStyle name="Comma 3 2 2" xfId="456" xr:uid="{00000000-0005-0000-0000-000008000000}"/>
    <cellStyle name="Comma 3 2 2 2" xfId="519" xr:uid="{00000000-0005-0000-0000-000009000000}"/>
    <cellStyle name="Comma 3 2 2 3" xfId="490" xr:uid="{00000000-0005-0000-0000-00000A000000}"/>
    <cellStyle name="Comma 3 2 3" xfId="505" xr:uid="{00000000-0005-0000-0000-00000B000000}"/>
    <cellStyle name="Comma 3 2 4" xfId="474" xr:uid="{00000000-0005-0000-0000-00000C000000}"/>
    <cellStyle name="Comma 3 3" xfId="96" xr:uid="{00000000-0005-0000-0000-00000D000000}"/>
    <cellStyle name="Comma 3 3 2" xfId="459" xr:uid="{00000000-0005-0000-0000-00000E000000}"/>
    <cellStyle name="Comma 3 3 2 2" xfId="522" xr:uid="{00000000-0005-0000-0000-00000F000000}"/>
    <cellStyle name="Comma 3 3 2 3" xfId="493" xr:uid="{00000000-0005-0000-0000-000010000000}"/>
    <cellStyle name="Comma 3 3 3" xfId="508" xr:uid="{00000000-0005-0000-0000-000011000000}"/>
    <cellStyle name="Comma 3 3 4" xfId="477" xr:uid="{00000000-0005-0000-0000-000012000000}"/>
    <cellStyle name="Comma 3 4" xfId="453" xr:uid="{00000000-0005-0000-0000-000013000000}"/>
    <cellStyle name="Comma 3 4 2" xfId="516" xr:uid="{00000000-0005-0000-0000-000014000000}"/>
    <cellStyle name="Comma 3 4 3" xfId="487" xr:uid="{00000000-0005-0000-0000-000015000000}"/>
    <cellStyle name="Comma 3 5" xfId="502" xr:uid="{00000000-0005-0000-0000-000016000000}"/>
    <cellStyle name="Comma 3 6" xfId="471" xr:uid="{00000000-0005-0000-0000-000017000000}"/>
    <cellStyle name="Comma 4" xfId="108" xr:uid="{00000000-0005-0000-0000-000018000000}"/>
    <cellStyle name="Comma 5" xfId="529" xr:uid="{00000000-0005-0000-0000-000019000000}"/>
    <cellStyle name="Comma 6" xfId="538" xr:uid="{00000000-0005-0000-0000-00001A000000}"/>
    <cellStyle name="Comma 7" xfId="528" xr:uid="{00000000-0005-0000-0000-00001B000000}"/>
    <cellStyle name="Currency 2" xfId="7" xr:uid="{00000000-0005-0000-0000-00001D000000}"/>
    <cellStyle name="Currency 2 2" xfId="446" xr:uid="{00000000-0005-0000-0000-00001E000000}"/>
    <cellStyle name="Currency 3" xfId="497" xr:uid="{00000000-0005-0000-0000-00001F000000}"/>
    <cellStyle name="Excel Built-in Calculation" xfId="3" xr:uid="{00000000-0005-0000-0000-000020000000}"/>
    <cellStyle name="Excel Built-in Calculation 2" xfId="466" xr:uid="{00000000-0005-0000-0000-000021000000}"/>
    <cellStyle name="Excel Built-in Calculation 3" xfId="481" xr:uid="{00000000-0005-0000-0000-000022000000}"/>
    <cellStyle name="Excel Built-in Input" xfId="2" xr:uid="{00000000-0005-0000-0000-000023000000}"/>
    <cellStyle name="Excel Built-in Input 2" xfId="465" xr:uid="{00000000-0005-0000-0000-000024000000}"/>
    <cellStyle name="Excel Built-in Input 3" xfId="482" xr:uid="{00000000-0005-0000-0000-000025000000}"/>
    <cellStyle name="Excel Built-in Normal" xfId="4" xr:uid="{00000000-0005-0000-0000-000026000000}"/>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Followed Hyperlink" xfId="398" builtinId="9" hidden="1"/>
    <cellStyle name="Followed Hyperlink" xfId="399" builtinId="9" hidden="1"/>
    <cellStyle name="Followed Hyperlink" xfId="400" builtinId="9" hidden="1"/>
    <cellStyle name="Followed Hyperlink" xfId="401" builtinId="9" hidden="1"/>
    <cellStyle name="Followed Hyperlink" xfId="402" builtinId="9" hidden="1"/>
    <cellStyle name="Followed Hyperlink" xfId="403" builtinId="9" hidden="1"/>
    <cellStyle name="Followed Hyperlink" xfId="404" builtinId="9" hidden="1"/>
    <cellStyle name="Followed Hyperlink" xfId="405" builtinId="9" hidden="1"/>
    <cellStyle name="Followed Hyperlink" xfId="406" builtinId="9" hidden="1"/>
    <cellStyle name="Followed Hyperlink" xfId="407" builtinId="9" hidden="1"/>
    <cellStyle name="Followed Hyperlink" xfId="408" builtinId="9" hidden="1"/>
    <cellStyle name="Followed Hyperlink" xfId="409" builtinId="9" hidden="1"/>
    <cellStyle name="Followed Hyperlink" xfId="410" builtinId="9" hidden="1"/>
    <cellStyle name="Followed Hyperlink" xfId="411" builtinId="9" hidden="1"/>
    <cellStyle name="Followed Hyperlink" xfId="412" builtinId="9" hidden="1"/>
    <cellStyle name="Followed Hyperlink" xfId="413" builtinId="9" hidden="1"/>
    <cellStyle name="Followed Hyperlink" xfId="414" builtinId="9" hidden="1"/>
    <cellStyle name="Followed Hyperlink" xfId="415" builtinId="9" hidden="1"/>
    <cellStyle name="Followed Hyperlink" xfId="416" builtinId="9" hidden="1"/>
    <cellStyle name="Followed Hyperlink" xfId="417" builtinId="9" hidden="1"/>
    <cellStyle name="Followed Hyperlink" xfId="418" builtinId="9" hidden="1"/>
    <cellStyle name="Followed Hyperlink" xfId="419" builtinId="9" hidden="1"/>
    <cellStyle name="Followed Hyperlink" xfId="420" builtinId="9" hidden="1"/>
    <cellStyle name="Followed Hyperlink" xfId="421" builtinId="9" hidden="1"/>
    <cellStyle name="Followed Hyperlink" xfId="422" builtinId="9" hidden="1"/>
    <cellStyle name="Followed Hyperlink" xfId="423" builtinId="9" hidden="1"/>
    <cellStyle name="Followed Hyperlink" xfId="424" builtinId="9" hidden="1"/>
    <cellStyle name="Followed Hyperlink" xfId="425" builtinId="9" hidden="1"/>
    <cellStyle name="Followed Hyperlink" xfId="426" builtinId="9" hidden="1"/>
    <cellStyle name="Followed Hyperlink" xfId="427" builtinId="9" hidden="1"/>
    <cellStyle name="Followed Hyperlink" xfId="428" builtinId="9" hidden="1"/>
    <cellStyle name="Followed Hyperlink" xfId="429" builtinId="9" hidden="1"/>
    <cellStyle name="Followed Hyperlink" xfId="430" builtinId="9" hidden="1"/>
    <cellStyle name="Followed Hyperlink" xfId="431" builtinId="9" hidden="1"/>
    <cellStyle name="Followed Hyperlink" xfId="432" builtinId="9" hidden="1"/>
    <cellStyle name="Followed Hyperlink" xfId="433" builtinId="9" hidden="1"/>
    <cellStyle name="Followed Hyperlink" xfId="434" builtinId="9" hidden="1"/>
    <cellStyle name="Followed Hyperlink" xfId="435" builtinId="9" hidden="1"/>
    <cellStyle name="Followed Hyperlink" xfId="436" builtinId="9" hidden="1"/>
    <cellStyle name="Followed Hyperlink" xfId="437" builtinId="9" hidden="1"/>
    <cellStyle name="Followed Hyperlink" xfId="438" builtinId="9" hidden="1"/>
    <cellStyle name="Followed Hyperlink" xfId="439" builtinId="9" hidden="1"/>
    <cellStyle name="Followed Hyperlink" xfId="440" builtinId="9" hidden="1"/>
    <cellStyle name="Followed Hyperlink" xfId="441" builtinId="9" hidden="1"/>
    <cellStyle name="Followed Hyperlink" xfId="442" builtinId="9" hidden="1"/>
    <cellStyle name="Followed Hyperlink" xfId="443" builtinId="9" hidden="1"/>
    <cellStyle name="Followed Hyperlink" xfId="444" builtinId="9" hidden="1"/>
    <cellStyle name="Followed Hyperlink" xfId="445" builtinId="9" hidden="1"/>
    <cellStyle name="Followed Hyperlink" xfId="463" builtinId="9" hidden="1"/>
    <cellStyle name="Followed Hyperlink" xfId="530" builtinId="9" hidden="1"/>
    <cellStyle name="Followed Hyperlink" xfId="531" builtinId="9" hidden="1"/>
    <cellStyle name="Followed Hyperlink" xfId="532" builtinId="9" hidden="1"/>
    <cellStyle name="Hyperlink" xfId="5" builtinId="8" customBuiltin="1"/>
    <cellStyle name="Hyperlink 2" xfId="93" xr:uid="{00000000-0005-0000-0000-0000C9010000}"/>
    <cellStyle name="Ligne détail" xfId="111" xr:uid="{00000000-0005-0000-0000-0000CB010000}"/>
    <cellStyle name="Normal" xfId="0" builtinId="0"/>
    <cellStyle name="Normal 10" xfId="536" xr:uid="{00000000-0005-0000-0000-0000CE010000}"/>
    <cellStyle name="Normal 2" xfId="1" xr:uid="{00000000-0005-0000-0000-0000CF010000}"/>
    <cellStyle name="Normal 2 2" xfId="24" xr:uid="{00000000-0005-0000-0000-0000D0010000}"/>
    <cellStyle name="Normal 2 2 2" xfId="449" xr:uid="{00000000-0005-0000-0000-0000D1010000}"/>
    <cellStyle name="Normal 3" xfId="6" xr:uid="{00000000-0005-0000-0000-0000D2010000}"/>
    <cellStyle name="Normal 3 2" xfId="231" xr:uid="{00000000-0005-0000-0000-0000D3010000}"/>
    <cellStyle name="Normal 3 3" xfId="313" xr:uid="{00000000-0005-0000-0000-0000D4010000}"/>
    <cellStyle name="Normal 4" xfId="23" xr:uid="{00000000-0005-0000-0000-0000D5010000}"/>
    <cellStyle name="Normal 4 2" xfId="77" xr:uid="{00000000-0005-0000-0000-0000D6010000}"/>
    <cellStyle name="Normal 4 2 2" xfId="136" xr:uid="{00000000-0005-0000-0000-0000D7010000}"/>
    <cellStyle name="Normal 4 2 2 2" xfId="461" xr:uid="{00000000-0005-0000-0000-0000D8010000}"/>
    <cellStyle name="Normal 4 2 2 2 2" xfId="524" xr:uid="{00000000-0005-0000-0000-0000D9010000}"/>
    <cellStyle name="Normal 4 2 2 2 3" xfId="495" xr:uid="{00000000-0005-0000-0000-0000DA010000}"/>
    <cellStyle name="Normal 4 2 2 3" xfId="510" xr:uid="{00000000-0005-0000-0000-0000DB010000}"/>
    <cellStyle name="Normal 4 2 2 4" xfId="479" xr:uid="{00000000-0005-0000-0000-0000DC010000}"/>
    <cellStyle name="Normal 4 2 3" xfId="454" xr:uid="{00000000-0005-0000-0000-0000DD010000}"/>
    <cellStyle name="Normal 4 2 3 2" xfId="517" xr:uid="{00000000-0005-0000-0000-0000DE010000}"/>
    <cellStyle name="Normal 4 2 3 3" xfId="488" xr:uid="{00000000-0005-0000-0000-0000DF010000}"/>
    <cellStyle name="Normal 4 2 4" xfId="503" xr:uid="{00000000-0005-0000-0000-0000E0010000}"/>
    <cellStyle name="Normal 4 2 5" xfId="472" xr:uid="{00000000-0005-0000-0000-0000E1010000}"/>
    <cellStyle name="Normal 4 3" xfId="448" xr:uid="{00000000-0005-0000-0000-0000E2010000}"/>
    <cellStyle name="Normal 4 3 2" xfId="512" xr:uid="{00000000-0005-0000-0000-0000E3010000}"/>
    <cellStyle name="Normal 4 3 3" xfId="483" xr:uid="{00000000-0005-0000-0000-0000E4010000}"/>
    <cellStyle name="Normal 4 4" xfId="498" xr:uid="{00000000-0005-0000-0000-0000E5010000}"/>
    <cellStyle name="Normal 4 5" xfId="467" xr:uid="{00000000-0005-0000-0000-0000E6010000}"/>
    <cellStyle name="Normal 5" xfId="74" xr:uid="{00000000-0005-0000-0000-0000E7010000}"/>
    <cellStyle name="Normal 5 2" xfId="78" xr:uid="{00000000-0005-0000-0000-0000E8010000}"/>
    <cellStyle name="Normal 5 2 2" xfId="455" xr:uid="{00000000-0005-0000-0000-0000E9010000}"/>
    <cellStyle name="Normal 5 2 2 2" xfId="518" xr:uid="{00000000-0005-0000-0000-0000EA010000}"/>
    <cellStyle name="Normal 5 2 2 3" xfId="489" xr:uid="{00000000-0005-0000-0000-0000EB010000}"/>
    <cellStyle name="Normal 5 2 3" xfId="504" xr:uid="{00000000-0005-0000-0000-0000EC010000}"/>
    <cellStyle name="Normal 5 2 4" xfId="473" xr:uid="{00000000-0005-0000-0000-0000ED010000}"/>
    <cellStyle name="Normal 5 3" xfId="95" xr:uid="{00000000-0005-0000-0000-0000EE010000}"/>
    <cellStyle name="Normal 5 3 2" xfId="458" xr:uid="{00000000-0005-0000-0000-0000EF010000}"/>
    <cellStyle name="Normal 5 3 2 2" xfId="521" xr:uid="{00000000-0005-0000-0000-0000F0010000}"/>
    <cellStyle name="Normal 5 3 2 3" xfId="492" xr:uid="{00000000-0005-0000-0000-0000F1010000}"/>
    <cellStyle name="Normal 5 3 3" xfId="507" xr:uid="{00000000-0005-0000-0000-0000F2010000}"/>
    <cellStyle name="Normal 5 3 4" xfId="476" xr:uid="{00000000-0005-0000-0000-0000F3010000}"/>
    <cellStyle name="Normal 5 4" xfId="451" xr:uid="{00000000-0005-0000-0000-0000F4010000}"/>
    <cellStyle name="Normal 5 4 2" xfId="514" xr:uid="{00000000-0005-0000-0000-0000F5010000}"/>
    <cellStyle name="Normal 5 4 3" xfId="485" xr:uid="{00000000-0005-0000-0000-0000F6010000}"/>
    <cellStyle name="Normal 5 5" xfId="500" xr:uid="{00000000-0005-0000-0000-0000F7010000}"/>
    <cellStyle name="Normal 5 6" xfId="469" xr:uid="{00000000-0005-0000-0000-0000F8010000}"/>
    <cellStyle name="Normal 6" xfId="92" xr:uid="{00000000-0005-0000-0000-0000F9010000}"/>
    <cellStyle name="Normal 6 2" xfId="457" xr:uid="{00000000-0005-0000-0000-0000FA010000}"/>
    <cellStyle name="Normal 6 2 2" xfId="520" xr:uid="{00000000-0005-0000-0000-0000FB010000}"/>
    <cellStyle name="Normal 6 2 3" xfId="491" xr:uid="{00000000-0005-0000-0000-0000FC010000}"/>
    <cellStyle name="Normal 6 3" xfId="312" xr:uid="{00000000-0005-0000-0000-0000FD010000}"/>
    <cellStyle name="Normal 6 3 2" xfId="462" xr:uid="{00000000-0005-0000-0000-0000FE010000}"/>
    <cellStyle name="Normal 6 3 2 2" xfId="525" xr:uid="{00000000-0005-0000-0000-0000FF010000}"/>
    <cellStyle name="Normal 6 3 2 3" xfId="496" xr:uid="{00000000-0005-0000-0000-000000020000}"/>
    <cellStyle name="Normal 6 3 3" xfId="511" xr:uid="{00000000-0005-0000-0000-000001020000}"/>
    <cellStyle name="Normal 6 3 4" xfId="480" xr:uid="{00000000-0005-0000-0000-000002020000}"/>
    <cellStyle name="Normal 6 4" xfId="506" xr:uid="{00000000-0005-0000-0000-000003020000}"/>
    <cellStyle name="Normal 6 4 2" xfId="535" xr:uid="{00000000-0005-0000-0000-000004020000}"/>
    <cellStyle name="Normal 6 5" xfId="475" xr:uid="{00000000-0005-0000-0000-000005020000}"/>
    <cellStyle name="Normal 6 6" xfId="534" xr:uid="{00000000-0005-0000-0000-000006020000}"/>
    <cellStyle name="Normal 7" xfId="107" xr:uid="{00000000-0005-0000-0000-000007020000}"/>
    <cellStyle name="Normal 7 2" xfId="110" xr:uid="{00000000-0005-0000-0000-000008020000}"/>
    <cellStyle name="Normal 7 2 2" xfId="460" xr:uid="{00000000-0005-0000-0000-000009020000}"/>
    <cellStyle name="Normal 7 2 2 2" xfId="523" xr:uid="{00000000-0005-0000-0000-00000A020000}"/>
    <cellStyle name="Normal 7 2 2 3" xfId="494" xr:uid="{00000000-0005-0000-0000-00000B020000}"/>
    <cellStyle name="Normal 7 2 3" xfId="509" xr:uid="{00000000-0005-0000-0000-00000C020000}"/>
    <cellStyle name="Normal 7 2 4" xfId="478" xr:uid="{00000000-0005-0000-0000-00000D020000}"/>
    <cellStyle name="Normal 8" xfId="464" xr:uid="{00000000-0005-0000-0000-00000E020000}"/>
    <cellStyle name="Normal 8 2" xfId="526" xr:uid="{00000000-0005-0000-0000-00000F020000}"/>
    <cellStyle name="Normal 9" xfId="527" xr:uid="{00000000-0005-0000-0000-000010020000}"/>
    <cellStyle name="Note 2" xfId="537" xr:uid="{00000000-0005-0000-0000-000011020000}"/>
    <cellStyle name="Percent 2" xfId="25" xr:uid="{00000000-0005-0000-0000-000013020000}"/>
    <cellStyle name="Percent 2 2" xfId="450" xr:uid="{00000000-0005-0000-0000-000014020000}"/>
    <cellStyle name="Percent 2 2 2" xfId="513" xr:uid="{00000000-0005-0000-0000-000015020000}"/>
    <cellStyle name="Percent 2 2 3" xfId="484" xr:uid="{00000000-0005-0000-0000-000016020000}"/>
    <cellStyle name="Percent 2 3" xfId="499" xr:uid="{00000000-0005-0000-0000-000017020000}"/>
    <cellStyle name="Percent 2 4" xfId="468" xr:uid="{00000000-0005-0000-0000-000018020000}"/>
    <cellStyle name="Percent 3" xfId="75" xr:uid="{00000000-0005-0000-0000-000019020000}"/>
    <cellStyle name="Percent 3 2" xfId="452" xr:uid="{00000000-0005-0000-0000-00001A020000}"/>
    <cellStyle name="Percent 3 2 2" xfId="515" xr:uid="{00000000-0005-0000-0000-00001B020000}"/>
    <cellStyle name="Percent 3 2 3" xfId="486" xr:uid="{00000000-0005-0000-0000-00001C020000}"/>
    <cellStyle name="Percent 3 3" xfId="501" xr:uid="{00000000-0005-0000-0000-00001D020000}"/>
    <cellStyle name="Percent 3 4" xfId="470" xr:uid="{00000000-0005-0000-0000-00001E020000}"/>
    <cellStyle name="Percent 4" xfId="109" xr:uid="{00000000-0005-0000-0000-00001F020000}"/>
    <cellStyle name="Percent 5" xfId="539" xr:uid="{00000000-0005-0000-0000-000020020000}"/>
    <cellStyle name="Titre colonnes" xfId="112" xr:uid="{00000000-0005-0000-0000-000021020000}"/>
    <cellStyle name="Titre lignes" xfId="94" xr:uid="{00000000-0005-0000-0000-000022020000}"/>
  </cellStyles>
  <dxfs count="137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420E"/>
      <rgbColor rgb="0000FF00"/>
      <rgbColor rgb="000000FF"/>
      <rgbColor rgb="00FFD320"/>
      <rgbColor rgb="00FF00FF"/>
      <rgbColor rgb="0000FFFF"/>
      <rgbColor rgb="007E0021"/>
      <rgbColor rgb="00008000"/>
      <rgbColor rgb="00000080"/>
      <rgbColor rgb="00808000"/>
      <rgbColor rgb="00800080"/>
      <rgbColor rgb="00008080"/>
      <rgbColor rgb="00B3B3B3"/>
      <rgbColor rgb="007F7F7F"/>
      <rgbColor rgb="00B07BD7"/>
      <rgbColor rgb="00993366"/>
      <rgbColor rgb="00F2F2F2"/>
      <rgbColor rgb="00E7E6E6"/>
      <rgbColor rgb="004B1F6F"/>
      <rgbColor rgb="00FF8080"/>
      <rgbColor rgb="000066CC"/>
      <rgbColor rgb="00BDD7EE"/>
      <rgbColor rgb="00000080"/>
      <rgbColor rgb="00FF00FF"/>
      <rgbColor rgb="00FFFF00"/>
      <rgbColor rgb="0000FFFF"/>
      <rgbColor rgb="00800080"/>
      <rgbColor rgb="00800000"/>
      <rgbColor rgb="00008080"/>
      <rgbColor rgb="000000FF"/>
      <rgbColor rgb="0000CCFF"/>
      <rgbColor rgb="00D9D9D9"/>
      <rgbColor rgb="00C5E0B4"/>
      <rgbColor rgb="00FFFF9B"/>
      <rgbColor rgb="0083CAFF"/>
      <rgbColor rgb="00F4B183"/>
      <rgbColor rgb="00CC99FF"/>
      <rgbColor rgb="00FFCC99"/>
      <rgbColor rgb="002E75B6"/>
      <rgbColor rgb="0033CCCC"/>
      <rgbColor rgb="00AECF00"/>
      <rgbColor rgb="00FFC000"/>
      <rgbColor rgb="00FF950E"/>
      <rgbColor rgb="00FA7D00"/>
      <rgbColor rgb="00666699"/>
      <rgbColor rgb="005B9BD5"/>
      <rgbColor rgb="00004586"/>
      <rgbColor rgb="00579D1C"/>
      <rgbColor rgb="00003300"/>
      <rgbColor rgb="00314004"/>
      <rgbColor rgb="00993300"/>
      <rgbColor rgb="00993366"/>
      <rgbColor rgb="003F3F76"/>
      <rgbColor rgb="00333333"/>
    </indexedColors>
    <mruColors>
      <color rgb="FFD82626"/>
      <color rgb="FFD0F5B5"/>
      <color rgb="FFABD79B"/>
      <color rgb="FFFFFF99"/>
      <color rgb="FFE05955"/>
      <color rgb="FFF9B67F"/>
      <color rgb="FFF8A764"/>
      <color rgb="FF79FF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22422</xdr:rowOff>
    </xdr:from>
    <xdr:to>
      <xdr:col>11</xdr:col>
      <xdr:colOff>2054678</xdr:colOff>
      <xdr:row>14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1709708"/>
          <a:ext cx="16178892" cy="11886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mn-lt"/>
              <a:ea typeface="+mn-ea"/>
              <a:cs typeface="Arial" panose="020B0604020202020204" pitchFamily="34" charset="0"/>
            </a:rPr>
            <a:t>Description of Calculations/Inputs:</a:t>
          </a:r>
          <a:r>
            <a:rPr kumimoji="0" lang="en-US" sz="1400" b="0" i="0" u="none" strike="noStrike" kern="0" cap="none" spc="0" normalizeH="0" baseline="0" noProof="0">
              <a:ln>
                <a:noFill/>
              </a:ln>
              <a:solidFill>
                <a:prstClr val="black"/>
              </a:solidFill>
              <a:effectLst/>
              <a:uLnTx/>
              <a:uFillTx/>
              <a:latin typeface="+mn-lt"/>
              <a:ea typeface="+mn-ea"/>
              <a:cs typeface="Arial" panose="020B0604020202020204" pitchFamily="34" charset="0"/>
            </a:rPr>
            <a:t>
This page is very important and should be used extensively.  It is where you will collect all of your relevant data from the peer reviewed literature.  This page contains meta-analyses that can be used to formulate mean, low, and high estimates contained on the "Advanced Controls" page. You can use this sheet for common factoring needs for variables used in First Cost and Operating Cost Factoring.  </a:t>
          </a:r>
          <a:endParaRPr lang="en-US" sz="1100" b="0">
            <a:latin typeface="+mn-lt"/>
          </a:endParaRPr>
        </a:p>
      </xdr:txBody>
    </xdr:sp>
    <xdr:clientData/>
  </xdr:twoCellAnchor>
  <xdr:twoCellAnchor>
    <xdr:from>
      <xdr:col>0</xdr:col>
      <xdr:colOff>0</xdr:colOff>
      <xdr:row>1366</xdr:row>
      <xdr:rowOff>0</xdr:rowOff>
    </xdr:from>
    <xdr:to>
      <xdr:col>10</xdr:col>
      <xdr:colOff>403225</xdr:colOff>
      <xdr:row>1367</xdr:row>
      <xdr:rowOff>38100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0" y="254850900"/>
          <a:ext cx="13614400"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Decription of Calculations/Inputs:
Using multiple data points from literature review yuo can enter in cumulative adoption data that correlate with price/cost and calculate a learning rate to use in Advanced Controls for First Cost or a factoring variable
</a:t>
          </a:r>
          <a:endParaRPr lang="en-US" sz="1100"/>
        </a:p>
      </xdr:txBody>
    </xdr:sp>
    <xdr:clientData/>
  </xdr:twoCellAnchor>
  <xdr:twoCellAnchor>
    <xdr:from>
      <xdr:col>7</xdr:col>
      <xdr:colOff>402981</xdr:colOff>
      <xdr:row>1371</xdr:row>
      <xdr:rowOff>12212</xdr:rowOff>
    </xdr:from>
    <xdr:to>
      <xdr:col>11</xdr:col>
      <xdr:colOff>280866</xdr:colOff>
      <xdr:row>1381</xdr:row>
      <xdr:rowOff>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0899531" y="255644162"/>
          <a:ext cx="3487860" cy="190231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[EXPLAIN</a:t>
          </a:r>
          <a:r>
            <a:rPr lang="en-US" sz="1100" b="1" baseline="0"/>
            <a:t> ANY FACTORING DONE HERE]</a:t>
          </a:r>
          <a:endParaRPr lang="en-US" sz="1100" b="1"/>
        </a:p>
      </xdr:txBody>
    </xdr:sp>
    <xdr:clientData/>
  </xdr:twoCellAnchor>
  <xdr:twoCellAnchor>
    <xdr:from>
      <xdr:col>4</xdr:col>
      <xdr:colOff>635000</xdr:colOff>
      <xdr:row>1419</xdr:row>
      <xdr:rowOff>122116</xdr:rowOff>
    </xdr:from>
    <xdr:to>
      <xdr:col>6</xdr:col>
      <xdr:colOff>512884</xdr:colOff>
      <xdr:row>1442</xdr:row>
      <xdr:rowOff>91099</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6140450" y="264955216"/>
          <a:ext cx="3440234" cy="456003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[EXPLAIN</a:t>
          </a:r>
          <a:r>
            <a:rPr lang="en-US" sz="1100" b="1" baseline="0"/>
            <a:t> ANY FACTORING DONE HERE]</a:t>
          </a:r>
          <a:endParaRPr lang="en-US" sz="1100" b="1"/>
        </a:p>
      </xdr:txBody>
    </xdr:sp>
    <xdr:clientData/>
  </xdr:twoCellAnchor>
  <xdr:twoCellAnchor>
    <xdr:from>
      <xdr:col>0</xdr:col>
      <xdr:colOff>2362200</xdr:colOff>
      <xdr:row>39</xdr:row>
      <xdr:rowOff>152400</xdr:rowOff>
    </xdr:from>
    <xdr:to>
      <xdr:col>10</xdr:col>
      <xdr:colOff>25400</xdr:colOff>
      <xdr:row>42</xdr:row>
      <xdr:rowOff>554567</xdr:rowOff>
    </xdr:to>
    <xdr:sp macro="" textlink="">
      <xdr:nvSpPr>
        <xdr:cNvPr id="7" name="Down Arrow Callout 6">
          <a:extLst>
            <a:ext uri="{FF2B5EF4-FFF2-40B4-BE49-F238E27FC236}">
              <a16:creationId xmlns:a16="http://schemas.microsoft.com/office/drawing/2014/main" id="{00000000-0008-0000-0100-000007000000}"/>
            </a:ext>
          </a:extLst>
        </xdr:cNvPr>
        <xdr:cNvSpPr/>
      </xdr:nvSpPr>
      <xdr:spPr>
        <a:xfrm>
          <a:off x="1057275" y="7953375"/>
          <a:ext cx="12179300" cy="992717"/>
        </a:xfrm>
        <a:prstGeom prst="downArrowCallout">
          <a:avLst>
            <a:gd name="adj1" fmla="val 20031"/>
            <a:gd name="adj2" fmla="val 34869"/>
            <a:gd name="adj3" fmla="val 24530"/>
            <a:gd name="adj4" fmla="val 52100"/>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800" b="1"/>
            <a:t>ENTER VARIABLE DATA FROM SOURCES HERE. BE</a:t>
          </a:r>
          <a:r>
            <a:rPr lang="en-US" sz="1800" b="1" baseline="0"/>
            <a:t> SURE TO COMPLETE EVERY FIELD!</a:t>
          </a:r>
          <a:endParaRPr lang="en-US" sz="1800" b="1"/>
        </a:p>
      </xdr:txBody>
    </xdr:sp>
    <xdr:clientData/>
  </xdr:twoCellAnchor>
  <xdr:twoCellAnchor editAs="oneCell">
    <xdr:from>
      <xdr:col>5</xdr:col>
      <xdr:colOff>0</xdr:colOff>
      <xdr:row>1</xdr:row>
      <xdr:rowOff>0</xdr:rowOff>
    </xdr:from>
    <xdr:to>
      <xdr:col>6</xdr:col>
      <xdr:colOff>527339</xdr:colOff>
      <xdr:row>6</xdr:row>
      <xdr:rowOff>148070</xdr:rowOff>
    </xdr:to>
    <xdr:pic>
      <xdr:nvPicPr>
        <xdr:cNvPr id="8" name="Picture 7">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05700" y="295275"/>
          <a:ext cx="2089439" cy="1148195"/>
        </a:xfrm>
        <a:prstGeom prst="rect">
          <a:avLst/>
        </a:prstGeom>
        <a:noFill/>
        <a:ln>
          <a:noFill/>
        </a:ln>
      </xdr:spPr>
    </xdr:pic>
    <xdr:clientData/>
  </xdr:twoCellAnchor>
  <xdr:twoCellAnchor>
    <xdr:from>
      <xdr:col>8</xdr:col>
      <xdr:colOff>121229</xdr:colOff>
      <xdr:row>1384</xdr:row>
      <xdr:rowOff>138545</xdr:rowOff>
    </xdr:from>
    <xdr:to>
      <xdr:col>11</xdr:col>
      <xdr:colOff>1056410</xdr:colOff>
      <xdr:row>1405</xdr:row>
      <xdr:rowOff>103909</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2157365" y="272692090"/>
          <a:ext cx="3619500" cy="408709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[EXPLAIN</a:t>
          </a:r>
          <a:r>
            <a:rPr lang="en-US" sz="1100" b="1" baseline="0">
              <a:solidFill>
                <a:schemeClr val="dk1"/>
              </a:solidFill>
              <a:effectLst/>
              <a:latin typeface="+mn-lt"/>
              <a:ea typeface="+mn-ea"/>
              <a:cs typeface="+mn-cs"/>
            </a:rPr>
            <a:t> ANY FACTORING DONE HERE]</a:t>
          </a:r>
          <a:endParaRPr lang="en-US">
            <a:effectLst/>
          </a:endParaRPr>
        </a:p>
      </xdr:txBody>
    </xdr:sp>
    <xdr:clientData/>
  </xdr:twoCellAnchor>
  <mc:AlternateContent xmlns:mc="http://schemas.openxmlformats.org/markup-compatibility/2006">
    <mc:Choice xmlns:a14="http://schemas.microsoft.com/office/drawing/2010/main" Requires="a14">
      <xdr:twoCellAnchor>
        <xdr:from>
          <xdr:col>13</xdr:col>
          <xdr:colOff>152400</xdr:colOff>
          <xdr:row>4</xdr:row>
          <xdr:rowOff>152400</xdr:rowOff>
        </xdr:from>
        <xdr:to>
          <xdr:col>14</xdr:col>
          <xdr:colOff>2362200</xdr:colOff>
          <xdr:row>7</xdr:row>
          <xdr:rowOff>114300</xdr:rowOff>
        </xdr:to>
        <xdr:sp macro="" textlink="">
          <xdr:nvSpPr>
            <xdr:cNvPr id="174377" name="Button 297" hidden="1">
              <a:extLst>
                <a:ext uri="{63B3BB69-23CF-44E3-9099-C40C66FF867C}">
                  <a14:compatExt spid="_x0000_s174377"/>
                </a:ext>
                <a:ext uri="{FF2B5EF4-FFF2-40B4-BE49-F238E27FC236}">
                  <a16:creationId xmlns:a16="http://schemas.microsoft.com/office/drawing/2014/main" id="{00000000-0008-0000-0100-000029A9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Summarize Variables Below</a:t>
              </a:r>
            </a:p>
          </xdr:txBody>
        </xdr:sp>
        <xdr:clientData fPrintsWithSheet="0"/>
      </xdr:twoCellAnchor>
    </mc:Choice>
    <mc:Fallback/>
  </mc:AlternateContent>
  <xdr:twoCellAnchor editAs="oneCell">
    <xdr:from>
      <xdr:col>6</xdr:col>
      <xdr:colOff>381000</xdr:colOff>
      <xdr:row>1409</xdr:row>
      <xdr:rowOff>71437</xdr:rowOff>
    </xdr:from>
    <xdr:to>
      <xdr:col>8</xdr:col>
      <xdr:colOff>122524</xdr:colOff>
      <xdr:row>1415</xdr:row>
      <xdr:rowOff>52820</xdr:rowOff>
    </xdr:to>
    <xdr:pic>
      <xdr:nvPicPr>
        <xdr:cNvPr id="12" name="Picture 11">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48875" y="281249437"/>
          <a:ext cx="2098963" cy="1124383"/>
        </a:xfrm>
        <a:prstGeom prst="rect">
          <a:avLst/>
        </a:prstGeom>
        <a:noFill/>
        <a:ln>
          <a:noFill/>
        </a:ln>
      </xdr:spPr>
    </xdr:pic>
    <xdr:clientData/>
  </xdr:twoCellAnchor>
  <xdr:twoCellAnchor editAs="oneCell">
    <xdr:from>
      <xdr:col>0</xdr:col>
      <xdr:colOff>119063</xdr:colOff>
      <xdr:row>1374</xdr:row>
      <xdr:rowOff>0</xdr:rowOff>
    </xdr:from>
    <xdr:to>
      <xdr:col>0</xdr:col>
      <xdr:colOff>1619250</xdr:colOff>
      <xdr:row>1379</xdr:row>
      <xdr:rowOff>171883</xdr:rowOff>
    </xdr:to>
    <xdr:pic>
      <xdr:nvPicPr>
        <xdr:cNvPr id="14" name="Picture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9063" y="274367625"/>
          <a:ext cx="1500187" cy="1124383"/>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22422</xdr:rowOff>
    </xdr:from>
    <xdr:to>
      <xdr:col>10</xdr:col>
      <xdr:colOff>403225</xdr:colOff>
      <xdr:row>15</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1656489"/>
          <a:ext cx="12722225" cy="11459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prstClr val="black"/>
              </a:solidFill>
              <a:effectLst/>
              <a:uLnTx/>
              <a:uFillTx/>
              <a:latin typeface="+mn-lt"/>
              <a:ea typeface="+mn-ea"/>
              <a:cs typeface="Arial" panose="020B0604020202020204" pitchFamily="34" charset="0"/>
            </a:rPr>
            <a:t>Description of Calculations/Inputs:
</a:t>
          </a:r>
          <a:r>
            <a:rPr kumimoji="0" lang="en-US" sz="1400" b="0" i="0" u="none" strike="noStrike" kern="0" cap="none" spc="0" normalizeH="0" baseline="0" noProof="0">
              <a:ln>
                <a:noFill/>
              </a:ln>
              <a:solidFill>
                <a:prstClr val="black"/>
              </a:solidFill>
              <a:effectLst/>
              <a:uLnTx/>
              <a:uFillTx/>
              <a:latin typeface="+mn-lt"/>
              <a:ea typeface="+mn-ea"/>
              <a:cs typeface="Arial" panose="020B0604020202020204" pitchFamily="34" charset="0"/>
            </a:rPr>
            <a:t>This page is very important and should be used extensively.  It is where you will collect all of your relevant data from the peer reviewed literature.  This page contains meta-analyses that can be used to formulate mean, low, and high estimates contained on the "Advanced Controls" page. You can use this sheet for common factoring needs for variables used in First Cost and Operating Cost Factoring.  </a:t>
          </a:r>
          <a:endParaRPr lang="en-US" sz="1100" b="0">
            <a:latin typeface="+mn-lt"/>
          </a:endParaRPr>
        </a:p>
      </xdr:txBody>
    </xdr:sp>
    <xdr:clientData/>
  </xdr:twoCellAnchor>
  <xdr:twoCellAnchor>
    <xdr:from>
      <xdr:col>0</xdr:col>
      <xdr:colOff>0</xdr:colOff>
      <xdr:row>1550</xdr:row>
      <xdr:rowOff>0</xdr:rowOff>
    </xdr:from>
    <xdr:to>
      <xdr:col>10</xdr:col>
      <xdr:colOff>403225</xdr:colOff>
      <xdr:row>1551</xdr:row>
      <xdr:rowOff>38100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0" y="145351500"/>
          <a:ext cx="12138025" cy="83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Decription of Calculations/Inputs:</a:t>
          </a:r>
          <a:r>
            <a:rPr lang="en-US" sz="1100" b="0"/>
            <a:t>
Using multiple data points from literature review you</a:t>
          </a:r>
          <a:r>
            <a:rPr lang="en-US" sz="1100" b="0" baseline="0"/>
            <a:t> </a:t>
          </a:r>
          <a:r>
            <a:rPr lang="en-US" sz="1100" b="0"/>
            <a:t>can enter in cumulative adoption data that correlate with price/cost and calculate a learning rate to use in Advanced Controls for First Cost or a factoring variable
</a:t>
          </a:r>
        </a:p>
      </xdr:txBody>
    </xdr:sp>
    <xdr:clientData/>
  </xdr:twoCellAnchor>
  <xdr:twoCellAnchor>
    <xdr:from>
      <xdr:col>0</xdr:col>
      <xdr:colOff>0</xdr:colOff>
      <xdr:row>1589</xdr:row>
      <xdr:rowOff>0</xdr:rowOff>
    </xdr:from>
    <xdr:to>
      <xdr:col>10</xdr:col>
      <xdr:colOff>403225</xdr:colOff>
      <xdr:row>1589</xdr:row>
      <xdr:rowOff>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0" y="10058400"/>
          <a:ext cx="8613775"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Decription of Calculations/Inputs:</a:t>
          </a:r>
        </a:p>
        <a:p>
          <a:endParaRPr lang="en-US" sz="1100"/>
        </a:p>
        <a:p>
          <a:pPr marL="0" marR="0" indent="0" defTabSz="914400" eaLnBrk="1" fontAlgn="auto" latinLnBrk="0" hangingPunct="1">
            <a:lnSpc>
              <a:spcPct val="100000"/>
            </a:lnSpc>
            <a:spcBef>
              <a:spcPts val="0"/>
            </a:spcBef>
            <a:spcAft>
              <a:spcPts val="0"/>
            </a:spcAft>
            <a:buClrTx/>
            <a:buSzTx/>
            <a:buFontTx/>
            <a:buNone/>
            <a:tabLst/>
            <a:defRPr/>
          </a:pPr>
          <a:r>
            <a:rPr lang="en-US" sz="1100"/>
            <a:t>Using multiple data points from literature review</a:t>
          </a:r>
          <a:r>
            <a:rPr lang="en-US" sz="1100" baseline="0"/>
            <a:t> you can enter in cumulative adoption data that correlate with price/cost or an efficiency variable and calculate a learning rate and values of the cost or efficiency variable</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endParaRPr lang="en-US">
            <a:effectLst/>
          </a:endParaRPr>
        </a:p>
        <a:p>
          <a:endParaRPr lang="en-US" sz="1100"/>
        </a:p>
      </xdr:txBody>
    </xdr:sp>
    <xdr:clientData/>
  </xdr:twoCellAnchor>
  <xdr:twoCellAnchor>
    <xdr:from>
      <xdr:col>7</xdr:col>
      <xdr:colOff>402981</xdr:colOff>
      <xdr:row>1555</xdr:row>
      <xdr:rowOff>12212</xdr:rowOff>
    </xdr:from>
    <xdr:to>
      <xdr:col>11</xdr:col>
      <xdr:colOff>280866</xdr:colOff>
      <xdr:row>1565</xdr:row>
      <xdr:rowOff>0</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11857404" y="83820000"/>
          <a:ext cx="4127500" cy="230798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 The PDS Learning Rate is calculated separately for the PV module and Balance of Systems (BOS) because the literature indicates that these two separate components of a PV system have different historical learning rates and do not equally represent half of the total First Cost. </a:t>
          </a:r>
        </a:p>
      </xdr:txBody>
    </xdr:sp>
    <xdr:clientData/>
  </xdr:twoCellAnchor>
  <xdr:twoCellAnchor>
    <xdr:from>
      <xdr:col>4</xdr:col>
      <xdr:colOff>635000</xdr:colOff>
      <xdr:row>1603</xdr:row>
      <xdr:rowOff>122116</xdr:rowOff>
    </xdr:from>
    <xdr:to>
      <xdr:col>6</xdr:col>
      <xdr:colOff>512884</xdr:colOff>
      <xdr:row>1626</xdr:row>
      <xdr:rowOff>91099</xdr:rowOff>
    </xdr:to>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7558942" y="91134712"/>
          <a:ext cx="2967404" cy="53054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[EXPLAIN</a:t>
          </a:r>
          <a:r>
            <a:rPr lang="en-US" sz="1100" b="1" baseline="0"/>
            <a:t> ANY FACTORING DONE HERE]</a:t>
          </a:r>
          <a:endParaRPr lang="en-US" sz="1100" b="1"/>
        </a:p>
      </xdr:txBody>
    </xdr:sp>
    <xdr:clientData/>
  </xdr:twoCellAnchor>
  <xdr:twoCellAnchor>
    <xdr:from>
      <xdr:col>0</xdr:col>
      <xdr:colOff>2362200</xdr:colOff>
      <xdr:row>40</xdr:row>
      <xdr:rowOff>152400</xdr:rowOff>
    </xdr:from>
    <xdr:to>
      <xdr:col>10</xdr:col>
      <xdr:colOff>25400</xdr:colOff>
      <xdr:row>43</xdr:row>
      <xdr:rowOff>554567</xdr:rowOff>
    </xdr:to>
    <xdr:sp macro="" textlink="">
      <xdr:nvSpPr>
        <xdr:cNvPr id="7" name="Down Arrow Callout 6">
          <a:extLst>
            <a:ext uri="{FF2B5EF4-FFF2-40B4-BE49-F238E27FC236}">
              <a16:creationId xmlns:a16="http://schemas.microsoft.com/office/drawing/2014/main" id="{00000000-0008-0000-0200-000007000000}"/>
            </a:ext>
          </a:extLst>
        </xdr:cNvPr>
        <xdr:cNvSpPr/>
      </xdr:nvSpPr>
      <xdr:spPr>
        <a:xfrm>
          <a:off x="2362200" y="7620000"/>
          <a:ext cx="11734800" cy="948267"/>
        </a:xfrm>
        <a:prstGeom prst="downArrowCallout">
          <a:avLst>
            <a:gd name="adj1" fmla="val 20031"/>
            <a:gd name="adj2" fmla="val 34869"/>
            <a:gd name="adj3" fmla="val 24530"/>
            <a:gd name="adj4" fmla="val 52100"/>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800" b="1"/>
            <a:t>ENTER VARIABLE DATA FROM SOURCES HERE. BE</a:t>
          </a:r>
          <a:r>
            <a:rPr lang="en-US" sz="1800" b="1" baseline="0"/>
            <a:t> SURE TO COMPLETE EVERY FIELD!</a:t>
          </a:r>
          <a:endParaRPr lang="en-US" sz="1800" b="1"/>
        </a:p>
      </xdr:txBody>
    </xdr:sp>
    <xdr:clientData/>
  </xdr:twoCellAnchor>
  <xdr:twoCellAnchor editAs="oneCell">
    <xdr:from>
      <xdr:col>5</xdr:col>
      <xdr:colOff>0</xdr:colOff>
      <xdr:row>1</xdr:row>
      <xdr:rowOff>0</xdr:rowOff>
    </xdr:from>
    <xdr:to>
      <xdr:col>6</xdr:col>
      <xdr:colOff>527339</xdr:colOff>
      <xdr:row>6</xdr:row>
      <xdr:rowOff>148070</xdr:rowOff>
    </xdr:to>
    <xdr:pic>
      <xdr:nvPicPr>
        <xdr:cNvPr id="10" name="Picture 9">
          <a:extLst>
            <a:ext uri="{FF2B5EF4-FFF2-40B4-BE49-F238E27FC236}">
              <a16:creationId xmlns:a16="http://schemas.microsoft.com/office/drawing/2014/main" id="{00000000-0008-0000-0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15545" y="294409"/>
          <a:ext cx="2085975" cy="115252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13</xdr:col>
          <xdr:colOff>152400</xdr:colOff>
          <xdr:row>4</xdr:row>
          <xdr:rowOff>152400</xdr:rowOff>
        </xdr:from>
        <xdr:to>
          <xdr:col>14</xdr:col>
          <xdr:colOff>2362200</xdr:colOff>
          <xdr:row>7</xdr:row>
          <xdr:rowOff>114300</xdr:rowOff>
        </xdr:to>
        <xdr:sp macro="" textlink="">
          <xdr:nvSpPr>
            <xdr:cNvPr id="78768" name="Button 944" hidden="1">
              <a:extLst>
                <a:ext uri="{63B3BB69-23CF-44E3-9099-C40C66FF867C}">
                  <a14:compatExt spid="_x0000_s78768"/>
                </a:ext>
                <a:ext uri="{FF2B5EF4-FFF2-40B4-BE49-F238E27FC236}">
                  <a16:creationId xmlns:a16="http://schemas.microsoft.com/office/drawing/2014/main" id="{00000000-0008-0000-0200-0000B033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Summarize Variables Below</a:t>
              </a:r>
            </a:p>
          </xdr:txBody>
        </xdr:sp>
        <xdr:clientData fPrintsWithSheet="0"/>
      </xdr:twoCellAnchor>
    </mc:Choice>
    <mc:Fallback/>
  </mc:AlternateContent>
  <xdr:twoCellAnchor editAs="oneCell">
    <xdr:from>
      <xdr:col>0</xdr:col>
      <xdr:colOff>190500</xdr:colOff>
      <xdr:row>1557</xdr:row>
      <xdr:rowOff>127000</xdr:rowOff>
    </xdr:from>
    <xdr:to>
      <xdr:col>0</xdr:col>
      <xdr:colOff>2282660</xdr:colOff>
      <xdr:row>1563</xdr:row>
      <xdr:rowOff>138999</xdr:rowOff>
    </xdr:to>
    <xdr:pic>
      <xdr:nvPicPr>
        <xdr:cNvPr id="12" name="Picture 11">
          <a:extLst>
            <a:ext uri="{FF2B5EF4-FFF2-40B4-BE49-F238E27FC236}">
              <a16:creationId xmlns:a16="http://schemas.microsoft.com/office/drawing/2014/main" id="{00000000-0008-0000-0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50571000"/>
          <a:ext cx="2092160" cy="1154999"/>
        </a:xfrm>
        <a:prstGeom prst="rect">
          <a:avLst/>
        </a:prstGeom>
        <a:noFill/>
        <a:ln>
          <a:noFill/>
        </a:ln>
      </xdr:spPr>
    </xdr:pic>
    <xdr:clientData/>
  </xdr:twoCellAnchor>
  <xdr:twoCellAnchor editAs="oneCell">
    <xdr:from>
      <xdr:col>6</xdr:col>
      <xdr:colOff>15875</xdr:colOff>
      <xdr:row>1593</xdr:row>
      <xdr:rowOff>111125</xdr:rowOff>
    </xdr:from>
    <xdr:to>
      <xdr:col>6</xdr:col>
      <xdr:colOff>2300206</xdr:colOff>
      <xdr:row>1599</xdr:row>
      <xdr:rowOff>91371</xdr:rowOff>
    </xdr:to>
    <xdr:pic>
      <xdr:nvPicPr>
        <xdr:cNvPr id="13" name="Picture 12">
          <a:extLst>
            <a:ext uri="{FF2B5EF4-FFF2-40B4-BE49-F238E27FC236}">
              <a16:creationId xmlns:a16="http://schemas.microsoft.com/office/drawing/2014/main" id="{00000000-0008-0000-02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257587750"/>
          <a:ext cx="2092160" cy="1154999"/>
        </a:xfrm>
        <a:prstGeom prst="rect">
          <a:avLst/>
        </a:prstGeom>
        <a:noFill/>
        <a:ln>
          <a:noFill/>
        </a:ln>
      </xdr:spPr>
    </xdr:pic>
    <xdr:clientData/>
  </xdr:twoCellAnchor>
  <xdr:twoCellAnchor>
    <xdr:from>
      <xdr:col>10</xdr:col>
      <xdr:colOff>17318</xdr:colOff>
      <xdr:row>1568</xdr:row>
      <xdr:rowOff>103908</xdr:rowOff>
    </xdr:from>
    <xdr:to>
      <xdr:col>12</xdr:col>
      <xdr:colOff>935181</xdr:colOff>
      <xdr:row>1589</xdr:row>
      <xdr:rowOff>86590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4703136" y="262110681"/>
          <a:ext cx="4191000" cy="446809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[EXPLAIN</a:t>
          </a:r>
          <a:r>
            <a:rPr lang="en-US" sz="1100" b="1" baseline="0">
              <a:solidFill>
                <a:schemeClr val="dk1"/>
              </a:solidFill>
              <a:effectLst/>
              <a:latin typeface="+mn-lt"/>
              <a:ea typeface="+mn-ea"/>
              <a:cs typeface="+mn-cs"/>
            </a:rPr>
            <a:t> ANY FACTORING DONE HERE]</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fri/Box%20Sync/Research/02%20-%20SOLUTION%20MODELS%20&amp;%20TECHNICAL%20REPORTS/MODEL%20FILES%20FOR%20PUBLIC%20-%20Jan%202019/PRIME%20Models/Building%20Models/Drawdown-Building%20Automation%20Systems_RRS_v1.1_18Nov2018_PUBLI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Welcome"/>
      <sheetName val="Basic Controls"/>
      <sheetName val="Advanced Controls"/>
      <sheetName val="Detailed Results"/>
      <sheetName val="ScenarioRecord"/>
      <sheetName val="Variable Meta-analysis"/>
      <sheetName val="Adoption Data"/>
      <sheetName val="Data Interpolator"/>
      <sheetName val="Carbon Price Analysis"/>
      <sheetName val="Variable Summary"/>
      <sheetName val="TAM Data"/>
      <sheetName val="First Cost"/>
      <sheetName val="Operating Cost"/>
      <sheetName val="Net Profit Margin"/>
      <sheetName val="Custom PDS Adoption"/>
      <sheetName val="Custom REF Adoption"/>
      <sheetName val="S-Curve Adoption"/>
      <sheetName val="Regions-Countries Sorting"/>
      <sheetName val="Variable Meta-analysis-DD"/>
      <sheetName val="CO2 Calcs"/>
      <sheetName val="CH4 Calcs"/>
      <sheetName val="Emissions Factors"/>
      <sheetName val="Helper Tables"/>
      <sheetName val="Unit Adoption Calculations"/>
      <sheetName val="XLLang"/>
      <sheetName val="Floor Area Distribution"/>
      <sheetName val="Commercial Energy Consumption"/>
    </sheetNames>
    <sheetDataSet>
      <sheetData sheetId="0"/>
      <sheetData sheetId="1"/>
      <sheetData sheetId="2"/>
      <sheetData sheetId="3">
        <row r="40">
          <cell r="C40" t="str">
            <v>Building Automation Systems</v>
          </cell>
        </row>
        <row r="41">
          <cell r="C41" t="str">
            <v>million m2 commercial floor space</v>
          </cell>
        </row>
        <row r="42">
          <cell r="C42" t="str">
            <v>million m2 commercial floor space</v>
          </cell>
        </row>
        <row r="98">
          <cell r="E98">
            <v>25</v>
          </cell>
        </row>
        <row r="113">
          <cell r="B113">
            <v>6.93288626734667</v>
          </cell>
          <cell r="E113">
            <v>15</v>
          </cell>
        </row>
      </sheetData>
      <sheetData sheetId="4">
        <row r="3">
          <cell r="E3">
            <v>2020</v>
          </cell>
          <cell r="G3">
            <v>2050</v>
          </cell>
        </row>
        <row r="41">
          <cell r="S41">
            <v>0</v>
          </cell>
        </row>
      </sheetData>
      <sheetData sheetId="5"/>
      <sheetData sheetId="6"/>
      <sheetData sheetId="7"/>
      <sheetData sheetId="8"/>
      <sheetData sheetId="9"/>
      <sheetData sheetId="10"/>
      <sheetData sheetId="11"/>
      <sheetData sheetId="12">
        <row r="8">
          <cell r="A8" t="str">
            <v>FIRST COST FORECAST</v>
          </cell>
        </row>
        <row r="19">
          <cell r="A19" t="str">
            <v>Learning Rate</v>
          </cell>
        </row>
        <row r="91">
          <cell r="A91" t="str">
            <v>FIRST COST FACTORING</v>
          </cell>
        </row>
      </sheetData>
      <sheetData sheetId="13">
        <row r="9">
          <cell r="A9" t="str">
            <v>OPERATING COST | SAVING CALCULATION</v>
          </cell>
        </row>
        <row r="68">
          <cell r="B68" t="str">
            <v>Solution Operating Costs/Savings</v>
          </cell>
        </row>
        <row r="120">
          <cell r="A120" t="str">
            <v>LIFETIME COST | SAVINGS AND PAYBACK FORECAST</v>
          </cell>
        </row>
        <row r="254">
          <cell r="A254" t="str">
            <v>LIFETIME COST | SAVINGS FACTORING - PDS/SOLUTION ONLY</v>
          </cell>
        </row>
        <row r="527">
          <cell r="A527" t="str">
            <v>OPERATING COST FACTORING</v>
          </cell>
        </row>
      </sheetData>
      <sheetData sheetId="14"/>
      <sheetData sheetId="15">
        <row r="77">
          <cell r="A77" t="str">
            <v>Scenario 1</v>
          </cell>
          <cell r="B77" t="str">
            <v>Correlation Between BAS Floor area and BEMS Sales</v>
          </cell>
        </row>
        <row r="78">
          <cell r="A78" t="str">
            <v>Year</v>
          </cell>
          <cell r="B78" t="str">
            <v>World</v>
          </cell>
        </row>
        <row r="79">
          <cell r="A79">
            <v>2012</v>
          </cell>
          <cell r="B79" t="e">
            <v>#REF!</v>
          </cell>
        </row>
        <row r="80">
          <cell r="A80">
            <v>2013</v>
          </cell>
          <cell r="B80" t="e">
            <v>#REF!</v>
          </cell>
        </row>
        <row r="81">
          <cell r="A81">
            <v>2014</v>
          </cell>
          <cell r="B81" t="e">
            <v>#REF!</v>
          </cell>
        </row>
        <row r="82">
          <cell r="A82">
            <v>2015</v>
          </cell>
          <cell r="B82" t="e">
            <v>#REF!</v>
          </cell>
        </row>
        <row r="83">
          <cell r="A83">
            <v>2016</v>
          </cell>
          <cell r="B83" t="e">
            <v>#REF!</v>
          </cell>
        </row>
        <row r="84">
          <cell r="A84">
            <v>2017</v>
          </cell>
          <cell r="B84" t="e">
            <v>#REF!</v>
          </cell>
        </row>
        <row r="85">
          <cell r="A85">
            <v>2018</v>
          </cell>
          <cell r="B85" t="e">
            <v>#REF!</v>
          </cell>
        </row>
        <row r="86">
          <cell r="A86">
            <v>2019</v>
          </cell>
          <cell r="B86" t="e">
            <v>#REF!</v>
          </cell>
        </row>
        <row r="87">
          <cell r="A87">
            <v>2020</v>
          </cell>
          <cell r="B87" t="e">
            <v>#REF!</v>
          </cell>
        </row>
        <row r="88">
          <cell r="A88">
            <v>2021</v>
          </cell>
          <cell r="B88" t="e">
            <v>#REF!</v>
          </cell>
        </row>
        <row r="89">
          <cell r="A89">
            <v>2022</v>
          </cell>
          <cell r="B89" t="e">
            <v>#REF!</v>
          </cell>
        </row>
        <row r="90">
          <cell r="A90">
            <v>2023</v>
          </cell>
          <cell r="B90" t="e">
            <v>#REF!</v>
          </cell>
        </row>
        <row r="91">
          <cell r="A91">
            <v>2024</v>
          </cell>
          <cell r="B91" t="e">
            <v>#REF!</v>
          </cell>
        </row>
        <row r="92">
          <cell r="A92">
            <v>2025</v>
          </cell>
          <cell r="B92" t="e">
            <v>#REF!</v>
          </cell>
        </row>
        <row r="93">
          <cell r="A93">
            <v>2026</v>
          </cell>
          <cell r="B93" t="e">
            <v>#REF!</v>
          </cell>
        </row>
        <row r="94">
          <cell r="A94">
            <v>2027</v>
          </cell>
          <cell r="B94" t="e">
            <v>#REF!</v>
          </cell>
        </row>
        <row r="95">
          <cell r="A95">
            <v>2028</v>
          </cell>
          <cell r="B95" t="e">
            <v>#REF!</v>
          </cell>
        </row>
        <row r="96">
          <cell r="A96">
            <v>2029</v>
          </cell>
          <cell r="B96" t="e">
            <v>#REF!</v>
          </cell>
        </row>
        <row r="97">
          <cell r="A97">
            <v>2030</v>
          </cell>
          <cell r="B97" t="e">
            <v>#REF!</v>
          </cell>
        </row>
        <row r="98">
          <cell r="A98">
            <v>2031</v>
          </cell>
          <cell r="B98" t="e">
            <v>#REF!</v>
          </cell>
        </row>
        <row r="99">
          <cell r="A99">
            <v>2032</v>
          </cell>
          <cell r="B99" t="e">
            <v>#REF!</v>
          </cell>
        </row>
        <row r="100">
          <cell r="A100">
            <v>2033</v>
          </cell>
          <cell r="B100" t="e">
            <v>#REF!</v>
          </cell>
        </row>
        <row r="101">
          <cell r="A101">
            <v>2034</v>
          </cell>
          <cell r="B101" t="e">
            <v>#REF!</v>
          </cell>
        </row>
        <row r="102">
          <cell r="A102">
            <v>2035</v>
          </cell>
          <cell r="B102" t="e">
            <v>#REF!</v>
          </cell>
        </row>
        <row r="103">
          <cell r="A103">
            <v>2036</v>
          </cell>
          <cell r="B103" t="e">
            <v>#REF!</v>
          </cell>
        </row>
        <row r="104">
          <cell r="A104">
            <v>2037</v>
          </cell>
          <cell r="B104" t="e">
            <v>#REF!</v>
          </cell>
        </row>
        <row r="105">
          <cell r="A105">
            <v>2038</v>
          </cell>
          <cell r="B105" t="e">
            <v>#REF!</v>
          </cell>
        </row>
        <row r="106">
          <cell r="A106">
            <v>2039</v>
          </cell>
          <cell r="B106" t="e">
            <v>#REF!</v>
          </cell>
        </row>
        <row r="107">
          <cell r="A107">
            <v>2040</v>
          </cell>
          <cell r="B107" t="e">
            <v>#REF!</v>
          </cell>
        </row>
        <row r="108">
          <cell r="A108">
            <v>2041</v>
          </cell>
          <cell r="B108" t="e">
            <v>#REF!</v>
          </cell>
        </row>
        <row r="109">
          <cell r="A109">
            <v>2042</v>
          </cell>
          <cell r="B109" t="e">
            <v>#REF!</v>
          </cell>
        </row>
        <row r="110">
          <cell r="A110">
            <v>2043</v>
          </cell>
          <cell r="B110" t="e">
            <v>#REF!</v>
          </cell>
        </row>
        <row r="111">
          <cell r="A111">
            <v>2044</v>
          </cell>
          <cell r="B111" t="e">
            <v>#REF!</v>
          </cell>
        </row>
        <row r="112">
          <cell r="A112">
            <v>2045</v>
          </cell>
          <cell r="B112" t="e">
            <v>#REF!</v>
          </cell>
        </row>
        <row r="113">
          <cell r="A113">
            <v>2046</v>
          </cell>
          <cell r="B113" t="e">
            <v>#REF!</v>
          </cell>
        </row>
        <row r="114">
          <cell r="A114">
            <v>2047</v>
          </cell>
          <cell r="B114" t="e">
            <v>#REF!</v>
          </cell>
        </row>
        <row r="115">
          <cell r="A115">
            <v>2048</v>
          </cell>
          <cell r="B115" t="e">
            <v>#REF!</v>
          </cell>
        </row>
        <row r="116">
          <cell r="A116">
            <v>2049</v>
          </cell>
          <cell r="B116" t="e">
            <v>#REF!</v>
          </cell>
        </row>
        <row r="117">
          <cell r="A117">
            <v>2050</v>
          </cell>
          <cell r="B117" t="e">
            <v>#REF!</v>
          </cell>
        </row>
        <row r="118">
          <cell r="A118">
            <v>2051</v>
          </cell>
          <cell r="B118" t="e">
            <v>#REF!</v>
          </cell>
        </row>
        <row r="119">
          <cell r="A119">
            <v>2052</v>
          </cell>
          <cell r="B119" t="e">
            <v>#REF!</v>
          </cell>
        </row>
        <row r="120">
          <cell r="A120">
            <v>2053</v>
          </cell>
          <cell r="B120" t="e">
            <v>#REF!</v>
          </cell>
        </row>
        <row r="121">
          <cell r="A121">
            <v>2054</v>
          </cell>
          <cell r="B121" t="e">
            <v>#REF!</v>
          </cell>
        </row>
        <row r="122">
          <cell r="A122">
            <v>2055</v>
          </cell>
          <cell r="B122" t="e">
            <v>#REF!</v>
          </cell>
        </row>
        <row r="123">
          <cell r="A123">
            <v>2056</v>
          </cell>
          <cell r="B123" t="e">
            <v>#REF!</v>
          </cell>
        </row>
        <row r="124">
          <cell r="A124">
            <v>2057</v>
          </cell>
          <cell r="B124" t="e">
            <v>#REF!</v>
          </cell>
        </row>
        <row r="125">
          <cell r="A125">
            <v>2058</v>
          </cell>
          <cell r="B125" t="e">
            <v>#REF!</v>
          </cell>
        </row>
        <row r="126">
          <cell r="A126">
            <v>2059</v>
          </cell>
          <cell r="B126" t="e">
            <v>#REF!</v>
          </cell>
        </row>
        <row r="127">
          <cell r="A127">
            <v>2060</v>
          </cell>
          <cell r="B127" t="e">
            <v>#REF!</v>
          </cell>
        </row>
        <row r="128">
          <cell r="A128" t="str">
            <v>Back to top</v>
          </cell>
        </row>
        <row r="131">
          <cell r="A131" t="str">
            <v>Scenario 2</v>
          </cell>
          <cell r="B131" t="str">
            <v>[Type Scenario 2 Name Here...]</v>
          </cell>
        </row>
        <row r="132">
          <cell r="A132" t="str">
            <v>Year</v>
          </cell>
          <cell r="B132" t="str">
            <v>World</v>
          </cell>
        </row>
        <row r="133">
          <cell r="A133">
            <v>2012</v>
          </cell>
        </row>
        <row r="134">
          <cell r="A134">
            <v>2013</v>
          </cell>
        </row>
        <row r="135">
          <cell r="A135">
            <v>2014</v>
          </cell>
        </row>
        <row r="136">
          <cell r="A136">
            <v>2015</v>
          </cell>
        </row>
        <row r="137">
          <cell r="A137">
            <v>2016</v>
          </cell>
        </row>
        <row r="138">
          <cell r="A138">
            <v>2017</v>
          </cell>
        </row>
        <row r="139">
          <cell r="A139">
            <v>2018</v>
          </cell>
        </row>
        <row r="140">
          <cell r="A140">
            <v>2019</v>
          </cell>
        </row>
        <row r="141">
          <cell r="A141">
            <v>2020</v>
          </cell>
        </row>
        <row r="142">
          <cell r="A142">
            <v>2021</v>
          </cell>
        </row>
        <row r="143">
          <cell r="A143">
            <v>2022</v>
          </cell>
        </row>
        <row r="144">
          <cell r="A144">
            <v>2023</v>
          </cell>
        </row>
        <row r="145">
          <cell r="A145">
            <v>2024</v>
          </cell>
        </row>
        <row r="146">
          <cell r="A146">
            <v>2025</v>
          </cell>
        </row>
        <row r="147">
          <cell r="A147">
            <v>2026</v>
          </cell>
        </row>
        <row r="148">
          <cell r="A148">
            <v>2027</v>
          </cell>
        </row>
        <row r="149">
          <cell r="A149">
            <v>2028</v>
          </cell>
        </row>
        <row r="150">
          <cell r="A150">
            <v>2029</v>
          </cell>
        </row>
        <row r="151">
          <cell r="A151">
            <v>2030</v>
          </cell>
        </row>
        <row r="152">
          <cell r="A152">
            <v>2031</v>
          </cell>
        </row>
        <row r="153">
          <cell r="A153">
            <v>2032</v>
          </cell>
        </row>
        <row r="154">
          <cell r="A154">
            <v>2033</v>
          </cell>
        </row>
        <row r="155">
          <cell r="A155">
            <v>2034</v>
          </cell>
        </row>
        <row r="156">
          <cell r="A156">
            <v>2035</v>
          </cell>
        </row>
        <row r="157">
          <cell r="A157">
            <v>2036</v>
          </cell>
        </row>
        <row r="158">
          <cell r="A158">
            <v>2037</v>
          </cell>
        </row>
        <row r="159">
          <cell r="A159">
            <v>2038</v>
          </cell>
        </row>
        <row r="160">
          <cell r="A160">
            <v>2039</v>
          </cell>
        </row>
        <row r="161">
          <cell r="A161">
            <v>2040</v>
          </cell>
        </row>
        <row r="162">
          <cell r="A162">
            <v>2041</v>
          </cell>
        </row>
        <row r="163">
          <cell r="A163">
            <v>2042</v>
          </cell>
        </row>
        <row r="164">
          <cell r="A164">
            <v>2043</v>
          </cell>
        </row>
        <row r="165">
          <cell r="A165">
            <v>2044</v>
          </cell>
        </row>
        <row r="166">
          <cell r="A166">
            <v>2045</v>
          </cell>
        </row>
        <row r="167">
          <cell r="A167">
            <v>2046</v>
          </cell>
        </row>
        <row r="168">
          <cell r="A168">
            <v>2047</v>
          </cell>
        </row>
        <row r="169">
          <cell r="A169">
            <v>2048</v>
          </cell>
        </row>
        <row r="170">
          <cell r="A170">
            <v>2049</v>
          </cell>
        </row>
        <row r="171">
          <cell r="A171">
            <v>2050</v>
          </cell>
        </row>
        <row r="172">
          <cell r="A172">
            <v>2051</v>
          </cell>
        </row>
        <row r="173">
          <cell r="A173">
            <v>2052</v>
          </cell>
        </row>
        <row r="174">
          <cell r="A174">
            <v>2053</v>
          </cell>
        </row>
        <row r="175">
          <cell r="A175">
            <v>2054</v>
          </cell>
        </row>
        <row r="176">
          <cell r="A176">
            <v>2055</v>
          </cell>
        </row>
        <row r="177">
          <cell r="A177">
            <v>2056</v>
          </cell>
        </row>
        <row r="178">
          <cell r="A178">
            <v>2057</v>
          </cell>
        </row>
        <row r="179">
          <cell r="A179">
            <v>2058</v>
          </cell>
        </row>
        <row r="180">
          <cell r="A180">
            <v>2059</v>
          </cell>
        </row>
        <row r="181">
          <cell r="A181">
            <v>2060</v>
          </cell>
        </row>
        <row r="182">
          <cell r="A182" t="str">
            <v>Back to top</v>
          </cell>
        </row>
        <row r="185">
          <cell r="A185" t="str">
            <v>Scenario 3</v>
          </cell>
          <cell r="B185" t="str">
            <v>[Type Scenario 3 Name Here...]</v>
          </cell>
        </row>
        <row r="186">
          <cell r="A186" t="str">
            <v>Year</v>
          </cell>
          <cell r="B186" t="str">
            <v>World</v>
          </cell>
        </row>
        <row r="187">
          <cell r="A187">
            <v>2012</v>
          </cell>
        </row>
        <row r="188">
          <cell r="A188">
            <v>2013</v>
          </cell>
        </row>
        <row r="189">
          <cell r="A189">
            <v>2014</v>
          </cell>
        </row>
        <row r="190">
          <cell r="A190">
            <v>2015</v>
          </cell>
        </row>
        <row r="191">
          <cell r="A191">
            <v>2016</v>
          </cell>
        </row>
        <row r="192">
          <cell r="A192">
            <v>2017</v>
          </cell>
        </row>
        <row r="193">
          <cell r="A193">
            <v>2018</v>
          </cell>
        </row>
        <row r="194">
          <cell r="A194">
            <v>2019</v>
          </cell>
        </row>
        <row r="195">
          <cell r="A195">
            <v>2020</v>
          </cell>
        </row>
        <row r="196">
          <cell r="A196">
            <v>2021</v>
          </cell>
        </row>
        <row r="197">
          <cell r="A197">
            <v>2022</v>
          </cell>
        </row>
        <row r="198">
          <cell r="A198">
            <v>2023</v>
          </cell>
        </row>
        <row r="199">
          <cell r="A199">
            <v>2024</v>
          </cell>
        </row>
        <row r="200">
          <cell r="A200">
            <v>2025</v>
          </cell>
        </row>
        <row r="201">
          <cell r="A201">
            <v>2026</v>
          </cell>
        </row>
        <row r="202">
          <cell r="A202">
            <v>2027</v>
          </cell>
        </row>
        <row r="203">
          <cell r="A203">
            <v>2028</v>
          </cell>
        </row>
        <row r="204">
          <cell r="A204">
            <v>2029</v>
          </cell>
        </row>
        <row r="205">
          <cell r="A205">
            <v>2030</v>
          </cell>
        </row>
        <row r="206">
          <cell r="A206">
            <v>2031</v>
          </cell>
        </row>
        <row r="207">
          <cell r="A207">
            <v>2032</v>
          </cell>
        </row>
        <row r="208">
          <cell r="A208">
            <v>2033</v>
          </cell>
        </row>
        <row r="209">
          <cell r="A209">
            <v>2034</v>
          </cell>
        </row>
        <row r="210">
          <cell r="A210">
            <v>2035</v>
          </cell>
        </row>
        <row r="211">
          <cell r="A211">
            <v>2036</v>
          </cell>
        </row>
        <row r="212">
          <cell r="A212">
            <v>2037</v>
          </cell>
        </row>
        <row r="213">
          <cell r="A213">
            <v>2038</v>
          </cell>
        </row>
        <row r="214">
          <cell r="A214">
            <v>2039</v>
          </cell>
        </row>
        <row r="215">
          <cell r="A215">
            <v>2040</v>
          </cell>
        </row>
        <row r="216">
          <cell r="A216">
            <v>2041</v>
          </cell>
        </row>
        <row r="217">
          <cell r="A217">
            <v>2042</v>
          </cell>
        </row>
        <row r="218">
          <cell r="A218">
            <v>2043</v>
          </cell>
        </row>
        <row r="219">
          <cell r="A219">
            <v>2044</v>
          </cell>
        </row>
        <row r="220">
          <cell r="A220">
            <v>2045</v>
          </cell>
        </row>
        <row r="221">
          <cell r="A221">
            <v>2046</v>
          </cell>
        </row>
        <row r="222">
          <cell r="A222">
            <v>2047</v>
          </cell>
        </row>
        <row r="223">
          <cell r="A223">
            <v>2048</v>
          </cell>
        </row>
        <row r="224">
          <cell r="A224">
            <v>2049</v>
          </cell>
        </row>
        <row r="225">
          <cell r="A225">
            <v>2050</v>
          </cell>
        </row>
        <row r="226">
          <cell r="A226">
            <v>2051</v>
          </cell>
        </row>
        <row r="227">
          <cell r="A227">
            <v>2052</v>
          </cell>
        </row>
        <row r="228">
          <cell r="A228">
            <v>2053</v>
          </cell>
        </row>
        <row r="229">
          <cell r="A229">
            <v>2054</v>
          </cell>
        </row>
        <row r="230">
          <cell r="A230">
            <v>2055</v>
          </cell>
        </row>
        <row r="231">
          <cell r="A231">
            <v>2056</v>
          </cell>
        </row>
        <row r="232">
          <cell r="A232">
            <v>2057</v>
          </cell>
        </row>
        <row r="233">
          <cell r="A233">
            <v>2058</v>
          </cell>
        </row>
        <row r="234">
          <cell r="A234">
            <v>2059</v>
          </cell>
        </row>
        <row r="235">
          <cell r="A235">
            <v>2060</v>
          </cell>
        </row>
        <row r="236">
          <cell r="A236" t="str">
            <v>Back to top</v>
          </cell>
        </row>
        <row r="239">
          <cell r="A239" t="str">
            <v>Scenario 4</v>
          </cell>
          <cell r="B239" t="str">
            <v>[Type Scenario 4 Name Here...]</v>
          </cell>
        </row>
        <row r="240">
          <cell r="A240" t="str">
            <v>Year</v>
          </cell>
          <cell r="B240" t="str">
            <v>World</v>
          </cell>
        </row>
        <row r="241">
          <cell r="A241">
            <v>2012</v>
          </cell>
        </row>
        <row r="242">
          <cell r="A242">
            <v>2013</v>
          </cell>
        </row>
        <row r="243">
          <cell r="A243">
            <v>2014</v>
          </cell>
        </row>
        <row r="244">
          <cell r="A244">
            <v>2015</v>
          </cell>
        </row>
        <row r="245">
          <cell r="A245">
            <v>2016</v>
          </cell>
        </row>
        <row r="246">
          <cell r="A246">
            <v>2017</v>
          </cell>
        </row>
        <row r="247">
          <cell r="A247">
            <v>2018</v>
          </cell>
        </row>
        <row r="248">
          <cell r="A248">
            <v>2019</v>
          </cell>
        </row>
        <row r="249">
          <cell r="A249">
            <v>2020</v>
          </cell>
        </row>
        <row r="250">
          <cell r="A250">
            <v>2021</v>
          </cell>
        </row>
        <row r="251">
          <cell r="A251">
            <v>2022</v>
          </cell>
        </row>
        <row r="252">
          <cell r="A252">
            <v>2023</v>
          </cell>
        </row>
        <row r="253">
          <cell r="A253">
            <v>2024</v>
          </cell>
        </row>
        <row r="254">
          <cell r="A254">
            <v>2025</v>
          </cell>
        </row>
        <row r="255">
          <cell r="A255">
            <v>2026</v>
          </cell>
        </row>
        <row r="256">
          <cell r="A256">
            <v>2027</v>
          </cell>
        </row>
        <row r="257">
          <cell r="A257">
            <v>2028</v>
          </cell>
        </row>
        <row r="258">
          <cell r="A258">
            <v>2029</v>
          </cell>
        </row>
        <row r="259">
          <cell r="A259">
            <v>2030</v>
          </cell>
        </row>
        <row r="260">
          <cell r="A260">
            <v>2031</v>
          </cell>
        </row>
        <row r="261">
          <cell r="A261">
            <v>2032</v>
          </cell>
        </row>
        <row r="262">
          <cell r="A262">
            <v>2033</v>
          </cell>
        </row>
        <row r="263">
          <cell r="A263">
            <v>2034</v>
          </cell>
        </row>
        <row r="264">
          <cell r="A264">
            <v>2035</v>
          </cell>
        </row>
        <row r="265">
          <cell r="A265">
            <v>2036</v>
          </cell>
        </row>
        <row r="266">
          <cell r="A266">
            <v>2037</v>
          </cell>
        </row>
        <row r="267">
          <cell r="A267">
            <v>2038</v>
          </cell>
        </row>
        <row r="268">
          <cell r="A268">
            <v>2039</v>
          </cell>
        </row>
        <row r="269">
          <cell r="A269">
            <v>2040</v>
          </cell>
        </row>
        <row r="270">
          <cell r="A270">
            <v>2041</v>
          </cell>
        </row>
        <row r="271">
          <cell r="A271">
            <v>2042</v>
          </cell>
        </row>
        <row r="272">
          <cell r="A272">
            <v>2043</v>
          </cell>
        </row>
        <row r="273">
          <cell r="A273">
            <v>2044</v>
          </cell>
        </row>
        <row r="274">
          <cell r="A274">
            <v>2045</v>
          </cell>
        </row>
        <row r="275">
          <cell r="A275">
            <v>2046</v>
          </cell>
        </row>
        <row r="276">
          <cell r="A276">
            <v>2047</v>
          </cell>
        </row>
        <row r="277">
          <cell r="A277">
            <v>2048</v>
          </cell>
        </row>
        <row r="278">
          <cell r="A278">
            <v>2049</v>
          </cell>
        </row>
        <row r="279">
          <cell r="A279">
            <v>2050</v>
          </cell>
        </row>
        <row r="280">
          <cell r="A280">
            <v>2051</v>
          </cell>
        </row>
        <row r="281">
          <cell r="A281">
            <v>2052</v>
          </cell>
        </row>
        <row r="282">
          <cell r="A282">
            <v>2053</v>
          </cell>
        </row>
        <row r="283">
          <cell r="A283">
            <v>2054</v>
          </cell>
        </row>
        <row r="284">
          <cell r="A284">
            <v>2055</v>
          </cell>
        </row>
        <row r="285">
          <cell r="A285">
            <v>2056</v>
          </cell>
        </row>
        <row r="286">
          <cell r="A286">
            <v>2057</v>
          </cell>
        </row>
        <row r="287">
          <cell r="A287">
            <v>2058</v>
          </cell>
        </row>
        <row r="288">
          <cell r="A288">
            <v>2059</v>
          </cell>
        </row>
        <row r="289">
          <cell r="A289">
            <v>2060</v>
          </cell>
        </row>
        <row r="290">
          <cell r="A290" t="str">
            <v>Back to top</v>
          </cell>
        </row>
        <row r="293">
          <cell r="A293" t="str">
            <v>Scenario 5</v>
          </cell>
          <cell r="B293" t="str">
            <v>[Type Scenario 5 Name Here...]</v>
          </cell>
        </row>
        <row r="294">
          <cell r="A294" t="str">
            <v>Year</v>
          </cell>
          <cell r="B294" t="str">
            <v>World</v>
          </cell>
        </row>
        <row r="295">
          <cell r="A295">
            <v>2012</v>
          </cell>
        </row>
        <row r="296">
          <cell r="A296">
            <v>2013</v>
          </cell>
        </row>
        <row r="297">
          <cell r="A297">
            <v>2014</v>
          </cell>
        </row>
        <row r="298">
          <cell r="A298">
            <v>2015</v>
          </cell>
        </row>
        <row r="299">
          <cell r="A299">
            <v>2016</v>
          </cell>
        </row>
        <row r="300">
          <cell r="A300">
            <v>2017</v>
          </cell>
        </row>
        <row r="301">
          <cell r="A301">
            <v>2018</v>
          </cell>
        </row>
        <row r="302">
          <cell r="A302">
            <v>2019</v>
          </cell>
        </row>
        <row r="303">
          <cell r="A303">
            <v>2020</v>
          </cell>
        </row>
        <row r="304">
          <cell r="A304">
            <v>2021</v>
          </cell>
        </row>
        <row r="305">
          <cell r="A305">
            <v>2022</v>
          </cell>
        </row>
        <row r="306">
          <cell r="A306">
            <v>2023</v>
          </cell>
        </row>
        <row r="307">
          <cell r="A307">
            <v>2024</v>
          </cell>
        </row>
        <row r="308">
          <cell r="A308">
            <v>2025</v>
          </cell>
        </row>
        <row r="309">
          <cell r="A309">
            <v>2026</v>
          </cell>
        </row>
        <row r="310">
          <cell r="A310">
            <v>2027</v>
          </cell>
        </row>
        <row r="311">
          <cell r="A311">
            <v>2028</v>
          </cell>
        </row>
        <row r="312">
          <cell r="A312">
            <v>2029</v>
          </cell>
        </row>
        <row r="313">
          <cell r="A313">
            <v>2030</v>
          </cell>
        </row>
        <row r="314">
          <cell r="A314">
            <v>2031</v>
          </cell>
        </row>
        <row r="315">
          <cell r="A315">
            <v>2032</v>
          </cell>
        </row>
        <row r="316">
          <cell r="A316">
            <v>2033</v>
          </cell>
        </row>
        <row r="317">
          <cell r="A317">
            <v>2034</v>
          </cell>
        </row>
        <row r="318">
          <cell r="A318">
            <v>2035</v>
          </cell>
        </row>
        <row r="319">
          <cell r="A319">
            <v>2036</v>
          </cell>
        </row>
        <row r="320">
          <cell r="A320">
            <v>2037</v>
          </cell>
        </row>
        <row r="321">
          <cell r="A321">
            <v>2038</v>
          </cell>
        </row>
        <row r="322">
          <cell r="A322">
            <v>2039</v>
          </cell>
        </row>
        <row r="323">
          <cell r="A323">
            <v>2040</v>
          </cell>
        </row>
        <row r="324">
          <cell r="A324">
            <v>2041</v>
          </cell>
        </row>
        <row r="325">
          <cell r="A325">
            <v>2042</v>
          </cell>
        </row>
        <row r="326">
          <cell r="A326">
            <v>2043</v>
          </cell>
        </row>
        <row r="327">
          <cell r="A327">
            <v>2044</v>
          </cell>
        </row>
        <row r="328">
          <cell r="A328">
            <v>2045</v>
          </cell>
        </row>
        <row r="329">
          <cell r="A329">
            <v>2046</v>
          </cell>
        </row>
        <row r="330">
          <cell r="A330">
            <v>2047</v>
          </cell>
        </row>
        <row r="331">
          <cell r="A331">
            <v>2048</v>
          </cell>
        </row>
        <row r="332">
          <cell r="A332">
            <v>2049</v>
          </cell>
        </row>
        <row r="333">
          <cell r="A333">
            <v>2050</v>
          </cell>
        </row>
        <row r="334">
          <cell r="A334">
            <v>2051</v>
          </cell>
        </row>
        <row r="335">
          <cell r="A335">
            <v>2052</v>
          </cell>
        </row>
        <row r="336">
          <cell r="A336">
            <v>2053</v>
          </cell>
        </row>
        <row r="337">
          <cell r="A337">
            <v>2054</v>
          </cell>
        </row>
        <row r="338">
          <cell r="A338">
            <v>2055</v>
          </cell>
        </row>
        <row r="339">
          <cell r="A339">
            <v>2056</v>
          </cell>
        </row>
        <row r="340">
          <cell r="A340">
            <v>2057</v>
          </cell>
        </row>
        <row r="341">
          <cell r="A341">
            <v>2058</v>
          </cell>
        </row>
        <row r="342">
          <cell r="A342">
            <v>2059</v>
          </cell>
        </row>
        <row r="343">
          <cell r="A343">
            <v>2060</v>
          </cell>
        </row>
        <row r="344">
          <cell r="A344" t="str">
            <v>Back to top</v>
          </cell>
        </row>
        <row r="347">
          <cell r="A347" t="str">
            <v>Scenario 6</v>
          </cell>
          <cell r="B347" t="str">
            <v>[Type Scenario 6 Name Here...]</v>
          </cell>
        </row>
        <row r="348">
          <cell r="A348" t="str">
            <v>Year</v>
          </cell>
          <cell r="B348" t="str">
            <v>World</v>
          </cell>
        </row>
        <row r="349">
          <cell r="A349">
            <v>2012</v>
          </cell>
        </row>
        <row r="350">
          <cell r="A350">
            <v>2013</v>
          </cell>
        </row>
        <row r="351">
          <cell r="A351">
            <v>2014</v>
          </cell>
        </row>
        <row r="352">
          <cell r="A352">
            <v>2015</v>
          </cell>
        </row>
        <row r="353">
          <cell r="A353">
            <v>2016</v>
          </cell>
        </row>
        <row r="354">
          <cell r="A354">
            <v>2017</v>
          </cell>
        </row>
        <row r="355">
          <cell r="A355">
            <v>2018</v>
          </cell>
        </row>
        <row r="356">
          <cell r="A356">
            <v>2019</v>
          </cell>
        </row>
        <row r="357">
          <cell r="A357">
            <v>2020</v>
          </cell>
        </row>
        <row r="358">
          <cell r="A358">
            <v>2021</v>
          </cell>
        </row>
        <row r="359">
          <cell r="A359">
            <v>2022</v>
          </cell>
        </row>
        <row r="360">
          <cell r="A360">
            <v>2023</v>
          </cell>
        </row>
        <row r="361">
          <cell r="A361">
            <v>2024</v>
          </cell>
        </row>
        <row r="362">
          <cell r="A362">
            <v>2025</v>
          </cell>
        </row>
        <row r="363">
          <cell r="A363">
            <v>2026</v>
          </cell>
        </row>
        <row r="364">
          <cell r="A364">
            <v>2027</v>
          </cell>
        </row>
        <row r="365">
          <cell r="A365">
            <v>2028</v>
          </cell>
        </row>
        <row r="366">
          <cell r="A366">
            <v>2029</v>
          </cell>
        </row>
        <row r="367">
          <cell r="A367">
            <v>2030</v>
          </cell>
        </row>
        <row r="368">
          <cell r="A368">
            <v>2031</v>
          </cell>
        </row>
        <row r="369">
          <cell r="A369">
            <v>2032</v>
          </cell>
        </row>
        <row r="370">
          <cell r="A370">
            <v>2033</v>
          </cell>
        </row>
        <row r="371">
          <cell r="A371">
            <v>2034</v>
          </cell>
        </row>
        <row r="372">
          <cell r="A372">
            <v>2035</v>
          </cell>
        </row>
        <row r="373">
          <cell r="A373">
            <v>2036</v>
          </cell>
        </row>
        <row r="374">
          <cell r="A374">
            <v>2037</v>
          </cell>
        </row>
        <row r="375">
          <cell r="A375">
            <v>2038</v>
          </cell>
        </row>
        <row r="376">
          <cell r="A376">
            <v>2039</v>
          </cell>
        </row>
        <row r="377">
          <cell r="A377">
            <v>2040</v>
          </cell>
        </row>
        <row r="378">
          <cell r="A378">
            <v>2041</v>
          </cell>
        </row>
        <row r="379">
          <cell r="A379">
            <v>2042</v>
          </cell>
        </row>
        <row r="380">
          <cell r="A380">
            <v>2043</v>
          </cell>
        </row>
        <row r="381">
          <cell r="A381">
            <v>2044</v>
          </cell>
        </row>
        <row r="382">
          <cell r="A382">
            <v>2045</v>
          </cell>
        </row>
        <row r="383">
          <cell r="A383">
            <v>2046</v>
          </cell>
        </row>
        <row r="384">
          <cell r="A384">
            <v>2047</v>
          </cell>
        </row>
        <row r="385">
          <cell r="A385">
            <v>2048</v>
          </cell>
        </row>
        <row r="386">
          <cell r="A386">
            <v>2049</v>
          </cell>
        </row>
        <row r="387">
          <cell r="A387">
            <v>2050</v>
          </cell>
        </row>
        <row r="388">
          <cell r="A388">
            <v>2051</v>
          </cell>
        </row>
        <row r="389">
          <cell r="A389">
            <v>2052</v>
          </cell>
        </row>
        <row r="390">
          <cell r="A390">
            <v>2053</v>
          </cell>
        </row>
        <row r="391">
          <cell r="A391">
            <v>2054</v>
          </cell>
        </row>
        <row r="392">
          <cell r="A392">
            <v>2055</v>
          </cell>
        </row>
        <row r="393">
          <cell r="A393">
            <v>2056</v>
          </cell>
        </row>
        <row r="394">
          <cell r="A394">
            <v>2057</v>
          </cell>
        </row>
        <row r="395">
          <cell r="A395">
            <v>2058</v>
          </cell>
        </row>
        <row r="396">
          <cell r="A396">
            <v>2059</v>
          </cell>
        </row>
        <row r="397">
          <cell r="A397">
            <v>2060</v>
          </cell>
        </row>
        <row r="398">
          <cell r="A398" t="str">
            <v>Back to top</v>
          </cell>
        </row>
        <row r="401">
          <cell r="A401" t="str">
            <v>Scenario 7</v>
          </cell>
          <cell r="B401" t="str">
            <v>[Type Scenario 7 Name Here...]</v>
          </cell>
        </row>
        <row r="402">
          <cell r="A402" t="str">
            <v>Year</v>
          </cell>
          <cell r="B402" t="str">
            <v>World</v>
          </cell>
        </row>
        <row r="403">
          <cell r="A403">
            <v>2012</v>
          </cell>
        </row>
        <row r="404">
          <cell r="A404">
            <v>2013</v>
          </cell>
        </row>
        <row r="405">
          <cell r="A405">
            <v>2014</v>
          </cell>
        </row>
        <row r="406">
          <cell r="A406">
            <v>2015</v>
          </cell>
        </row>
        <row r="407">
          <cell r="A407">
            <v>2016</v>
          </cell>
        </row>
        <row r="408">
          <cell r="A408">
            <v>2017</v>
          </cell>
        </row>
        <row r="409">
          <cell r="A409">
            <v>2018</v>
          </cell>
        </row>
        <row r="410">
          <cell r="A410">
            <v>2019</v>
          </cell>
        </row>
        <row r="411">
          <cell r="A411">
            <v>2020</v>
          </cell>
        </row>
        <row r="412">
          <cell r="A412">
            <v>2021</v>
          </cell>
        </row>
        <row r="413">
          <cell r="A413">
            <v>2022</v>
          </cell>
        </row>
        <row r="414">
          <cell r="A414">
            <v>2023</v>
          </cell>
        </row>
        <row r="415">
          <cell r="A415">
            <v>2024</v>
          </cell>
        </row>
        <row r="416">
          <cell r="A416">
            <v>2025</v>
          </cell>
        </row>
        <row r="417">
          <cell r="A417">
            <v>2026</v>
          </cell>
        </row>
        <row r="418">
          <cell r="A418">
            <v>2027</v>
          </cell>
        </row>
        <row r="419">
          <cell r="A419">
            <v>2028</v>
          </cell>
        </row>
        <row r="420">
          <cell r="A420">
            <v>2029</v>
          </cell>
        </row>
        <row r="421">
          <cell r="A421">
            <v>2030</v>
          </cell>
        </row>
        <row r="422">
          <cell r="A422">
            <v>2031</v>
          </cell>
        </row>
        <row r="423">
          <cell r="A423">
            <v>2032</v>
          </cell>
        </row>
        <row r="424">
          <cell r="A424">
            <v>2033</v>
          </cell>
        </row>
        <row r="425">
          <cell r="A425">
            <v>2034</v>
          </cell>
        </row>
        <row r="426">
          <cell r="A426">
            <v>2035</v>
          </cell>
        </row>
        <row r="427">
          <cell r="A427">
            <v>2036</v>
          </cell>
        </row>
        <row r="428">
          <cell r="A428">
            <v>2037</v>
          </cell>
        </row>
        <row r="429">
          <cell r="A429">
            <v>2038</v>
          </cell>
        </row>
        <row r="430">
          <cell r="A430">
            <v>2039</v>
          </cell>
        </row>
        <row r="431">
          <cell r="A431">
            <v>2040</v>
          </cell>
        </row>
        <row r="432">
          <cell r="A432">
            <v>2041</v>
          </cell>
        </row>
        <row r="433">
          <cell r="A433">
            <v>2042</v>
          </cell>
        </row>
        <row r="434">
          <cell r="A434">
            <v>2043</v>
          </cell>
        </row>
        <row r="435">
          <cell r="A435">
            <v>2044</v>
          </cell>
        </row>
        <row r="436">
          <cell r="A436">
            <v>2045</v>
          </cell>
        </row>
        <row r="437">
          <cell r="A437">
            <v>2046</v>
          </cell>
        </row>
        <row r="438">
          <cell r="A438">
            <v>2047</v>
          </cell>
        </row>
        <row r="439">
          <cell r="A439">
            <v>2048</v>
          </cell>
        </row>
        <row r="440">
          <cell r="A440">
            <v>2049</v>
          </cell>
        </row>
        <row r="441">
          <cell r="A441">
            <v>2050</v>
          </cell>
        </row>
        <row r="442">
          <cell r="A442">
            <v>2051</v>
          </cell>
        </row>
        <row r="443">
          <cell r="A443">
            <v>2052</v>
          </cell>
        </row>
        <row r="444">
          <cell r="A444">
            <v>2053</v>
          </cell>
        </row>
        <row r="445">
          <cell r="A445">
            <v>2054</v>
          </cell>
        </row>
        <row r="446">
          <cell r="A446">
            <v>2055</v>
          </cell>
        </row>
        <row r="447">
          <cell r="A447">
            <v>2056</v>
          </cell>
        </row>
        <row r="448">
          <cell r="A448">
            <v>2057</v>
          </cell>
        </row>
        <row r="449">
          <cell r="A449">
            <v>2058</v>
          </cell>
        </row>
        <row r="450">
          <cell r="A450">
            <v>2059</v>
          </cell>
        </row>
        <row r="451">
          <cell r="A451">
            <v>2060</v>
          </cell>
        </row>
        <row r="452">
          <cell r="A452" t="str">
            <v>Back to top</v>
          </cell>
        </row>
        <row r="455">
          <cell r="A455" t="str">
            <v>Scenario 8</v>
          </cell>
          <cell r="B455" t="str">
            <v>[Type Scenario 8 Name Here...]</v>
          </cell>
        </row>
        <row r="456">
          <cell r="A456" t="str">
            <v>Year</v>
          </cell>
          <cell r="B456" t="str">
            <v>World</v>
          </cell>
        </row>
        <row r="457">
          <cell r="A457">
            <v>2012</v>
          </cell>
        </row>
        <row r="458">
          <cell r="A458">
            <v>2013</v>
          </cell>
        </row>
        <row r="459">
          <cell r="A459">
            <v>2014</v>
          </cell>
        </row>
        <row r="460">
          <cell r="A460">
            <v>2015</v>
          </cell>
        </row>
        <row r="461">
          <cell r="A461">
            <v>2016</v>
          </cell>
        </row>
        <row r="462">
          <cell r="A462">
            <v>2017</v>
          </cell>
        </row>
        <row r="463">
          <cell r="A463">
            <v>2018</v>
          </cell>
        </row>
        <row r="464">
          <cell r="A464">
            <v>2019</v>
          </cell>
        </row>
        <row r="465">
          <cell r="A465">
            <v>2020</v>
          </cell>
        </row>
        <row r="466">
          <cell r="A466">
            <v>2021</v>
          </cell>
        </row>
        <row r="467">
          <cell r="A467">
            <v>2022</v>
          </cell>
        </row>
        <row r="468">
          <cell r="A468">
            <v>2023</v>
          </cell>
        </row>
        <row r="469">
          <cell r="A469">
            <v>2024</v>
          </cell>
        </row>
        <row r="470">
          <cell r="A470">
            <v>2025</v>
          </cell>
        </row>
        <row r="471">
          <cell r="A471">
            <v>2026</v>
          </cell>
        </row>
        <row r="472">
          <cell r="A472">
            <v>2027</v>
          </cell>
        </row>
        <row r="473">
          <cell r="A473">
            <v>2028</v>
          </cell>
        </row>
        <row r="474">
          <cell r="A474">
            <v>2029</v>
          </cell>
        </row>
        <row r="475">
          <cell r="A475">
            <v>2030</v>
          </cell>
        </row>
        <row r="476">
          <cell r="A476">
            <v>2031</v>
          </cell>
        </row>
        <row r="477">
          <cell r="A477">
            <v>2032</v>
          </cell>
        </row>
        <row r="478">
          <cell r="A478">
            <v>2033</v>
          </cell>
        </row>
        <row r="479">
          <cell r="A479">
            <v>2034</v>
          </cell>
        </row>
        <row r="480">
          <cell r="A480">
            <v>2035</v>
          </cell>
        </row>
        <row r="481">
          <cell r="A481">
            <v>2036</v>
          </cell>
        </row>
        <row r="482">
          <cell r="A482">
            <v>2037</v>
          </cell>
        </row>
        <row r="483">
          <cell r="A483">
            <v>2038</v>
          </cell>
        </row>
        <row r="484">
          <cell r="A484">
            <v>2039</v>
          </cell>
        </row>
        <row r="485">
          <cell r="A485">
            <v>2040</v>
          </cell>
        </row>
        <row r="486">
          <cell r="A486">
            <v>2041</v>
          </cell>
        </row>
        <row r="487">
          <cell r="A487">
            <v>2042</v>
          </cell>
        </row>
        <row r="488">
          <cell r="A488">
            <v>2043</v>
          </cell>
        </row>
        <row r="489">
          <cell r="A489">
            <v>2044</v>
          </cell>
        </row>
        <row r="490">
          <cell r="A490">
            <v>2045</v>
          </cell>
        </row>
        <row r="491">
          <cell r="A491">
            <v>2046</v>
          </cell>
        </row>
        <row r="492">
          <cell r="A492">
            <v>2047</v>
          </cell>
        </row>
        <row r="493">
          <cell r="A493">
            <v>2048</v>
          </cell>
        </row>
        <row r="494">
          <cell r="A494">
            <v>2049</v>
          </cell>
        </row>
        <row r="495">
          <cell r="A495">
            <v>2050</v>
          </cell>
        </row>
        <row r="496">
          <cell r="A496">
            <v>2051</v>
          </cell>
        </row>
        <row r="497">
          <cell r="A497">
            <v>2052</v>
          </cell>
        </row>
        <row r="498">
          <cell r="A498">
            <v>2053</v>
          </cell>
        </row>
        <row r="499">
          <cell r="A499">
            <v>2054</v>
          </cell>
        </row>
        <row r="500">
          <cell r="A500">
            <v>2055</v>
          </cell>
        </row>
        <row r="501">
          <cell r="A501">
            <v>2056</v>
          </cell>
        </row>
        <row r="502">
          <cell r="A502">
            <v>2057</v>
          </cell>
        </row>
        <row r="503">
          <cell r="A503">
            <v>2058</v>
          </cell>
        </row>
        <row r="504">
          <cell r="A504">
            <v>2059</v>
          </cell>
        </row>
        <row r="505">
          <cell r="A505">
            <v>2060</v>
          </cell>
        </row>
        <row r="506">
          <cell r="A506" t="str">
            <v>Back to top</v>
          </cell>
        </row>
        <row r="509">
          <cell r="A509" t="str">
            <v>Scenario 9</v>
          </cell>
          <cell r="B509" t="str">
            <v>[Type Scenario 9 Name Here...]</v>
          </cell>
        </row>
        <row r="510">
          <cell r="A510" t="str">
            <v>Year</v>
          </cell>
          <cell r="B510" t="str">
            <v>World</v>
          </cell>
        </row>
        <row r="511">
          <cell r="A511">
            <v>2012</v>
          </cell>
        </row>
        <row r="512">
          <cell r="A512">
            <v>2013</v>
          </cell>
        </row>
        <row r="513">
          <cell r="A513">
            <v>2014</v>
          </cell>
        </row>
        <row r="514">
          <cell r="A514">
            <v>2015</v>
          </cell>
        </row>
        <row r="515">
          <cell r="A515">
            <v>2016</v>
          </cell>
        </row>
        <row r="516">
          <cell r="A516">
            <v>2017</v>
          </cell>
        </row>
        <row r="517">
          <cell r="A517">
            <v>2018</v>
          </cell>
        </row>
        <row r="518">
          <cell r="A518">
            <v>2019</v>
          </cell>
        </row>
        <row r="519">
          <cell r="A519">
            <v>2020</v>
          </cell>
        </row>
        <row r="520">
          <cell r="A520">
            <v>2021</v>
          </cell>
        </row>
        <row r="521">
          <cell r="A521">
            <v>2022</v>
          </cell>
        </row>
        <row r="522">
          <cell r="A522">
            <v>2023</v>
          </cell>
        </row>
        <row r="523">
          <cell r="A523">
            <v>2024</v>
          </cell>
        </row>
        <row r="524">
          <cell r="A524">
            <v>2025</v>
          </cell>
        </row>
        <row r="525">
          <cell r="A525">
            <v>2026</v>
          </cell>
        </row>
        <row r="526">
          <cell r="A526">
            <v>2027</v>
          </cell>
        </row>
        <row r="527">
          <cell r="A527">
            <v>2028</v>
          </cell>
        </row>
        <row r="528">
          <cell r="A528">
            <v>2029</v>
          </cell>
        </row>
        <row r="529">
          <cell r="A529">
            <v>2030</v>
          </cell>
        </row>
        <row r="530">
          <cell r="A530">
            <v>2031</v>
          </cell>
        </row>
        <row r="531">
          <cell r="A531">
            <v>2032</v>
          </cell>
        </row>
        <row r="532">
          <cell r="A532">
            <v>2033</v>
          </cell>
        </row>
        <row r="533">
          <cell r="A533">
            <v>2034</v>
          </cell>
        </row>
        <row r="534">
          <cell r="A534">
            <v>2035</v>
          </cell>
        </row>
        <row r="535">
          <cell r="A535">
            <v>2036</v>
          </cell>
        </row>
        <row r="536">
          <cell r="A536">
            <v>2037</v>
          </cell>
        </row>
        <row r="537">
          <cell r="A537">
            <v>2038</v>
          </cell>
        </row>
        <row r="538">
          <cell r="A538">
            <v>2039</v>
          </cell>
        </row>
        <row r="539">
          <cell r="A539">
            <v>2040</v>
          </cell>
        </row>
        <row r="540">
          <cell r="A540">
            <v>2041</v>
          </cell>
        </row>
        <row r="541">
          <cell r="A541">
            <v>2042</v>
          </cell>
        </row>
        <row r="542">
          <cell r="A542">
            <v>2043</v>
          </cell>
        </row>
        <row r="543">
          <cell r="A543">
            <v>2044</v>
          </cell>
        </row>
        <row r="544">
          <cell r="A544">
            <v>2045</v>
          </cell>
        </row>
        <row r="545">
          <cell r="A545">
            <v>2046</v>
          </cell>
        </row>
        <row r="546">
          <cell r="A546">
            <v>2047</v>
          </cell>
        </row>
        <row r="547">
          <cell r="A547">
            <v>2048</v>
          </cell>
        </row>
        <row r="548">
          <cell r="A548">
            <v>2049</v>
          </cell>
        </row>
        <row r="549">
          <cell r="A549">
            <v>2050</v>
          </cell>
        </row>
        <row r="550">
          <cell r="A550">
            <v>2051</v>
          </cell>
        </row>
        <row r="551">
          <cell r="A551">
            <v>2052</v>
          </cell>
        </row>
        <row r="552">
          <cell r="A552">
            <v>2053</v>
          </cell>
        </row>
        <row r="553">
          <cell r="A553">
            <v>2054</v>
          </cell>
        </row>
        <row r="554">
          <cell r="A554">
            <v>2055</v>
          </cell>
        </row>
        <row r="555">
          <cell r="A555">
            <v>2056</v>
          </cell>
        </row>
        <row r="556">
          <cell r="A556">
            <v>2057</v>
          </cell>
        </row>
        <row r="557">
          <cell r="A557">
            <v>2058</v>
          </cell>
        </row>
        <row r="558">
          <cell r="A558">
            <v>2059</v>
          </cell>
        </row>
        <row r="559">
          <cell r="A559">
            <v>2060</v>
          </cell>
        </row>
        <row r="560">
          <cell r="A560" t="str">
            <v>Back to top</v>
          </cell>
        </row>
        <row r="563">
          <cell r="A563" t="str">
            <v>Scenario 10</v>
          </cell>
          <cell r="B563" t="str">
            <v>[Type Scenario 10 Name Here...]</v>
          </cell>
        </row>
        <row r="564">
          <cell r="A564" t="str">
            <v>Year</v>
          </cell>
          <cell r="B564" t="str">
            <v>World</v>
          </cell>
        </row>
        <row r="565">
          <cell r="A565">
            <v>2012</v>
          </cell>
        </row>
        <row r="566">
          <cell r="A566">
            <v>2013</v>
          </cell>
        </row>
        <row r="567">
          <cell r="A567">
            <v>2014</v>
          </cell>
        </row>
        <row r="568">
          <cell r="A568">
            <v>2015</v>
          </cell>
        </row>
        <row r="569">
          <cell r="A569">
            <v>2016</v>
          </cell>
        </row>
        <row r="570">
          <cell r="A570">
            <v>2017</v>
          </cell>
        </row>
        <row r="571">
          <cell r="A571">
            <v>2018</v>
          </cell>
        </row>
        <row r="572">
          <cell r="A572">
            <v>2019</v>
          </cell>
        </row>
        <row r="573">
          <cell r="A573">
            <v>2020</v>
          </cell>
        </row>
        <row r="574">
          <cell r="A574">
            <v>2021</v>
          </cell>
        </row>
        <row r="575">
          <cell r="A575">
            <v>2022</v>
          </cell>
        </row>
        <row r="576">
          <cell r="A576">
            <v>2023</v>
          </cell>
        </row>
        <row r="577">
          <cell r="A577">
            <v>2024</v>
          </cell>
        </row>
        <row r="578">
          <cell r="A578">
            <v>2025</v>
          </cell>
        </row>
        <row r="579">
          <cell r="A579">
            <v>2026</v>
          </cell>
        </row>
        <row r="580">
          <cell r="A580">
            <v>2027</v>
          </cell>
        </row>
        <row r="581">
          <cell r="A581">
            <v>2028</v>
          </cell>
        </row>
        <row r="582">
          <cell r="A582">
            <v>2029</v>
          </cell>
        </row>
        <row r="583">
          <cell r="A583">
            <v>2030</v>
          </cell>
        </row>
        <row r="584">
          <cell r="A584">
            <v>2031</v>
          </cell>
        </row>
        <row r="585">
          <cell r="A585">
            <v>2032</v>
          </cell>
        </row>
        <row r="586">
          <cell r="A586">
            <v>2033</v>
          </cell>
        </row>
        <row r="587">
          <cell r="A587">
            <v>2034</v>
          </cell>
        </row>
        <row r="588">
          <cell r="A588">
            <v>2035</v>
          </cell>
        </row>
        <row r="589">
          <cell r="A589">
            <v>2036</v>
          </cell>
        </row>
        <row r="590">
          <cell r="A590">
            <v>2037</v>
          </cell>
        </row>
        <row r="591">
          <cell r="A591">
            <v>2038</v>
          </cell>
        </row>
        <row r="592">
          <cell r="A592">
            <v>2039</v>
          </cell>
        </row>
        <row r="593">
          <cell r="A593">
            <v>2040</v>
          </cell>
        </row>
        <row r="594">
          <cell r="A594">
            <v>2041</v>
          </cell>
        </row>
        <row r="595">
          <cell r="A595">
            <v>2042</v>
          </cell>
        </row>
        <row r="596">
          <cell r="A596">
            <v>2043</v>
          </cell>
        </row>
        <row r="597">
          <cell r="A597">
            <v>2044</v>
          </cell>
        </row>
        <row r="598">
          <cell r="A598">
            <v>2045</v>
          </cell>
        </row>
        <row r="599">
          <cell r="A599">
            <v>2046</v>
          </cell>
        </row>
        <row r="600">
          <cell r="A600">
            <v>2047</v>
          </cell>
        </row>
        <row r="601">
          <cell r="A601">
            <v>2048</v>
          </cell>
        </row>
        <row r="602">
          <cell r="A602">
            <v>2049</v>
          </cell>
        </row>
        <row r="603">
          <cell r="A603">
            <v>2050</v>
          </cell>
        </row>
        <row r="604">
          <cell r="A604">
            <v>2051</v>
          </cell>
        </row>
        <row r="605">
          <cell r="A605">
            <v>2052</v>
          </cell>
        </row>
        <row r="606">
          <cell r="A606">
            <v>2053</v>
          </cell>
        </row>
        <row r="607">
          <cell r="A607">
            <v>2054</v>
          </cell>
        </row>
        <row r="608">
          <cell r="A608">
            <v>2055</v>
          </cell>
        </row>
        <row r="609">
          <cell r="A609">
            <v>2056</v>
          </cell>
        </row>
        <row r="610">
          <cell r="A610">
            <v>2057</v>
          </cell>
        </row>
        <row r="611">
          <cell r="A611">
            <v>2058</v>
          </cell>
        </row>
        <row r="612">
          <cell r="A612">
            <v>2059</v>
          </cell>
        </row>
        <row r="613">
          <cell r="A613">
            <v>2060</v>
          </cell>
        </row>
        <row r="614">
          <cell r="A614" t="str">
            <v>Back to top</v>
          </cell>
        </row>
      </sheetData>
      <sheetData sheetId="16">
        <row r="77">
          <cell r="A77" t="str">
            <v>Scenario 1</v>
          </cell>
          <cell r="B77" t="str">
            <v>[Type Scenario 1 Name Here (REF CASE)...]</v>
          </cell>
        </row>
        <row r="78">
          <cell r="A78" t="str">
            <v>Year</v>
          </cell>
          <cell r="B78" t="str">
            <v>World</v>
          </cell>
          <cell r="C78" t="str">
            <v>OECD90</v>
          </cell>
          <cell r="D78" t="str">
            <v>Eastern Europe</v>
          </cell>
          <cell r="E78" t="str">
            <v>Asia (Sans Japan)</v>
          </cell>
          <cell r="F78" t="str">
            <v>Middle East and Africa</v>
          </cell>
          <cell r="G78" t="str">
            <v>Latin America</v>
          </cell>
          <cell r="H78" t="str">
            <v>China</v>
          </cell>
          <cell r="I78" t="str">
            <v>India</v>
          </cell>
          <cell r="J78" t="str">
            <v>EU</v>
          </cell>
          <cell r="K78" t="str">
            <v>USA</v>
          </cell>
        </row>
        <row r="79">
          <cell r="A79">
            <v>2012</v>
          </cell>
        </row>
        <row r="80">
          <cell r="A80">
            <v>2013</v>
          </cell>
        </row>
        <row r="81">
          <cell r="A81">
            <v>2014</v>
          </cell>
        </row>
        <row r="82">
          <cell r="A82">
            <v>2015</v>
          </cell>
        </row>
        <row r="83">
          <cell r="A83">
            <v>2016</v>
          </cell>
        </row>
        <row r="84">
          <cell r="A84">
            <v>2017</v>
          </cell>
        </row>
        <row r="85">
          <cell r="A85">
            <v>2018</v>
          </cell>
        </row>
        <row r="86">
          <cell r="A86">
            <v>2019</v>
          </cell>
        </row>
        <row r="87">
          <cell r="A87">
            <v>2020</v>
          </cell>
        </row>
        <row r="88">
          <cell r="A88">
            <v>2021</v>
          </cell>
        </row>
        <row r="89">
          <cell r="A89">
            <v>2022</v>
          </cell>
        </row>
        <row r="90">
          <cell r="A90">
            <v>2023</v>
          </cell>
        </row>
        <row r="91">
          <cell r="A91">
            <v>2024</v>
          </cell>
        </row>
        <row r="92">
          <cell r="A92">
            <v>2025</v>
          </cell>
        </row>
        <row r="93">
          <cell r="A93">
            <v>2026</v>
          </cell>
        </row>
        <row r="94">
          <cell r="A94">
            <v>2027</v>
          </cell>
        </row>
        <row r="95">
          <cell r="A95">
            <v>2028</v>
          </cell>
        </row>
        <row r="96">
          <cell r="A96">
            <v>2029</v>
          </cell>
        </row>
        <row r="97">
          <cell r="A97">
            <v>2030</v>
          </cell>
        </row>
        <row r="98">
          <cell r="A98">
            <v>2031</v>
          </cell>
        </row>
        <row r="99">
          <cell r="A99">
            <v>2032</v>
          </cell>
        </row>
        <row r="100">
          <cell r="A100">
            <v>2033</v>
          </cell>
        </row>
        <row r="101">
          <cell r="A101">
            <v>2034</v>
          </cell>
        </row>
        <row r="102">
          <cell r="A102">
            <v>2035</v>
          </cell>
        </row>
        <row r="103">
          <cell r="A103">
            <v>2036</v>
          </cell>
        </row>
        <row r="104">
          <cell r="A104">
            <v>2037</v>
          </cell>
        </row>
        <row r="105">
          <cell r="A105">
            <v>2038</v>
          </cell>
        </row>
        <row r="106">
          <cell r="A106">
            <v>2039</v>
          </cell>
        </row>
        <row r="107">
          <cell r="A107">
            <v>2040</v>
          </cell>
        </row>
        <row r="108">
          <cell r="A108">
            <v>2041</v>
          </cell>
        </row>
        <row r="109">
          <cell r="A109">
            <v>2042</v>
          </cell>
        </row>
        <row r="110">
          <cell r="A110">
            <v>2043</v>
          </cell>
        </row>
        <row r="111">
          <cell r="A111">
            <v>2044</v>
          </cell>
        </row>
        <row r="112">
          <cell r="A112">
            <v>2045</v>
          </cell>
        </row>
        <row r="113">
          <cell r="A113">
            <v>2046</v>
          </cell>
        </row>
        <row r="114">
          <cell r="A114">
            <v>2047</v>
          </cell>
        </row>
        <row r="115">
          <cell r="A115">
            <v>2048</v>
          </cell>
        </row>
        <row r="116">
          <cell r="A116">
            <v>2049</v>
          </cell>
        </row>
        <row r="117">
          <cell r="A117">
            <v>2050</v>
          </cell>
        </row>
        <row r="118">
          <cell r="A118">
            <v>2051</v>
          </cell>
        </row>
        <row r="119">
          <cell r="A119">
            <v>2052</v>
          </cell>
        </row>
        <row r="120">
          <cell r="A120">
            <v>2053</v>
          </cell>
        </row>
        <row r="121">
          <cell r="A121">
            <v>2054</v>
          </cell>
        </row>
        <row r="122">
          <cell r="A122">
            <v>2055</v>
          </cell>
        </row>
        <row r="123">
          <cell r="A123">
            <v>2056</v>
          </cell>
        </row>
        <row r="124">
          <cell r="A124">
            <v>2057</v>
          </cell>
        </row>
        <row r="125">
          <cell r="A125">
            <v>2058</v>
          </cell>
        </row>
        <row r="126">
          <cell r="A126">
            <v>2059</v>
          </cell>
        </row>
        <row r="127">
          <cell r="A127">
            <v>2060</v>
          </cell>
        </row>
        <row r="128">
          <cell r="A128" t="str">
            <v>Back to top</v>
          </cell>
        </row>
        <row r="131">
          <cell r="A131" t="str">
            <v>Scenario 2</v>
          </cell>
          <cell r="B131" t="str">
            <v>[Type Scenario 2 Name Here (REF CASE)...]</v>
          </cell>
        </row>
        <row r="132">
          <cell r="A132" t="str">
            <v>Year</v>
          </cell>
          <cell r="B132" t="str">
            <v>World</v>
          </cell>
          <cell r="C132" t="str">
            <v>OECD90</v>
          </cell>
          <cell r="D132" t="str">
            <v>Eastern Europe</v>
          </cell>
          <cell r="E132" t="str">
            <v>Asia (Sans Japan)</v>
          </cell>
          <cell r="F132" t="str">
            <v>Middle East and Africa</v>
          </cell>
          <cell r="G132" t="str">
            <v>Latin America</v>
          </cell>
          <cell r="H132" t="str">
            <v>China</v>
          </cell>
          <cell r="I132" t="str">
            <v>India</v>
          </cell>
          <cell r="J132" t="str">
            <v>EU</v>
          </cell>
          <cell r="K132" t="str">
            <v>USA</v>
          </cell>
        </row>
        <row r="133">
          <cell r="A133">
            <v>2012</v>
          </cell>
        </row>
        <row r="134">
          <cell r="A134">
            <v>2013</v>
          </cell>
        </row>
        <row r="135">
          <cell r="A135">
            <v>2014</v>
          </cell>
        </row>
        <row r="136">
          <cell r="A136">
            <v>2015</v>
          </cell>
        </row>
        <row r="137">
          <cell r="A137">
            <v>2016</v>
          </cell>
        </row>
        <row r="138">
          <cell r="A138">
            <v>2017</v>
          </cell>
        </row>
        <row r="139">
          <cell r="A139">
            <v>2018</v>
          </cell>
        </row>
        <row r="140">
          <cell r="A140">
            <v>2019</v>
          </cell>
        </row>
        <row r="141">
          <cell r="A141">
            <v>2020</v>
          </cell>
        </row>
        <row r="142">
          <cell r="A142">
            <v>2021</v>
          </cell>
        </row>
        <row r="143">
          <cell r="A143">
            <v>2022</v>
          </cell>
        </row>
        <row r="144">
          <cell r="A144">
            <v>2023</v>
          </cell>
        </row>
        <row r="145">
          <cell r="A145">
            <v>2024</v>
          </cell>
        </row>
        <row r="146">
          <cell r="A146">
            <v>2025</v>
          </cell>
        </row>
        <row r="147">
          <cell r="A147">
            <v>2026</v>
          </cell>
        </row>
        <row r="148">
          <cell r="A148">
            <v>2027</v>
          </cell>
        </row>
        <row r="149">
          <cell r="A149">
            <v>2028</v>
          </cell>
        </row>
        <row r="150">
          <cell r="A150">
            <v>2029</v>
          </cell>
        </row>
        <row r="151">
          <cell r="A151">
            <v>2030</v>
          </cell>
        </row>
        <row r="152">
          <cell r="A152">
            <v>2031</v>
          </cell>
        </row>
        <row r="153">
          <cell r="A153">
            <v>2032</v>
          </cell>
        </row>
        <row r="154">
          <cell r="A154">
            <v>2033</v>
          </cell>
        </row>
        <row r="155">
          <cell r="A155">
            <v>2034</v>
          </cell>
        </row>
        <row r="156">
          <cell r="A156">
            <v>2035</v>
          </cell>
        </row>
        <row r="157">
          <cell r="A157">
            <v>2036</v>
          </cell>
        </row>
        <row r="158">
          <cell r="A158">
            <v>2037</v>
          </cell>
        </row>
        <row r="159">
          <cell r="A159">
            <v>2038</v>
          </cell>
        </row>
        <row r="160">
          <cell r="A160">
            <v>2039</v>
          </cell>
        </row>
        <row r="161">
          <cell r="A161">
            <v>2040</v>
          </cell>
        </row>
        <row r="162">
          <cell r="A162">
            <v>2041</v>
          </cell>
        </row>
        <row r="163">
          <cell r="A163">
            <v>2042</v>
          </cell>
        </row>
        <row r="164">
          <cell r="A164">
            <v>2043</v>
          </cell>
        </row>
        <row r="165">
          <cell r="A165">
            <v>2044</v>
          </cell>
        </row>
        <row r="166">
          <cell r="A166">
            <v>2045</v>
          </cell>
        </row>
        <row r="167">
          <cell r="A167">
            <v>2046</v>
          </cell>
        </row>
        <row r="168">
          <cell r="A168">
            <v>2047</v>
          </cell>
        </row>
        <row r="169">
          <cell r="A169">
            <v>2048</v>
          </cell>
        </row>
        <row r="170">
          <cell r="A170">
            <v>2049</v>
          </cell>
        </row>
        <row r="171">
          <cell r="A171">
            <v>2050</v>
          </cell>
        </row>
        <row r="172">
          <cell r="A172">
            <v>2051</v>
          </cell>
        </row>
        <row r="173">
          <cell r="A173">
            <v>2052</v>
          </cell>
        </row>
        <row r="174">
          <cell r="A174">
            <v>2053</v>
          </cell>
        </row>
        <row r="175">
          <cell r="A175">
            <v>2054</v>
          </cell>
        </row>
        <row r="176">
          <cell r="A176">
            <v>2055</v>
          </cell>
        </row>
        <row r="177">
          <cell r="A177">
            <v>2056</v>
          </cell>
        </row>
        <row r="178">
          <cell r="A178">
            <v>2057</v>
          </cell>
        </row>
        <row r="179">
          <cell r="A179">
            <v>2058</v>
          </cell>
        </row>
        <row r="180">
          <cell r="A180">
            <v>2059</v>
          </cell>
        </row>
        <row r="181">
          <cell r="A181">
            <v>2060</v>
          </cell>
        </row>
        <row r="182">
          <cell r="A182" t="str">
            <v>Back to top</v>
          </cell>
        </row>
        <row r="185">
          <cell r="A185" t="str">
            <v>Scenario 3</v>
          </cell>
          <cell r="B185" t="str">
            <v>[Type Scenario 3 Name Here (REF CASE)...]</v>
          </cell>
        </row>
        <row r="186">
          <cell r="A186" t="str">
            <v>Year</v>
          </cell>
          <cell r="B186" t="str">
            <v>World</v>
          </cell>
          <cell r="C186" t="str">
            <v>OECD90</v>
          </cell>
          <cell r="D186" t="str">
            <v>Eastern Europe</v>
          </cell>
          <cell r="E186" t="str">
            <v>Asia (Sans Japan)</v>
          </cell>
          <cell r="F186" t="str">
            <v>Middle East and Africa</v>
          </cell>
          <cell r="G186" t="str">
            <v>Latin America</v>
          </cell>
          <cell r="H186" t="str">
            <v>China</v>
          </cell>
          <cell r="I186" t="str">
            <v>India</v>
          </cell>
          <cell r="J186" t="str">
            <v>EU</v>
          </cell>
          <cell r="K186" t="str">
            <v>USA</v>
          </cell>
        </row>
        <row r="187">
          <cell r="A187">
            <v>2012</v>
          </cell>
        </row>
        <row r="188">
          <cell r="A188">
            <v>2013</v>
          </cell>
        </row>
        <row r="189">
          <cell r="A189">
            <v>2014</v>
          </cell>
        </row>
        <row r="190">
          <cell r="A190">
            <v>2015</v>
          </cell>
        </row>
        <row r="191">
          <cell r="A191">
            <v>2016</v>
          </cell>
        </row>
        <row r="192">
          <cell r="A192">
            <v>2017</v>
          </cell>
        </row>
        <row r="193">
          <cell r="A193">
            <v>2018</v>
          </cell>
        </row>
        <row r="194">
          <cell r="A194">
            <v>2019</v>
          </cell>
        </row>
        <row r="195">
          <cell r="A195">
            <v>2020</v>
          </cell>
        </row>
        <row r="196">
          <cell r="A196">
            <v>2021</v>
          </cell>
        </row>
        <row r="197">
          <cell r="A197">
            <v>2022</v>
          </cell>
        </row>
        <row r="198">
          <cell r="A198">
            <v>2023</v>
          </cell>
        </row>
        <row r="199">
          <cell r="A199">
            <v>2024</v>
          </cell>
        </row>
        <row r="200">
          <cell r="A200">
            <v>2025</v>
          </cell>
        </row>
        <row r="201">
          <cell r="A201">
            <v>2026</v>
          </cell>
        </row>
        <row r="202">
          <cell r="A202">
            <v>2027</v>
          </cell>
        </row>
        <row r="203">
          <cell r="A203">
            <v>2028</v>
          </cell>
        </row>
        <row r="204">
          <cell r="A204">
            <v>2029</v>
          </cell>
        </row>
        <row r="205">
          <cell r="A205">
            <v>2030</v>
          </cell>
        </row>
        <row r="206">
          <cell r="A206">
            <v>2031</v>
          </cell>
        </row>
        <row r="207">
          <cell r="A207">
            <v>2032</v>
          </cell>
        </row>
        <row r="208">
          <cell r="A208">
            <v>2033</v>
          </cell>
        </row>
        <row r="209">
          <cell r="A209">
            <v>2034</v>
          </cell>
        </row>
        <row r="210">
          <cell r="A210">
            <v>2035</v>
          </cell>
        </row>
        <row r="211">
          <cell r="A211">
            <v>2036</v>
          </cell>
        </row>
        <row r="212">
          <cell r="A212">
            <v>2037</v>
          </cell>
        </row>
        <row r="213">
          <cell r="A213">
            <v>2038</v>
          </cell>
        </row>
        <row r="214">
          <cell r="A214">
            <v>2039</v>
          </cell>
        </row>
        <row r="215">
          <cell r="A215">
            <v>2040</v>
          </cell>
        </row>
        <row r="216">
          <cell r="A216">
            <v>2041</v>
          </cell>
        </row>
        <row r="217">
          <cell r="A217">
            <v>2042</v>
          </cell>
        </row>
        <row r="218">
          <cell r="A218">
            <v>2043</v>
          </cell>
        </row>
        <row r="219">
          <cell r="A219">
            <v>2044</v>
          </cell>
        </row>
        <row r="220">
          <cell r="A220">
            <v>2045</v>
          </cell>
        </row>
        <row r="221">
          <cell r="A221">
            <v>2046</v>
          </cell>
        </row>
        <row r="222">
          <cell r="A222">
            <v>2047</v>
          </cell>
        </row>
        <row r="223">
          <cell r="A223">
            <v>2048</v>
          </cell>
        </row>
        <row r="224">
          <cell r="A224">
            <v>2049</v>
          </cell>
        </row>
        <row r="225">
          <cell r="A225">
            <v>2050</v>
          </cell>
        </row>
        <row r="226">
          <cell r="A226">
            <v>2051</v>
          </cell>
        </row>
        <row r="227">
          <cell r="A227">
            <v>2052</v>
          </cell>
        </row>
        <row r="228">
          <cell r="A228">
            <v>2053</v>
          </cell>
        </row>
        <row r="229">
          <cell r="A229">
            <v>2054</v>
          </cell>
        </row>
        <row r="230">
          <cell r="A230">
            <v>2055</v>
          </cell>
        </row>
        <row r="231">
          <cell r="A231">
            <v>2056</v>
          </cell>
        </row>
        <row r="232">
          <cell r="A232">
            <v>2057</v>
          </cell>
        </row>
        <row r="233">
          <cell r="A233">
            <v>2058</v>
          </cell>
        </row>
        <row r="234">
          <cell r="A234">
            <v>2059</v>
          </cell>
        </row>
        <row r="235">
          <cell r="A235">
            <v>2060</v>
          </cell>
        </row>
        <row r="236">
          <cell r="A236" t="str">
            <v>Back to top</v>
          </cell>
        </row>
        <row r="239">
          <cell r="A239" t="str">
            <v>Scenario 4</v>
          </cell>
          <cell r="B239" t="str">
            <v>[Type Scenario 4 Name Here (REF CASE)...]</v>
          </cell>
        </row>
        <row r="240">
          <cell r="A240" t="str">
            <v>Year</v>
          </cell>
          <cell r="B240" t="str">
            <v>World</v>
          </cell>
          <cell r="C240" t="str">
            <v>OECD90</v>
          </cell>
          <cell r="D240" t="str">
            <v>Eastern Europe</v>
          </cell>
          <cell r="E240" t="str">
            <v>Asia (Sans Japan)</v>
          </cell>
          <cell r="F240" t="str">
            <v>Middle East and Africa</v>
          </cell>
          <cell r="G240" t="str">
            <v>Latin America</v>
          </cell>
          <cell r="H240" t="str">
            <v>China</v>
          </cell>
          <cell r="I240" t="str">
            <v>India</v>
          </cell>
          <cell r="J240" t="str">
            <v>EU</v>
          </cell>
          <cell r="K240" t="str">
            <v>USA</v>
          </cell>
        </row>
        <row r="241">
          <cell r="A241">
            <v>2012</v>
          </cell>
        </row>
        <row r="242">
          <cell r="A242">
            <v>2013</v>
          </cell>
        </row>
        <row r="243">
          <cell r="A243">
            <v>2014</v>
          </cell>
        </row>
        <row r="244">
          <cell r="A244">
            <v>2015</v>
          </cell>
        </row>
        <row r="245">
          <cell r="A245">
            <v>2016</v>
          </cell>
        </row>
        <row r="246">
          <cell r="A246">
            <v>2017</v>
          </cell>
        </row>
        <row r="247">
          <cell r="A247">
            <v>2018</v>
          </cell>
        </row>
        <row r="248">
          <cell r="A248">
            <v>2019</v>
          </cell>
        </row>
        <row r="249">
          <cell r="A249">
            <v>2020</v>
          </cell>
        </row>
        <row r="250">
          <cell r="A250">
            <v>2021</v>
          </cell>
        </row>
        <row r="251">
          <cell r="A251">
            <v>2022</v>
          </cell>
        </row>
        <row r="252">
          <cell r="A252">
            <v>2023</v>
          </cell>
        </row>
        <row r="253">
          <cell r="A253">
            <v>2024</v>
          </cell>
        </row>
        <row r="254">
          <cell r="A254">
            <v>2025</v>
          </cell>
        </row>
        <row r="255">
          <cell r="A255">
            <v>2026</v>
          </cell>
        </row>
        <row r="256">
          <cell r="A256">
            <v>2027</v>
          </cell>
        </row>
        <row r="257">
          <cell r="A257">
            <v>2028</v>
          </cell>
        </row>
        <row r="258">
          <cell r="A258">
            <v>2029</v>
          </cell>
        </row>
        <row r="259">
          <cell r="A259">
            <v>2030</v>
          </cell>
        </row>
        <row r="260">
          <cell r="A260">
            <v>2031</v>
          </cell>
        </row>
        <row r="261">
          <cell r="A261">
            <v>2032</v>
          </cell>
        </row>
        <row r="262">
          <cell r="A262">
            <v>2033</v>
          </cell>
        </row>
        <row r="263">
          <cell r="A263">
            <v>2034</v>
          </cell>
        </row>
        <row r="264">
          <cell r="A264">
            <v>2035</v>
          </cell>
        </row>
        <row r="265">
          <cell r="A265">
            <v>2036</v>
          </cell>
        </row>
        <row r="266">
          <cell r="A266">
            <v>2037</v>
          </cell>
        </row>
        <row r="267">
          <cell r="A267">
            <v>2038</v>
          </cell>
        </row>
        <row r="268">
          <cell r="A268">
            <v>2039</v>
          </cell>
        </row>
        <row r="269">
          <cell r="A269">
            <v>2040</v>
          </cell>
        </row>
        <row r="270">
          <cell r="A270">
            <v>2041</v>
          </cell>
        </row>
        <row r="271">
          <cell r="A271">
            <v>2042</v>
          </cell>
        </row>
        <row r="272">
          <cell r="A272">
            <v>2043</v>
          </cell>
        </row>
        <row r="273">
          <cell r="A273">
            <v>2044</v>
          </cell>
        </row>
        <row r="274">
          <cell r="A274">
            <v>2045</v>
          </cell>
        </row>
        <row r="275">
          <cell r="A275">
            <v>2046</v>
          </cell>
        </row>
        <row r="276">
          <cell r="A276">
            <v>2047</v>
          </cell>
        </row>
        <row r="277">
          <cell r="A277">
            <v>2048</v>
          </cell>
        </row>
        <row r="278">
          <cell r="A278">
            <v>2049</v>
          </cell>
        </row>
        <row r="279">
          <cell r="A279">
            <v>2050</v>
          </cell>
        </row>
        <row r="280">
          <cell r="A280">
            <v>2051</v>
          </cell>
        </row>
        <row r="281">
          <cell r="A281">
            <v>2052</v>
          </cell>
        </row>
        <row r="282">
          <cell r="A282">
            <v>2053</v>
          </cell>
        </row>
        <row r="283">
          <cell r="A283">
            <v>2054</v>
          </cell>
        </row>
        <row r="284">
          <cell r="A284">
            <v>2055</v>
          </cell>
        </row>
        <row r="285">
          <cell r="A285">
            <v>2056</v>
          </cell>
        </row>
        <row r="286">
          <cell r="A286">
            <v>2057</v>
          </cell>
        </row>
        <row r="287">
          <cell r="A287">
            <v>2058</v>
          </cell>
        </row>
        <row r="288">
          <cell r="A288">
            <v>2059</v>
          </cell>
        </row>
        <row r="289">
          <cell r="A289">
            <v>2060</v>
          </cell>
        </row>
        <row r="290">
          <cell r="A290" t="str">
            <v>Back to top</v>
          </cell>
        </row>
        <row r="293">
          <cell r="A293" t="str">
            <v>Scenario 5</v>
          </cell>
          <cell r="B293" t="str">
            <v>[Type Scenario 5 Name Here (REF CASE)...]</v>
          </cell>
        </row>
        <row r="294">
          <cell r="A294" t="str">
            <v>Year</v>
          </cell>
          <cell r="B294" t="str">
            <v>World</v>
          </cell>
          <cell r="C294" t="str">
            <v>OECD90</v>
          </cell>
          <cell r="D294" t="str">
            <v>Eastern Europe</v>
          </cell>
          <cell r="E294" t="str">
            <v>Asia (Sans Japan)</v>
          </cell>
          <cell r="F294" t="str">
            <v>Middle East and Africa</v>
          </cell>
          <cell r="G294" t="str">
            <v>Latin America</v>
          </cell>
          <cell r="H294" t="str">
            <v>China</v>
          </cell>
          <cell r="I294" t="str">
            <v>India</v>
          </cell>
          <cell r="J294" t="str">
            <v>EU</v>
          </cell>
          <cell r="K294" t="str">
            <v>USA</v>
          </cell>
        </row>
        <row r="295">
          <cell r="A295">
            <v>2012</v>
          </cell>
        </row>
        <row r="296">
          <cell r="A296">
            <v>2013</v>
          </cell>
        </row>
        <row r="297">
          <cell r="A297">
            <v>2014</v>
          </cell>
        </row>
        <row r="298">
          <cell r="A298">
            <v>2015</v>
          </cell>
        </row>
        <row r="299">
          <cell r="A299">
            <v>2016</v>
          </cell>
        </row>
        <row r="300">
          <cell r="A300">
            <v>2017</v>
          </cell>
        </row>
        <row r="301">
          <cell r="A301">
            <v>2018</v>
          </cell>
        </row>
        <row r="302">
          <cell r="A302">
            <v>2019</v>
          </cell>
        </row>
        <row r="303">
          <cell r="A303">
            <v>2020</v>
          </cell>
        </row>
        <row r="304">
          <cell r="A304">
            <v>2021</v>
          </cell>
        </row>
        <row r="305">
          <cell r="A305">
            <v>2022</v>
          </cell>
        </row>
        <row r="306">
          <cell r="A306">
            <v>2023</v>
          </cell>
        </row>
        <row r="307">
          <cell r="A307">
            <v>2024</v>
          </cell>
        </row>
        <row r="308">
          <cell r="A308">
            <v>2025</v>
          </cell>
        </row>
        <row r="309">
          <cell r="A309">
            <v>2026</v>
          </cell>
        </row>
        <row r="310">
          <cell r="A310">
            <v>2027</v>
          </cell>
        </row>
        <row r="311">
          <cell r="A311">
            <v>2028</v>
          </cell>
        </row>
        <row r="312">
          <cell r="A312">
            <v>2029</v>
          </cell>
        </row>
        <row r="313">
          <cell r="A313">
            <v>2030</v>
          </cell>
        </row>
        <row r="314">
          <cell r="A314">
            <v>2031</v>
          </cell>
        </row>
        <row r="315">
          <cell r="A315">
            <v>2032</v>
          </cell>
        </row>
        <row r="316">
          <cell r="A316">
            <v>2033</v>
          </cell>
        </row>
        <row r="317">
          <cell r="A317">
            <v>2034</v>
          </cell>
        </row>
        <row r="318">
          <cell r="A318">
            <v>2035</v>
          </cell>
        </row>
        <row r="319">
          <cell r="A319">
            <v>2036</v>
          </cell>
        </row>
        <row r="320">
          <cell r="A320">
            <v>2037</v>
          </cell>
        </row>
        <row r="321">
          <cell r="A321">
            <v>2038</v>
          </cell>
        </row>
        <row r="322">
          <cell r="A322">
            <v>2039</v>
          </cell>
        </row>
        <row r="323">
          <cell r="A323">
            <v>2040</v>
          </cell>
        </row>
        <row r="324">
          <cell r="A324">
            <v>2041</v>
          </cell>
        </row>
        <row r="325">
          <cell r="A325">
            <v>2042</v>
          </cell>
        </row>
        <row r="326">
          <cell r="A326">
            <v>2043</v>
          </cell>
        </row>
        <row r="327">
          <cell r="A327">
            <v>2044</v>
          </cell>
        </row>
        <row r="328">
          <cell r="A328">
            <v>2045</v>
          </cell>
        </row>
        <row r="329">
          <cell r="A329">
            <v>2046</v>
          </cell>
        </row>
        <row r="330">
          <cell r="A330">
            <v>2047</v>
          </cell>
        </row>
        <row r="331">
          <cell r="A331">
            <v>2048</v>
          </cell>
        </row>
        <row r="332">
          <cell r="A332">
            <v>2049</v>
          </cell>
        </row>
        <row r="333">
          <cell r="A333">
            <v>2050</v>
          </cell>
        </row>
        <row r="334">
          <cell r="A334">
            <v>2051</v>
          </cell>
        </row>
        <row r="335">
          <cell r="A335">
            <v>2052</v>
          </cell>
        </row>
        <row r="336">
          <cell r="A336">
            <v>2053</v>
          </cell>
        </row>
        <row r="337">
          <cell r="A337">
            <v>2054</v>
          </cell>
        </row>
        <row r="338">
          <cell r="A338">
            <v>2055</v>
          </cell>
        </row>
        <row r="339">
          <cell r="A339">
            <v>2056</v>
          </cell>
        </row>
        <row r="340">
          <cell r="A340">
            <v>2057</v>
          </cell>
        </row>
        <row r="341">
          <cell r="A341">
            <v>2058</v>
          </cell>
        </row>
        <row r="342">
          <cell r="A342">
            <v>2059</v>
          </cell>
        </row>
        <row r="343">
          <cell r="A343">
            <v>2060</v>
          </cell>
        </row>
        <row r="344">
          <cell r="A344" t="str">
            <v>Back to top</v>
          </cell>
        </row>
        <row r="347">
          <cell r="A347" t="str">
            <v>Scenario 6</v>
          </cell>
          <cell r="B347" t="str">
            <v>[Type Scenario 6 Name Here (REF CASE)...]</v>
          </cell>
        </row>
        <row r="348">
          <cell r="A348" t="str">
            <v>Year</v>
          </cell>
          <cell r="B348" t="str">
            <v>World</v>
          </cell>
          <cell r="C348" t="str">
            <v>OECD90</v>
          </cell>
          <cell r="D348" t="str">
            <v>Eastern Europe</v>
          </cell>
          <cell r="E348" t="str">
            <v>Asia (Sans Japan)</v>
          </cell>
          <cell r="F348" t="str">
            <v>Middle East and Africa</v>
          </cell>
          <cell r="G348" t="str">
            <v>Latin America</v>
          </cell>
          <cell r="H348" t="str">
            <v>China</v>
          </cell>
          <cell r="I348" t="str">
            <v>India</v>
          </cell>
          <cell r="J348" t="str">
            <v>EU</v>
          </cell>
          <cell r="K348" t="str">
            <v>USA</v>
          </cell>
        </row>
        <row r="349">
          <cell r="A349">
            <v>2012</v>
          </cell>
        </row>
        <row r="350">
          <cell r="A350">
            <v>2013</v>
          </cell>
        </row>
        <row r="351">
          <cell r="A351">
            <v>2014</v>
          </cell>
        </row>
        <row r="352">
          <cell r="A352">
            <v>2015</v>
          </cell>
        </row>
        <row r="353">
          <cell r="A353">
            <v>2016</v>
          </cell>
        </row>
        <row r="354">
          <cell r="A354">
            <v>2017</v>
          </cell>
        </row>
        <row r="355">
          <cell r="A355">
            <v>2018</v>
          </cell>
        </row>
        <row r="356">
          <cell r="A356">
            <v>2019</v>
          </cell>
        </row>
        <row r="357">
          <cell r="A357">
            <v>2020</v>
          </cell>
        </row>
        <row r="358">
          <cell r="A358">
            <v>2021</v>
          </cell>
        </row>
        <row r="359">
          <cell r="A359">
            <v>2022</v>
          </cell>
        </row>
        <row r="360">
          <cell r="A360">
            <v>2023</v>
          </cell>
        </row>
        <row r="361">
          <cell r="A361">
            <v>2024</v>
          </cell>
        </row>
        <row r="362">
          <cell r="A362">
            <v>2025</v>
          </cell>
        </row>
        <row r="363">
          <cell r="A363">
            <v>2026</v>
          </cell>
        </row>
        <row r="364">
          <cell r="A364">
            <v>2027</v>
          </cell>
        </row>
        <row r="365">
          <cell r="A365">
            <v>2028</v>
          </cell>
        </row>
        <row r="366">
          <cell r="A366">
            <v>2029</v>
          </cell>
        </row>
        <row r="367">
          <cell r="A367">
            <v>2030</v>
          </cell>
        </row>
        <row r="368">
          <cell r="A368">
            <v>2031</v>
          </cell>
        </row>
        <row r="369">
          <cell r="A369">
            <v>2032</v>
          </cell>
        </row>
        <row r="370">
          <cell r="A370">
            <v>2033</v>
          </cell>
        </row>
        <row r="371">
          <cell r="A371">
            <v>2034</v>
          </cell>
        </row>
        <row r="372">
          <cell r="A372">
            <v>2035</v>
          </cell>
        </row>
        <row r="373">
          <cell r="A373">
            <v>2036</v>
          </cell>
        </row>
        <row r="374">
          <cell r="A374">
            <v>2037</v>
          </cell>
        </row>
        <row r="375">
          <cell r="A375">
            <v>2038</v>
          </cell>
        </row>
        <row r="376">
          <cell r="A376">
            <v>2039</v>
          </cell>
        </row>
        <row r="377">
          <cell r="A377">
            <v>2040</v>
          </cell>
        </row>
        <row r="378">
          <cell r="A378">
            <v>2041</v>
          </cell>
        </row>
        <row r="379">
          <cell r="A379">
            <v>2042</v>
          </cell>
        </row>
        <row r="380">
          <cell r="A380">
            <v>2043</v>
          </cell>
        </row>
        <row r="381">
          <cell r="A381">
            <v>2044</v>
          </cell>
        </row>
        <row r="382">
          <cell r="A382">
            <v>2045</v>
          </cell>
        </row>
        <row r="383">
          <cell r="A383">
            <v>2046</v>
          </cell>
        </row>
        <row r="384">
          <cell r="A384">
            <v>2047</v>
          </cell>
        </row>
        <row r="385">
          <cell r="A385">
            <v>2048</v>
          </cell>
        </row>
        <row r="386">
          <cell r="A386">
            <v>2049</v>
          </cell>
        </row>
        <row r="387">
          <cell r="A387">
            <v>2050</v>
          </cell>
        </row>
        <row r="388">
          <cell r="A388">
            <v>2051</v>
          </cell>
        </row>
        <row r="389">
          <cell r="A389">
            <v>2052</v>
          </cell>
        </row>
        <row r="390">
          <cell r="A390">
            <v>2053</v>
          </cell>
        </row>
        <row r="391">
          <cell r="A391">
            <v>2054</v>
          </cell>
        </row>
        <row r="392">
          <cell r="A392">
            <v>2055</v>
          </cell>
        </row>
        <row r="393">
          <cell r="A393">
            <v>2056</v>
          </cell>
        </row>
        <row r="394">
          <cell r="A394">
            <v>2057</v>
          </cell>
        </row>
        <row r="395">
          <cell r="A395">
            <v>2058</v>
          </cell>
        </row>
        <row r="396">
          <cell r="A396">
            <v>2059</v>
          </cell>
        </row>
        <row r="397">
          <cell r="A397">
            <v>2060</v>
          </cell>
        </row>
        <row r="398">
          <cell r="A398" t="str">
            <v>Back to top</v>
          </cell>
        </row>
        <row r="401">
          <cell r="A401" t="str">
            <v>Scenario 7</v>
          </cell>
          <cell r="B401" t="str">
            <v>[Type Scenario 7 Name Here (REF CASE)...]</v>
          </cell>
        </row>
        <row r="402">
          <cell r="A402" t="str">
            <v>Year</v>
          </cell>
          <cell r="B402" t="str">
            <v>World</v>
          </cell>
          <cell r="C402" t="str">
            <v>OECD90</v>
          </cell>
          <cell r="D402" t="str">
            <v>Eastern Europe</v>
          </cell>
          <cell r="E402" t="str">
            <v>Asia (Sans Japan)</v>
          </cell>
          <cell r="F402" t="str">
            <v>Middle East and Africa</v>
          </cell>
          <cell r="G402" t="str">
            <v>Latin America</v>
          </cell>
          <cell r="H402" t="str">
            <v>China</v>
          </cell>
          <cell r="I402" t="str">
            <v>India</v>
          </cell>
          <cell r="J402" t="str">
            <v>EU</v>
          </cell>
          <cell r="K402" t="str">
            <v>USA</v>
          </cell>
        </row>
        <row r="403">
          <cell r="A403">
            <v>2012</v>
          </cell>
        </row>
        <row r="404">
          <cell r="A404">
            <v>2013</v>
          </cell>
        </row>
        <row r="405">
          <cell r="A405">
            <v>2014</v>
          </cell>
        </row>
        <row r="406">
          <cell r="A406">
            <v>2015</v>
          </cell>
        </row>
        <row r="407">
          <cell r="A407">
            <v>2016</v>
          </cell>
        </row>
        <row r="408">
          <cell r="A408">
            <v>2017</v>
          </cell>
        </row>
        <row r="409">
          <cell r="A409">
            <v>2018</v>
          </cell>
        </row>
        <row r="410">
          <cell r="A410">
            <v>2019</v>
          </cell>
        </row>
        <row r="411">
          <cell r="A411">
            <v>2020</v>
          </cell>
        </row>
        <row r="412">
          <cell r="A412">
            <v>2021</v>
          </cell>
        </row>
        <row r="413">
          <cell r="A413">
            <v>2022</v>
          </cell>
        </row>
        <row r="414">
          <cell r="A414">
            <v>2023</v>
          </cell>
        </row>
        <row r="415">
          <cell r="A415">
            <v>2024</v>
          </cell>
        </row>
        <row r="416">
          <cell r="A416">
            <v>2025</v>
          </cell>
        </row>
        <row r="417">
          <cell r="A417">
            <v>2026</v>
          </cell>
        </row>
        <row r="418">
          <cell r="A418">
            <v>2027</v>
          </cell>
        </row>
        <row r="419">
          <cell r="A419">
            <v>2028</v>
          </cell>
        </row>
        <row r="420">
          <cell r="A420">
            <v>2029</v>
          </cell>
        </row>
        <row r="421">
          <cell r="A421">
            <v>2030</v>
          </cell>
        </row>
        <row r="422">
          <cell r="A422">
            <v>2031</v>
          </cell>
        </row>
        <row r="423">
          <cell r="A423">
            <v>2032</v>
          </cell>
        </row>
        <row r="424">
          <cell r="A424">
            <v>2033</v>
          </cell>
        </row>
        <row r="425">
          <cell r="A425">
            <v>2034</v>
          </cell>
        </row>
        <row r="426">
          <cell r="A426">
            <v>2035</v>
          </cell>
        </row>
        <row r="427">
          <cell r="A427">
            <v>2036</v>
          </cell>
        </row>
        <row r="428">
          <cell r="A428">
            <v>2037</v>
          </cell>
        </row>
        <row r="429">
          <cell r="A429">
            <v>2038</v>
          </cell>
        </row>
        <row r="430">
          <cell r="A430">
            <v>2039</v>
          </cell>
        </row>
        <row r="431">
          <cell r="A431">
            <v>2040</v>
          </cell>
        </row>
        <row r="432">
          <cell r="A432">
            <v>2041</v>
          </cell>
        </row>
        <row r="433">
          <cell r="A433">
            <v>2042</v>
          </cell>
        </row>
        <row r="434">
          <cell r="A434">
            <v>2043</v>
          </cell>
        </row>
        <row r="435">
          <cell r="A435">
            <v>2044</v>
          </cell>
        </row>
        <row r="436">
          <cell r="A436">
            <v>2045</v>
          </cell>
        </row>
        <row r="437">
          <cell r="A437">
            <v>2046</v>
          </cell>
        </row>
        <row r="438">
          <cell r="A438">
            <v>2047</v>
          </cell>
        </row>
        <row r="439">
          <cell r="A439">
            <v>2048</v>
          </cell>
        </row>
        <row r="440">
          <cell r="A440">
            <v>2049</v>
          </cell>
        </row>
        <row r="441">
          <cell r="A441">
            <v>2050</v>
          </cell>
        </row>
        <row r="442">
          <cell r="A442">
            <v>2051</v>
          </cell>
        </row>
        <row r="443">
          <cell r="A443">
            <v>2052</v>
          </cell>
        </row>
        <row r="444">
          <cell r="A444">
            <v>2053</v>
          </cell>
        </row>
        <row r="445">
          <cell r="A445">
            <v>2054</v>
          </cell>
        </row>
        <row r="446">
          <cell r="A446">
            <v>2055</v>
          </cell>
        </row>
        <row r="447">
          <cell r="A447">
            <v>2056</v>
          </cell>
        </row>
        <row r="448">
          <cell r="A448">
            <v>2057</v>
          </cell>
        </row>
        <row r="449">
          <cell r="A449">
            <v>2058</v>
          </cell>
        </row>
        <row r="450">
          <cell r="A450">
            <v>2059</v>
          </cell>
        </row>
        <row r="451">
          <cell r="A451">
            <v>2060</v>
          </cell>
        </row>
        <row r="452">
          <cell r="A452" t="str">
            <v>Back to top</v>
          </cell>
        </row>
        <row r="455">
          <cell r="A455" t="str">
            <v>Scenario 8</v>
          </cell>
          <cell r="B455" t="str">
            <v>[Type Scenario 8 Name Here (REF CASE)...]</v>
          </cell>
        </row>
        <row r="456">
          <cell r="A456" t="str">
            <v>Year</v>
          </cell>
          <cell r="B456" t="str">
            <v>World</v>
          </cell>
          <cell r="C456" t="str">
            <v>OECD90</v>
          </cell>
          <cell r="D456" t="str">
            <v>Eastern Europe</v>
          </cell>
          <cell r="E456" t="str">
            <v>Asia (Sans Japan)</v>
          </cell>
          <cell r="F456" t="str">
            <v>Middle East and Africa</v>
          </cell>
          <cell r="G456" t="str">
            <v>Latin America</v>
          </cell>
          <cell r="H456" t="str">
            <v>China</v>
          </cell>
          <cell r="I456" t="str">
            <v>India</v>
          </cell>
          <cell r="J456" t="str">
            <v>EU</v>
          </cell>
          <cell r="K456" t="str">
            <v>USA</v>
          </cell>
        </row>
        <row r="457">
          <cell r="A457">
            <v>2012</v>
          </cell>
        </row>
        <row r="458">
          <cell r="A458">
            <v>2013</v>
          </cell>
        </row>
        <row r="459">
          <cell r="A459">
            <v>2014</v>
          </cell>
        </row>
        <row r="460">
          <cell r="A460">
            <v>2015</v>
          </cell>
        </row>
        <row r="461">
          <cell r="A461">
            <v>2016</v>
          </cell>
        </row>
        <row r="462">
          <cell r="A462">
            <v>2017</v>
          </cell>
        </row>
        <row r="463">
          <cell r="A463">
            <v>2018</v>
          </cell>
        </row>
        <row r="464">
          <cell r="A464">
            <v>2019</v>
          </cell>
        </row>
        <row r="465">
          <cell r="A465">
            <v>2020</v>
          </cell>
        </row>
        <row r="466">
          <cell r="A466">
            <v>2021</v>
          </cell>
        </row>
        <row r="467">
          <cell r="A467">
            <v>2022</v>
          </cell>
        </row>
        <row r="468">
          <cell r="A468">
            <v>2023</v>
          </cell>
        </row>
        <row r="469">
          <cell r="A469">
            <v>2024</v>
          </cell>
        </row>
        <row r="470">
          <cell r="A470">
            <v>2025</v>
          </cell>
        </row>
        <row r="471">
          <cell r="A471">
            <v>2026</v>
          </cell>
        </row>
        <row r="472">
          <cell r="A472">
            <v>2027</v>
          </cell>
        </row>
        <row r="473">
          <cell r="A473">
            <v>2028</v>
          </cell>
        </row>
        <row r="474">
          <cell r="A474">
            <v>2029</v>
          </cell>
        </row>
        <row r="475">
          <cell r="A475">
            <v>2030</v>
          </cell>
        </row>
        <row r="476">
          <cell r="A476">
            <v>2031</v>
          </cell>
        </row>
        <row r="477">
          <cell r="A477">
            <v>2032</v>
          </cell>
        </row>
        <row r="478">
          <cell r="A478">
            <v>2033</v>
          </cell>
        </row>
        <row r="479">
          <cell r="A479">
            <v>2034</v>
          </cell>
        </row>
        <row r="480">
          <cell r="A480">
            <v>2035</v>
          </cell>
        </row>
        <row r="481">
          <cell r="A481">
            <v>2036</v>
          </cell>
        </row>
        <row r="482">
          <cell r="A482">
            <v>2037</v>
          </cell>
        </row>
        <row r="483">
          <cell r="A483">
            <v>2038</v>
          </cell>
        </row>
        <row r="484">
          <cell r="A484">
            <v>2039</v>
          </cell>
        </row>
        <row r="485">
          <cell r="A485">
            <v>2040</v>
          </cell>
        </row>
        <row r="486">
          <cell r="A486">
            <v>2041</v>
          </cell>
        </row>
        <row r="487">
          <cell r="A487">
            <v>2042</v>
          </cell>
        </row>
        <row r="488">
          <cell r="A488">
            <v>2043</v>
          </cell>
        </row>
        <row r="489">
          <cell r="A489">
            <v>2044</v>
          </cell>
        </row>
        <row r="490">
          <cell r="A490">
            <v>2045</v>
          </cell>
        </row>
        <row r="491">
          <cell r="A491">
            <v>2046</v>
          </cell>
        </row>
        <row r="492">
          <cell r="A492">
            <v>2047</v>
          </cell>
        </row>
        <row r="493">
          <cell r="A493">
            <v>2048</v>
          </cell>
        </row>
        <row r="494">
          <cell r="A494">
            <v>2049</v>
          </cell>
        </row>
        <row r="495">
          <cell r="A495">
            <v>2050</v>
          </cell>
        </row>
        <row r="496">
          <cell r="A496">
            <v>2051</v>
          </cell>
        </row>
        <row r="497">
          <cell r="A497">
            <v>2052</v>
          </cell>
        </row>
        <row r="498">
          <cell r="A498">
            <v>2053</v>
          </cell>
        </row>
        <row r="499">
          <cell r="A499">
            <v>2054</v>
          </cell>
        </row>
        <row r="500">
          <cell r="A500">
            <v>2055</v>
          </cell>
        </row>
        <row r="501">
          <cell r="A501">
            <v>2056</v>
          </cell>
        </row>
        <row r="502">
          <cell r="A502">
            <v>2057</v>
          </cell>
        </row>
        <row r="503">
          <cell r="A503">
            <v>2058</v>
          </cell>
        </row>
        <row r="504">
          <cell r="A504">
            <v>2059</v>
          </cell>
        </row>
        <row r="505">
          <cell r="A505">
            <v>2060</v>
          </cell>
        </row>
        <row r="506">
          <cell r="A506" t="str">
            <v>Back to top</v>
          </cell>
        </row>
        <row r="509">
          <cell r="A509" t="str">
            <v>Scenario 9</v>
          </cell>
          <cell r="B509" t="str">
            <v>[Type Scenario 9 Name Here (REF CASE)...]</v>
          </cell>
        </row>
        <row r="510">
          <cell r="A510" t="str">
            <v>Year</v>
          </cell>
          <cell r="B510" t="str">
            <v>World</v>
          </cell>
          <cell r="C510" t="str">
            <v>OECD90</v>
          </cell>
          <cell r="D510" t="str">
            <v>Eastern Europe</v>
          </cell>
          <cell r="E510" t="str">
            <v>Asia (Sans Japan)</v>
          </cell>
          <cell r="F510" t="str">
            <v>Middle East and Africa</v>
          </cell>
          <cell r="G510" t="str">
            <v>Latin America</v>
          </cell>
          <cell r="H510" t="str">
            <v>China</v>
          </cell>
          <cell r="I510" t="str">
            <v>India</v>
          </cell>
          <cell r="J510" t="str">
            <v>EU</v>
          </cell>
          <cell r="K510" t="str">
            <v>USA</v>
          </cell>
        </row>
        <row r="511">
          <cell r="A511">
            <v>2012</v>
          </cell>
        </row>
        <row r="512">
          <cell r="A512">
            <v>2013</v>
          </cell>
        </row>
        <row r="513">
          <cell r="A513">
            <v>2014</v>
          </cell>
        </row>
        <row r="514">
          <cell r="A514">
            <v>2015</v>
          </cell>
        </row>
        <row r="515">
          <cell r="A515">
            <v>2016</v>
          </cell>
        </row>
        <row r="516">
          <cell r="A516">
            <v>2017</v>
          </cell>
        </row>
        <row r="517">
          <cell r="A517">
            <v>2018</v>
          </cell>
        </row>
        <row r="518">
          <cell r="A518">
            <v>2019</v>
          </cell>
        </row>
        <row r="519">
          <cell r="A519">
            <v>2020</v>
          </cell>
        </row>
        <row r="520">
          <cell r="A520">
            <v>2021</v>
          </cell>
        </row>
        <row r="521">
          <cell r="A521">
            <v>2022</v>
          </cell>
        </row>
        <row r="522">
          <cell r="A522">
            <v>2023</v>
          </cell>
        </row>
        <row r="523">
          <cell r="A523">
            <v>2024</v>
          </cell>
        </row>
        <row r="524">
          <cell r="A524">
            <v>2025</v>
          </cell>
        </row>
        <row r="525">
          <cell r="A525">
            <v>2026</v>
          </cell>
        </row>
        <row r="526">
          <cell r="A526">
            <v>2027</v>
          </cell>
        </row>
        <row r="527">
          <cell r="A527">
            <v>2028</v>
          </cell>
        </row>
        <row r="528">
          <cell r="A528">
            <v>2029</v>
          </cell>
        </row>
        <row r="529">
          <cell r="A529">
            <v>2030</v>
          </cell>
        </row>
        <row r="530">
          <cell r="A530">
            <v>2031</v>
          </cell>
        </row>
        <row r="531">
          <cell r="A531">
            <v>2032</v>
          </cell>
        </row>
        <row r="532">
          <cell r="A532">
            <v>2033</v>
          </cell>
        </row>
        <row r="533">
          <cell r="A533">
            <v>2034</v>
          </cell>
        </row>
        <row r="534">
          <cell r="A534">
            <v>2035</v>
          </cell>
        </row>
        <row r="535">
          <cell r="A535">
            <v>2036</v>
          </cell>
        </row>
        <row r="536">
          <cell r="A536">
            <v>2037</v>
          </cell>
        </row>
        <row r="537">
          <cell r="A537">
            <v>2038</v>
          </cell>
        </row>
        <row r="538">
          <cell r="A538">
            <v>2039</v>
          </cell>
        </row>
        <row r="539">
          <cell r="A539">
            <v>2040</v>
          </cell>
        </row>
        <row r="540">
          <cell r="A540">
            <v>2041</v>
          </cell>
        </row>
        <row r="541">
          <cell r="A541">
            <v>2042</v>
          </cell>
        </row>
        <row r="542">
          <cell r="A542">
            <v>2043</v>
          </cell>
        </row>
        <row r="543">
          <cell r="A543">
            <v>2044</v>
          </cell>
        </row>
        <row r="544">
          <cell r="A544">
            <v>2045</v>
          </cell>
        </row>
        <row r="545">
          <cell r="A545">
            <v>2046</v>
          </cell>
        </row>
        <row r="546">
          <cell r="A546">
            <v>2047</v>
          </cell>
        </row>
        <row r="547">
          <cell r="A547">
            <v>2048</v>
          </cell>
        </row>
        <row r="548">
          <cell r="A548">
            <v>2049</v>
          </cell>
        </row>
        <row r="549">
          <cell r="A549">
            <v>2050</v>
          </cell>
        </row>
        <row r="550">
          <cell r="A550">
            <v>2051</v>
          </cell>
        </row>
        <row r="551">
          <cell r="A551">
            <v>2052</v>
          </cell>
        </row>
        <row r="552">
          <cell r="A552">
            <v>2053</v>
          </cell>
        </row>
        <row r="553">
          <cell r="A553">
            <v>2054</v>
          </cell>
        </row>
        <row r="554">
          <cell r="A554">
            <v>2055</v>
          </cell>
        </row>
        <row r="555">
          <cell r="A555">
            <v>2056</v>
          </cell>
        </row>
        <row r="556">
          <cell r="A556">
            <v>2057</v>
          </cell>
        </row>
        <row r="557">
          <cell r="A557">
            <v>2058</v>
          </cell>
        </row>
        <row r="558">
          <cell r="A558">
            <v>2059</v>
          </cell>
        </row>
        <row r="559">
          <cell r="A559">
            <v>2060</v>
          </cell>
        </row>
        <row r="560">
          <cell r="A560" t="str">
            <v>Back to top</v>
          </cell>
        </row>
        <row r="563">
          <cell r="A563" t="str">
            <v>Scenario 10</v>
          </cell>
          <cell r="B563" t="str">
            <v>[Type Scenario 10 Name Here (REF CASE)...]</v>
          </cell>
        </row>
        <row r="564">
          <cell r="A564" t="str">
            <v>Year</v>
          </cell>
          <cell r="B564" t="str">
            <v>World</v>
          </cell>
          <cell r="C564" t="str">
            <v>OECD90</v>
          </cell>
          <cell r="D564" t="str">
            <v>Eastern Europe</v>
          </cell>
          <cell r="E564" t="str">
            <v>Asia (Sans Japan)</v>
          </cell>
          <cell r="F564" t="str">
            <v>Middle East and Africa</v>
          </cell>
          <cell r="G564" t="str">
            <v>Latin America</v>
          </cell>
          <cell r="H564" t="str">
            <v>China</v>
          </cell>
          <cell r="I564" t="str">
            <v>India</v>
          </cell>
          <cell r="J564" t="str">
            <v>EU</v>
          </cell>
          <cell r="K564" t="str">
            <v>USA</v>
          </cell>
        </row>
        <row r="565">
          <cell r="A565">
            <v>2012</v>
          </cell>
        </row>
        <row r="566">
          <cell r="A566">
            <v>2013</v>
          </cell>
        </row>
        <row r="567">
          <cell r="A567">
            <v>2014</v>
          </cell>
        </row>
        <row r="568">
          <cell r="A568">
            <v>2015</v>
          </cell>
        </row>
        <row r="569">
          <cell r="A569">
            <v>2016</v>
          </cell>
        </row>
        <row r="570">
          <cell r="A570">
            <v>2017</v>
          </cell>
        </row>
        <row r="571">
          <cell r="A571">
            <v>2018</v>
          </cell>
        </row>
        <row r="572">
          <cell r="A572">
            <v>2019</v>
          </cell>
        </row>
        <row r="573">
          <cell r="A573">
            <v>2020</v>
          </cell>
        </row>
        <row r="574">
          <cell r="A574">
            <v>2021</v>
          </cell>
        </row>
        <row r="575">
          <cell r="A575">
            <v>2022</v>
          </cell>
        </row>
        <row r="576">
          <cell r="A576">
            <v>2023</v>
          </cell>
        </row>
        <row r="577">
          <cell r="A577">
            <v>2024</v>
          </cell>
        </row>
        <row r="578">
          <cell r="A578">
            <v>2025</v>
          </cell>
        </row>
        <row r="579">
          <cell r="A579">
            <v>2026</v>
          </cell>
        </row>
        <row r="580">
          <cell r="A580">
            <v>2027</v>
          </cell>
        </row>
        <row r="581">
          <cell r="A581">
            <v>2028</v>
          </cell>
        </row>
        <row r="582">
          <cell r="A582">
            <v>2029</v>
          </cell>
        </row>
        <row r="583">
          <cell r="A583">
            <v>2030</v>
          </cell>
        </row>
        <row r="584">
          <cell r="A584">
            <v>2031</v>
          </cell>
        </row>
        <row r="585">
          <cell r="A585">
            <v>2032</v>
          </cell>
        </row>
        <row r="586">
          <cell r="A586">
            <v>2033</v>
          </cell>
        </row>
        <row r="587">
          <cell r="A587">
            <v>2034</v>
          </cell>
        </row>
        <row r="588">
          <cell r="A588">
            <v>2035</v>
          </cell>
        </row>
        <row r="589">
          <cell r="A589">
            <v>2036</v>
          </cell>
        </row>
        <row r="590">
          <cell r="A590">
            <v>2037</v>
          </cell>
        </row>
        <row r="591">
          <cell r="A591">
            <v>2038</v>
          </cell>
        </row>
        <row r="592">
          <cell r="A592">
            <v>2039</v>
          </cell>
        </row>
        <row r="593">
          <cell r="A593">
            <v>2040</v>
          </cell>
        </row>
        <row r="594">
          <cell r="A594">
            <v>2041</v>
          </cell>
        </row>
        <row r="595">
          <cell r="A595">
            <v>2042</v>
          </cell>
        </row>
        <row r="596">
          <cell r="A596">
            <v>2043</v>
          </cell>
        </row>
        <row r="597">
          <cell r="A597">
            <v>2044</v>
          </cell>
        </row>
        <row r="598">
          <cell r="A598">
            <v>2045</v>
          </cell>
        </row>
        <row r="599">
          <cell r="A599">
            <v>2046</v>
          </cell>
        </row>
        <row r="600">
          <cell r="A600">
            <v>2047</v>
          </cell>
        </row>
        <row r="601">
          <cell r="A601">
            <v>2048</v>
          </cell>
        </row>
        <row r="602">
          <cell r="A602">
            <v>2049</v>
          </cell>
        </row>
        <row r="603">
          <cell r="A603">
            <v>2050</v>
          </cell>
        </row>
        <row r="604">
          <cell r="A604">
            <v>2051</v>
          </cell>
        </row>
        <row r="605">
          <cell r="A605">
            <v>2052</v>
          </cell>
        </row>
        <row r="606">
          <cell r="A606">
            <v>2053</v>
          </cell>
        </row>
        <row r="607">
          <cell r="A607">
            <v>2054</v>
          </cell>
        </row>
        <row r="608">
          <cell r="A608">
            <v>2055</v>
          </cell>
        </row>
        <row r="609">
          <cell r="A609">
            <v>2056</v>
          </cell>
        </row>
        <row r="610">
          <cell r="A610">
            <v>2057</v>
          </cell>
        </row>
        <row r="611">
          <cell r="A611">
            <v>2058</v>
          </cell>
        </row>
        <row r="612">
          <cell r="A612">
            <v>2059</v>
          </cell>
        </row>
        <row r="613">
          <cell r="A613">
            <v>2060</v>
          </cell>
        </row>
        <row r="614">
          <cell r="A614" t="str">
            <v>Back to top</v>
          </cell>
        </row>
      </sheetData>
      <sheetData sheetId="17"/>
      <sheetData sheetId="18"/>
      <sheetData sheetId="19">
        <row r="46">
          <cell r="C46" t="str">
            <v>Current Adoption</v>
          </cell>
        </row>
        <row r="82">
          <cell r="C82" t="str">
            <v>CONVENTIONAL First Cost per Implementation Unit for replaced practices/technologies</v>
          </cell>
        </row>
        <row r="115">
          <cell r="C115" t="str">
            <v>SOLUTION First Cost per Implementation Unit</v>
          </cell>
        </row>
        <row r="151">
          <cell r="C151" t="str">
            <v>Lifetime Capacity - CONVENTIONAL</v>
          </cell>
        </row>
        <row r="187">
          <cell r="C187" t="str">
            <v>Lifetime Capacity - SOLUTION</v>
          </cell>
        </row>
        <row r="222">
          <cell r="C222" t="str">
            <v>Average Annual Use - CONVENTIONAL</v>
          </cell>
        </row>
        <row r="256">
          <cell r="C256" t="str">
            <v>Average Annual Use - SOLUTION</v>
          </cell>
        </row>
        <row r="292">
          <cell r="C292" t="str">
            <v>CONVENTIONAL VARIABLE Operating Cost per Functional Unit</v>
          </cell>
        </row>
        <row r="328">
          <cell r="C328" t="str">
            <v xml:space="preserve">SOLUTION VARIABLE Operating Cost per Functional Unit </v>
          </cell>
        </row>
        <row r="364">
          <cell r="C364" t="str">
            <v>CONVENTIONAL FIXED Operating Cost per Implementation Unit</v>
          </cell>
        </row>
        <row r="400">
          <cell r="C400" t="str">
            <v xml:space="preserve">SOLUTION FIXED Operating Cost per Implementation Unit </v>
          </cell>
        </row>
        <row r="440">
          <cell r="C440" t="str">
            <v>Electricty Consumed per Functional Unit - CONVENTIONAL</v>
          </cell>
        </row>
        <row r="474">
          <cell r="C474" t="str">
            <v>Energy Efficiency Factor - SOLUTION</v>
          </cell>
        </row>
        <row r="510">
          <cell r="C510" t="str">
            <v>Total Energy Used per functional unit - SOLUTION</v>
          </cell>
        </row>
        <row r="544">
          <cell r="C544" t="str">
            <v>Fuel Consumed per Functional Unit - CONVENTIONAL</v>
          </cell>
        </row>
        <row r="578">
          <cell r="C578" t="str">
            <v>Fuel Efficiency Factor - SOLUTION</v>
          </cell>
        </row>
        <row r="612">
          <cell r="C612" t="str">
            <v>Direct Emissions per CONVENTIONAL Functional Unit</v>
          </cell>
        </row>
        <row r="648">
          <cell r="C648" t="str">
            <v>Direct Emissions per SOLUTION Functional Unit</v>
          </cell>
        </row>
        <row r="684">
          <cell r="C684" t="str">
            <v>Indirect CO2 Emissions per CONVENTIONAL Implementation OR functional Unit -- CHOOSE ONLY ONE on Advanced Controls</v>
          </cell>
        </row>
        <row r="720">
          <cell r="C720" t="str">
            <v>Indirect CO2 Emissions per SOLUTION Implementation Unit (Select on Advanced Controls)</v>
          </cell>
        </row>
        <row r="755">
          <cell r="C755" t="str">
            <v>CH4-CO2eq Tons Reduced</v>
          </cell>
        </row>
        <row r="790">
          <cell r="C790" t="str">
            <v>N2O-CO2eq Tons Reduced</v>
          </cell>
        </row>
        <row r="830">
          <cell r="C830" t="str">
            <v>CONVENTIONAL Revenue per Functional Unit</v>
          </cell>
        </row>
        <row r="866">
          <cell r="C866" t="str">
            <v>SOLUTION Revenue per Functional Unit</v>
          </cell>
        </row>
        <row r="904">
          <cell r="C904" t="str">
            <v>Commercial Building Energy Consumption (kWh/m2/yr) (Weighted Average by Region)</v>
          </cell>
        </row>
        <row r="939">
          <cell r="C939" t="str">
            <v>Commercial Building Energy Consumption for Thermal Purposes (Heating and Cooling) (% of total)</v>
          </cell>
        </row>
        <row r="975">
          <cell r="C975" t="str">
            <v>Commercial Building Energy Consumption for Non-Thermal Purposes (all other end-uses) (% of total)</v>
          </cell>
        </row>
        <row r="1011">
          <cell r="C1011" t="str">
            <v>Commercial Building Electricity Consumption for Space Heating (% of total)</v>
          </cell>
        </row>
        <row r="1047">
          <cell r="C1047" t="str">
            <v>Commercial Building Electricity Consumption for Cooling (% of total)</v>
          </cell>
        </row>
        <row r="1081">
          <cell r="C1081" t="str">
            <v>Commercial Building Fuel Consumption for Space Heating (% of total Space Heating/Cooling)</v>
          </cell>
        </row>
      </sheetData>
      <sheetData sheetId="20">
        <row r="7">
          <cell r="A7" t="str">
            <v>CO2 MMT Reduced</v>
          </cell>
        </row>
        <row r="61">
          <cell r="A61" t="str">
            <v>CO2-eq MMT Reduced</v>
          </cell>
        </row>
        <row r="64">
          <cell r="B64" t="str">
            <v>World</v>
          </cell>
        </row>
        <row r="116">
          <cell r="A116" t="str">
            <v>CO2 PPM CALCULATOR</v>
          </cell>
        </row>
        <row r="169">
          <cell r="A169" t="str">
            <v>CO2-eq PPM CALCULATOR</v>
          </cell>
        </row>
        <row r="171">
          <cell r="B171" t="str">
            <v>CO2-eq PPM</v>
          </cell>
        </row>
      </sheetData>
      <sheetData sheetId="21">
        <row r="7">
          <cell r="A7" t="str">
            <v>CH4 Tons Reduced</v>
          </cell>
        </row>
        <row r="62">
          <cell r="A62" t="str">
            <v>CH4 PPB CALCULATOR</v>
          </cell>
        </row>
      </sheetData>
      <sheetData sheetId="22">
        <row r="9">
          <cell r="A9" t="str">
            <v>REF Grid EFs kg CO2-eq per kwh</v>
          </cell>
        </row>
        <row r="64">
          <cell r="A64" t="str">
            <v>REF Grid EFs kg CO2 per kwh</v>
          </cell>
        </row>
        <row r="120">
          <cell r="A120" t="str">
            <v>PDS Grid EFs kg CO2-eq per kwh</v>
          </cell>
        </row>
        <row r="177">
          <cell r="A177" t="str">
            <v>PDS Grid EFs kg CO2 per kwh</v>
          </cell>
        </row>
      </sheetData>
      <sheetData sheetId="23">
        <row r="8">
          <cell r="Q8">
            <v>9.9999999999999999E+306</v>
          </cell>
        </row>
        <row r="13">
          <cell r="A13" t="str">
            <v>Default REF Interpolation Adoption</v>
          </cell>
        </row>
        <row r="77">
          <cell r="A77" t="str">
            <v>Default PDS Interpolation Adoption</v>
          </cell>
        </row>
        <row r="157">
          <cell r="A157" t="str">
            <v>Using Polynomials</v>
          </cell>
        </row>
      </sheetData>
      <sheetData sheetId="24">
        <row r="14">
          <cell r="A14" t="str">
            <v>REF TAM</v>
          </cell>
          <cell r="P14" t="str">
            <v xml:space="preserve">Population Scenario 1 REF </v>
          </cell>
          <cell r="AB14" t="str">
            <v xml:space="preserve">GDP Scenario 1 REF </v>
          </cell>
          <cell r="AN14" t="str">
            <v>GDP Per Capita (REF)</v>
          </cell>
          <cell r="BM14" t="str">
            <v>TAM per [GDP Per Capita] (REF)</v>
          </cell>
        </row>
        <row r="17">
          <cell r="A17">
            <v>2014</v>
          </cell>
          <cell r="B17">
            <v>47780.34</v>
          </cell>
        </row>
        <row r="66">
          <cell r="A66" t="str">
            <v xml:space="preserve">PDS TAM </v>
          </cell>
          <cell r="P66" t="str">
            <v>Population PDS</v>
          </cell>
          <cell r="AB66" t="str">
            <v xml:space="preserve">GDP Scenario 2 PDS </v>
          </cell>
          <cell r="AN66" t="str">
            <v>GDP Per Capita (PDS)</v>
          </cell>
          <cell r="BM66" t="str">
            <v>TAM per [GDP Per Capita] (PDS)</v>
          </cell>
        </row>
        <row r="69">
          <cell r="B69">
            <v>47780.34</v>
          </cell>
        </row>
        <row r="124">
          <cell r="A124" t="str">
            <v>Annual Functional Units Adopted - Solution PDS</v>
          </cell>
          <cell r="Q124" t="str">
            <v>Cumulative Functional Units Utilized PDS</v>
          </cell>
        </row>
        <row r="134">
          <cell r="AG134" t="str">
            <v>New implementation units Required PDS (Includes replacement Units)</v>
          </cell>
          <cell r="AX134" t="str">
            <v>Total Solution Implementation units Required PDS</v>
          </cell>
        </row>
        <row r="135">
          <cell r="C135">
            <v>16577.825916700331</v>
          </cell>
        </row>
        <row r="136">
          <cell r="AY136">
            <v>16577.825916700331</v>
          </cell>
          <cell r="AZ136">
            <v>14915.99</v>
          </cell>
        </row>
        <row r="186">
          <cell r="A186" t="str">
            <v>Annual Functional Units Adopted - Solution REF</v>
          </cell>
          <cell r="Q186" t="str">
            <v>Cumulative Operational Units Utilized REF</v>
          </cell>
        </row>
        <row r="196">
          <cell r="AG196" t="str">
            <v>New implementation units Required REF</v>
          </cell>
          <cell r="AX196" t="str">
            <v>Total Solution Implementation units Required REF</v>
          </cell>
        </row>
        <row r="198">
          <cell r="C198">
            <v>16577.825916700331</v>
          </cell>
        </row>
        <row r="249">
          <cell r="A249" t="str">
            <v>Net Annual Functional Units Adopted - Conventional/Solution</v>
          </cell>
          <cell r="Q249" t="str">
            <v>Total CONVENTIONAL Implementation Units (REF)</v>
          </cell>
          <cell r="AG249" t="str">
            <v>Total New IMPLEMENTATION Conventional Units</v>
          </cell>
        </row>
        <row r="305">
          <cell r="A305" t="str">
            <v>Net Grid Electricity Units Saved</v>
          </cell>
          <cell r="AD305" t="str">
            <v>Fuel Units Avoided</v>
          </cell>
          <cell r="AT305" t="str">
            <v>Direct CO2 Emissions Saved</v>
          </cell>
        </row>
      </sheetData>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reativecommons.org/licenses/by-nc-sa/4.0/"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inflationdata.com/Inflation/Consumer_Price_Index/CurrentCPI.asp?reloaded=true" TargetMode="External"/><Relationship Id="rId1" Type="http://schemas.openxmlformats.org/officeDocument/2006/relationships/hyperlink" Target="http://www.usforex.com/forex-tools/historical-rate-tools/yearly-average-rates"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hyperlink" Target="http://www.iea.org/etp/etp2016" TargetMode="External"/><Relationship Id="rId13" Type="http://schemas.openxmlformats.org/officeDocument/2006/relationships/vmlDrawing" Target="../drawings/vmlDrawing2.vml"/><Relationship Id="rId3" Type="http://schemas.openxmlformats.org/officeDocument/2006/relationships/hyperlink" Target="http://www.iea.org/etp/etp2016" TargetMode="External"/><Relationship Id="rId7" Type="http://schemas.openxmlformats.org/officeDocument/2006/relationships/hyperlink" Target="http://www.iea.org/etp/etp2016" TargetMode="External"/><Relationship Id="rId12" Type="http://schemas.openxmlformats.org/officeDocument/2006/relationships/drawing" Target="../drawings/drawing2.xml"/><Relationship Id="rId2" Type="http://schemas.openxmlformats.org/officeDocument/2006/relationships/hyperlink" Target="http://inflationdata.com/Inflation/Consumer_Price_Index/CurrentCPI.asp?reloaded=true" TargetMode="External"/><Relationship Id="rId1" Type="http://schemas.openxmlformats.org/officeDocument/2006/relationships/hyperlink" Target="http://www.usforex.com/forex-tools/historical-rate-tools/yearly-average-rates" TargetMode="External"/><Relationship Id="rId6" Type="http://schemas.openxmlformats.org/officeDocument/2006/relationships/hyperlink" Target="http://www.iea.org/etp/etp2016" TargetMode="External"/><Relationship Id="rId11" Type="http://schemas.openxmlformats.org/officeDocument/2006/relationships/printerSettings" Target="../printerSettings/printerSettings1.bin"/><Relationship Id="rId5" Type="http://schemas.openxmlformats.org/officeDocument/2006/relationships/hyperlink" Target="http://www.iea.org/etp/etp2016" TargetMode="External"/><Relationship Id="rId15" Type="http://schemas.openxmlformats.org/officeDocument/2006/relationships/comments" Target="../comments2.xml"/><Relationship Id="rId10" Type="http://schemas.openxmlformats.org/officeDocument/2006/relationships/hyperlink" Target="http://publications.jrc.ec.europa.eu/repository/handle/JRC92496" TargetMode="External"/><Relationship Id="rId4" Type="http://schemas.openxmlformats.org/officeDocument/2006/relationships/hyperlink" Target="http://www.iea.org/etp/etp2016" TargetMode="External"/><Relationship Id="rId9" Type="http://schemas.openxmlformats.org/officeDocument/2006/relationships/hyperlink" Target="http://publications.jrc.ec.europa.eu/repository/handle/JRC92496" TargetMode="External"/><Relationship Id="rId1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E6820-D70C-4612-823A-883E1E23A290}">
  <sheetPr codeName="Sheet10"/>
  <dimension ref="A1:A339"/>
  <sheetViews>
    <sheetView workbookViewId="0">
      <selection activeCell="A28" sqref="A28"/>
    </sheetView>
  </sheetViews>
  <sheetFormatPr baseColWidth="10" defaultColWidth="10.6640625" defaultRowHeight="13"/>
  <cols>
    <col min="1" max="1" width="95.6640625" bestFit="1" customWidth="1"/>
  </cols>
  <sheetData>
    <row r="1" spans="1:1">
      <c r="A1" t="s">
        <v>904</v>
      </c>
    </row>
    <row r="3" spans="1:1" ht="16">
      <c r="A3" s="834" t="s">
        <v>905</v>
      </c>
    </row>
    <row r="4" spans="1:1" ht="16">
      <c r="A4" s="835"/>
    </row>
    <row r="5" spans="1:1" ht="16">
      <c r="A5" s="834" t="s">
        <v>906</v>
      </c>
    </row>
    <row r="6" spans="1:1">
      <c r="A6" t="s">
        <v>907</v>
      </c>
    </row>
    <row r="7" spans="1:1">
      <c r="A7" t="s">
        <v>908</v>
      </c>
    </row>
    <row r="8" spans="1:1" ht="16">
      <c r="A8" s="834"/>
    </row>
    <row r="9" spans="1:1" ht="14">
      <c r="A9" s="836" t="s">
        <v>909</v>
      </c>
    </row>
    <row r="10" spans="1:1" ht="14">
      <c r="A10" s="836" t="s">
        <v>910</v>
      </c>
    </row>
    <row r="11" spans="1:1" ht="17">
      <c r="A11" s="1" t="s">
        <v>911</v>
      </c>
    </row>
    <row r="12" spans="1:1">
      <c r="A12" s="836"/>
    </row>
    <row r="13" spans="1:1">
      <c r="A13" s="836"/>
    </row>
    <row r="14" spans="1:1">
      <c r="A14" s="836"/>
    </row>
    <row r="15" spans="1:1">
      <c r="A15" s="836"/>
    </row>
    <row r="16" spans="1:1">
      <c r="A16" s="836"/>
    </row>
    <row r="17" spans="1:1">
      <c r="A17" s="836"/>
    </row>
    <row r="18" spans="1:1">
      <c r="A18" s="836"/>
    </row>
    <row r="19" spans="1:1">
      <c r="A19" s="836"/>
    </row>
    <row r="20" spans="1:1">
      <c r="A20" s="836"/>
    </row>
    <row r="21" spans="1:1">
      <c r="A21" s="836"/>
    </row>
    <row r="22" spans="1:1">
      <c r="A22" s="836"/>
    </row>
    <row r="23" spans="1:1">
      <c r="A23" s="836"/>
    </row>
    <row r="24" spans="1:1">
      <c r="A24" s="836"/>
    </row>
    <row r="25" spans="1:1">
      <c r="A25" s="836"/>
    </row>
    <row r="26" spans="1:1">
      <c r="A26" s="836"/>
    </row>
    <row r="27" spans="1:1">
      <c r="A27" s="836"/>
    </row>
    <row r="28" spans="1:1">
      <c r="A28" s="836"/>
    </row>
    <row r="29" spans="1:1">
      <c r="A29" s="836"/>
    </row>
    <row r="30" spans="1:1">
      <c r="A30" s="836"/>
    </row>
    <row r="31" spans="1:1">
      <c r="A31" s="836"/>
    </row>
    <row r="32" spans="1:1">
      <c r="A32" s="836"/>
    </row>
    <row r="33" spans="1:1">
      <c r="A33" s="836"/>
    </row>
    <row r="34" spans="1:1">
      <c r="A34" s="836"/>
    </row>
    <row r="35" spans="1:1">
      <c r="A35" s="836"/>
    </row>
    <row r="36" spans="1:1">
      <c r="A36" s="836"/>
    </row>
    <row r="37" spans="1:1">
      <c r="A37" s="836"/>
    </row>
    <row r="38" spans="1:1">
      <c r="A38" s="836"/>
    </row>
    <row r="39" spans="1:1">
      <c r="A39" s="836"/>
    </row>
    <row r="40" spans="1:1">
      <c r="A40" s="836"/>
    </row>
    <row r="41" spans="1:1">
      <c r="A41" s="836"/>
    </row>
    <row r="42" spans="1:1">
      <c r="A42" s="836"/>
    </row>
    <row r="43" spans="1:1">
      <c r="A43" s="836"/>
    </row>
    <row r="44" spans="1:1">
      <c r="A44" s="836"/>
    </row>
    <row r="45" spans="1:1">
      <c r="A45" s="836"/>
    </row>
    <row r="46" spans="1:1">
      <c r="A46" s="836"/>
    </row>
    <row r="47" spans="1:1">
      <c r="A47" s="836"/>
    </row>
    <row r="48" spans="1:1">
      <c r="A48" s="836"/>
    </row>
    <row r="49" spans="1:1">
      <c r="A49" s="836"/>
    </row>
    <row r="50" spans="1:1">
      <c r="A50" s="836"/>
    </row>
    <row r="51" spans="1:1">
      <c r="A51" s="836"/>
    </row>
    <row r="52" spans="1:1">
      <c r="A52" s="836"/>
    </row>
    <row r="53" spans="1:1">
      <c r="A53" s="836"/>
    </row>
    <row r="54" spans="1:1">
      <c r="A54" s="836"/>
    </row>
    <row r="55" spans="1:1">
      <c r="A55" s="836"/>
    </row>
    <row r="56" spans="1:1">
      <c r="A56" s="836"/>
    </row>
    <row r="57" spans="1:1">
      <c r="A57" s="836"/>
    </row>
    <row r="58" spans="1:1">
      <c r="A58" s="836"/>
    </row>
    <row r="59" spans="1:1">
      <c r="A59" s="836"/>
    </row>
    <row r="60" spans="1:1">
      <c r="A60" s="836"/>
    </row>
    <row r="61" spans="1:1">
      <c r="A61" s="836"/>
    </row>
    <row r="62" spans="1:1">
      <c r="A62" s="836"/>
    </row>
    <row r="63" spans="1:1">
      <c r="A63" s="836"/>
    </row>
    <row r="64" spans="1:1">
      <c r="A64" s="836"/>
    </row>
    <row r="65" spans="1:1">
      <c r="A65" s="836"/>
    </row>
    <row r="66" spans="1:1">
      <c r="A66" s="836"/>
    </row>
    <row r="67" spans="1:1">
      <c r="A67" s="836"/>
    </row>
    <row r="68" spans="1:1">
      <c r="A68" s="836"/>
    </row>
    <row r="69" spans="1:1">
      <c r="A69" s="836"/>
    </row>
    <row r="70" spans="1:1">
      <c r="A70" s="836"/>
    </row>
    <row r="71" spans="1:1">
      <c r="A71" s="836"/>
    </row>
    <row r="72" spans="1:1">
      <c r="A72" s="836"/>
    </row>
    <row r="73" spans="1:1">
      <c r="A73" s="836"/>
    </row>
    <row r="74" spans="1:1">
      <c r="A74" s="836"/>
    </row>
    <row r="75" spans="1:1">
      <c r="A75" s="836"/>
    </row>
    <row r="76" spans="1:1">
      <c r="A76" s="836"/>
    </row>
    <row r="77" spans="1:1">
      <c r="A77" s="836"/>
    </row>
    <row r="78" spans="1:1">
      <c r="A78" s="836"/>
    </row>
    <row r="79" spans="1:1">
      <c r="A79" s="836"/>
    </row>
    <row r="80" spans="1:1">
      <c r="A80" s="836"/>
    </row>
    <row r="81" spans="1:1">
      <c r="A81" s="836"/>
    </row>
    <row r="82" spans="1:1">
      <c r="A82" s="836"/>
    </row>
    <row r="83" spans="1:1">
      <c r="A83" s="836"/>
    </row>
    <row r="84" spans="1:1">
      <c r="A84" s="836"/>
    </row>
    <row r="85" spans="1:1">
      <c r="A85" s="836"/>
    </row>
    <row r="86" spans="1:1">
      <c r="A86" s="836"/>
    </row>
    <row r="87" spans="1:1">
      <c r="A87" s="836"/>
    </row>
    <row r="88" spans="1:1">
      <c r="A88" s="836"/>
    </row>
    <row r="89" spans="1:1">
      <c r="A89" s="836"/>
    </row>
    <row r="90" spans="1:1">
      <c r="A90" s="836"/>
    </row>
    <row r="91" spans="1:1">
      <c r="A91" s="836"/>
    </row>
    <row r="92" spans="1:1">
      <c r="A92" s="836"/>
    </row>
    <row r="93" spans="1:1">
      <c r="A93" s="836"/>
    </row>
    <row r="94" spans="1:1">
      <c r="A94" s="836"/>
    </row>
    <row r="95" spans="1:1">
      <c r="A95" s="836"/>
    </row>
    <row r="96" spans="1:1">
      <c r="A96" s="836"/>
    </row>
    <row r="97" spans="1:1">
      <c r="A97" s="836"/>
    </row>
    <row r="98" spans="1:1">
      <c r="A98" s="836"/>
    </row>
    <row r="99" spans="1:1">
      <c r="A99" s="836"/>
    </row>
    <row r="100" spans="1:1">
      <c r="A100" s="836"/>
    </row>
    <row r="101" spans="1:1">
      <c r="A101" s="836"/>
    </row>
    <row r="102" spans="1:1">
      <c r="A102" s="836"/>
    </row>
    <row r="103" spans="1:1">
      <c r="A103" s="836"/>
    </row>
    <row r="104" spans="1:1">
      <c r="A104" s="836"/>
    </row>
    <row r="105" spans="1:1">
      <c r="A105" s="836"/>
    </row>
    <row r="106" spans="1:1">
      <c r="A106" s="836"/>
    </row>
    <row r="107" spans="1:1">
      <c r="A107" s="836"/>
    </row>
    <row r="108" spans="1:1">
      <c r="A108" s="836"/>
    </row>
    <row r="109" spans="1:1">
      <c r="A109" s="836"/>
    </row>
    <row r="110" spans="1:1">
      <c r="A110" s="836"/>
    </row>
    <row r="111" spans="1:1">
      <c r="A111" s="836"/>
    </row>
    <row r="112" spans="1:1">
      <c r="A112" s="836"/>
    </row>
    <row r="113" spans="1:1">
      <c r="A113" s="836"/>
    </row>
    <row r="114" spans="1:1">
      <c r="A114" s="836"/>
    </row>
    <row r="115" spans="1:1">
      <c r="A115" s="836"/>
    </row>
    <row r="116" spans="1:1">
      <c r="A116" s="836"/>
    </row>
    <row r="117" spans="1:1">
      <c r="A117" s="836"/>
    </row>
    <row r="118" spans="1:1">
      <c r="A118" s="836"/>
    </row>
    <row r="119" spans="1:1">
      <c r="A119" s="836"/>
    </row>
    <row r="120" spans="1:1">
      <c r="A120" s="836"/>
    </row>
    <row r="121" spans="1:1">
      <c r="A121" s="836"/>
    </row>
    <row r="122" spans="1:1">
      <c r="A122" s="836"/>
    </row>
    <row r="123" spans="1:1">
      <c r="A123" s="836"/>
    </row>
    <row r="124" spans="1:1">
      <c r="A124" s="836"/>
    </row>
    <row r="125" spans="1:1">
      <c r="A125" s="836"/>
    </row>
    <row r="126" spans="1:1">
      <c r="A126" s="836"/>
    </row>
    <row r="127" spans="1:1">
      <c r="A127" s="836"/>
    </row>
    <row r="128" spans="1:1">
      <c r="A128" s="836"/>
    </row>
    <row r="129" spans="1:1">
      <c r="A129" s="836"/>
    </row>
    <row r="130" spans="1:1">
      <c r="A130" s="836"/>
    </row>
    <row r="131" spans="1:1">
      <c r="A131" s="836"/>
    </row>
    <row r="132" spans="1:1">
      <c r="A132" s="836"/>
    </row>
    <row r="133" spans="1:1">
      <c r="A133" s="836"/>
    </row>
    <row r="134" spans="1:1">
      <c r="A134" s="836"/>
    </row>
    <row r="135" spans="1:1">
      <c r="A135" s="836"/>
    </row>
    <row r="136" spans="1:1">
      <c r="A136" s="836"/>
    </row>
    <row r="137" spans="1:1">
      <c r="A137" s="836"/>
    </row>
    <row r="138" spans="1:1">
      <c r="A138" s="836"/>
    </row>
    <row r="139" spans="1:1">
      <c r="A139" s="836"/>
    </row>
    <row r="140" spans="1:1">
      <c r="A140" s="836"/>
    </row>
    <row r="141" spans="1:1">
      <c r="A141" s="836"/>
    </row>
    <row r="142" spans="1:1">
      <c r="A142" s="836"/>
    </row>
    <row r="143" spans="1:1">
      <c r="A143" s="836"/>
    </row>
    <row r="144" spans="1:1">
      <c r="A144" s="836"/>
    </row>
    <row r="145" spans="1:1">
      <c r="A145" s="836"/>
    </row>
    <row r="146" spans="1:1">
      <c r="A146" s="836"/>
    </row>
    <row r="147" spans="1:1">
      <c r="A147" s="836"/>
    </row>
    <row r="148" spans="1:1">
      <c r="A148" s="836"/>
    </row>
    <row r="149" spans="1:1">
      <c r="A149" s="836"/>
    </row>
    <row r="150" spans="1:1">
      <c r="A150" s="836"/>
    </row>
    <row r="151" spans="1:1">
      <c r="A151" s="836"/>
    </row>
    <row r="152" spans="1:1">
      <c r="A152" s="836"/>
    </row>
    <row r="153" spans="1:1">
      <c r="A153" s="836"/>
    </row>
    <row r="154" spans="1:1">
      <c r="A154" s="836"/>
    </row>
    <row r="155" spans="1:1">
      <c r="A155" s="836"/>
    </row>
    <row r="156" spans="1:1">
      <c r="A156" s="836"/>
    </row>
    <row r="157" spans="1:1">
      <c r="A157" s="836"/>
    </row>
    <row r="158" spans="1:1">
      <c r="A158" s="836"/>
    </row>
    <row r="159" spans="1:1">
      <c r="A159" s="836"/>
    </row>
    <row r="160" spans="1:1">
      <c r="A160" s="836"/>
    </row>
    <row r="161" spans="1:1">
      <c r="A161" s="836"/>
    </row>
    <row r="162" spans="1:1">
      <c r="A162" s="836"/>
    </row>
    <row r="163" spans="1:1">
      <c r="A163" s="836"/>
    </row>
    <row r="164" spans="1:1">
      <c r="A164" s="836"/>
    </row>
    <row r="165" spans="1:1">
      <c r="A165" s="836"/>
    </row>
    <row r="166" spans="1:1">
      <c r="A166" s="836"/>
    </row>
    <row r="167" spans="1:1">
      <c r="A167" s="836"/>
    </row>
    <row r="168" spans="1:1">
      <c r="A168" s="836"/>
    </row>
    <row r="169" spans="1:1">
      <c r="A169" s="836"/>
    </row>
    <row r="170" spans="1:1">
      <c r="A170" s="836"/>
    </row>
    <row r="171" spans="1:1">
      <c r="A171" s="836"/>
    </row>
    <row r="172" spans="1:1">
      <c r="A172" s="836"/>
    </row>
    <row r="173" spans="1:1">
      <c r="A173" s="836"/>
    </row>
    <row r="174" spans="1:1">
      <c r="A174" s="836"/>
    </row>
    <row r="175" spans="1:1">
      <c r="A175" s="836"/>
    </row>
    <row r="176" spans="1:1">
      <c r="A176" s="836"/>
    </row>
    <row r="177" spans="1:1">
      <c r="A177" s="836"/>
    </row>
    <row r="178" spans="1:1">
      <c r="A178" s="836"/>
    </row>
    <row r="179" spans="1:1">
      <c r="A179" s="836"/>
    </row>
    <row r="180" spans="1:1">
      <c r="A180" s="836"/>
    </row>
    <row r="181" spans="1:1">
      <c r="A181" s="836"/>
    </row>
    <row r="182" spans="1:1">
      <c r="A182" s="836"/>
    </row>
    <row r="183" spans="1:1">
      <c r="A183" s="836"/>
    </row>
    <row r="184" spans="1:1">
      <c r="A184" s="836"/>
    </row>
    <row r="185" spans="1:1">
      <c r="A185" s="836"/>
    </row>
    <row r="186" spans="1:1">
      <c r="A186" s="836"/>
    </row>
    <row r="187" spans="1:1">
      <c r="A187" s="836"/>
    </row>
    <row r="188" spans="1:1">
      <c r="A188" s="836"/>
    </row>
    <row r="189" spans="1:1">
      <c r="A189" s="836"/>
    </row>
    <row r="190" spans="1:1">
      <c r="A190" s="836"/>
    </row>
    <row r="191" spans="1:1">
      <c r="A191" s="836"/>
    </row>
    <row r="192" spans="1:1">
      <c r="A192" s="836"/>
    </row>
    <row r="193" spans="1:1">
      <c r="A193" s="836"/>
    </row>
    <row r="194" spans="1:1">
      <c r="A194" s="836"/>
    </row>
    <row r="195" spans="1:1">
      <c r="A195" s="836"/>
    </row>
    <row r="196" spans="1:1">
      <c r="A196" s="836"/>
    </row>
    <row r="197" spans="1:1">
      <c r="A197" s="836"/>
    </row>
    <row r="198" spans="1:1">
      <c r="A198" s="836"/>
    </row>
    <row r="199" spans="1:1">
      <c r="A199" s="836"/>
    </row>
    <row r="200" spans="1:1">
      <c r="A200" s="836"/>
    </row>
    <row r="201" spans="1:1">
      <c r="A201" s="836"/>
    </row>
    <row r="202" spans="1:1">
      <c r="A202" s="836"/>
    </row>
    <row r="203" spans="1:1">
      <c r="A203" s="836"/>
    </row>
    <row r="204" spans="1:1">
      <c r="A204" s="836"/>
    </row>
    <row r="205" spans="1:1">
      <c r="A205" s="836"/>
    </row>
    <row r="206" spans="1:1">
      <c r="A206" s="836"/>
    </row>
    <row r="207" spans="1:1">
      <c r="A207" s="836"/>
    </row>
    <row r="208" spans="1:1">
      <c r="A208" s="836"/>
    </row>
    <row r="209" spans="1:1">
      <c r="A209" s="836"/>
    </row>
    <row r="210" spans="1:1">
      <c r="A210" s="836"/>
    </row>
    <row r="211" spans="1:1">
      <c r="A211" s="836"/>
    </row>
    <row r="212" spans="1:1">
      <c r="A212" s="836"/>
    </row>
    <row r="213" spans="1:1">
      <c r="A213" s="836"/>
    </row>
    <row r="214" spans="1:1">
      <c r="A214" s="836"/>
    </row>
    <row r="215" spans="1:1">
      <c r="A215" s="836"/>
    </row>
    <row r="216" spans="1:1">
      <c r="A216" s="836"/>
    </row>
    <row r="217" spans="1:1">
      <c r="A217" s="836"/>
    </row>
    <row r="218" spans="1:1">
      <c r="A218" s="836"/>
    </row>
    <row r="219" spans="1:1">
      <c r="A219" s="836"/>
    </row>
    <row r="220" spans="1:1">
      <c r="A220" s="836"/>
    </row>
    <row r="221" spans="1:1">
      <c r="A221" s="836"/>
    </row>
    <row r="222" spans="1:1">
      <c r="A222" s="836"/>
    </row>
    <row r="223" spans="1:1">
      <c r="A223" s="836"/>
    </row>
    <row r="224" spans="1:1">
      <c r="A224" s="836"/>
    </row>
    <row r="225" spans="1:1">
      <c r="A225" s="836"/>
    </row>
    <row r="226" spans="1:1">
      <c r="A226" s="836"/>
    </row>
    <row r="227" spans="1:1">
      <c r="A227" s="836"/>
    </row>
    <row r="228" spans="1:1">
      <c r="A228" s="836"/>
    </row>
    <row r="229" spans="1:1">
      <c r="A229" s="836"/>
    </row>
    <row r="230" spans="1:1">
      <c r="A230" s="836"/>
    </row>
    <row r="231" spans="1:1">
      <c r="A231" s="836"/>
    </row>
    <row r="232" spans="1:1">
      <c r="A232" s="836"/>
    </row>
    <row r="233" spans="1:1">
      <c r="A233" s="836"/>
    </row>
    <row r="234" spans="1:1">
      <c r="A234" s="836"/>
    </row>
    <row r="235" spans="1:1">
      <c r="A235" s="836"/>
    </row>
    <row r="236" spans="1:1">
      <c r="A236" s="836"/>
    </row>
    <row r="237" spans="1:1">
      <c r="A237" s="836"/>
    </row>
    <row r="238" spans="1:1">
      <c r="A238" s="836"/>
    </row>
    <row r="239" spans="1:1">
      <c r="A239" s="836"/>
    </row>
    <row r="240" spans="1:1">
      <c r="A240" s="836"/>
    </row>
    <row r="241" spans="1:1">
      <c r="A241" s="836"/>
    </row>
    <row r="242" spans="1:1">
      <c r="A242" s="836"/>
    </row>
    <row r="243" spans="1:1">
      <c r="A243" s="836"/>
    </row>
    <row r="244" spans="1:1">
      <c r="A244" s="836"/>
    </row>
    <row r="245" spans="1:1">
      <c r="A245" s="836"/>
    </row>
    <row r="246" spans="1:1">
      <c r="A246" s="836"/>
    </row>
    <row r="247" spans="1:1">
      <c r="A247" s="836"/>
    </row>
    <row r="248" spans="1:1">
      <c r="A248" s="836"/>
    </row>
    <row r="249" spans="1:1">
      <c r="A249" s="836"/>
    </row>
    <row r="250" spans="1:1">
      <c r="A250" s="836"/>
    </row>
    <row r="251" spans="1:1">
      <c r="A251" s="836"/>
    </row>
    <row r="252" spans="1:1">
      <c r="A252" s="836"/>
    </row>
    <row r="253" spans="1:1">
      <c r="A253" s="836"/>
    </row>
    <row r="254" spans="1:1">
      <c r="A254" s="836"/>
    </row>
    <row r="255" spans="1:1">
      <c r="A255" s="836"/>
    </row>
    <row r="256" spans="1:1">
      <c r="A256" s="836"/>
    </row>
    <row r="257" spans="1:1">
      <c r="A257" s="836"/>
    </row>
    <row r="258" spans="1:1">
      <c r="A258" s="836"/>
    </row>
    <row r="259" spans="1:1">
      <c r="A259" s="836"/>
    </row>
    <row r="260" spans="1:1">
      <c r="A260" s="836"/>
    </row>
    <row r="261" spans="1:1">
      <c r="A261" s="836"/>
    </row>
    <row r="262" spans="1:1">
      <c r="A262" s="836"/>
    </row>
    <row r="263" spans="1:1">
      <c r="A263" s="836"/>
    </row>
    <row r="264" spans="1:1">
      <c r="A264" s="836"/>
    </row>
    <row r="265" spans="1:1">
      <c r="A265" s="836"/>
    </row>
    <row r="266" spans="1:1">
      <c r="A266" s="836"/>
    </row>
    <row r="267" spans="1:1">
      <c r="A267" s="836"/>
    </row>
    <row r="268" spans="1:1">
      <c r="A268" s="836"/>
    </row>
    <row r="269" spans="1:1">
      <c r="A269" s="836"/>
    </row>
    <row r="270" spans="1:1">
      <c r="A270" s="836"/>
    </row>
    <row r="271" spans="1:1">
      <c r="A271" s="836"/>
    </row>
    <row r="272" spans="1:1">
      <c r="A272" s="836"/>
    </row>
    <row r="273" spans="1:1">
      <c r="A273" s="836"/>
    </row>
    <row r="274" spans="1:1">
      <c r="A274" s="836"/>
    </row>
    <row r="275" spans="1:1">
      <c r="A275" s="836"/>
    </row>
    <row r="276" spans="1:1">
      <c r="A276" s="836"/>
    </row>
    <row r="277" spans="1:1">
      <c r="A277" s="836"/>
    </row>
    <row r="278" spans="1:1">
      <c r="A278" s="836"/>
    </row>
    <row r="279" spans="1:1">
      <c r="A279" s="836"/>
    </row>
    <row r="280" spans="1:1">
      <c r="A280" s="836"/>
    </row>
    <row r="281" spans="1:1">
      <c r="A281" s="836"/>
    </row>
    <row r="282" spans="1:1">
      <c r="A282" s="836"/>
    </row>
    <row r="283" spans="1:1">
      <c r="A283" s="836"/>
    </row>
    <row r="284" spans="1:1">
      <c r="A284" s="836"/>
    </row>
    <row r="285" spans="1:1">
      <c r="A285" s="836"/>
    </row>
    <row r="286" spans="1:1">
      <c r="A286" s="836"/>
    </row>
    <row r="287" spans="1:1">
      <c r="A287" s="836"/>
    </row>
    <row r="288" spans="1:1">
      <c r="A288" s="836"/>
    </row>
    <row r="289" spans="1:1">
      <c r="A289" s="836"/>
    </row>
    <row r="290" spans="1:1">
      <c r="A290" s="836"/>
    </row>
    <row r="291" spans="1:1">
      <c r="A291" s="836"/>
    </row>
    <row r="292" spans="1:1">
      <c r="A292" s="836"/>
    </row>
    <row r="293" spans="1:1">
      <c r="A293" s="836"/>
    </row>
    <row r="294" spans="1:1">
      <c r="A294" s="836"/>
    </row>
    <row r="295" spans="1:1">
      <c r="A295" s="836"/>
    </row>
    <row r="296" spans="1:1">
      <c r="A296" s="836"/>
    </row>
    <row r="297" spans="1:1">
      <c r="A297" s="836"/>
    </row>
    <row r="298" spans="1:1">
      <c r="A298" s="836"/>
    </row>
    <row r="299" spans="1:1">
      <c r="A299" s="836"/>
    </row>
    <row r="300" spans="1:1">
      <c r="A300" s="836"/>
    </row>
    <row r="301" spans="1:1">
      <c r="A301" s="836"/>
    </row>
    <row r="302" spans="1:1">
      <c r="A302" s="836"/>
    </row>
    <row r="303" spans="1:1">
      <c r="A303" s="836"/>
    </row>
    <row r="304" spans="1:1">
      <c r="A304" s="836"/>
    </row>
    <row r="305" spans="1:1">
      <c r="A305" s="836"/>
    </row>
    <row r="306" spans="1:1">
      <c r="A306" s="836"/>
    </row>
    <row r="307" spans="1:1">
      <c r="A307" s="836"/>
    </row>
    <row r="308" spans="1:1">
      <c r="A308" s="836"/>
    </row>
    <row r="309" spans="1:1">
      <c r="A309" s="836"/>
    </row>
    <row r="310" spans="1:1">
      <c r="A310" s="836"/>
    </row>
    <row r="311" spans="1:1">
      <c r="A311" s="836"/>
    </row>
    <row r="312" spans="1:1">
      <c r="A312" s="836"/>
    </row>
    <row r="313" spans="1:1">
      <c r="A313" s="836"/>
    </row>
    <row r="314" spans="1:1">
      <c r="A314" s="836"/>
    </row>
    <row r="315" spans="1:1">
      <c r="A315" s="836"/>
    </row>
    <row r="316" spans="1:1">
      <c r="A316" s="836"/>
    </row>
    <row r="317" spans="1:1">
      <c r="A317" s="836"/>
    </row>
    <row r="318" spans="1:1">
      <c r="A318" s="836"/>
    </row>
    <row r="319" spans="1:1">
      <c r="A319" s="836"/>
    </row>
    <row r="320" spans="1:1">
      <c r="A320" s="836"/>
    </row>
    <row r="321" spans="1:1">
      <c r="A321" s="836"/>
    </row>
    <row r="322" spans="1:1">
      <c r="A322" s="836"/>
    </row>
    <row r="323" spans="1:1">
      <c r="A323" s="836"/>
    </row>
    <row r="324" spans="1:1">
      <c r="A324" s="836"/>
    </row>
    <row r="325" spans="1:1">
      <c r="A325" s="836"/>
    </row>
    <row r="326" spans="1:1">
      <c r="A326" s="836"/>
    </row>
    <row r="327" spans="1:1">
      <c r="A327" s="836"/>
    </row>
    <row r="328" spans="1:1">
      <c r="A328" s="836"/>
    </row>
    <row r="329" spans="1:1">
      <c r="A329" s="836"/>
    </row>
    <row r="330" spans="1:1">
      <c r="A330" s="836"/>
    </row>
    <row r="331" spans="1:1">
      <c r="A331" s="836"/>
    </row>
    <row r="332" spans="1:1">
      <c r="A332" s="836"/>
    </row>
    <row r="333" spans="1:1">
      <c r="A333" s="836"/>
    </row>
    <row r="334" spans="1:1">
      <c r="A334" s="836"/>
    </row>
    <row r="335" spans="1:1">
      <c r="A335" s="836"/>
    </row>
    <row r="336" spans="1:1">
      <c r="A336" s="836"/>
    </row>
    <row r="337" spans="1:1">
      <c r="A337" s="836"/>
    </row>
    <row r="338" spans="1:1">
      <c r="A338" s="836"/>
    </row>
    <row r="339" spans="1:1">
      <c r="A339" s="836"/>
    </row>
  </sheetData>
  <sheetProtection selectLockedCells="1" selectUnlockedCells="1"/>
  <hyperlinks>
    <hyperlink ref="A11" r:id="rId1" xr:uid="{C46E9F3E-45CB-4B6E-B064-5DAE4446D15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9" tint="0.59999389629810485"/>
  </sheetPr>
  <dimension ref="A1:CH1470"/>
  <sheetViews>
    <sheetView showGridLines="0" topLeftCell="A37" zoomScale="70" zoomScaleNormal="70" zoomScalePageLayoutView="40" workbookViewId="0">
      <selection activeCell="B294" sqref="B294:B314"/>
    </sheetView>
  </sheetViews>
  <sheetFormatPr baseColWidth="10" defaultColWidth="8.83203125" defaultRowHeight="16"/>
  <cols>
    <col min="1" max="1" width="31.83203125" style="11" customWidth="1"/>
    <col min="2" max="2" width="90.33203125" style="11" hidden="1" customWidth="1"/>
    <col min="3" max="3" width="45.83203125" style="11" customWidth="1"/>
    <col min="4" max="4" width="20.83203125" style="11" customWidth="1"/>
    <col min="5" max="5" width="30" style="11" customWidth="1"/>
    <col min="6" max="6" width="23.33203125" style="11" customWidth="1"/>
    <col min="7" max="7" width="21.33203125" style="11" customWidth="1"/>
    <col min="8" max="9" width="13.83203125" style="11" customWidth="1"/>
    <col min="10" max="10" width="13" style="11" customWidth="1"/>
    <col min="11" max="11" width="13.33203125" style="11" customWidth="1"/>
    <col min="12" max="12" width="31.1640625" style="11" customWidth="1"/>
    <col min="13" max="13" width="24.33203125" style="11" customWidth="1"/>
    <col min="14" max="14" width="16" style="11" customWidth="1"/>
    <col min="15" max="15" width="40.83203125" style="11" customWidth="1"/>
    <col min="16" max="16" width="12.33203125" style="11" bestFit="1" customWidth="1"/>
    <col min="17" max="17" width="14.1640625" style="11" customWidth="1"/>
    <col min="18" max="18" width="17" style="101" bestFit="1" customWidth="1"/>
    <col min="19" max="19" width="21.1640625" style="101" bestFit="1" customWidth="1"/>
    <col min="20" max="20" width="16.83203125" style="101" customWidth="1"/>
    <col min="21" max="21" width="22.33203125" style="101" bestFit="1" customWidth="1"/>
    <col min="22" max="22" width="13" style="101" customWidth="1"/>
    <col min="23" max="23" width="14.83203125" style="11" customWidth="1"/>
    <col min="24" max="24" width="20" style="11" customWidth="1"/>
    <col min="25" max="25" width="6.83203125" style="16" customWidth="1"/>
    <col min="26" max="26" width="28" style="16" customWidth="1"/>
    <col min="27" max="27" width="8.83203125" style="16" customWidth="1"/>
    <col min="28" max="28" width="11" style="16" customWidth="1"/>
    <col min="29" max="29" width="13.83203125" style="16" customWidth="1"/>
    <col min="30" max="32" width="8.83203125" style="16" customWidth="1"/>
    <col min="33" max="33" width="13.1640625" style="16" customWidth="1"/>
    <col min="34" max="34" width="14.1640625" style="16" customWidth="1"/>
    <col min="35" max="35" width="8.83203125" style="16" customWidth="1"/>
    <col min="36" max="36" width="21.33203125" style="16" customWidth="1"/>
    <col min="37" max="37" width="10.33203125" style="16" customWidth="1"/>
    <col min="38" max="38" width="13.33203125" style="16" customWidth="1"/>
    <col min="39" max="39" width="14.1640625" style="16" customWidth="1"/>
    <col min="40" max="40" width="16.1640625" style="16" customWidth="1"/>
    <col min="41" max="41" width="12.33203125" style="416" customWidth="1"/>
    <col min="42" max="42" width="4.33203125" style="16" customWidth="1"/>
    <col min="43" max="43" width="119.83203125" style="16" customWidth="1"/>
    <col min="44" max="44" width="21" style="16" customWidth="1"/>
    <col min="45" max="45" width="15" style="16" customWidth="1"/>
    <col min="46" max="46" width="14.33203125" style="16" customWidth="1"/>
    <col min="47" max="48" width="19.33203125" style="16" customWidth="1"/>
    <col min="49" max="49" width="11.1640625" style="16" customWidth="1"/>
    <col min="50" max="50" width="19.33203125" style="16" customWidth="1"/>
    <col min="51" max="51" width="27.33203125" style="16" customWidth="1"/>
    <col min="52" max="53" width="19.33203125" style="16" customWidth="1"/>
    <col min="54" max="54" width="27.33203125" style="16" customWidth="1"/>
    <col min="55" max="55" width="22.1640625" style="16" customWidth="1"/>
    <col min="56" max="56" width="19.33203125" style="16" customWidth="1"/>
    <col min="57" max="57" width="27.33203125" style="16" customWidth="1"/>
    <col min="58" max="58" width="24.83203125" style="16" customWidth="1"/>
    <col min="59" max="59" width="19.33203125" style="16" customWidth="1"/>
    <col min="60" max="60" width="27.33203125" style="16" customWidth="1"/>
    <col min="61" max="61" width="17.33203125" style="16" customWidth="1"/>
    <col min="62" max="62" width="19.33203125" style="16" customWidth="1"/>
    <col min="63" max="63" width="27.33203125" style="16" customWidth="1"/>
    <col min="64" max="64" width="10.1640625" style="16" customWidth="1"/>
    <col min="65" max="65" width="19.33203125" style="16" customWidth="1"/>
    <col min="66" max="66" width="27.33203125" style="16" customWidth="1"/>
    <col min="67" max="67" width="10.1640625" style="16" customWidth="1"/>
    <col min="68" max="68" width="19.33203125" style="16" customWidth="1"/>
    <col min="69" max="69" width="27.33203125" style="16" customWidth="1"/>
    <col min="70" max="70" width="10.1640625" style="16" customWidth="1"/>
    <col min="71" max="71" width="19.33203125" style="16" customWidth="1"/>
    <col min="72" max="72" width="27.33203125" style="16" customWidth="1"/>
    <col min="73" max="73" width="10.1640625" style="16" customWidth="1"/>
    <col min="74" max="74" width="19.33203125" style="16" customWidth="1"/>
    <col min="75" max="75" width="8.83203125" style="16" customWidth="1"/>
    <col min="76" max="76" width="8.83203125" style="416"/>
    <col min="77" max="16384" width="8.83203125" style="11"/>
  </cols>
  <sheetData>
    <row r="1" spans="1:86" s="424" customFormat="1" ht="23">
      <c r="A1" s="13" t="str">
        <f ca="1">MID(CELL("filename",A1),FIND("]",CELL("filename",A1))+1,256)</f>
        <v>Variable Meta-analysis</v>
      </c>
      <c r="B1" s="13"/>
      <c r="C1" s="916" t="e">
        <f>#REF!</f>
        <v>#REF!</v>
      </c>
      <c r="D1" s="916"/>
      <c r="E1" s="916"/>
      <c r="F1" s="916"/>
      <c r="G1" s="916"/>
      <c r="H1" s="916"/>
      <c r="I1" s="916"/>
      <c r="J1" s="916"/>
      <c r="K1" s="916"/>
      <c r="L1" s="916"/>
      <c r="M1" s="916"/>
      <c r="N1" s="420"/>
      <c r="O1" s="421"/>
      <c r="P1" s="917" t="s">
        <v>85</v>
      </c>
      <c r="Q1" s="917"/>
      <c r="R1" s="917"/>
      <c r="S1" s="917"/>
      <c r="T1" s="917"/>
      <c r="U1" s="917"/>
      <c r="V1" s="917"/>
      <c r="W1" s="917"/>
      <c r="X1" s="917"/>
      <c r="Y1" s="422"/>
      <c r="Z1" s="422"/>
      <c r="AA1" s="422"/>
      <c r="AB1" s="422"/>
      <c r="AC1" s="422"/>
      <c r="AD1" s="422"/>
      <c r="AE1" s="422"/>
      <c r="AF1" s="422"/>
      <c r="AG1" s="422"/>
      <c r="AH1" s="422"/>
      <c r="AI1" s="422"/>
      <c r="AJ1" s="422"/>
      <c r="AK1" s="422"/>
      <c r="AL1" s="422"/>
      <c r="AM1" s="422"/>
      <c r="AN1" s="422"/>
      <c r="AO1" s="423"/>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416"/>
      <c r="BY1" s="15"/>
      <c r="BZ1" s="15"/>
      <c r="CA1" s="15"/>
      <c r="CB1" s="15"/>
      <c r="CC1" s="15"/>
      <c r="CD1" s="15"/>
      <c r="CE1" s="15"/>
      <c r="CF1" s="15"/>
      <c r="CG1" s="15"/>
      <c r="CH1" s="15"/>
    </row>
    <row r="2" spans="1:86" s="16" customFormat="1">
      <c r="A2" s="284"/>
      <c r="B2" s="282"/>
      <c r="G2" s="425"/>
      <c r="H2" s="425"/>
      <c r="I2" s="425"/>
      <c r="P2" s="918" t="s">
        <v>71</v>
      </c>
      <c r="Q2" s="918"/>
      <c r="R2" s="919" t="s">
        <v>63</v>
      </c>
      <c r="S2" s="919"/>
      <c r="T2" s="919"/>
      <c r="U2" s="919"/>
      <c r="V2" s="919"/>
      <c r="W2" s="919"/>
      <c r="X2" s="919"/>
      <c r="Y2" s="426" t="s">
        <v>38</v>
      </c>
      <c r="Z2" s="308" t="s">
        <v>108</v>
      </c>
      <c r="AA2" s="308" t="s">
        <v>109</v>
      </c>
      <c r="AB2" s="416"/>
      <c r="AC2" s="416"/>
      <c r="AD2" s="416"/>
      <c r="AE2" s="416"/>
      <c r="AF2" s="416"/>
      <c r="AG2" s="416"/>
      <c r="AH2" s="416"/>
      <c r="AI2" s="15"/>
      <c r="AJ2" s="909" t="s">
        <v>114</v>
      </c>
      <c r="AK2" s="909"/>
      <c r="AL2" s="914" t="s">
        <v>63</v>
      </c>
      <c r="AM2" s="914"/>
      <c r="AN2" s="914"/>
      <c r="AO2" s="427"/>
      <c r="AP2" s="15"/>
      <c r="AQ2" s="915" t="s">
        <v>418</v>
      </c>
      <c r="AR2" s="9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416"/>
      <c r="BY2" s="15"/>
      <c r="BZ2" s="15"/>
      <c r="CA2" s="15"/>
      <c r="CB2" s="15"/>
      <c r="CC2" s="15"/>
      <c r="CD2" s="15"/>
      <c r="CE2" s="15"/>
      <c r="CF2" s="15"/>
      <c r="CG2" s="15"/>
      <c r="CH2" s="15"/>
    </row>
    <row r="3" spans="1:86" s="16" customFormat="1">
      <c r="A3" s="284"/>
      <c r="B3" s="284"/>
      <c r="G3" s="425"/>
      <c r="H3" s="425"/>
      <c r="I3" s="425"/>
      <c r="P3" s="428"/>
      <c r="Q3" s="428"/>
      <c r="R3" s="429" t="s">
        <v>64</v>
      </c>
      <c r="S3" s="429" t="s">
        <v>65</v>
      </c>
      <c r="T3" s="429" t="s">
        <v>66</v>
      </c>
      <c r="U3" s="429" t="s">
        <v>67</v>
      </c>
      <c r="V3" s="429" t="s">
        <v>68</v>
      </c>
      <c r="W3" s="430" t="s">
        <v>60</v>
      </c>
      <c r="X3" s="430" t="s">
        <v>72</v>
      </c>
      <c r="Y3" s="426" t="s">
        <v>43</v>
      </c>
      <c r="Z3" s="14">
        <v>2016</v>
      </c>
      <c r="AB3" s="431">
        <v>0.98688521856579481</v>
      </c>
      <c r="AH3" s="15"/>
      <c r="AI3" s="15"/>
      <c r="AJ3" s="432"/>
      <c r="AK3" s="432"/>
      <c r="AL3" s="433" t="s">
        <v>115</v>
      </c>
      <c r="AM3" s="433" t="s">
        <v>116</v>
      </c>
      <c r="AN3" s="433" t="s">
        <v>117</v>
      </c>
      <c r="AO3" s="433" t="s">
        <v>279</v>
      </c>
      <c r="AP3" s="15"/>
      <c r="AQ3" s="9" t="s">
        <v>419</v>
      </c>
      <c r="AR3" s="9"/>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416"/>
      <c r="BY3" s="15"/>
      <c r="BZ3" s="15"/>
      <c r="CA3" s="15"/>
      <c r="CB3" s="15"/>
      <c r="CC3" s="15"/>
      <c r="CD3" s="15"/>
      <c r="CE3" s="15"/>
      <c r="CF3" s="15"/>
      <c r="CG3" s="15"/>
      <c r="CH3" s="15"/>
    </row>
    <row r="4" spans="1:86" s="16" customFormat="1" ht="17" thickBot="1">
      <c r="A4" s="284"/>
      <c r="B4" s="284"/>
      <c r="G4" s="425"/>
      <c r="H4" s="425"/>
      <c r="I4" s="425"/>
      <c r="P4" s="434"/>
      <c r="Q4" s="435" t="s">
        <v>70</v>
      </c>
      <c r="R4" s="269"/>
      <c r="S4" s="436"/>
      <c r="T4" s="436"/>
      <c r="U4" s="436"/>
      <c r="V4" s="436"/>
      <c r="W4" s="437"/>
      <c r="X4" s="434"/>
      <c r="Y4" s="15"/>
      <c r="Z4" s="14">
        <v>2015</v>
      </c>
      <c r="AB4" s="431">
        <v>0.99880999999999998</v>
      </c>
      <c r="AD4" s="15"/>
      <c r="AE4" s="15"/>
      <c r="AF4" s="15"/>
      <c r="AG4" s="15"/>
      <c r="AH4" s="15"/>
      <c r="AI4" s="15"/>
      <c r="AJ4" s="438"/>
      <c r="AK4" s="439" t="s">
        <v>70</v>
      </c>
      <c r="AL4" s="440"/>
      <c r="AM4" s="441"/>
      <c r="AN4" s="441"/>
      <c r="AO4" s="442"/>
      <c r="AP4" s="15"/>
      <c r="AQ4" s="9" t="s">
        <v>420</v>
      </c>
      <c r="AR4" s="9"/>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416"/>
      <c r="BY4" s="15"/>
      <c r="BZ4" s="15"/>
      <c r="CA4" s="15"/>
      <c r="CB4" s="15"/>
      <c r="CC4" s="15"/>
      <c r="CD4" s="15"/>
      <c r="CE4" s="15"/>
      <c r="CF4" s="15"/>
      <c r="CG4" s="15"/>
      <c r="CH4" s="15"/>
    </row>
    <row r="5" spans="1:86" s="16" customFormat="1" ht="17" thickBot="1">
      <c r="A5" s="284"/>
      <c r="B5" s="284"/>
      <c r="G5" s="425"/>
      <c r="H5" s="425"/>
      <c r="I5" s="425"/>
      <c r="P5" s="905" t="s">
        <v>69</v>
      </c>
      <c r="Q5" s="443" t="s">
        <v>64</v>
      </c>
      <c r="R5" s="444">
        <v>1</v>
      </c>
      <c r="S5" s="445">
        <v>238.84589700000001</v>
      </c>
      <c r="T5" s="445">
        <v>2.3884589699999999E-5</v>
      </c>
      <c r="U5" s="445">
        <v>947.81712000000005</v>
      </c>
      <c r="V5" s="445">
        <v>0.27777777799999998</v>
      </c>
      <c r="W5" s="446">
        <v>2.7777777799999997E-4</v>
      </c>
      <c r="X5" s="445">
        <v>277777.77799999999</v>
      </c>
      <c r="Y5" s="15"/>
      <c r="Z5" s="447">
        <v>2014</v>
      </c>
      <c r="AA5" s="448"/>
      <c r="AB5" s="449">
        <v>1</v>
      </c>
      <c r="AC5" s="450" t="s">
        <v>111</v>
      </c>
      <c r="AD5" s="15"/>
      <c r="AE5" s="15"/>
      <c r="AF5" s="15"/>
      <c r="AG5" s="15"/>
      <c r="AH5" s="15"/>
      <c r="AI5" s="15"/>
      <c r="AJ5" s="911" t="s">
        <v>69</v>
      </c>
      <c r="AK5" s="451" t="s">
        <v>115</v>
      </c>
      <c r="AL5" s="452">
        <v>1</v>
      </c>
      <c r="AM5" s="453">
        <v>0.40468599999999999</v>
      </c>
      <c r="AN5" s="454">
        <v>4.0468564224000001E-4</v>
      </c>
      <c r="AO5" s="455">
        <v>4046.8626697153031</v>
      </c>
      <c r="AP5" s="15"/>
      <c r="AQ5" s="9" t="s">
        <v>421</v>
      </c>
      <c r="AR5" s="9"/>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416"/>
      <c r="BY5" s="15"/>
      <c r="BZ5" s="15"/>
      <c r="CA5" s="15"/>
      <c r="CB5" s="15"/>
      <c r="CC5" s="15"/>
      <c r="CD5" s="15"/>
      <c r="CE5" s="15"/>
      <c r="CF5" s="15"/>
      <c r="CG5" s="15"/>
      <c r="CH5" s="15"/>
    </row>
    <row r="6" spans="1:86" s="16" customFormat="1">
      <c r="A6" s="284"/>
      <c r="B6" s="284"/>
      <c r="P6" s="905"/>
      <c r="Q6" s="443" t="s">
        <v>65</v>
      </c>
      <c r="R6" s="445">
        <v>4.1868000000000001E-3</v>
      </c>
      <c r="S6" s="444">
        <v>1</v>
      </c>
      <c r="T6" s="456">
        <v>9.9999999999999995E-8</v>
      </c>
      <c r="U6" s="445">
        <v>3.9683207199999999</v>
      </c>
      <c r="V6" s="445">
        <v>1.163E-3</v>
      </c>
      <c r="W6" s="457">
        <v>1.1629999999999999E-6</v>
      </c>
      <c r="X6" s="458">
        <v>1163</v>
      </c>
      <c r="Y6" s="15"/>
      <c r="Z6" s="459">
        <v>2013</v>
      </c>
      <c r="AA6" s="459"/>
      <c r="AB6" s="460">
        <v>1.02</v>
      </c>
      <c r="AC6" s="15"/>
      <c r="AD6" s="15"/>
      <c r="AE6" s="15"/>
      <c r="AF6" s="15"/>
      <c r="AG6" s="15"/>
      <c r="AH6" s="15"/>
      <c r="AI6" s="15"/>
      <c r="AJ6" s="911"/>
      <c r="AK6" s="451" t="s">
        <v>116</v>
      </c>
      <c r="AL6" s="461">
        <v>2.4710559990831999</v>
      </c>
      <c r="AM6" s="452">
        <v>1</v>
      </c>
      <c r="AN6" s="462">
        <v>1E-3</v>
      </c>
      <c r="AO6" s="455">
        <v>10000</v>
      </c>
      <c r="AP6" s="15"/>
      <c r="AQ6" s="9" t="s">
        <v>422</v>
      </c>
      <c r="AR6" s="9"/>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416"/>
      <c r="BY6" s="15"/>
      <c r="BZ6" s="15"/>
      <c r="CA6" s="15"/>
      <c r="CB6" s="15"/>
      <c r="CC6" s="15"/>
      <c r="CD6" s="15"/>
      <c r="CE6" s="15"/>
      <c r="CF6" s="15"/>
      <c r="CG6" s="15"/>
      <c r="CH6" s="15"/>
    </row>
    <row r="7" spans="1:86" s="16" customFormat="1">
      <c r="P7" s="905"/>
      <c r="Q7" s="443" t="s">
        <v>66</v>
      </c>
      <c r="R7" s="458">
        <v>41868</v>
      </c>
      <c r="S7" s="458">
        <v>10000000</v>
      </c>
      <c r="T7" s="444">
        <v>1</v>
      </c>
      <c r="U7" s="463">
        <v>39683207.200000003</v>
      </c>
      <c r="V7" s="458">
        <v>11630</v>
      </c>
      <c r="W7" s="445">
        <v>11.63</v>
      </c>
      <c r="X7" s="458">
        <v>11630000000</v>
      </c>
      <c r="Y7" s="15"/>
      <c r="Z7" s="459">
        <v>2012</v>
      </c>
      <c r="AA7" s="459"/>
      <c r="AB7" s="464">
        <v>1.03</v>
      </c>
      <c r="AC7" s="15"/>
      <c r="AD7" s="15"/>
      <c r="AE7" s="15"/>
      <c r="AF7" s="15"/>
      <c r="AG7" s="15"/>
      <c r="AH7" s="15"/>
      <c r="AI7" s="15"/>
      <c r="AJ7" s="911"/>
      <c r="AK7" s="451" t="s">
        <v>117</v>
      </c>
      <c r="AL7" s="455">
        <v>2471.04392018</v>
      </c>
      <c r="AM7" s="465">
        <v>1000</v>
      </c>
      <c r="AN7" s="452">
        <v>1</v>
      </c>
      <c r="AO7" s="455">
        <v>10000015.437452331</v>
      </c>
      <c r="AP7" s="15"/>
      <c r="AQ7" s="9" t="s">
        <v>423</v>
      </c>
      <c r="AR7" s="9"/>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416"/>
      <c r="BY7" s="15"/>
      <c r="BZ7" s="15"/>
      <c r="CA7" s="15"/>
      <c r="CB7" s="15"/>
      <c r="CC7" s="15"/>
      <c r="CD7" s="15"/>
      <c r="CE7" s="15"/>
      <c r="CF7" s="15"/>
      <c r="CG7" s="15"/>
      <c r="CH7" s="15"/>
    </row>
    <row r="8" spans="1:86" s="16" customFormat="1">
      <c r="P8" s="905"/>
      <c r="Q8" s="443" t="s">
        <v>67</v>
      </c>
      <c r="R8" s="445">
        <v>1.0550558499999999E-3</v>
      </c>
      <c r="S8" s="445">
        <v>0.25199576099999998</v>
      </c>
      <c r="T8" s="456">
        <v>2.51995761E-8</v>
      </c>
      <c r="U8" s="444">
        <v>1</v>
      </c>
      <c r="V8" s="466">
        <v>2.9307106999999999E-4</v>
      </c>
      <c r="W8" s="457">
        <v>2.9307106999999998E-7</v>
      </c>
      <c r="X8" s="445">
        <v>293.07106999999996</v>
      </c>
      <c r="Y8" s="15"/>
      <c r="Z8" s="459">
        <v>2011</v>
      </c>
      <c r="AA8" s="459"/>
      <c r="AB8" s="464">
        <v>1.05</v>
      </c>
      <c r="AC8" s="15"/>
      <c r="AD8" s="15"/>
      <c r="AE8" s="15"/>
      <c r="AF8" s="15"/>
      <c r="AG8" s="15"/>
      <c r="AH8" s="15"/>
      <c r="AI8" s="15"/>
      <c r="AJ8" s="911"/>
      <c r="AK8" s="451" t="s">
        <v>279</v>
      </c>
      <c r="AL8" s="467">
        <v>2.4710500000000001E-4</v>
      </c>
      <c r="AM8" s="468">
        <v>9.9999845625715002E-5</v>
      </c>
      <c r="AN8" s="469">
        <v>9.9999845625715006E-8</v>
      </c>
      <c r="AO8" s="452">
        <v>1</v>
      </c>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416"/>
      <c r="BY8" s="15"/>
      <c r="BZ8" s="15"/>
      <c r="CA8" s="15"/>
      <c r="CB8" s="15"/>
      <c r="CC8" s="15"/>
      <c r="CD8" s="15"/>
      <c r="CE8" s="15"/>
      <c r="CF8" s="15"/>
      <c r="CG8" s="15"/>
      <c r="CH8" s="15"/>
    </row>
    <row r="9" spans="1:86" s="16" customFormat="1">
      <c r="P9" s="905"/>
      <c r="Q9" s="443" t="s">
        <v>68</v>
      </c>
      <c r="R9" s="470">
        <v>3.6</v>
      </c>
      <c r="S9" s="445">
        <v>859.84522800000002</v>
      </c>
      <c r="T9" s="445">
        <v>8.5984522799999996E-5</v>
      </c>
      <c r="U9" s="445">
        <v>3412.1416300000001</v>
      </c>
      <c r="V9" s="444">
        <v>1</v>
      </c>
      <c r="W9" s="471">
        <v>1E-3</v>
      </c>
      <c r="X9" s="458">
        <v>1000000</v>
      </c>
      <c r="Y9" s="15"/>
      <c r="Z9" s="459">
        <v>2010</v>
      </c>
      <c r="AA9" s="459"/>
      <c r="AB9" s="464">
        <v>1.0900000000000001</v>
      </c>
      <c r="AC9" s="15"/>
      <c r="AD9" s="15"/>
      <c r="AE9" s="15"/>
      <c r="AF9" s="15"/>
      <c r="AG9" s="15"/>
      <c r="AH9" s="15"/>
      <c r="AI9" s="15"/>
      <c r="AJ9" s="442"/>
      <c r="AK9" s="442"/>
      <c r="AL9" s="442"/>
      <c r="AM9" s="442"/>
      <c r="AN9" s="442"/>
      <c r="AO9" s="442"/>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416"/>
      <c r="BY9" s="15"/>
      <c r="BZ9" s="15"/>
      <c r="CA9" s="15"/>
      <c r="CB9" s="15"/>
      <c r="CC9" s="15"/>
      <c r="CD9" s="15"/>
      <c r="CE9" s="15"/>
      <c r="CF9" s="15"/>
      <c r="CG9" s="15"/>
      <c r="CH9" s="15"/>
    </row>
    <row r="10" spans="1:86" s="16" customFormat="1">
      <c r="P10" s="905"/>
      <c r="Q10" s="17" t="s">
        <v>60</v>
      </c>
      <c r="R10" s="458">
        <v>3600</v>
      </c>
      <c r="S10" s="445">
        <v>859845.228</v>
      </c>
      <c r="T10" s="472">
        <v>8.5984522799999991E-2</v>
      </c>
      <c r="U10" s="445">
        <v>3412141.63</v>
      </c>
      <c r="V10" s="458">
        <v>1000</v>
      </c>
      <c r="W10" s="444">
        <v>1</v>
      </c>
      <c r="X10" s="458">
        <v>1000000000</v>
      </c>
      <c r="Y10" s="15"/>
      <c r="Z10" s="459">
        <v>2009</v>
      </c>
      <c r="AA10" s="459"/>
      <c r="AB10" s="464">
        <v>1.1000000000000001</v>
      </c>
      <c r="AC10" s="15"/>
      <c r="AD10" s="15"/>
      <c r="AE10" s="15"/>
      <c r="AF10" s="15"/>
      <c r="AG10" s="15"/>
      <c r="AH10" s="269"/>
      <c r="AI10" s="15"/>
      <c r="AJ10" s="442"/>
      <c r="AK10" s="442"/>
      <c r="AL10" s="442"/>
      <c r="AM10" s="442"/>
      <c r="AN10" s="442"/>
      <c r="AO10" s="427"/>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416"/>
      <c r="BY10" s="15"/>
      <c r="BZ10" s="15"/>
      <c r="CA10" s="15"/>
      <c r="CB10" s="15"/>
      <c r="CC10" s="15"/>
      <c r="CD10" s="15"/>
      <c r="CE10" s="15"/>
      <c r="CF10" s="15"/>
      <c r="CG10" s="15"/>
      <c r="CH10" s="15"/>
    </row>
    <row r="11" spans="1:86" s="16" customFormat="1">
      <c r="P11" s="905"/>
      <c r="Q11" s="443" t="s">
        <v>73</v>
      </c>
      <c r="R11" s="473">
        <v>3.5999999999999998E-6</v>
      </c>
      <c r="S11" s="472">
        <v>8.5984522799999999E-4</v>
      </c>
      <c r="T11" s="473">
        <v>8.5984522799999997E-11</v>
      </c>
      <c r="U11" s="472">
        <v>3.4121416300000001E-3</v>
      </c>
      <c r="V11" s="473">
        <v>9.9999999999999995E-7</v>
      </c>
      <c r="W11" s="473">
        <v>1.0000000000000001E-9</v>
      </c>
      <c r="X11" s="444">
        <v>1</v>
      </c>
      <c r="Y11" s="15"/>
      <c r="Z11" s="459">
        <v>2008</v>
      </c>
      <c r="AA11" s="459"/>
      <c r="AB11" s="464">
        <v>1.1000000000000001</v>
      </c>
      <c r="AC11" s="15"/>
      <c r="AD11" s="269"/>
      <c r="AE11" s="269"/>
      <c r="AF11" s="269"/>
      <c r="AG11" s="269"/>
      <c r="AH11" s="474"/>
      <c r="AI11" s="15"/>
      <c r="AJ11" s="442"/>
      <c r="AK11" s="442"/>
      <c r="AL11" s="442"/>
      <c r="AM11" s="442"/>
      <c r="AN11" s="442"/>
      <c r="AO11" s="427"/>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416"/>
      <c r="BY11" s="15"/>
      <c r="BZ11" s="15"/>
      <c r="CA11" s="15"/>
      <c r="CB11" s="15"/>
      <c r="CC11" s="15"/>
      <c r="CD11" s="15"/>
      <c r="CE11" s="15"/>
      <c r="CF11" s="15"/>
      <c r="CG11" s="15"/>
      <c r="CH11" s="15"/>
    </row>
    <row r="12" spans="1:86" s="16" customFormat="1">
      <c r="P12" s="5"/>
      <c r="Q12" s="5"/>
      <c r="R12" s="5"/>
      <c r="S12" s="5"/>
      <c r="T12" s="5"/>
      <c r="U12" s="5"/>
      <c r="V12" s="5"/>
      <c r="W12" s="5"/>
      <c r="X12" s="5"/>
      <c r="Y12" s="15"/>
      <c r="Z12" s="459">
        <v>2007</v>
      </c>
      <c r="AA12" s="459"/>
      <c r="AB12" s="464">
        <v>1.1399999999999999</v>
      </c>
      <c r="AC12" s="269"/>
      <c r="AD12" s="474"/>
      <c r="AE12" s="474"/>
      <c r="AF12" s="474"/>
      <c r="AG12" s="474"/>
      <c r="AH12" s="269"/>
      <c r="AI12" s="15"/>
      <c r="AJ12" s="442"/>
      <c r="AK12" s="442"/>
      <c r="AL12" s="442"/>
      <c r="AM12" s="442"/>
      <c r="AN12" s="442"/>
      <c r="AO12" s="427"/>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416"/>
      <c r="BY12" s="15"/>
      <c r="BZ12" s="15"/>
      <c r="CA12" s="15"/>
      <c r="CB12" s="15"/>
      <c r="CC12" s="15"/>
      <c r="CD12" s="15"/>
      <c r="CE12" s="15"/>
      <c r="CF12" s="15"/>
      <c r="CG12" s="15"/>
      <c r="CH12" s="15"/>
    </row>
    <row r="13" spans="1:86" s="16" customFormat="1">
      <c r="P13" s="5"/>
      <c r="Q13" s="475" t="s">
        <v>74</v>
      </c>
      <c r="R13" s="5"/>
      <c r="S13" s="5"/>
      <c r="T13" s="5"/>
      <c r="U13" s="5"/>
      <c r="V13" s="5"/>
      <c r="W13" s="5"/>
      <c r="X13" s="5"/>
      <c r="Y13" s="15"/>
      <c r="Z13" s="459">
        <v>2006</v>
      </c>
      <c r="AA13" s="459"/>
      <c r="AB13" s="464">
        <v>1.17</v>
      </c>
      <c r="AC13" s="474"/>
      <c r="AD13" s="269"/>
      <c r="AE13" s="269"/>
      <c r="AF13" s="269"/>
      <c r="AG13" s="269"/>
      <c r="AH13" s="269"/>
      <c r="AI13" s="15"/>
      <c r="AJ13" s="442"/>
      <c r="AK13" s="440"/>
      <c r="AL13" s="440"/>
      <c r="AM13" s="440"/>
      <c r="AN13" s="440"/>
      <c r="AO13" s="427"/>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416"/>
      <c r="BY13" s="15"/>
      <c r="BZ13" s="15"/>
      <c r="CA13" s="15"/>
      <c r="CB13" s="15"/>
      <c r="CC13" s="15"/>
      <c r="CD13" s="15"/>
      <c r="CE13" s="15"/>
      <c r="CF13" s="15"/>
      <c r="CG13" s="15"/>
      <c r="CH13" s="15"/>
    </row>
    <row r="14" spans="1:86" s="16" customFormat="1">
      <c r="P14" s="5"/>
      <c r="Q14" s="5"/>
      <c r="R14" s="5"/>
      <c r="S14" s="5"/>
      <c r="T14" s="5"/>
      <c r="U14" s="5"/>
      <c r="V14" s="5"/>
      <c r="W14" s="5"/>
      <c r="X14" s="5"/>
      <c r="Y14" s="15"/>
      <c r="Z14" s="459">
        <v>2005</v>
      </c>
      <c r="AA14" s="459"/>
      <c r="AB14" s="464">
        <v>1.21</v>
      </c>
      <c r="AC14" s="476"/>
      <c r="AD14" s="269"/>
      <c r="AE14" s="269"/>
      <c r="AF14" s="269"/>
      <c r="AG14" s="269"/>
      <c r="AH14" s="269"/>
      <c r="AI14" s="15"/>
      <c r="AJ14" s="440"/>
      <c r="AK14" s="477"/>
      <c r="AL14" s="477"/>
      <c r="AM14" s="477"/>
      <c r="AN14" s="477"/>
      <c r="AO14" s="427"/>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416"/>
      <c r="BY14" s="15"/>
      <c r="BZ14" s="15"/>
      <c r="CA14" s="15"/>
      <c r="CB14" s="15"/>
      <c r="CC14" s="15"/>
      <c r="CD14" s="15"/>
      <c r="CE14" s="15"/>
      <c r="CF14" s="15"/>
      <c r="CG14" s="15"/>
      <c r="CH14" s="15"/>
    </row>
    <row r="15" spans="1:86" s="424" customFormat="1" ht="18">
      <c r="A15" s="478" t="s">
        <v>286</v>
      </c>
      <c r="B15" s="478"/>
      <c r="C15" s="273"/>
      <c r="D15" s="273"/>
      <c r="E15" s="273"/>
      <c r="F15" s="273"/>
      <c r="G15" s="273"/>
      <c r="H15" s="273"/>
      <c r="I15" s="273"/>
      <c r="J15" s="273"/>
      <c r="K15" s="273"/>
      <c r="L15" s="273"/>
      <c r="M15" s="479"/>
      <c r="N15" s="479"/>
      <c r="O15" s="480"/>
      <c r="P15" s="912" t="s">
        <v>84</v>
      </c>
      <c r="Q15" s="912"/>
      <c r="R15" s="913" t="s">
        <v>63</v>
      </c>
      <c r="S15" s="913"/>
      <c r="T15" s="913"/>
      <c r="U15" s="913"/>
      <c r="V15" s="913"/>
      <c r="W15" s="913"/>
      <c r="X15" s="481"/>
      <c r="Y15" s="15"/>
      <c r="Z15" s="459">
        <v>2004</v>
      </c>
      <c r="AA15" s="459"/>
      <c r="AB15" s="464">
        <v>1.25</v>
      </c>
      <c r="AC15" s="269"/>
      <c r="AD15" s="269"/>
      <c r="AE15" s="269"/>
      <c r="AF15" s="269"/>
      <c r="AG15" s="269"/>
      <c r="AH15" s="269"/>
      <c r="AI15" s="15"/>
      <c r="AJ15" s="909" t="s">
        <v>118</v>
      </c>
      <c r="AK15" s="909"/>
      <c r="AL15" s="914" t="s">
        <v>63</v>
      </c>
      <c r="AM15" s="914"/>
      <c r="AN15" s="914"/>
      <c r="AO15" s="423"/>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416"/>
      <c r="BY15" s="15"/>
      <c r="BZ15" s="15"/>
      <c r="CA15" s="15"/>
      <c r="CB15" s="15"/>
      <c r="CC15" s="15"/>
      <c r="CD15" s="15"/>
      <c r="CE15" s="15"/>
      <c r="CF15" s="15"/>
      <c r="CG15" s="15"/>
      <c r="CH15" s="15"/>
    </row>
    <row r="16" spans="1:86" s="15" customFormat="1">
      <c r="A16" s="482" t="s">
        <v>287</v>
      </c>
      <c r="B16" s="482"/>
      <c r="C16" s="479"/>
      <c r="D16" s="479"/>
      <c r="E16" s="479"/>
      <c r="F16" s="479"/>
      <c r="G16" s="479"/>
      <c r="H16" s="479"/>
      <c r="I16" s="479"/>
      <c r="J16" s="479"/>
      <c r="K16" s="479"/>
      <c r="L16" s="479"/>
      <c r="M16" s="479"/>
      <c r="N16" s="479"/>
      <c r="O16" s="480"/>
      <c r="P16" s="483"/>
      <c r="Q16" s="483"/>
      <c r="R16" s="484" t="s">
        <v>75</v>
      </c>
      <c r="S16" s="484" t="s">
        <v>76</v>
      </c>
      <c r="T16" s="484" t="s">
        <v>77</v>
      </c>
      <c r="U16" s="484" t="s">
        <v>82</v>
      </c>
      <c r="V16" s="484" t="s">
        <v>78</v>
      </c>
      <c r="W16" s="443" t="s">
        <v>278</v>
      </c>
      <c r="X16" s="5"/>
      <c r="Z16" s="459">
        <v>2003</v>
      </c>
      <c r="AA16" s="459"/>
      <c r="AB16" s="464">
        <v>1.29</v>
      </c>
      <c r="AC16" s="269"/>
      <c r="AD16" s="269"/>
      <c r="AE16" s="269"/>
      <c r="AF16" s="269"/>
      <c r="AG16" s="269"/>
      <c r="AH16" s="485"/>
      <c r="AJ16" s="432"/>
      <c r="AK16" s="432"/>
      <c r="AL16" s="433" t="s">
        <v>119</v>
      </c>
      <c r="AM16" s="433" t="s">
        <v>120</v>
      </c>
      <c r="AN16" s="433" t="s">
        <v>121</v>
      </c>
      <c r="AO16" s="427"/>
      <c r="BX16" s="416"/>
    </row>
    <row r="17" spans="1:86" s="269" customFormat="1" ht="14.25" customHeight="1" thickBot="1">
      <c r="J17" s="486"/>
      <c r="K17" s="486"/>
      <c r="L17" s="487"/>
      <c r="M17" s="487"/>
      <c r="N17" s="487"/>
      <c r="O17" s="486"/>
      <c r="P17" s="5"/>
      <c r="Q17" s="435" t="s">
        <v>70</v>
      </c>
      <c r="R17" s="5"/>
      <c r="S17" s="14"/>
      <c r="T17" s="14"/>
      <c r="U17" s="14"/>
      <c r="V17" s="14"/>
      <c r="W17" s="14"/>
      <c r="X17" s="5"/>
      <c r="Z17" s="459">
        <v>2002</v>
      </c>
      <c r="AA17" s="459"/>
      <c r="AB17" s="464">
        <v>1.32</v>
      </c>
      <c r="AE17" s="485"/>
      <c r="AF17" s="485"/>
      <c r="AG17" s="488"/>
      <c r="AH17" s="485"/>
      <c r="AJ17" s="438"/>
      <c r="AK17" s="439" t="s">
        <v>70</v>
      </c>
      <c r="AL17" s="440"/>
      <c r="AM17" s="441"/>
      <c r="AN17" s="441"/>
      <c r="AO17" s="489"/>
      <c r="BX17" s="490"/>
    </row>
    <row r="18" spans="1:86" s="474" customFormat="1" ht="16.5" customHeight="1" thickBot="1">
      <c r="C18" s="491" t="s">
        <v>37</v>
      </c>
      <c r="D18" s="492"/>
      <c r="E18" s="492"/>
      <c r="F18" s="492"/>
      <c r="G18" s="492"/>
      <c r="H18" s="492"/>
      <c r="I18" s="492"/>
      <c r="J18" s="920"/>
      <c r="K18" s="920"/>
      <c r="L18" s="921"/>
      <c r="M18" s="493"/>
      <c r="N18" s="493"/>
      <c r="P18" s="922" t="s">
        <v>69</v>
      </c>
      <c r="Q18" s="443" t="s">
        <v>79</v>
      </c>
      <c r="R18" s="494">
        <v>1</v>
      </c>
      <c r="S18" s="495">
        <v>0.83267418500000001</v>
      </c>
      <c r="T18" s="495">
        <v>2.3809523799999999E-2</v>
      </c>
      <c r="U18" s="495">
        <v>0.13368055600000001</v>
      </c>
      <c r="V18" s="495">
        <v>3.78541178</v>
      </c>
      <c r="W18" s="495">
        <v>3.7854117800000002E-3</v>
      </c>
      <c r="X18" s="5"/>
      <c r="Y18" s="269"/>
      <c r="Z18" s="459">
        <v>2001</v>
      </c>
      <c r="AA18" s="459"/>
      <c r="AB18" s="464">
        <v>1.34</v>
      </c>
      <c r="AC18" s="269"/>
      <c r="AD18" s="269"/>
      <c r="AE18" s="485"/>
      <c r="AF18" s="485"/>
      <c r="AG18" s="488"/>
      <c r="AH18" s="269"/>
      <c r="AJ18" s="911" t="s">
        <v>69</v>
      </c>
      <c r="AK18" s="433" t="s">
        <v>119</v>
      </c>
      <c r="AL18" s="452">
        <v>1</v>
      </c>
      <c r="AM18" s="461">
        <v>0.01</v>
      </c>
      <c r="AN18" s="469">
        <v>1E-8</v>
      </c>
      <c r="AO18" s="496"/>
      <c r="BX18" s="497"/>
    </row>
    <row r="19" spans="1:86" s="269" customFormat="1" ht="15" customHeight="1">
      <c r="A19" s="269">
        <v>1</v>
      </c>
      <c r="C19" s="498" t="str">
        <f ca="1">HYPERLINK("#"&amp;"'"&amp;A$1&amp;"'!"&amp;CELL("address",C46),C46)</f>
        <v>Current Adoption</v>
      </c>
      <c r="D19" s="499"/>
      <c r="E19" s="499"/>
      <c r="F19" s="499"/>
      <c r="G19" s="500"/>
      <c r="H19" s="501">
        <v>20</v>
      </c>
      <c r="I19" s="498" t="str">
        <f ca="1">HYPERLINK("#"&amp;"'"&amp;A$1&amp;"'!"&amp;CELL("address",C720),C720)</f>
        <v>Indirect CO2 Emissions per SOLUTION Implementation Unit (Select on Advanced Controls)</v>
      </c>
      <c r="J19" s="500"/>
      <c r="K19" s="502"/>
      <c r="L19" s="503"/>
      <c r="M19" s="493"/>
      <c r="N19" s="493"/>
      <c r="P19" s="922"/>
      <c r="Q19" s="443" t="s">
        <v>80</v>
      </c>
      <c r="R19" s="495">
        <v>1.2009499299999999</v>
      </c>
      <c r="S19" s="494">
        <v>1</v>
      </c>
      <c r="T19" s="495">
        <v>2.8594045799999999E-2</v>
      </c>
      <c r="U19" s="495">
        <v>0.16054365300000001</v>
      </c>
      <c r="V19" s="495">
        <v>4.5460900000000004</v>
      </c>
      <c r="W19" s="495">
        <v>4.54609E-3</v>
      </c>
      <c r="X19" s="5"/>
      <c r="Z19" s="459">
        <v>2000</v>
      </c>
      <c r="AA19" s="459"/>
      <c r="AB19" s="464">
        <v>1.37</v>
      </c>
      <c r="AJ19" s="911"/>
      <c r="AK19" s="433" t="s">
        <v>120</v>
      </c>
      <c r="AL19" s="455">
        <v>100</v>
      </c>
      <c r="AM19" s="452">
        <v>1</v>
      </c>
      <c r="AN19" s="469">
        <v>9.9999999999999995E-7</v>
      </c>
      <c r="AO19" s="489"/>
      <c r="BX19" s="490"/>
    </row>
    <row r="20" spans="1:86" s="269" customFormat="1">
      <c r="A20" s="269">
        <v>2</v>
      </c>
      <c r="C20" s="504" t="str">
        <f ca="1">HYPERLINK("#"&amp;"'"&amp;A$1&amp;"'!"&amp;CELL("address",C82),C82)</f>
        <v>CONVENTIONAL First Cost per Implementation Unit for replaced practices/technologies</v>
      </c>
      <c r="D20" s="505"/>
      <c r="E20" s="505"/>
      <c r="F20" s="505"/>
      <c r="G20" s="485"/>
      <c r="H20" s="506">
        <v>21</v>
      </c>
      <c r="I20" s="504" t="e">
        <f ca="1">HYPERLINK("#"&amp;"'"&amp;A$1&amp;"'!"&amp;CELL("address",C755),C755)</f>
        <v>#REF!</v>
      </c>
      <c r="J20" s="485"/>
      <c r="K20" s="507"/>
      <c r="L20" s="508"/>
      <c r="M20" s="493"/>
      <c r="N20" s="493"/>
      <c r="P20" s="922"/>
      <c r="Q20" s="443" t="s">
        <v>81</v>
      </c>
      <c r="R20" s="509">
        <v>42</v>
      </c>
      <c r="S20" s="495">
        <v>34.972315799999997</v>
      </c>
      <c r="T20" s="494">
        <v>1</v>
      </c>
      <c r="U20" s="495">
        <v>5.6145833300000003</v>
      </c>
      <c r="V20" s="495">
        <v>158.98729499999999</v>
      </c>
      <c r="W20" s="495">
        <v>0.158987295</v>
      </c>
      <c r="X20" s="5"/>
      <c r="Z20" s="510" t="s">
        <v>110</v>
      </c>
      <c r="AJ20" s="911"/>
      <c r="AK20" s="433" t="s">
        <v>121</v>
      </c>
      <c r="AL20" s="455">
        <v>100000000</v>
      </c>
      <c r="AM20" s="455">
        <v>1000000</v>
      </c>
      <c r="AN20" s="452">
        <v>1</v>
      </c>
      <c r="AO20" s="489"/>
      <c r="BX20" s="490"/>
    </row>
    <row r="21" spans="1:86" s="269" customFormat="1">
      <c r="A21" s="269">
        <v>3</v>
      </c>
      <c r="C21" s="504" t="str">
        <f ca="1">HYPERLINK("#"&amp;"'"&amp;A$1&amp;"'!"&amp;CELL("address",C115),C115)</f>
        <v>SOLUTION First Cost per Implementation Unit</v>
      </c>
      <c r="D21" s="505"/>
      <c r="E21" s="505"/>
      <c r="F21" s="505"/>
      <c r="G21" s="485"/>
      <c r="H21" s="506">
        <v>22</v>
      </c>
      <c r="I21" s="504" t="e">
        <f ca="1">HYPERLINK("#"&amp;"'"&amp;A$1&amp;"'!"&amp;CELL("address",C790),C790)</f>
        <v>#REF!</v>
      </c>
      <c r="J21" s="485"/>
      <c r="K21" s="507"/>
      <c r="L21" s="511"/>
      <c r="M21" s="493"/>
      <c r="N21" s="493"/>
      <c r="P21" s="922"/>
      <c r="Q21" s="443" t="s">
        <v>82</v>
      </c>
      <c r="R21" s="495">
        <v>7.4805194799999999</v>
      </c>
      <c r="S21" s="495">
        <v>6.22883546</v>
      </c>
      <c r="T21" s="495">
        <v>0.178107607</v>
      </c>
      <c r="U21" s="494">
        <v>1</v>
      </c>
      <c r="V21" s="495">
        <v>28.316846600000002</v>
      </c>
      <c r="W21" s="495">
        <v>2.8316846600000001E-2</v>
      </c>
      <c r="X21" s="5"/>
      <c r="Y21" s="5"/>
      <c r="Z21" s="5"/>
      <c r="AA21" s="5"/>
      <c r="AB21" s="5"/>
      <c r="AC21" s="5"/>
      <c r="AD21" s="270"/>
      <c r="AE21" s="5"/>
      <c r="AF21" s="5"/>
      <c r="AG21" s="5"/>
      <c r="AH21" s="5"/>
      <c r="AJ21" s="911"/>
      <c r="AK21" s="442"/>
      <c r="AL21" s="442"/>
      <c r="AM21" s="442"/>
      <c r="AN21" s="442"/>
      <c r="AO21" s="489"/>
      <c r="BX21" s="490"/>
    </row>
    <row r="22" spans="1:86" s="269" customFormat="1">
      <c r="A22" s="269">
        <v>4</v>
      </c>
      <c r="C22" s="504" t="str">
        <f ca="1">HYPERLINK("#"&amp;"'"&amp;A$1&amp;"'!"&amp;CELL("address",C151),C151)</f>
        <v>Lifetime Capacity - CONVENTIONAL</v>
      </c>
      <c r="D22" s="505"/>
      <c r="E22" s="505"/>
      <c r="F22" s="505"/>
      <c r="G22" s="485"/>
      <c r="H22" s="506">
        <v>23</v>
      </c>
      <c r="I22" s="504" t="str">
        <f ca="1">HYPERLINK("#"&amp;"'"&amp;A$1&amp;"'!"&amp;CELL("address",C828),C828)</f>
        <v>2005-2014 Average CONVENTIONAL Fuel Price per functional unit</v>
      </c>
      <c r="J22" s="485"/>
      <c r="K22" s="507"/>
      <c r="L22" s="511"/>
      <c r="M22" s="493"/>
      <c r="N22" s="493"/>
      <c r="P22" s="922"/>
      <c r="Q22" s="443" t="s">
        <v>83</v>
      </c>
      <c r="R22" s="495">
        <v>0.26417205199999999</v>
      </c>
      <c r="S22" s="495">
        <v>0.21996924800000001</v>
      </c>
      <c r="T22" s="495">
        <v>6.2898107700000002E-3</v>
      </c>
      <c r="U22" s="495">
        <v>3.5314666699999997E-2</v>
      </c>
      <c r="V22" s="494">
        <v>1</v>
      </c>
      <c r="W22" s="495">
        <v>1E-3</v>
      </c>
      <c r="X22" s="512"/>
      <c r="Y22" s="5"/>
      <c r="Z22" s="16"/>
      <c r="AA22" s="513"/>
      <c r="AB22" s="485"/>
      <c r="AC22" s="485"/>
      <c r="AD22" s="270"/>
      <c r="AE22" s="5"/>
      <c r="AF22" s="5"/>
      <c r="AG22" s="5"/>
      <c r="AH22" s="5"/>
      <c r="AJ22" s="440"/>
      <c r="AK22" s="440"/>
      <c r="AL22" s="440"/>
      <c r="AM22" s="440"/>
      <c r="AN22" s="440"/>
      <c r="AO22" s="489"/>
      <c r="BX22" s="490"/>
    </row>
    <row r="23" spans="1:86" s="269" customFormat="1">
      <c r="A23" s="269">
        <v>5</v>
      </c>
      <c r="C23" s="504" t="str">
        <f ca="1">HYPERLINK("#"&amp;"'"&amp;A$1&amp;"'!"&amp;CELL("address",C187),C187)</f>
        <v>Lifetime Capacity - SOLUTION</v>
      </c>
      <c r="D23" s="505"/>
      <c r="E23" s="505"/>
      <c r="F23" s="505"/>
      <c r="G23" s="485"/>
      <c r="H23" s="506">
        <v>24</v>
      </c>
      <c r="I23" s="504" t="str">
        <f ca="1">HYPERLINK("#"&amp;"'"&amp;A$1&amp;"'!"&amp;CELL("address",C864),C864)</f>
        <v xml:space="preserve">Weighted Average CONVENTIONAL Plant Efficiency </v>
      </c>
      <c r="J23" s="485"/>
      <c r="K23" s="507"/>
      <c r="L23" s="511"/>
      <c r="M23" s="493"/>
      <c r="N23" s="493"/>
      <c r="P23" s="922"/>
      <c r="Q23" s="443" t="s">
        <v>278</v>
      </c>
      <c r="R23" s="514">
        <v>264.17205200000001</v>
      </c>
      <c r="S23" s="514">
        <v>219.96924799999999</v>
      </c>
      <c r="T23" s="514">
        <v>6.2898107699999999</v>
      </c>
      <c r="U23" s="514">
        <v>35.314666699999997</v>
      </c>
      <c r="V23" s="509">
        <v>1000</v>
      </c>
      <c r="W23" s="515">
        <v>1</v>
      </c>
      <c r="Y23" s="5"/>
      <c r="Z23" s="16"/>
      <c r="AA23" s="516"/>
      <c r="AB23" s="271"/>
      <c r="AC23" s="485"/>
      <c r="AD23" s="270"/>
      <c r="AE23" s="5"/>
      <c r="AF23" s="5"/>
      <c r="AG23" s="5"/>
      <c r="AH23" s="5"/>
      <c r="AJ23" s="440"/>
      <c r="AK23" s="440"/>
      <c r="AL23" s="440"/>
      <c r="AM23" s="440"/>
      <c r="AN23" s="517"/>
      <c r="AO23" s="518"/>
      <c r="BX23" s="490"/>
    </row>
    <row r="24" spans="1:86" s="269" customFormat="1">
      <c r="A24" s="269">
        <v>6</v>
      </c>
      <c r="C24" s="504" t="str">
        <f ca="1">HYPERLINK("#"&amp;"'"&amp;A$1&amp;"'!"&amp;CELL("address",C222),C222)</f>
        <v>Average Annual Use - CONVENTIONAL</v>
      </c>
      <c r="D24" s="505"/>
      <c r="E24" s="505"/>
      <c r="F24" s="505"/>
      <c r="G24" s="485"/>
      <c r="H24" s="506">
        <v>25</v>
      </c>
      <c r="I24" s="504" t="str">
        <f ca="1">HYPERLINK("#"&amp;"'"&amp;A$1&amp;"'!"&amp;CELL("address",C898),C898)</f>
        <v>Coal Plant Efficiency</v>
      </c>
      <c r="J24" s="485"/>
      <c r="K24" s="507"/>
      <c r="L24" s="511"/>
      <c r="M24" s="493"/>
      <c r="N24" s="493"/>
      <c r="Q24" s="475" t="s">
        <v>74</v>
      </c>
      <c r="Y24" s="5"/>
      <c r="Z24" s="16"/>
      <c r="AA24" s="519"/>
      <c r="AB24" s="520"/>
      <c r="AC24" s="485"/>
      <c r="AD24" s="270"/>
      <c r="AE24" s="5"/>
      <c r="AF24" s="5"/>
      <c r="AG24" s="5"/>
      <c r="AH24" s="5"/>
      <c r="AI24" s="476"/>
      <c r="AO24" s="518"/>
      <c r="BX24" s="490"/>
    </row>
    <row r="25" spans="1:86" s="269" customFormat="1" ht="13.5" customHeight="1">
      <c r="A25" s="269">
        <v>7</v>
      </c>
      <c r="C25" s="504" t="str">
        <f ca="1">HYPERLINK("#"&amp;"'"&amp;A$1&amp;"'!"&amp;CELL("address",C256),C256)</f>
        <v>Average Annual Use - SOLUTION</v>
      </c>
      <c r="D25" s="505"/>
      <c r="E25" s="505"/>
      <c r="F25" s="505"/>
      <c r="G25" s="485"/>
      <c r="H25" s="506">
        <v>26</v>
      </c>
      <c r="I25" s="504" t="str">
        <f ca="1">HYPERLINK("#"&amp;"'"&amp;A$1&amp;"'!"&amp;CELL("address",C932),C932)</f>
        <v>Natural Gas Plant Efficiency</v>
      </c>
      <c r="J25" s="485"/>
      <c r="K25" s="507"/>
      <c r="L25" s="511"/>
      <c r="M25" s="493"/>
      <c r="N25" s="493"/>
      <c r="Y25" s="5"/>
      <c r="Z25" s="16"/>
      <c r="AA25" s="521"/>
      <c r="AB25" s="271"/>
      <c r="AC25" s="485"/>
      <c r="AD25" s="270"/>
      <c r="AE25" s="5"/>
      <c r="AF25" s="5"/>
      <c r="AG25" s="5"/>
      <c r="AH25" s="5"/>
      <c r="AO25" s="489"/>
      <c r="BX25" s="490"/>
    </row>
    <row r="26" spans="1:86" s="269" customFormat="1" ht="13.5" customHeight="1">
      <c r="A26" s="269">
        <v>8</v>
      </c>
      <c r="C26" s="504" t="str">
        <f ca="1">HYPERLINK("#"&amp;"'"&amp;A$1&amp;"'!"&amp;CELL("address",C292),C292)</f>
        <v>CONVENTIONAL Variable Operating Cost (VOM) per Functional Unit</v>
      </c>
      <c r="D26" s="505"/>
      <c r="E26" s="505"/>
      <c r="F26" s="505"/>
      <c r="G26" s="485"/>
      <c r="H26" s="506">
        <v>27</v>
      </c>
      <c r="I26" s="504" t="str">
        <f ca="1">HYPERLINK("#"&amp;"'"&amp;A$1&amp;"'!"&amp;CELL("address",C966),C966)</f>
        <v>Oil Plant Efficiency</v>
      </c>
      <c r="J26" s="485"/>
      <c r="K26" s="507"/>
      <c r="L26" s="511"/>
      <c r="M26" s="493"/>
      <c r="N26" s="493"/>
      <c r="Y26" s="5"/>
      <c r="Z26" s="16"/>
      <c r="AA26" s="415"/>
      <c r="AB26" s="522"/>
      <c r="AC26" s="485"/>
      <c r="AD26" s="270"/>
      <c r="AE26" s="5"/>
      <c r="AF26" s="5"/>
      <c r="AG26" s="5"/>
      <c r="AH26" s="5"/>
      <c r="AO26" s="489"/>
      <c r="BX26" s="490"/>
    </row>
    <row r="27" spans="1:86" s="269" customFormat="1">
      <c r="A27" s="269">
        <v>9</v>
      </c>
      <c r="C27" s="504" t="str">
        <f ca="1">HYPERLINK("#"&amp;"'"&amp;A$1&amp;"'!"&amp;CELL("address",C328),C328)</f>
        <v xml:space="preserve">SOLUTION Variable Operating Cost (VOM) per Functional Unit </v>
      </c>
      <c r="D27" s="505"/>
      <c r="E27" s="505"/>
      <c r="F27" s="505"/>
      <c r="G27" s="485"/>
      <c r="H27" s="506">
        <v>28</v>
      </c>
      <c r="I27" s="504" t="str">
        <f ca="1">HYPERLINK("#"&amp;"'"&amp;A$1&amp;"'!"&amp;CELL("address",C1006),C1006)</f>
        <v>VARIABLE</v>
      </c>
      <c r="J27" s="485"/>
      <c r="K27" s="485"/>
      <c r="L27" s="508"/>
      <c r="M27" s="507"/>
      <c r="N27" s="507"/>
      <c r="P27" s="906" t="s">
        <v>92</v>
      </c>
      <c r="Q27" s="906"/>
      <c r="R27" s="907" t="s">
        <v>63</v>
      </c>
      <c r="S27" s="907"/>
      <c r="T27" s="907"/>
      <c r="U27" s="309"/>
      <c r="V27" s="309"/>
      <c r="W27" s="490"/>
      <c r="X27" s="490"/>
      <c r="Y27" s="5"/>
      <c r="Z27" s="308" t="s">
        <v>105</v>
      </c>
      <c r="AA27" s="523"/>
      <c r="AB27" s="524" t="s">
        <v>106</v>
      </c>
      <c r="AC27" s="525"/>
      <c r="AD27" s="526"/>
      <c r="AE27" s="481"/>
      <c r="AF27" s="481"/>
      <c r="AG27" s="481"/>
      <c r="AH27" s="481"/>
      <c r="AJ27" s="909" t="s">
        <v>122</v>
      </c>
      <c r="AK27" s="909"/>
      <c r="AL27" s="909"/>
      <c r="AM27" s="909"/>
      <c r="AN27" s="909"/>
      <c r="AO27" s="489"/>
      <c r="BX27" s="490"/>
    </row>
    <row r="28" spans="1:86" s="5" customFormat="1">
      <c r="A28" s="269">
        <v>10</v>
      </c>
      <c r="C28" s="504" t="str">
        <f ca="1">HYPERLINK("#"&amp;"'"&amp;A$1&amp;"'!"&amp;CELL("address",C364),C364)</f>
        <v>CONVENTIONAL Fixed Operating Cost (FOM)</v>
      </c>
      <c r="D28" s="270"/>
      <c r="E28" s="270"/>
      <c r="F28" s="270"/>
      <c r="G28" s="270"/>
      <c r="H28" s="506">
        <v>29</v>
      </c>
      <c r="I28" s="504" t="str">
        <f ca="1">HYPERLINK("#"&amp;"'"&amp;A$1&amp;"'!"&amp;CELL("address",C1042),C1042)</f>
        <v>Percentage of Solar Photovoltaic Generation from Utility Scale</v>
      </c>
      <c r="J28" s="270"/>
      <c r="K28" s="270"/>
      <c r="L28" s="527"/>
      <c r="P28" s="436"/>
      <c r="Q28" s="436"/>
      <c r="R28" s="429" t="s">
        <v>90</v>
      </c>
      <c r="S28" s="429" t="s">
        <v>86</v>
      </c>
      <c r="T28" s="429" t="s">
        <v>87</v>
      </c>
      <c r="W28" s="14"/>
      <c r="X28" s="14"/>
      <c r="Z28" s="283" t="s">
        <v>107</v>
      </c>
      <c r="AA28" s="16"/>
      <c r="AB28" s="528"/>
      <c r="AC28" s="528"/>
      <c r="AD28" s="270"/>
      <c r="AJ28" s="529"/>
      <c r="AK28" s="530"/>
      <c r="AL28" s="531"/>
      <c r="AM28" s="531"/>
      <c r="AN28" s="532"/>
      <c r="AO28" s="533"/>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481"/>
      <c r="BY28" s="6"/>
      <c r="BZ28" s="6"/>
      <c r="CA28" s="6"/>
      <c r="CB28" s="6"/>
      <c r="CC28" s="6"/>
      <c r="CD28" s="6"/>
      <c r="CE28" s="6"/>
      <c r="CF28" s="6"/>
      <c r="CG28" s="6"/>
      <c r="CH28" s="6"/>
    </row>
    <row r="29" spans="1:86" s="5" customFormat="1">
      <c r="A29" s="269">
        <v>11</v>
      </c>
      <c r="C29" s="504" t="str">
        <f ca="1">HYPERLINK("#"&amp;"'"&amp;A$1&amp;"'!"&amp;CELL("address",C400),C400)</f>
        <v>SOLUTION Fixed Operating Cost (FOM)</v>
      </c>
      <c r="D29" s="270"/>
      <c r="E29" s="270"/>
      <c r="F29" s="270"/>
      <c r="G29" s="270"/>
      <c r="H29" s="506">
        <v>30</v>
      </c>
      <c r="I29" s="504" t="str">
        <f ca="1">HYPERLINK("#"&amp;"'"&amp;A$1&amp;"'!"&amp;CELL("address",C1078),C1078)</f>
        <v>Solar PV Module Learning Rate</v>
      </c>
      <c r="J29" s="270"/>
      <c r="K29" s="270"/>
      <c r="L29" s="527"/>
      <c r="P29" s="436"/>
      <c r="Q29" s="435" t="s">
        <v>70</v>
      </c>
      <c r="R29" s="436"/>
      <c r="S29" s="436"/>
      <c r="T29" s="436"/>
      <c r="W29" s="14"/>
      <c r="X29" s="14"/>
      <c r="AJ29" s="534" t="s">
        <v>123</v>
      </c>
      <c r="AK29" s="535"/>
      <c r="AL29" s="536"/>
      <c r="AM29" s="537" t="s">
        <v>124</v>
      </c>
      <c r="AN29" s="532"/>
      <c r="AO29" s="533"/>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481"/>
      <c r="BY29" s="6"/>
      <c r="BZ29" s="6"/>
      <c r="CA29" s="6"/>
      <c r="CB29" s="6"/>
      <c r="CC29" s="6"/>
      <c r="CD29" s="6"/>
      <c r="CE29" s="6"/>
      <c r="CF29" s="6"/>
      <c r="CG29" s="6"/>
      <c r="CH29" s="6"/>
    </row>
    <row r="30" spans="1:86" s="5" customFormat="1">
      <c r="A30" s="269">
        <v>12</v>
      </c>
      <c r="C30" s="504" t="str">
        <f ca="1">HYPERLINK("#"&amp;"'"&amp;A$1&amp;"'!"&amp;CELL("address",C440),C440)</f>
        <v>Electricity Consumed per Functional Unit - CONVENTIONAL</v>
      </c>
      <c r="D30" s="270"/>
      <c r="E30" s="270"/>
      <c r="F30" s="270"/>
      <c r="G30" s="270"/>
      <c r="H30" s="506">
        <v>31</v>
      </c>
      <c r="I30" s="504" t="str">
        <f ca="1">HYPERLINK("#"&amp;"'"&amp;A$1&amp;"'!"&amp;CELL("address",C1113),C1113)</f>
        <v>Utility Scale PV BOS Learning Rate</v>
      </c>
      <c r="J30" s="270"/>
      <c r="K30" s="270"/>
      <c r="L30" s="527"/>
      <c r="P30" s="905" t="s">
        <v>69</v>
      </c>
      <c r="Q30" s="17" t="s">
        <v>91</v>
      </c>
      <c r="R30" s="538">
        <v>1</v>
      </c>
      <c r="S30" s="539">
        <v>1E-3</v>
      </c>
      <c r="T30" s="539">
        <v>9.9999999999999995E-7</v>
      </c>
      <c r="W30" s="14"/>
      <c r="X30" s="14"/>
      <c r="AJ30" s="540" t="s">
        <v>125</v>
      </c>
      <c r="AK30" s="541"/>
      <c r="AL30" s="542"/>
      <c r="AM30" s="537" t="s">
        <v>126</v>
      </c>
      <c r="AN30" s="532"/>
      <c r="AO30" s="533"/>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481"/>
      <c r="BY30" s="6"/>
      <c r="BZ30" s="6"/>
      <c r="CA30" s="6"/>
      <c r="CB30" s="6"/>
      <c r="CC30" s="6"/>
      <c r="CD30" s="6"/>
      <c r="CE30" s="6"/>
      <c r="CF30" s="6"/>
      <c r="CG30" s="6"/>
      <c r="CH30" s="6"/>
    </row>
    <row r="31" spans="1:86" s="5" customFormat="1">
      <c r="A31" s="269">
        <v>13</v>
      </c>
      <c r="C31" s="504" t="str">
        <f ca="1">HYPERLINK("#"&amp;"'"&amp;A$1&amp;"'!"&amp;CELL("address",C474),C474)</f>
        <v>Energy Efficiency Factor - SOLUTION</v>
      </c>
      <c r="D31" s="270"/>
      <c r="E31" s="270"/>
      <c r="F31" s="270"/>
      <c r="G31" s="270"/>
      <c r="H31" s="506">
        <v>32</v>
      </c>
      <c r="I31" s="504" t="str">
        <f ca="1">HYPERLINK("#"&amp;"'"&amp;A$1&amp;"'!"&amp;CELL("address",C1149),C1149)</f>
        <v>Percentage of PV System Installed Costs from Module</v>
      </c>
      <c r="J31" s="270"/>
      <c r="K31" s="270"/>
      <c r="L31" s="527"/>
      <c r="P31" s="905"/>
      <c r="Q31" s="443" t="s">
        <v>88</v>
      </c>
      <c r="R31" s="543">
        <v>1000</v>
      </c>
      <c r="S31" s="538">
        <v>1</v>
      </c>
      <c r="T31" s="544">
        <v>1E-3</v>
      </c>
      <c r="W31" s="14"/>
      <c r="X31" s="14"/>
      <c r="AJ31" s="540" t="s">
        <v>127</v>
      </c>
      <c r="AK31" s="541"/>
      <c r="AL31" s="542"/>
      <c r="AM31" s="537" t="s">
        <v>128</v>
      </c>
      <c r="AN31" s="532"/>
      <c r="AO31" s="481"/>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481"/>
      <c r="BY31" s="6"/>
      <c r="BZ31" s="6"/>
      <c r="CA31" s="6"/>
      <c r="CB31" s="6"/>
      <c r="CC31" s="6"/>
      <c r="CD31" s="6"/>
      <c r="CE31" s="6"/>
      <c r="CF31" s="6"/>
      <c r="CG31" s="6"/>
      <c r="CH31" s="6"/>
    </row>
    <row r="32" spans="1:86" s="5" customFormat="1">
      <c r="A32" s="269">
        <v>14</v>
      </c>
      <c r="C32" s="504" t="str">
        <f ca="1">HYPERLINK("#"&amp;"'"&amp;A$1&amp;"'!"&amp;CELL("address",C510),C510)</f>
        <v>Total Energy Used per SOLUTION functional unit</v>
      </c>
      <c r="D32" s="270"/>
      <c r="E32" s="270"/>
      <c r="F32" s="270"/>
      <c r="G32" s="270"/>
      <c r="H32" s="506">
        <v>33</v>
      </c>
      <c r="I32" s="504" t="str">
        <f ca="1">HYPERLINK("#"&amp;"'"&amp;A$1&amp;"'!"&amp;CELL("address",C1185),C1185)</f>
        <v>Carbon abatement cost comparison</v>
      </c>
      <c r="J32" s="270"/>
      <c r="K32" s="270"/>
      <c r="L32" s="527"/>
      <c r="P32" s="905"/>
      <c r="Q32" s="443" t="s">
        <v>89</v>
      </c>
      <c r="R32" s="543">
        <v>1000000</v>
      </c>
      <c r="S32" s="543">
        <v>1000</v>
      </c>
      <c r="T32" s="538">
        <v>1</v>
      </c>
      <c r="W32" s="14"/>
      <c r="X32" s="14"/>
      <c r="AJ32" s="540" t="s">
        <v>127</v>
      </c>
      <c r="AK32" s="541"/>
      <c r="AL32" s="542"/>
      <c r="AM32" s="537" t="s">
        <v>129</v>
      </c>
      <c r="AN32" s="532"/>
      <c r="AO32" s="481"/>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481"/>
      <c r="BY32" s="6"/>
      <c r="BZ32" s="6"/>
      <c r="CA32" s="6"/>
      <c r="CB32" s="6"/>
      <c r="CC32" s="6"/>
      <c r="CD32" s="6"/>
      <c r="CE32" s="6"/>
      <c r="CF32" s="6"/>
      <c r="CG32" s="6"/>
      <c r="CH32" s="6"/>
    </row>
    <row r="33" spans="1:86" s="5" customFormat="1">
      <c r="A33" s="269">
        <v>15</v>
      </c>
      <c r="C33" s="504" t="str">
        <f ca="1">HYPERLINK("#"&amp;"'"&amp;A$1&amp;"'!"&amp;CELL("address",C544),C544)</f>
        <v>Fuel Consumed per CONVENTIONAL Functional Unit</v>
      </c>
      <c r="D33" s="270"/>
      <c r="E33" s="270"/>
      <c r="F33" s="270"/>
      <c r="G33" s="270"/>
      <c r="H33" s="506">
        <v>34</v>
      </c>
      <c r="I33" s="504" t="str">
        <f ca="1">HYPERLINK("#"&amp;"'"&amp;A$1&amp;"'!"&amp;CELL("address",C1221),C1221)</f>
        <v>VARIABLE</v>
      </c>
      <c r="J33" s="270"/>
      <c r="K33" s="270"/>
      <c r="L33" s="527"/>
      <c r="P33" s="14"/>
      <c r="Q33" s="14"/>
      <c r="R33" s="14"/>
      <c r="S33" s="14"/>
      <c r="T33" s="14"/>
      <c r="U33" s="14"/>
      <c r="V33" s="14"/>
      <c r="W33" s="14"/>
      <c r="X33" s="14"/>
      <c r="AN33" s="532"/>
      <c r="AO33" s="481"/>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481"/>
      <c r="BY33" s="6"/>
      <c r="BZ33" s="6"/>
      <c r="CA33" s="6"/>
      <c r="CB33" s="6"/>
      <c r="CC33" s="6"/>
      <c r="CD33" s="6"/>
      <c r="CE33" s="6"/>
      <c r="CF33" s="6"/>
      <c r="CG33" s="6"/>
      <c r="CH33" s="6"/>
    </row>
    <row r="34" spans="1:86" s="5" customFormat="1">
      <c r="A34" s="269">
        <v>16</v>
      </c>
      <c r="C34" s="504" t="str">
        <f ca="1">HYPERLINK("#"&amp;"'"&amp;A$1&amp;"'!"&amp;CELL("address",C578),C578)</f>
        <v>Fuel Efficiency Factor - SOLUTION</v>
      </c>
      <c r="D34" s="270"/>
      <c r="E34" s="270"/>
      <c r="F34" s="270"/>
      <c r="G34" s="270"/>
      <c r="H34" s="506">
        <v>35</v>
      </c>
      <c r="I34" s="504" t="str">
        <f ca="1">HYPERLINK("#"&amp;"'"&amp;A$1&amp;"'!"&amp;CELL("address",C1256),C1256)</f>
        <v>VARIABLE</v>
      </c>
      <c r="J34" s="270"/>
      <c r="K34" s="270"/>
      <c r="L34" s="527"/>
      <c r="P34" s="906" t="s">
        <v>93</v>
      </c>
      <c r="Q34" s="906"/>
      <c r="R34" s="907" t="s">
        <v>63</v>
      </c>
      <c r="S34" s="907"/>
      <c r="T34" s="908"/>
      <c r="U34" s="481"/>
      <c r="V34" s="481"/>
      <c r="W34" s="481"/>
      <c r="X34" s="481"/>
      <c r="Z34" s="545" t="s">
        <v>144</v>
      </c>
      <c r="AA34" s="481"/>
      <c r="AB34" s="481"/>
      <c r="AC34" s="481"/>
      <c r="AD34" s="481"/>
      <c r="AE34" s="481"/>
      <c r="AF34" s="481"/>
      <c r="AG34" s="481"/>
      <c r="AH34" s="481"/>
      <c r="AJ34" s="909" t="s">
        <v>236</v>
      </c>
      <c r="AK34" s="909"/>
      <c r="AL34" s="909"/>
      <c r="AM34" s="909"/>
      <c r="AN34" s="909"/>
      <c r="AO34" s="481"/>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481"/>
      <c r="BY34" s="6"/>
      <c r="BZ34" s="6"/>
      <c r="CA34" s="6"/>
      <c r="CB34" s="6"/>
      <c r="CC34" s="6"/>
      <c r="CD34" s="6"/>
      <c r="CE34" s="6"/>
      <c r="CF34" s="6"/>
      <c r="CG34" s="6"/>
      <c r="CH34" s="6"/>
    </row>
    <row r="35" spans="1:86" s="5" customFormat="1">
      <c r="A35" s="269">
        <v>17</v>
      </c>
      <c r="C35" s="504" t="str">
        <f ca="1">HYPERLINK("#"&amp;"'"&amp;A$1&amp;"'!"&amp;CELL("address",C612),C612)</f>
        <v>Direct Emissions per CONVENTIONAL Functional Unit</v>
      </c>
      <c r="D35" s="270"/>
      <c r="E35" s="270"/>
      <c r="F35" s="270"/>
      <c r="G35" s="270"/>
      <c r="H35" s="506">
        <v>36</v>
      </c>
      <c r="I35" s="504" t="str">
        <f ca="1">HYPERLINK("#"&amp;"'"&amp;A$1&amp;"'!"&amp;CELL("address",C1290),C1290)</f>
        <v>VARIABLE</v>
      </c>
      <c r="J35" s="270"/>
      <c r="K35" s="270"/>
      <c r="L35" s="527"/>
      <c r="P35" s="436"/>
      <c r="Q35" s="436"/>
      <c r="R35" s="429" t="s">
        <v>96</v>
      </c>
      <c r="S35" s="429" t="s">
        <v>97</v>
      </c>
      <c r="T35" s="546"/>
      <c r="Z35" s="311" t="s">
        <v>145</v>
      </c>
      <c r="AA35" s="547">
        <v>3</v>
      </c>
      <c r="AB35" s="5" t="s">
        <v>146</v>
      </c>
      <c r="AJ35" s="529"/>
      <c r="AK35" s="530" t="s">
        <v>237</v>
      </c>
      <c r="AL35" s="530" t="s">
        <v>237</v>
      </c>
      <c r="AM35" s="531"/>
      <c r="AN35" s="532"/>
      <c r="AO35" s="481"/>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481"/>
      <c r="BY35" s="6"/>
      <c r="BZ35" s="6"/>
      <c r="CA35" s="6"/>
      <c r="CB35" s="6"/>
      <c r="CC35" s="6"/>
      <c r="CD35" s="6"/>
      <c r="CE35" s="6"/>
      <c r="CF35" s="6"/>
      <c r="CG35" s="6"/>
      <c r="CH35" s="6"/>
    </row>
    <row r="36" spans="1:86" s="5" customFormat="1">
      <c r="A36" s="269">
        <v>18</v>
      </c>
      <c r="C36" s="504" t="str">
        <f ca="1">HYPERLINK("#"&amp;"'"&amp;A$1&amp;"'!"&amp;CELL("address",C648),C648)</f>
        <v>Direct Emissions per SOLUTION Functional Unit</v>
      </c>
      <c r="D36" s="270"/>
      <c r="E36" s="270"/>
      <c r="F36" s="270"/>
      <c r="G36" s="270"/>
      <c r="H36" s="506">
        <v>37</v>
      </c>
      <c r="I36" s="504" t="str">
        <f ca="1">HYPERLINK("#"&amp;"'"&amp;A$1&amp;"'!"&amp;CELL("address",C1328),C1328)</f>
        <v>VARIABLE</v>
      </c>
      <c r="J36" s="270"/>
      <c r="K36" s="270"/>
      <c r="L36" s="527"/>
      <c r="P36" s="436"/>
      <c r="Q36" s="435" t="s">
        <v>70</v>
      </c>
      <c r="R36" s="436"/>
      <c r="S36" s="436"/>
      <c r="T36" s="548"/>
      <c r="AD36" s="270"/>
      <c r="AK36" s="5" t="s">
        <v>270</v>
      </c>
      <c r="AL36" s="5" t="s">
        <v>271</v>
      </c>
      <c r="AN36" s="532"/>
      <c r="AO36" s="481"/>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481"/>
      <c r="BY36" s="6"/>
      <c r="BZ36" s="6"/>
      <c r="CA36" s="6"/>
      <c r="CB36" s="6"/>
      <c r="CC36" s="6"/>
      <c r="CD36" s="6"/>
      <c r="CE36" s="6"/>
      <c r="CF36" s="6"/>
      <c r="CG36" s="6"/>
      <c r="CH36" s="6"/>
    </row>
    <row r="37" spans="1:86" s="5" customFormat="1" ht="17" thickBot="1">
      <c r="A37" s="269">
        <v>19</v>
      </c>
      <c r="C37" s="549" t="str">
        <f ca="1">HYPERLINK("#"&amp;"'"&amp;A$1&amp;"'!"&amp;CELL("address",C684),C684)</f>
        <v>Indirect CO2 Emissions per CONVENTIONAL Implementation OR functional Unit -- CHOOSE ONLY ONE on Advanced Controls</v>
      </c>
      <c r="D37" s="550"/>
      <c r="E37" s="550"/>
      <c r="F37" s="550"/>
      <c r="G37" s="550"/>
      <c r="H37" s="551"/>
      <c r="I37" s="552" t="str">
        <f ca="1">HYPERLINK("#"&amp;"'"&amp;A$1&amp;"'!"&amp;CELL("address",C1366),A1366)</f>
        <v>ESTIMATE A LEARNING RATE</v>
      </c>
      <c r="J37" s="553"/>
      <c r="K37" s="554"/>
      <c r="L37" s="555"/>
      <c r="P37" s="905" t="s">
        <v>69</v>
      </c>
      <c r="Q37" s="17" t="s">
        <v>94</v>
      </c>
      <c r="R37" s="538">
        <v>1</v>
      </c>
      <c r="S37" s="539">
        <v>1.6093440000000001</v>
      </c>
      <c r="T37" s="548"/>
      <c r="Z37" s="545" t="s">
        <v>186</v>
      </c>
      <c r="AA37" s="481"/>
      <c r="AB37" s="481"/>
      <c r="AC37" s="481"/>
      <c r="AD37" s="481"/>
      <c r="AE37" s="481"/>
      <c r="AF37" s="481"/>
      <c r="AG37" s="481"/>
      <c r="AH37" s="481"/>
      <c r="AJ37" s="556" t="s">
        <v>162</v>
      </c>
      <c r="AK37" s="557">
        <v>84</v>
      </c>
      <c r="AL37" s="557">
        <v>28</v>
      </c>
      <c r="AN37" s="532"/>
      <c r="AO37" s="481"/>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481"/>
      <c r="BY37" s="6"/>
      <c r="BZ37" s="6"/>
      <c r="CA37" s="6"/>
      <c r="CB37" s="6"/>
      <c r="CC37" s="6"/>
      <c r="CD37" s="6"/>
      <c r="CE37" s="6"/>
      <c r="CF37" s="6"/>
      <c r="CG37" s="6"/>
      <c r="CH37" s="6"/>
    </row>
    <row r="38" spans="1:86" s="512" customFormat="1">
      <c r="C38" s="558"/>
      <c r="D38" s="559"/>
      <c r="E38" s="559"/>
      <c r="F38" s="559"/>
      <c r="G38" s="559"/>
      <c r="H38" s="559"/>
      <c r="I38" s="559"/>
      <c r="J38" s="560"/>
      <c r="P38" s="905"/>
      <c r="Q38" s="443" t="s">
        <v>95</v>
      </c>
      <c r="R38" s="561">
        <v>0.62137119223699999</v>
      </c>
      <c r="S38" s="538">
        <v>1</v>
      </c>
      <c r="T38" s="562"/>
      <c r="Z38" s="563" t="s">
        <v>187</v>
      </c>
      <c r="AA38" s="564">
        <f>AD38*AD39</f>
        <v>8760</v>
      </c>
      <c r="AC38" s="565" t="s">
        <v>188</v>
      </c>
      <c r="AD38" s="566">
        <v>365</v>
      </c>
      <c r="AJ38" s="567" t="s">
        <v>238</v>
      </c>
      <c r="AK38" s="557">
        <v>264</v>
      </c>
      <c r="AL38" s="557">
        <v>265</v>
      </c>
      <c r="AN38" s="532"/>
      <c r="AO38" s="568"/>
      <c r="BX38" s="568"/>
    </row>
    <row r="39" spans="1:86" s="512" customFormat="1">
      <c r="C39" s="569"/>
      <c r="D39" s="570"/>
      <c r="E39" s="570"/>
      <c r="F39" s="570"/>
      <c r="G39" s="570"/>
      <c r="J39" s="570"/>
      <c r="K39" s="570"/>
      <c r="P39" s="905"/>
      <c r="Q39" s="443"/>
      <c r="R39" s="562"/>
      <c r="S39" s="562"/>
      <c r="T39" s="562"/>
      <c r="AC39" s="565" t="s">
        <v>189</v>
      </c>
      <c r="AD39" s="566">
        <v>24</v>
      </c>
      <c r="AJ39" s="571"/>
      <c r="AK39" s="572"/>
      <c r="AL39" s="572"/>
      <c r="AN39" s="532"/>
      <c r="AO39" s="568"/>
      <c r="BX39" s="568"/>
    </row>
    <row r="40" spans="1:86" s="512" customFormat="1">
      <c r="C40" s="569"/>
      <c r="D40" s="570"/>
      <c r="E40" s="570"/>
      <c r="F40" s="570"/>
      <c r="G40" s="570"/>
      <c r="J40" s="570"/>
      <c r="K40" s="570"/>
      <c r="Q40" s="573"/>
      <c r="AD40" s="574"/>
      <c r="AJ40" s="571"/>
      <c r="AK40" s="572"/>
      <c r="AL40" s="572"/>
      <c r="AN40" s="532"/>
      <c r="AO40" s="568"/>
      <c r="BX40" s="568"/>
    </row>
    <row r="41" spans="1:86" s="16" customFormat="1">
      <c r="R41" s="528"/>
      <c r="S41" s="528"/>
      <c r="T41" s="528"/>
      <c r="U41" s="528"/>
      <c r="V41" s="528"/>
      <c r="AO41" s="416"/>
      <c r="BX41" s="416"/>
    </row>
    <row r="42" spans="1:86" s="269" customFormat="1">
      <c r="C42" s="575"/>
      <c r="D42" s="576"/>
      <c r="E42" s="576"/>
      <c r="F42" s="576"/>
      <c r="G42" s="576"/>
      <c r="J42" s="576"/>
      <c r="K42" s="576"/>
      <c r="Q42" s="493"/>
      <c r="AO42" s="416"/>
      <c r="AZ42" s="485"/>
      <c r="BX42" s="416"/>
    </row>
    <row r="43" spans="1:86" s="269" customFormat="1" ht="44.25" customHeight="1">
      <c r="C43" s="575"/>
      <c r="D43" s="576"/>
      <c r="E43" s="576"/>
      <c r="F43" s="576"/>
      <c r="G43" s="576"/>
      <c r="J43" s="576"/>
      <c r="K43" s="576"/>
      <c r="Q43" s="493"/>
      <c r="AO43" s="416"/>
      <c r="BX43" s="416"/>
    </row>
    <row r="44" spans="1:86" s="579" customFormat="1" ht="30">
      <c r="A44" s="306" t="s">
        <v>152</v>
      </c>
      <c r="B44" s="306"/>
      <c r="C44" s="577"/>
      <c r="D44" s="578"/>
      <c r="E44" s="578"/>
      <c r="F44" s="578"/>
      <c r="G44" s="578"/>
      <c r="J44" s="578"/>
      <c r="K44" s="578"/>
      <c r="Q44" s="580"/>
      <c r="R44" s="910"/>
      <c r="S44" s="910"/>
      <c r="T44" s="910"/>
      <c r="AD44" s="581"/>
      <c r="AH44" s="579" t="s">
        <v>130</v>
      </c>
    </row>
    <row r="45" spans="1:86" s="269" customFormat="1">
      <c r="C45" s="575"/>
      <c r="D45" s="576"/>
      <c r="E45" s="576"/>
      <c r="F45" s="576"/>
      <c r="G45" s="576"/>
      <c r="J45" s="576"/>
      <c r="K45" s="576"/>
      <c r="Q45" s="493"/>
      <c r="AO45" s="416"/>
      <c r="BX45" s="416"/>
    </row>
    <row r="46" spans="1:86" s="416" customFormat="1" ht="18">
      <c r="A46" s="298">
        <v>1</v>
      </c>
      <c r="B46" s="298"/>
      <c r="C46" s="308" t="str">
        <f>VariableCO2PerFuel</f>
        <v>Current Adoption</v>
      </c>
      <c r="D46" s="582" t="e">
        <f>CONCATENATE("in ",FunctionalUnitOfMeasure)</f>
        <v>#REF!</v>
      </c>
      <c r="E46" s="583"/>
      <c r="F46" s="583"/>
      <c r="G46" s="583"/>
      <c r="J46" s="583"/>
      <c r="K46" s="583"/>
      <c r="L46" s="584"/>
      <c r="M46" s="584"/>
      <c r="N46" s="584"/>
      <c r="R46" s="903" t="s">
        <v>154</v>
      </c>
      <c r="S46" s="903"/>
      <c r="T46" s="903"/>
      <c r="U46" s="903"/>
      <c r="Y46" s="585"/>
      <c r="AP46" s="568">
        <f>A46</f>
        <v>1</v>
      </c>
      <c r="AQ46" s="568" t="str">
        <f>C46</f>
        <v>Current Adoption</v>
      </c>
      <c r="AS46" s="585"/>
      <c r="AT46" s="416">
        <v>45</v>
      </c>
      <c r="AU46" s="416">
        <v>46</v>
      </c>
      <c r="AV46" s="416">
        <v>47</v>
      </c>
      <c r="AW46" s="416">
        <v>48</v>
      </c>
      <c r="AX46" s="416">
        <v>49</v>
      </c>
      <c r="AY46" s="416">
        <v>50</v>
      </c>
      <c r="AZ46" s="416">
        <v>51</v>
      </c>
      <c r="BA46" s="416">
        <v>52</v>
      </c>
      <c r="BB46" s="416">
        <v>53</v>
      </c>
      <c r="BC46" s="416">
        <v>54</v>
      </c>
      <c r="BD46" s="416">
        <v>55</v>
      </c>
      <c r="BE46" s="416">
        <v>56</v>
      </c>
      <c r="BF46" s="416">
        <v>57</v>
      </c>
      <c r="BG46" s="416">
        <v>58</v>
      </c>
      <c r="BH46" s="416">
        <v>59</v>
      </c>
      <c r="BI46" s="416">
        <v>60</v>
      </c>
      <c r="BJ46" s="416">
        <v>61</v>
      </c>
      <c r="BK46" s="416">
        <v>62</v>
      </c>
      <c r="BL46" s="416">
        <v>63</v>
      </c>
      <c r="BM46" s="416">
        <v>64</v>
      </c>
      <c r="BN46" s="416">
        <v>65</v>
      </c>
      <c r="BO46" s="416">
        <v>66</v>
      </c>
      <c r="BP46" s="416">
        <v>67</v>
      </c>
      <c r="BQ46" s="416">
        <v>68</v>
      </c>
      <c r="BR46" s="416">
        <v>69</v>
      </c>
      <c r="BS46" s="416">
        <v>70</v>
      </c>
      <c r="BT46" s="416">
        <v>71</v>
      </c>
      <c r="BU46" s="416">
        <v>72</v>
      </c>
      <c r="BV46" s="416">
        <v>73</v>
      </c>
    </row>
    <row r="47" spans="1:86" s="5" customFormat="1" ht="14">
      <c r="A47" s="299"/>
      <c r="B47" s="299"/>
      <c r="C47" s="299"/>
      <c r="D47" s="576"/>
      <c r="E47" s="576"/>
      <c r="F47" s="576"/>
      <c r="G47" s="576"/>
      <c r="J47" s="576"/>
      <c r="K47" s="576"/>
      <c r="L47" s="265"/>
      <c r="M47" s="265"/>
      <c r="N47" s="265"/>
      <c r="S47" s="270"/>
      <c r="T47" s="270"/>
      <c r="Y47" s="526"/>
      <c r="AO47" s="481"/>
      <c r="AP47" s="269"/>
      <c r="AQ47" s="269"/>
      <c r="AR47" s="269"/>
      <c r="AS47" s="269"/>
      <c r="AT47" s="586" t="s">
        <v>7</v>
      </c>
      <c r="AU47" s="586"/>
      <c r="AV47" s="586"/>
      <c r="AW47" s="586" t="s">
        <v>1</v>
      </c>
      <c r="AX47" s="586"/>
      <c r="AY47" s="269"/>
      <c r="AZ47" s="586" t="s">
        <v>2</v>
      </c>
      <c r="BA47" s="586"/>
      <c r="BB47" s="269"/>
      <c r="BC47" s="586" t="s">
        <v>283</v>
      </c>
      <c r="BD47" s="586"/>
      <c r="BE47" s="269"/>
      <c r="BF47" s="586" t="s">
        <v>284</v>
      </c>
      <c r="BG47" s="586"/>
      <c r="BH47" s="269"/>
      <c r="BI47" s="586" t="s">
        <v>3</v>
      </c>
      <c r="BJ47" s="586"/>
      <c r="BK47" s="269"/>
      <c r="BL47" s="586" t="s">
        <v>4</v>
      </c>
      <c r="BM47" s="586"/>
      <c r="BN47" s="269"/>
      <c r="BO47" s="586" t="s">
        <v>5</v>
      </c>
      <c r="BP47" s="586"/>
      <c r="BQ47" s="269"/>
      <c r="BR47" s="586" t="s">
        <v>6</v>
      </c>
      <c r="BS47" s="586"/>
      <c r="BT47" s="269"/>
      <c r="BU47" s="586" t="s">
        <v>34</v>
      </c>
      <c r="BV47" s="586"/>
      <c r="BW47" s="269"/>
      <c r="BX47" s="481"/>
    </row>
    <row r="48" spans="1:86" s="5" customFormat="1" ht="54" customHeight="1" thickBot="1">
      <c r="A48" s="587" t="s">
        <v>39</v>
      </c>
      <c r="B48" s="300" t="s">
        <v>9</v>
      </c>
      <c r="C48" s="588" t="s">
        <v>139</v>
      </c>
      <c r="D48" s="417" t="s">
        <v>40</v>
      </c>
      <c r="E48" s="417" t="s">
        <v>234</v>
      </c>
      <c r="F48" s="588" t="s">
        <v>113</v>
      </c>
      <c r="G48" s="211" t="s">
        <v>424</v>
      </c>
      <c r="H48" s="4" t="s">
        <v>59</v>
      </c>
      <c r="I48" s="695" t="s">
        <v>425</v>
      </c>
      <c r="J48" s="589" t="s">
        <v>133</v>
      </c>
      <c r="K48" s="590" t="s">
        <v>140</v>
      </c>
      <c r="L48" s="591" t="s">
        <v>100</v>
      </c>
      <c r="M48" s="592" t="s">
        <v>141</v>
      </c>
      <c r="N48" s="593" t="s">
        <v>135</v>
      </c>
      <c r="O48" s="592" t="s">
        <v>57</v>
      </c>
      <c r="P48" s="594"/>
      <c r="Q48" s="595" t="s">
        <v>272</v>
      </c>
      <c r="R48" s="364" t="s">
        <v>56</v>
      </c>
      <c r="S48" s="258" t="s">
        <v>41</v>
      </c>
      <c r="T48" s="364" t="s">
        <v>136</v>
      </c>
      <c r="U48" s="419" t="s">
        <v>42</v>
      </c>
      <c r="V48" s="594"/>
      <c r="W48" s="594"/>
      <c r="Y48" s="526"/>
      <c r="AO48" s="481"/>
      <c r="AP48" s="594"/>
      <c r="AQ48" s="594"/>
      <c r="AR48" s="419" t="s">
        <v>131</v>
      </c>
      <c r="AS48" s="594"/>
      <c r="AT48" s="596" t="s">
        <v>56</v>
      </c>
      <c r="AU48" s="258" t="s">
        <v>41</v>
      </c>
      <c r="AV48" s="258"/>
      <c r="AW48" s="596" t="s">
        <v>56</v>
      </c>
      <c r="AX48" s="258" t="s">
        <v>41</v>
      </c>
      <c r="AY48" s="594"/>
      <c r="AZ48" s="596" t="s">
        <v>56</v>
      </c>
      <c r="BA48" s="258" t="s">
        <v>41</v>
      </c>
      <c r="BB48" s="594"/>
      <c r="BC48" s="596" t="s">
        <v>56</v>
      </c>
      <c r="BD48" s="258" t="s">
        <v>41</v>
      </c>
      <c r="BE48" s="594"/>
      <c r="BF48" s="596" t="s">
        <v>56</v>
      </c>
      <c r="BG48" s="258" t="s">
        <v>41</v>
      </c>
      <c r="BH48" s="594"/>
      <c r="BI48" s="596" t="s">
        <v>56</v>
      </c>
      <c r="BJ48" s="258" t="s">
        <v>41</v>
      </c>
      <c r="BK48" s="594"/>
      <c r="BL48" s="596" t="s">
        <v>56</v>
      </c>
      <c r="BM48" s="258" t="s">
        <v>41</v>
      </c>
      <c r="BN48" s="594"/>
      <c r="BO48" s="596" t="s">
        <v>56</v>
      </c>
      <c r="BP48" s="258" t="s">
        <v>41</v>
      </c>
      <c r="BQ48" s="594"/>
      <c r="BR48" s="596" t="s">
        <v>56</v>
      </c>
      <c r="BS48" s="258" t="s">
        <v>41</v>
      </c>
      <c r="BT48" s="594"/>
      <c r="BU48" s="596" t="s">
        <v>56</v>
      </c>
      <c r="BV48" s="258" t="s">
        <v>41</v>
      </c>
      <c r="BW48" s="594"/>
      <c r="BX48" s="481"/>
    </row>
    <row r="49" spans="1:76" s="2" customFormat="1" ht="14">
      <c r="A49" s="159">
        <v>1</v>
      </c>
      <c r="B49" s="301" t="str">
        <f t="shared" ref="B49:B68" si="0">CONCATENATE(E49,": ",C49)</f>
        <v xml:space="preserve">: </v>
      </c>
      <c r="C49" s="288"/>
      <c r="D49" s="160"/>
      <c r="E49" s="160"/>
      <c r="F49" s="160"/>
      <c r="G49" s="161"/>
      <c r="H49" s="162"/>
      <c r="I49" s="162"/>
      <c r="J49" s="163"/>
      <c r="K49" s="164"/>
      <c r="L49" s="655"/>
      <c r="M49" s="654" t="e">
        <f t="shared" ref="M49:M68" si="1">FunctionalUnitOfMeasure</f>
        <v>#REF!</v>
      </c>
      <c r="N49" s="164"/>
      <c r="O49" s="163"/>
      <c r="P49" s="165"/>
      <c r="Q49" s="365"/>
      <c r="R49" s="259" t="str">
        <f>IF(Q49="Y","",IF(AND(L49="",J49=""),"",IF(L49="",J49,L49)))</f>
        <v/>
      </c>
      <c r="S49" s="260" t="str">
        <f>IF(R49="","",IF(R77="Y",T49,IF(R49&gt;=R69-$AA$35*R73,IF(R49&lt;=R69+$AA$35*R73,R49,""),"")))</f>
        <v/>
      </c>
      <c r="T49" s="259" t="str">
        <f>IF(Q49="Y","",IF(AND(L49="",J49=""),"",IF(L49="",J49*N49,L49*N49)))</f>
        <v/>
      </c>
      <c r="U49" s="259" t="e">
        <f t="shared" ref="U49:U68" si="2">IF(AND(M49="",K49=""),"",IF(M49="",K49,M49))</f>
        <v>#REF!</v>
      </c>
      <c r="V49" s="39"/>
      <c r="W49" s="39"/>
      <c r="Y49" s="526"/>
      <c r="Z49" s="5"/>
      <c r="AA49" s="5"/>
      <c r="AB49" s="5"/>
      <c r="AC49" s="5"/>
      <c r="AD49" s="5"/>
      <c r="AE49" s="5"/>
      <c r="AF49" s="5"/>
      <c r="AG49" s="5"/>
      <c r="AH49" s="5"/>
      <c r="AI49" s="5"/>
      <c r="AJ49" s="5"/>
      <c r="AK49" s="5"/>
      <c r="AL49" s="5"/>
      <c r="AM49" s="5"/>
      <c r="AN49" s="5"/>
      <c r="AO49" s="481"/>
      <c r="AP49" s="269"/>
      <c r="AQ49" s="269"/>
      <c r="AR49" s="597" t="e">
        <f>$U49</f>
        <v>#REF!</v>
      </c>
      <c r="AS49" s="269"/>
      <c r="AT49" s="598" t="str">
        <f>IF($E49=$AT$47,R49,"")</f>
        <v/>
      </c>
      <c r="AU49" s="598" t="str">
        <f>IF($E49=$AT$47,S49,"")</f>
        <v/>
      </c>
      <c r="AV49" s="599"/>
      <c r="AW49" s="598" t="str">
        <f t="shared" ref="AW49:AW68" si="3">IF($E49=$AW$83,R49,"")</f>
        <v/>
      </c>
      <c r="AX49" s="598" t="str">
        <f t="shared" ref="AX49:AX68" si="4">IF($E49=$AW$83,S49,"")</f>
        <v/>
      </c>
      <c r="AY49" s="269"/>
      <c r="AZ49" s="598" t="str">
        <f t="shared" ref="AZ49:AZ68" si="5">IF($E49=$AZ$83,R49,"")</f>
        <v/>
      </c>
      <c r="BA49" s="598" t="str">
        <f t="shared" ref="BA49:BA68" si="6">IF($E49=$AZ$83,S49,"")</f>
        <v/>
      </c>
      <c r="BB49" s="269"/>
      <c r="BC49" s="598" t="str">
        <f t="shared" ref="BC49:BC68" si="7">IF($E49=$BC$83,R49,"")</f>
        <v/>
      </c>
      <c r="BD49" s="598" t="str">
        <f t="shared" ref="BD49:BD68" si="8">IF($E49=$BC$83,S49,"")</f>
        <v/>
      </c>
      <c r="BE49" s="269"/>
      <c r="BF49" s="598" t="str">
        <f t="shared" ref="BF49:BF68" si="9">IF($E49=$BF$83,R49,"")</f>
        <v/>
      </c>
      <c r="BG49" s="598" t="str">
        <f t="shared" ref="BG49:BG68" si="10">IF($E49=$BF$83,S49,"")</f>
        <v/>
      </c>
      <c r="BH49" s="269"/>
      <c r="BI49" s="598" t="str">
        <f t="shared" ref="BI49:BI68" si="11">IF($E49=$BI$83,R49,"")</f>
        <v/>
      </c>
      <c r="BJ49" s="598" t="str">
        <f t="shared" ref="BJ49:BJ68" si="12">IF($E49=$BI$83,S49,"")</f>
        <v/>
      </c>
      <c r="BK49" s="269"/>
      <c r="BL49" s="598" t="str">
        <f t="shared" ref="BL49:BL68" si="13">IF($E49=$BL$83,R49,"")</f>
        <v/>
      </c>
      <c r="BM49" s="598" t="str">
        <f t="shared" ref="BM49:BM68" si="14">IF($E49=$BL$83,S49,"")</f>
        <v/>
      </c>
      <c r="BN49" s="269"/>
      <c r="BO49" s="598" t="str">
        <f t="shared" ref="BO49:BO68" si="15">IF($E49=$BO$83,R49,"")</f>
        <v/>
      </c>
      <c r="BP49" s="598" t="str">
        <f t="shared" ref="BP49:BP68" si="16">IF($E49=$BO$83,S49,"")</f>
        <v/>
      </c>
      <c r="BQ49" s="269"/>
      <c r="BR49" s="598" t="str">
        <f t="shared" ref="BR49:BR68" si="17">IF($E49=$BR$83,R49,"")</f>
        <v/>
      </c>
      <c r="BS49" s="598" t="str">
        <f t="shared" ref="BS49:BS68" si="18">IF($E49=$BR$83,S49,"")</f>
        <v/>
      </c>
      <c r="BT49" s="269"/>
      <c r="BU49" s="598" t="str">
        <f t="shared" ref="BU49:BU68" si="19">IF($E49=$BU$83,R49,"")</f>
        <v/>
      </c>
      <c r="BV49" s="598" t="str">
        <f t="shared" ref="BV49:BV68" si="20">IF($E49=$BU$83,S49,"")</f>
        <v/>
      </c>
      <c r="BW49" s="269"/>
      <c r="BX49" s="481"/>
    </row>
    <row r="50" spans="1:76" s="2" customFormat="1" ht="14">
      <c r="A50" s="159">
        <v>2</v>
      </c>
      <c r="B50" s="301" t="str">
        <f t="shared" si="0"/>
        <v xml:space="preserve">: </v>
      </c>
      <c r="C50" s="288"/>
      <c r="D50" s="160"/>
      <c r="E50" s="160"/>
      <c r="F50" s="160"/>
      <c r="G50" s="161"/>
      <c r="H50" s="162"/>
      <c r="I50" s="162"/>
      <c r="J50" s="163"/>
      <c r="K50" s="164"/>
      <c r="L50" s="656"/>
      <c r="M50" s="654" t="e">
        <f t="shared" si="1"/>
        <v>#REF!</v>
      </c>
      <c r="N50" s="163"/>
      <c r="O50" s="163"/>
      <c r="P50" s="165"/>
      <c r="Q50" s="365"/>
      <c r="R50" s="259" t="str">
        <f t="shared" ref="R50:R68" si="21">IF(Q50="Y","",IF(AND(L50="",J50=""),"",IF(L50="",J50,L50)))</f>
        <v/>
      </c>
      <c r="S50" s="260" t="str">
        <f>IF(R50="","",IF(R77="Y",T50,IF(R50&gt;=R69-$AA$35*R73,IF(R50&lt;=R69+$AA$35*R73,R50,""),"")))</f>
        <v/>
      </c>
      <c r="T50" s="259" t="str">
        <f t="shared" ref="T50:T68" si="22">IF(Q50="Y","",IF(AND(L50="",J50=""),"",IF(L50="",J50*N50,L50*N50)))</f>
        <v/>
      </c>
      <c r="U50" s="259" t="e">
        <f t="shared" si="2"/>
        <v>#REF!</v>
      </c>
      <c r="V50" s="39"/>
      <c r="W50" s="39"/>
      <c r="Y50" s="526"/>
      <c r="Z50" s="5"/>
      <c r="AA50" s="5"/>
      <c r="AB50" s="5"/>
      <c r="AC50" s="5"/>
      <c r="AD50" s="5"/>
      <c r="AE50" s="5"/>
      <c r="AF50" s="5"/>
      <c r="AG50" s="5"/>
      <c r="AH50" s="5"/>
      <c r="AI50" s="5"/>
      <c r="AJ50" s="5"/>
      <c r="AK50" s="5"/>
      <c r="AL50" s="5"/>
      <c r="AM50" s="5"/>
      <c r="AN50" s="5"/>
      <c r="AO50" s="481"/>
      <c r="AP50" s="269"/>
      <c r="AQ50" s="269"/>
      <c r="AR50" s="600"/>
      <c r="AS50" s="269"/>
      <c r="AT50" s="598" t="str">
        <f t="shared" ref="AT50:AU67" si="23">IF($E50=$AT$47,R50,"")</f>
        <v/>
      </c>
      <c r="AU50" s="598" t="str">
        <f t="shared" si="23"/>
        <v/>
      </c>
      <c r="AV50" s="599"/>
      <c r="AW50" s="598" t="str">
        <f t="shared" si="3"/>
        <v/>
      </c>
      <c r="AX50" s="598" t="str">
        <f t="shared" si="4"/>
        <v/>
      </c>
      <c r="AY50" s="269"/>
      <c r="AZ50" s="598" t="str">
        <f t="shared" si="5"/>
        <v/>
      </c>
      <c r="BA50" s="598" t="str">
        <f t="shared" si="6"/>
        <v/>
      </c>
      <c r="BB50" s="269"/>
      <c r="BC50" s="598" t="str">
        <f t="shared" si="7"/>
        <v/>
      </c>
      <c r="BD50" s="598" t="str">
        <f t="shared" si="8"/>
        <v/>
      </c>
      <c r="BE50" s="269"/>
      <c r="BF50" s="598" t="str">
        <f t="shared" si="9"/>
        <v/>
      </c>
      <c r="BG50" s="598" t="str">
        <f t="shared" si="10"/>
        <v/>
      </c>
      <c r="BH50" s="269"/>
      <c r="BI50" s="598" t="str">
        <f t="shared" si="11"/>
        <v/>
      </c>
      <c r="BJ50" s="598" t="str">
        <f t="shared" si="12"/>
        <v/>
      </c>
      <c r="BK50" s="269"/>
      <c r="BL50" s="598" t="str">
        <f t="shared" si="13"/>
        <v/>
      </c>
      <c r="BM50" s="598" t="str">
        <f t="shared" si="14"/>
        <v/>
      </c>
      <c r="BN50" s="269"/>
      <c r="BO50" s="598" t="str">
        <f t="shared" si="15"/>
        <v/>
      </c>
      <c r="BP50" s="598" t="str">
        <f t="shared" si="16"/>
        <v/>
      </c>
      <c r="BQ50" s="269"/>
      <c r="BR50" s="598" t="str">
        <f t="shared" si="17"/>
        <v/>
      </c>
      <c r="BS50" s="598" t="str">
        <f t="shared" si="18"/>
        <v/>
      </c>
      <c r="BT50" s="269"/>
      <c r="BU50" s="598" t="str">
        <f t="shared" si="19"/>
        <v/>
      </c>
      <c r="BV50" s="598" t="str">
        <f t="shared" si="20"/>
        <v/>
      </c>
      <c r="BW50" s="269"/>
      <c r="BX50" s="481"/>
    </row>
    <row r="51" spans="1:76" s="2" customFormat="1" ht="14">
      <c r="A51" s="159">
        <v>3</v>
      </c>
      <c r="B51" s="301" t="str">
        <f t="shared" si="0"/>
        <v xml:space="preserve">: </v>
      </c>
      <c r="C51" s="288"/>
      <c r="D51" s="160"/>
      <c r="E51" s="160"/>
      <c r="F51" s="160"/>
      <c r="G51" s="161"/>
      <c r="H51" s="162"/>
      <c r="I51" s="162"/>
      <c r="J51" s="163"/>
      <c r="K51" s="164"/>
      <c r="L51" s="656"/>
      <c r="M51" s="654" t="e">
        <f t="shared" si="1"/>
        <v>#REF!</v>
      </c>
      <c r="N51" s="163"/>
      <c r="O51" s="163"/>
      <c r="P51" s="165"/>
      <c r="Q51" s="365"/>
      <c r="R51" s="259" t="str">
        <f t="shared" si="21"/>
        <v/>
      </c>
      <c r="S51" s="260" t="str">
        <f>IF(R51="","",IF(R77="Y",T51,IF(R51&gt;=R69-$AA$35*R73,IF(R51&lt;=R69+$AA$35*R73,R51,""),"")))</f>
        <v/>
      </c>
      <c r="T51" s="259" t="str">
        <f t="shared" si="22"/>
        <v/>
      </c>
      <c r="U51" s="259" t="e">
        <f t="shared" si="2"/>
        <v>#REF!</v>
      </c>
      <c r="V51" s="39"/>
      <c r="W51" s="39"/>
      <c r="Y51" s="526"/>
      <c r="Z51" s="5"/>
      <c r="AA51" s="5"/>
      <c r="AB51" s="5"/>
      <c r="AC51" s="5"/>
      <c r="AD51" s="5"/>
      <c r="AE51" s="5"/>
      <c r="AF51" s="5"/>
      <c r="AG51" s="5"/>
      <c r="AH51" s="5"/>
      <c r="AI51" s="5"/>
      <c r="AJ51" s="5"/>
      <c r="AK51" s="5"/>
      <c r="AL51" s="5"/>
      <c r="AM51" s="5"/>
      <c r="AN51" s="5"/>
      <c r="AO51" s="481"/>
      <c r="AP51" s="269"/>
      <c r="AQ51" s="269"/>
      <c r="AR51" s="600"/>
      <c r="AS51" s="269"/>
      <c r="AT51" s="598" t="str">
        <f t="shared" si="23"/>
        <v/>
      </c>
      <c r="AU51" s="598" t="str">
        <f t="shared" si="23"/>
        <v/>
      </c>
      <c r="AV51" s="599"/>
      <c r="AW51" s="598" t="str">
        <f t="shared" si="3"/>
        <v/>
      </c>
      <c r="AX51" s="598" t="str">
        <f t="shared" si="4"/>
        <v/>
      </c>
      <c r="AY51" s="269"/>
      <c r="AZ51" s="598" t="str">
        <f t="shared" si="5"/>
        <v/>
      </c>
      <c r="BA51" s="598" t="str">
        <f t="shared" si="6"/>
        <v/>
      </c>
      <c r="BB51" s="269"/>
      <c r="BC51" s="598" t="str">
        <f t="shared" si="7"/>
        <v/>
      </c>
      <c r="BD51" s="598" t="str">
        <f t="shared" si="8"/>
        <v/>
      </c>
      <c r="BE51" s="269"/>
      <c r="BF51" s="598" t="str">
        <f t="shared" si="9"/>
        <v/>
      </c>
      <c r="BG51" s="598" t="str">
        <f t="shared" si="10"/>
        <v/>
      </c>
      <c r="BH51" s="269"/>
      <c r="BI51" s="598" t="str">
        <f t="shared" si="11"/>
        <v/>
      </c>
      <c r="BJ51" s="598" t="str">
        <f t="shared" si="12"/>
        <v/>
      </c>
      <c r="BK51" s="269"/>
      <c r="BL51" s="598" t="str">
        <f t="shared" si="13"/>
        <v/>
      </c>
      <c r="BM51" s="598" t="str">
        <f t="shared" si="14"/>
        <v/>
      </c>
      <c r="BN51" s="269"/>
      <c r="BO51" s="598" t="str">
        <f t="shared" si="15"/>
        <v/>
      </c>
      <c r="BP51" s="598" t="str">
        <f t="shared" si="16"/>
        <v/>
      </c>
      <c r="BQ51" s="269"/>
      <c r="BR51" s="598" t="str">
        <f t="shared" si="17"/>
        <v/>
      </c>
      <c r="BS51" s="598" t="str">
        <f t="shared" si="18"/>
        <v/>
      </c>
      <c r="BT51" s="269"/>
      <c r="BU51" s="598" t="str">
        <f t="shared" si="19"/>
        <v/>
      </c>
      <c r="BV51" s="598" t="str">
        <f t="shared" si="20"/>
        <v/>
      </c>
      <c r="BW51" s="269"/>
      <c r="BX51" s="481"/>
    </row>
    <row r="52" spans="1:76" s="2" customFormat="1" ht="14">
      <c r="A52" s="159">
        <v>4</v>
      </c>
      <c r="B52" s="301" t="str">
        <f t="shared" si="0"/>
        <v xml:space="preserve">: </v>
      </c>
      <c r="C52" s="288"/>
      <c r="D52" s="160"/>
      <c r="E52" s="160"/>
      <c r="F52" s="160"/>
      <c r="G52" s="161"/>
      <c r="H52" s="162"/>
      <c r="I52" s="162"/>
      <c r="J52" s="163"/>
      <c r="K52" s="164"/>
      <c r="L52" s="656"/>
      <c r="M52" s="654" t="e">
        <f t="shared" si="1"/>
        <v>#REF!</v>
      </c>
      <c r="N52" s="163"/>
      <c r="O52" s="163"/>
      <c r="P52" s="165"/>
      <c r="Q52" s="365"/>
      <c r="R52" s="259" t="str">
        <f t="shared" si="21"/>
        <v/>
      </c>
      <c r="S52" s="260" t="str">
        <f>IF(R52="","",IF(R77="Y",T52,IF(R52&gt;=R69-$AA$35*R73,IF(R52&lt;=R69+$AA$35*R73,R52,""),"")))</f>
        <v/>
      </c>
      <c r="T52" s="259" t="str">
        <f t="shared" si="22"/>
        <v/>
      </c>
      <c r="U52" s="259" t="e">
        <f t="shared" si="2"/>
        <v>#REF!</v>
      </c>
      <c r="V52" s="39"/>
      <c r="W52" s="39"/>
      <c r="Y52" s="526"/>
      <c r="Z52" s="5"/>
      <c r="AA52" s="5"/>
      <c r="AB52" s="5"/>
      <c r="AC52" s="5"/>
      <c r="AD52" s="5"/>
      <c r="AE52" s="5"/>
      <c r="AF52" s="5"/>
      <c r="AG52" s="5"/>
      <c r="AH52" s="5"/>
      <c r="AI52" s="5"/>
      <c r="AJ52" s="5"/>
      <c r="AK52" s="5"/>
      <c r="AL52" s="5"/>
      <c r="AM52" s="5"/>
      <c r="AN52" s="5"/>
      <c r="AO52" s="481"/>
      <c r="AP52" s="269"/>
      <c r="AQ52" s="269"/>
      <c r="AR52" s="600"/>
      <c r="AS52" s="269"/>
      <c r="AT52" s="598" t="str">
        <f t="shared" si="23"/>
        <v/>
      </c>
      <c r="AU52" s="598" t="str">
        <f t="shared" si="23"/>
        <v/>
      </c>
      <c r="AV52" s="599"/>
      <c r="AW52" s="598" t="str">
        <f t="shared" si="3"/>
        <v/>
      </c>
      <c r="AX52" s="598" t="str">
        <f t="shared" si="4"/>
        <v/>
      </c>
      <c r="AY52" s="269"/>
      <c r="AZ52" s="598" t="str">
        <f t="shared" si="5"/>
        <v/>
      </c>
      <c r="BA52" s="598" t="str">
        <f t="shared" si="6"/>
        <v/>
      </c>
      <c r="BB52" s="269"/>
      <c r="BC52" s="598" t="str">
        <f t="shared" si="7"/>
        <v/>
      </c>
      <c r="BD52" s="598" t="str">
        <f t="shared" si="8"/>
        <v/>
      </c>
      <c r="BE52" s="269"/>
      <c r="BF52" s="598" t="str">
        <f t="shared" si="9"/>
        <v/>
      </c>
      <c r="BG52" s="598" t="str">
        <f t="shared" si="10"/>
        <v/>
      </c>
      <c r="BH52" s="269"/>
      <c r="BI52" s="598" t="str">
        <f t="shared" si="11"/>
        <v/>
      </c>
      <c r="BJ52" s="598" t="str">
        <f t="shared" si="12"/>
        <v/>
      </c>
      <c r="BK52" s="269"/>
      <c r="BL52" s="598" t="str">
        <f t="shared" si="13"/>
        <v/>
      </c>
      <c r="BM52" s="598" t="str">
        <f t="shared" si="14"/>
        <v/>
      </c>
      <c r="BN52" s="269"/>
      <c r="BO52" s="598" t="str">
        <f t="shared" si="15"/>
        <v/>
      </c>
      <c r="BP52" s="598" t="str">
        <f t="shared" si="16"/>
        <v/>
      </c>
      <c r="BQ52" s="269"/>
      <c r="BR52" s="598" t="str">
        <f t="shared" si="17"/>
        <v/>
      </c>
      <c r="BS52" s="598" t="str">
        <f t="shared" si="18"/>
        <v/>
      </c>
      <c r="BT52" s="269"/>
      <c r="BU52" s="598" t="str">
        <f t="shared" si="19"/>
        <v/>
      </c>
      <c r="BV52" s="598" t="str">
        <f t="shared" si="20"/>
        <v/>
      </c>
      <c r="BW52" s="269"/>
      <c r="BX52" s="481"/>
    </row>
    <row r="53" spans="1:76" s="2" customFormat="1" ht="14">
      <c r="A53" s="159">
        <v>5</v>
      </c>
      <c r="B53" s="301" t="str">
        <f t="shared" si="0"/>
        <v xml:space="preserve">: </v>
      </c>
      <c r="C53" s="288"/>
      <c r="D53" s="160"/>
      <c r="E53" s="160"/>
      <c r="F53" s="160"/>
      <c r="G53" s="161"/>
      <c r="H53" s="162"/>
      <c r="I53" s="162"/>
      <c r="J53" s="163"/>
      <c r="K53" s="164"/>
      <c r="L53" s="656"/>
      <c r="M53" s="654" t="e">
        <f t="shared" si="1"/>
        <v>#REF!</v>
      </c>
      <c r="N53" s="163"/>
      <c r="O53" s="163"/>
      <c r="P53" s="165"/>
      <c r="Q53" s="365"/>
      <c r="R53" s="259" t="str">
        <f t="shared" si="21"/>
        <v/>
      </c>
      <c r="S53" s="260" t="str">
        <f>IF(R53="","",IF(R77="Y",T53,IF(R53&gt;=R69-$AA$35*R73,IF(R53&lt;=R69+$AA$35*R73,R53,""),"")))</f>
        <v/>
      </c>
      <c r="T53" s="259" t="str">
        <f t="shared" si="22"/>
        <v/>
      </c>
      <c r="U53" s="259" t="e">
        <f t="shared" si="2"/>
        <v>#REF!</v>
      </c>
      <c r="V53" s="39"/>
      <c r="W53" s="39"/>
      <c r="Y53" s="526"/>
      <c r="Z53" s="5"/>
      <c r="AA53" s="5"/>
      <c r="AB53" s="5"/>
      <c r="AC53" s="5"/>
      <c r="AD53" s="5"/>
      <c r="AE53" s="5"/>
      <c r="AF53" s="5"/>
      <c r="AG53" s="5"/>
      <c r="AH53" s="5"/>
      <c r="AI53" s="5"/>
      <c r="AJ53" s="5"/>
      <c r="AK53" s="5"/>
      <c r="AL53" s="5"/>
      <c r="AM53" s="5"/>
      <c r="AN53" s="5"/>
      <c r="AO53" s="481"/>
      <c r="AP53" s="269"/>
      <c r="AQ53" s="269"/>
      <c r="AR53" s="600"/>
      <c r="AS53" s="269"/>
      <c r="AT53" s="598" t="str">
        <f t="shared" si="23"/>
        <v/>
      </c>
      <c r="AU53" s="598" t="str">
        <f t="shared" si="23"/>
        <v/>
      </c>
      <c r="AV53" s="599"/>
      <c r="AW53" s="598" t="str">
        <f t="shared" si="3"/>
        <v/>
      </c>
      <c r="AX53" s="598" t="str">
        <f t="shared" si="4"/>
        <v/>
      </c>
      <c r="AY53" s="269"/>
      <c r="AZ53" s="598" t="str">
        <f t="shared" si="5"/>
        <v/>
      </c>
      <c r="BA53" s="598" t="str">
        <f t="shared" si="6"/>
        <v/>
      </c>
      <c r="BB53" s="269"/>
      <c r="BC53" s="598" t="str">
        <f t="shared" si="7"/>
        <v/>
      </c>
      <c r="BD53" s="598" t="str">
        <f t="shared" si="8"/>
        <v/>
      </c>
      <c r="BE53" s="269"/>
      <c r="BF53" s="598" t="str">
        <f t="shared" si="9"/>
        <v/>
      </c>
      <c r="BG53" s="598" t="str">
        <f t="shared" si="10"/>
        <v/>
      </c>
      <c r="BH53" s="269"/>
      <c r="BI53" s="598" t="str">
        <f t="shared" si="11"/>
        <v/>
      </c>
      <c r="BJ53" s="598" t="str">
        <f t="shared" si="12"/>
        <v/>
      </c>
      <c r="BK53" s="269"/>
      <c r="BL53" s="598" t="str">
        <f t="shared" si="13"/>
        <v/>
      </c>
      <c r="BM53" s="598" t="str">
        <f t="shared" si="14"/>
        <v/>
      </c>
      <c r="BN53" s="269"/>
      <c r="BO53" s="598" t="str">
        <f t="shared" si="15"/>
        <v/>
      </c>
      <c r="BP53" s="598" t="str">
        <f t="shared" si="16"/>
        <v/>
      </c>
      <c r="BQ53" s="269"/>
      <c r="BR53" s="598" t="str">
        <f t="shared" si="17"/>
        <v/>
      </c>
      <c r="BS53" s="598" t="str">
        <f t="shared" si="18"/>
        <v/>
      </c>
      <c r="BT53" s="269"/>
      <c r="BU53" s="598" t="str">
        <f t="shared" si="19"/>
        <v/>
      </c>
      <c r="BV53" s="598" t="str">
        <f t="shared" si="20"/>
        <v/>
      </c>
      <c r="BW53" s="269"/>
      <c r="BX53" s="481"/>
    </row>
    <row r="54" spans="1:76" s="2" customFormat="1" ht="14">
      <c r="A54" s="159">
        <v>6</v>
      </c>
      <c r="B54" s="301" t="str">
        <f t="shared" si="0"/>
        <v xml:space="preserve">: </v>
      </c>
      <c r="C54" s="288"/>
      <c r="D54" s="160"/>
      <c r="E54" s="160"/>
      <c r="F54" s="160"/>
      <c r="G54" s="161"/>
      <c r="H54" s="162"/>
      <c r="I54" s="162"/>
      <c r="J54" s="163"/>
      <c r="K54" s="164"/>
      <c r="L54" s="656"/>
      <c r="M54" s="654" t="e">
        <f t="shared" si="1"/>
        <v>#REF!</v>
      </c>
      <c r="N54" s="163"/>
      <c r="O54" s="163"/>
      <c r="P54" s="165"/>
      <c r="Q54" s="365"/>
      <c r="R54" s="259" t="str">
        <f t="shared" si="21"/>
        <v/>
      </c>
      <c r="S54" s="260" t="str">
        <f>IF(R54="","",IF(R77="Y",T54,IF(R54&gt;=R69-$AA$35*R73,IF(R54&lt;=R69+$AA$35*R73,R54,""),"")))</f>
        <v/>
      </c>
      <c r="T54" s="259" t="str">
        <f t="shared" si="22"/>
        <v/>
      </c>
      <c r="U54" s="259" t="e">
        <f t="shared" si="2"/>
        <v>#REF!</v>
      </c>
      <c r="V54" s="39"/>
      <c r="W54" s="39"/>
      <c r="Y54" s="526"/>
      <c r="Z54" s="5"/>
      <c r="AA54" s="5"/>
      <c r="AB54" s="5"/>
      <c r="AC54" s="5"/>
      <c r="AD54" s="5"/>
      <c r="AE54" s="5"/>
      <c r="AF54" s="5"/>
      <c r="AG54" s="5"/>
      <c r="AH54" s="5"/>
      <c r="AI54" s="5"/>
      <c r="AJ54" s="5"/>
      <c r="AK54" s="5"/>
      <c r="AL54" s="5"/>
      <c r="AM54" s="5"/>
      <c r="AN54" s="5"/>
      <c r="AO54" s="481"/>
      <c r="AP54" s="269"/>
      <c r="AQ54" s="269"/>
      <c r="AR54" s="600"/>
      <c r="AS54" s="269"/>
      <c r="AT54" s="598" t="str">
        <f t="shared" si="23"/>
        <v/>
      </c>
      <c r="AU54" s="598" t="str">
        <f t="shared" si="23"/>
        <v/>
      </c>
      <c r="AV54" s="599"/>
      <c r="AW54" s="598" t="str">
        <f t="shared" si="3"/>
        <v/>
      </c>
      <c r="AX54" s="598" t="str">
        <f t="shared" si="4"/>
        <v/>
      </c>
      <c r="AY54" s="269"/>
      <c r="AZ54" s="598" t="str">
        <f t="shared" si="5"/>
        <v/>
      </c>
      <c r="BA54" s="598" t="str">
        <f t="shared" si="6"/>
        <v/>
      </c>
      <c r="BB54" s="269"/>
      <c r="BC54" s="598" t="str">
        <f t="shared" si="7"/>
        <v/>
      </c>
      <c r="BD54" s="598" t="str">
        <f t="shared" si="8"/>
        <v/>
      </c>
      <c r="BE54" s="269"/>
      <c r="BF54" s="598" t="str">
        <f t="shared" si="9"/>
        <v/>
      </c>
      <c r="BG54" s="598" t="str">
        <f t="shared" si="10"/>
        <v/>
      </c>
      <c r="BH54" s="269"/>
      <c r="BI54" s="598" t="str">
        <f t="shared" si="11"/>
        <v/>
      </c>
      <c r="BJ54" s="598" t="str">
        <f t="shared" si="12"/>
        <v/>
      </c>
      <c r="BK54" s="269"/>
      <c r="BL54" s="598" t="str">
        <f t="shared" si="13"/>
        <v/>
      </c>
      <c r="BM54" s="598" t="str">
        <f t="shared" si="14"/>
        <v/>
      </c>
      <c r="BN54" s="269"/>
      <c r="BO54" s="598" t="str">
        <f t="shared" si="15"/>
        <v/>
      </c>
      <c r="BP54" s="598" t="str">
        <f t="shared" si="16"/>
        <v/>
      </c>
      <c r="BQ54" s="269"/>
      <c r="BR54" s="598" t="str">
        <f t="shared" si="17"/>
        <v/>
      </c>
      <c r="BS54" s="598" t="str">
        <f t="shared" si="18"/>
        <v/>
      </c>
      <c r="BT54" s="269"/>
      <c r="BU54" s="598" t="str">
        <f t="shared" si="19"/>
        <v/>
      </c>
      <c r="BV54" s="598" t="str">
        <f t="shared" si="20"/>
        <v/>
      </c>
      <c r="BW54" s="269"/>
      <c r="BX54" s="481"/>
    </row>
    <row r="55" spans="1:76" s="2" customFormat="1" ht="14">
      <c r="A55" s="159">
        <v>7</v>
      </c>
      <c r="B55" s="301" t="str">
        <f t="shared" si="0"/>
        <v xml:space="preserve">: </v>
      </c>
      <c r="C55" s="288"/>
      <c r="D55" s="160"/>
      <c r="E55" s="160"/>
      <c r="F55" s="160"/>
      <c r="G55" s="161"/>
      <c r="H55" s="162"/>
      <c r="I55" s="162"/>
      <c r="J55" s="163"/>
      <c r="K55" s="164"/>
      <c r="L55" s="656"/>
      <c r="M55" s="654" t="e">
        <f t="shared" si="1"/>
        <v>#REF!</v>
      </c>
      <c r="N55" s="163"/>
      <c r="O55" s="163"/>
      <c r="P55" s="165"/>
      <c r="Q55" s="365"/>
      <c r="R55" s="259" t="str">
        <f t="shared" si="21"/>
        <v/>
      </c>
      <c r="S55" s="260" t="str">
        <f>IF(R55="","",IF(R77="Y",T55,IF(R55&gt;=R69-$AA$35*R73,IF(R55&lt;=R69+$AA$35*R73,R55,""),"")))</f>
        <v/>
      </c>
      <c r="T55" s="259" t="str">
        <f t="shared" si="22"/>
        <v/>
      </c>
      <c r="U55" s="259" t="e">
        <f t="shared" si="2"/>
        <v>#REF!</v>
      </c>
      <c r="V55" s="39"/>
      <c r="W55" s="39"/>
      <c r="Y55" s="526"/>
      <c r="Z55" s="5"/>
      <c r="AA55" s="5"/>
      <c r="AB55" s="5"/>
      <c r="AC55" s="5"/>
      <c r="AD55" s="5"/>
      <c r="AE55" s="5"/>
      <c r="AF55" s="5"/>
      <c r="AG55" s="5"/>
      <c r="AH55" s="5"/>
      <c r="AI55" s="5"/>
      <c r="AJ55" s="5"/>
      <c r="AK55" s="5"/>
      <c r="AL55" s="5"/>
      <c r="AM55" s="5"/>
      <c r="AN55" s="5"/>
      <c r="AO55" s="481"/>
      <c r="AP55" s="269"/>
      <c r="AQ55" s="269"/>
      <c r="AR55" s="600"/>
      <c r="AS55" s="269"/>
      <c r="AT55" s="598" t="str">
        <f t="shared" si="23"/>
        <v/>
      </c>
      <c r="AU55" s="598" t="str">
        <f t="shared" si="23"/>
        <v/>
      </c>
      <c r="AV55" s="599"/>
      <c r="AW55" s="598" t="str">
        <f t="shared" si="3"/>
        <v/>
      </c>
      <c r="AX55" s="598" t="str">
        <f t="shared" si="4"/>
        <v/>
      </c>
      <c r="AY55" s="269"/>
      <c r="AZ55" s="598" t="str">
        <f t="shared" si="5"/>
        <v/>
      </c>
      <c r="BA55" s="598" t="str">
        <f t="shared" si="6"/>
        <v/>
      </c>
      <c r="BB55" s="269"/>
      <c r="BC55" s="598" t="str">
        <f t="shared" si="7"/>
        <v/>
      </c>
      <c r="BD55" s="598" t="str">
        <f t="shared" si="8"/>
        <v/>
      </c>
      <c r="BE55" s="269"/>
      <c r="BF55" s="598" t="str">
        <f t="shared" si="9"/>
        <v/>
      </c>
      <c r="BG55" s="598" t="str">
        <f t="shared" si="10"/>
        <v/>
      </c>
      <c r="BH55" s="269"/>
      <c r="BI55" s="598" t="str">
        <f t="shared" si="11"/>
        <v/>
      </c>
      <c r="BJ55" s="598" t="str">
        <f t="shared" si="12"/>
        <v/>
      </c>
      <c r="BK55" s="269"/>
      <c r="BL55" s="598" t="str">
        <f t="shared" si="13"/>
        <v/>
      </c>
      <c r="BM55" s="598" t="str">
        <f t="shared" si="14"/>
        <v/>
      </c>
      <c r="BN55" s="269"/>
      <c r="BO55" s="598" t="str">
        <f t="shared" si="15"/>
        <v/>
      </c>
      <c r="BP55" s="598" t="str">
        <f t="shared" si="16"/>
        <v/>
      </c>
      <c r="BQ55" s="269"/>
      <c r="BR55" s="598" t="str">
        <f t="shared" si="17"/>
        <v/>
      </c>
      <c r="BS55" s="598" t="str">
        <f t="shared" si="18"/>
        <v/>
      </c>
      <c r="BT55" s="269"/>
      <c r="BU55" s="598" t="str">
        <f t="shared" si="19"/>
        <v/>
      </c>
      <c r="BV55" s="598" t="str">
        <f t="shared" si="20"/>
        <v/>
      </c>
      <c r="BW55" s="269"/>
      <c r="BX55" s="481"/>
    </row>
    <row r="56" spans="1:76" s="2" customFormat="1" ht="14">
      <c r="A56" s="159">
        <v>8</v>
      </c>
      <c r="B56" s="301" t="str">
        <f t="shared" si="0"/>
        <v xml:space="preserve">: </v>
      </c>
      <c r="C56" s="288"/>
      <c r="D56" s="160"/>
      <c r="E56" s="160"/>
      <c r="F56" s="160"/>
      <c r="G56" s="161"/>
      <c r="H56" s="162"/>
      <c r="I56" s="162"/>
      <c r="J56" s="163"/>
      <c r="K56" s="164"/>
      <c r="L56" s="656"/>
      <c r="M56" s="654" t="e">
        <f t="shared" si="1"/>
        <v>#REF!</v>
      </c>
      <c r="N56" s="163"/>
      <c r="O56" s="163"/>
      <c r="P56" s="165"/>
      <c r="Q56" s="365"/>
      <c r="R56" s="259" t="str">
        <f t="shared" si="21"/>
        <v/>
      </c>
      <c r="S56" s="260" t="str">
        <f>IF(R56="","",IF(R77="Y",T56,IF(R56&gt;=R69-$AA$35*R73,IF(R56&lt;=R69+$AA$35*R73,R56,""),"")))</f>
        <v/>
      </c>
      <c r="T56" s="259" t="str">
        <f t="shared" si="22"/>
        <v/>
      </c>
      <c r="U56" s="259" t="e">
        <f t="shared" si="2"/>
        <v>#REF!</v>
      </c>
      <c r="V56" s="39"/>
      <c r="W56" s="39"/>
      <c r="Y56" s="526"/>
      <c r="Z56" s="5"/>
      <c r="AA56" s="5"/>
      <c r="AB56" s="5"/>
      <c r="AC56" s="5"/>
      <c r="AD56" s="5"/>
      <c r="AE56" s="5"/>
      <c r="AF56" s="5"/>
      <c r="AG56" s="5"/>
      <c r="AH56" s="5"/>
      <c r="AI56" s="5"/>
      <c r="AJ56" s="5"/>
      <c r="AK56" s="5"/>
      <c r="AL56" s="5"/>
      <c r="AM56" s="5"/>
      <c r="AN56" s="5"/>
      <c r="AO56" s="481"/>
      <c r="AP56" s="269"/>
      <c r="AQ56" s="269"/>
      <c r="AR56" s="600"/>
      <c r="AS56" s="269"/>
      <c r="AT56" s="598" t="str">
        <f t="shared" si="23"/>
        <v/>
      </c>
      <c r="AU56" s="598" t="str">
        <f t="shared" si="23"/>
        <v/>
      </c>
      <c r="AV56" s="599"/>
      <c r="AW56" s="598" t="str">
        <f t="shared" si="3"/>
        <v/>
      </c>
      <c r="AX56" s="598" t="str">
        <f t="shared" si="4"/>
        <v/>
      </c>
      <c r="AY56" s="269"/>
      <c r="AZ56" s="598" t="str">
        <f t="shared" si="5"/>
        <v/>
      </c>
      <c r="BA56" s="598" t="str">
        <f t="shared" si="6"/>
        <v/>
      </c>
      <c r="BB56" s="269"/>
      <c r="BC56" s="598" t="str">
        <f t="shared" si="7"/>
        <v/>
      </c>
      <c r="BD56" s="598" t="str">
        <f t="shared" si="8"/>
        <v/>
      </c>
      <c r="BE56" s="269"/>
      <c r="BF56" s="598" t="str">
        <f t="shared" si="9"/>
        <v/>
      </c>
      <c r="BG56" s="598" t="str">
        <f t="shared" si="10"/>
        <v/>
      </c>
      <c r="BH56" s="269"/>
      <c r="BI56" s="598" t="str">
        <f t="shared" si="11"/>
        <v/>
      </c>
      <c r="BJ56" s="598" t="str">
        <f t="shared" si="12"/>
        <v/>
      </c>
      <c r="BK56" s="269"/>
      <c r="BL56" s="598" t="str">
        <f t="shared" si="13"/>
        <v/>
      </c>
      <c r="BM56" s="598" t="str">
        <f t="shared" si="14"/>
        <v/>
      </c>
      <c r="BN56" s="269"/>
      <c r="BO56" s="598" t="str">
        <f t="shared" si="15"/>
        <v/>
      </c>
      <c r="BP56" s="598" t="str">
        <f t="shared" si="16"/>
        <v/>
      </c>
      <c r="BQ56" s="269"/>
      <c r="BR56" s="598" t="str">
        <f t="shared" si="17"/>
        <v/>
      </c>
      <c r="BS56" s="598" t="str">
        <f t="shared" si="18"/>
        <v/>
      </c>
      <c r="BT56" s="269"/>
      <c r="BU56" s="598" t="str">
        <f t="shared" si="19"/>
        <v/>
      </c>
      <c r="BV56" s="598" t="str">
        <f t="shared" si="20"/>
        <v/>
      </c>
      <c r="BW56" s="269"/>
      <c r="BX56" s="481"/>
    </row>
    <row r="57" spans="1:76" s="2" customFormat="1" ht="14">
      <c r="A57" s="159">
        <v>9</v>
      </c>
      <c r="B57" s="301" t="str">
        <f t="shared" si="0"/>
        <v xml:space="preserve">: </v>
      </c>
      <c r="C57" s="288"/>
      <c r="D57" s="160"/>
      <c r="E57" s="160"/>
      <c r="F57" s="160"/>
      <c r="G57" s="161"/>
      <c r="H57" s="162"/>
      <c r="I57" s="162"/>
      <c r="J57" s="163"/>
      <c r="K57" s="164"/>
      <c r="L57" s="656"/>
      <c r="M57" s="654" t="e">
        <f t="shared" si="1"/>
        <v>#REF!</v>
      </c>
      <c r="N57" s="163"/>
      <c r="O57" s="163"/>
      <c r="P57" s="165"/>
      <c r="Q57" s="365"/>
      <c r="R57" s="259" t="str">
        <f t="shared" si="21"/>
        <v/>
      </c>
      <c r="S57" s="260" t="str">
        <f>IF(R57="","",IF(R77="Y",T57,IF(R57&gt;=R69-$AA$35*R73,IF(R57&lt;=R69+$AA$35*R73,R57,""),"")))</f>
        <v/>
      </c>
      <c r="T57" s="259" t="str">
        <f t="shared" si="22"/>
        <v/>
      </c>
      <c r="U57" s="259" t="e">
        <f t="shared" si="2"/>
        <v>#REF!</v>
      </c>
      <c r="V57" s="39"/>
      <c r="W57" s="39"/>
      <c r="Y57" s="526"/>
      <c r="Z57" s="5"/>
      <c r="AA57" s="5"/>
      <c r="AB57" s="5"/>
      <c r="AC57" s="5"/>
      <c r="AD57" s="5"/>
      <c r="AE57" s="5"/>
      <c r="AF57" s="5"/>
      <c r="AG57" s="5"/>
      <c r="AH57" s="5"/>
      <c r="AI57" s="5"/>
      <c r="AJ57" s="5"/>
      <c r="AK57" s="5"/>
      <c r="AL57" s="5"/>
      <c r="AM57" s="5"/>
      <c r="AN57" s="5"/>
      <c r="AO57" s="481"/>
      <c r="AP57" s="269"/>
      <c r="AQ57" s="269"/>
      <c r="AR57" s="600"/>
      <c r="AS57" s="269"/>
      <c r="AT57" s="598" t="str">
        <f t="shared" si="23"/>
        <v/>
      </c>
      <c r="AU57" s="598" t="str">
        <f t="shared" si="23"/>
        <v/>
      </c>
      <c r="AV57" s="599"/>
      <c r="AW57" s="598" t="str">
        <f t="shared" si="3"/>
        <v/>
      </c>
      <c r="AX57" s="598" t="str">
        <f t="shared" si="4"/>
        <v/>
      </c>
      <c r="AY57" s="269"/>
      <c r="AZ57" s="598" t="str">
        <f t="shared" si="5"/>
        <v/>
      </c>
      <c r="BA57" s="598" t="str">
        <f t="shared" si="6"/>
        <v/>
      </c>
      <c r="BB57" s="269"/>
      <c r="BC57" s="598" t="str">
        <f t="shared" si="7"/>
        <v/>
      </c>
      <c r="BD57" s="598" t="str">
        <f t="shared" si="8"/>
        <v/>
      </c>
      <c r="BE57" s="269"/>
      <c r="BF57" s="598" t="str">
        <f t="shared" si="9"/>
        <v/>
      </c>
      <c r="BG57" s="598" t="str">
        <f t="shared" si="10"/>
        <v/>
      </c>
      <c r="BH57" s="269"/>
      <c r="BI57" s="598" t="str">
        <f t="shared" si="11"/>
        <v/>
      </c>
      <c r="BJ57" s="598" t="str">
        <f t="shared" si="12"/>
        <v/>
      </c>
      <c r="BK57" s="269"/>
      <c r="BL57" s="598" t="str">
        <f t="shared" si="13"/>
        <v/>
      </c>
      <c r="BM57" s="598" t="str">
        <f t="shared" si="14"/>
        <v/>
      </c>
      <c r="BN57" s="269"/>
      <c r="BO57" s="598" t="str">
        <f t="shared" si="15"/>
        <v/>
      </c>
      <c r="BP57" s="598" t="str">
        <f t="shared" si="16"/>
        <v/>
      </c>
      <c r="BQ57" s="269"/>
      <c r="BR57" s="598" t="str">
        <f t="shared" si="17"/>
        <v/>
      </c>
      <c r="BS57" s="598" t="str">
        <f t="shared" si="18"/>
        <v/>
      </c>
      <c r="BT57" s="269"/>
      <c r="BU57" s="598" t="str">
        <f t="shared" si="19"/>
        <v/>
      </c>
      <c r="BV57" s="598" t="str">
        <f t="shared" si="20"/>
        <v/>
      </c>
      <c r="BW57" s="269"/>
      <c r="BX57" s="481"/>
    </row>
    <row r="58" spans="1:76" s="2" customFormat="1" ht="14">
      <c r="A58" s="159">
        <v>10</v>
      </c>
      <c r="B58" s="301" t="str">
        <f t="shared" si="0"/>
        <v xml:space="preserve">: </v>
      </c>
      <c r="C58" s="288"/>
      <c r="D58" s="160"/>
      <c r="E58" s="160"/>
      <c r="F58" s="160"/>
      <c r="G58" s="161"/>
      <c r="H58" s="162"/>
      <c r="I58" s="162"/>
      <c r="J58" s="163"/>
      <c r="K58" s="164"/>
      <c r="L58" s="656"/>
      <c r="M58" s="654" t="e">
        <f t="shared" si="1"/>
        <v>#REF!</v>
      </c>
      <c r="N58" s="163"/>
      <c r="O58" s="163"/>
      <c r="P58" s="165"/>
      <c r="Q58" s="365"/>
      <c r="R58" s="259" t="str">
        <f t="shared" si="21"/>
        <v/>
      </c>
      <c r="S58" s="260" t="str">
        <f>IF(R58="","",IF(R77="Y",T58,IF(R58&gt;=R69-$AA$35*R73,IF(R58&lt;=R69+$AA$35*R73,R58,""),"")))</f>
        <v/>
      </c>
      <c r="T58" s="259" t="str">
        <f t="shared" si="22"/>
        <v/>
      </c>
      <c r="U58" s="259" t="e">
        <f t="shared" si="2"/>
        <v>#REF!</v>
      </c>
      <c r="V58" s="39"/>
      <c r="W58" s="39"/>
      <c r="Y58" s="526"/>
      <c r="Z58" s="5"/>
      <c r="AA58" s="5"/>
      <c r="AB58" s="5"/>
      <c r="AC58" s="5"/>
      <c r="AD58" s="5"/>
      <c r="AE58" s="5"/>
      <c r="AF58" s="5"/>
      <c r="AG58" s="5"/>
      <c r="AH58" s="5"/>
      <c r="AI58" s="5"/>
      <c r="AJ58" s="5"/>
      <c r="AK58" s="5"/>
      <c r="AL58" s="5"/>
      <c r="AM58" s="5"/>
      <c r="AN58" s="5"/>
      <c r="AO58" s="481"/>
      <c r="AP58" s="269"/>
      <c r="AQ58" s="269"/>
      <c r="AR58" s="600"/>
      <c r="AS58" s="269"/>
      <c r="AT58" s="598" t="str">
        <f t="shared" si="23"/>
        <v/>
      </c>
      <c r="AU58" s="598" t="str">
        <f t="shared" si="23"/>
        <v/>
      </c>
      <c r="AV58" s="599"/>
      <c r="AW58" s="598" t="str">
        <f t="shared" si="3"/>
        <v/>
      </c>
      <c r="AX58" s="598" t="str">
        <f t="shared" si="4"/>
        <v/>
      </c>
      <c r="AY58" s="269"/>
      <c r="AZ58" s="598" t="str">
        <f t="shared" si="5"/>
        <v/>
      </c>
      <c r="BA58" s="598" t="str">
        <f t="shared" si="6"/>
        <v/>
      </c>
      <c r="BB58" s="269"/>
      <c r="BC58" s="598" t="str">
        <f t="shared" si="7"/>
        <v/>
      </c>
      <c r="BD58" s="598" t="str">
        <f t="shared" si="8"/>
        <v/>
      </c>
      <c r="BE58" s="269"/>
      <c r="BF58" s="598" t="str">
        <f t="shared" si="9"/>
        <v/>
      </c>
      <c r="BG58" s="598" t="str">
        <f t="shared" si="10"/>
        <v/>
      </c>
      <c r="BH58" s="269"/>
      <c r="BI58" s="598" t="str">
        <f t="shared" si="11"/>
        <v/>
      </c>
      <c r="BJ58" s="598" t="str">
        <f t="shared" si="12"/>
        <v/>
      </c>
      <c r="BK58" s="269"/>
      <c r="BL58" s="598" t="str">
        <f t="shared" si="13"/>
        <v/>
      </c>
      <c r="BM58" s="598" t="str">
        <f t="shared" si="14"/>
        <v/>
      </c>
      <c r="BN58" s="269"/>
      <c r="BO58" s="598" t="str">
        <f t="shared" si="15"/>
        <v/>
      </c>
      <c r="BP58" s="598" t="str">
        <f t="shared" si="16"/>
        <v/>
      </c>
      <c r="BQ58" s="269"/>
      <c r="BR58" s="598" t="str">
        <f t="shared" si="17"/>
        <v/>
      </c>
      <c r="BS58" s="598" t="str">
        <f t="shared" si="18"/>
        <v/>
      </c>
      <c r="BT58" s="269"/>
      <c r="BU58" s="598" t="str">
        <f t="shared" si="19"/>
        <v/>
      </c>
      <c r="BV58" s="598" t="str">
        <f t="shared" si="20"/>
        <v/>
      </c>
      <c r="BW58" s="269"/>
      <c r="BX58" s="481"/>
    </row>
    <row r="59" spans="1:76" s="2" customFormat="1" ht="14">
      <c r="A59" s="159">
        <v>11</v>
      </c>
      <c r="B59" s="301" t="str">
        <f t="shared" si="0"/>
        <v xml:space="preserve">: </v>
      </c>
      <c r="C59" s="288"/>
      <c r="D59" s="160"/>
      <c r="E59" s="160"/>
      <c r="F59" s="160"/>
      <c r="G59" s="161"/>
      <c r="H59" s="162"/>
      <c r="I59" s="162"/>
      <c r="J59" s="163"/>
      <c r="K59" s="164"/>
      <c r="L59" s="656"/>
      <c r="M59" s="654" t="e">
        <f t="shared" si="1"/>
        <v>#REF!</v>
      </c>
      <c r="N59" s="163"/>
      <c r="O59" s="163"/>
      <c r="P59" s="165"/>
      <c r="Q59" s="365"/>
      <c r="R59" s="259" t="str">
        <f t="shared" si="21"/>
        <v/>
      </c>
      <c r="S59" s="260" t="str">
        <f>IF(R59="","",IF(R77="Y",T59,IF(R59&gt;=R69-$AA$35*R73,IF(R59&lt;=R69+$AA$35*R73,R59,""),"")))</f>
        <v/>
      </c>
      <c r="T59" s="259" t="str">
        <f t="shared" si="22"/>
        <v/>
      </c>
      <c r="U59" s="259" t="e">
        <f t="shared" si="2"/>
        <v>#REF!</v>
      </c>
      <c r="V59" s="39"/>
      <c r="W59" s="39"/>
      <c r="Y59" s="526"/>
      <c r="Z59" s="5"/>
      <c r="AA59" s="5"/>
      <c r="AB59" s="5"/>
      <c r="AC59" s="5"/>
      <c r="AD59" s="5"/>
      <c r="AE59" s="5"/>
      <c r="AF59" s="5"/>
      <c r="AG59" s="5"/>
      <c r="AH59" s="5"/>
      <c r="AI59" s="5"/>
      <c r="AJ59" s="5"/>
      <c r="AK59" s="5"/>
      <c r="AL59" s="5"/>
      <c r="AM59" s="5"/>
      <c r="AN59" s="5"/>
      <c r="AO59" s="481"/>
      <c r="AP59" s="269"/>
      <c r="AQ59" s="269"/>
      <c r="AR59" s="600"/>
      <c r="AS59" s="269"/>
      <c r="AT59" s="598" t="str">
        <f t="shared" si="23"/>
        <v/>
      </c>
      <c r="AU59" s="598" t="str">
        <f t="shared" si="23"/>
        <v/>
      </c>
      <c r="AV59" s="599"/>
      <c r="AW59" s="598" t="str">
        <f t="shared" si="3"/>
        <v/>
      </c>
      <c r="AX59" s="598" t="str">
        <f t="shared" si="4"/>
        <v/>
      </c>
      <c r="AY59" s="269"/>
      <c r="AZ59" s="598" t="str">
        <f t="shared" si="5"/>
        <v/>
      </c>
      <c r="BA59" s="598" t="str">
        <f t="shared" si="6"/>
        <v/>
      </c>
      <c r="BB59" s="269"/>
      <c r="BC59" s="598" t="str">
        <f t="shared" si="7"/>
        <v/>
      </c>
      <c r="BD59" s="598" t="str">
        <f t="shared" si="8"/>
        <v/>
      </c>
      <c r="BE59" s="269"/>
      <c r="BF59" s="598" t="str">
        <f t="shared" si="9"/>
        <v/>
      </c>
      <c r="BG59" s="598" t="str">
        <f t="shared" si="10"/>
        <v/>
      </c>
      <c r="BH59" s="269"/>
      <c r="BI59" s="598" t="str">
        <f t="shared" si="11"/>
        <v/>
      </c>
      <c r="BJ59" s="598" t="str">
        <f t="shared" si="12"/>
        <v/>
      </c>
      <c r="BK59" s="269"/>
      <c r="BL59" s="598" t="str">
        <f t="shared" si="13"/>
        <v/>
      </c>
      <c r="BM59" s="598" t="str">
        <f t="shared" si="14"/>
        <v/>
      </c>
      <c r="BN59" s="269"/>
      <c r="BO59" s="598" t="str">
        <f t="shared" si="15"/>
        <v/>
      </c>
      <c r="BP59" s="598" t="str">
        <f t="shared" si="16"/>
        <v/>
      </c>
      <c r="BQ59" s="269"/>
      <c r="BR59" s="598" t="str">
        <f t="shared" si="17"/>
        <v/>
      </c>
      <c r="BS59" s="598" t="str">
        <f t="shared" si="18"/>
        <v/>
      </c>
      <c r="BT59" s="269"/>
      <c r="BU59" s="598" t="str">
        <f t="shared" si="19"/>
        <v/>
      </c>
      <c r="BV59" s="598" t="str">
        <f t="shared" si="20"/>
        <v/>
      </c>
      <c r="BW59" s="269"/>
      <c r="BX59" s="481"/>
    </row>
    <row r="60" spans="1:76" s="2" customFormat="1" ht="14">
      <c r="A60" s="159">
        <v>12</v>
      </c>
      <c r="B60" s="301" t="str">
        <f t="shared" si="0"/>
        <v xml:space="preserve">: </v>
      </c>
      <c r="C60" s="288"/>
      <c r="D60" s="160"/>
      <c r="E60" s="160"/>
      <c r="F60" s="160"/>
      <c r="G60" s="161"/>
      <c r="H60" s="162"/>
      <c r="I60" s="162"/>
      <c r="J60" s="163"/>
      <c r="K60" s="164"/>
      <c r="L60" s="656"/>
      <c r="M60" s="654" t="e">
        <f t="shared" si="1"/>
        <v>#REF!</v>
      </c>
      <c r="N60" s="163"/>
      <c r="O60" s="163"/>
      <c r="P60" s="165"/>
      <c r="Q60" s="365"/>
      <c r="R60" s="259" t="str">
        <f t="shared" si="21"/>
        <v/>
      </c>
      <c r="S60" s="260" t="str">
        <f t="shared" ref="S60:S68" si="24">IF(R60="","",IF($R$77="Y",T60,IF(R60&gt;=$R$69-$AA$35*$R$73,IF(R60&lt;=$R$69+$AA$35*$R$73,R60,""),"")))</f>
        <v/>
      </c>
      <c r="T60" s="259" t="str">
        <f t="shared" si="22"/>
        <v/>
      </c>
      <c r="U60" s="259" t="e">
        <f t="shared" si="2"/>
        <v>#REF!</v>
      </c>
      <c r="V60" s="39"/>
      <c r="W60" s="39"/>
      <c r="Y60" s="526"/>
      <c r="Z60" s="5"/>
      <c r="AA60" s="5"/>
      <c r="AB60" s="5"/>
      <c r="AC60" s="5"/>
      <c r="AD60" s="5"/>
      <c r="AE60" s="5"/>
      <c r="AF60" s="5"/>
      <c r="AG60" s="5"/>
      <c r="AH60" s="5"/>
      <c r="AI60" s="5"/>
      <c r="AJ60" s="5"/>
      <c r="AK60" s="5"/>
      <c r="AL60" s="5"/>
      <c r="AM60" s="5"/>
      <c r="AN60" s="5"/>
      <c r="AO60" s="481"/>
      <c r="AP60" s="269"/>
      <c r="AQ60" s="269"/>
      <c r="AR60" s="600"/>
      <c r="AS60" s="269"/>
      <c r="AT60" s="598" t="str">
        <f t="shared" si="23"/>
        <v/>
      </c>
      <c r="AU60" s="598" t="str">
        <f t="shared" si="23"/>
        <v/>
      </c>
      <c r="AV60" s="599"/>
      <c r="AW60" s="598" t="str">
        <f t="shared" si="3"/>
        <v/>
      </c>
      <c r="AX60" s="598" t="str">
        <f t="shared" si="4"/>
        <v/>
      </c>
      <c r="AY60" s="269"/>
      <c r="AZ60" s="598" t="str">
        <f t="shared" si="5"/>
        <v/>
      </c>
      <c r="BA60" s="598" t="str">
        <f t="shared" si="6"/>
        <v/>
      </c>
      <c r="BB60" s="269"/>
      <c r="BC60" s="598" t="str">
        <f t="shared" si="7"/>
        <v/>
      </c>
      <c r="BD60" s="598" t="str">
        <f t="shared" si="8"/>
        <v/>
      </c>
      <c r="BE60" s="269"/>
      <c r="BF60" s="598" t="str">
        <f t="shared" si="9"/>
        <v/>
      </c>
      <c r="BG60" s="598" t="str">
        <f t="shared" si="10"/>
        <v/>
      </c>
      <c r="BH60" s="269"/>
      <c r="BI60" s="598" t="str">
        <f t="shared" si="11"/>
        <v/>
      </c>
      <c r="BJ60" s="598" t="str">
        <f t="shared" si="12"/>
        <v/>
      </c>
      <c r="BK60" s="269"/>
      <c r="BL60" s="598" t="str">
        <f t="shared" si="13"/>
        <v/>
      </c>
      <c r="BM60" s="598" t="str">
        <f t="shared" si="14"/>
        <v/>
      </c>
      <c r="BN60" s="269"/>
      <c r="BO60" s="598" t="str">
        <f t="shared" si="15"/>
        <v/>
      </c>
      <c r="BP60" s="598" t="str">
        <f t="shared" si="16"/>
        <v/>
      </c>
      <c r="BQ60" s="269"/>
      <c r="BR60" s="598" t="str">
        <f t="shared" si="17"/>
        <v/>
      </c>
      <c r="BS60" s="598" t="str">
        <f t="shared" si="18"/>
        <v/>
      </c>
      <c r="BT60" s="269"/>
      <c r="BU60" s="598" t="str">
        <f t="shared" si="19"/>
        <v/>
      </c>
      <c r="BV60" s="598" t="str">
        <f t="shared" si="20"/>
        <v/>
      </c>
      <c r="BW60" s="269"/>
      <c r="BX60" s="481"/>
    </row>
    <row r="61" spans="1:76" s="2" customFormat="1" ht="14">
      <c r="A61" s="159">
        <v>13</v>
      </c>
      <c r="B61" s="301" t="str">
        <f t="shared" si="0"/>
        <v xml:space="preserve">: </v>
      </c>
      <c r="C61" s="288"/>
      <c r="D61" s="160"/>
      <c r="E61" s="160"/>
      <c r="F61" s="160"/>
      <c r="G61" s="161"/>
      <c r="H61" s="162"/>
      <c r="I61" s="162"/>
      <c r="J61" s="163"/>
      <c r="K61" s="164"/>
      <c r="L61" s="657"/>
      <c r="M61" s="654" t="e">
        <f t="shared" si="1"/>
        <v>#REF!</v>
      </c>
      <c r="N61" s="342"/>
      <c r="O61" s="163"/>
      <c r="P61" s="165"/>
      <c r="Q61" s="365"/>
      <c r="R61" s="259" t="str">
        <f t="shared" si="21"/>
        <v/>
      </c>
      <c r="S61" s="260" t="str">
        <f t="shared" si="24"/>
        <v/>
      </c>
      <c r="T61" s="259" t="str">
        <f t="shared" si="22"/>
        <v/>
      </c>
      <c r="U61" s="259" t="e">
        <f t="shared" si="2"/>
        <v>#REF!</v>
      </c>
      <c r="V61" s="39"/>
      <c r="W61" s="39"/>
      <c r="Y61" s="526"/>
      <c r="Z61" s="5"/>
      <c r="AA61" s="5"/>
      <c r="AB61" s="5"/>
      <c r="AC61" s="5"/>
      <c r="AD61" s="5"/>
      <c r="AE61" s="5"/>
      <c r="AF61" s="5"/>
      <c r="AG61" s="5"/>
      <c r="AH61" s="5"/>
      <c r="AI61" s="5"/>
      <c r="AJ61" s="5"/>
      <c r="AK61" s="5"/>
      <c r="AL61" s="5"/>
      <c r="AM61" s="5"/>
      <c r="AN61" s="5"/>
      <c r="AO61" s="481"/>
      <c r="AP61" s="269"/>
      <c r="AQ61" s="269"/>
      <c r="AR61" s="600"/>
      <c r="AS61" s="269"/>
      <c r="AT61" s="598" t="str">
        <f t="shared" si="23"/>
        <v/>
      </c>
      <c r="AU61" s="598" t="str">
        <f t="shared" si="23"/>
        <v/>
      </c>
      <c r="AV61" s="599"/>
      <c r="AW61" s="598" t="str">
        <f t="shared" si="3"/>
        <v/>
      </c>
      <c r="AX61" s="598" t="str">
        <f t="shared" si="4"/>
        <v/>
      </c>
      <c r="AY61" s="269"/>
      <c r="AZ61" s="598" t="str">
        <f t="shared" si="5"/>
        <v/>
      </c>
      <c r="BA61" s="598" t="str">
        <f t="shared" si="6"/>
        <v/>
      </c>
      <c r="BB61" s="269"/>
      <c r="BC61" s="598" t="str">
        <f t="shared" si="7"/>
        <v/>
      </c>
      <c r="BD61" s="598" t="str">
        <f t="shared" si="8"/>
        <v/>
      </c>
      <c r="BE61" s="269"/>
      <c r="BF61" s="598" t="str">
        <f t="shared" si="9"/>
        <v/>
      </c>
      <c r="BG61" s="598" t="str">
        <f t="shared" si="10"/>
        <v/>
      </c>
      <c r="BH61" s="269"/>
      <c r="BI61" s="598" t="str">
        <f t="shared" si="11"/>
        <v/>
      </c>
      <c r="BJ61" s="598" t="str">
        <f t="shared" si="12"/>
        <v/>
      </c>
      <c r="BK61" s="269"/>
      <c r="BL61" s="598" t="str">
        <f t="shared" si="13"/>
        <v/>
      </c>
      <c r="BM61" s="598" t="str">
        <f t="shared" si="14"/>
        <v/>
      </c>
      <c r="BN61" s="269"/>
      <c r="BO61" s="598" t="str">
        <f t="shared" si="15"/>
        <v/>
      </c>
      <c r="BP61" s="598" t="str">
        <f t="shared" si="16"/>
        <v/>
      </c>
      <c r="BQ61" s="269"/>
      <c r="BR61" s="598" t="str">
        <f t="shared" si="17"/>
        <v/>
      </c>
      <c r="BS61" s="598" t="str">
        <f t="shared" si="18"/>
        <v/>
      </c>
      <c r="BT61" s="269"/>
      <c r="BU61" s="598" t="str">
        <f t="shared" si="19"/>
        <v/>
      </c>
      <c r="BV61" s="598" t="str">
        <f t="shared" si="20"/>
        <v/>
      </c>
      <c r="BW61" s="269"/>
      <c r="BX61" s="481"/>
    </row>
    <row r="62" spans="1:76" s="2" customFormat="1" ht="14">
      <c r="A62" s="159">
        <v>14</v>
      </c>
      <c r="B62" s="301" t="str">
        <f t="shared" si="0"/>
        <v xml:space="preserve">: </v>
      </c>
      <c r="C62" s="288"/>
      <c r="D62" s="160"/>
      <c r="E62" s="160"/>
      <c r="F62" s="160"/>
      <c r="G62" s="161"/>
      <c r="H62" s="162"/>
      <c r="I62" s="162"/>
      <c r="J62" s="163"/>
      <c r="K62" s="164"/>
      <c r="L62" s="657"/>
      <c r="M62" s="654" t="e">
        <f t="shared" si="1"/>
        <v>#REF!</v>
      </c>
      <c r="N62" s="342"/>
      <c r="O62" s="163"/>
      <c r="P62" s="165"/>
      <c r="Q62" s="365"/>
      <c r="R62" s="259" t="str">
        <f t="shared" si="21"/>
        <v/>
      </c>
      <c r="S62" s="260" t="str">
        <f t="shared" si="24"/>
        <v/>
      </c>
      <c r="T62" s="259" t="str">
        <f t="shared" si="22"/>
        <v/>
      </c>
      <c r="U62" s="259" t="e">
        <f t="shared" si="2"/>
        <v>#REF!</v>
      </c>
      <c r="V62" s="39"/>
      <c r="W62" s="39"/>
      <c r="Y62" s="526"/>
      <c r="Z62" s="5"/>
      <c r="AA62" s="5"/>
      <c r="AB62" s="5"/>
      <c r="AC62" s="5"/>
      <c r="AD62" s="5"/>
      <c r="AE62" s="5"/>
      <c r="AF62" s="5"/>
      <c r="AG62" s="5"/>
      <c r="AH62" s="5"/>
      <c r="AI62" s="5"/>
      <c r="AJ62" s="5"/>
      <c r="AK62" s="5"/>
      <c r="AL62" s="5"/>
      <c r="AM62" s="5"/>
      <c r="AN62" s="5"/>
      <c r="AO62" s="481"/>
      <c r="AP62" s="269"/>
      <c r="AQ62" s="269"/>
      <c r="AR62" s="600"/>
      <c r="AS62" s="269"/>
      <c r="AT62" s="598" t="str">
        <f t="shared" si="23"/>
        <v/>
      </c>
      <c r="AU62" s="598" t="str">
        <f t="shared" si="23"/>
        <v/>
      </c>
      <c r="AV62" s="599"/>
      <c r="AW62" s="598" t="str">
        <f t="shared" si="3"/>
        <v/>
      </c>
      <c r="AX62" s="598" t="str">
        <f t="shared" si="4"/>
        <v/>
      </c>
      <c r="AY62" s="269"/>
      <c r="AZ62" s="598" t="str">
        <f t="shared" si="5"/>
        <v/>
      </c>
      <c r="BA62" s="598" t="str">
        <f t="shared" si="6"/>
        <v/>
      </c>
      <c r="BB62" s="269"/>
      <c r="BC62" s="598" t="str">
        <f t="shared" si="7"/>
        <v/>
      </c>
      <c r="BD62" s="598" t="str">
        <f t="shared" si="8"/>
        <v/>
      </c>
      <c r="BE62" s="269"/>
      <c r="BF62" s="598" t="str">
        <f t="shared" si="9"/>
        <v/>
      </c>
      <c r="BG62" s="598" t="str">
        <f t="shared" si="10"/>
        <v/>
      </c>
      <c r="BH62" s="269"/>
      <c r="BI62" s="598" t="str">
        <f t="shared" si="11"/>
        <v/>
      </c>
      <c r="BJ62" s="598" t="str">
        <f t="shared" si="12"/>
        <v/>
      </c>
      <c r="BK62" s="269"/>
      <c r="BL62" s="598" t="str">
        <f t="shared" si="13"/>
        <v/>
      </c>
      <c r="BM62" s="598" t="str">
        <f t="shared" si="14"/>
        <v/>
      </c>
      <c r="BN62" s="269"/>
      <c r="BO62" s="598" t="str">
        <f t="shared" si="15"/>
        <v/>
      </c>
      <c r="BP62" s="598" t="str">
        <f t="shared" si="16"/>
        <v/>
      </c>
      <c r="BQ62" s="269"/>
      <c r="BR62" s="598" t="str">
        <f t="shared" si="17"/>
        <v/>
      </c>
      <c r="BS62" s="598" t="str">
        <f t="shared" si="18"/>
        <v/>
      </c>
      <c r="BT62" s="269"/>
      <c r="BU62" s="598" t="str">
        <f t="shared" si="19"/>
        <v/>
      </c>
      <c r="BV62" s="598" t="str">
        <f t="shared" si="20"/>
        <v/>
      </c>
      <c r="BW62" s="269"/>
      <c r="BX62" s="481"/>
    </row>
    <row r="63" spans="1:76" s="2" customFormat="1" ht="14">
      <c r="A63" s="159">
        <v>15</v>
      </c>
      <c r="B63" s="301" t="str">
        <f t="shared" si="0"/>
        <v xml:space="preserve">: </v>
      </c>
      <c r="C63" s="288"/>
      <c r="D63" s="160"/>
      <c r="E63" s="160"/>
      <c r="F63" s="160"/>
      <c r="G63" s="161"/>
      <c r="H63" s="162"/>
      <c r="I63" s="162"/>
      <c r="J63" s="163"/>
      <c r="K63" s="164"/>
      <c r="L63" s="657"/>
      <c r="M63" s="654" t="e">
        <f t="shared" si="1"/>
        <v>#REF!</v>
      </c>
      <c r="N63" s="342"/>
      <c r="O63" s="163"/>
      <c r="P63" s="165"/>
      <c r="Q63" s="365"/>
      <c r="R63" s="259" t="str">
        <f t="shared" si="21"/>
        <v/>
      </c>
      <c r="S63" s="260" t="str">
        <f t="shared" si="24"/>
        <v/>
      </c>
      <c r="T63" s="259" t="str">
        <f t="shared" si="22"/>
        <v/>
      </c>
      <c r="U63" s="259" t="e">
        <f t="shared" si="2"/>
        <v>#REF!</v>
      </c>
      <c r="V63" s="39"/>
      <c r="W63" s="39"/>
      <c r="Y63" s="526"/>
      <c r="Z63" s="5"/>
      <c r="AA63" s="5"/>
      <c r="AB63" s="5"/>
      <c r="AC63" s="5"/>
      <c r="AD63" s="5"/>
      <c r="AE63" s="5"/>
      <c r="AF63" s="5"/>
      <c r="AG63" s="5"/>
      <c r="AH63" s="5"/>
      <c r="AI63" s="5"/>
      <c r="AJ63" s="5"/>
      <c r="AK63" s="5"/>
      <c r="AL63" s="5"/>
      <c r="AM63" s="5"/>
      <c r="AN63" s="5"/>
      <c r="AO63" s="481"/>
      <c r="AP63" s="269"/>
      <c r="AQ63" s="269"/>
      <c r="AR63" s="600"/>
      <c r="AS63" s="269"/>
      <c r="AT63" s="598" t="str">
        <f t="shared" si="23"/>
        <v/>
      </c>
      <c r="AU63" s="598" t="str">
        <f t="shared" si="23"/>
        <v/>
      </c>
      <c r="AV63" s="599"/>
      <c r="AW63" s="598" t="str">
        <f t="shared" si="3"/>
        <v/>
      </c>
      <c r="AX63" s="598" t="str">
        <f t="shared" si="4"/>
        <v/>
      </c>
      <c r="AY63" s="269"/>
      <c r="AZ63" s="598" t="str">
        <f t="shared" si="5"/>
        <v/>
      </c>
      <c r="BA63" s="598" t="str">
        <f t="shared" si="6"/>
        <v/>
      </c>
      <c r="BB63" s="269"/>
      <c r="BC63" s="598" t="str">
        <f t="shared" si="7"/>
        <v/>
      </c>
      <c r="BD63" s="598" t="str">
        <f t="shared" si="8"/>
        <v/>
      </c>
      <c r="BE63" s="269"/>
      <c r="BF63" s="598" t="str">
        <f t="shared" si="9"/>
        <v/>
      </c>
      <c r="BG63" s="598" t="str">
        <f t="shared" si="10"/>
        <v/>
      </c>
      <c r="BH63" s="269"/>
      <c r="BI63" s="598" t="str">
        <f t="shared" si="11"/>
        <v/>
      </c>
      <c r="BJ63" s="598" t="str">
        <f t="shared" si="12"/>
        <v/>
      </c>
      <c r="BK63" s="269"/>
      <c r="BL63" s="598" t="str">
        <f t="shared" si="13"/>
        <v/>
      </c>
      <c r="BM63" s="598" t="str">
        <f t="shared" si="14"/>
        <v/>
      </c>
      <c r="BN63" s="269"/>
      <c r="BO63" s="598" t="str">
        <f t="shared" si="15"/>
        <v/>
      </c>
      <c r="BP63" s="598" t="str">
        <f t="shared" si="16"/>
        <v/>
      </c>
      <c r="BQ63" s="269"/>
      <c r="BR63" s="598" t="str">
        <f t="shared" si="17"/>
        <v/>
      </c>
      <c r="BS63" s="598" t="str">
        <f t="shared" si="18"/>
        <v/>
      </c>
      <c r="BT63" s="269"/>
      <c r="BU63" s="598" t="str">
        <f t="shared" si="19"/>
        <v/>
      </c>
      <c r="BV63" s="598" t="str">
        <f t="shared" si="20"/>
        <v/>
      </c>
      <c r="BW63" s="269"/>
      <c r="BX63" s="481"/>
    </row>
    <row r="64" spans="1:76" s="2" customFormat="1" ht="14">
      <c r="A64" s="159">
        <v>16</v>
      </c>
      <c r="B64" s="301" t="str">
        <f t="shared" si="0"/>
        <v xml:space="preserve">: </v>
      </c>
      <c r="C64" s="288"/>
      <c r="D64" s="160"/>
      <c r="E64" s="160"/>
      <c r="F64" s="160"/>
      <c r="G64" s="161"/>
      <c r="H64" s="162"/>
      <c r="I64" s="162"/>
      <c r="J64" s="163"/>
      <c r="K64" s="164"/>
      <c r="L64" s="657"/>
      <c r="M64" s="654" t="e">
        <f t="shared" si="1"/>
        <v>#REF!</v>
      </c>
      <c r="N64" s="342"/>
      <c r="O64" s="163"/>
      <c r="P64" s="165"/>
      <c r="Q64" s="365"/>
      <c r="R64" s="259" t="str">
        <f t="shared" si="21"/>
        <v/>
      </c>
      <c r="S64" s="260" t="str">
        <f t="shared" si="24"/>
        <v/>
      </c>
      <c r="T64" s="259" t="str">
        <f t="shared" si="22"/>
        <v/>
      </c>
      <c r="U64" s="259" t="e">
        <f t="shared" si="2"/>
        <v>#REF!</v>
      </c>
      <c r="V64" s="39"/>
      <c r="W64" s="39"/>
      <c r="Y64" s="526"/>
      <c r="Z64" s="5"/>
      <c r="AA64" s="5"/>
      <c r="AB64" s="5"/>
      <c r="AC64" s="5"/>
      <c r="AD64" s="5"/>
      <c r="AE64" s="5"/>
      <c r="AF64" s="5"/>
      <c r="AG64" s="5"/>
      <c r="AH64" s="5"/>
      <c r="AI64" s="5"/>
      <c r="AJ64" s="5"/>
      <c r="AK64" s="5"/>
      <c r="AL64" s="5"/>
      <c r="AM64" s="5"/>
      <c r="AN64" s="5"/>
      <c r="AO64" s="481"/>
      <c r="AP64" s="269"/>
      <c r="AQ64" s="269"/>
      <c r="AR64" s="600"/>
      <c r="AS64" s="269"/>
      <c r="AT64" s="598" t="str">
        <f t="shared" si="23"/>
        <v/>
      </c>
      <c r="AU64" s="598" t="str">
        <f t="shared" si="23"/>
        <v/>
      </c>
      <c r="AV64" s="599"/>
      <c r="AW64" s="598" t="str">
        <f t="shared" si="3"/>
        <v/>
      </c>
      <c r="AX64" s="598" t="str">
        <f t="shared" si="4"/>
        <v/>
      </c>
      <c r="AY64" s="269"/>
      <c r="AZ64" s="598" t="str">
        <f t="shared" si="5"/>
        <v/>
      </c>
      <c r="BA64" s="598" t="str">
        <f t="shared" si="6"/>
        <v/>
      </c>
      <c r="BB64" s="269"/>
      <c r="BC64" s="598" t="str">
        <f t="shared" si="7"/>
        <v/>
      </c>
      <c r="BD64" s="598" t="str">
        <f t="shared" si="8"/>
        <v/>
      </c>
      <c r="BE64" s="269"/>
      <c r="BF64" s="598" t="str">
        <f t="shared" si="9"/>
        <v/>
      </c>
      <c r="BG64" s="598" t="str">
        <f t="shared" si="10"/>
        <v/>
      </c>
      <c r="BH64" s="269"/>
      <c r="BI64" s="598" t="str">
        <f t="shared" si="11"/>
        <v/>
      </c>
      <c r="BJ64" s="598" t="str">
        <f t="shared" si="12"/>
        <v/>
      </c>
      <c r="BK64" s="269"/>
      <c r="BL64" s="598" t="str">
        <f t="shared" si="13"/>
        <v/>
      </c>
      <c r="BM64" s="598" t="str">
        <f t="shared" si="14"/>
        <v/>
      </c>
      <c r="BN64" s="269"/>
      <c r="BO64" s="598" t="str">
        <f t="shared" si="15"/>
        <v/>
      </c>
      <c r="BP64" s="598" t="str">
        <f t="shared" si="16"/>
        <v/>
      </c>
      <c r="BQ64" s="269"/>
      <c r="BR64" s="598" t="str">
        <f t="shared" si="17"/>
        <v/>
      </c>
      <c r="BS64" s="598" t="str">
        <f t="shared" si="18"/>
        <v/>
      </c>
      <c r="BT64" s="269"/>
      <c r="BU64" s="598" t="str">
        <f t="shared" si="19"/>
        <v/>
      </c>
      <c r="BV64" s="598" t="str">
        <f t="shared" si="20"/>
        <v/>
      </c>
      <c r="BW64" s="269"/>
      <c r="BX64" s="481"/>
    </row>
    <row r="65" spans="1:76" s="2" customFormat="1" ht="14">
      <c r="A65" s="159">
        <v>17</v>
      </c>
      <c r="B65" s="301" t="str">
        <f t="shared" si="0"/>
        <v xml:space="preserve">: </v>
      </c>
      <c r="C65" s="288"/>
      <c r="D65" s="160"/>
      <c r="E65" s="160"/>
      <c r="F65" s="160"/>
      <c r="G65" s="161"/>
      <c r="H65" s="162"/>
      <c r="I65" s="162"/>
      <c r="J65" s="163"/>
      <c r="K65" s="164"/>
      <c r="L65" s="657"/>
      <c r="M65" s="654" t="e">
        <f t="shared" si="1"/>
        <v>#REF!</v>
      </c>
      <c r="N65" s="342"/>
      <c r="O65" s="163"/>
      <c r="P65" s="165"/>
      <c r="Q65" s="365"/>
      <c r="R65" s="259" t="str">
        <f t="shared" si="21"/>
        <v/>
      </c>
      <c r="S65" s="260" t="str">
        <f t="shared" si="24"/>
        <v/>
      </c>
      <c r="T65" s="259" t="str">
        <f t="shared" si="22"/>
        <v/>
      </c>
      <c r="U65" s="259" t="e">
        <f t="shared" si="2"/>
        <v>#REF!</v>
      </c>
      <c r="V65" s="39"/>
      <c r="W65" s="39"/>
      <c r="Y65" s="526"/>
      <c r="Z65" s="5"/>
      <c r="AA65" s="5"/>
      <c r="AB65" s="5"/>
      <c r="AC65" s="5"/>
      <c r="AD65" s="5"/>
      <c r="AE65" s="5"/>
      <c r="AF65" s="5"/>
      <c r="AG65" s="5"/>
      <c r="AH65" s="5"/>
      <c r="AI65" s="5"/>
      <c r="AJ65" s="5"/>
      <c r="AK65" s="5"/>
      <c r="AL65" s="5"/>
      <c r="AM65" s="5"/>
      <c r="AN65" s="5"/>
      <c r="AO65" s="481"/>
      <c r="AP65" s="269"/>
      <c r="AQ65" s="269"/>
      <c r="AR65" s="600"/>
      <c r="AS65" s="269"/>
      <c r="AT65" s="598" t="str">
        <f t="shared" si="23"/>
        <v/>
      </c>
      <c r="AU65" s="598" t="str">
        <f t="shared" si="23"/>
        <v/>
      </c>
      <c r="AV65" s="599"/>
      <c r="AW65" s="598" t="str">
        <f t="shared" si="3"/>
        <v/>
      </c>
      <c r="AX65" s="598" t="str">
        <f t="shared" si="4"/>
        <v/>
      </c>
      <c r="AY65" s="269"/>
      <c r="AZ65" s="598" t="str">
        <f t="shared" si="5"/>
        <v/>
      </c>
      <c r="BA65" s="598" t="str">
        <f t="shared" si="6"/>
        <v/>
      </c>
      <c r="BB65" s="269"/>
      <c r="BC65" s="598" t="str">
        <f t="shared" si="7"/>
        <v/>
      </c>
      <c r="BD65" s="598" t="str">
        <f t="shared" si="8"/>
        <v/>
      </c>
      <c r="BE65" s="269"/>
      <c r="BF65" s="598" t="str">
        <f t="shared" si="9"/>
        <v/>
      </c>
      <c r="BG65" s="598" t="str">
        <f t="shared" si="10"/>
        <v/>
      </c>
      <c r="BH65" s="269"/>
      <c r="BI65" s="598" t="str">
        <f t="shared" si="11"/>
        <v/>
      </c>
      <c r="BJ65" s="598" t="str">
        <f t="shared" si="12"/>
        <v/>
      </c>
      <c r="BK65" s="269"/>
      <c r="BL65" s="598" t="str">
        <f t="shared" si="13"/>
        <v/>
      </c>
      <c r="BM65" s="598" t="str">
        <f t="shared" si="14"/>
        <v/>
      </c>
      <c r="BN65" s="269"/>
      <c r="BO65" s="598" t="str">
        <f t="shared" si="15"/>
        <v/>
      </c>
      <c r="BP65" s="598" t="str">
        <f t="shared" si="16"/>
        <v/>
      </c>
      <c r="BQ65" s="269"/>
      <c r="BR65" s="598" t="str">
        <f t="shared" si="17"/>
        <v/>
      </c>
      <c r="BS65" s="598" t="str">
        <f t="shared" si="18"/>
        <v/>
      </c>
      <c r="BT65" s="269"/>
      <c r="BU65" s="598" t="str">
        <f t="shared" si="19"/>
        <v/>
      </c>
      <c r="BV65" s="598" t="str">
        <f t="shared" si="20"/>
        <v/>
      </c>
      <c r="BW65" s="269"/>
      <c r="BX65" s="481"/>
    </row>
    <row r="66" spans="1:76" s="2" customFormat="1" ht="14">
      <c r="A66" s="159">
        <v>18</v>
      </c>
      <c r="B66" s="301" t="str">
        <f t="shared" si="0"/>
        <v xml:space="preserve">: </v>
      </c>
      <c r="C66" s="288"/>
      <c r="D66" s="160"/>
      <c r="E66" s="160"/>
      <c r="F66" s="160"/>
      <c r="G66" s="161"/>
      <c r="H66" s="162"/>
      <c r="I66" s="162"/>
      <c r="J66" s="163"/>
      <c r="K66" s="164"/>
      <c r="L66" s="657"/>
      <c r="M66" s="654" t="e">
        <f t="shared" si="1"/>
        <v>#REF!</v>
      </c>
      <c r="N66" s="342"/>
      <c r="O66" s="163"/>
      <c r="P66" s="165"/>
      <c r="Q66" s="365"/>
      <c r="R66" s="259" t="str">
        <f t="shared" si="21"/>
        <v/>
      </c>
      <c r="S66" s="260" t="str">
        <f t="shared" si="24"/>
        <v/>
      </c>
      <c r="T66" s="259" t="str">
        <f t="shared" si="22"/>
        <v/>
      </c>
      <c r="U66" s="259" t="e">
        <f t="shared" si="2"/>
        <v>#REF!</v>
      </c>
      <c r="V66" s="39"/>
      <c r="W66" s="39"/>
      <c r="Y66" s="526"/>
      <c r="Z66" s="5"/>
      <c r="AA66" s="5"/>
      <c r="AB66" s="5"/>
      <c r="AC66" s="5"/>
      <c r="AD66" s="5"/>
      <c r="AE66" s="5"/>
      <c r="AF66" s="5"/>
      <c r="AG66" s="5"/>
      <c r="AH66" s="5"/>
      <c r="AI66" s="5"/>
      <c r="AJ66" s="5"/>
      <c r="AK66" s="5"/>
      <c r="AL66" s="5"/>
      <c r="AM66" s="5"/>
      <c r="AN66" s="5"/>
      <c r="AO66" s="481"/>
      <c r="AP66" s="269"/>
      <c r="AQ66" s="269"/>
      <c r="AR66" s="600"/>
      <c r="AS66" s="269"/>
      <c r="AT66" s="598" t="str">
        <f t="shared" si="23"/>
        <v/>
      </c>
      <c r="AU66" s="598" t="str">
        <f t="shared" si="23"/>
        <v/>
      </c>
      <c r="AV66" s="599"/>
      <c r="AW66" s="598" t="str">
        <f t="shared" si="3"/>
        <v/>
      </c>
      <c r="AX66" s="598" t="str">
        <f t="shared" si="4"/>
        <v/>
      </c>
      <c r="AY66" s="269"/>
      <c r="AZ66" s="598" t="str">
        <f t="shared" si="5"/>
        <v/>
      </c>
      <c r="BA66" s="598" t="str">
        <f t="shared" si="6"/>
        <v/>
      </c>
      <c r="BB66" s="269"/>
      <c r="BC66" s="598" t="str">
        <f t="shared" si="7"/>
        <v/>
      </c>
      <c r="BD66" s="598" t="str">
        <f t="shared" si="8"/>
        <v/>
      </c>
      <c r="BE66" s="269"/>
      <c r="BF66" s="598" t="str">
        <f t="shared" si="9"/>
        <v/>
      </c>
      <c r="BG66" s="598" t="str">
        <f t="shared" si="10"/>
        <v/>
      </c>
      <c r="BH66" s="269"/>
      <c r="BI66" s="598" t="str">
        <f t="shared" si="11"/>
        <v/>
      </c>
      <c r="BJ66" s="598" t="str">
        <f t="shared" si="12"/>
        <v/>
      </c>
      <c r="BK66" s="269"/>
      <c r="BL66" s="598" t="str">
        <f t="shared" si="13"/>
        <v/>
      </c>
      <c r="BM66" s="598" t="str">
        <f t="shared" si="14"/>
        <v/>
      </c>
      <c r="BN66" s="269"/>
      <c r="BO66" s="598" t="str">
        <f t="shared" si="15"/>
        <v/>
      </c>
      <c r="BP66" s="598" t="str">
        <f t="shared" si="16"/>
        <v/>
      </c>
      <c r="BQ66" s="269"/>
      <c r="BR66" s="598" t="str">
        <f t="shared" si="17"/>
        <v/>
      </c>
      <c r="BS66" s="598" t="str">
        <f t="shared" si="18"/>
        <v/>
      </c>
      <c r="BT66" s="269"/>
      <c r="BU66" s="598" t="str">
        <f t="shared" si="19"/>
        <v/>
      </c>
      <c r="BV66" s="598" t="str">
        <f t="shared" si="20"/>
        <v/>
      </c>
      <c r="BW66" s="269"/>
      <c r="BX66" s="481"/>
    </row>
    <row r="67" spans="1:76" s="2" customFormat="1" ht="14">
      <c r="A67" s="159">
        <v>19</v>
      </c>
      <c r="B67" s="301" t="str">
        <f t="shared" si="0"/>
        <v xml:space="preserve">: </v>
      </c>
      <c r="C67" s="288"/>
      <c r="D67" s="160"/>
      <c r="E67" s="160"/>
      <c r="F67" s="160"/>
      <c r="G67" s="161"/>
      <c r="H67" s="162"/>
      <c r="I67" s="162"/>
      <c r="J67" s="163"/>
      <c r="K67" s="164"/>
      <c r="L67" s="657"/>
      <c r="M67" s="654" t="e">
        <f t="shared" si="1"/>
        <v>#REF!</v>
      </c>
      <c r="N67" s="342"/>
      <c r="O67" s="163"/>
      <c r="P67" s="165"/>
      <c r="Q67" s="365"/>
      <c r="R67" s="259" t="str">
        <f t="shared" si="21"/>
        <v/>
      </c>
      <c r="S67" s="260" t="str">
        <f t="shared" si="24"/>
        <v/>
      </c>
      <c r="T67" s="259" t="str">
        <f t="shared" si="22"/>
        <v/>
      </c>
      <c r="U67" s="259" t="e">
        <f t="shared" si="2"/>
        <v>#REF!</v>
      </c>
      <c r="V67" s="39"/>
      <c r="W67" s="39"/>
      <c r="Y67" s="526"/>
      <c r="Z67" s="5"/>
      <c r="AA67" s="5"/>
      <c r="AB67" s="5"/>
      <c r="AC67" s="5"/>
      <c r="AD67" s="5"/>
      <c r="AE67" s="5"/>
      <c r="AF67" s="5"/>
      <c r="AG67" s="5"/>
      <c r="AH67" s="5"/>
      <c r="AI67" s="5"/>
      <c r="AJ67" s="5"/>
      <c r="AK67" s="5"/>
      <c r="AL67" s="5"/>
      <c r="AM67" s="5"/>
      <c r="AN67" s="5"/>
      <c r="AO67" s="481"/>
      <c r="AP67" s="269"/>
      <c r="AQ67" s="269"/>
      <c r="AR67" s="600"/>
      <c r="AS67" s="269"/>
      <c r="AT67" s="598" t="str">
        <f t="shared" si="23"/>
        <v/>
      </c>
      <c r="AU67" s="598" t="str">
        <f t="shared" si="23"/>
        <v/>
      </c>
      <c r="AV67" s="599"/>
      <c r="AW67" s="598" t="str">
        <f t="shared" si="3"/>
        <v/>
      </c>
      <c r="AX67" s="598" t="str">
        <f t="shared" si="4"/>
        <v/>
      </c>
      <c r="AY67" s="269"/>
      <c r="AZ67" s="598" t="str">
        <f t="shared" si="5"/>
        <v/>
      </c>
      <c r="BA67" s="598" t="str">
        <f t="shared" si="6"/>
        <v/>
      </c>
      <c r="BB67" s="269"/>
      <c r="BC67" s="598" t="str">
        <f t="shared" si="7"/>
        <v/>
      </c>
      <c r="BD67" s="598" t="str">
        <f t="shared" si="8"/>
        <v/>
      </c>
      <c r="BE67" s="269"/>
      <c r="BF67" s="598" t="str">
        <f t="shared" si="9"/>
        <v/>
      </c>
      <c r="BG67" s="598" t="str">
        <f t="shared" si="10"/>
        <v/>
      </c>
      <c r="BH67" s="269"/>
      <c r="BI67" s="598" t="str">
        <f t="shared" si="11"/>
        <v/>
      </c>
      <c r="BJ67" s="598" t="str">
        <f t="shared" si="12"/>
        <v/>
      </c>
      <c r="BK67" s="269"/>
      <c r="BL67" s="598" t="str">
        <f t="shared" si="13"/>
        <v/>
      </c>
      <c r="BM67" s="598" t="str">
        <f t="shared" si="14"/>
        <v/>
      </c>
      <c r="BN67" s="269"/>
      <c r="BO67" s="598" t="str">
        <f t="shared" si="15"/>
        <v/>
      </c>
      <c r="BP67" s="598" t="str">
        <f t="shared" si="16"/>
        <v/>
      </c>
      <c r="BQ67" s="269"/>
      <c r="BR67" s="598" t="str">
        <f t="shared" si="17"/>
        <v/>
      </c>
      <c r="BS67" s="598" t="str">
        <f t="shared" si="18"/>
        <v/>
      </c>
      <c r="BT67" s="269"/>
      <c r="BU67" s="598" t="str">
        <f t="shared" si="19"/>
        <v/>
      </c>
      <c r="BV67" s="598" t="str">
        <f t="shared" si="20"/>
        <v/>
      </c>
      <c r="BW67" s="269"/>
      <c r="BX67" s="481"/>
    </row>
    <row r="68" spans="1:76" s="2" customFormat="1" ht="14">
      <c r="A68" s="159">
        <v>20</v>
      </c>
      <c r="B68" s="301" t="str">
        <f t="shared" si="0"/>
        <v xml:space="preserve">: </v>
      </c>
      <c r="C68" s="288"/>
      <c r="D68" s="160"/>
      <c r="E68" s="160"/>
      <c r="F68" s="160"/>
      <c r="G68" s="161"/>
      <c r="H68" s="162"/>
      <c r="I68" s="162"/>
      <c r="J68" s="163"/>
      <c r="K68" s="164"/>
      <c r="L68" s="170"/>
      <c r="M68" s="654" t="e">
        <f t="shared" si="1"/>
        <v>#REF!</v>
      </c>
      <c r="N68" s="163"/>
      <c r="O68" s="163"/>
      <c r="P68" s="165"/>
      <c r="Q68" s="365"/>
      <c r="R68" s="259" t="str">
        <f t="shared" si="21"/>
        <v/>
      </c>
      <c r="S68" s="260" t="str">
        <f t="shared" si="24"/>
        <v/>
      </c>
      <c r="T68" s="259" t="str">
        <f t="shared" si="22"/>
        <v/>
      </c>
      <c r="U68" s="259" t="e">
        <f t="shared" si="2"/>
        <v>#REF!</v>
      </c>
      <c r="V68" s="39"/>
      <c r="W68" s="39"/>
      <c r="Y68" s="526"/>
      <c r="Z68" s="5"/>
      <c r="AA68" s="5"/>
      <c r="AB68" s="5"/>
      <c r="AC68" s="5"/>
      <c r="AD68" s="5"/>
      <c r="AE68" s="5"/>
      <c r="AF68" s="5"/>
      <c r="AG68" s="5"/>
      <c r="AH68" s="5"/>
      <c r="AI68" s="5"/>
      <c r="AJ68" s="5"/>
      <c r="AK68" s="5"/>
      <c r="AL68" s="5"/>
      <c r="AM68" s="5"/>
      <c r="AN68" s="5"/>
      <c r="AO68" s="481"/>
      <c r="AP68" s="269"/>
      <c r="AQ68" s="269"/>
      <c r="AR68" s="600"/>
      <c r="AS68" s="269"/>
      <c r="AT68" s="598" t="str">
        <f>IF($E68=$AT$47,R68,"")</f>
        <v/>
      </c>
      <c r="AU68" s="598" t="str">
        <f>IF($E68=$AT$47,S68,"")</f>
        <v/>
      </c>
      <c r="AV68" s="599"/>
      <c r="AW68" s="598" t="str">
        <f t="shared" si="3"/>
        <v/>
      </c>
      <c r="AX68" s="598" t="str">
        <f t="shared" si="4"/>
        <v/>
      </c>
      <c r="AY68" s="269"/>
      <c r="AZ68" s="598" t="str">
        <f t="shared" si="5"/>
        <v/>
      </c>
      <c r="BA68" s="598" t="str">
        <f t="shared" si="6"/>
        <v/>
      </c>
      <c r="BB68" s="269"/>
      <c r="BC68" s="598" t="str">
        <f t="shared" si="7"/>
        <v/>
      </c>
      <c r="BD68" s="598" t="str">
        <f t="shared" si="8"/>
        <v/>
      </c>
      <c r="BE68" s="269"/>
      <c r="BF68" s="598" t="str">
        <f t="shared" si="9"/>
        <v/>
      </c>
      <c r="BG68" s="598" t="str">
        <f t="shared" si="10"/>
        <v/>
      </c>
      <c r="BH68" s="269"/>
      <c r="BI68" s="598" t="str">
        <f t="shared" si="11"/>
        <v/>
      </c>
      <c r="BJ68" s="598" t="str">
        <f t="shared" si="12"/>
        <v/>
      </c>
      <c r="BK68" s="269"/>
      <c r="BL68" s="598" t="str">
        <f t="shared" si="13"/>
        <v/>
      </c>
      <c r="BM68" s="598" t="str">
        <f t="shared" si="14"/>
        <v/>
      </c>
      <c r="BN68" s="269"/>
      <c r="BO68" s="598" t="str">
        <f t="shared" si="15"/>
        <v/>
      </c>
      <c r="BP68" s="598" t="str">
        <f t="shared" si="16"/>
        <v/>
      </c>
      <c r="BQ68" s="269"/>
      <c r="BR68" s="598" t="str">
        <f t="shared" si="17"/>
        <v/>
      </c>
      <c r="BS68" s="598" t="str">
        <f t="shared" si="18"/>
        <v/>
      </c>
      <c r="BT68" s="269"/>
      <c r="BU68" s="598" t="str">
        <f t="shared" si="19"/>
        <v/>
      </c>
      <c r="BV68" s="598" t="str">
        <f t="shared" si="20"/>
        <v/>
      </c>
      <c r="BW68" s="269"/>
      <c r="BX68" s="481"/>
    </row>
    <row r="69" spans="1:76" s="2" customFormat="1" ht="14">
      <c r="A69" s="172"/>
      <c r="B69" s="302" t="s">
        <v>156</v>
      </c>
      <c r="C69" s="173"/>
      <c r="D69" s="173"/>
      <c r="E69" s="173"/>
      <c r="F69" s="173"/>
      <c r="G69" s="174"/>
      <c r="H69" s="39"/>
      <c r="I69" s="175"/>
      <c r="J69" s="174"/>
      <c r="K69" s="174"/>
      <c r="L69" s="174" t="s">
        <v>99</v>
      </c>
      <c r="M69" s="174"/>
      <c r="N69" s="174"/>
      <c r="O69" s="165"/>
      <c r="P69" s="165"/>
      <c r="Q69" s="175" t="s">
        <v>31</v>
      </c>
      <c r="R69" s="261" t="e">
        <f>AVERAGE(R49:R68)</f>
        <v>#DIV/0!</v>
      </c>
      <c r="S69" s="261" t="e">
        <f>IF(R77="Y",SUM(S49:S68)/SUM(N49:N68),AVERAGE(S49:S68))</f>
        <v>#DIV/0!</v>
      </c>
      <c r="T69" s="262" t="e">
        <f>SUM(T49:T68)/SUM(N49:N68)</f>
        <v>#DIV/0!</v>
      </c>
      <c r="U69" s="39"/>
      <c r="V69" s="39"/>
      <c r="W69" s="39"/>
      <c r="Y69" s="601"/>
      <c r="Z69" s="5"/>
      <c r="AA69" s="5"/>
      <c r="AB69" s="5"/>
      <c r="AC69" s="5"/>
      <c r="AD69" s="5"/>
      <c r="AE69" s="5"/>
      <c r="AF69" s="5"/>
      <c r="AG69" s="5"/>
      <c r="AH69" s="5"/>
      <c r="AI69" s="5"/>
      <c r="AJ69" s="5"/>
      <c r="AK69" s="5"/>
      <c r="AL69" s="5"/>
      <c r="AM69" s="5"/>
      <c r="AN69" s="5"/>
      <c r="AO69" s="481"/>
      <c r="AP69" s="269"/>
      <c r="AQ69" s="269"/>
      <c r="AR69" s="269"/>
      <c r="AS69" s="602" t="s">
        <v>31</v>
      </c>
      <c r="AT69" s="603" t="e">
        <f>AVERAGE(AT49:AT68)</f>
        <v>#DIV/0!</v>
      </c>
      <c r="AU69" s="603" t="e">
        <f>SUM(AU49:AU68)/COUNTIF(AU49:AU68,"&gt;0")</f>
        <v>#DIV/0!</v>
      </c>
      <c r="AV69" s="604"/>
      <c r="AW69" s="603" t="e">
        <f>AVERAGE(AW49:AW68)</f>
        <v>#DIV/0!</v>
      </c>
      <c r="AX69" s="603" t="e">
        <f>SUM(AX49:AX68)/COUNTIF(AX49:AX68,"&gt;0")</f>
        <v>#DIV/0!</v>
      </c>
      <c r="AY69" s="269"/>
      <c r="AZ69" s="603" t="e">
        <f>AVERAGE(AZ49:AZ68)</f>
        <v>#DIV/0!</v>
      </c>
      <c r="BA69" s="603" t="e">
        <f>SUM(BA49:BA68)/COUNTIF(BA49:BA68,"&gt;0")</f>
        <v>#DIV/0!</v>
      </c>
      <c r="BB69" s="269"/>
      <c r="BC69" s="603" t="e">
        <f>AVERAGE(BC49:BC68)</f>
        <v>#DIV/0!</v>
      </c>
      <c r="BD69" s="603" t="e">
        <f>SUM(BD49:BD68)/COUNTIF(BD49:BD68,"&gt;0")</f>
        <v>#DIV/0!</v>
      </c>
      <c r="BE69" s="269"/>
      <c r="BF69" s="603" t="e">
        <f>AVERAGE(BF49:BF68)</f>
        <v>#DIV/0!</v>
      </c>
      <c r="BG69" s="603" t="e">
        <f>SUM(BG49:BG68)/COUNTIF(BG49:BG68,"&gt;0")</f>
        <v>#DIV/0!</v>
      </c>
      <c r="BH69" s="269"/>
      <c r="BI69" s="603" t="e">
        <f>AVERAGE(BI49:BI68)</f>
        <v>#DIV/0!</v>
      </c>
      <c r="BJ69" s="603" t="e">
        <f>SUM(BJ49:BJ68)/COUNTIF(BJ49:BJ68,"&gt;0")</f>
        <v>#DIV/0!</v>
      </c>
      <c r="BK69" s="602"/>
      <c r="BL69" s="603" t="e">
        <f>AVERAGE(BL49:BL68)</f>
        <v>#DIV/0!</v>
      </c>
      <c r="BM69" s="603" t="e">
        <f>SUM(BM49:BM68)/COUNTIF(BM49:BM68,"&gt;0")</f>
        <v>#DIV/0!</v>
      </c>
      <c r="BN69" s="269"/>
      <c r="BO69" s="603" t="e">
        <f>AVERAGE(BO49:BO68)</f>
        <v>#DIV/0!</v>
      </c>
      <c r="BP69" s="603" t="e">
        <f>SUM(BP49:BP68)/COUNTIF(BP49:BP68,"&gt;0")</f>
        <v>#DIV/0!</v>
      </c>
      <c r="BQ69" s="269"/>
      <c r="BR69" s="603" t="e">
        <f>AVERAGE(BR49:BR68)</f>
        <v>#DIV/0!</v>
      </c>
      <c r="BS69" s="603" t="e">
        <f>SUM(BS49:BS68)/COUNTIF(BS49:BS68,"&gt;0")</f>
        <v>#DIV/0!</v>
      </c>
      <c r="BT69" s="269"/>
      <c r="BU69" s="603" t="e">
        <f>AVERAGE(BU49:BU68)</f>
        <v>#DIV/0!</v>
      </c>
      <c r="BV69" s="603" t="e">
        <f>SUM(BV49:BV68)/COUNTIF(BV49:BV68,"&gt;0")</f>
        <v>#DIV/0!</v>
      </c>
      <c r="BW69" s="269"/>
      <c r="BX69" s="481"/>
    </row>
    <row r="70" spans="1:76" s="2" customFormat="1" ht="15">
      <c r="A70" s="172"/>
      <c r="B70" s="302" t="s">
        <v>158</v>
      </c>
      <c r="C70" s="173" t="s">
        <v>112</v>
      </c>
      <c r="D70" s="840"/>
      <c r="E70" s="841"/>
      <c r="F70" s="841"/>
      <c r="G70" s="841"/>
      <c r="H70" s="841"/>
      <c r="I70" s="841"/>
      <c r="J70" s="842"/>
      <c r="K70" s="174"/>
      <c r="L70" s="174"/>
      <c r="M70" s="174"/>
      <c r="N70" s="174"/>
      <c r="O70" s="165"/>
      <c r="P70" s="165"/>
      <c r="Q70" s="366" t="s">
        <v>33</v>
      </c>
      <c r="R70" s="367" t="e">
        <f>R69+U70*R73</f>
        <v>#DIV/0!</v>
      </c>
      <c r="S70" s="367" t="e">
        <f>S69+U70*S73</f>
        <v>#DIV/0!</v>
      </c>
      <c r="T70" s="367" t="e">
        <f>T69+U70*T73</f>
        <v>#DIV/0!</v>
      </c>
      <c r="U70" s="368">
        <v>1</v>
      </c>
      <c r="V70" s="50" t="s">
        <v>142</v>
      </c>
      <c r="W70" s="39"/>
      <c r="X70" t="s">
        <v>273</v>
      </c>
      <c r="Y70" s="605"/>
      <c r="Z70" s="5"/>
      <c r="AA70" s="5"/>
      <c r="AB70" s="5"/>
      <c r="AC70" s="5"/>
      <c r="AD70" s="5"/>
      <c r="AE70" s="5"/>
      <c r="AF70" s="5"/>
      <c r="AG70" s="5"/>
      <c r="AH70" s="5"/>
      <c r="AI70" s="5"/>
      <c r="AJ70" s="5"/>
      <c r="AK70" s="5"/>
      <c r="AL70" s="5"/>
      <c r="AM70" s="5"/>
      <c r="AN70" s="5"/>
      <c r="AO70" s="481"/>
      <c r="AP70" s="269"/>
      <c r="AQ70" s="269"/>
      <c r="AR70" s="269"/>
      <c r="AS70" s="606" t="s">
        <v>33</v>
      </c>
      <c r="AT70" s="607" t="e">
        <f>AT69+(AT75*AT72)</f>
        <v>#DIV/0!</v>
      </c>
      <c r="AU70" s="607" t="e">
        <f>AU69+(AU75*AT72)</f>
        <v>#DIV/0!</v>
      </c>
      <c r="AV70" s="608"/>
      <c r="AW70" s="607" t="e">
        <f>AW69+(AW75*AW72)</f>
        <v>#DIV/0!</v>
      </c>
      <c r="AX70" s="607" t="e">
        <f>AX69+(AX75*AW72)</f>
        <v>#DIV/0!</v>
      </c>
      <c r="AY70" s="269"/>
      <c r="AZ70" s="607" t="e">
        <f>AZ69+(AZ75*AZ72)</f>
        <v>#DIV/0!</v>
      </c>
      <c r="BA70" s="607" t="e">
        <f>BA69+(BA75*AZ72)</f>
        <v>#DIV/0!</v>
      </c>
      <c r="BB70" s="269"/>
      <c r="BC70" s="607" t="e">
        <f>BC69+(BC75*BC72)</f>
        <v>#DIV/0!</v>
      </c>
      <c r="BD70" s="607" t="e">
        <f>BD69+(BD75*BC72)</f>
        <v>#DIV/0!</v>
      </c>
      <c r="BE70" s="269"/>
      <c r="BF70" s="607" t="e">
        <f>BF69+(BF75*BF72)</f>
        <v>#DIV/0!</v>
      </c>
      <c r="BG70" s="607" t="e">
        <f>BG69+(BG75*BF72)</f>
        <v>#DIV/0!</v>
      </c>
      <c r="BH70" s="269"/>
      <c r="BI70" s="607" t="e">
        <f>BI69+(BI75*BI72)</f>
        <v>#DIV/0!</v>
      </c>
      <c r="BJ70" s="607" t="e">
        <f>BJ69+(BJ75*BI72)</f>
        <v>#DIV/0!</v>
      </c>
      <c r="BK70" s="606"/>
      <c r="BL70" s="607" t="e">
        <f>BL69+(BL75*BL72)</f>
        <v>#DIV/0!</v>
      </c>
      <c r="BM70" s="607" t="e">
        <f>BM69+(BM75*BL72)</f>
        <v>#DIV/0!</v>
      </c>
      <c r="BN70" s="269"/>
      <c r="BO70" s="607" t="e">
        <f>BO69+(BO75*BO72)</f>
        <v>#DIV/0!</v>
      </c>
      <c r="BP70" s="607" t="e">
        <f>BP69+(BP75*BO72)</f>
        <v>#DIV/0!</v>
      </c>
      <c r="BQ70" s="269"/>
      <c r="BR70" s="607" t="e">
        <f>BR69+(BR75*BR72)</f>
        <v>#DIV/0!</v>
      </c>
      <c r="BS70" s="607" t="e">
        <f>BS69+(BS75*BR72)</f>
        <v>#DIV/0!</v>
      </c>
      <c r="BT70" s="269"/>
      <c r="BU70" s="607" t="e">
        <f>BU69+(BU75*BU72)</f>
        <v>#DIV/0!</v>
      </c>
      <c r="BV70" s="607" t="e">
        <f>BV69+(BV75*BU72)</f>
        <v>#DIV/0!</v>
      </c>
      <c r="BW70" s="269"/>
      <c r="BX70" s="481"/>
    </row>
    <row r="71" spans="1:76" s="2" customFormat="1" ht="15">
      <c r="A71" s="172"/>
      <c r="B71" s="302" t="s">
        <v>157</v>
      </c>
      <c r="C71" s="179"/>
      <c r="D71" s="843"/>
      <c r="E71" s="844"/>
      <c r="F71" s="844"/>
      <c r="G71" s="844"/>
      <c r="H71" s="844"/>
      <c r="I71" s="844"/>
      <c r="J71" s="845"/>
      <c r="K71" s="39"/>
      <c r="L71" s="39"/>
      <c r="M71" s="174"/>
      <c r="N71" s="174"/>
      <c r="O71" s="174"/>
      <c r="P71" s="174"/>
      <c r="Q71" s="366" t="s">
        <v>32</v>
      </c>
      <c r="R71" s="367" t="e">
        <f>IF($X71="Y",MIN(R49:R68),R69-$U71*R73)</f>
        <v>#DIV/0!</v>
      </c>
      <c r="S71" s="367" t="e">
        <f>IF($X71="Y",MIN(S49:S68),S69-$U71*S73)</f>
        <v>#DIV/0!</v>
      </c>
      <c r="T71" s="367" t="e">
        <f>IF($X71="Y",MIN(T49:T68),T69-$U71*T73)</f>
        <v>#DIV/0!</v>
      </c>
      <c r="U71" s="368">
        <v>1</v>
      </c>
      <c r="V71" s="50" t="s">
        <v>143</v>
      </c>
      <c r="W71" s="39"/>
      <c r="X71" s="369" t="s">
        <v>36</v>
      </c>
      <c r="Y71" s="605"/>
      <c r="Z71" s="5"/>
      <c r="AA71" s="5"/>
      <c r="AB71" s="5"/>
      <c r="AC71" s="5"/>
      <c r="AD71" s="5"/>
      <c r="AE71" s="5"/>
      <c r="AF71" s="5"/>
      <c r="AG71" s="5"/>
      <c r="AH71" s="5"/>
      <c r="AI71" s="5"/>
      <c r="AJ71" s="5"/>
      <c r="AK71" s="5"/>
      <c r="AL71" s="5"/>
      <c r="AM71" s="5"/>
      <c r="AN71" s="5"/>
      <c r="AO71" s="481"/>
      <c r="AP71" s="269"/>
      <c r="AQ71" s="269"/>
      <c r="AR71" s="269"/>
      <c r="AS71" s="606" t="s">
        <v>32</v>
      </c>
      <c r="AT71" s="607" t="e">
        <f>AT69-(AT75*AT73)</f>
        <v>#DIV/0!</v>
      </c>
      <c r="AU71" s="607" t="e">
        <f>AU69-(AU75*AT73)</f>
        <v>#DIV/0!</v>
      </c>
      <c r="AV71" s="608"/>
      <c r="AW71" s="607" t="e">
        <f>AW69-(AW75*AW73)</f>
        <v>#DIV/0!</v>
      </c>
      <c r="AX71" s="607" t="e">
        <f>AX69-(AX75*AW73)</f>
        <v>#DIV/0!</v>
      </c>
      <c r="AY71" s="269"/>
      <c r="AZ71" s="607" t="e">
        <f>AZ69-(AZ75*AZ73)</f>
        <v>#DIV/0!</v>
      </c>
      <c r="BA71" s="607" t="e">
        <f>BA69-(BA75*AZ73)</f>
        <v>#DIV/0!</v>
      </c>
      <c r="BB71" s="269"/>
      <c r="BC71" s="607" t="e">
        <f>BC69-(BC75*BC73)</f>
        <v>#DIV/0!</v>
      </c>
      <c r="BD71" s="607" t="e">
        <f>BD69-(BD75*BC73)</f>
        <v>#DIV/0!</v>
      </c>
      <c r="BE71" s="269"/>
      <c r="BF71" s="607" t="e">
        <f>BF69-(BF75*BF73)</f>
        <v>#DIV/0!</v>
      </c>
      <c r="BG71" s="607" t="e">
        <f>BG69-(BG75*BF73)</f>
        <v>#DIV/0!</v>
      </c>
      <c r="BH71" s="269"/>
      <c r="BI71" s="607" t="e">
        <f>BI69-(BI75*BI73)</f>
        <v>#DIV/0!</v>
      </c>
      <c r="BJ71" s="607" t="e">
        <f>BJ69-(BJ75*BI73)</f>
        <v>#DIV/0!</v>
      </c>
      <c r="BK71" s="606"/>
      <c r="BL71" s="607" t="e">
        <f>BL69-(BL75*BL73)</f>
        <v>#DIV/0!</v>
      </c>
      <c r="BM71" s="607" t="e">
        <f>BM69-(BM75*BL73)</f>
        <v>#DIV/0!</v>
      </c>
      <c r="BN71" s="269"/>
      <c r="BO71" s="607" t="e">
        <f>BO69-(BO75*BO73)</f>
        <v>#DIV/0!</v>
      </c>
      <c r="BP71" s="607" t="e">
        <f>BP69-(BP75*BO73)</f>
        <v>#DIV/0!</v>
      </c>
      <c r="BQ71" s="269"/>
      <c r="BR71" s="607" t="e">
        <f>BR69-(BR75*BR73)</f>
        <v>#DIV/0!</v>
      </c>
      <c r="BS71" s="607" t="e">
        <f>BS69-(BS75*BR73)</f>
        <v>#DIV/0!</v>
      </c>
      <c r="BT71" s="269"/>
      <c r="BU71" s="607" t="e">
        <f>BU69-(BU75*BU73)</f>
        <v>#DIV/0!</v>
      </c>
      <c r="BV71" s="607" t="e">
        <f>BV69-(BV75*BU73)</f>
        <v>#DIV/0!</v>
      </c>
      <c r="BW71" s="269"/>
      <c r="BX71" s="481"/>
    </row>
    <row r="72" spans="1:76" s="2" customFormat="1" ht="14">
      <c r="A72" s="172"/>
      <c r="B72" s="303"/>
      <c r="C72" s="179"/>
      <c r="D72" s="843"/>
      <c r="E72" s="844"/>
      <c r="F72" s="844"/>
      <c r="G72" s="844"/>
      <c r="H72" s="844"/>
      <c r="I72" s="844"/>
      <c r="J72" s="845"/>
      <c r="K72" s="174"/>
      <c r="L72" s="174"/>
      <c r="M72" s="174"/>
      <c r="N72" s="174"/>
      <c r="O72" s="174"/>
      <c r="P72" s="174"/>
      <c r="Q72" s="176" t="s">
        <v>10</v>
      </c>
      <c r="R72" s="263" t="e">
        <f>IF((0.67*R73)&gt;R69,"no","yes")</f>
        <v>#DIV/0!</v>
      </c>
      <c r="S72" s="263" t="e">
        <f>IF((0.67*S73)&gt;S69,"no","yes")</f>
        <v>#DIV/0!</v>
      </c>
      <c r="T72" s="263" t="e">
        <f>IF((0.67*T73)&gt;T69,"no","yes")</f>
        <v>#DIV/0!</v>
      </c>
      <c r="U72" s="174"/>
      <c r="V72" s="174"/>
      <c r="W72" s="174"/>
      <c r="Y72" s="605"/>
      <c r="Z72" s="5"/>
      <c r="AA72" s="5"/>
      <c r="AB72" s="5"/>
      <c r="AC72" s="5"/>
      <c r="AD72" s="5"/>
      <c r="AE72" s="5"/>
      <c r="AF72" s="5"/>
      <c r="AG72" s="5"/>
      <c r="AH72" s="5"/>
      <c r="AI72" s="5"/>
      <c r="AJ72" s="5"/>
      <c r="AK72" s="5"/>
      <c r="AL72" s="5"/>
      <c r="AM72" s="5"/>
      <c r="AN72" s="5"/>
      <c r="AO72" s="481"/>
      <c r="AP72" s="265"/>
      <c r="AQ72" s="265"/>
      <c r="AR72" s="849" t="s">
        <v>132</v>
      </c>
      <c r="AS72" s="850"/>
      <c r="AT72" s="609">
        <v>1</v>
      </c>
      <c r="AU72" s="265"/>
      <c r="AV72" s="610"/>
      <c r="AW72" s="609">
        <v>1</v>
      </c>
      <c r="AX72" s="265"/>
      <c r="AY72" s="265"/>
      <c r="AZ72" s="609">
        <v>1</v>
      </c>
      <c r="BA72" s="265"/>
      <c r="BB72" s="265"/>
      <c r="BC72" s="609">
        <v>1</v>
      </c>
      <c r="BD72" s="265"/>
      <c r="BE72" s="265"/>
      <c r="BF72" s="609">
        <v>1</v>
      </c>
      <c r="BG72" s="265"/>
      <c r="BH72" s="265"/>
      <c r="BI72" s="609">
        <v>1</v>
      </c>
      <c r="BJ72" s="265"/>
      <c r="BK72" s="606"/>
      <c r="BL72" s="609">
        <v>1</v>
      </c>
      <c r="BM72" s="265"/>
      <c r="BN72" s="265"/>
      <c r="BO72" s="609">
        <v>1</v>
      </c>
      <c r="BP72" s="265"/>
      <c r="BQ72" s="265"/>
      <c r="BR72" s="609">
        <v>1</v>
      </c>
      <c r="BS72" s="265"/>
      <c r="BT72" s="265"/>
      <c r="BU72" s="609">
        <v>1</v>
      </c>
      <c r="BV72" s="265"/>
      <c r="BW72" s="265"/>
      <c r="BX72" s="481"/>
    </row>
    <row r="73" spans="1:76" s="2" customFormat="1" ht="14">
      <c r="A73" s="182" t="str">
        <f ca="1">HYPERLINK("#"&amp;"'"&amp;A$1&amp;"'!a1","Back to top")</f>
        <v>Back to top</v>
      </c>
      <c r="B73" s="304"/>
      <c r="C73" s="179"/>
      <c r="D73" s="843"/>
      <c r="E73" s="844"/>
      <c r="F73" s="844"/>
      <c r="G73" s="844"/>
      <c r="H73" s="844"/>
      <c r="I73" s="844"/>
      <c r="J73" s="845"/>
      <c r="K73" s="174"/>
      <c r="L73" s="174"/>
      <c r="M73" s="50"/>
      <c r="N73" s="50"/>
      <c r="O73" s="174"/>
      <c r="P73" s="174"/>
      <c r="Q73" s="176" t="s">
        <v>11</v>
      </c>
      <c r="R73" s="263" t="e">
        <f>_xlfn.STDEV.P(R49:R68)</f>
        <v>#DIV/0!</v>
      </c>
      <c r="S73" s="263" t="e">
        <f t="array" ref="S73">IF(R77="Y",SQRT(SUM(IFERROR(N49:N68*(R49:R68-(S69))^2,0))/((COUNTIFS(N49:N68,"&lt;&gt;"&amp;"")-1)/COUNTIFS(N49:N68,"&lt;&gt;"&amp;"")*SUM(N49:N68))),_xlfn.STDEV.P(S49:S68))</f>
        <v>#DIV/0!</v>
      </c>
      <c r="T73" s="263" t="e">
        <f t="array" ref="T73">SQRT(SUM(IFERROR(N49:N68*(R49:R68-(T69))^2,0))/((COUNTIFS(N49:N68,"&lt;&gt;"&amp;"")-1)/COUNTIFS(N49:N68,"&lt;&gt;"&amp;"")*SUM(N49:N68)))</f>
        <v>#DIV/0!</v>
      </c>
      <c r="U73" s="174"/>
      <c r="V73" s="174"/>
      <c r="W73" s="174"/>
      <c r="Y73" s="605"/>
      <c r="Z73" s="5"/>
      <c r="AA73" s="5"/>
      <c r="AB73" s="5"/>
      <c r="AC73" s="5"/>
      <c r="AD73" s="5"/>
      <c r="AE73" s="5"/>
      <c r="AF73" s="5"/>
      <c r="AG73" s="5"/>
      <c r="AH73" s="5"/>
      <c r="AI73" s="5"/>
      <c r="AJ73" s="5"/>
      <c r="AK73" s="5"/>
      <c r="AL73" s="5"/>
      <c r="AM73" s="5"/>
      <c r="AN73" s="5"/>
      <c r="AO73" s="481"/>
      <c r="AP73" s="265"/>
      <c r="AQ73" s="265"/>
      <c r="AR73" s="849"/>
      <c r="AS73" s="850"/>
      <c r="AT73" s="609">
        <v>1</v>
      </c>
      <c r="AU73" s="265"/>
      <c r="AV73" s="610"/>
      <c r="AW73" s="609">
        <v>1</v>
      </c>
      <c r="AX73" s="265"/>
      <c r="AY73" s="265"/>
      <c r="AZ73" s="609">
        <v>1</v>
      </c>
      <c r="BA73" s="265"/>
      <c r="BB73" s="265"/>
      <c r="BC73" s="609">
        <v>1</v>
      </c>
      <c r="BD73" s="265"/>
      <c r="BE73" s="265"/>
      <c r="BF73" s="609">
        <v>1</v>
      </c>
      <c r="BG73" s="265"/>
      <c r="BH73" s="265"/>
      <c r="BI73" s="609">
        <v>1</v>
      </c>
      <c r="BJ73" s="265"/>
      <c r="BK73" s="606"/>
      <c r="BL73" s="609">
        <v>1</v>
      </c>
      <c r="BM73" s="265"/>
      <c r="BN73" s="265"/>
      <c r="BO73" s="609">
        <v>1</v>
      </c>
      <c r="BP73" s="265"/>
      <c r="BQ73" s="265"/>
      <c r="BR73" s="609">
        <v>1</v>
      </c>
      <c r="BS73" s="265"/>
      <c r="BT73" s="265"/>
      <c r="BU73" s="609">
        <v>1</v>
      </c>
      <c r="BV73" s="265"/>
      <c r="BW73" s="265"/>
      <c r="BX73" s="481"/>
    </row>
    <row r="74" spans="1:76" s="2" customFormat="1" ht="14">
      <c r="A74" s="174"/>
      <c r="B74" s="265"/>
      <c r="C74" s="159"/>
      <c r="D74" s="843"/>
      <c r="E74" s="844"/>
      <c r="F74" s="844"/>
      <c r="G74" s="844"/>
      <c r="H74" s="844"/>
      <c r="I74" s="844"/>
      <c r="J74" s="845"/>
      <c r="K74" s="174"/>
      <c r="L74" s="174"/>
      <c r="M74" s="174"/>
      <c r="N74" s="174"/>
      <c r="O74" s="174"/>
      <c r="P74" s="174"/>
      <c r="Q74" s="183" t="s">
        <v>98</v>
      </c>
      <c r="R74" s="264">
        <f>COUNTIF(R49:R68,"&gt;0")</f>
        <v>0</v>
      </c>
      <c r="S74" s="264">
        <f>COUNTIF(S49:S68,"&gt;0")</f>
        <v>0</v>
      </c>
      <c r="T74" s="265"/>
      <c r="U74" s="184" t="s">
        <v>55</v>
      </c>
      <c r="V74" s="174"/>
      <c r="W74" s="174"/>
      <c r="Y74" s="526"/>
      <c r="Z74" s="5"/>
      <c r="AA74" s="5"/>
      <c r="AB74" s="5"/>
      <c r="AC74" s="5"/>
      <c r="AD74" s="5"/>
      <c r="AE74" s="5"/>
      <c r="AF74" s="5"/>
      <c r="AG74" s="5"/>
      <c r="AH74" s="5"/>
      <c r="AI74" s="5"/>
      <c r="AJ74" s="5"/>
      <c r="AK74" s="5"/>
      <c r="AL74" s="5"/>
      <c r="AM74" s="5"/>
      <c r="AN74" s="5"/>
      <c r="AO74" s="481"/>
      <c r="AP74" s="265"/>
      <c r="AQ74" s="265"/>
      <c r="AR74" s="265"/>
      <c r="AS74" s="606" t="s">
        <v>10</v>
      </c>
      <c r="AT74" s="607" t="e">
        <f>IF((0.67*AT75)&gt;AT69,"no","yes")</f>
        <v>#DIV/0!</v>
      </c>
      <c r="AU74" s="607" t="e">
        <f>IF((0.67*AU75)&gt;AU69,"no","yes")</f>
        <v>#DIV/0!</v>
      </c>
      <c r="AV74" s="608"/>
      <c r="AW74" s="607" t="e">
        <f>IF((0.67*AW75)&gt;AW69,"no","yes")</f>
        <v>#DIV/0!</v>
      </c>
      <c r="AX74" s="607" t="e">
        <f>IF((0.67*AX75)&gt;AX69,"no","yes")</f>
        <v>#DIV/0!</v>
      </c>
      <c r="AY74" s="265"/>
      <c r="AZ74" s="607" t="e">
        <f>IF((0.67*AZ75)&gt;AZ69,"no","yes")</f>
        <v>#DIV/0!</v>
      </c>
      <c r="BA74" s="607" t="e">
        <f>IF((0.67*BA75)&gt;BA69,"no","yes")</f>
        <v>#DIV/0!</v>
      </c>
      <c r="BB74" s="265"/>
      <c r="BC74" s="607" t="e">
        <f>IF((0.67*BC75)&gt;BC69,"no","yes")</f>
        <v>#DIV/0!</v>
      </c>
      <c r="BD74" s="607" t="e">
        <f>IF((0.67*BD75)&gt;BD69,"no","yes")</f>
        <v>#DIV/0!</v>
      </c>
      <c r="BE74" s="265"/>
      <c r="BF74" s="607" t="e">
        <f>IF((0.67*BF75)&gt;BF69,"no","yes")</f>
        <v>#DIV/0!</v>
      </c>
      <c r="BG74" s="607" t="e">
        <f>IF((0.67*BG75)&gt;BG69,"no","yes")</f>
        <v>#DIV/0!</v>
      </c>
      <c r="BH74" s="265"/>
      <c r="BI74" s="607" t="e">
        <f>IF((0.67*BI75)&gt;BI69,"no","yes")</f>
        <v>#DIV/0!</v>
      </c>
      <c r="BJ74" s="607" t="e">
        <f>IF((0.67*BJ75)&gt;BJ69,"no","yes")</f>
        <v>#DIV/0!</v>
      </c>
      <c r="BK74" s="611"/>
      <c r="BL74" s="607" t="e">
        <f>IF((0.67*BL75)&gt;BL69,"no","yes")</f>
        <v>#DIV/0!</v>
      </c>
      <c r="BM74" s="607" t="e">
        <f>IF((0.67*BM75)&gt;BM69,"no","yes")</f>
        <v>#DIV/0!</v>
      </c>
      <c r="BN74" s="265"/>
      <c r="BO74" s="607" t="e">
        <f>IF((0.67*BO75)&gt;BO69,"no","yes")</f>
        <v>#DIV/0!</v>
      </c>
      <c r="BP74" s="607" t="e">
        <f>IF((0.67*BP75)&gt;BP69,"no","yes")</f>
        <v>#DIV/0!</v>
      </c>
      <c r="BQ74" s="265"/>
      <c r="BR74" s="607" t="e">
        <f>IF((0.67*BR75)&gt;BR69,"no","yes")</f>
        <v>#DIV/0!</v>
      </c>
      <c r="BS74" s="607" t="e">
        <f>IF((0.67*BS75)&gt;BS69,"no","yes")</f>
        <v>#DIV/0!</v>
      </c>
      <c r="BT74" s="265"/>
      <c r="BU74" s="607" t="e">
        <f>IF((0.67*BU75)&gt;BU69,"no","yes")</f>
        <v>#DIV/0!</v>
      </c>
      <c r="BV74" s="607" t="e">
        <f>IF((0.67*BV75)&gt;BV69,"no","yes")</f>
        <v>#DIV/0!</v>
      </c>
      <c r="BW74" s="265"/>
      <c r="BX74" s="481"/>
    </row>
    <row r="75" spans="1:76" s="2" customFormat="1" ht="14">
      <c r="B75" s="5"/>
      <c r="C75" s="172"/>
      <c r="D75" s="843"/>
      <c r="E75" s="844"/>
      <c r="F75" s="844"/>
      <c r="G75" s="844"/>
      <c r="H75" s="844"/>
      <c r="I75" s="844"/>
      <c r="J75" s="845"/>
      <c r="K75" s="174"/>
      <c r="L75" s="174"/>
      <c r="M75" s="174"/>
      <c r="N75" s="174"/>
      <c r="O75" s="174"/>
      <c r="P75" s="174"/>
      <c r="Q75" s="174"/>
      <c r="R75" s="265"/>
      <c r="S75" s="267"/>
      <c r="T75" s="267"/>
      <c r="U75" s="185"/>
      <c r="V75" s="186"/>
      <c r="W75" s="187"/>
      <c r="Y75" s="526"/>
      <c r="Z75" s="5"/>
      <c r="AA75" s="5"/>
      <c r="AB75" s="5"/>
      <c r="AC75" s="5"/>
      <c r="AD75" s="5"/>
      <c r="AE75" s="5"/>
      <c r="AF75" s="5"/>
      <c r="AG75" s="5"/>
      <c r="AH75" s="5"/>
      <c r="AI75" s="5"/>
      <c r="AJ75" s="5"/>
      <c r="AK75" s="5"/>
      <c r="AL75" s="5"/>
      <c r="AM75" s="5"/>
      <c r="AN75" s="5"/>
      <c r="AO75" s="481"/>
      <c r="AP75" s="265"/>
      <c r="AQ75" s="265"/>
      <c r="AR75" s="265"/>
      <c r="AS75" s="606" t="s">
        <v>11</v>
      </c>
      <c r="AT75" s="607" t="e">
        <f>_xlfn.STDEV.P(AT49:AT68)</f>
        <v>#DIV/0!</v>
      </c>
      <c r="AU75" s="607" t="e">
        <f>_xlfn.STDEV.P(AU49:AU68)</f>
        <v>#DIV/0!</v>
      </c>
      <c r="AV75" s="608"/>
      <c r="AW75" s="607" t="e">
        <f>_xlfn.STDEV.P(AW49:AW68)</f>
        <v>#DIV/0!</v>
      </c>
      <c r="AX75" s="607" t="e">
        <f>_xlfn.STDEV.P(AX49:AX68)</f>
        <v>#DIV/0!</v>
      </c>
      <c r="AY75" s="265"/>
      <c r="AZ75" s="607" t="e">
        <f>_xlfn.STDEV.P(AZ49:AZ68)</f>
        <v>#DIV/0!</v>
      </c>
      <c r="BA75" s="607" t="e">
        <f>_xlfn.STDEV.P(BA49:BA68)</f>
        <v>#DIV/0!</v>
      </c>
      <c r="BB75" s="265"/>
      <c r="BC75" s="607" t="e">
        <f>_xlfn.STDEV.P(BC49:BC68)</f>
        <v>#DIV/0!</v>
      </c>
      <c r="BD75" s="607" t="e">
        <f>_xlfn.STDEV.P(BD49:BD68)</f>
        <v>#DIV/0!</v>
      </c>
      <c r="BE75" s="265"/>
      <c r="BF75" s="607" t="e">
        <f>_xlfn.STDEV.P(BF49:BF68)</f>
        <v>#DIV/0!</v>
      </c>
      <c r="BG75" s="607" t="e">
        <f>_xlfn.STDEV.P(BG49:BG68)</f>
        <v>#DIV/0!</v>
      </c>
      <c r="BH75" s="265"/>
      <c r="BI75" s="607" t="e">
        <f>_xlfn.STDEV.P(BI49:BI68)</f>
        <v>#DIV/0!</v>
      </c>
      <c r="BJ75" s="607" t="e">
        <f>_xlfn.STDEV.P(BJ49:BJ68)</f>
        <v>#DIV/0!</v>
      </c>
      <c r="BK75" s="265"/>
      <c r="BL75" s="607" t="e">
        <f>_xlfn.STDEV.P(BL49:BL68)</f>
        <v>#DIV/0!</v>
      </c>
      <c r="BM75" s="607" t="e">
        <f>_xlfn.STDEV.P(BM49:BM68)</f>
        <v>#DIV/0!</v>
      </c>
      <c r="BN75" s="265"/>
      <c r="BO75" s="607" t="e">
        <f>_xlfn.STDEV.P(BO49:BO68)</f>
        <v>#DIV/0!</v>
      </c>
      <c r="BP75" s="607" t="e">
        <f>_xlfn.STDEV.P(BP49:BP68)</f>
        <v>#DIV/0!</v>
      </c>
      <c r="BQ75" s="265"/>
      <c r="BR75" s="607" t="e">
        <f>_xlfn.STDEV.P(BR49:BR68)</f>
        <v>#DIV/0!</v>
      </c>
      <c r="BS75" s="607" t="e">
        <f>_xlfn.STDEV.P(BS49:BS68)</f>
        <v>#DIV/0!</v>
      </c>
      <c r="BT75" s="265"/>
      <c r="BU75" s="607" t="e">
        <f>_xlfn.STDEV.P(BU49:BU68)</f>
        <v>#DIV/0!</v>
      </c>
      <c r="BV75" s="607" t="e">
        <f>_xlfn.STDEV.P(BV49:BV68)</f>
        <v>#DIV/0!</v>
      </c>
      <c r="BW75" s="5"/>
      <c r="BX75" s="481"/>
    </row>
    <row r="76" spans="1:76" s="2" customFormat="1" ht="14">
      <c r="B76" s="5"/>
      <c r="C76" s="174"/>
      <c r="D76" s="846"/>
      <c r="E76" s="847"/>
      <c r="F76" s="847"/>
      <c r="G76" s="847"/>
      <c r="H76" s="847"/>
      <c r="I76" s="847"/>
      <c r="J76" s="848"/>
      <c r="R76" s="188" t="s">
        <v>137</v>
      </c>
      <c r="S76" s="83"/>
      <c r="T76" s="174"/>
      <c r="U76" s="189"/>
      <c r="V76" s="190"/>
      <c r="W76" s="191"/>
      <c r="Y76" s="526"/>
      <c r="Z76" s="5"/>
      <c r="AA76" s="5"/>
      <c r="AB76" s="5"/>
      <c r="AC76" s="5"/>
      <c r="AD76" s="5"/>
      <c r="AE76" s="5"/>
      <c r="AF76" s="5"/>
      <c r="AG76" s="5"/>
      <c r="AH76" s="5"/>
      <c r="AI76" s="5"/>
      <c r="AJ76" s="5"/>
      <c r="AK76" s="5"/>
      <c r="AL76" s="5"/>
      <c r="AM76" s="5"/>
      <c r="AN76" s="5"/>
      <c r="AO76" s="481"/>
      <c r="AP76" s="265"/>
      <c r="AQ76" s="265"/>
      <c r="AR76" s="265"/>
      <c r="AS76" s="611" t="s">
        <v>98</v>
      </c>
      <c r="AT76" s="612">
        <f>COUNTIF(AT49:AT68,"&gt;0")</f>
        <v>0</v>
      </c>
      <c r="AU76" s="612">
        <f>COUNTIF(AU49:AU68,"&gt;0")</f>
        <v>0</v>
      </c>
      <c r="AV76" s="613"/>
      <c r="AW76" s="612">
        <f>COUNTIF(AW49:AW68,"&gt;0")</f>
        <v>0</v>
      </c>
      <c r="AX76" s="612">
        <f>COUNTIF(AX49:AX68,"&gt;0")</f>
        <v>0</v>
      </c>
      <c r="AY76" s="265"/>
      <c r="AZ76" s="612">
        <f>COUNTIF(AZ49:AZ68,"&gt;0")</f>
        <v>0</v>
      </c>
      <c r="BA76" s="612">
        <f>COUNTIF(BA49:BA68,"&gt;0")</f>
        <v>0</v>
      </c>
      <c r="BB76" s="265"/>
      <c r="BC76" s="612">
        <f>COUNTIF(BC49:BC68,"&gt;0")</f>
        <v>0</v>
      </c>
      <c r="BD76" s="612">
        <f>COUNTIF(BD49:BD68,"&gt;0")</f>
        <v>0</v>
      </c>
      <c r="BE76" s="265"/>
      <c r="BF76" s="612">
        <f>COUNTIF(BF49:BF68,"&gt;0")</f>
        <v>0</v>
      </c>
      <c r="BG76" s="612">
        <f>COUNTIF(BG49:BG68,"&gt;0")</f>
        <v>0</v>
      </c>
      <c r="BH76" s="265"/>
      <c r="BI76" s="612">
        <f>COUNTIF(BI49:BI68,"&gt;0")</f>
        <v>0</v>
      </c>
      <c r="BJ76" s="612">
        <f>COUNTIF(BJ49:BJ68,"&gt;0")</f>
        <v>0</v>
      </c>
      <c r="BK76" s="265"/>
      <c r="BL76" s="612">
        <f>COUNTIF(BL49:BL68,"&gt;0")</f>
        <v>0</v>
      </c>
      <c r="BM76" s="612">
        <f>COUNTIF(BM49:BM68,"&gt;0")</f>
        <v>0</v>
      </c>
      <c r="BN76" s="265"/>
      <c r="BO76" s="612">
        <f>COUNTIF(BO49:BO68,"&gt;0")</f>
        <v>0</v>
      </c>
      <c r="BP76" s="612">
        <f>COUNTIF(BP49:BP68,"&gt;0")</f>
        <v>0</v>
      </c>
      <c r="BQ76" s="265"/>
      <c r="BR76" s="612">
        <f>COUNTIF(BR49:BR68,"&gt;0")</f>
        <v>0</v>
      </c>
      <c r="BS76" s="612">
        <f>COUNTIF(BS49:BS68,"&gt;0")</f>
        <v>0</v>
      </c>
      <c r="BT76" s="265"/>
      <c r="BU76" s="612">
        <f>COUNTIF(BU49:BU68,"&gt;0")</f>
        <v>0</v>
      </c>
      <c r="BV76" s="612">
        <f>COUNTIF(BV49:BV68,"&gt;0")</f>
        <v>0</v>
      </c>
      <c r="BW76" s="5"/>
      <c r="BX76" s="481"/>
    </row>
    <row r="77" spans="1:76" s="2" customFormat="1" ht="14">
      <c r="A77" s="235"/>
      <c r="B77" s="305"/>
      <c r="R77" s="192" t="s">
        <v>36</v>
      </c>
      <c r="S77" s="83"/>
      <c r="T77" s="174"/>
      <c r="U77" s="189"/>
      <c r="V77" s="190"/>
      <c r="W77" s="191"/>
      <c r="Y77" s="526"/>
      <c r="Z77" s="5"/>
      <c r="AA77" s="5"/>
      <c r="AB77" s="5"/>
      <c r="AC77" s="5"/>
      <c r="AD77" s="5"/>
      <c r="AE77" s="5"/>
      <c r="AF77" s="5"/>
      <c r="AG77" s="5"/>
      <c r="AH77" s="5"/>
      <c r="AI77" s="5"/>
      <c r="AJ77" s="5"/>
      <c r="AK77" s="5"/>
      <c r="AL77" s="5"/>
      <c r="AM77" s="5"/>
      <c r="AN77" s="5"/>
      <c r="AO77" s="481"/>
      <c r="AP77" s="5"/>
      <c r="AQ77" s="5"/>
      <c r="AR77" s="5"/>
      <c r="AS77" s="310"/>
      <c r="AT77" s="310"/>
      <c r="AU77" s="310"/>
      <c r="AV77" s="310"/>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481"/>
    </row>
    <row r="78" spans="1:76" s="2" customFormat="1" ht="14">
      <c r="B78" s="5"/>
      <c r="S78" s="83"/>
      <c r="T78" s="174"/>
      <c r="U78" s="193"/>
      <c r="V78" s="194"/>
      <c r="W78" s="195"/>
      <c r="Y78" s="526"/>
      <c r="Z78" s="5"/>
      <c r="AA78" s="5"/>
      <c r="AB78" s="5"/>
      <c r="AC78" s="5"/>
      <c r="AD78" s="5"/>
      <c r="AE78" s="5"/>
      <c r="AF78" s="5"/>
      <c r="AG78" s="5"/>
      <c r="AH78" s="5"/>
      <c r="AI78" s="5"/>
      <c r="AJ78" s="5"/>
      <c r="AK78" s="5"/>
      <c r="AL78" s="5"/>
      <c r="AM78" s="5"/>
      <c r="AN78" s="5"/>
      <c r="AO78" s="481"/>
      <c r="AP78" s="5"/>
      <c r="AQ78" s="5"/>
      <c r="AR78" s="5"/>
      <c r="AS78" s="310"/>
      <c r="AT78" s="310"/>
      <c r="AU78" s="310"/>
      <c r="AV78" s="310"/>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481"/>
    </row>
    <row r="79" spans="1:76" s="2" customFormat="1" ht="14">
      <c r="B79" s="5"/>
      <c r="R79" s="83"/>
      <c r="S79" s="83"/>
      <c r="T79" s="174"/>
      <c r="U79" s="174"/>
      <c r="V79" s="174"/>
      <c r="W79" s="174"/>
      <c r="Y79" s="526"/>
      <c r="Z79" s="5"/>
      <c r="AA79" s="5"/>
      <c r="AB79" s="5"/>
      <c r="AC79" s="5"/>
      <c r="AD79" s="5"/>
      <c r="AE79" s="5"/>
      <c r="AF79" s="5"/>
      <c r="AG79" s="5"/>
      <c r="AH79" s="5"/>
      <c r="AI79" s="5"/>
      <c r="AJ79" s="5"/>
      <c r="AK79" s="5"/>
      <c r="AL79" s="5"/>
      <c r="AM79" s="5"/>
      <c r="AN79" s="5"/>
      <c r="AO79" s="481"/>
      <c r="AP79" s="310"/>
      <c r="AQ79" s="310"/>
      <c r="AR79" s="310"/>
      <c r="AS79" s="485"/>
      <c r="AT79" s="485"/>
      <c r="AU79" s="485"/>
      <c r="AV79" s="485"/>
      <c r="AW79" s="513"/>
      <c r="AX79" s="513"/>
      <c r="AY79" s="513"/>
      <c r="AZ79" s="485"/>
      <c r="BA79" s="485"/>
      <c r="BB79" s="513"/>
      <c r="BC79" s="513"/>
      <c r="BD79" s="513"/>
      <c r="BE79" s="485"/>
      <c r="BF79" s="485"/>
      <c r="BG79" s="513"/>
      <c r="BH79" s="513"/>
      <c r="BI79" s="513"/>
      <c r="BJ79" s="485"/>
      <c r="BK79" s="485"/>
      <c r="BL79" s="513"/>
      <c r="BM79" s="513"/>
      <c r="BN79" s="513"/>
      <c r="BO79" s="485"/>
      <c r="BP79" s="485"/>
      <c r="BQ79" s="513"/>
      <c r="BR79" s="513"/>
      <c r="BS79" s="513"/>
      <c r="BT79" s="485"/>
      <c r="BU79" s="485"/>
      <c r="BV79" s="513"/>
      <c r="BW79" s="485"/>
      <c r="BX79" s="481"/>
    </row>
    <row r="80" spans="1:76" s="134" customFormat="1" ht="30">
      <c r="A80" s="131" t="s">
        <v>62</v>
      </c>
      <c r="B80" s="306"/>
      <c r="C80" s="132"/>
      <c r="D80" s="133"/>
      <c r="E80" s="133"/>
      <c r="F80" s="133"/>
      <c r="G80" s="133"/>
      <c r="J80" s="133"/>
      <c r="K80" s="133"/>
      <c r="Q80" s="135"/>
      <c r="R80" s="904" t="s">
        <v>154</v>
      </c>
      <c r="S80" s="904"/>
      <c r="T80" s="904"/>
      <c r="Y80" s="579"/>
      <c r="Z80" s="579"/>
      <c r="AA80" s="579"/>
      <c r="AB80" s="579"/>
      <c r="AC80" s="579"/>
      <c r="AD80" s="581"/>
      <c r="AE80" s="579"/>
      <c r="AF80" s="579"/>
      <c r="AG80" s="579"/>
      <c r="AH80" s="579" t="s">
        <v>130</v>
      </c>
      <c r="AI80" s="579"/>
      <c r="AJ80" s="579"/>
      <c r="AK80" s="579"/>
      <c r="AL80" s="579"/>
      <c r="AM80" s="579"/>
      <c r="AN80" s="579"/>
      <c r="AO80" s="579"/>
      <c r="AP80" s="579"/>
      <c r="AQ80" s="579"/>
      <c r="AR80" s="579"/>
      <c r="AS80" s="579"/>
      <c r="AT80" s="579"/>
      <c r="AU80" s="579"/>
      <c r="AV80" s="579"/>
      <c r="AW80" s="579"/>
      <c r="AX80" s="579"/>
      <c r="AY80" s="579"/>
      <c r="AZ80" s="579"/>
      <c r="BA80" s="579"/>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row>
    <row r="81" spans="1:76" s="39" customFormat="1" ht="13.5" customHeight="1">
      <c r="B81" s="269"/>
      <c r="C81" s="129"/>
      <c r="D81" s="130"/>
      <c r="E81" s="130"/>
      <c r="F81" s="130"/>
      <c r="G81" s="130"/>
      <c r="J81" s="130"/>
      <c r="K81" s="130"/>
      <c r="Q81" s="69"/>
      <c r="R81" s="137"/>
      <c r="S81" s="137"/>
      <c r="T81" s="137"/>
      <c r="Y81" s="490"/>
      <c r="Z81" s="269"/>
      <c r="AA81" s="269"/>
      <c r="AB81" s="269"/>
      <c r="AC81" s="269"/>
      <c r="AD81" s="269"/>
      <c r="AE81" s="269"/>
      <c r="AF81" s="269"/>
      <c r="AG81" s="269"/>
      <c r="AH81" s="269"/>
      <c r="AI81" s="269"/>
      <c r="AJ81" s="269"/>
      <c r="AK81" s="269"/>
      <c r="AL81" s="269"/>
      <c r="AM81" s="269"/>
      <c r="AN81" s="269"/>
      <c r="AO81" s="490"/>
      <c r="AP81" s="269"/>
      <c r="AQ81" s="269"/>
      <c r="AR81" s="269"/>
      <c r="AS81" s="269"/>
      <c r="AT81" s="269"/>
      <c r="AU81" s="269"/>
      <c r="AV81" s="269"/>
      <c r="AW81" s="269"/>
      <c r="AX81" s="269"/>
      <c r="AY81" s="269"/>
      <c r="AZ81" s="269"/>
      <c r="BA81" s="269"/>
      <c r="BB81" s="269"/>
      <c r="BC81" s="269"/>
      <c r="BD81" s="269"/>
      <c r="BE81" s="269"/>
      <c r="BF81" s="269"/>
      <c r="BG81" s="269"/>
      <c r="BH81" s="269"/>
      <c r="BI81" s="269"/>
      <c r="BJ81" s="269"/>
      <c r="BK81" s="269"/>
      <c r="BL81" s="269"/>
      <c r="BM81" s="269"/>
      <c r="BN81" s="269"/>
      <c r="BO81" s="269"/>
      <c r="BP81" s="269"/>
      <c r="BQ81" s="269"/>
      <c r="BR81" s="269"/>
      <c r="BS81" s="269"/>
      <c r="BT81" s="269"/>
      <c r="BU81" s="269"/>
      <c r="BV81" s="269"/>
      <c r="BW81" s="269"/>
      <c r="BX81" s="490"/>
    </row>
    <row r="82" spans="1:76" s="66" customFormat="1" ht="18">
      <c r="A82" s="138">
        <f>A46+1</f>
        <v>2</v>
      </c>
      <c r="B82" s="298"/>
      <c r="C82" s="139" t="str">
        <f>VariableConventionalFirstCost</f>
        <v>CONVENTIONAL First Cost per Implementation Unit for replaced practices/technologies</v>
      </c>
      <c r="D82" s="140"/>
      <c r="E82" s="140"/>
      <c r="F82" s="140"/>
      <c r="G82" s="125"/>
      <c r="H82" s="140"/>
      <c r="I82" s="140"/>
      <c r="J82" s="140"/>
      <c r="K82" s="140"/>
      <c r="L82" s="140"/>
      <c r="M82" s="140"/>
      <c r="N82" s="140"/>
      <c r="O82" s="140"/>
      <c r="P82" s="140"/>
      <c r="Q82" s="140"/>
      <c r="R82" s="140"/>
      <c r="S82" s="125"/>
      <c r="T82" s="125"/>
      <c r="U82" s="125"/>
      <c r="V82" s="125"/>
      <c r="W82" s="125"/>
      <c r="X82" s="125"/>
      <c r="Y82" s="490"/>
      <c r="Z82" s="490"/>
      <c r="AA82" s="490"/>
      <c r="AB82" s="490"/>
      <c r="AC82" s="490"/>
      <c r="AD82" s="490"/>
      <c r="AE82" s="490"/>
      <c r="AF82" s="490"/>
      <c r="AG82" s="490"/>
      <c r="AH82" s="490"/>
      <c r="AI82" s="490"/>
      <c r="AJ82" s="490"/>
      <c r="AK82" s="490"/>
      <c r="AL82" s="490"/>
      <c r="AM82" s="490"/>
      <c r="AN82" s="490"/>
      <c r="AO82" s="490"/>
      <c r="AP82" s="614">
        <f>A82</f>
        <v>2</v>
      </c>
      <c r="AQ82" s="614" t="str">
        <f>C82</f>
        <v>CONVENTIONAL First Cost per Implementation Unit for replaced practices/technologies</v>
      </c>
      <c r="AR82" s="615"/>
      <c r="AS82" s="616"/>
      <c r="AT82" s="616"/>
      <c r="AU82" s="616"/>
      <c r="AV82" s="616"/>
      <c r="AW82" s="615"/>
      <c r="AX82" s="615"/>
      <c r="AY82" s="615"/>
      <c r="AZ82" s="615"/>
      <c r="BA82" s="615"/>
      <c r="BB82" s="615"/>
      <c r="BC82" s="615"/>
      <c r="BD82" s="615"/>
      <c r="BE82" s="615"/>
      <c r="BF82" s="615"/>
      <c r="BG82" s="615"/>
      <c r="BH82" s="615"/>
      <c r="BI82" s="615"/>
      <c r="BJ82" s="615"/>
      <c r="BK82" s="615"/>
      <c r="BL82" s="615"/>
      <c r="BM82" s="615"/>
      <c r="BN82" s="615"/>
      <c r="BO82" s="615"/>
      <c r="BP82" s="615"/>
      <c r="BQ82" s="615"/>
      <c r="BR82" s="615"/>
      <c r="BS82" s="615"/>
      <c r="BT82" s="615"/>
      <c r="BU82" s="615"/>
      <c r="BV82" s="615"/>
      <c r="BW82" s="615"/>
      <c r="BX82" s="490"/>
    </row>
    <row r="83" spans="1:76" s="153" customFormat="1" ht="31" thickBot="1">
      <c r="A83" s="144" t="s">
        <v>39</v>
      </c>
      <c r="B83" s="300" t="s">
        <v>9</v>
      </c>
      <c r="C83" s="145" t="s">
        <v>139</v>
      </c>
      <c r="D83" s="146" t="s">
        <v>40</v>
      </c>
      <c r="E83" s="146" t="s">
        <v>234</v>
      </c>
      <c r="F83" s="147" t="s">
        <v>113</v>
      </c>
      <c r="G83" s="211" t="s">
        <v>424</v>
      </c>
      <c r="H83" s="4" t="s">
        <v>59</v>
      </c>
      <c r="I83" s="695" t="s">
        <v>425</v>
      </c>
      <c r="J83" s="148" t="s">
        <v>133</v>
      </c>
      <c r="K83" s="149" t="s">
        <v>140</v>
      </c>
      <c r="L83" s="150" t="s">
        <v>100</v>
      </c>
      <c r="M83" s="658" t="s">
        <v>141</v>
      </c>
      <c r="N83" s="152" t="s">
        <v>135</v>
      </c>
      <c r="O83" s="152" t="s">
        <v>57</v>
      </c>
      <c r="Q83" s="363" t="s">
        <v>272</v>
      </c>
      <c r="R83" s="364" t="s">
        <v>56</v>
      </c>
      <c r="S83" s="258" t="s">
        <v>41</v>
      </c>
      <c r="T83" s="364" t="s">
        <v>136</v>
      </c>
      <c r="U83" s="156" t="s">
        <v>42</v>
      </c>
      <c r="Y83" s="617"/>
      <c r="Z83" s="594"/>
      <c r="AA83" s="594"/>
      <c r="AB83" s="594"/>
      <c r="AC83" s="594"/>
      <c r="AD83" s="594"/>
      <c r="AE83" s="594"/>
      <c r="AF83" s="594"/>
      <c r="AG83" s="594"/>
      <c r="AH83" s="594"/>
      <c r="AI83" s="594"/>
      <c r="AJ83" s="594"/>
      <c r="AK83" s="594"/>
      <c r="AL83" s="594"/>
      <c r="AM83" s="594"/>
      <c r="AN83" s="594"/>
      <c r="AO83" s="617"/>
      <c r="AP83" s="269"/>
      <c r="AQ83" s="269"/>
      <c r="AR83" s="269"/>
      <c r="AS83" s="269"/>
      <c r="AT83" s="586" t="s">
        <v>230</v>
      </c>
      <c r="AU83" s="586"/>
      <c r="AV83" s="269"/>
      <c r="AW83" s="586" t="s">
        <v>1</v>
      </c>
      <c r="AX83" s="586"/>
      <c r="AY83" s="269"/>
      <c r="AZ83" s="586" t="s">
        <v>2</v>
      </c>
      <c r="BA83" s="586"/>
      <c r="BB83" s="269"/>
      <c r="BC83" s="586" t="s">
        <v>283</v>
      </c>
      <c r="BD83" s="586"/>
      <c r="BE83" s="269"/>
      <c r="BF83" s="586" t="s">
        <v>284</v>
      </c>
      <c r="BG83" s="586"/>
      <c r="BH83" s="269"/>
      <c r="BI83" s="586" t="s">
        <v>3</v>
      </c>
      <c r="BJ83" s="586"/>
      <c r="BK83" s="269"/>
      <c r="BL83" s="586" t="s">
        <v>4</v>
      </c>
      <c r="BM83" s="586"/>
      <c r="BN83" s="269"/>
      <c r="BO83" s="586" t="s">
        <v>5</v>
      </c>
      <c r="BP83" s="586"/>
      <c r="BQ83" s="269"/>
      <c r="BR83" s="586" t="s">
        <v>6</v>
      </c>
      <c r="BS83" s="586"/>
      <c r="BT83" s="269"/>
      <c r="BU83" s="586" t="s">
        <v>34</v>
      </c>
      <c r="BV83" s="269"/>
      <c r="BW83" s="269"/>
      <c r="BX83" s="617"/>
    </row>
    <row r="84" spans="1:76" s="39" customFormat="1" ht="15">
      <c r="A84" s="159">
        <v>1</v>
      </c>
      <c r="B84" s="301" t="str">
        <f t="shared" ref="B84:B103" si="25">CONCATENATE(E84,": ",C84)</f>
        <v xml:space="preserve">: </v>
      </c>
      <c r="C84" s="160"/>
      <c r="D84" s="160"/>
      <c r="E84" s="160"/>
      <c r="F84" s="160"/>
      <c r="G84" s="161"/>
      <c r="H84" s="162"/>
      <c r="I84" s="162"/>
      <c r="J84" s="163"/>
      <c r="K84" s="164"/>
      <c r="L84" s="656"/>
      <c r="M84" s="659" t="s">
        <v>311</v>
      </c>
      <c r="N84" s="660"/>
      <c r="O84" s="163"/>
      <c r="P84" s="165"/>
      <c r="Q84" s="365"/>
      <c r="R84" s="259" t="str">
        <f>IF(Q84="Y","",IF(AND(L84="",J84=""),"",IF(L84="",J84,L84)))</f>
        <v/>
      </c>
      <c r="S84" s="260" t="str">
        <f>IF(R84="","",IF(R112="Y",T84,IF(R84&gt;=R104-$AA$35*R108,IF(R84&lt;=R104+$AA$35*R108,R84,""),"")))</f>
        <v/>
      </c>
      <c r="T84" s="259" t="str">
        <f>IF(Q84="Y","",IF(AND(L84="",J84=""),"",IF(L84="",J84*N84,L84*N84)))</f>
        <v/>
      </c>
      <c r="U84" s="259" t="str">
        <f t="shared" ref="U84:U103" si="26">IF(AND(M84="",K84=""),"",IF(M84="",K84,M84))</f>
        <v>US$2014/kW Installed</v>
      </c>
      <c r="Y84" s="490"/>
      <c r="Z84" s="269"/>
      <c r="AA84" s="269"/>
      <c r="AB84" s="269"/>
      <c r="AC84" s="269"/>
      <c r="AD84" s="269"/>
      <c r="AE84" s="269"/>
      <c r="AF84" s="269"/>
      <c r="AG84" s="269"/>
      <c r="AH84" s="269"/>
      <c r="AI84" s="269"/>
      <c r="AJ84" s="269"/>
      <c r="AK84" s="269"/>
      <c r="AL84" s="269"/>
      <c r="AM84" s="269"/>
      <c r="AN84" s="269"/>
      <c r="AO84" s="490"/>
      <c r="AP84" s="594"/>
      <c r="AQ84" s="594"/>
      <c r="AR84" s="419" t="s">
        <v>131</v>
      </c>
      <c r="AS84" s="594"/>
      <c r="AT84" s="596" t="s">
        <v>56</v>
      </c>
      <c r="AU84" s="258" t="s">
        <v>41</v>
      </c>
      <c r="AV84" s="594"/>
      <c r="AW84" s="596" t="s">
        <v>56</v>
      </c>
      <c r="AX84" s="258" t="s">
        <v>41</v>
      </c>
      <c r="AY84" s="594"/>
      <c r="AZ84" s="596" t="s">
        <v>56</v>
      </c>
      <c r="BA84" s="258" t="s">
        <v>41</v>
      </c>
      <c r="BB84" s="594"/>
      <c r="BC84" s="596" t="s">
        <v>56</v>
      </c>
      <c r="BD84" s="258" t="s">
        <v>41</v>
      </c>
      <c r="BE84" s="594"/>
      <c r="BF84" s="596" t="s">
        <v>56</v>
      </c>
      <c r="BG84" s="258" t="s">
        <v>41</v>
      </c>
      <c r="BH84" s="594"/>
      <c r="BI84" s="596" t="s">
        <v>56</v>
      </c>
      <c r="BJ84" s="258" t="s">
        <v>41</v>
      </c>
      <c r="BK84" s="594"/>
      <c r="BL84" s="596" t="s">
        <v>56</v>
      </c>
      <c r="BM84" s="258" t="s">
        <v>41</v>
      </c>
      <c r="BN84" s="594"/>
      <c r="BO84" s="596" t="s">
        <v>56</v>
      </c>
      <c r="BP84" s="258" t="s">
        <v>41</v>
      </c>
      <c r="BQ84" s="594"/>
      <c r="BR84" s="596" t="s">
        <v>56</v>
      </c>
      <c r="BS84" s="258" t="s">
        <v>41</v>
      </c>
      <c r="BT84" s="594"/>
      <c r="BU84" s="596" t="s">
        <v>56</v>
      </c>
      <c r="BV84" s="258" t="s">
        <v>41</v>
      </c>
      <c r="BW84" s="594"/>
      <c r="BX84" s="490"/>
    </row>
    <row r="85" spans="1:76" s="39" customFormat="1" ht="14">
      <c r="A85" s="159">
        <v>2</v>
      </c>
      <c r="B85" s="301" t="str">
        <f t="shared" si="25"/>
        <v xml:space="preserve">: </v>
      </c>
      <c r="C85" s="160"/>
      <c r="D85" s="160"/>
      <c r="E85" s="160"/>
      <c r="F85" s="160"/>
      <c r="G85" s="161"/>
      <c r="H85" s="162"/>
      <c r="I85" s="162"/>
      <c r="J85" s="163"/>
      <c r="K85" s="163"/>
      <c r="L85" s="656"/>
      <c r="M85" s="659" t="s">
        <v>311</v>
      </c>
      <c r="N85" s="660"/>
      <c r="O85" s="163"/>
      <c r="P85" s="165"/>
      <c r="Q85" s="365"/>
      <c r="R85" s="259" t="str">
        <f t="shared" ref="R85:R103" si="27">IF(Q85="Y","",IF(AND(L85="",J85=""),"",IF(L85="",J85,L85)))</f>
        <v/>
      </c>
      <c r="S85" s="260" t="str">
        <f>IF(R85="","",IF(R112="Y",T85,IF(R85&gt;=R104-$AA$35*R108,IF(R85&lt;=R104+$AA$35*R108,R85,""),"")))</f>
        <v/>
      </c>
      <c r="T85" s="259" t="str">
        <f t="shared" ref="T85:T103" si="28">IF(Q85="Y","",IF(AND(L85="",J85=""),"",IF(L85="",J85*N85,L85*N85)))</f>
        <v/>
      </c>
      <c r="U85" s="259" t="str">
        <f t="shared" si="26"/>
        <v>US$2014/kW Installed</v>
      </c>
      <c r="Y85" s="490"/>
      <c r="Z85" s="269"/>
      <c r="AA85" s="269"/>
      <c r="AB85" s="269"/>
      <c r="AC85" s="269"/>
      <c r="AD85" s="269"/>
      <c r="AE85" s="269"/>
      <c r="AF85" s="269"/>
      <c r="AG85" s="269"/>
      <c r="AH85" s="269"/>
      <c r="AI85" s="269"/>
      <c r="AJ85" s="269"/>
      <c r="AK85" s="269"/>
      <c r="AL85" s="269"/>
      <c r="AM85" s="269"/>
      <c r="AN85" s="269"/>
      <c r="AO85" s="490"/>
      <c r="AP85" s="269"/>
      <c r="AQ85" s="269"/>
      <c r="AR85" s="597" t="str">
        <f>$U84</f>
        <v>US$2014/kW Installed</v>
      </c>
      <c r="AS85" s="269"/>
      <c r="AT85" s="598" t="str">
        <f>IF($E85=$AT$47,R85,"")</f>
        <v/>
      </c>
      <c r="AU85" s="598" t="str">
        <f>IF($E85=$AT$47,S85,"")</f>
        <v/>
      </c>
      <c r="AV85" s="269"/>
      <c r="AW85" s="598" t="str">
        <f t="shared" ref="AW85:AX100" si="29">IF($E84=$AW$83,R84,"")</f>
        <v/>
      </c>
      <c r="AX85" s="598" t="str">
        <f t="shared" si="29"/>
        <v/>
      </c>
      <c r="AY85" s="269"/>
      <c r="AZ85" s="598" t="str">
        <f t="shared" ref="AZ85:BA100" si="30">IF($E84=$AZ$83,R84,"")</f>
        <v/>
      </c>
      <c r="BA85" s="598" t="str">
        <f t="shared" si="30"/>
        <v/>
      </c>
      <c r="BB85" s="269"/>
      <c r="BC85" s="598" t="str">
        <f t="shared" ref="BC85:BD100" si="31">IF($E84=$BC$83,R84,"")</f>
        <v/>
      </c>
      <c r="BD85" s="598" t="str">
        <f t="shared" si="31"/>
        <v/>
      </c>
      <c r="BE85" s="269"/>
      <c r="BF85" s="598" t="str">
        <f t="shared" ref="BF85:BG100" si="32">IF($E84=$BF$83,R84,"")</f>
        <v/>
      </c>
      <c r="BG85" s="598" t="str">
        <f t="shared" si="32"/>
        <v/>
      </c>
      <c r="BH85" s="269"/>
      <c r="BI85" s="598" t="str">
        <f t="shared" ref="BI85:BJ100" si="33">IF($E84=$BI$83,R84,"")</f>
        <v/>
      </c>
      <c r="BJ85" s="598" t="str">
        <f t="shared" si="33"/>
        <v/>
      </c>
      <c r="BK85" s="269"/>
      <c r="BL85" s="598" t="str">
        <f t="shared" ref="BL85:BM100" si="34">IF($E84=$BL$83,R84,"")</f>
        <v/>
      </c>
      <c r="BM85" s="598" t="str">
        <f t="shared" si="34"/>
        <v/>
      </c>
      <c r="BN85" s="269"/>
      <c r="BO85" s="598" t="str">
        <f t="shared" ref="BO85:BP100" si="35">IF($E84=$BO$83,R84,"")</f>
        <v/>
      </c>
      <c r="BP85" s="598" t="str">
        <f t="shared" si="35"/>
        <v/>
      </c>
      <c r="BQ85" s="269"/>
      <c r="BR85" s="598" t="str">
        <f t="shared" ref="BR85:BS100" si="36">IF($E84=$BR$83,R84,"")</f>
        <v/>
      </c>
      <c r="BS85" s="598" t="str">
        <f t="shared" si="36"/>
        <v/>
      </c>
      <c r="BT85" s="269"/>
      <c r="BU85" s="598" t="str">
        <f t="shared" ref="BU85:BV100" si="37">IF($E84=$BU$83,R84,"")</f>
        <v/>
      </c>
      <c r="BV85" s="598" t="str">
        <f t="shared" si="37"/>
        <v/>
      </c>
      <c r="BW85" s="269"/>
      <c r="BX85" s="490"/>
    </row>
    <row r="86" spans="1:76" s="39" customFormat="1" ht="14">
      <c r="A86" s="159">
        <v>3</v>
      </c>
      <c r="B86" s="301" t="str">
        <f>CONCATENATE(E86,": ",C86)</f>
        <v xml:space="preserve">: </v>
      </c>
      <c r="C86" s="168"/>
      <c r="D86" s="162"/>
      <c r="E86" s="162"/>
      <c r="F86" s="169"/>
      <c r="G86" s="161"/>
      <c r="H86" s="162"/>
      <c r="I86" s="162"/>
      <c r="J86" s="170"/>
      <c r="K86" s="170"/>
      <c r="L86" s="656"/>
      <c r="M86" s="659" t="s">
        <v>311</v>
      </c>
      <c r="N86" s="660"/>
      <c r="O86" s="163"/>
      <c r="P86" s="165"/>
      <c r="Q86" s="365"/>
      <c r="R86" s="259" t="str">
        <f t="shared" si="27"/>
        <v/>
      </c>
      <c r="S86" s="260" t="str">
        <f>IF(R86="","",IF(R112="Y",T86,IF(R86&gt;=R104-$AA$35*R108,IF(R86&lt;=R104+$AA$35*R108,R86,""),"")))</f>
        <v/>
      </c>
      <c r="T86" s="259" t="str">
        <f t="shared" si="28"/>
        <v/>
      </c>
      <c r="U86" s="259" t="str">
        <f t="shared" si="26"/>
        <v>US$2014/kW Installed</v>
      </c>
      <c r="Y86" s="490"/>
      <c r="Z86" s="269"/>
      <c r="AA86" s="269"/>
      <c r="AB86" s="269"/>
      <c r="AC86" s="269"/>
      <c r="AD86" s="269"/>
      <c r="AE86" s="269"/>
      <c r="AF86" s="269"/>
      <c r="AG86" s="269"/>
      <c r="AH86" s="269"/>
      <c r="AI86" s="269"/>
      <c r="AJ86" s="269"/>
      <c r="AK86" s="269"/>
      <c r="AL86" s="269"/>
      <c r="AM86" s="269"/>
      <c r="AN86" s="269"/>
      <c r="AO86" s="490"/>
      <c r="AP86" s="269"/>
      <c r="AQ86" s="269"/>
      <c r="AR86" s="600"/>
      <c r="AS86" s="269"/>
      <c r="AT86" s="598" t="str">
        <f>IF($E86=$AT$47,R86,"")</f>
        <v/>
      </c>
      <c r="AU86" s="598" t="str">
        <f t="shared" ref="AU86:AU104" si="38">IF($E86=$AT$47,S86,"")</f>
        <v/>
      </c>
      <c r="AV86" s="269"/>
      <c r="AW86" s="598" t="str">
        <f t="shared" si="29"/>
        <v/>
      </c>
      <c r="AX86" s="598" t="str">
        <f t="shared" si="29"/>
        <v/>
      </c>
      <c r="AY86" s="269"/>
      <c r="AZ86" s="598" t="str">
        <f t="shared" si="30"/>
        <v/>
      </c>
      <c r="BA86" s="598" t="str">
        <f t="shared" si="30"/>
        <v/>
      </c>
      <c r="BB86" s="269"/>
      <c r="BC86" s="598" t="str">
        <f t="shared" si="31"/>
        <v/>
      </c>
      <c r="BD86" s="598" t="str">
        <f t="shared" si="31"/>
        <v/>
      </c>
      <c r="BE86" s="269"/>
      <c r="BF86" s="598" t="str">
        <f t="shared" si="32"/>
        <v/>
      </c>
      <c r="BG86" s="598" t="str">
        <f t="shared" si="32"/>
        <v/>
      </c>
      <c r="BH86" s="269"/>
      <c r="BI86" s="598" t="str">
        <f t="shared" si="33"/>
        <v/>
      </c>
      <c r="BJ86" s="598" t="str">
        <f t="shared" si="33"/>
        <v/>
      </c>
      <c r="BK86" s="269"/>
      <c r="BL86" s="598" t="str">
        <f t="shared" si="34"/>
        <v/>
      </c>
      <c r="BM86" s="598" t="str">
        <f t="shared" si="34"/>
        <v/>
      </c>
      <c r="BN86" s="269"/>
      <c r="BO86" s="598" t="str">
        <f t="shared" si="35"/>
        <v/>
      </c>
      <c r="BP86" s="598" t="str">
        <f t="shared" si="35"/>
        <v/>
      </c>
      <c r="BQ86" s="269"/>
      <c r="BR86" s="598" t="str">
        <f t="shared" si="36"/>
        <v/>
      </c>
      <c r="BS86" s="598" t="str">
        <f t="shared" si="36"/>
        <v/>
      </c>
      <c r="BT86" s="269"/>
      <c r="BU86" s="598" t="str">
        <f t="shared" si="37"/>
        <v/>
      </c>
      <c r="BV86" s="598" t="str">
        <f t="shared" si="37"/>
        <v/>
      </c>
      <c r="BW86" s="269"/>
      <c r="BX86" s="490"/>
    </row>
    <row r="87" spans="1:76" s="39" customFormat="1" ht="14">
      <c r="A87" s="159">
        <v>4</v>
      </c>
      <c r="B87" s="301" t="str">
        <f t="shared" si="25"/>
        <v xml:space="preserve">: </v>
      </c>
      <c r="C87" s="168"/>
      <c r="D87" s="162"/>
      <c r="E87" s="162"/>
      <c r="F87" s="169"/>
      <c r="G87" s="161"/>
      <c r="H87" s="162"/>
      <c r="I87" s="162"/>
      <c r="J87" s="170"/>
      <c r="K87" s="170"/>
      <c r="L87" s="656"/>
      <c r="M87" s="659" t="s">
        <v>311</v>
      </c>
      <c r="N87" s="661"/>
      <c r="O87" s="163"/>
      <c r="P87" s="165"/>
      <c r="Q87" s="365"/>
      <c r="R87" s="259" t="str">
        <f t="shared" si="27"/>
        <v/>
      </c>
      <c r="S87" s="260" t="str">
        <f>IF(R87="","",IF(R112="Y",T87,IF(R87&gt;=R104-$AA$35*R108,IF(R87&lt;=R104+$AA$35*R108,R87,""),"")))</f>
        <v/>
      </c>
      <c r="T87" s="259" t="str">
        <f t="shared" si="28"/>
        <v/>
      </c>
      <c r="U87" s="259" t="str">
        <f t="shared" si="26"/>
        <v>US$2014/kW Installed</v>
      </c>
      <c r="Y87" s="490"/>
      <c r="Z87" s="269"/>
      <c r="AA87" s="269"/>
      <c r="AB87" s="269"/>
      <c r="AC87" s="269"/>
      <c r="AD87" s="269"/>
      <c r="AE87" s="269"/>
      <c r="AF87" s="269"/>
      <c r="AG87" s="269"/>
      <c r="AH87" s="269"/>
      <c r="AI87" s="269"/>
      <c r="AJ87" s="269"/>
      <c r="AK87" s="269"/>
      <c r="AL87" s="269"/>
      <c r="AM87" s="269"/>
      <c r="AN87" s="269"/>
      <c r="AO87" s="490"/>
      <c r="AP87" s="269"/>
      <c r="AQ87" s="269"/>
      <c r="AR87" s="600"/>
      <c r="AS87" s="269"/>
      <c r="AT87" s="598" t="str">
        <f t="shared" ref="AT87:AT104" si="39">IF($E87=$AT$47,R87,"")</f>
        <v/>
      </c>
      <c r="AU87" s="598" t="str">
        <f t="shared" si="38"/>
        <v/>
      </c>
      <c r="AV87" s="269"/>
      <c r="AW87" s="598" t="str">
        <f t="shared" si="29"/>
        <v/>
      </c>
      <c r="AX87" s="598" t="str">
        <f t="shared" si="29"/>
        <v/>
      </c>
      <c r="AY87" s="269"/>
      <c r="AZ87" s="598" t="str">
        <f t="shared" si="30"/>
        <v/>
      </c>
      <c r="BA87" s="598" t="str">
        <f t="shared" si="30"/>
        <v/>
      </c>
      <c r="BB87" s="269"/>
      <c r="BC87" s="598" t="str">
        <f t="shared" si="31"/>
        <v/>
      </c>
      <c r="BD87" s="598" t="str">
        <f t="shared" si="31"/>
        <v/>
      </c>
      <c r="BE87" s="269"/>
      <c r="BF87" s="598" t="str">
        <f t="shared" si="32"/>
        <v/>
      </c>
      <c r="BG87" s="598" t="str">
        <f t="shared" si="32"/>
        <v/>
      </c>
      <c r="BH87" s="269"/>
      <c r="BI87" s="598" t="str">
        <f t="shared" si="33"/>
        <v/>
      </c>
      <c r="BJ87" s="598" t="str">
        <f t="shared" si="33"/>
        <v/>
      </c>
      <c r="BK87" s="269"/>
      <c r="BL87" s="598" t="str">
        <f t="shared" si="34"/>
        <v/>
      </c>
      <c r="BM87" s="598" t="str">
        <f t="shared" si="34"/>
        <v/>
      </c>
      <c r="BN87" s="269"/>
      <c r="BO87" s="598" t="str">
        <f t="shared" si="35"/>
        <v/>
      </c>
      <c r="BP87" s="598" t="str">
        <f t="shared" si="35"/>
        <v/>
      </c>
      <c r="BQ87" s="269"/>
      <c r="BR87" s="598" t="str">
        <f t="shared" si="36"/>
        <v/>
      </c>
      <c r="BS87" s="598" t="str">
        <f t="shared" si="36"/>
        <v/>
      </c>
      <c r="BT87" s="269"/>
      <c r="BU87" s="598" t="str">
        <f t="shared" si="37"/>
        <v/>
      </c>
      <c r="BV87" s="598" t="str">
        <f t="shared" si="37"/>
        <v/>
      </c>
      <c r="BW87" s="269"/>
      <c r="BX87" s="490"/>
    </row>
    <row r="88" spans="1:76" s="39" customFormat="1" ht="14">
      <c r="A88" s="159">
        <v>5</v>
      </c>
      <c r="B88" s="301" t="str">
        <f t="shared" si="25"/>
        <v xml:space="preserve">: </v>
      </c>
      <c r="C88" s="169"/>
      <c r="D88" s="169"/>
      <c r="E88" s="169"/>
      <c r="F88" s="169"/>
      <c r="G88" s="161"/>
      <c r="H88" s="162"/>
      <c r="I88" s="162"/>
      <c r="J88" s="170"/>
      <c r="K88" s="170"/>
      <c r="L88" s="656"/>
      <c r="M88" s="659" t="s">
        <v>311</v>
      </c>
      <c r="N88" s="661"/>
      <c r="O88" s="163"/>
      <c r="P88" s="165"/>
      <c r="Q88" s="365"/>
      <c r="R88" s="259" t="str">
        <f t="shared" si="27"/>
        <v/>
      </c>
      <c r="S88" s="260" t="str">
        <f>IF(R88="","",IF(R112="Y",T88,IF(R88&gt;=R104-$AA$35*R108,IF(R88&lt;=R104+$AA$35*R108,R88,""),"")))</f>
        <v/>
      </c>
      <c r="T88" s="259" t="str">
        <f t="shared" si="28"/>
        <v/>
      </c>
      <c r="U88" s="259" t="str">
        <f t="shared" si="26"/>
        <v>US$2014/kW Installed</v>
      </c>
      <c r="Y88" s="490"/>
      <c r="Z88" s="269"/>
      <c r="AA88" s="269"/>
      <c r="AB88" s="269"/>
      <c r="AC88" s="269"/>
      <c r="AD88" s="269"/>
      <c r="AE88" s="269"/>
      <c r="AF88" s="269"/>
      <c r="AG88" s="269"/>
      <c r="AH88" s="269"/>
      <c r="AI88" s="269"/>
      <c r="AJ88" s="269"/>
      <c r="AK88" s="269"/>
      <c r="AL88" s="269"/>
      <c r="AM88" s="269"/>
      <c r="AN88" s="269"/>
      <c r="AO88" s="490"/>
      <c r="AP88" s="269"/>
      <c r="AQ88" s="269"/>
      <c r="AR88" s="600"/>
      <c r="AS88" s="269"/>
      <c r="AT88" s="598" t="str">
        <f t="shared" si="39"/>
        <v/>
      </c>
      <c r="AU88" s="598" t="str">
        <f t="shared" si="38"/>
        <v/>
      </c>
      <c r="AV88" s="269"/>
      <c r="AW88" s="598" t="str">
        <f t="shared" si="29"/>
        <v/>
      </c>
      <c r="AX88" s="598" t="str">
        <f t="shared" si="29"/>
        <v/>
      </c>
      <c r="AY88" s="269"/>
      <c r="AZ88" s="598" t="str">
        <f t="shared" si="30"/>
        <v/>
      </c>
      <c r="BA88" s="598" t="str">
        <f t="shared" si="30"/>
        <v/>
      </c>
      <c r="BB88" s="269"/>
      <c r="BC88" s="598" t="str">
        <f t="shared" si="31"/>
        <v/>
      </c>
      <c r="BD88" s="598" t="str">
        <f t="shared" si="31"/>
        <v/>
      </c>
      <c r="BE88" s="269"/>
      <c r="BF88" s="598" t="str">
        <f t="shared" si="32"/>
        <v/>
      </c>
      <c r="BG88" s="598" t="str">
        <f t="shared" si="32"/>
        <v/>
      </c>
      <c r="BH88" s="269"/>
      <c r="BI88" s="598" t="str">
        <f t="shared" si="33"/>
        <v/>
      </c>
      <c r="BJ88" s="598" t="str">
        <f t="shared" si="33"/>
        <v/>
      </c>
      <c r="BK88" s="269"/>
      <c r="BL88" s="598" t="str">
        <f t="shared" si="34"/>
        <v/>
      </c>
      <c r="BM88" s="598" t="str">
        <f t="shared" si="34"/>
        <v/>
      </c>
      <c r="BN88" s="269"/>
      <c r="BO88" s="598" t="str">
        <f t="shared" si="35"/>
        <v/>
      </c>
      <c r="BP88" s="598" t="str">
        <f t="shared" si="35"/>
        <v/>
      </c>
      <c r="BQ88" s="269"/>
      <c r="BR88" s="598" t="str">
        <f t="shared" si="36"/>
        <v/>
      </c>
      <c r="BS88" s="598" t="str">
        <f t="shared" si="36"/>
        <v/>
      </c>
      <c r="BT88" s="269"/>
      <c r="BU88" s="598" t="str">
        <f t="shared" si="37"/>
        <v/>
      </c>
      <c r="BV88" s="598" t="str">
        <f t="shared" si="37"/>
        <v/>
      </c>
      <c r="BW88" s="269"/>
      <c r="BX88" s="490"/>
    </row>
    <row r="89" spans="1:76" s="39" customFormat="1" ht="14">
      <c r="A89" s="159">
        <v>6</v>
      </c>
      <c r="B89" s="301" t="str">
        <f t="shared" si="25"/>
        <v xml:space="preserve">: </v>
      </c>
      <c r="C89" s="169"/>
      <c r="D89" s="169"/>
      <c r="E89" s="169"/>
      <c r="F89" s="169"/>
      <c r="G89" s="161"/>
      <c r="H89" s="162"/>
      <c r="I89" s="162"/>
      <c r="J89" s="170"/>
      <c r="K89" s="170"/>
      <c r="L89" s="656"/>
      <c r="M89" s="659" t="s">
        <v>311</v>
      </c>
      <c r="N89" s="661"/>
      <c r="O89" s="163"/>
      <c r="P89" s="165"/>
      <c r="Q89" s="365"/>
      <c r="R89" s="259" t="str">
        <f t="shared" si="27"/>
        <v/>
      </c>
      <c r="S89" s="260" t="str">
        <f>IF(R89="","",IF(R112="Y",T89,IF(R89&gt;=R104-$AA$35*R108,IF(R89&lt;=R104+$AA$35*R108,R89,""),"")))</f>
        <v/>
      </c>
      <c r="T89" s="259" t="str">
        <f t="shared" si="28"/>
        <v/>
      </c>
      <c r="U89" s="259" t="str">
        <f t="shared" si="26"/>
        <v>US$2014/kW Installed</v>
      </c>
      <c r="Y89" s="490"/>
      <c r="Z89" s="269"/>
      <c r="AA89" s="269"/>
      <c r="AB89" s="269"/>
      <c r="AC89" s="269"/>
      <c r="AD89" s="269"/>
      <c r="AE89" s="269"/>
      <c r="AF89" s="269"/>
      <c r="AG89" s="269"/>
      <c r="AH89" s="269"/>
      <c r="AI89" s="269"/>
      <c r="AJ89" s="269"/>
      <c r="AK89" s="269"/>
      <c r="AL89" s="269"/>
      <c r="AM89" s="269"/>
      <c r="AN89" s="269"/>
      <c r="AO89" s="490"/>
      <c r="AP89" s="269"/>
      <c r="AQ89" s="269"/>
      <c r="AR89" s="600"/>
      <c r="AS89" s="269"/>
      <c r="AT89" s="598" t="str">
        <f t="shared" si="39"/>
        <v/>
      </c>
      <c r="AU89" s="598" t="str">
        <f t="shared" si="38"/>
        <v/>
      </c>
      <c r="AV89" s="269"/>
      <c r="AW89" s="598" t="str">
        <f t="shared" si="29"/>
        <v/>
      </c>
      <c r="AX89" s="598" t="str">
        <f t="shared" si="29"/>
        <v/>
      </c>
      <c r="AY89" s="269"/>
      <c r="AZ89" s="598" t="str">
        <f t="shared" si="30"/>
        <v/>
      </c>
      <c r="BA89" s="598" t="str">
        <f t="shared" si="30"/>
        <v/>
      </c>
      <c r="BB89" s="269"/>
      <c r="BC89" s="598" t="str">
        <f t="shared" si="31"/>
        <v/>
      </c>
      <c r="BD89" s="598" t="str">
        <f t="shared" si="31"/>
        <v/>
      </c>
      <c r="BE89" s="269"/>
      <c r="BF89" s="598" t="str">
        <f t="shared" si="32"/>
        <v/>
      </c>
      <c r="BG89" s="598" t="str">
        <f t="shared" si="32"/>
        <v/>
      </c>
      <c r="BH89" s="269"/>
      <c r="BI89" s="598" t="str">
        <f t="shared" si="33"/>
        <v/>
      </c>
      <c r="BJ89" s="598" t="str">
        <f t="shared" si="33"/>
        <v/>
      </c>
      <c r="BK89" s="269"/>
      <c r="BL89" s="598" t="str">
        <f t="shared" si="34"/>
        <v/>
      </c>
      <c r="BM89" s="598" t="str">
        <f t="shared" si="34"/>
        <v/>
      </c>
      <c r="BN89" s="269"/>
      <c r="BO89" s="598" t="str">
        <f t="shared" si="35"/>
        <v/>
      </c>
      <c r="BP89" s="598" t="str">
        <f t="shared" si="35"/>
        <v/>
      </c>
      <c r="BQ89" s="269"/>
      <c r="BR89" s="598" t="str">
        <f t="shared" si="36"/>
        <v/>
      </c>
      <c r="BS89" s="598" t="str">
        <f t="shared" si="36"/>
        <v/>
      </c>
      <c r="BT89" s="269"/>
      <c r="BU89" s="598" t="str">
        <f t="shared" si="37"/>
        <v/>
      </c>
      <c r="BV89" s="598" t="str">
        <f t="shared" si="37"/>
        <v/>
      </c>
      <c r="BW89" s="269"/>
      <c r="BX89" s="490"/>
    </row>
    <row r="90" spans="1:76" s="39" customFormat="1" ht="14">
      <c r="A90" s="159">
        <v>7</v>
      </c>
      <c r="B90" s="301" t="str">
        <f t="shared" si="25"/>
        <v xml:space="preserve">: </v>
      </c>
      <c r="C90" s="169"/>
      <c r="D90" s="169"/>
      <c r="E90" s="169"/>
      <c r="F90" s="169"/>
      <c r="G90" s="161"/>
      <c r="H90" s="162"/>
      <c r="I90" s="162"/>
      <c r="J90" s="170"/>
      <c r="K90" s="170"/>
      <c r="L90" s="656"/>
      <c r="M90" s="659" t="s">
        <v>311</v>
      </c>
      <c r="N90" s="660"/>
      <c r="O90" s="163"/>
      <c r="P90" s="165"/>
      <c r="Q90" s="365"/>
      <c r="R90" s="259" t="str">
        <f t="shared" si="27"/>
        <v/>
      </c>
      <c r="S90" s="260" t="str">
        <f>IF(R90="","",IF(R112="Y",T90,IF(R90&gt;=R104-$AA$35*R108,IF(R90&lt;=R104+$AA$35*R108,R90,""),"")))</f>
        <v/>
      </c>
      <c r="T90" s="259" t="str">
        <f t="shared" si="28"/>
        <v/>
      </c>
      <c r="U90" s="259" t="str">
        <f t="shared" si="26"/>
        <v>US$2014/kW Installed</v>
      </c>
      <c r="Y90" s="490"/>
      <c r="Z90" s="269"/>
      <c r="AA90" s="269"/>
      <c r="AB90" s="269"/>
      <c r="AC90" s="269"/>
      <c r="AD90" s="269"/>
      <c r="AE90" s="269"/>
      <c r="AF90" s="269"/>
      <c r="AG90" s="269"/>
      <c r="AH90" s="269"/>
      <c r="AI90" s="269"/>
      <c r="AJ90" s="269"/>
      <c r="AK90" s="269"/>
      <c r="AL90" s="269"/>
      <c r="AM90" s="269"/>
      <c r="AN90" s="269"/>
      <c r="AO90" s="490"/>
      <c r="AP90" s="269"/>
      <c r="AQ90" s="269"/>
      <c r="AR90" s="600"/>
      <c r="AS90" s="269"/>
      <c r="AT90" s="598" t="str">
        <f t="shared" si="39"/>
        <v/>
      </c>
      <c r="AU90" s="598" t="str">
        <f t="shared" si="38"/>
        <v/>
      </c>
      <c r="AV90" s="269"/>
      <c r="AW90" s="598" t="str">
        <f t="shared" si="29"/>
        <v/>
      </c>
      <c r="AX90" s="598" t="str">
        <f t="shared" si="29"/>
        <v/>
      </c>
      <c r="AY90" s="269"/>
      <c r="AZ90" s="598" t="str">
        <f t="shared" si="30"/>
        <v/>
      </c>
      <c r="BA90" s="598" t="str">
        <f t="shared" si="30"/>
        <v/>
      </c>
      <c r="BB90" s="269"/>
      <c r="BC90" s="598" t="str">
        <f t="shared" si="31"/>
        <v/>
      </c>
      <c r="BD90" s="598" t="str">
        <f t="shared" si="31"/>
        <v/>
      </c>
      <c r="BE90" s="269"/>
      <c r="BF90" s="598" t="str">
        <f t="shared" si="32"/>
        <v/>
      </c>
      <c r="BG90" s="598" t="str">
        <f t="shared" si="32"/>
        <v/>
      </c>
      <c r="BH90" s="269"/>
      <c r="BI90" s="598" t="str">
        <f t="shared" si="33"/>
        <v/>
      </c>
      <c r="BJ90" s="598" t="str">
        <f t="shared" si="33"/>
        <v/>
      </c>
      <c r="BK90" s="269"/>
      <c r="BL90" s="598" t="str">
        <f t="shared" si="34"/>
        <v/>
      </c>
      <c r="BM90" s="598" t="str">
        <f t="shared" si="34"/>
        <v/>
      </c>
      <c r="BN90" s="269"/>
      <c r="BO90" s="598" t="str">
        <f t="shared" si="35"/>
        <v/>
      </c>
      <c r="BP90" s="598" t="str">
        <f t="shared" si="35"/>
        <v/>
      </c>
      <c r="BQ90" s="269"/>
      <c r="BR90" s="598" t="str">
        <f t="shared" si="36"/>
        <v/>
      </c>
      <c r="BS90" s="598" t="str">
        <f t="shared" si="36"/>
        <v/>
      </c>
      <c r="BT90" s="269"/>
      <c r="BU90" s="598" t="str">
        <f t="shared" si="37"/>
        <v/>
      </c>
      <c r="BV90" s="598" t="str">
        <f t="shared" si="37"/>
        <v/>
      </c>
      <c r="BW90" s="269"/>
      <c r="BX90" s="490"/>
    </row>
    <row r="91" spans="1:76" s="39" customFormat="1" ht="14">
      <c r="A91" s="159">
        <v>8</v>
      </c>
      <c r="B91" s="301" t="str">
        <f t="shared" si="25"/>
        <v xml:space="preserve">: </v>
      </c>
      <c r="C91" s="169"/>
      <c r="D91" s="169"/>
      <c r="E91" s="169"/>
      <c r="F91" s="169"/>
      <c r="G91" s="161"/>
      <c r="H91" s="162"/>
      <c r="I91" s="162"/>
      <c r="J91" s="170"/>
      <c r="K91" s="170"/>
      <c r="L91" s="656"/>
      <c r="M91" s="659" t="s">
        <v>311</v>
      </c>
      <c r="N91" s="661"/>
      <c r="O91" s="163"/>
      <c r="P91" s="165"/>
      <c r="Q91" s="365"/>
      <c r="R91" s="259" t="str">
        <f t="shared" si="27"/>
        <v/>
      </c>
      <c r="S91" s="260" t="str">
        <f>IF(R91="","",IF(R112="Y",T91,IF(R91&gt;=R104-$AA$35*R108,IF(R91&lt;=R104+$AA$35*R108,R91,""),"")))</f>
        <v/>
      </c>
      <c r="T91" s="259" t="str">
        <f t="shared" si="28"/>
        <v/>
      </c>
      <c r="U91" s="259" t="str">
        <f t="shared" si="26"/>
        <v>US$2014/kW Installed</v>
      </c>
      <c r="Y91" s="490"/>
      <c r="Z91" s="269"/>
      <c r="AA91" s="269"/>
      <c r="AB91" s="269"/>
      <c r="AC91" s="269"/>
      <c r="AD91" s="269"/>
      <c r="AE91" s="269"/>
      <c r="AF91" s="269"/>
      <c r="AG91" s="269"/>
      <c r="AH91" s="269"/>
      <c r="AI91" s="269"/>
      <c r="AJ91" s="269"/>
      <c r="AK91" s="269"/>
      <c r="AL91" s="269"/>
      <c r="AM91" s="269"/>
      <c r="AN91" s="269"/>
      <c r="AO91" s="490"/>
      <c r="AP91" s="269"/>
      <c r="AQ91" s="269"/>
      <c r="AR91" s="600"/>
      <c r="AS91" s="269"/>
      <c r="AT91" s="598" t="str">
        <f t="shared" si="39"/>
        <v/>
      </c>
      <c r="AU91" s="598" t="str">
        <f t="shared" si="38"/>
        <v/>
      </c>
      <c r="AV91" s="269"/>
      <c r="AW91" s="598" t="str">
        <f t="shared" si="29"/>
        <v/>
      </c>
      <c r="AX91" s="598" t="str">
        <f t="shared" si="29"/>
        <v/>
      </c>
      <c r="AY91" s="269"/>
      <c r="AZ91" s="598" t="str">
        <f t="shared" si="30"/>
        <v/>
      </c>
      <c r="BA91" s="598" t="str">
        <f t="shared" si="30"/>
        <v/>
      </c>
      <c r="BB91" s="269"/>
      <c r="BC91" s="598" t="str">
        <f t="shared" si="31"/>
        <v/>
      </c>
      <c r="BD91" s="598" t="str">
        <f t="shared" si="31"/>
        <v/>
      </c>
      <c r="BE91" s="269"/>
      <c r="BF91" s="598" t="str">
        <f t="shared" si="32"/>
        <v/>
      </c>
      <c r="BG91" s="598" t="str">
        <f t="shared" si="32"/>
        <v/>
      </c>
      <c r="BH91" s="269"/>
      <c r="BI91" s="598" t="str">
        <f t="shared" si="33"/>
        <v/>
      </c>
      <c r="BJ91" s="598" t="str">
        <f t="shared" si="33"/>
        <v/>
      </c>
      <c r="BK91" s="269"/>
      <c r="BL91" s="598" t="str">
        <f t="shared" si="34"/>
        <v/>
      </c>
      <c r="BM91" s="598" t="str">
        <f t="shared" si="34"/>
        <v/>
      </c>
      <c r="BN91" s="269"/>
      <c r="BO91" s="598" t="str">
        <f t="shared" si="35"/>
        <v/>
      </c>
      <c r="BP91" s="598" t="str">
        <f t="shared" si="35"/>
        <v/>
      </c>
      <c r="BQ91" s="269"/>
      <c r="BR91" s="598" t="str">
        <f t="shared" si="36"/>
        <v/>
      </c>
      <c r="BS91" s="598" t="str">
        <f t="shared" si="36"/>
        <v/>
      </c>
      <c r="BT91" s="269"/>
      <c r="BU91" s="598" t="str">
        <f t="shared" si="37"/>
        <v/>
      </c>
      <c r="BV91" s="598" t="str">
        <f t="shared" si="37"/>
        <v/>
      </c>
      <c r="BW91" s="269"/>
      <c r="BX91" s="490"/>
    </row>
    <row r="92" spans="1:76" s="39" customFormat="1" ht="14">
      <c r="A92" s="159">
        <v>9</v>
      </c>
      <c r="B92" s="301" t="str">
        <f t="shared" si="25"/>
        <v xml:space="preserve">: </v>
      </c>
      <c r="C92" s="169"/>
      <c r="D92" s="169"/>
      <c r="E92" s="169"/>
      <c r="F92" s="169"/>
      <c r="G92" s="161"/>
      <c r="H92" s="162"/>
      <c r="I92" s="162"/>
      <c r="J92" s="170"/>
      <c r="K92" s="170"/>
      <c r="L92" s="656"/>
      <c r="M92" s="659" t="s">
        <v>311</v>
      </c>
      <c r="N92" s="661"/>
      <c r="O92" s="163"/>
      <c r="P92" s="165"/>
      <c r="Q92" s="365"/>
      <c r="R92" s="259" t="str">
        <f t="shared" si="27"/>
        <v/>
      </c>
      <c r="S92" s="260" t="str">
        <f>IF(R92="","",IF(R112="Y",T92,IF(R92&gt;=R104-$AA$35*R108,IF(R92&lt;=R104+$AA$35*R108,R92,""),"")))</f>
        <v/>
      </c>
      <c r="T92" s="259" t="str">
        <f t="shared" si="28"/>
        <v/>
      </c>
      <c r="U92" s="259" t="str">
        <f t="shared" si="26"/>
        <v>US$2014/kW Installed</v>
      </c>
      <c r="Y92" s="490"/>
      <c r="Z92" s="269"/>
      <c r="AA92" s="269"/>
      <c r="AB92" s="269"/>
      <c r="AC92" s="269"/>
      <c r="AD92" s="269"/>
      <c r="AE92" s="269"/>
      <c r="AF92" s="269"/>
      <c r="AG92" s="269"/>
      <c r="AH92" s="269"/>
      <c r="AI92" s="269"/>
      <c r="AJ92" s="269"/>
      <c r="AK92" s="269"/>
      <c r="AL92" s="269"/>
      <c r="AM92" s="269"/>
      <c r="AN92" s="269"/>
      <c r="AO92" s="490"/>
      <c r="AP92" s="269"/>
      <c r="AQ92" s="269"/>
      <c r="AR92" s="600"/>
      <c r="AS92" s="269"/>
      <c r="AT92" s="598" t="str">
        <f t="shared" si="39"/>
        <v/>
      </c>
      <c r="AU92" s="598" t="str">
        <f t="shared" si="38"/>
        <v/>
      </c>
      <c r="AV92" s="269"/>
      <c r="AW92" s="598" t="str">
        <f t="shared" si="29"/>
        <v/>
      </c>
      <c r="AX92" s="598" t="str">
        <f t="shared" si="29"/>
        <v/>
      </c>
      <c r="AY92" s="269"/>
      <c r="AZ92" s="598" t="str">
        <f t="shared" si="30"/>
        <v/>
      </c>
      <c r="BA92" s="598" t="str">
        <f t="shared" si="30"/>
        <v/>
      </c>
      <c r="BB92" s="269"/>
      <c r="BC92" s="598" t="str">
        <f t="shared" si="31"/>
        <v/>
      </c>
      <c r="BD92" s="598" t="str">
        <f t="shared" si="31"/>
        <v/>
      </c>
      <c r="BE92" s="269"/>
      <c r="BF92" s="598" t="str">
        <f t="shared" si="32"/>
        <v/>
      </c>
      <c r="BG92" s="598" t="str">
        <f t="shared" si="32"/>
        <v/>
      </c>
      <c r="BH92" s="269"/>
      <c r="BI92" s="598" t="str">
        <f t="shared" si="33"/>
        <v/>
      </c>
      <c r="BJ92" s="598" t="str">
        <f t="shared" si="33"/>
        <v/>
      </c>
      <c r="BK92" s="269"/>
      <c r="BL92" s="598" t="str">
        <f t="shared" si="34"/>
        <v/>
      </c>
      <c r="BM92" s="598" t="str">
        <f t="shared" si="34"/>
        <v/>
      </c>
      <c r="BN92" s="269"/>
      <c r="BO92" s="598" t="str">
        <f t="shared" si="35"/>
        <v/>
      </c>
      <c r="BP92" s="598" t="str">
        <f t="shared" si="35"/>
        <v/>
      </c>
      <c r="BQ92" s="269"/>
      <c r="BR92" s="598" t="str">
        <f t="shared" si="36"/>
        <v/>
      </c>
      <c r="BS92" s="598" t="str">
        <f t="shared" si="36"/>
        <v/>
      </c>
      <c r="BT92" s="269"/>
      <c r="BU92" s="598" t="str">
        <f t="shared" si="37"/>
        <v/>
      </c>
      <c r="BV92" s="598" t="str">
        <f t="shared" si="37"/>
        <v/>
      </c>
      <c r="BW92" s="269"/>
      <c r="BX92" s="490"/>
    </row>
    <row r="93" spans="1:76" s="39" customFormat="1" ht="14">
      <c r="A93" s="159">
        <v>10</v>
      </c>
      <c r="B93" s="301" t="str">
        <f t="shared" si="25"/>
        <v xml:space="preserve">: </v>
      </c>
      <c r="C93" s="169"/>
      <c r="D93" s="169"/>
      <c r="E93" s="169"/>
      <c r="F93" s="169"/>
      <c r="G93" s="161"/>
      <c r="H93" s="162"/>
      <c r="I93" s="162"/>
      <c r="J93" s="170"/>
      <c r="K93" s="170"/>
      <c r="L93" s="656"/>
      <c r="M93" s="659" t="s">
        <v>311</v>
      </c>
      <c r="N93" s="661"/>
      <c r="O93" s="163"/>
      <c r="P93" s="165"/>
      <c r="Q93" s="365"/>
      <c r="R93" s="259" t="str">
        <f t="shared" si="27"/>
        <v/>
      </c>
      <c r="S93" s="260" t="str">
        <f>IF(R93="","",IF(R112="Y",T93,IF(R93&gt;=R104-$AA$35*R108,IF(R93&lt;=R104+$AA$35*R108,R93,""),"")))</f>
        <v/>
      </c>
      <c r="T93" s="259" t="str">
        <f t="shared" si="28"/>
        <v/>
      </c>
      <c r="U93" s="259" t="str">
        <f t="shared" si="26"/>
        <v>US$2014/kW Installed</v>
      </c>
      <c r="Y93" s="490"/>
      <c r="Z93" s="269"/>
      <c r="AA93" s="269"/>
      <c r="AB93" s="269"/>
      <c r="AC93" s="269"/>
      <c r="AD93" s="269"/>
      <c r="AE93" s="269"/>
      <c r="AF93" s="269"/>
      <c r="AG93" s="269"/>
      <c r="AH93" s="269"/>
      <c r="AI93" s="269"/>
      <c r="AJ93" s="269"/>
      <c r="AK93" s="269"/>
      <c r="AL93" s="269"/>
      <c r="AM93" s="269"/>
      <c r="AN93" s="269"/>
      <c r="AO93" s="490"/>
      <c r="AP93" s="269"/>
      <c r="AQ93" s="269"/>
      <c r="AR93" s="600"/>
      <c r="AS93" s="269"/>
      <c r="AT93" s="598" t="str">
        <f t="shared" si="39"/>
        <v/>
      </c>
      <c r="AU93" s="598" t="str">
        <f t="shared" si="38"/>
        <v/>
      </c>
      <c r="AV93" s="269"/>
      <c r="AW93" s="598" t="str">
        <f t="shared" si="29"/>
        <v/>
      </c>
      <c r="AX93" s="598" t="str">
        <f t="shared" si="29"/>
        <v/>
      </c>
      <c r="AY93" s="269"/>
      <c r="AZ93" s="598" t="str">
        <f t="shared" si="30"/>
        <v/>
      </c>
      <c r="BA93" s="598" t="str">
        <f t="shared" si="30"/>
        <v/>
      </c>
      <c r="BB93" s="269"/>
      <c r="BC93" s="598" t="str">
        <f t="shared" si="31"/>
        <v/>
      </c>
      <c r="BD93" s="598" t="str">
        <f t="shared" si="31"/>
        <v/>
      </c>
      <c r="BE93" s="269"/>
      <c r="BF93" s="598" t="str">
        <f t="shared" si="32"/>
        <v/>
      </c>
      <c r="BG93" s="598" t="str">
        <f t="shared" si="32"/>
        <v/>
      </c>
      <c r="BH93" s="269"/>
      <c r="BI93" s="598" t="str">
        <f t="shared" si="33"/>
        <v/>
      </c>
      <c r="BJ93" s="598" t="str">
        <f t="shared" si="33"/>
        <v/>
      </c>
      <c r="BK93" s="269"/>
      <c r="BL93" s="598" t="str">
        <f t="shared" si="34"/>
        <v/>
      </c>
      <c r="BM93" s="598" t="str">
        <f t="shared" si="34"/>
        <v/>
      </c>
      <c r="BN93" s="269"/>
      <c r="BO93" s="598" t="str">
        <f t="shared" si="35"/>
        <v/>
      </c>
      <c r="BP93" s="598" t="str">
        <f t="shared" si="35"/>
        <v/>
      </c>
      <c r="BQ93" s="269"/>
      <c r="BR93" s="598" t="str">
        <f t="shared" si="36"/>
        <v/>
      </c>
      <c r="BS93" s="598" t="str">
        <f t="shared" si="36"/>
        <v/>
      </c>
      <c r="BT93" s="269"/>
      <c r="BU93" s="598" t="str">
        <f t="shared" si="37"/>
        <v/>
      </c>
      <c r="BV93" s="598" t="str">
        <f t="shared" si="37"/>
        <v/>
      </c>
      <c r="BW93" s="269"/>
      <c r="BX93" s="490"/>
    </row>
    <row r="94" spans="1:76" s="39" customFormat="1" ht="14">
      <c r="A94" s="159">
        <v>11</v>
      </c>
      <c r="B94" s="301" t="str">
        <f t="shared" si="25"/>
        <v xml:space="preserve">: </v>
      </c>
      <c r="C94" s="168"/>
      <c r="D94" s="162"/>
      <c r="E94" s="162"/>
      <c r="F94" s="169"/>
      <c r="G94" s="161"/>
      <c r="H94" s="162"/>
      <c r="I94" s="162"/>
      <c r="J94" s="170"/>
      <c r="K94" s="170"/>
      <c r="L94" s="656"/>
      <c r="M94" s="659" t="s">
        <v>311</v>
      </c>
      <c r="N94" s="661"/>
      <c r="O94" s="163"/>
      <c r="P94" s="165"/>
      <c r="Q94" s="365"/>
      <c r="R94" s="259" t="str">
        <f t="shared" si="27"/>
        <v/>
      </c>
      <c r="S94" s="260" t="str">
        <f>IF(R94="","",IF(R112="Y",T94,IF(R94&gt;=R104-$AA$35*R108,IF(R94&lt;=R104+$AA$35*R108,R94,""),"")))</f>
        <v/>
      </c>
      <c r="T94" s="259" t="str">
        <f t="shared" si="28"/>
        <v/>
      </c>
      <c r="U94" s="259" t="str">
        <f t="shared" si="26"/>
        <v>US$2014/kW Installed</v>
      </c>
      <c r="Y94" s="490"/>
      <c r="Z94" s="269"/>
      <c r="AA94" s="269"/>
      <c r="AB94" s="269"/>
      <c r="AC94" s="269"/>
      <c r="AD94" s="269"/>
      <c r="AE94" s="269"/>
      <c r="AF94" s="269"/>
      <c r="AG94" s="269"/>
      <c r="AH94" s="269"/>
      <c r="AI94" s="269"/>
      <c r="AJ94" s="269"/>
      <c r="AK94" s="269"/>
      <c r="AL94" s="269"/>
      <c r="AM94" s="269"/>
      <c r="AN94" s="269"/>
      <c r="AO94" s="490"/>
      <c r="AP94" s="269"/>
      <c r="AQ94" s="269"/>
      <c r="AR94" s="600"/>
      <c r="AS94" s="269"/>
      <c r="AT94" s="598" t="str">
        <f t="shared" si="39"/>
        <v/>
      </c>
      <c r="AU94" s="598" t="str">
        <f t="shared" si="38"/>
        <v/>
      </c>
      <c r="AV94" s="269"/>
      <c r="AW94" s="598" t="str">
        <f t="shared" si="29"/>
        <v/>
      </c>
      <c r="AX94" s="598" t="str">
        <f t="shared" si="29"/>
        <v/>
      </c>
      <c r="AY94" s="269"/>
      <c r="AZ94" s="598" t="str">
        <f t="shared" si="30"/>
        <v/>
      </c>
      <c r="BA94" s="598" t="str">
        <f t="shared" si="30"/>
        <v/>
      </c>
      <c r="BB94" s="269"/>
      <c r="BC94" s="598" t="str">
        <f t="shared" si="31"/>
        <v/>
      </c>
      <c r="BD94" s="598" t="str">
        <f t="shared" si="31"/>
        <v/>
      </c>
      <c r="BE94" s="269"/>
      <c r="BF94" s="598" t="str">
        <f t="shared" si="32"/>
        <v/>
      </c>
      <c r="BG94" s="598" t="str">
        <f t="shared" si="32"/>
        <v/>
      </c>
      <c r="BH94" s="269"/>
      <c r="BI94" s="598" t="str">
        <f t="shared" si="33"/>
        <v/>
      </c>
      <c r="BJ94" s="598" t="str">
        <f t="shared" si="33"/>
        <v/>
      </c>
      <c r="BK94" s="269"/>
      <c r="BL94" s="598" t="str">
        <f t="shared" si="34"/>
        <v/>
      </c>
      <c r="BM94" s="598" t="str">
        <f t="shared" si="34"/>
        <v/>
      </c>
      <c r="BN94" s="269"/>
      <c r="BO94" s="598" t="str">
        <f t="shared" si="35"/>
        <v/>
      </c>
      <c r="BP94" s="598" t="str">
        <f t="shared" si="35"/>
        <v/>
      </c>
      <c r="BQ94" s="269"/>
      <c r="BR94" s="598" t="str">
        <f t="shared" si="36"/>
        <v/>
      </c>
      <c r="BS94" s="598" t="str">
        <f t="shared" si="36"/>
        <v/>
      </c>
      <c r="BT94" s="269"/>
      <c r="BU94" s="598" t="str">
        <f t="shared" si="37"/>
        <v/>
      </c>
      <c r="BV94" s="598" t="str">
        <f t="shared" si="37"/>
        <v/>
      </c>
      <c r="BW94" s="269"/>
      <c r="BX94" s="490"/>
    </row>
    <row r="95" spans="1:76" s="39" customFormat="1" ht="14">
      <c r="A95" s="159">
        <v>12</v>
      </c>
      <c r="B95" s="301" t="str">
        <f t="shared" si="25"/>
        <v xml:space="preserve">: </v>
      </c>
      <c r="C95" s="169"/>
      <c r="D95" s="169"/>
      <c r="E95" s="169"/>
      <c r="F95" s="169"/>
      <c r="G95" s="161"/>
      <c r="H95" s="162"/>
      <c r="I95" s="162"/>
      <c r="J95" s="170"/>
      <c r="K95" s="170"/>
      <c r="L95" s="656"/>
      <c r="M95" s="659" t="s">
        <v>311</v>
      </c>
      <c r="N95" s="661"/>
      <c r="O95" s="163"/>
      <c r="P95" s="165"/>
      <c r="Q95" s="365"/>
      <c r="R95" s="259" t="str">
        <f t="shared" si="27"/>
        <v/>
      </c>
      <c r="S95" s="260" t="str">
        <f>IF(R95="","",IF(R112="Y",T95,IF(R95&gt;=R104-$AA$35*R108,IF(R95&lt;=R104+$AA$35*R108,R95,""),"")))</f>
        <v/>
      </c>
      <c r="T95" s="259" t="str">
        <f t="shared" si="28"/>
        <v/>
      </c>
      <c r="U95" s="259" t="str">
        <f t="shared" si="26"/>
        <v>US$2014/kW Installed</v>
      </c>
      <c r="Y95" s="490"/>
      <c r="Z95" s="269"/>
      <c r="AA95" s="269"/>
      <c r="AB95" s="269"/>
      <c r="AC95" s="269"/>
      <c r="AD95" s="269"/>
      <c r="AE95" s="269"/>
      <c r="AF95" s="269"/>
      <c r="AG95" s="269"/>
      <c r="AH95" s="269"/>
      <c r="AI95" s="269"/>
      <c r="AJ95" s="269"/>
      <c r="AK95" s="269"/>
      <c r="AL95" s="269"/>
      <c r="AM95" s="269"/>
      <c r="AN95" s="269"/>
      <c r="AO95" s="490"/>
      <c r="AP95" s="269"/>
      <c r="AQ95" s="269"/>
      <c r="AR95" s="600"/>
      <c r="AS95" s="269"/>
      <c r="AT95" s="598" t="str">
        <f t="shared" si="39"/>
        <v/>
      </c>
      <c r="AU95" s="598" t="str">
        <f t="shared" si="38"/>
        <v/>
      </c>
      <c r="AV95" s="269"/>
      <c r="AW95" s="598" t="str">
        <f t="shared" si="29"/>
        <v/>
      </c>
      <c r="AX95" s="598" t="str">
        <f t="shared" si="29"/>
        <v/>
      </c>
      <c r="AY95" s="269"/>
      <c r="AZ95" s="598" t="str">
        <f t="shared" si="30"/>
        <v/>
      </c>
      <c r="BA95" s="598" t="str">
        <f t="shared" si="30"/>
        <v/>
      </c>
      <c r="BB95" s="269"/>
      <c r="BC95" s="598" t="str">
        <f t="shared" si="31"/>
        <v/>
      </c>
      <c r="BD95" s="598" t="str">
        <f t="shared" si="31"/>
        <v/>
      </c>
      <c r="BE95" s="269"/>
      <c r="BF95" s="598" t="str">
        <f t="shared" si="32"/>
        <v/>
      </c>
      <c r="BG95" s="598" t="str">
        <f t="shared" si="32"/>
        <v/>
      </c>
      <c r="BH95" s="269"/>
      <c r="BI95" s="598" t="str">
        <f t="shared" si="33"/>
        <v/>
      </c>
      <c r="BJ95" s="598" t="str">
        <f t="shared" si="33"/>
        <v/>
      </c>
      <c r="BK95" s="269"/>
      <c r="BL95" s="598" t="str">
        <f t="shared" si="34"/>
        <v/>
      </c>
      <c r="BM95" s="598" t="str">
        <f t="shared" si="34"/>
        <v/>
      </c>
      <c r="BN95" s="269"/>
      <c r="BO95" s="598" t="str">
        <f t="shared" si="35"/>
        <v/>
      </c>
      <c r="BP95" s="598" t="str">
        <f t="shared" si="35"/>
        <v/>
      </c>
      <c r="BQ95" s="269"/>
      <c r="BR95" s="598" t="str">
        <f t="shared" si="36"/>
        <v/>
      </c>
      <c r="BS95" s="598" t="str">
        <f t="shared" si="36"/>
        <v/>
      </c>
      <c r="BT95" s="269"/>
      <c r="BU95" s="598" t="str">
        <f t="shared" si="37"/>
        <v/>
      </c>
      <c r="BV95" s="598" t="str">
        <f t="shared" si="37"/>
        <v/>
      </c>
      <c r="BW95" s="269"/>
      <c r="BX95" s="490"/>
    </row>
    <row r="96" spans="1:76" s="39" customFormat="1" ht="14">
      <c r="A96" s="159">
        <v>13</v>
      </c>
      <c r="B96" s="301" t="str">
        <f t="shared" si="25"/>
        <v xml:space="preserve">: </v>
      </c>
      <c r="C96" s="169"/>
      <c r="D96" s="169"/>
      <c r="E96" s="169"/>
      <c r="F96" s="169"/>
      <c r="G96" s="161"/>
      <c r="H96" s="162"/>
      <c r="I96" s="162"/>
      <c r="J96" s="170"/>
      <c r="K96" s="170"/>
      <c r="L96" s="656"/>
      <c r="M96" s="659" t="s">
        <v>311</v>
      </c>
      <c r="N96" s="163"/>
      <c r="O96" s="163"/>
      <c r="P96" s="165"/>
      <c r="Q96" s="365"/>
      <c r="R96" s="259" t="str">
        <f t="shared" si="27"/>
        <v/>
      </c>
      <c r="S96" s="260" t="str">
        <f>IF(R96="","",IF(R112="Y",T96,IF(R96&gt;=R104-$AA$35*R108,IF(R96&lt;=R104+$AA$35*R108,R96,""),"")))</f>
        <v/>
      </c>
      <c r="T96" s="259" t="str">
        <f t="shared" si="28"/>
        <v/>
      </c>
      <c r="U96" s="259" t="str">
        <f t="shared" si="26"/>
        <v>US$2014/kW Installed</v>
      </c>
      <c r="Y96" s="490"/>
      <c r="Z96" s="269"/>
      <c r="AA96" s="269"/>
      <c r="AB96" s="269"/>
      <c r="AC96" s="269"/>
      <c r="AD96" s="269"/>
      <c r="AE96" s="269"/>
      <c r="AF96" s="269"/>
      <c r="AG96" s="269"/>
      <c r="AH96" s="269"/>
      <c r="AI96" s="269"/>
      <c r="AJ96" s="269"/>
      <c r="AK96" s="269"/>
      <c r="AL96" s="269"/>
      <c r="AM96" s="269"/>
      <c r="AN96" s="269"/>
      <c r="AO96" s="490"/>
      <c r="AP96" s="269"/>
      <c r="AQ96" s="269"/>
      <c r="AR96" s="600"/>
      <c r="AS96" s="269"/>
      <c r="AT96" s="598" t="str">
        <f t="shared" si="39"/>
        <v/>
      </c>
      <c r="AU96" s="598" t="str">
        <f t="shared" si="38"/>
        <v/>
      </c>
      <c r="AV96" s="269"/>
      <c r="AW96" s="598" t="str">
        <f t="shared" si="29"/>
        <v/>
      </c>
      <c r="AX96" s="598" t="str">
        <f t="shared" si="29"/>
        <v/>
      </c>
      <c r="AY96" s="269"/>
      <c r="AZ96" s="598" t="str">
        <f t="shared" si="30"/>
        <v/>
      </c>
      <c r="BA96" s="598" t="str">
        <f t="shared" si="30"/>
        <v/>
      </c>
      <c r="BB96" s="269"/>
      <c r="BC96" s="598" t="str">
        <f t="shared" si="31"/>
        <v/>
      </c>
      <c r="BD96" s="598" t="str">
        <f t="shared" si="31"/>
        <v/>
      </c>
      <c r="BE96" s="269"/>
      <c r="BF96" s="598" t="str">
        <f t="shared" si="32"/>
        <v/>
      </c>
      <c r="BG96" s="598" t="str">
        <f t="shared" si="32"/>
        <v/>
      </c>
      <c r="BH96" s="269"/>
      <c r="BI96" s="598" t="str">
        <f t="shared" si="33"/>
        <v/>
      </c>
      <c r="BJ96" s="598" t="str">
        <f t="shared" si="33"/>
        <v/>
      </c>
      <c r="BK96" s="269"/>
      <c r="BL96" s="598" t="str">
        <f t="shared" si="34"/>
        <v/>
      </c>
      <c r="BM96" s="598" t="str">
        <f t="shared" si="34"/>
        <v/>
      </c>
      <c r="BN96" s="269"/>
      <c r="BO96" s="598" t="str">
        <f t="shared" si="35"/>
        <v/>
      </c>
      <c r="BP96" s="598" t="str">
        <f t="shared" si="35"/>
        <v/>
      </c>
      <c r="BQ96" s="269"/>
      <c r="BR96" s="598" t="str">
        <f t="shared" si="36"/>
        <v/>
      </c>
      <c r="BS96" s="598" t="str">
        <f t="shared" si="36"/>
        <v/>
      </c>
      <c r="BT96" s="269"/>
      <c r="BU96" s="598" t="str">
        <f t="shared" si="37"/>
        <v/>
      </c>
      <c r="BV96" s="598" t="str">
        <f t="shared" si="37"/>
        <v/>
      </c>
      <c r="BW96" s="269"/>
      <c r="BX96" s="490"/>
    </row>
    <row r="97" spans="1:76" s="39" customFormat="1" ht="14">
      <c r="A97" s="159">
        <v>14</v>
      </c>
      <c r="B97" s="301" t="str">
        <f t="shared" si="25"/>
        <v xml:space="preserve">: </v>
      </c>
      <c r="C97" s="169"/>
      <c r="D97" s="169"/>
      <c r="E97" s="169"/>
      <c r="F97" s="169"/>
      <c r="G97" s="161"/>
      <c r="H97" s="162"/>
      <c r="I97" s="162"/>
      <c r="J97" s="170"/>
      <c r="K97" s="170"/>
      <c r="L97" s="170"/>
      <c r="M97" s="659" t="s">
        <v>311</v>
      </c>
      <c r="N97" s="163"/>
      <c r="O97" s="163"/>
      <c r="P97" s="165"/>
      <c r="Q97" s="365"/>
      <c r="R97" s="259" t="str">
        <f t="shared" si="27"/>
        <v/>
      </c>
      <c r="S97" s="260" t="str">
        <f>IF(R97="","",IF(R112="Y",T97,IF(R97&gt;=R104-$AA$35*R108,IF(R97&lt;=R104+$AA$35*R108,R97,""),"")))</f>
        <v/>
      </c>
      <c r="T97" s="259" t="str">
        <f t="shared" si="28"/>
        <v/>
      </c>
      <c r="U97" s="259" t="str">
        <f t="shared" si="26"/>
        <v>US$2014/kW Installed</v>
      </c>
      <c r="Y97" s="490"/>
      <c r="Z97" s="269"/>
      <c r="AA97" s="269"/>
      <c r="AB97" s="269"/>
      <c r="AC97" s="269"/>
      <c r="AD97" s="269"/>
      <c r="AE97" s="269"/>
      <c r="AF97" s="269"/>
      <c r="AG97" s="269"/>
      <c r="AH97" s="269"/>
      <c r="AI97" s="269"/>
      <c r="AJ97" s="269"/>
      <c r="AK97" s="269"/>
      <c r="AL97" s="269"/>
      <c r="AM97" s="269"/>
      <c r="AN97" s="269"/>
      <c r="AO97" s="490"/>
      <c r="AP97" s="269"/>
      <c r="AQ97" s="269"/>
      <c r="AR97" s="600"/>
      <c r="AS97" s="269"/>
      <c r="AT97" s="598" t="str">
        <f t="shared" si="39"/>
        <v/>
      </c>
      <c r="AU97" s="598" t="str">
        <f t="shared" si="38"/>
        <v/>
      </c>
      <c r="AV97" s="269"/>
      <c r="AW97" s="598" t="str">
        <f t="shared" si="29"/>
        <v/>
      </c>
      <c r="AX97" s="598" t="str">
        <f t="shared" si="29"/>
        <v/>
      </c>
      <c r="AY97" s="269"/>
      <c r="AZ97" s="598" t="str">
        <f t="shared" si="30"/>
        <v/>
      </c>
      <c r="BA97" s="598" t="str">
        <f t="shared" si="30"/>
        <v/>
      </c>
      <c r="BB97" s="269"/>
      <c r="BC97" s="598" t="str">
        <f t="shared" si="31"/>
        <v/>
      </c>
      <c r="BD97" s="598" t="str">
        <f t="shared" si="31"/>
        <v/>
      </c>
      <c r="BE97" s="269"/>
      <c r="BF97" s="598" t="str">
        <f t="shared" si="32"/>
        <v/>
      </c>
      <c r="BG97" s="598" t="str">
        <f t="shared" si="32"/>
        <v/>
      </c>
      <c r="BH97" s="269"/>
      <c r="BI97" s="598" t="str">
        <f t="shared" si="33"/>
        <v/>
      </c>
      <c r="BJ97" s="598" t="str">
        <f t="shared" si="33"/>
        <v/>
      </c>
      <c r="BK97" s="269"/>
      <c r="BL97" s="598" t="str">
        <f t="shared" si="34"/>
        <v/>
      </c>
      <c r="BM97" s="598" t="str">
        <f t="shared" si="34"/>
        <v/>
      </c>
      <c r="BN97" s="269"/>
      <c r="BO97" s="598" t="str">
        <f t="shared" si="35"/>
        <v/>
      </c>
      <c r="BP97" s="598" t="str">
        <f t="shared" si="35"/>
        <v/>
      </c>
      <c r="BQ97" s="269"/>
      <c r="BR97" s="598" t="str">
        <f t="shared" si="36"/>
        <v/>
      </c>
      <c r="BS97" s="598" t="str">
        <f t="shared" si="36"/>
        <v/>
      </c>
      <c r="BT97" s="269"/>
      <c r="BU97" s="598" t="str">
        <f t="shared" si="37"/>
        <v/>
      </c>
      <c r="BV97" s="598" t="str">
        <f t="shared" si="37"/>
        <v/>
      </c>
      <c r="BW97" s="269"/>
      <c r="BX97" s="490"/>
    </row>
    <row r="98" spans="1:76" s="39" customFormat="1" ht="14">
      <c r="A98" s="159">
        <v>15</v>
      </c>
      <c r="B98" s="301" t="str">
        <f t="shared" si="25"/>
        <v xml:space="preserve">: </v>
      </c>
      <c r="C98" s="169"/>
      <c r="D98" s="169"/>
      <c r="E98" s="169"/>
      <c r="F98" s="169"/>
      <c r="G98" s="161"/>
      <c r="H98" s="162"/>
      <c r="I98" s="162"/>
      <c r="J98" s="170"/>
      <c r="K98" s="170"/>
      <c r="L98" s="170"/>
      <c r="M98" s="659" t="s">
        <v>311</v>
      </c>
      <c r="N98" s="163"/>
      <c r="O98" s="163"/>
      <c r="P98" s="165"/>
      <c r="Q98" s="365"/>
      <c r="R98" s="259" t="str">
        <f t="shared" si="27"/>
        <v/>
      </c>
      <c r="S98" s="260" t="str">
        <f>IF(R98="","",IF(R112="Y",T98,IF(R98&gt;=R104-$AA$35*R108,IF(R98&lt;=R104+$AA$35*R108,R98,""),"")))</f>
        <v/>
      </c>
      <c r="T98" s="259" t="str">
        <f t="shared" si="28"/>
        <v/>
      </c>
      <c r="U98" s="259" t="str">
        <f t="shared" si="26"/>
        <v>US$2014/kW Installed</v>
      </c>
      <c r="Y98" s="490"/>
      <c r="Z98" s="269"/>
      <c r="AA98" s="269"/>
      <c r="AB98" s="269"/>
      <c r="AC98" s="269"/>
      <c r="AD98" s="269"/>
      <c r="AE98" s="269"/>
      <c r="AF98" s="269"/>
      <c r="AG98" s="269"/>
      <c r="AH98" s="269"/>
      <c r="AI98" s="269"/>
      <c r="AJ98" s="269"/>
      <c r="AK98" s="269"/>
      <c r="AL98" s="269"/>
      <c r="AM98" s="269"/>
      <c r="AN98" s="269"/>
      <c r="AO98" s="490"/>
      <c r="AP98" s="269"/>
      <c r="AQ98" s="269"/>
      <c r="AR98" s="600"/>
      <c r="AS98" s="269"/>
      <c r="AT98" s="598" t="str">
        <f t="shared" si="39"/>
        <v/>
      </c>
      <c r="AU98" s="598" t="str">
        <f t="shared" si="38"/>
        <v/>
      </c>
      <c r="AV98" s="269"/>
      <c r="AW98" s="598" t="str">
        <f t="shared" si="29"/>
        <v/>
      </c>
      <c r="AX98" s="598" t="str">
        <f t="shared" si="29"/>
        <v/>
      </c>
      <c r="AY98" s="269"/>
      <c r="AZ98" s="598" t="str">
        <f t="shared" si="30"/>
        <v/>
      </c>
      <c r="BA98" s="598" t="str">
        <f t="shared" si="30"/>
        <v/>
      </c>
      <c r="BB98" s="269"/>
      <c r="BC98" s="598" t="str">
        <f t="shared" si="31"/>
        <v/>
      </c>
      <c r="BD98" s="598" t="str">
        <f t="shared" si="31"/>
        <v/>
      </c>
      <c r="BE98" s="269"/>
      <c r="BF98" s="598" t="str">
        <f t="shared" si="32"/>
        <v/>
      </c>
      <c r="BG98" s="598" t="str">
        <f t="shared" si="32"/>
        <v/>
      </c>
      <c r="BH98" s="269"/>
      <c r="BI98" s="598" t="str">
        <f t="shared" si="33"/>
        <v/>
      </c>
      <c r="BJ98" s="598" t="str">
        <f t="shared" si="33"/>
        <v/>
      </c>
      <c r="BK98" s="269"/>
      <c r="BL98" s="598" t="str">
        <f t="shared" si="34"/>
        <v/>
      </c>
      <c r="BM98" s="598" t="str">
        <f t="shared" si="34"/>
        <v/>
      </c>
      <c r="BN98" s="269"/>
      <c r="BO98" s="598" t="str">
        <f t="shared" si="35"/>
        <v/>
      </c>
      <c r="BP98" s="598" t="str">
        <f t="shared" si="35"/>
        <v/>
      </c>
      <c r="BQ98" s="269"/>
      <c r="BR98" s="598" t="str">
        <f t="shared" si="36"/>
        <v/>
      </c>
      <c r="BS98" s="598" t="str">
        <f t="shared" si="36"/>
        <v/>
      </c>
      <c r="BT98" s="269"/>
      <c r="BU98" s="598" t="str">
        <f t="shared" si="37"/>
        <v/>
      </c>
      <c r="BV98" s="598" t="str">
        <f t="shared" si="37"/>
        <v/>
      </c>
      <c r="BW98" s="269"/>
      <c r="BX98" s="490"/>
    </row>
    <row r="99" spans="1:76" s="39" customFormat="1" ht="14">
      <c r="A99" s="159">
        <v>16</v>
      </c>
      <c r="B99" s="301" t="str">
        <f t="shared" si="25"/>
        <v xml:space="preserve">: </v>
      </c>
      <c r="C99" s="169"/>
      <c r="D99" s="169"/>
      <c r="E99" s="169"/>
      <c r="F99" s="169"/>
      <c r="G99" s="161"/>
      <c r="H99" s="162"/>
      <c r="I99" s="162"/>
      <c r="J99" s="170"/>
      <c r="K99" s="170"/>
      <c r="L99" s="170"/>
      <c r="M99" s="659" t="s">
        <v>311</v>
      </c>
      <c r="N99" s="163"/>
      <c r="O99" s="163"/>
      <c r="P99" s="165"/>
      <c r="Q99" s="365"/>
      <c r="R99" s="259" t="str">
        <f t="shared" si="27"/>
        <v/>
      </c>
      <c r="S99" s="260" t="str">
        <f>IF(R99="","",IF(R112="Y",T99,IF(R99&gt;=R104-$AA$35*R108,IF(R99&lt;=R104+$AA$35*R108,R99,""),"")))</f>
        <v/>
      </c>
      <c r="T99" s="259" t="str">
        <f t="shared" si="28"/>
        <v/>
      </c>
      <c r="U99" s="259" t="str">
        <f t="shared" si="26"/>
        <v>US$2014/kW Installed</v>
      </c>
      <c r="Y99" s="490"/>
      <c r="Z99" s="269"/>
      <c r="AA99" s="269"/>
      <c r="AB99" s="269"/>
      <c r="AC99" s="269"/>
      <c r="AD99" s="269"/>
      <c r="AE99" s="269"/>
      <c r="AF99" s="269"/>
      <c r="AG99" s="269"/>
      <c r="AH99" s="269"/>
      <c r="AI99" s="269"/>
      <c r="AJ99" s="269"/>
      <c r="AK99" s="269"/>
      <c r="AL99" s="269"/>
      <c r="AM99" s="269"/>
      <c r="AN99" s="269"/>
      <c r="AO99" s="490"/>
      <c r="AP99" s="269"/>
      <c r="AQ99" s="269"/>
      <c r="AR99" s="600"/>
      <c r="AS99" s="269"/>
      <c r="AT99" s="598" t="str">
        <f t="shared" si="39"/>
        <v/>
      </c>
      <c r="AU99" s="598" t="str">
        <f t="shared" si="38"/>
        <v/>
      </c>
      <c r="AV99" s="269"/>
      <c r="AW99" s="598" t="str">
        <f t="shared" si="29"/>
        <v/>
      </c>
      <c r="AX99" s="598" t="str">
        <f t="shared" si="29"/>
        <v/>
      </c>
      <c r="AY99" s="269"/>
      <c r="AZ99" s="598" t="str">
        <f t="shared" si="30"/>
        <v/>
      </c>
      <c r="BA99" s="598" t="str">
        <f t="shared" si="30"/>
        <v/>
      </c>
      <c r="BB99" s="269"/>
      <c r="BC99" s="598" t="str">
        <f t="shared" si="31"/>
        <v/>
      </c>
      <c r="BD99" s="598" t="str">
        <f t="shared" si="31"/>
        <v/>
      </c>
      <c r="BE99" s="269"/>
      <c r="BF99" s="598" t="str">
        <f t="shared" si="32"/>
        <v/>
      </c>
      <c r="BG99" s="598" t="str">
        <f t="shared" si="32"/>
        <v/>
      </c>
      <c r="BH99" s="269"/>
      <c r="BI99" s="598" t="str">
        <f t="shared" si="33"/>
        <v/>
      </c>
      <c r="BJ99" s="598" t="str">
        <f t="shared" si="33"/>
        <v/>
      </c>
      <c r="BK99" s="269"/>
      <c r="BL99" s="598" t="str">
        <f t="shared" si="34"/>
        <v/>
      </c>
      <c r="BM99" s="598" t="str">
        <f t="shared" si="34"/>
        <v/>
      </c>
      <c r="BN99" s="269"/>
      <c r="BO99" s="598" t="str">
        <f t="shared" si="35"/>
        <v/>
      </c>
      <c r="BP99" s="598" t="str">
        <f t="shared" si="35"/>
        <v/>
      </c>
      <c r="BQ99" s="269"/>
      <c r="BR99" s="598" t="str">
        <f t="shared" si="36"/>
        <v/>
      </c>
      <c r="BS99" s="598" t="str">
        <f t="shared" si="36"/>
        <v/>
      </c>
      <c r="BT99" s="269"/>
      <c r="BU99" s="598" t="str">
        <f t="shared" si="37"/>
        <v/>
      </c>
      <c r="BV99" s="598" t="str">
        <f t="shared" si="37"/>
        <v/>
      </c>
      <c r="BW99" s="269"/>
      <c r="BX99" s="490"/>
    </row>
    <row r="100" spans="1:76" s="39" customFormat="1" ht="14">
      <c r="A100" s="159">
        <v>17</v>
      </c>
      <c r="B100" s="301" t="str">
        <f t="shared" si="25"/>
        <v xml:space="preserve">: </v>
      </c>
      <c r="C100" s="168"/>
      <c r="D100" s="162"/>
      <c r="E100" s="162"/>
      <c r="F100" s="169"/>
      <c r="G100" s="161"/>
      <c r="H100" s="162"/>
      <c r="I100" s="162"/>
      <c r="J100" s="170"/>
      <c r="K100" s="170"/>
      <c r="L100" s="170"/>
      <c r="M100" s="659" t="s">
        <v>311</v>
      </c>
      <c r="N100" s="163"/>
      <c r="O100" s="163"/>
      <c r="P100" s="165"/>
      <c r="Q100" s="365"/>
      <c r="R100" s="259" t="str">
        <f t="shared" si="27"/>
        <v/>
      </c>
      <c r="S100" s="260" t="str">
        <f>IF(R100="","",IF(R112="Y",T100,IF(R100&gt;=R104-$AA$35*R108,IF(R100&lt;=R104+$AA$35*R108,R100,""),"")))</f>
        <v/>
      </c>
      <c r="T100" s="259" t="str">
        <f t="shared" si="28"/>
        <v/>
      </c>
      <c r="U100" s="259" t="str">
        <f t="shared" si="26"/>
        <v>US$2014/kW Installed</v>
      </c>
      <c r="Y100" s="490"/>
      <c r="Z100" s="269"/>
      <c r="AA100" s="269"/>
      <c r="AB100" s="269"/>
      <c r="AC100" s="269"/>
      <c r="AD100" s="269"/>
      <c r="AE100" s="269"/>
      <c r="AF100" s="269"/>
      <c r="AG100" s="269"/>
      <c r="AH100" s="269"/>
      <c r="AI100" s="269"/>
      <c r="AJ100" s="269"/>
      <c r="AK100" s="269"/>
      <c r="AL100" s="269"/>
      <c r="AM100" s="269"/>
      <c r="AN100" s="269"/>
      <c r="AO100" s="490"/>
      <c r="AP100" s="269"/>
      <c r="AQ100" s="269"/>
      <c r="AR100" s="600"/>
      <c r="AS100" s="269"/>
      <c r="AT100" s="598" t="str">
        <f t="shared" si="39"/>
        <v/>
      </c>
      <c r="AU100" s="598" t="str">
        <f t="shared" si="38"/>
        <v/>
      </c>
      <c r="AV100" s="269"/>
      <c r="AW100" s="598" t="str">
        <f t="shared" si="29"/>
        <v/>
      </c>
      <c r="AX100" s="598" t="str">
        <f t="shared" si="29"/>
        <v/>
      </c>
      <c r="AY100" s="269"/>
      <c r="AZ100" s="598" t="str">
        <f t="shared" si="30"/>
        <v/>
      </c>
      <c r="BA100" s="598" t="str">
        <f t="shared" si="30"/>
        <v/>
      </c>
      <c r="BB100" s="269"/>
      <c r="BC100" s="598" t="str">
        <f t="shared" si="31"/>
        <v/>
      </c>
      <c r="BD100" s="598" t="str">
        <f t="shared" si="31"/>
        <v/>
      </c>
      <c r="BE100" s="269"/>
      <c r="BF100" s="598" t="str">
        <f t="shared" si="32"/>
        <v/>
      </c>
      <c r="BG100" s="598" t="str">
        <f t="shared" si="32"/>
        <v/>
      </c>
      <c r="BH100" s="269"/>
      <c r="BI100" s="598" t="str">
        <f t="shared" si="33"/>
        <v/>
      </c>
      <c r="BJ100" s="598" t="str">
        <f t="shared" si="33"/>
        <v/>
      </c>
      <c r="BK100" s="269"/>
      <c r="BL100" s="598" t="str">
        <f t="shared" si="34"/>
        <v/>
      </c>
      <c r="BM100" s="598" t="str">
        <f t="shared" si="34"/>
        <v/>
      </c>
      <c r="BN100" s="269"/>
      <c r="BO100" s="598" t="str">
        <f t="shared" si="35"/>
        <v/>
      </c>
      <c r="BP100" s="598" t="str">
        <f t="shared" si="35"/>
        <v/>
      </c>
      <c r="BQ100" s="269"/>
      <c r="BR100" s="598" t="str">
        <f t="shared" si="36"/>
        <v/>
      </c>
      <c r="BS100" s="598" t="str">
        <f t="shared" si="36"/>
        <v/>
      </c>
      <c r="BT100" s="269"/>
      <c r="BU100" s="598" t="str">
        <f t="shared" si="37"/>
        <v/>
      </c>
      <c r="BV100" s="598" t="str">
        <f t="shared" si="37"/>
        <v/>
      </c>
      <c r="BW100" s="269"/>
      <c r="BX100" s="490"/>
    </row>
    <row r="101" spans="1:76" s="39" customFormat="1" ht="14">
      <c r="A101" s="159">
        <v>18</v>
      </c>
      <c r="B101" s="301" t="str">
        <f t="shared" si="25"/>
        <v xml:space="preserve">: </v>
      </c>
      <c r="C101" s="168"/>
      <c r="D101" s="162"/>
      <c r="E101" s="162"/>
      <c r="F101" s="169"/>
      <c r="G101" s="161"/>
      <c r="H101" s="162"/>
      <c r="I101" s="162"/>
      <c r="J101" s="170"/>
      <c r="K101" s="170"/>
      <c r="L101" s="170"/>
      <c r="M101" s="659" t="s">
        <v>311</v>
      </c>
      <c r="N101" s="163"/>
      <c r="O101" s="163"/>
      <c r="P101" s="165"/>
      <c r="Q101" s="365"/>
      <c r="R101" s="259" t="str">
        <f t="shared" si="27"/>
        <v/>
      </c>
      <c r="S101" s="260" t="str">
        <f>IF(R101="","",IF(R112="Y",T101,IF(R101&gt;=R104-$AA$35*R108,IF(R101&lt;=R104+$AA$35*R108,R101,""),"")))</f>
        <v/>
      </c>
      <c r="T101" s="259" t="str">
        <f t="shared" si="28"/>
        <v/>
      </c>
      <c r="U101" s="259" t="str">
        <f t="shared" si="26"/>
        <v>US$2014/kW Installed</v>
      </c>
      <c r="Y101" s="490"/>
      <c r="Z101" s="269"/>
      <c r="AA101" s="269"/>
      <c r="AB101" s="269"/>
      <c r="AC101" s="269"/>
      <c r="AD101" s="269"/>
      <c r="AE101" s="269"/>
      <c r="AF101" s="269"/>
      <c r="AG101" s="269"/>
      <c r="AH101" s="269"/>
      <c r="AI101" s="269"/>
      <c r="AJ101" s="269"/>
      <c r="AK101" s="269"/>
      <c r="AL101" s="269"/>
      <c r="AM101" s="269"/>
      <c r="AN101" s="269"/>
      <c r="AO101" s="490"/>
      <c r="AP101" s="269"/>
      <c r="AQ101" s="269"/>
      <c r="AR101" s="600"/>
      <c r="AS101" s="269"/>
      <c r="AT101" s="598" t="str">
        <f t="shared" si="39"/>
        <v/>
      </c>
      <c r="AU101" s="598" t="str">
        <f t="shared" si="38"/>
        <v/>
      </c>
      <c r="AV101" s="269"/>
      <c r="AW101" s="598" t="str">
        <f t="shared" ref="AW101:AX104" si="40">IF($E100=$AW$83,R100,"")</f>
        <v/>
      </c>
      <c r="AX101" s="598" t="str">
        <f t="shared" si="40"/>
        <v/>
      </c>
      <c r="AY101" s="269"/>
      <c r="AZ101" s="598" t="str">
        <f t="shared" ref="AZ101:BA104" si="41">IF($E100=$AZ$83,R100,"")</f>
        <v/>
      </c>
      <c r="BA101" s="598" t="str">
        <f t="shared" si="41"/>
        <v/>
      </c>
      <c r="BB101" s="269"/>
      <c r="BC101" s="598" t="str">
        <f t="shared" ref="BC101:BD104" si="42">IF($E100=$BC$83,R100,"")</f>
        <v/>
      </c>
      <c r="BD101" s="598" t="str">
        <f t="shared" si="42"/>
        <v/>
      </c>
      <c r="BE101" s="269"/>
      <c r="BF101" s="598" t="str">
        <f t="shared" ref="BF101:BG104" si="43">IF($E100=$BF$83,R100,"")</f>
        <v/>
      </c>
      <c r="BG101" s="598" t="str">
        <f t="shared" si="43"/>
        <v/>
      </c>
      <c r="BH101" s="269"/>
      <c r="BI101" s="598" t="str">
        <f t="shared" ref="BI101:BJ104" si="44">IF($E100=$BI$83,R100,"")</f>
        <v/>
      </c>
      <c r="BJ101" s="598" t="str">
        <f t="shared" si="44"/>
        <v/>
      </c>
      <c r="BK101" s="269"/>
      <c r="BL101" s="598" t="str">
        <f t="shared" ref="BL101:BM104" si="45">IF($E100=$BL$83,R100,"")</f>
        <v/>
      </c>
      <c r="BM101" s="598" t="str">
        <f t="shared" si="45"/>
        <v/>
      </c>
      <c r="BN101" s="269"/>
      <c r="BO101" s="598" t="str">
        <f t="shared" ref="BO101:BP104" si="46">IF($E100=$BO$83,R100,"")</f>
        <v/>
      </c>
      <c r="BP101" s="598" t="str">
        <f t="shared" si="46"/>
        <v/>
      </c>
      <c r="BQ101" s="269"/>
      <c r="BR101" s="598" t="str">
        <f t="shared" ref="BR101:BS104" si="47">IF($E100=$BR$83,R100,"")</f>
        <v/>
      </c>
      <c r="BS101" s="598" t="str">
        <f t="shared" si="47"/>
        <v/>
      </c>
      <c r="BT101" s="269"/>
      <c r="BU101" s="598" t="str">
        <f t="shared" ref="BU101:BV104" si="48">IF($E100=$BU$83,R100,"")</f>
        <v/>
      </c>
      <c r="BV101" s="598" t="str">
        <f t="shared" si="48"/>
        <v/>
      </c>
      <c r="BW101" s="269"/>
      <c r="BX101" s="490"/>
    </row>
    <row r="102" spans="1:76" s="39" customFormat="1" ht="14">
      <c r="A102" s="159">
        <v>19</v>
      </c>
      <c r="B102" s="301" t="str">
        <f t="shared" si="25"/>
        <v xml:space="preserve">: </v>
      </c>
      <c r="C102" s="168"/>
      <c r="D102" s="162"/>
      <c r="E102" s="162"/>
      <c r="F102" s="169"/>
      <c r="G102" s="161"/>
      <c r="H102" s="162"/>
      <c r="I102" s="162"/>
      <c r="J102" s="170"/>
      <c r="K102" s="170"/>
      <c r="L102" s="170"/>
      <c r="M102" s="659" t="s">
        <v>311</v>
      </c>
      <c r="N102" s="163"/>
      <c r="O102" s="163"/>
      <c r="P102" s="165"/>
      <c r="Q102" s="365"/>
      <c r="R102" s="259" t="str">
        <f t="shared" si="27"/>
        <v/>
      </c>
      <c r="S102" s="260" t="str">
        <f>IF(R102="","",IF(R112="Y",T102,IF(R102&gt;=R104-$AA$35*R108,IF(R102&lt;=R104+$AA$35*R108,R102,""),"")))</f>
        <v/>
      </c>
      <c r="T102" s="259" t="str">
        <f t="shared" si="28"/>
        <v/>
      </c>
      <c r="U102" s="259" t="str">
        <f t="shared" si="26"/>
        <v>US$2014/kW Installed</v>
      </c>
      <c r="Y102" s="490"/>
      <c r="Z102" s="269"/>
      <c r="AA102" s="269"/>
      <c r="AB102" s="269"/>
      <c r="AC102" s="269"/>
      <c r="AD102" s="269"/>
      <c r="AE102" s="269"/>
      <c r="AF102" s="269"/>
      <c r="AG102" s="269"/>
      <c r="AH102" s="269"/>
      <c r="AI102" s="269"/>
      <c r="AJ102" s="269"/>
      <c r="AK102" s="269"/>
      <c r="AL102" s="269"/>
      <c r="AM102" s="269"/>
      <c r="AN102" s="269"/>
      <c r="AO102" s="490"/>
      <c r="AP102" s="269"/>
      <c r="AQ102" s="269"/>
      <c r="AR102" s="600"/>
      <c r="AS102" s="269"/>
      <c r="AT102" s="598" t="str">
        <f t="shared" si="39"/>
        <v/>
      </c>
      <c r="AU102" s="598" t="str">
        <f t="shared" si="38"/>
        <v/>
      </c>
      <c r="AV102" s="269"/>
      <c r="AW102" s="598" t="str">
        <f t="shared" si="40"/>
        <v/>
      </c>
      <c r="AX102" s="598" t="str">
        <f t="shared" si="40"/>
        <v/>
      </c>
      <c r="AY102" s="269"/>
      <c r="AZ102" s="598" t="str">
        <f t="shared" si="41"/>
        <v/>
      </c>
      <c r="BA102" s="598" t="str">
        <f t="shared" si="41"/>
        <v/>
      </c>
      <c r="BB102" s="269"/>
      <c r="BC102" s="598" t="str">
        <f t="shared" si="42"/>
        <v/>
      </c>
      <c r="BD102" s="598" t="str">
        <f t="shared" si="42"/>
        <v/>
      </c>
      <c r="BE102" s="269"/>
      <c r="BF102" s="598" t="str">
        <f t="shared" si="43"/>
        <v/>
      </c>
      <c r="BG102" s="598" t="str">
        <f t="shared" si="43"/>
        <v/>
      </c>
      <c r="BH102" s="269"/>
      <c r="BI102" s="598" t="str">
        <f t="shared" si="44"/>
        <v/>
      </c>
      <c r="BJ102" s="598" t="str">
        <f t="shared" si="44"/>
        <v/>
      </c>
      <c r="BK102" s="269"/>
      <c r="BL102" s="598" t="str">
        <f t="shared" si="45"/>
        <v/>
      </c>
      <c r="BM102" s="598" t="str">
        <f t="shared" si="45"/>
        <v/>
      </c>
      <c r="BN102" s="269"/>
      <c r="BO102" s="598" t="str">
        <f t="shared" si="46"/>
        <v/>
      </c>
      <c r="BP102" s="598" t="str">
        <f t="shared" si="46"/>
        <v/>
      </c>
      <c r="BQ102" s="269"/>
      <c r="BR102" s="598" t="str">
        <f t="shared" si="47"/>
        <v/>
      </c>
      <c r="BS102" s="598" t="str">
        <f t="shared" si="47"/>
        <v/>
      </c>
      <c r="BT102" s="269"/>
      <c r="BU102" s="598" t="str">
        <f t="shared" si="48"/>
        <v/>
      </c>
      <c r="BV102" s="598" t="str">
        <f t="shared" si="48"/>
        <v/>
      </c>
      <c r="BW102" s="269"/>
      <c r="BX102" s="490"/>
    </row>
    <row r="103" spans="1:76" s="39" customFormat="1" ht="14">
      <c r="A103" s="159">
        <v>20</v>
      </c>
      <c r="B103" s="301" t="str">
        <f t="shared" si="25"/>
        <v xml:space="preserve">: </v>
      </c>
      <c r="C103" s="168"/>
      <c r="D103" s="162"/>
      <c r="E103" s="162"/>
      <c r="F103" s="169"/>
      <c r="G103" s="161"/>
      <c r="H103" s="162"/>
      <c r="I103" s="162"/>
      <c r="J103" s="170"/>
      <c r="K103" s="170"/>
      <c r="L103" s="170"/>
      <c r="M103" s="659" t="s">
        <v>311</v>
      </c>
      <c r="N103" s="163"/>
      <c r="O103" s="163"/>
      <c r="P103" s="165"/>
      <c r="Q103" s="365"/>
      <c r="R103" s="259" t="str">
        <f t="shared" si="27"/>
        <v/>
      </c>
      <c r="S103" s="260" t="str">
        <f>IF(R103="","",IF(R112="Y",T103,IF(R103&gt;=R104-$AA$35*R108,IF(R103&lt;=R104+$AA$35*R108,R103,""),"")))</f>
        <v/>
      </c>
      <c r="T103" s="259" t="str">
        <f t="shared" si="28"/>
        <v/>
      </c>
      <c r="U103" s="259" t="str">
        <f t="shared" si="26"/>
        <v>US$2014/kW Installed</v>
      </c>
      <c r="Y103" s="490"/>
      <c r="Z103" s="269"/>
      <c r="AA103" s="269"/>
      <c r="AB103" s="269"/>
      <c r="AC103" s="269"/>
      <c r="AD103" s="269"/>
      <c r="AE103" s="269"/>
      <c r="AF103" s="269"/>
      <c r="AG103" s="269"/>
      <c r="AH103" s="269"/>
      <c r="AI103" s="269"/>
      <c r="AJ103" s="269"/>
      <c r="AK103" s="269"/>
      <c r="AL103" s="269"/>
      <c r="AM103" s="269"/>
      <c r="AN103" s="269"/>
      <c r="AO103" s="490"/>
      <c r="AP103" s="269"/>
      <c r="AQ103" s="269"/>
      <c r="AR103" s="600"/>
      <c r="AS103" s="269"/>
      <c r="AT103" s="598" t="str">
        <f t="shared" si="39"/>
        <v/>
      </c>
      <c r="AU103" s="598" t="str">
        <f t="shared" si="38"/>
        <v/>
      </c>
      <c r="AV103" s="269"/>
      <c r="AW103" s="598" t="str">
        <f t="shared" si="40"/>
        <v/>
      </c>
      <c r="AX103" s="598" t="str">
        <f t="shared" si="40"/>
        <v/>
      </c>
      <c r="AY103" s="269"/>
      <c r="AZ103" s="598" t="str">
        <f t="shared" si="41"/>
        <v/>
      </c>
      <c r="BA103" s="598" t="str">
        <f t="shared" si="41"/>
        <v/>
      </c>
      <c r="BB103" s="269"/>
      <c r="BC103" s="598" t="str">
        <f t="shared" si="42"/>
        <v/>
      </c>
      <c r="BD103" s="598" t="str">
        <f t="shared" si="42"/>
        <v/>
      </c>
      <c r="BE103" s="269"/>
      <c r="BF103" s="598" t="str">
        <f t="shared" si="43"/>
        <v/>
      </c>
      <c r="BG103" s="598" t="str">
        <f t="shared" si="43"/>
        <v/>
      </c>
      <c r="BH103" s="269"/>
      <c r="BI103" s="598" t="str">
        <f t="shared" si="44"/>
        <v/>
      </c>
      <c r="BJ103" s="598" t="str">
        <f t="shared" si="44"/>
        <v/>
      </c>
      <c r="BK103" s="269"/>
      <c r="BL103" s="598" t="str">
        <f t="shared" si="45"/>
        <v/>
      </c>
      <c r="BM103" s="598" t="str">
        <f t="shared" si="45"/>
        <v/>
      </c>
      <c r="BN103" s="269"/>
      <c r="BO103" s="598" t="str">
        <f t="shared" si="46"/>
        <v/>
      </c>
      <c r="BP103" s="598" t="str">
        <f t="shared" si="46"/>
        <v/>
      </c>
      <c r="BQ103" s="269"/>
      <c r="BR103" s="598" t="str">
        <f t="shared" si="47"/>
        <v/>
      </c>
      <c r="BS103" s="598" t="str">
        <f t="shared" si="47"/>
        <v/>
      </c>
      <c r="BT103" s="269"/>
      <c r="BU103" s="598" t="str">
        <f t="shared" si="48"/>
        <v/>
      </c>
      <c r="BV103" s="598" t="str">
        <f t="shared" si="48"/>
        <v/>
      </c>
      <c r="BW103" s="269"/>
      <c r="BX103" s="490"/>
    </row>
    <row r="104" spans="1:76" s="39" customFormat="1" ht="14">
      <c r="A104" s="172"/>
      <c r="B104" s="302" t="s">
        <v>159</v>
      </c>
      <c r="C104" s="173"/>
      <c r="D104" s="173"/>
      <c r="E104" s="173"/>
      <c r="F104" s="173"/>
      <c r="G104" s="174"/>
      <c r="I104" s="175"/>
      <c r="J104" s="174"/>
      <c r="K104" s="174"/>
      <c r="L104" s="174" t="s">
        <v>99</v>
      </c>
      <c r="M104" s="174"/>
      <c r="O104" s="165"/>
      <c r="P104" s="165"/>
      <c r="Q104" s="175" t="s">
        <v>31</v>
      </c>
      <c r="R104" s="261" t="e">
        <f>AVERAGE(R84:R103)</f>
        <v>#DIV/0!</v>
      </c>
      <c r="S104" s="261" t="e">
        <f>IF(R112="Y",SUM(S84:S103)/SUM(N84:N103),AVERAGE(S84:S103))</f>
        <v>#DIV/0!</v>
      </c>
      <c r="T104" s="262" t="e">
        <f>SUM(T84:T103)/SUM(N84:N103)</f>
        <v>#DIV/0!</v>
      </c>
      <c r="Y104" s="490"/>
      <c r="Z104" s="269"/>
      <c r="AA104" s="269"/>
      <c r="AB104" s="269"/>
      <c r="AC104" s="269"/>
      <c r="AD104" s="269"/>
      <c r="AE104" s="269"/>
      <c r="AF104" s="269"/>
      <c r="AG104" s="269"/>
      <c r="AH104" s="269"/>
      <c r="AI104" s="269"/>
      <c r="AJ104" s="269"/>
      <c r="AK104" s="269"/>
      <c r="AL104" s="269"/>
      <c r="AM104" s="269"/>
      <c r="AN104" s="269"/>
      <c r="AO104" s="490"/>
      <c r="AP104" s="269"/>
      <c r="AQ104" s="269"/>
      <c r="AR104" s="600"/>
      <c r="AS104" s="269"/>
      <c r="AT104" s="598" t="str">
        <f t="shared" si="39"/>
        <v/>
      </c>
      <c r="AU104" s="598" t="str">
        <f t="shared" si="38"/>
        <v/>
      </c>
      <c r="AV104" s="269"/>
      <c r="AW104" s="598" t="str">
        <f t="shared" si="40"/>
        <v/>
      </c>
      <c r="AX104" s="598" t="str">
        <f t="shared" si="40"/>
        <v/>
      </c>
      <c r="AY104" s="269"/>
      <c r="AZ104" s="598" t="str">
        <f t="shared" si="41"/>
        <v/>
      </c>
      <c r="BA104" s="598" t="str">
        <f t="shared" si="41"/>
        <v/>
      </c>
      <c r="BB104" s="269"/>
      <c r="BC104" s="598" t="str">
        <f t="shared" si="42"/>
        <v/>
      </c>
      <c r="BD104" s="598" t="str">
        <f t="shared" si="42"/>
        <v/>
      </c>
      <c r="BE104" s="269"/>
      <c r="BF104" s="598" t="str">
        <f t="shared" si="43"/>
        <v/>
      </c>
      <c r="BG104" s="598" t="str">
        <f t="shared" si="43"/>
        <v/>
      </c>
      <c r="BH104" s="269"/>
      <c r="BI104" s="598" t="str">
        <f t="shared" si="44"/>
        <v/>
      </c>
      <c r="BJ104" s="598" t="str">
        <f t="shared" si="44"/>
        <v/>
      </c>
      <c r="BK104" s="269"/>
      <c r="BL104" s="598" t="str">
        <f t="shared" si="45"/>
        <v/>
      </c>
      <c r="BM104" s="598" t="str">
        <f t="shared" si="45"/>
        <v/>
      </c>
      <c r="BN104" s="269"/>
      <c r="BO104" s="598" t="str">
        <f t="shared" si="46"/>
        <v/>
      </c>
      <c r="BP104" s="598" t="str">
        <f t="shared" si="46"/>
        <v/>
      </c>
      <c r="BQ104" s="269"/>
      <c r="BR104" s="598" t="str">
        <f t="shared" si="47"/>
        <v/>
      </c>
      <c r="BS104" s="598" t="str">
        <f t="shared" si="47"/>
        <v/>
      </c>
      <c r="BT104" s="269"/>
      <c r="BU104" s="598" t="str">
        <f t="shared" si="48"/>
        <v/>
      </c>
      <c r="BV104" s="598" t="str">
        <f t="shared" si="48"/>
        <v/>
      </c>
      <c r="BW104" s="269"/>
      <c r="BX104" s="490"/>
    </row>
    <row r="105" spans="1:76" s="39" customFormat="1" ht="14.25" customHeight="1">
      <c r="A105" s="172"/>
      <c r="B105" s="302" t="s">
        <v>160</v>
      </c>
      <c r="C105" s="173" t="s">
        <v>112</v>
      </c>
      <c r="D105" s="877"/>
      <c r="E105" s="895"/>
      <c r="F105" s="895"/>
      <c r="G105" s="895"/>
      <c r="H105" s="895"/>
      <c r="I105" s="895"/>
      <c r="J105" s="896"/>
      <c r="K105" s="174"/>
      <c r="L105" s="174"/>
      <c r="M105" s="174"/>
      <c r="O105" s="165"/>
      <c r="P105" s="165"/>
      <c r="Q105" s="366" t="s">
        <v>33</v>
      </c>
      <c r="R105" s="367" t="e">
        <f>R104+U105*R108</f>
        <v>#DIV/0!</v>
      </c>
      <c r="S105" s="367" t="e">
        <f>S104+U105*S108</f>
        <v>#DIV/0!</v>
      </c>
      <c r="T105" s="367" t="e">
        <f>T104+U105*T108</f>
        <v>#DIV/0!</v>
      </c>
      <c r="U105" s="368">
        <v>1</v>
      </c>
      <c r="V105" s="50" t="s">
        <v>142</v>
      </c>
      <c r="X105" t="s">
        <v>273</v>
      </c>
      <c r="Y105" s="490"/>
      <c r="Z105" s="269"/>
      <c r="AA105" s="269"/>
      <c r="AB105" s="269"/>
      <c r="AC105" s="269"/>
      <c r="AD105" s="269"/>
      <c r="AE105" s="269"/>
      <c r="AF105" s="269"/>
      <c r="AG105" s="269"/>
      <c r="AH105" s="269"/>
      <c r="AI105" s="269"/>
      <c r="AJ105" s="269"/>
      <c r="AK105" s="269"/>
      <c r="AL105" s="269"/>
      <c r="AM105" s="269"/>
      <c r="AN105" s="269"/>
      <c r="AO105" s="490"/>
      <c r="AP105" s="269"/>
      <c r="AQ105" s="269"/>
      <c r="AR105" s="269"/>
      <c r="AS105" s="602" t="s">
        <v>31</v>
      </c>
      <c r="AT105" s="603" t="e">
        <f>AVERAGE(AT85:AT104)</f>
        <v>#DIV/0!</v>
      </c>
      <c r="AU105" s="603" t="e">
        <f>SUM(AU85:AU104)/COUNTIF(AU85:AU104,"&gt;0")</f>
        <v>#DIV/0!</v>
      </c>
      <c r="AV105" s="602"/>
      <c r="AW105" s="603" t="e">
        <f>AVERAGE(AW85:AW104)</f>
        <v>#DIV/0!</v>
      </c>
      <c r="AX105" s="603" t="e">
        <f>SUM(AX85:AX104)/COUNTIF(AX85:AX104,"&gt;0")</f>
        <v>#DIV/0!</v>
      </c>
      <c r="AY105" s="269"/>
      <c r="AZ105" s="603" t="e">
        <f>AVERAGE(AZ85:AZ104)</f>
        <v>#DIV/0!</v>
      </c>
      <c r="BA105" s="603" t="e">
        <f>SUM(BA85:BA104)/COUNTIF(BA85:BA104,"&gt;0")</f>
        <v>#DIV/0!</v>
      </c>
      <c r="BB105" s="269"/>
      <c r="BC105" s="603" t="e">
        <f>AVERAGE(BC85:BC104)</f>
        <v>#DIV/0!</v>
      </c>
      <c r="BD105" s="603" t="e">
        <f>SUM(BD85:BD104)/COUNTIF(BD85:BD104,"&gt;0")</f>
        <v>#DIV/0!</v>
      </c>
      <c r="BE105" s="269"/>
      <c r="BF105" s="603" t="e">
        <f>AVERAGE(BF85:BF104)</f>
        <v>#DIV/0!</v>
      </c>
      <c r="BG105" s="603" t="e">
        <f>SUM(BG85:BG104)/COUNTIF(BG85:BG104,"&gt;0")</f>
        <v>#DIV/0!</v>
      </c>
      <c r="BH105" s="269"/>
      <c r="BI105" s="603" t="e">
        <f>AVERAGE(BI85:BI104)</f>
        <v>#DIV/0!</v>
      </c>
      <c r="BJ105" s="603" t="e">
        <f>SUM(BJ85:BJ104)/COUNTIF(BJ85:BJ104,"&gt;0")</f>
        <v>#DIV/0!</v>
      </c>
      <c r="BK105" s="602"/>
      <c r="BL105" s="603" t="e">
        <f>AVERAGE(BL85:BL104)</f>
        <v>#DIV/0!</v>
      </c>
      <c r="BM105" s="603" t="e">
        <f>SUM(BM85:BM104)/COUNTIF(BM85:BM104,"&gt;0")</f>
        <v>#DIV/0!</v>
      </c>
      <c r="BN105" s="269"/>
      <c r="BO105" s="603" t="e">
        <f>AVERAGE(BO85:BO104)</f>
        <v>#DIV/0!</v>
      </c>
      <c r="BP105" s="603" t="e">
        <f>SUM(BP85:BP104)/COUNTIF(BP85:BP104,"&gt;0")</f>
        <v>#DIV/0!</v>
      </c>
      <c r="BQ105" s="269"/>
      <c r="BR105" s="603" t="e">
        <f>AVERAGE(BR85:BR104)</f>
        <v>#DIV/0!</v>
      </c>
      <c r="BS105" s="603" t="e">
        <f>SUM(BS85:BS104)/COUNTIF(BS85:BS104,"&gt;0")</f>
        <v>#DIV/0!</v>
      </c>
      <c r="BT105" s="269"/>
      <c r="BU105" s="603" t="e">
        <f>AVERAGE(BU85:BU104)</f>
        <v>#DIV/0!</v>
      </c>
      <c r="BV105" s="603" t="e">
        <f>SUM(BV85:BV104)/COUNTIF(BV85:BV104,"&gt;0")</f>
        <v>#DIV/0!</v>
      </c>
      <c r="BW105" s="269"/>
      <c r="BX105" s="490"/>
    </row>
    <row r="106" spans="1:76" s="39" customFormat="1" ht="15">
      <c r="A106" s="172"/>
      <c r="B106" s="302" t="s">
        <v>161</v>
      </c>
      <c r="C106" s="179"/>
      <c r="D106" s="897"/>
      <c r="E106" s="898"/>
      <c r="F106" s="898"/>
      <c r="G106" s="898"/>
      <c r="H106" s="898"/>
      <c r="I106" s="898"/>
      <c r="J106" s="899"/>
      <c r="M106" s="174"/>
      <c r="N106" s="174"/>
      <c r="O106" s="174"/>
      <c r="P106" s="174"/>
      <c r="Q106" s="366" t="s">
        <v>32</v>
      </c>
      <c r="R106" s="367" t="e">
        <f>IF($X106="Y",MIN(R84:R103),R104-$U106*R108)</f>
        <v>#DIV/0!</v>
      </c>
      <c r="S106" s="367" t="e">
        <f>IF($X106="Y",MIN(S84:S103),S104-$U106*S108)</f>
        <v>#DIV/0!</v>
      </c>
      <c r="T106" s="367" t="e">
        <f>IF($X106="Y",MIN(T84:T103),T104-$U106*T108)</f>
        <v>#DIV/0!</v>
      </c>
      <c r="U106" s="368">
        <v>1</v>
      </c>
      <c r="V106" s="50" t="s">
        <v>143</v>
      </c>
      <c r="X106" s="369" t="s">
        <v>36</v>
      </c>
      <c r="Y106" s="490"/>
      <c r="Z106" s="269"/>
      <c r="AA106" s="269"/>
      <c r="AB106" s="269"/>
      <c r="AC106" s="269"/>
      <c r="AD106" s="269"/>
      <c r="AE106" s="269"/>
      <c r="AF106" s="269"/>
      <c r="AG106" s="269"/>
      <c r="AH106" s="269"/>
      <c r="AI106" s="269"/>
      <c r="AJ106" s="269"/>
      <c r="AK106" s="269"/>
      <c r="AL106" s="269"/>
      <c r="AM106" s="269"/>
      <c r="AN106" s="269"/>
      <c r="AO106" s="490"/>
      <c r="AP106" s="269"/>
      <c r="AQ106" s="269"/>
      <c r="AR106" s="269"/>
      <c r="AS106" s="606" t="s">
        <v>33</v>
      </c>
      <c r="AT106" s="607" t="e">
        <f>AT105+(AT111*AT108)</f>
        <v>#DIV/0!</v>
      </c>
      <c r="AU106" s="607" t="e">
        <f>AU105+(AU111*AT108)</f>
        <v>#DIV/0!</v>
      </c>
      <c r="AV106" s="606"/>
      <c r="AW106" s="607" t="e">
        <f>AW105+(AW111*AW108)</f>
        <v>#DIV/0!</v>
      </c>
      <c r="AX106" s="607" t="e">
        <f>AX105+(AX111*AW108)</f>
        <v>#DIV/0!</v>
      </c>
      <c r="AY106" s="269"/>
      <c r="AZ106" s="607" t="e">
        <f>AZ105+(AZ111*AZ108)</f>
        <v>#DIV/0!</v>
      </c>
      <c r="BA106" s="607" t="e">
        <f>BA105+(BA111*AZ108)</f>
        <v>#DIV/0!</v>
      </c>
      <c r="BB106" s="269"/>
      <c r="BC106" s="607" t="e">
        <f>BC105+(BC111*BC108)</f>
        <v>#DIV/0!</v>
      </c>
      <c r="BD106" s="607" t="e">
        <f>BD105+(BD111*BC108)</f>
        <v>#DIV/0!</v>
      </c>
      <c r="BE106" s="269"/>
      <c r="BF106" s="607" t="e">
        <f>BF105+(BF111*BF108)</f>
        <v>#DIV/0!</v>
      </c>
      <c r="BG106" s="607" t="e">
        <f>BG105+(BG111*BF108)</f>
        <v>#DIV/0!</v>
      </c>
      <c r="BH106" s="269"/>
      <c r="BI106" s="607" t="e">
        <f>BI105+(BI111*BI108)</f>
        <v>#DIV/0!</v>
      </c>
      <c r="BJ106" s="607" t="e">
        <f>BJ105+(BJ111*BI108)</f>
        <v>#DIV/0!</v>
      </c>
      <c r="BK106" s="606"/>
      <c r="BL106" s="607" t="e">
        <f>BL105+(BL111*BL108)</f>
        <v>#DIV/0!</v>
      </c>
      <c r="BM106" s="607" t="e">
        <f>BM105+(BM111*BL108)</f>
        <v>#DIV/0!</v>
      </c>
      <c r="BN106" s="269"/>
      <c r="BO106" s="607" t="e">
        <f>BO105+(BO111*BO108)</f>
        <v>#DIV/0!</v>
      </c>
      <c r="BP106" s="607" t="e">
        <f>BP105+(BP111*BO108)</f>
        <v>#DIV/0!</v>
      </c>
      <c r="BQ106" s="269"/>
      <c r="BR106" s="607" t="e">
        <f>BR105+(BR111*BR108)</f>
        <v>#DIV/0!</v>
      </c>
      <c r="BS106" s="607" t="e">
        <f>BS105+(BS111*BR108)</f>
        <v>#DIV/0!</v>
      </c>
      <c r="BT106" s="269"/>
      <c r="BU106" s="607" t="e">
        <f>BU105+(BU111*BU108)</f>
        <v>#DIV/0!</v>
      </c>
      <c r="BV106" s="607" t="e">
        <f>BV105+(BV111*BU108)</f>
        <v>#DIV/0!</v>
      </c>
      <c r="BW106" s="269"/>
      <c r="BX106" s="490"/>
    </row>
    <row r="107" spans="1:76" s="174" customFormat="1" ht="13.5" customHeight="1">
      <c r="A107" s="172"/>
      <c r="B107" s="303"/>
      <c r="C107" s="179"/>
      <c r="D107" s="897"/>
      <c r="E107" s="898"/>
      <c r="F107" s="898"/>
      <c r="G107" s="898"/>
      <c r="H107" s="898"/>
      <c r="I107" s="898"/>
      <c r="J107" s="899"/>
      <c r="Q107" s="176" t="s">
        <v>10</v>
      </c>
      <c r="R107" s="263" t="e">
        <f>IF((0.67*R108)&gt;R104,"no","yes")</f>
        <v>#DIV/0!</v>
      </c>
      <c r="S107" s="263" t="e">
        <f>IF((0.67*S108)&gt;S104,"no","yes")</f>
        <v>#DIV/0!</v>
      </c>
      <c r="T107" s="263" t="e">
        <f>IF((0.67*T108)&gt;T104,"no","yes")</f>
        <v>#DIV/0!</v>
      </c>
      <c r="Y107" s="618"/>
      <c r="Z107" s="265"/>
      <c r="AA107" s="265"/>
      <c r="AB107" s="265"/>
      <c r="AC107" s="265"/>
      <c r="AD107" s="265"/>
      <c r="AE107" s="265"/>
      <c r="AF107" s="265"/>
      <c r="AG107" s="265"/>
      <c r="AH107" s="265"/>
      <c r="AI107" s="265"/>
      <c r="AJ107" s="265"/>
      <c r="AK107" s="265"/>
      <c r="AL107" s="265"/>
      <c r="AM107" s="265"/>
      <c r="AN107" s="265"/>
      <c r="AO107" s="618"/>
      <c r="AP107" s="269"/>
      <c r="AQ107" s="269"/>
      <c r="AR107" s="269"/>
      <c r="AS107" s="606" t="s">
        <v>32</v>
      </c>
      <c r="AT107" s="607" t="e">
        <f>AT105-(AT111*AT109)</f>
        <v>#DIV/0!</v>
      </c>
      <c r="AU107" s="607" t="e">
        <f>AU105-(AU111*AT109)</f>
        <v>#DIV/0!</v>
      </c>
      <c r="AV107" s="606"/>
      <c r="AW107" s="607" t="e">
        <f>AW105-(AW111*AW109)</f>
        <v>#DIV/0!</v>
      </c>
      <c r="AX107" s="607" t="e">
        <f>AX105-(AX111*AW109)</f>
        <v>#DIV/0!</v>
      </c>
      <c r="AY107" s="269"/>
      <c r="AZ107" s="607" t="e">
        <f>AZ105-(AZ111*AZ109)</f>
        <v>#DIV/0!</v>
      </c>
      <c r="BA107" s="607" t="e">
        <f>BA105-(BA111*AZ109)</f>
        <v>#DIV/0!</v>
      </c>
      <c r="BB107" s="269"/>
      <c r="BC107" s="607" t="e">
        <f>BC105-(BC111*BC109)</f>
        <v>#DIV/0!</v>
      </c>
      <c r="BD107" s="607" t="e">
        <f>BD105-(BD111*BC109)</f>
        <v>#DIV/0!</v>
      </c>
      <c r="BE107" s="269"/>
      <c r="BF107" s="607" t="e">
        <f>BF105-(BF111*BF109)</f>
        <v>#DIV/0!</v>
      </c>
      <c r="BG107" s="607" t="e">
        <f>BG105-(BG111*BF109)</f>
        <v>#DIV/0!</v>
      </c>
      <c r="BH107" s="269"/>
      <c r="BI107" s="607" t="e">
        <f>BI105-(BI111*BI109)</f>
        <v>#DIV/0!</v>
      </c>
      <c r="BJ107" s="607" t="e">
        <f>BJ105-(BJ111*BI109)</f>
        <v>#DIV/0!</v>
      </c>
      <c r="BK107" s="606"/>
      <c r="BL107" s="607" t="e">
        <f>BL105-(BL111*BL109)</f>
        <v>#DIV/0!</v>
      </c>
      <c r="BM107" s="607" t="e">
        <f>BM105-(BM111*BL109)</f>
        <v>#DIV/0!</v>
      </c>
      <c r="BN107" s="269"/>
      <c r="BO107" s="607" t="e">
        <f>BO105-(BO111*BO109)</f>
        <v>#DIV/0!</v>
      </c>
      <c r="BP107" s="607" t="e">
        <f>BP105-(BP111*BO109)</f>
        <v>#DIV/0!</v>
      </c>
      <c r="BQ107" s="269"/>
      <c r="BR107" s="607" t="e">
        <f>BR105-(BR111*BR109)</f>
        <v>#DIV/0!</v>
      </c>
      <c r="BS107" s="607" t="e">
        <f>BS105-(BS111*BR109)</f>
        <v>#DIV/0!</v>
      </c>
      <c r="BT107" s="269"/>
      <c r="BU107" s="607" t="e">
        <f>BU105-(BU111*BU109)</f>
        <v>#DIV/0!</v>
      </c>
      <c r="BV107" s="607" t="e">
        <f>BV105-(BV111*BU109)</f>
        <v>#DIV/0!</v>
      </c>
      <c r="BW107" s="269"/>
      <c r="BX107" s="618"/>
    </row>
    <row r="108" spans="1:76" s="174" customFormat="1" ht="14">
      <c r="A108" s="182" t="str">
        <f ca="1">HYPERLINK("#"&amp;"'"&amp;A$1&amp;"'!a1","Back to top")</f>
        <v>Back to top</v>
      </c>
      <c r="B108" s="304"/>
      <c r="C108" s="179"/>
      <c r="D108" s="897"/>
      <c r="E108" s="898"/>
      <c r="F108" s="898"/>
      <c r="G108" s="898"/>
      <c r="H108" s="898"/>
      <c r="I108" s="898"/>
      <c r="J108" s="899"/>
      <c r="M108" s="50"/>
      <c r="N108" s="50"/>
      <c r="Q108" s="176" t="s">
        <v>11</v>
      </c>
      <c r="R108" s="263" t="e">
        <f>_xlfn.STDEV.P(R84:R103)</f>
        <v>#DIV/0!</v>
      </c>
      <c r="S108" s="263" t="e">
        <f t="array" ref="S108">IF(R112="Y",SQRT(SUM(IFERROR(N84:N103*(R84:R103-(S104))^2,0))/((COUNTIFS(N84:N103,"&lt;&gt;"&amp;"")-1)/COUNTIFS(N84:N103,"&lt;&gt;"&amp;"")*SUM(N84:N103))),_xlfn.STDEV.P(S84:S103))</f>
        <v>#DIV/0!</v>
      </c>
      <c r="T108" s="263" t="e">
        <f t="array" ref="T108">SQRT(SUM(IFERROR(N84:N103*(R84:R103-(T104))^2,0))/((COUNTIFS(N84:N103,"&lt;&gt;"&amp;"")-1)/COUNTIFS(N84:N103,"&lt;&gt;"&amp;"")*SUM(N84:N103)))</f>
        <v>#DIV/0!</v>
      </c>
      <c r="Y108" s="618"/>
      <c r="Z108" s="265"/>
      <c r="AA108" s="265"/>
      <c r="AB108" s="265"/>
      <c r="AC108" s="265"/>
      <c r="AD108" s="265"/>
      <c r="AE108" s="265"/>
      <c r="AF108" s="265"/>
      <c r="AG108" s="265"/>
      <c r="AH108" s="265"/>
      <c r="AI108" s="265"/>
      <c r="AJ108" s="265"/>
      <c r="AK108" s="265"/>
      <c r="AL108" s="265"/>
      <c r="AM108" s="265"/>
      <c r="AN108" s="265"/>
      <c r="AO108" s="618"/>
      <c r="AP108" s="265"/>
      <c r="AQ108" s="265"/>
      <c r="AR108" s="849" t="s">
        <v>132</v>
      </c>
      <c r="AS108" s="850"/>
      <c r="AT108" s="609">
        <v>1</v>
      </c>
      <c r="AU108" s="265"/>
      <c r="AV108" s="619"/>
      <c r="AW108" s="609">
        <v>1</v>
      </c>
      <c r="AX108" s="265"/>
      <c r="AY108" s="265"/>
      <c r="AZ108" s="609">
        <v>1</v>
      </c>
      <c r="BA108" s="265"/>
      <c r="BB108" s="265"/>
      <c r="BC108" s="609">
        <v>1</v>
      </c>
      <c r="BD108" s="265"/>
      <c r="BE108" s="265"/>
      <c r="BF108" s="609">
        <v>1</v>
      </c>
      <c r="BG108" s="265"/>
      <c r="BH108" s="265"/>
      <c r="BI108" s="609">
        <v>1</v>
      </c>
      <c r="BJ108" s="265"/>
      <c r="BK108" s="606"/>
      <c r="BL108" s="609">
        <v>1</v>
      </c>
      <c r="BM108" s="265"/>
      <c r="BN108" s="265"/>
      <c r="BO108" s="609">
        <v>1</v>
      </c>
      <c r="BP108" s="265"/>
      <c r="BQ108" s="265"/>
      <c r="BR108" s="609">
        <v>1</v>
      </c>
      <c r="BS108" s="265"/>
      <c r="BT108" s="265"/>
      <c r="BU108" s="609">
        <v>1</v>
      </c>
      <c r="BV108" s="265"/>
      <c r="BW108" s="265"/>
      <c r="BX108" s="618"/>
    </row>
    <row r="109" spans="1:76" s="174" customFormat="1" ht="14">
      <c r="A109" s="172"/>
      <c r="B109" s="303"/>
      <c r="C109" s="159"/>
      <c r="D109" s="897"/>
      <c r="E109" s="898"/>
      <c r="F109" s="898"/>
      <c r="G109" s="898"/>
      <c r="H109" s="898"/>
      <c r="I109" s="898"/>
      <c r="J109" s="899"/>
      <c r="Q109" s="183" t="s">
        <v>98</v>
      </c>
      <c r="R109" s="264">
        <f>COUNTIF(R84:R103,"&gt;0")</f>
        <v>0</v>
      </c>
      <c r="S109" s="264">
        <f>COUNTIF(S84:S103,"&gt;0")</f>
        <v>0</v>
      </c>
      <c r="T109" s="265"/>
      <c r="U109" s="184" t="s">
        <v>55</v>
      </c>
      <c r="Y109" s="618"/>
      <c r="Z109" s="265"/>
      <c r="AA109" s="265"/>
      <c r="AB109" s="265"/>
      <c r="AC109" s="265"/>
      <c r="AD109" s="265"/>
      <c r="AE109" s="265"/>
      <c r="AF109" s="265"/>
      <c r="AG109" s="265"/>
      <c r="AH109" s="265"/>
      <c r="AI109" s="265"/>
      <c r="AJ109" s="265"/>
      <c r="AK109" s="265"/>
      <c r="AL109" s="265"/>
      <c r="AM109" s="265"/>
      <c r="AN109" s="265"/>
      <c r="AO109" s="618"/>
      <c r="AP109" s="265"/>
      <c r="AQ109" s="265"/>
      <c r="AR109" s="849"/>
      <c r="AS109" s="850"/>
      <c r="AT109" s="609">
        <v>1</v>
      </c>
      <c r="AU109" s="265"/>
      <c r="AV109" s="619"/>
      <c r="AW109" s="609">
        <v>1</v>
      </c>
      <c r="AX109" s="265"/>
      <c r="AY109" s="265"/>
      <c r="AZ109" s="609">
        <v>1</v>
      </c>
      <c r="BA109" s="265"/>
      <c r="BB109" s="265"/>
      <c r="BC109" s="609">
        <v>1</v>
      </c>
      <c r="BD109" s="265"/>
      <c r="BE109" s="265"/>
      <c r="BF109" s="609">
        <v>1</v>
      </c>
      <c r="BG109" s="265"/>
      <c r="BH109" s="265"/>
      <c r="BI109" s="609">
        <v>1</v>
      </c>
      <c r="BJ109" s="265"/>
      <c r="BK109" s="606"/>
      <c r="BL109" s="609">
        <v>1</v>
      </c>
      <c r="BM109" s="265"/>
      <c r="BN109" s="265"/>
      <c r="BO109" s="609">
        <v>1</v>
      </c>
      <c r="BP109" s="265"/>
      <c r="BQ109" s="265"/>
      <c r="BR109" s="609">
        <v>1</v>
      </c>
      <c r="BS109" s="265"/>
      <c r="BT109" s="265"/>
      <c r="BU109" s="609">
        <v>1</v>
      </c>
      <c r="BV109" s="265"/>
      <c r="BW109" s="265"/>
      <c r="BX109" s="618"/>
    </row>
    <row r="110" spans="1:76" s="174" customFormat="1" ht="14">
      <c r="A110" s="172"/>
      <c r="B110" s="303"/>
      <c r="C110" s="172"/>
      <c r="D110" s="897"/>
      <c r="E110" s="898"/>
      <c r="F110" s="898"/>
      <c r="G110" s="898"/>
      <c r="H110" s="898"/>
      <c r="I110" s="898"/>
      <c r="J110" s="899"/>
      <c r="R110" s="265"/>
      <c r="S110" s="267"/>
      <c r="T110" s="265"/>
      <c r="U110" s="185"/>
      <c r="V110" s="186"/>
      <c r="W110" s="187"/>
      <c r="Y110" s="618"/>
      <c r="Z110" s="265"/>
      <c r="AA110" s="265"/>
      <c r="AB110" s="265"/>
      <c r="AC110" s="265"/>
      <c r="AD110" s="265"/>
      <c r="AE110" s="265"/>
      <c r="AF110" s="265"/>
      <c r="AG110" s="265"/>
      <c r="AH110" s="265"/>
      <c r="AI110" s="265"/>
      <c r="AJ110" s="265"/>
      <c r="AK110" s="265"/>
      <c r="AL110" s="265"/>
      <c r="AM110" s="265"/>
      <c r="AN110" s="265"/>
      <c r="AO110" s="618"/>
      <c r="AP110" s="265"/>
      <c r="AQ110" s="265"/>
      <c r="AR110" s="265"/>
      <c r="AS110" s="606" t="s">
        <v>10</v>
      </c>
      <c r="AT110" s="607" t="e">
        <f>IF((0.67*AT111)&gt;AT105,"no","yes")</f>
        <v>#DIV/0!</v>
      </c>
      <c r="AU110" s="607" t="e">
        <f>IF((0.67*AU111)&gt;AU105,"no","yes")</f>
        <v>#DIV/0!</v>
      </c>
      <c r="AV110" s="606"/>
      <c r="AW110" s="607" t="e">
        <f>IF((0.67*AW111)&gt;AW105,"no","yes")</f>
        <v>#DIV/0!</v>
      </c>
      <c r="AX110" s="607" t="e">
        <f>IF((0.67*AX111)&gt;AX105,"no","yes")</f>
        <v>#DIV/0!</v>
      </c>
      <c r="AY110" s="265"/>
      <c r="AZ110" s="607" t="e">
        <f>IF((0.67*AZ111)&gt;AZ105,"no","yes")</f>
        <v>#DIV/0!</v>
      </c>
      <c r="BA110" s="607" t="e">
        <f>IF((0.67*BA111)&gt;BA105,"no","yes")</f>
        <v>#DIV/0!</v>
      </c>
      <c r="BB110" s="265"/>
      <c r="BC110" s="607" t="e">
        <f>IF((0.67*BC111)&gt;BC105,"no","yes")</f>
        <v>#DIV/0!</v>
      </c>
      <c r="BD110" s="607" t="e">
        <f>IF((0.67*BD111)&gt;BD105,"no","yes")</f>
        <v>#DIV/0!</v>
      </c>
      <c r="BE110" s="265"/>
      <c r="BF110" s="607" t="e">
        <f>IF((0.67*BF111)&gt;BF105,"no","yes")</f>
        <v>#DIV/0!</v>
      </c>
      <c r="BG110" s="607" t="e">
        <f>IF((0.67*BG111)&gt;BG105,"no","yes")</f>
        <v>#DIV/0!</v>
      </c>
      <c r="BH110" s="265"/>
      <c r="BI110" s="607" t="e">
        <f>IF((0.67*BI111)&gt;BI105,"no","yes")</f>
        <v>#DIV/0!</v>
      </c>
      <c r="BJ110" s="607" t="e">
        <f>IF((0.67*BJ111)&gt;BJ105,"no","yes")</f>
        <v>#DIV/0!</v>
      </c>
      <c r="BK110" s="611"/>
      <c r="BL110" s="607" t="e">
        <f>IF((0.67*BL111)&gt;BL105,"no","yes")</f>
        <v>#DIV/0!</v>
      </c>
      <c r="BM110" s="607" t="e">
        <f>IF((0.67*BM111)&gt;BM105,"no","yes")</f>
        <v>#DIV/0!</v>
      </c>
      <c r="BN110" s="265"/>
      <c r="BO110" s="607" t="e">
        <f>IF((0.67*BO111)&gt;BO105,"no","yes")</f>
        <v>#DIV/0!</v>
      </c>
      <c r="BP110" s="607" t="e">
        <f>IF((0.67*BP111)&gt;BP105,"no","yes")</f>
        <v>#DIV/0!</v>
      </c>
      <c r="BQ110" s="265"/>
      <c r="BR110" s="607" t="e">
        <f>IF((0.67*BR111)&gt;BR105,"no","yes")</f>
        <v>#DIV/0!</v>
      </c>
      <c r="BS110" s="607" t="e">
        <f>IF((0.67*BS111)&gt;BS105,"no","yes")</f>
        <v>#DIV/0!</v>
      </c>
      <c r="BT110" s="265"/>
      <c r="BU110" s="607" t="e">
        <f>IF((0.67*BU111)&gt;BU105,"no","yes")</f>
        <v>#DIV/0!</v>
      </c>
      <c r="BV110" s="607" t="e">
        <f>IF((0.67*BV111)&gt;BV105,"no","yes")</f>
        <v>#DIV/0!</v>
      </c>
      <c r="BW110" s="265"/>
      <c r="BX110" s="618"/>
    </row>
    <row r="111" spans="1:76" s="174" customFormat="1" ht="14">
      <c r="B111" s="265"/>
      <c r="D111" s="897"/>
      <c r="E111" s="898"/>
      <c r="F111" s="898"/>
      <c r="G111" s="898"/>
      <c r="H111" s="898"/>
      <c r="I111" s="898"/>
      <c r="J111" s="899"/>
      <c r="R111" s="188" t="s">
        <v>137</v>
      </c>
      <c r="U111" s="189"/>
      <c r="V111" s="190"/>
      <c r="W111" s="191"/>
      <c r="Y111" s="618"/>
      <c r="Z111" s="265"/>
      <c r="AA111" s="265"/>
      <c r="AB111" s="265"/>
      <c r="AC111" s="265"/>
      <c r="AD111" s="265"/>
      <c r="AE111" s="265"/>
      <c r="AF111" s="265"/>
      <c r="AG111" s="265"/>
      <c r="AH111" s="265"/>
      <c r="AI111" s="265"/>
      <c r="AJ111" s="265"/>
      <c r="AK111" s="265"/>
      <c r="AL111" s="265"/>
      <c r="AM111" s="265"/>
      <c r="AN111" s="265"/>
      <c r="AO111" s="618"/>
      <c r="AP111" s="265"/>
      <c r="AQ111" s="265"/>
      <c r="AR111" s="265"/>
      <c r="AS111" s="606" t="s">
        <v>11</v>
      </c>
      <c r="AT111" s="607" t="e">
        <f>_xlfn.STDEV.P(AT85:AT104)</f>
        <v>#DIV/0!</v>
      </c>
      <c r="AU111" s="607" t="e">
        <f>_xlfn.STDEV.P(AU85:AU104)</f>
        <v>#DIV/0!</v>
      </c>
      <c r="AV111" s="606"/>
      <c r="AW111" s="607" t="e">
        <f>_xlfn.STDEV.P(AW85:AW104)</f>
        <v>#DIV/0!</v>
      </c>
      <c r="AX111" s="607" t="e">
        <f>_xlfn.STDEV.P(AX85:AX104)</f>
        <v>#DIV/0!</v>
      </c>
      <c r="AY111" s="265"/>
      <c r="AZ111" s="607" t="e">
        <f>_xlfn.STDEV.P(AZ85:AZ104)</f>
        <v>#DIV/0!</v>
      </c>
      <c r="BA111" s="607" t="e">
        <f>_xlfn.STDEV.P(BA85:BA104)</f>
        <v>#DIV/0!</v>
      </c>
      <c r="BB111" s="265"/>
      <c r="BC111" s="607" t="e">
        <f>_xlfn.STDEV.P(BC85:BC104)</f>
        <v>#DIV/0!</v>
      </c>
      <c r="BD111" s="607" t="e">
        <f>_xlfn.STDEV.P(BD85:BD104)</f>
        <v>#DIV/0!</v>
      </c>
      <c r="BE111" s="265"/>
      <c r="BF111" s="607" t="e">
        <f>_xlfn.STDEV.P(BF85:BF104)</f>
        <v>#DIV/0!</v>
      </c>
      <c r="BG111" s="607" t="e">
        <f>_xlfn.STDEV.P(BG85:BG104)</f>
        <v>#DIV/0!</v>
      </c>
      <c r="BH111" s="265"/>
      <c r="BI111" s="607" t="e">
        <f>_xlfn.STDEV.P(BI85:BI104)</f>
        <v>#DIV/0!</v>
      </c>
      <c r="BJ111" s="607" t="e">
        <f>_xlfn.STDEV.P(BJ85:BJ104)</f>
        <v>#DIV/0!</v>
      </c>
      <c r="BK111" s="265"/>
      <c r="BL111" s="607" t="e">
        <f>_xlfn.STDEV.P(BL85:BL104)</f>
        <v>#DIV/0!</v>
      </c>
      <c r="BM111" s="607" t="e">
        <f>_xlfn.STDEV.P(BM85:BM104)</f>
        <v>#DIV/0!</v>
      </c>
      <c r="BN111" s="265"/>
      <c r="BO111" s="607" t="e">
        <f>_xlfn.STDEV.P(BO85:BO104)</f>
        <v>#DIV/0!</v>
      </c>
      <c r="BP111" s="607" t="e">
        <f>_xlfn.STDEV.P(BP85:BP104)</f>
        <v>#DIV/0!</v>
      </c>
      <c r="BQ111" s="265"/>
      <c r="BR111" s="607" t="e">
        <f>_xlfn.STDEV.P(BR85:BR104)</f>
        <v>#DIV/0!</v>
      </c>
      <c r="BS111" s="607" t="e">
        <f>_xlfn.STDEV.P(BS85:BS104)</f>
        <v>#DIV/0!</v>
      </c>
      <c r="BT111" s="265"/>
      <c r="BU111" s="607" t="e">
        <f>_xlfn.STDEV.P(BU85:BU104)</f>
        <v>#DIV/0!</v>
      </c>
      <c r="BV111" s="607" t="e">
        <f>_xlfn.STDEV.P(BV85:BV104)</f>
        <v>#DIV/0!</v>
      </c>
      <c r="BW111" s="265"/>
      <c r="BX111" s="618"/>
    </row>
    <row r="112" spans="1:76" s="174" customFormat="1" ht="18">
      <c r="B112" s="265"/>
      <c r="D112" s="897"/>
      <c r="E112" s="898"/>
      <c r="F112" s="898"/>
      <c r="G112" s="898"/>
      <c r="H112" s="898"/>
      <c r="I112" s="898"/>
      <c r="J112" s="899"/>
      <c r="R112" s="192" t="s">
        <v>36</v>
      </c>
      <c r="U112" s="189"/>
      <c r="V112" s="190"/>
      <c r="W112" s="191"/>
      <c r="Y112" s="618"/>
      <c r="Z112" s="265"/>
      <c r="AA112" s="265"/>
      <c r="AB112" s="265"/>
      <c r="AC112" s="265"/>
      <c r="AD112" s="265"/>
      <c r="AE112" s="265"/>
      <c r="AF112" s="265"/>
      <c r="AG112" s="265"/>
      <c r="AH112" s="265"/>
      <c r="AI112" s="265"/>
      <c r="AJ112" s="265"/>
      <c r="AK112" s="265"/>
      <c r="AL112" s="265"/>
      <c r="AM112" s="265"/>
      <c r="AN112" s="265"/>
      <c r="AO112" s="615"/>
      <c r="AP112" s="265"/>
      <c r="AQ112" s="265"/>
      <c r="AR112" s="265"/>
      <c r="AS112" s="611" t="s">
        <v>98</v>
      </c>
      <c r="AT112" s="612">
        <f>COUNTIF(AT85:AT104,"&gt;0")</f>
        <v>0</v>
      </c>
      <c r="AU112" s="612">
        <f>COUNTIF(AU85:AU104,"&gt;0")</f>
        <v>0</v>
      </c>
      <c r="AV112" s="611"/>
      <c r="AW112" s="612">
        <f>COUNTIF(AW85:AW104,"&gt;0")</f>
        <v>0</v>
      </c>
      <c r="AX112" s="612">
        <f>COUNTIF(AX85:AX104,"&gt;0")</f>
        <v>0</v>
      </c>
      <c r="AY112" s="265"/>
      <c r="AZ112" s="612">
        <f>COUNTIF(AZ85:AZ104,"&gt;0")</f>
        <v>0</v>
      </c>
      <c r="BA112" s="612">
        <f>COUNTIF(BA85:BA104,"&gt;0")</f>
        <v>0</v>
      </c>
      <c r="BB112" s="265"/>
      <c r="BC112" s="612">
        <f>COUNTIF(BC85:BC104,"&gt;0")</f>
        <v>0</v>
      </c>
      <c r="BD112" s="612">
        <f>COUNTIF(BD85:BD104,"&gt;0")</f>
        <v>0</v>
      </c>
      <c r="BE112" s="265"/>
      <c r="BF112" s="612">
        <f>COUNTIF(BF85:BF104,"&gt;0")</f>
        <v>0</v>
      </c>
      <c r="BG112" s="612">
        <f>COUNTIF(BG85:BG104,"&gt;0")</f>
        <v>0</v>
      </c>
      <c r="BH112" s="265"/>
      <c r="BI112" s="612">
        <f>COUNTIF(BI85:BI104,"&gt;0")</f>
        <v>0</v>
      </c>
      <c r="BJ112" s="612">
        <f>COUNTIF(BJ85:BJ104,"&gt;0")</f>
        <v>0</v>
      </c>
      <c r="BK112" s="265"/>
      <c r="BL112" s="612">
        <f>COUNTIF(BL85:BL104,"&gt;0")</f>
        <v>0</v>
      </c>
      <c r="BM112" s="612">
        <f>COUNTIF(BM85:BM104,"&gt;0")</f>
        <v>0</v>
      </c>
      <c r="BN112" s="265"/>
      <c r="BO112" s="612">
        <f>COUNTIF(BO85:BO104,"&gt;0")</f>
        <v>0</v>
      </c>
      <c r="BP112" s="612">
        <f>COUNTIF(BP85:BP104,"&gt;0")</f>
        <v>0</v>
      </c>
      <c r="BQ112" s="265"/>
      <c r="BR112" s="612">
        <f>COUNTIF(BR85:BR104,"&gt;0")</f>
        <v>0</v>
      </c>
      <c r="BS112" s="612">
        <f>COUNTIF(BS85:BS104,"&gt;0")</f>
        <v>0</v>
      </c>
      <c r="BT112" s="265"/>
      <c r="BU112" s="612">
        <f>COUNTIF(BU85:BU104,"&gt;0")</f>
        <v>0</v>
      </c>
      <c r="BV112" s="612">
        <f>COUNTIF(BV85:BV104,"&gt;0")</f>
        <v>0</v>
      </c>
      <c r="BW112" s="265"/>
      <c r="BX112" s="615"/>
    </row>
    <row r="113" spans="1:76" s="174" customFormat="1" ht="14">
      <c r="B113" s="265"/>
      <c r="D113" s="900"/>
      <c r="E113" s="901"/>
      <c r="F113" s="901"/>
      <c r="G113" s="901"/>
      <c r="H113" s="901"/>
      <c r="I113" s="901"/>
      <c r="J113" s="902"/>
      <c r="U113" s="193"/>
      <c r="V113" s="194"/>
      <c r="W113" s="195"/>
      <c r="Y113" s="618"/>
      <c r="Z113" s="265"/>
      <c r="AA113" s="265"/>
      <c r="AB113" s="265"/>
      <c r="AC113" s="265"/>
      <c r="AD113" s="265"/>
      <c r="AE113" s="265"/>
      <c r="AF113" s="265"/>
      <c r="AG113" s="265"/>
      <c r="AH113" s="265"/>
      <c r="AI113" s="265"/>
      <c r="AJ113" s="265"/>
      <c r="AK113" s="265"/>
      <c r="AL113" s="265"/>
      <c r="AM113" s="265"/>
      <c r="AN113" s="265"/>
      <c r="AO113" s="618"/>
      <c r="AP113" s="265"/>
      <c r="AQ113" s="265"/>
      <c r="AR113" s="265"/>
      <c r="AS113" s="265"/>
      <c r="AT113" s="265"/>
      <c r="AU113" s="265"/>
      <c r="AV113" s="265"/>
      <c r="AW113" s="265"/>
      <c r="AX113" s="265"/>
      <c r="AY113" s="265"/>
      <c r="AZ113" s="265"/>
      <c r="BA113" s="265"/>
      <c r="BB113" s="265"/>
      <c r="BC113" s="265"/>
      <c r="BD113" s="265"/>
      <c r="BE113" s="265"/>
      <c r="BF113" s="265"/>
      <c r="BG113" s="265"/>
      <c r="BH113" s="265"/>
      <c r="BI113" s="265"/>
      <c r="BJ113" s="265"/>
      <c r="BK113" s="265"/>
      <c r="BL113" s="265"/>
      <c r="BM113" s="265"/>
      <c r="BN113" s="265"/>
      <c r="BO113" s="265"/>
      <c r="BP113" s="265"/>
      <c r="BQ113" s="265"/>
      <c r="BR113" s="265"/>
      <c r="BS113" s="265"/>
      <c r="BT113" s="265"/>
      <c r="BU113" s="265"/>
      <c r="BV113" s="265"/>
      <c r="BW113" s="265"/>
      <c r="BX113" s="618"/>
    </row>
    <row r="114" spans="1:76" s="174" customFormat="1" ht="14">
      <c r="B114" s="265"/>
      <c r="Y114" s="618"/>
      <c r="Z114" s="265"/>
      <c r="AA114" s="265"/>
      <c r="AB114" s="265"/>
      <c r="AC114" s="265"/>
      <c r="AD114" s="265"/>
      <c r="AE114" s="265"/>
      <c r="AF114" s="265"/>
      <c r="AG114" s="265"/>
      <c r="AH114" s="265"/>
      <c r="AI114" s="265"/>
      <c r="AJ114" s="265"/>
      <c r="AK114" s="265"/>
      <c r="AL114" s="265"/>
      <c r="AM114" s="265"/>
      <c r="AN114" s="265"/>
      <c r="AO114" s="618"/>
      <c r="AP114" s="265"/>
      <c r="AQ114" s="265"/>
      <c r="AR114" s="265"/>
      <c r="AS114" s="265"/>
      <c r="AT114" s="265"/>
      <c r="AU114" s="265"/>
      <c r="AV114" s="265"/>
      <c r="AW114" s="265"/>
      <c r="AX114" s="265"/>
      <c r="AY114" s="265"/>
      <c r="AZ114" s="265"/>
      <c r="BA114" s="265"/>
      <c r="BB114" s="265"/>
      <c r="BC114" s="265"/>
      <c r="BD114" s="265"/>
      <c r="BE114" s="265"/>
      <c r="BF114" s="265"/>
      <c r="BG114" s="265"/>
      <c r="BH114" s="265"/>
      <c r="BI114" s="265"/>
      <c r="BJ114" s="265"/>
      <c r="BK114" s="265"/>
      <c r="BL114" s="265"/>
      <c r="BM114" s="265"/>
      <c r="BN114" s="265"/>
      <c r="BO114" s="265"/>
      <c r="BP114" s="265"/>
      <c r="BQ114" s="265"/>
      <c r="BR114" s="265"/>
      <c r="BS114" s="265"/>
      <c r="BT114" s="265"/>
      <c r="BU114" s="265"/>
      <c r="BV114" s="265"/>
      <c r="BW114" s="265"/>
      <c r="BX114" s="618"/>
    </row>
    <row r="115" spans="1:76" s="57" customFormat="1" ht="18">
      <c r="A115" s="138">
        <f>A82+1</f>
        <v>3</v>
      </c>
      <c r="B115" s="298"/>
      <c r="C115" s="139" t="str">
        <f>VariableSolutionFirstCost</f>
        <v>SOLUTION First Cost per Implementation Unit</v>
      </c>
      <c r="D115" s="196"/>
      <c r="E115" s="196"/>
      <c r="F115" s="196"/>
      <c r="G115" s="196"/>
      <c r="H115" s="22"/>
      <c r="I115" s="22"/>
      <c r="J115" s="196"/>
      <c r="K115" s="196"/>
      <c r="L115" s="140"/>
      <c r="M115" s="140"/>
      <c r="N115" s="140"/>
      <c r="O115" s="140"/>
      <c r="P115" s="140"/>
      <c r="Q115" s="140"/>
      <c r="R115" s="839" t="s">
        <v>154</v>
      </c>
      <c r="S115" s="839"/>
      <c r="T115" s="839"/>
      <c r="U115" s="839"/>
      <c r="V115" s="22"/>
      <c r="W115" s="22"/>
      <c r="Y115" s="481"/>
      <c r="Z115" s="481"/>
      <c r="AA115" s="481"/>
      <c r="AB115" s="481"/>
      <c r="AC115" s="481"/>
      <c r="AD115" s="481"/>
      <c r="AE115" s="481"/>
      <c r="AF115" s="481"/>
      <c r="AG115" s="481"/>
      <c r="AH115" s="481"/>
      <c r="AI115" s="481"/>
      <c r="AJ115" s="481"/>
      <c r="AK115" s="481"/>
      <c r="AL115" s="481"/>
      <c r="AM115" s="481"/>
      <c r="AN115" s="481"/>
      <c r="AO115" s="481"/>
      <c r="AP115" s="614">
        <f>A115</f>
        <v>3</v>
      </c>
      <c r="AQ115" s="614" t="str">
        <f>C115</f>
        <v>SOLUTION First Cost per Implementation Unit</v>
      </c>
      <c r="AR115" s="615"/>
      <c r="AS115" s="616"/>
      <c r="AT115" s="616"/>
      <c r="AU115" s="616"/>
      <c r="AV115" s="616"/>
      <c r="AW115" s="615"/>
      <c r="AX115" s="615"/>
      <c r="AY115" s="615"/>
      <c r="AZ115" s="615"/>
      <c r="BA115" s="615"/>
      <c r="BB115" s="615"/>
      <c r="BC115" s="615"/>
      <c r="BD115" s="615"/>
      <c r="BE115" s="615"/>
      <c r="BF115" s="615"/>
      <c r="BG115" s="615"/>
      <c r="BH115" s="615"/>
      <c r="BI115" s="615"/>
      <c r="BJ115" s="615"/>
      <c r="BK115" s="615"/>
      <c r="BL115" s="615"/>
      <c r="BM115" s="615"/>
      <c r="BN115" s="615"/>
      <c r="BO115" s="615"/>
      <c r="BP115" s="615"/>
      <c r="BQ115" s="615"/>
      <c r="BR115" s="615"/>
      <c r="BS115" s="615"/>
      <c r="BT115" s="615"/>
      <c r="BU115" s="615"/>
      <c r="BV115" s="615"/>
      <c r="BW115" s="615"/>
      <c r="BX115" s="481"/>
    </row>
    <row r="116" spans="1:76" s="2" customFormat="1" ht="14">
      <c r="A116" s="199"/>
      <c r="B116" s="299"/>
      <c r="C116" s="199"/>
      <c r="D116" s="130"/>
      <c r="E116" s="130"/>
      <c r="F116" s="130"/>
      <c r="G116" s="130"/>
      <c r="J116" s="130"/>
      <c r="K116" s="130"/>
      <c r="L116" s="174"/>
      <c r="M116" s="174"/>
      <c r="N116" s="174"/>
      <c r="O116" s="174"/>
      <c r="P116" s="174"/>
      <c r="Q116" s="174"/>
      <c r="R116" s="174"/>
      <c r="S116" s="165"/>
      <c r="T116" s="200"/>
      <c r="U116" s="200"/>
      <c r="V116" s="200"/>
      <c r="W116" s="200"/>
      <c r="Y116" s="481"/>
      <c r="Z116" s="5"/>
      <c r="AA116" s="5"/>
      <c r="AB116" s="5"/>
      <c r="AC116" s="5"/>
      <c r="AD116" s="5"/>
      <c r="AE116" s="5"/>
      <c r="AF116" s="5"/>
      <c r="AG116" s="5"/>
      <c r="AH116" s="5"/>
      <c r="AI116" s="5"/>
      <c r="AJ116" s="5"/>
      <c r="AK116" s="5"/>
      <c r="AL116" s="5"/>
      <c r="AM116" s="5"/>
      <c r="AN116" s="5"/>
      <c r="AO116" s="481"/>
      <c r="AP116" s="269"/>
      <c r="AQ116" s="269"/>
      <c r="AR116" s="269"/>
      <c r="AS116" s="269"/>
      <c r="AT116" s="586" t="s">
        <v>230</v>
      </c>
      <c r="AU116" s="586"/>
      <c r="AV116" s="269"/>
      <c r="AW116" s="586" t="s">
        <v>1</v>
      </c>
      <c r="AX116" s="586"/>
      <c r="AY116" s="269"/>
      <c r="AZ116" s="586" t="s">
        <v>2</v>
      </c>
      <c r="BA116" s="586"/>
      <c r="BB116" s="269"/>
      <c r="BC116" s="586" t="s">
        <v>283</v>
      </c>
      <c r="BD116" s="586"/>
      <c r="BE116" s="269"/>
      <c r="BF116" s="586" t="s">
        <v>284</v>
      </c>
      <c r="BG116" s="586"/>
      <c r="BH116" s="269"/>
      <c r="BI116" s="586" t="s">
        <v>3</v>
      </c>
      <c r="BJ116" s="586"/>
      <c r="BK116" s="269"/>
      <c r="BL116" s="586" t="s">
        <v>4</v>
      </c>
      <c r="BM116" s="586"/>
      <c r="BN116" s="269"/>
      <c r="BO116" s="586" t="s">
        <v>5</v>
      </c>
      <c r="BP116" s="586"/>
      <c r="BQ116" s="269"/>
      <c r="BR116" s="586" t="s">
        <v>6</v>
      </c>
      <c r="BS116" s="586"/>
      <c r="BT116" s="269"/>
      <c r="BU116" s="586" t="s">
        <v>34</v>
      </c>
      <c r="BV116" s="269"/>
      <c r="BW116" s="269"/>
      <c r="BX116" s="481"/>
    </row>
    <row r="117" spans="1:76" s="2" customFormat="1" ht="31" thickBot="1">
      <c r="A117" s="173" t="s">
        <v>39</v>
      </c>
      <c r="B117" s="300" t="s">
        <v>9</v>
      </c>
      <c r="C117" s="145" t="s">
        <v>139</v>
      </c>
      <c r="D117" s="146" t="s">
        <v>40</v>
      </c>
      <c r="E117" s="146" t="s">
        <v>234</v>
      </c>
      <c r="F117" s="147" t="s">
        <v>113</v>
      </c>
      <c r="G117" s="211" t="s">
        <v>424</v>
      </c>
      <c r="H117" s="4" t="s">
        <v>59</v>
      </c>
      <c r="I117" s="695" t="s">
        <v>425</v>
      </c>
      <c r="J117" s="148" t="s">
        <v>133</v>
      </c>
      <c r="K117" s="149" t="s">
        <v>140</v>
      </c>
      <c r="L117" s="150" t="s">
        <v>100</v>
      </c>
      <c r="M117" s="151" t="s">
        <v>141</v>
      </c>
      <c r="N117" s="152" t="s">
        <v>135</v>
      </c>
      <c r="O117" s="152" t="s">
        <v>57</v>
      </c>
      <c r="P117" s="153"/>
      <c r="Q117" s="363" t="s">
        <v>272</v>
      </c>
      <c r="R117" s="364" t="s">
        <v>56</v>
      </c>
      <c r="S117" s="258" t="s">
        <v>41</v>
      </c>
      <c r="T117" s="364" t="s">
        <v>136</v>
      </c>
      <c r="U117" s="156" t="s">
        <v>42</v>
      </c>
      <c r="V117" s="153"/>
      <c r="W117" s="153"/>
      <c r="Y117" s="620"/>
      <c r="Z117" s="5"/>
      <c r="AA117" s="5"/>
      <c r="AB117" s="5"/>
      <c r="AC117" s="5"/>
      <c r="AD117" s="5"/>
      <c r="AE117" s="5"/>
      <c r="AF117" s="5"/>
      <c r="AG117" s="5"/>
      <c r="AH117" s="5"/>
      <c r="AI117" s="5"/>
      <c r="AJ117" s="5"/>
      <c r="AK117" s="5"/>
      <c r="AL117" s="5"/>
      <c r="AM117" s="5"/>
      <c r="AN117" s="5"/>
      <c r="AO117" s="481"/>
      <c r="AP117" s="594"/>
      <c r="AQ117" s="594"/>
      <c r="AR117" s="419" t="s">
        <v>131</v>
      </c>
      <c r="AS117" s="594"/>
      <c r="AT117" s="596" t="s">
        <v>56</v>
      </c>
      <c r="AU117" s="258" t="s">
        <v>41</v>
      </c>
      <c r="AV117" s="594"/>
      <c r="AW117" s="596" t="s">
        <v>56</v>
      </c>
      <c r="AX117" s="258" t="s">
        <v>41</v>
      </c>
      <c r="AY117" s="594"/>
      <c r="AZ117" s="596" t="s">
        <v>56</v>
      </c>
      <c r="BA117" s="258" t="s">
        <v>41</v>
      </c>
      <c r="BB117" s="594"/>
      <c r="BC117" s="596" t="s">
        <v>56</v>
      </c>
      <c r="BD117" s="258" t="s">
        <v>41</v>
      </c>
      <c r="BE117" s="594"/>
      <c r="BF117" s="596" t="s">
        <v>56</v>
      </c>
      <c r="BG117" s="258" t="s">
        <v>41</v>
      </c>
      <c r="BH117" s="594"/>
      <c r="BI117" s="596" t="s">
        <v>56</v>
      </c>
      <c r="BJ117" s="258" t="s">
        <v>41</v>
      </c>
      <c r="BK117" s="594"/>
      <c r="BL117" s="596" t="s">
        <v>56</v>
      </c>
      <c r="BM117" s="258" t="s">
        <v>41</v>
      </c>
      <c r="BN117" s="594"/>
      <c r="BO117" s="596" t="s">
        <v>56</v>
      </c>
      <c r="BP117" s="258" t="s">
        <v>41</v>
      </c>
      <c r="BQ117" s="594"/>
      <c r="BR117" s="596" t="s">
        <v>56</v>
      </c>
      <c r="BS117" s="258" t="s">
        <v>41</v>
      </c>
      <c r="BT117" s="594"/>
      <c r="BU117" s="596" t="s">
        <v>56</v>
      </c>
      <c r="BV117" s="258" t="s">
        <v>41</v>
      </c>
      <c r="BW117" s="594"/>
      <c r="BX117" s="481"/>
    </row>
    <row r="118" spans="1:76" s="2" customFormat="1" ht="14">
      <c r="A118" s="159">
        <v>1</v>
      </c>
      <c r="B118" s="301" t="str">
        <f t="shared" ref="B118:B137" si="49">CONCATENATE(E118,": ",C118)</f>
        <v xml:space="preserve">: </v>
      </c>
      <c r="C118" s="160"/>
      <c r="D118" s="160"/>
      <c r="E118" s="160"/>
      <c r="F118" s="160"/>
      <c r="G118" s="161"/>
      <c r="H118" s="162"/>
      <c r="I118" s="162"/>
      <c r="J118" s="312"/>
      <c r="K118" s="313"/>
      <c r="L118" s="170"/>
      <c r="M118" s="659" t="s">
        <v>311</v>
      </c>
      <c r="N118" s="163"/>
      <c r="O118" s="163"/>
      <c r="P118" s="165"/>
      <c r="Q118" s="365"/>
      <c r="R118" s="259" t="str">
        <f>IF(Q118="Y","",IF(AND(L118="",J118=""),"",IF(L118="",J118,L118)))</f>
        <v/>
      </c>
      <c r="S118" s="260" t="str">
        <f>IF(R118="","",IF(R146="Y",T118,IF(R118&gt;=R138-$AA$35*R142,IF(R118&lt;=R138+$AA$35*R142,R118,""),"")))</f>
        <v/>
      </c>
      <c r="T118" s="259" t="str">
        <f>IF(Q118="Y","",IF(AND(L118="",J118=""),"",IF(L118="",J118*N118,L118*N118)))</f>
        <v/>
      </c>
      <c r="U118" s="259" t="str">
        <f t="shared" ref="U118:U137" si="50">IF(AND(M118="",K118=""),"",IF(M118="",K118,M118))</f>
        <v>US$2014/kW Installed</v>
      </c>
      <c r="V118" s="39"/>
      <c r="W118" s="39"/>
      <c r="Y118" s="621"/>
      <c r="Z118" s="5"/>
      <c r="AA118" s="5"/>
      <c r="AB118" s="5"/>
      <c r="AC118" s="5"/>
      <c r="AD118" s="5"/>
      <c r="AE118" s="5"/>
      <c r="AF118" s="5"/>
      <c r="AG118" s="5"/>
      <c r="AH118" s="5"/>
      <c r="AI118" s="5"/>
      <c r="AJ118" s="5"/>
      <c r="AK118" s="5"/>
      <c r="AL118" s="5"/>
      <c r="AM118" s="5"/>
      <c r="AN118" s="5"/>
      <c r="AO118" s="481"/>
      <c r="AP118" s="269"/>
      <c r="AQ118" s="269"/>
      <c r="AR118" s="597" t="str">
        <f>$U118</f>
        <v>US$2014/kW Installed</v>
      </c>
      <c r="AS118" s="269"/>
      <c r="AT118" s="598" t="str">
        <f>IF($E118=$AT$47,R118,"")</f>
        <v/>
      </c>
      <c r="AU118" s="598" t="str">
        <f>IF($E118=$AT$47,S118,"")</f>
        <v/>
      </c>
      <c r="AV118" s="269"/>
      <c r="AW118" s="598" t="str">
        <f t="shared" ref="AW118:AX137" si="51">IF($E118=$AW$83,R118,"")</f>
        <v/>
      </c>
      <c r="AX118" s="598" t="str">
        <f t="shared" si="51"/>
        <v/>
      </c>
      <c r="AY118" s="269"/>
      <c r="AZ118" s="598" t="str">
        <f t="shared" ref="AZ118:BA137" si="52">IF($E118=$AZ$83,R118,"")</f>
        <v/>
      </c>
      <c r="BA118" s="598" t="str">
        <f t="shared" si="52"/>
        <v/>
      </c>
      <c r="BB118" s="269"/>
      <c r="BC118" s="598" t="str">
        <f t="shared" ref="BC118:BD137" si="53">IF($E118=$BC$83,R118,"")</f>
        <v/>
      </c>
      <c r="BD118" s="598" t="str">
        <f t="shared" si="53"/>
        <v/>
      </c>
      <c r="BE118" s="269"/>
      <c r="BF118" s="598" t="str">
        <f t="shared" ref="BF118:BG137" si="54">IF($E118=$BF$83,R118,"")</f>
        <v/>
      </c>
      <c r="BG118" s="598" t="str">
        <f t="shared" si="54"/>
        <v/>
      </c>
      <c r="BH118" s="269"/>
      <c r="BI118" s="598" t="str">
        <f t="shared" ref="BI118:BJ137" si="55">IF($E118=$BI$83,R118,"")</f>
        <v/>
      </c>
      <c r="BJ118" s="598" t="str">
        <f t="shared" si="55"/>
        <v/>
      </c>
      <c r="BK118" s="269"/>
      <c r="BL118" s="598" t="str">
        <f t="shared" ref="BL118:BM137" si="56">IF($E118=$BL$83,R118,"")</f>
        <v/>
      </c>
      <c r="BM118" s="598" t="str">
        <f t="shared" si="56"/>
        <v/>
      </c>
      <c r="BN118" s="269"/>
      <c r="BO118" s="598" t="str">
        <f t="shared" ref="BO118:BP137" si="57">IF($E118=$BO$83,R118,"")</f>
        <v/>
      </c>
      <c r="BP118" s="598" t="str">
        <f t="shared" si="57"/>
        <v/>
      </c>
      <c r="BQ118" s="269"/>
      <c r="BR118" s="598" t="str">
        <f t="shared" ref="BR118:BS137" si="58">IF($E118=$BR$83,R118,"")</f>
        <v/>
      </c>
      <c r="BS118" s="598" t="str">
        <f t="shared" si="58"/>
        <v/>
      </c>
      <c r="BT118" s="269"/>
      <c r="BU118" s="598" t="str">
        <f t="shared" ref="BU118:BV137" si="59">IF($E118=$BU$83,R118,"")</f>
        <v/>
      </c>
      <c r="BV118" s="598" t="str">
        <f t="shared" si="59"/>
        <v/>
      </c>
      <c r="BW118" s="269"/>
      <c r="BX118" s="481"/>
    </row>
    <row r="119" spans="1:76" s="2" customFormat="1" ht="14">
      <c r="A119" s="159">
        <v>2</v>
      </c>
      <c r="B119" s="301" t="str">
        <f t="shared" si="49"/>
        <v xml:space="preserve">: </v>
      </c>
      <c r="C119" s="160"/>
      <c r="D119" s="160"/>
      <c r="E119" s="160"/>
      <c r="F119" s="160"/>
      <c r="G119" s="161"/>
      <c r="H119" s="162"/>
      <c r="I119" s="162"/>
      <c r="J119" s="312"/>
      <c r="K119" s="314"/>
      <c r="L119" s="170"/>
      <c r="M119" s="659" t="s">
        <v>311</v>
      </c>
      <c r="N119" s="163"/>
      <c r="O119" s="163"/>
      <c r="P119" s="165"/>
      <c r="Q119" s="365"/>
      <c r="R119" s="259" t="str">
        <f t="shared" ref="R119:R137" si="60">IF(Q119="Y","",IF(AND(L119="",J119=""),"",IF(L119="",J119,L119)))</f>
        <v/>
      </c>
      <c r="S119" s="260" t="str">
        <f>IF(R119="","",IF(R146="Y",T119,IF(R119&gt;=R138-$AA$35*R142,IF(R119&lt;=R138+$AA$35*R142,R119,""),"")))</f>
        <v/>
      </c>
      <c r="T119" s="259" t="str">
        <f t="shared" ref="T119:T137" si="61">IF(Q119="Y","",IF(AND(L119="",J119=""),"",IF(L119="",J119*N119,L119*N119)))</f>
        <v/>
      </c>
      <c r="U119" s="259" t="str">
        <f t="shared" si="50"/>
        <v>US$2014/kW Installed</v>
      </c>
      <c r="V119" s="39"/>
      <c r="W119" s="39"/>
      <c r="Y119" s="621"/>
      <c r="Z119" s="5"/>
      <c r="AA119" s="5"/>
      <c r="AB119" s="5"/>
      <c r="AC119" s="5"/>
      <c r="AD119" s="5"/>
      <c r="AE119" s="5"/>
      <c r="AF119" s="5"/>
      <c r="AG119" s="5"/>
      <c r="AH119" s="5"/>
      <c r="AI119" s="5"/>
      <c r="AJ119" s="5"/>
      <c r="AK119" s="5"/>
      <c r="AL119" s="5"/>
      <c r="AM119" s="5"/>
      <c r="AN119" s="5"/>
      <c r="AO119" s="481"/>
      <c r="AP119" s="269"/>
      <c r="AQ119" s="269"/>
      <c r="AR119" s="600"/>
      <c r="AS119" s="269"/>
      <c r="AT119" s="598" t="str">
        <f t="shared" ref="AT119:AU137" si="62">IF($E119=$AT$47,R119,"")</f>
        <v/>
      </c>
      <c r="AU119" s="598" t="str">
        <f t="shared" si="62"/>
        <v/>
      </c>
      <c r="AV119" s="269"/>
      <c r="AW119" s="598" t="str">
        <f t="shared" si="51"/>
        <v/>
      </c>
      <c r="AX119" s="598" t="str">
        <f t="shared" si="51"/>
        <v/>
      </c>
      <c r="AY119" s="269"/>
      <c r="AZ119" s="598" t="str">
        <f t="shared" si="52"/>
        <v/>
      </c>
      <c r="BA119" s="598" t="str">
        <f t="shared" si="52"/>
        <v/>
      </c>
      <c r="BB119" s="269"/>
      <c r="BC119" s="598" t="str">
        <f t="shared" si="53"/>
        <v/>
      </c>
      <c r="BD119" s="598" t="str">
        <f t="shared" si="53"/>
        <v/>
      </c>
      <c r="BE119" s="269"/>
      <c r="BF119" s="598" t="str">
        <f t="shared" si="54"/>
        <v/>
      </c>
      <c r="BG119" s="598" t="str">
        <f t="shared" si="54"/>
        <v/>
      </c>
      <c r="BH119" s="269"/>
      <c r="BI119" s="598" t="str">
        <f t="shared" si="55"/>
        <v/>
      </c>
      <c r="BJ119" s="598" t="str">
        <f t="shared" si="55"/>
        <v/>
      </c>
      <c r="BK119" s="269"/>
      <c r="BL119" s="598" t="str">
        <f t="shared" si="56"/>
        <v/>
      </c>
      <c r="BM119" s="598" t="str">
        <f t="shared" si="56"/>
        <v/>
      </c>
      <c r="BN119" s="269"/>
      <c r="BO119" s="598" t="str">
        <f t="shared" si="57"/>
        <v/>
      </c>
      <c r="BP119" s="598" t="str">
        <f t="shared" si="57"/>
        <v/>
      </c>
      <c r="BQ119" s="269"/>
      <c r="BR119" s="598" t="str">
        <f t="shared" si="58"/>
        <v/>
      </c>
      <c r="BS119" s="598" t="str">
        <f t="shared" si="58"/>
        <v/>
      </c>
      <c r="BT119" s="269"/>
      <c r="BU119" s="598" t="str">
        <f t="shared" si="59"/>
        <v/>
      </c>
      <c r="BV119" s="598" t="str">
        <f t="shared" si="59"/>
        <v/>
      </c>
      <c r="BW119" s="269"/>
      <c r="BX119" s="481"/>
    </row>
    <row r="120" spans="1:76" s="2" customFormat="1" ht="14">
      <c r="A120" s="159">
        <v>3</v>
      </c>
      <c r="B120" s="301" t="str">
        <f>CONCATENATE(E120,": ",C120)</f>
        <v xml:space="preserve">: </v>
      </c>
      <c r="C120" s="168"/>
      <c r="D120" s="162"/>
      <c r="E120" s="162"/>
      <c r="F120" s="169"/>
      <c r="G120" s="161"/>
      <c r="H120" s="162"/>
      <c r="I120" s="162"/>
      <c r="J120" s="315"/>
      <c r="K120" s="313"/>
      <c r="L120" s="170"/>
      <c r="M120" s="659" t="s">
        <v>311</v>
      </c>
      <c r="N120" s="163"/>
      <c r="O120" s="163"/>
      <c r="P120" s="165"/>
      <c r="Q120" s="365"/>
      <c r="R120" s="259" t="str">
        <f t="shared" si="60"/>
        <v/>
      </c>
      <c r="S120" s="260" t="str">
        <f>IF(R120="","",IF(R146="Y",T120,IF(R120&gt;=R138-$AA$35*R142,IF(R120&lt;=R138+$AA$35*R142,R120,""),"")))</f>
        <v/>
      </c>
      <c r="T120" s="259" t="str">
        <f t="shared" si="61"/>
        <v/>
      </c>
      <c r="U120" s="259" t="str">
        <f t="shared" si="50"/>
        <v>US$2014/kW Installed</v>
      </c>
      <c r="V120" s="39"/>
      <c r="W120" s="39"/>
      <c r="Y120" s="621"/>
      <c r="Z120" s="5"/>
      <c r="AA120" s="5"/>
      <c r="AB120" s="5"/>
      <c r="AC120" s="5"/>
      <c r="AD120" s="5"/>
      <c r="AE120" s="5"/>
      <c r="AF120" s="5"/>
      <c r="AG120" s="5"/>
      <c r="AH120" s="5"/>
      <c r="AI120" s="5"/>
      <c r="AJ120" s="5"/>
      <c r="AK120" s="5"/>
      <c r="AL120" s="5"/>
      <c r="AM120" s="5"/>
      <c r="AN120" s="5"/>
      <c r="AO120" s="481"/>
      <c r="AP120" s="269"/>
      <c r="AQ120" s="269"/>
      <c r="AR120" s="600"/>
      <c r="AS120" s="269"/>
      <c r="AT120" s="598" t="str">
        <f t="shared" si="62"/>
        <v/>
      </c>
      <c r="AU120" s="598" t="str">
        <f t="shared" si="62"/>
        <v/>
      </c>
      <c r="AV120" s="269"/>
      <c r="AW120" s="598" t="str">
        <f t="shared" si="51"/>
        <v/>
      </c>
      <c r="AX120" s="598" t="str">
        <f t="shared" si="51"/>
        <v/>
      </c>
      <c r="AY120" s="269"/>
      <c r="AZ120" s="598" t="str">
        <f t="shared" si="52"/>
        <v/>
      </c>
      <c r="BA120" s="598" t="str">
        <f t="shared" si="52"/>
        <v/>
      </c>
      <c r="BB120" s="269"/>
      <c r="BC120" s="598" t="str">
        <f t="shared" si="53"/>
        <v/>
      </c>
      <c r="BD120" s="598" t="str">
        <f t="shared" si="53"/>
        <v/>
      </c>
      <c r="BE120" s="269"/>
      <c r="BF120" s="598" t="str">
        <f t="shared" si="54"/>
        <v/>
      </c>
      <c r="BG120" s="598" t="str">
        <f t="shared" si="54"/>
        <v/>
      </c>
      <c r="BH120" s="269"/>
      <c r="BI120" s="598" t="str">
        <f t="shared" si="55"/>
        <v/>
      </c>
      <c r="BJ120" s="598" t="str">
        <f t="shared" si="55"/>
        <v/>
      </c>
      <c r="BK120" s="269"/>
      <c r="BL120" s="598" t="str">
        <f t="shared" si="56"/>
        <v/>
      </c>
      <c r="BM120" s="598" t="str">
        <f t="shared" si="56"/>
        <v/>
      </c>
      <c r="BN120" s="269"/>
      <c r="BO120" s="598" t="str">
        <f t="shared" si="57"/>
        <v/>
      </c>
      <c r="BP120" s="598" t="str">
        <f t="shared" si="57"/>
        <v/>
      </c>
      <c r="BQ120" s="269"/>
      <c r="BR120" s="598" t="str">
        <f t="shared" si="58"/>
        <v/>
      </c>
      <c r="BS120" s="598" t="str">
        <f t="shared" si="58"/>
        <v/>
      </c>
      <c r="BT120" s="269"/>
      <c r="BU120" s="598" t="str">
        <f t="shared" si="59"/>
        <v/>
      </c>
      <c r="BV120" s="598" t="str">
        <f t="shared" si="59"/>
        <v/>
      </c>
      <c r="BW120" s="269"/>
      <c r="BX120" s="481"/>
    </row>
    <row r="121" spans="1:76" s="2" customFormat="1" ht="14">
      <c r="A121" s="159">
        <v>4</v>
      </c>
      <c r="B121" s="301" t="str">
        <f t="shared" si="49"/>
        <v xml:space="preserve">: </v>
      </c>
      <c r="C121" s="168"/>
      <c r="D121" s="162"/>
      <c r="E121" s="162"/>
      <c r="F121" s="169"/>
      <c r="G121" s="161"/>
      <c r="H121" s="162"/>
      <c r="I121" s="162"/>
      <c r="J121" s="315"/>
      <c r="K121" s="313"/>
      <c r="L121" s="170"/>
      <c r="M121" s="659" t="s">
        <v>311</v>
      </c>
      <c r="N121" s="163"/>
      <c r="O121" s="163"/>
      <c r="P121" s="165"/>
      <c r="Q121" s="365"/>
      <c r="R121" s="259" t="str">
        <f t="shared" si="60"/>
        <v/>
      </c>
      <c r="S121" s="260" t="str">
        <f>IF(R121="","",IF(R146="Y",T121,IF(R121&gt;=R138-$AA$35*R142,IF(R121&lt;=R138+$AA$35*R142,R121,""),"")))</f>
        <v/>
      </c>
      <c r="T121" s="259" t="str">
        <f t="shared" si="61"/>
        <v/>
      </c>
      <c r="U121" s="259" t="str">
        <f t="shared" si="50"/>
        <v>US$2014/kW Installed</v>
      </c>
      <c r="V121" s="39"/>
      <c r="W121" s="39"/>
      <c r="Y121" s="621"/>
      <c r="Z121" s="5"/>
      <c r="AA121" s="5"/>
      <c r="AB121" s="5"/>
      <c r="AC121" s="5"/>
      <c r="AD121" s="5"/>
      <c r="AE121" s="5"/>
      <c r="AF121" s="5"/>
      <c r="AG121" s="5"/>
      <c r="AH121" s="5"/>
      <c r="AI121" s="5"/>
      <c r="AJ121" s="5"/>
      <c r="AK121" s="5"/>
      <c r="AL121" s="5"/>
      <c r="AM121" s="5"/>
      <c r="AN121" s="5"/>
      <c r="AO121" s="481"/>
      <c r="AP121" s="269"/>
      <c r="AQ121" s="269"/>
      <c r="AR121" s="600"/>
      <c r="AS121" s="269"/>
      <c r="AT121" s="598" t="str">
        <f t="shared" si="62"/>
        <v/>
      </c>
      <c r="AU121" s="598" t="str">
        <f t="shared" si="62"/>
        <v/>
      </c>
      <c r="AV121" s="269"/>
      <c r="AW121" s="598" t="str">
        <f t="shared" si="51"/>
        <v/>
      </c>
      <c r="AX121" s="598" t="str">
        <f t="shared" si="51"/>
        <v/>
      </c>
      <c r="AY121" s="269"/>
      <c r="AZ121" s="598" t="str">
        <f t="shared" si="52"/>
        <v/>
      </c>
      <c r="BA121" s="598" t="str">
        <f t="shared" si="52"/>
        <v/>
      </c>
      <c r="BB121" s="269"/>
      <c r="BC121" s="598" t="str">
        <f t="shared" si="53"/>
        <v/>
      </c>
      <c r="BD121" s="598" t="str">
        <f t="shared" si="53"/>
        <v/>
      </c>
      <c r="BE121" s="269"/>
      <c r="BF121" s="598" t="str">
        <f t="shared" si="54"/>
        <v/>
      </c>
      <c r="BG121" s="598" t="str">
        <f t="shared" si="54"/>
        <v/>
      </c>
      <c r="BH121" s="269"/>
      <c r="BI121" s="598" t="str">
        <f t="shared" si="55"/>
        <v/>
      </c>
      <c r="BJ121" s="598" t="str">
        <f t="shared" si="55"/>
        <v/>
      </c>
      <c r="BK121" s="269"/>
      <c r="BL121" s="598" t="str">
        <f t="shared" si="56"/>
        <v/>
      </c>
      <c r="BM121" s="598" t="str">
        <f t="shared" si="56"/>
        <v/>
      </c>
      <c r="BN121" s="269"/>
      <c r="BO121" s="598" t="str">
        <f t="shared" si="57"/>
        <v/>
      </c>
      <c r="BP121" s="598" t="str">
        <f t="shared" si="57"/>
        <v/>
      </c>
      <c r="BQ121" s="269"/>
      <c r="BR121" s="598" t="str">
        <f t="shared" si="58"/>
        <v/>
      </c>
      <c r="BS121" s="598" t="str">
        <f t="shared" si="58"/>
        <v/>
      </c>
      <c r="BT121" s="269"/>
      <c r="BU121" s="598" t="str">
        <f t="shared" si="59"/>
        <v/>
      </c>
      <c r="BV121" s="598" t="str">
        <f t="shared" si="59"/>
        <v/>
      </c>
      <c r="BW121" s="269"/>
      <c r="BX121" s="481"/>
    </row>
    <row r="122" spans="1:76" s="2" customFormat="1" ht="14">
      <c r="A122" s="159">
        <v>5</v>
      </c>
      <c r="B122" s="301" t="str">
        <f t="shared" si="49"/>
        <v xml:space="preserve">: </v>
      </c>
      <c r="C122" s="169"/>
      <c r="D122" s="169"/>
      <c r="E122" s="169"/>
      <c r="F122" s="169"/>
      <c r="G122" s="161"/>
      <c r="H122" s="162"/>
      <c r="I122" s="162"/>
      <c r="J122" s="315"/>
      <c r="K122" s="313"/>
      <c r="L122" s="170"/>
      <c r="M122" s="659" t="s">
        <v>311</v>
      </c>
      <c r="N122" s="163"/>
      <c r="O122" s="163"/>
      <c r="P122" s="165"/>
      <c r="Q122" s="365"/>
      <c r="R122" s="259" t="str">
        <f t="shared" si="60"/>
        <v/>
      </c>
      <c r="S122" s="260" t="str">
        <f>IF(R122="","",IF(R146="Y",T122,IF(R122&gt;=R138-$AA$35*R142,IF(R122&lt;=R138+$AA$35*R142,R122,""),"")))</f>
        <v/>
      </c>
      <c r="T122" s="259" t="str">
        <f t="shared" si="61"/>
        <v/>
      </c>
      <c r="U122" s="259" t="str">
        <f t="shared" si="50"/>
        <v>US$2014/kW Installed</v>
      </c>
      <c r="V122" s="39"/>
      <c r="W122" s="39"/>
      <c r="Y122" s="621"/>
      <c r="Z122" s="5"/>
      <c r="AA122" s="5"/>
      <c r="AB122" s="5"/>
      <c r="AC122" s="5"/>
      <c r="AD122" s="5"/>
      <c r="AE122" s="5"/>
      <c r="AF122" s="5"/>
      <c r="AG122" s="5"/>
      <c r="AH122" s="5"/>
      <c r="AI122" s="5"/>
      <c r="AJ122" s="5"/>
      <c r="AK122" s="5"/>
      <c r="AL122" s="5"/>
      <c r="AM122" s="5"/>
      <c r="AN122" s="5"/>
      <c r="AO122" s="481"/>
      <c r="AP122" s="269"/>
      <c r="AQ122" s="269"/>
      <c r="AR122" s="600"/>
      <c r="AS122" s="269"/>
      <c r="AT122" s="598" t="str">
        <f t="shared" si="62"/>
        <v/>
      </c>
      <c r="AU122" s="598" t="str">
        <f t="shared" si="62"/>
        <v/>
      </c>
      <c r="AV122" s="269"/>
      <c r="AW122" s="598" t="str">
        <f t="shared" si="51"/>
        <v/>
      </c>
      <c r="AX122" s="598" t="str">
        <f t="shared" si="51"/>
        <v/>
      </c>
      <c r="AY122" s="269"/>
      <c r="AZ122" s="598" t="str">
        <f t="shared" si="52"/>
        <v/>
      </c>
      <c r="BA122" s="598" t="str">
        <f t="shared" si="52"/>
        <v/>
      </c>
      <c r="BB122" s="269"/>
      <c r="BC122" s="598" t="str">
        <f t="shared" si="53"/>
        <v/>
      </c>
      <c r="BD122" s="598" t="str">
        <f t="shared" si="53"/>
        <v/>
      </c>
      <c r="BE122" s="269"/>
      <c r="BF122" s="598" t="str">
        <f t="shared" si="54"/>
        <v/>
      </c>
      <c r="BG122" s="598" t="str">
        <f t="shared" si="54"/>
        <v/>
      </c>
      <c r="BH122" s="269"/>
      <c r="BI122" s="598" t="str">
        <f t="shared" si="55"/>
        <v/>
      </c>
      <c r="BJ122" s="598" t="str">
        <f t="shared" si="55"/>
        <v/>
      </c>
      <c r="BK122" s="269"/>
      <c r="BL122" s="598" t="str">
        <f t="shared" si="56"/>
        <v/>
      </c>
      <c r="BM122" s="598" t="str">
        <f t="shared" si="56"/>
        <v/>
      </c>
      <c r="BN122" s="269"/>
      <c r="BO122" s="598" t="str">
        <f t="shared" si="57"/>
        <v/>
      </c>
      <c r="BP122" s="598" t="str">
        <f t="shared" si="57"/>
        <v/>
      </c>
      <c r="BQ122" s="269"/>
      <c r="BR122" s="598" t="str">
        <f t="shared" si="58"/>
        <v/>
      </c>
      <c r="BS122" s="598" t="str">
        <f t="shared" si="58"/>
        <v/>
      </c>
      <c r="BT122" s="269"/>
      <c r="BU122" s="598" t="str">
        <f t="shared" si="59"/>
        <v/>
      </c>
      <c r="BV122" s="598" t="str">
        <f t="shared" si="59"/>
        <v/>
      </c>
      <c r="BW122" s="269"/>
      <c r="BX122" s="481"/>
    </row>
    <row r="123" spans="1:76" s="2" customFormat="1" ht="14">
      <c r="A123" s="159">
        <v>6</v>
      </c>
      <c r="B123" s="301" t="str">
        <f t="shared" si="49"/>
        <v xml:space="preserve">: </v>
      </c>
      <c r="C123" s="169"/>
      <c r="D123" s="169"/>
      <c r="E123" s="169"/>
      <c r="F123" s="169"/>
      <c r="G123" s="161"/>
      <c r="H123" s="162"/>
      <c r="I123" s="162"/>
      <c r="J123" s="315"/>
      <c r="K123" s="314"/>
      <c r="L123" s="170"/>
      <c r="M123" s="659" t="s">
        <v>311</v>
      </c>
      <c r="N123" s="163"/>
      <c r="O123" s="163"/>
      <c r="P123" s="165"/>
      <c r="Q123" s="365"/>
      <c r="R123" s="259" t="str">
        <f t="shared" si="60"/>
        <v/>
      </c>
      <c r="S123" s="260" t="str">
        <f>IF(R123="","",IF(R146="Y",T123,IF(R123&gt;=R138-$AA$35*R142,IF(R123&lt;=R138+$AA$35*R142,R123,""),"")))</f>
        <v/>
      </c>
      <c r="T123" s="259" t="str">
        <f t="shared" si="61"/>
        <v/>
      </c>
      <c r="U123" s="259" t="str">
        <f t="shared" si="50"/>
        <v>US$2014/kW Installed</v>
      </c>
      <c r="V123" s="39"/>
      <c r="W123" s="39"/>
      <c r="Y123" s="621"/>
      <c r="Z123" s="5"/>
      <c r="AA123" s="5"/>
      <c r="AB123" s="5"/>
      <c r="AC123" s="5"/>
      <c r="AD123" s="5"/>
      <c r="AE123" s="5"/>
      <c r="AF123" s="5"/>
      <c r="AG123" s="5"/>
      <c r="AH123" s="5"/>
      <c r="AI123" s="5"/>
      <c r="AJ123" s="5"/>
      <c r="AK123" s="5"/>
      <c r="AL123" s="5"/>
      <c r="AM123" s="5"/>
      <c r="AN123" s="5"/>
      <c r="AO123" s="481"/>
      <c r="AP123" s="269"/>
      <c r="AQ123" s="269"/>
      <c r="AR123" s="600"/>
      <c r="AS123" s="269"/>
      <c r="AT123" s="598" t="str">
        <f t="shared" si="62"/>
        <v/>
      </c>
      <c r="AU123" s="598" t="str">
        <f t="shared" si="62"/>
        <v/>
      </c>
      <c r="AV123" s="269"/>
      <c r="AW123" s="598" t="str">
        <f t="shared" si="51"/>
        <v/>
      </c>
      <c r="AX123" s="598" t="str">
        <f t="shared" si="51"/>
        <v/>
      </c>
      <c r="AY123" s="269"/>
      <c r="AZ123" s="598" t="str">
        <f t="shared" si="52"/>
        <v/>
      </c>
      <c r="BA123" s="598" t="str">
        <f t="shared" si="52"/>
        <v/>
      </c>
      <c r="BB123" s="269"/>
      <c r="BC123" s="598" t="str">
        <f t="shared" si="53"/>
        <v/>
      </c>
      <c r="BD123" s="598" t="str">
        <f t="shared" si="53"/>
        <v/>
      </c>
      <c r="BE123" s="269"/>
      <c r="BF123" s="598" t="str">
        <f t="shared" si="54"/>
        <v/>
      </c>
      <c r="BG123" s="598" t="str">
        <f t="shared" si="54"/>
        <v/>
      </c>
      <c r="BH123" s="269"/>
      <c r="BI123" s="598" t="str">
        <f t="shared" si="55"/>
        <v/>
      </c>
      <c r="BJ123" s="598" t="str">
        <f t="shared" si="55"/>
        <v/>
      </c>
      <c r="BK123" s="269"/>
      <c r="BL123" s="598" t="str">
        <f t="shared" si="56"/>
        <v/>
      </c>
      <c r="BM123" s="598" t="str">
        <f t="shared" si="56"/>
        <v/>
      </c>
      <c r="BN123" s="269"/>
      <c r="BO123" s="598" t="str">
        <f t="shared" si="57"/>
        <v/>
      </c>
      <c r="BP123" s="598" t="str">
        <f t="shared" si="57"/>
        <v/>
      </c>
      <c r="BQ123" s="269"/>
      <c r="BR123" s="598" t="str">
        <f t="shared" si="58"/>
        <v/>
      </c>
      <c r="BS123" s="598" t="str">
        <f t="shared" si="58"/>
        <v/>
      </c>
      <c r="BT123" s="269"/>
      <c r="BU123" s="598" t="str">
        <f t="shared" si="59"/>
        <v/>
      </c>
      <c r="BV123" s="598" t="str">
        <f t="shared" si="59"/>
        <v/>
      </c>
      <c r="BW123" s="269"/>
      <c r="BX123" s="481"/>
    </row>
    <row r="124" spans="1:76" s="2" customFormat="1" ht="14">
      <c r="A124" s="159">
        <v>7</v>
      </c>
      <c r="B124" s="301" t="str">
        <f t="shared" si="49"/>
        <v xml:space="preserve">: </v>
      </c>
      <c r="C124" s="169"/>
      <c r="D124" s="169"/>
      <c r="E124" s="169"/>
      <c r="F124" s="169"/>
      <c r="G124" s="161"/>
      <c r="H124" s="162"/>
      <c r="I124" s="162"/>
      <c r="J124" s="315"/>
      <c r="K124" s="316"/>
      <c r="L124" s="170"/>
      <c r="M124" s="659" t="s">
        <v>311</v>
      </c>
      <c r="N124" s="163"/>
      <c r="O124" s="163"/>
      <c r="P124" s="165"/>
      <c r="Q124" s="365"/>
      <c r="R124" s="259" t="str">
        <f t="shared" si="60"/>
        <v/>
      </c>
      <c r="S124" s="260" t="str">
        <f>IF(R124="","",IF(R146="Y",T124,IF(R124&gt;=R138-$AA$35*R142,IF(R124&lt;=R138+$AA$35*R142,R124,""),"")))</f>
        <v/>
      </c>
      <c r="T124" s="259" t="str">
        <f t="shared" si="61"/>
        <v/>
      </c>
      <c r="U124" s="259" t="str">
        <f t="shared" si="50"/>
        <v>US$2014/kW Installed</v>
      </c>
      <c r="V124" s="39"/>
      <c r="W124" s="39"/>
      <c r="Y124" s="621"/>
      <c r="Z124" s="5"/>
      <c r="AA124" s="5"/>
      <c r="AB124" s="5"/>
      <c r="AC124" s="5"/>
      <c r="AD124" s="5"/>
      <c r="AE124" s="5"/>
      <c r="AF124" s="5"/>
      <c r="AG124" s="5"/>
      <c r="AH124" s="5"/>
      <c r="AI124" s="5"/>
      <c r="AJ124" s="5"/>
      <c r="AK124" s="5"/>
      <c r="AL124" s="5"/>
      <c r="AM124" s="5"/>
      <c r="AN124" s="5"/>
      <c r="AO124" s="481"/>
      <c r="AP124" s="269"/>
      <c r="AQ124" s="269"/>
      <c r="AR124" s="600"/>
      <c r="AS124" s="269"/>
      <c r="AT124" s="598" t="str">
        <f t="shared" si="62"/>
        <v/>
      </c>
      <c r="AU124" s="598" t="str">
        <f t="shared" si="62"/>
        <v/>
      </c>
      <c r="AV124" s="269"/>
      <c r="AW124" s="598" t="str">
        <f t="shared" si="51"/>
        <v/>
      </c>
      <c r="AX124" s="598" t="str">
        <f t="shared" si="51"/>
        <v/>
      </c>
      <c r="AY124" s="269"/>
      <c r="AZ124" s="598" t="str">
        <f t="shared" si="52"/>
        <v/>
      </c>
      <c r="BA124" s="598" t="str">
        <f t="shared" si="52"/>
        <v/>
      </c>
      <c r="BB124" s="269"/>
      <c r="BC124" s="598" t="str">
        <f t="shared" si="53"/>
        <v/>
      </c>
      <c r="BD124" s="598" t="str">
        <f t="shared" si="53"/>
        <v/>
      </c>
      <c r="BE124" s="269"/>
      <c r="BF124" s="598" t="str">
        <f t="shared" si="54"/>
        <v/>
      </c>
      <c r="BG124" s="598" t="str">
        <f t="shared" si="54"/>
        <v/>
      </c>
      <c r="BH124" s="269"/>
      <c r="BI124" s="598" t="str">
        <f t="shared" si="55"/>
        <v/>
      </c>
      <c r="BJ124" s="598" t="str">
        <f t="shared" si="55"/>
        <v/>
      </c>
      <c r="BK124" s="269"/>
      <c r="BL124" s="598" t="str">
        <f t="shared" si="56"/>
        <v/>
      </c>
      <c r="BM124" s="598" t="str">
        <f t="shared" si="56"/>
        <v/>
      </c>
      <c r="BN124" s="269"/>
      <c r="BO124" s="598" t="str">
        <f t="shared" si="57"/>
        <v/>
      </c>
      <c r="BP124" s="598" t="str">
        <f t="shared" si="57"/>
        <v/>
      </c>
      <c r="BQ124" s="269"/>
      <c r="BR124" s="598" t="str">
        <f t="shared" si="58"/>
        <v/>
      </c>
      <c r="BS124" s="598" t="str">
        <f t="shared" si="58"/>
        <v/>
      </c>
      <c r="BT124" s="269"/>
      <c r="BU124" s="598" t="str">
        <f t="shared" si="59"/>
        <v/>
      </c>
      <c r="BV124" s="598" t="str">
        <f t="shared" si="59"/>
        <v/>
      </c>
      <c r="BW124" s="269"/>
      <c r="BX124" s="481"/>
    </row>
    <row r="125" spans="1:76" s="2" customFormat="1" ht="14">
      <c r="A125" s="159">
        <v>8</v>
      </c>
      <c r="B125" s="301" t="str">
        <f t="shared" si="49"/>
        <v xml:space="preserve">: </v>
      </c>
      <c r="C125" s="169"/>
      <c r="D125" s="169"/>
      <c r="E125" s="169"/>
      <c r="F125" s="169"/>
      <c r="G125" s="161"/>
      <c r="H125" s="162"/>
      <c r="I125" s="162"/>
      <c r="J125" s="315"/>
      <c r="K125" s="316"/>
      <c r="L125" s="170"/>
      <c r="M125" s="659" t="s">
        <v>311</v>
      </c>
      <c r="N125" s="163"/>
      <c r="O125" s="163"/>
      <c r="P125" s="165"/>
      <c r="Q125" s="365"/>
      <c r="R125" s="259" t="str">
        <f t="shared" si="60"/>
        <v/>
      </c>
      <c r="S125" s="260" t="str">
        <f>IF(R125="","",IF(R146="Y",T125,IF(R125&gt;=R138-$AA$35*R142,IF(R125&lt;=R138+$AA$35*R142,R125,""),"")))</f>
        <v/>
      </c>
      <c r="T125" s="259" t="str">
        <f t="shared" si="61"/>
        <v/>
      </c>
      <c r="U125" s="259" t="str">
        <f t="shared" si="50"/>
        <v>US$2014/kW Installed</v>
      </c>
      <c r="V125" s="39"/>
      <c r="W125" s="39"/>
      <c r="Y125" s="621"/>
      <c r="Z125" s="5"/>
      <c r="AA125" s="5"/>
      <c r="AB125" s="5"/>
      <c r="AC125" s="5"/>
      <c r="AD125" s="5"/>
      <c r="AE125" s="5"/>
      <c r="AF125" s="5"/>
      <c r="AG125" s="5"/>
      <c r="AH125" s="5"/>
      <c r="AI125" s="5"/>
      <c r="AJ125" s="5"/>
      <c r="AK125" s="5"/>
      <c r="AL125" s="5"/>
      <c r="AM125" s="5"/>
      <c r="AN125" s="5"/>
      <c r="AO125" s="481"/>
      <c r="AP125" s="269"/>
      <c r="AQ125" s="269"/>
      <c r="AR125" s="600"/>
      <c r="AS125" s="269"/>
      <c r="AT125" s="598" t="str">
        <f t="shared" si="62"/>
        <v/>
      </c>
      <c r="AU125" s="598" t="str">
        <f t="shared" si="62"/>
        <v/>
      </c>
      <c r="AV125" s="269"/>
      <c r="AW125" s="598" t="str">
        <f t="shared" si="51"/>
        <v/>
      </c>
      <c r="AX125" s="598" t="str">
        <f t="shared" si="51"/>
        <v/>
      </c>
      <c r="AY125" s="269"/>
      <c r="AZ125" s="598" t="str">
        <f t="shared" si="52"/>
        <v/>
      </c>
      <c r="BA125" s="598" t="str">
        <f t="shared" si="52"/>
        <v/>
      </c>
      <c r="BB125" s="269"/>
      <c r="BC125" s="598" t="str">
        <f t="shared" si="53"/>
        <v/>
      </c>
      <c r="BD125" s="598" t="str">
        <f t="shared" si="53"/>
        <v/>
      </c>
      <c r="BE125" s="269"/>
      <c r="BF125" s="598" t="str">
        <f t="shared" si="54"/>
        <v/>
      </c>
      <c r="BG125" s="598" t="str">
        <f t="shared" si="54"/>
        <v/>
      </c>
      <c r="BH125" s="269"/>
      <c r="BI125" s="598" t="str">
        <f t="shared" si="55"/>
        <v/>
      </c>
      <c r="BJ125" s="598" t="str">
        <f t="shared" si="55"/>
        <v/>
      </c>
      <c r="BK125" s="269"/>
      <c r="BL125" s="598" t="str">
        <f t="shared" si="56"/>
        <v/>
      </c>
      <c r="BM125" s="598" t="str">
        <f t="shared" si="56"/>
        <v/>
      </c>
      <c r="BN125" s="269"/>
      <c r="BO125" s="598" t="str">
        <f t="shared" si="57"/>
        <v/>
      </c>
      <c r="BP125" s="598" t="str">
        <f t="shared" si="57"/>
        <v/>
      </c>
      <c r="BQ125" s="269"/>
      <c r="BR125" s="598" t="str">
        <f t="shared" si="58"/>
        <v/>
      </c>
      <c r="BS125" s="598" t="str">
        <f t="shared" si="58"/>
        <v/>
      </c>
      <c r="BT125" s="269"/>
      <c r="BU125" s="598" t="str">
        <f t="shared" si="59"/>
        <v/>
      </c>
      <c r="BV125" s="598" t="str">
        <f t="shared" si="59"/>
        <v/>
      </c>
      <c r="BW125" s="269"/>
      <c r="BX125" s="481"/>
    </row>
    <row r="126" spans="1:76" s="2" customFormat="1" ht="14">
      <c r="A126" s="159">
        <v>9</v>
      </c>
      <c r="B126" s="301" t="str">
        <f t="shared" si="49"/>
        <v xml:space="preserve">: </v>
      </c>
      <c r="C126" s="169"/>
      <c r="D126" s="169"/>
      <c r="E126" s="169"/>
      <c r="F126" s="169"/>
      <c r="G126" s="161"/>
      <c r="H126" s="162"/>
      <c r="I126" s="162"/>
      <c r="J126" s="170"/>
      <c r="K126" s="170"/>
      <c r="L126" s="170"/>
      <c r="M126" s="659" t="s">
        <v>311</v>
      </c>
      <c r="N126" s="163"/>
      <c r="O126" s="163"/>
      <c r="P126" s="165"/>
      <c r="Q126" s="365"/>
      <c r="R126" s="259" t="str">
        <f t="shared" si="60"/>
        <v/>
      </c>
      <c r="S126" s="260" t="str">
        <f>IF(R126="","",IF(R146="Y",T126,IF(R126&gt;=R138-$AA$35*R142,IF(R126&lt;=R138+$AA$35*R142,R126,""),"")))</f>
        <v/>
      </c>
      <c r="T126" s="259" t="str">
        <f t="shared" si="61"/>
        <v/>
      </c>
      <c r="U126" s="259" t="str">
        <f t="shared" si="50"/>
        <v>US$2014/kW Installed</v>
      </c>
      <c r="V126" s="39"/>
      <c r="W126" s="39"/>
      <c r="Y126" s="621"/>
      <c r="Z126" s="5"/>
      <c r="AA126" s="5"/>
      <c r="AB126" s="5"/>
      <c r="AC126" s="5"/>
      <c r="AD126" s="5"/>
      <c r="AE126" s="5"/>
      <c r="AF126" s="5"/>
      <c r="AG126" s="5"/>
      <c r="AH126" s="5"/>
      <c r="AI126" s="5"/>
      <c r="AJ126" s="5"/>
      <c r="AK126" s="5"/>
      <c r="AL126" s="5"/>
      <c r="AM126" s="5"/>
      <c r="AN126" s="5"/>
      <c r="AO126" s="481"/>
      <c r="AP126" s="269"/>
      <c r="AQ126" s="269"/>
      <c r="AR126" s="600"/>
      <c r="AS126" s="269"/>
      <c r="AT126" s="598" t="str">
        <f t="shared" si="62"/>
        <v/>
      </c>
      <c r="AU126" s="598" t="str">
        <f t="shared" si="62"/>
        <v/>
      </c>
      <c r="AV126" s="269"/>
      <c r="AW126" s="598" t="str">
        <f t="shared" si="51"/>
        <v/>
      </c>
      <c r="AX126" s="598" t="str">
        <f t="shared" si="51"/>
        <v/>
      </c>
      <c r="AY126" s="269"/>
      <c r="AZ126" s="598" t="str">
        <f t="shared" si="52"/>
        <v/>
      </c>
      <c r="BA126" s="598" t="str">
        <f t="shared" si="52"/>
        <v/>
      </c>
      <c r="BB126" s="269"/>
      <c r="BC126" s="598" t="str">
        <f t="shared" si="53"/>
        <v/>
      </c>
      <c r="BD126" s="598" t="str">
        <f t="shared" si="53"/>
        <v/>
      </c>
      <c r="BE126" s="269"/>
      <c r="BF126" s="598" t="str">
        <f t="shared" si="54"/>
        <v/>
      </c>
      <c r="BG126" s="598" t="str">
        <f t="shared" si="54"/>
        <v/>
      </c>
      <c r="BH126" s="269"/>
      <c r="BI126" s="598" t="str">
        <f t="shared" si="55"/>
        <v/>
      </c>
      <c r="BJ126" s="598" t="str">
        <f t="shared" si="55"/>
        <v/>
      </c>
      <c r="BK126" s="269"/>
      <c r="BL126" s="598" t="str">
        <f t="shared" si="56"/>
        <v/>
      </c>
      <c r="BM126" s="598" t="str">
        <f t="shared" si="56"/>
        <v/>
      </c>
      <c r="BN126" s="269"/>
      <c r="BO126" s="598" t="str">
        <f t="shared" si="57"/>
        <v/>
      </c>
      <c r="BP126" s="598" t="str">
        <f t="shared" si="57"/>
        <v/>
      </c>
      <c r="BQ126" s="269"/>
      <c r="BR126" s="598" t="str">
        <f t="shared" si="58"/>
        <v/>
      </c>
      <c r="BS126" s="598" t="str">
        <f t="shared" si="58"/>
        <v/>
      </c>
      <c r="BT126" s="269"/>
      <c r="BU126" s="598" t="str">
        <f t="shared" si="59"/>
        <v/>
      </c>
      <c r="BV126" s="598" t="str">
        <f t="shared" si="59"/>
        <v/>
      </c>
      <c r="BW126" s="269"/>
      <c r="BX126" s="481"/>
    </row>
    <row r="127" spans="1:76" s="2" customFormat="1" ht="14">
      <c r="A127" s="159">
        <v>10</v>
      </c>
      <c r="B127" s="301" t="str">
        <f t="shared" si="49"/>
        <v xml:space="preserve">: </v>
      </c>
      <c r="C127" s="169"/>
      <c r="D127" s="169"/>
      <c r="E127" s="169"/>
      <c r="F127" s="169"/>
      <c r="G127" s="161"/>
      <c r="H127" s="162"/>
      <c r="I127" s="162"/>
      <c r="J127" s="170"/>
      <c r="K127" s="170"/>
      <c r="L127" s="170"/>
      <c r="M127" s="659" t="s">
        <v>311</v>
      </c>
      <c r="N127" s="163"/>
      <c r="O127" s="163"/>
      <c r="P127" s="165"/>
      <c r="Q127" s="365"/>
      <c r="R127" s="259" t="str">
        <f t="shared" si="60"/>
        <v/>
      </c>
      <c r="S127" s="260" t="str">
        <f>IF(R127="","",IF(R146="Y",T127,IF(R127&gt;=R138-$AA$35*R142,IF(R127&lt;=R138+$AA$35*R142,R127,""),"")))</f>
        <v/>
      </c>
      <c r="T127" s="259" t="str">
        <f t="shared" si="61"/>
        <v/>
      </c>
      <c r="U127" s="259" t="str">
        <f t="shared" si="50"/>
        <v>US$2014/kW Installed</v>
      </c>
      <c r="V127" s="39"/>
      <c r="W127" s="39"/>
      <c r="Y127" s="621"/>
      <c r="Z127" s="5"/>
      <c r="AA127" s="5"/>
      <c r="AB127" s="5"/>
      <c r="AC127" s="5"/>
      <c r="AD127" s="5"/>
      <c r="AE127" s="5"/>
      <c r="AF127" s="5"/>
      <c r="AG127" s="5"/>
      <c r="AH127" s="5"/>
      <c r="AI127" s="5"/>
      <c r="AJ127" s="5"/>
      <c r="AK127" s="5"/>
      <c r="AL127" s="5"/>
      <c r="AM127" s="5"/>
      <c r="AN127" s="5"/>
      <c r="AO127" s="481"/>
      <c r="AP127" s="269"/>
      <c r="AQ127" s="269"/>
      <c r="AR127" s="600"/>
      <c r="AS127" s="269"/>
      <c r="AT127" s="598" t="str">
        <f t="shared" si="62"/>
        <v/>
      </c>
      <c r="AU127" s="598" t="str">
        <f t="shared" si="62"/>
        <v/>
      </c>
      <c r="AV127" s="269"/>
      <c r="AW127" s="598" t="str">
        <f t="shared" si="51"/>
        <v/>
      </c>
      <c r="AX127" s="598" t="str">
        <f t="shared" si="51"/>
        <v/>
      </c>
      <c r="AY127" s="269"/>
      <c r="AZ127" s="598" t="str">
        <f t="shared" si="52"/>
        <v/>
      </c>
      <c r="BA127" s="598" t="str">
        <f t="shared" si="52"/>
        <v/>
      </c>
      <c r="BB127" s="269"/>
      <c r="BC127" s="598" t="str">
        <f t="shared" si="53"/>
        <v/>
      </c>
      <c r="BD127" s="598" t="str">
        <f t="shared" si="53"/>
        <v/>
      </c>
      <c r="BE127" s="269"/>
      <c r="BF127" s="598" t="str">
        <f t="shared" si="54"/>
        <v/>
      </c>
      <c r="BG127" s="598" t="str">
        <f t="shared" si="54"/>
        <v/>
      </c>
      <c r="BH127" s="269"/>
      <c r="BI127" s="598" t="str">
        <f t="shared" si="55"/>
        <v/>
      </c>
      <c r="BJ127" s="598" t="str">
        <f t="shared" si="55"/>
        <v/>
      </c>
      <c r="BK127" s="269"/>
      <c r="BL127" s="598" t="str">
        <f t="shared" si="56"/>
        <v/>
      </c>
      <c r="BM127" s="598" t="str">
        <f t="shared" si="56"/>
        <v/>
      </c>
      <c r="BN127" s="269"/>
      <c r="BO127" s="598" t="str">
        <f t="shared" si="57"/>
        <v/>
      </c>
      <c r="BP127" s="598" t="str">
        <f t="shared" si="57"/>
        <v/>
      </c>
      <c r="BQ127" s="269"/>
      <c r="BR127" s="598" t="str">
        <f t="shared" si="58"/>
        <v/>
      </c>
      <c r="BS127" s="598" t="str">
        <f t="shared" si="58"/>
        <v/>
      </c>
      <c r="BT127" s="269"/>
      <c r="BU127" s="598" t="str">
        <f t="shared" si="59"/>
        <v/>
      </c>
      <c r="BV127" s="598" t="str">
        <f t="shared" si="59"/>
        <v/>
      </c>
      <c r="BW127" s="269"/>
      <c r="BX127" s="481"/>
    </row>
    <row r="128" spans="1:76" s="174" customFormat="1" ht="14">
      <c r="A128" s="159">
        <v>11</v>
      </c>
      <c r="B128" s="301" t="str">
        <f t="shared" si="49"/>
        <v xml:space="preserve">: </v>
      </c>
      <c r="C128" s="168"/>
      <c r="D128" s="162"/>
      <c r="E128" s="162"/>
      <c r="F128" s="169"/>
      <c r="G128" s="161"/>
      <c r="H128" s="162"/>
      <c r="I128" s="162"/>
      <c r="J128" s="170"/>
      <c r="K128" s="170"/>
      <c r="L128" s="170"/>
      <c r="M128" s="659" t="s">
        <v>311</v>
      </c>
      <c r="N128" s="163"/>
      <c r="O128" s="163"/>
      <c r="P128" s="165"/>
      <c r="Q128" s="365"/>
      <c r="R128" s="259" t="str">
        <f t="shared" si="60"/>
        <v/>
      </c>
      <c r="S128" s="260" t="str">
        <f>IF(R128="","",IF(R146="Y",T128,IF(R128&gt;=R138-$AA$35*R142,IF(R128&lt;=R138+$AA$35*R142,R128,""),"")))</f>
        <v/>
      </c>
      <c r="T128" s="259" t="str">
        <f t="shared" si="61"/>
        <v/>
      </c>
      <c r="U128" s="259" t="str">
        <f t="shared" si="50"/>
        <v>US$2014/kW Installed</v>
      </c>
      <c r="V128" s="39"/>
      <c r="W128" s="39"/>
      <c r="Y128" s="621"/>
      <c r="Z128" s="265"/>
      <c r="AA128" s="265"/>
      <c r="AB128" s="265"/>
      <c r="AC128" s="265"/>
      <c r="AD128" s="265"/>
      <c r="AE128" s="265"/>
      <c r="AF128" s="265"/>
      <c r="AG128" s="265"/>
      <c r="AH128" s="265"/>
      <c r="AI128" s="265"/>
      <c r="AJ128" s="265"/>
      <c r="AK128" s="265"/>
      <c r="AL128" s="265"/>
      <c r="AM128" s="265"/>
      <c r="AN128" s="265"/>
      <c r="AO128" s="618"/>
      <c r="AP128" s="269"/>
      <c r="AQ128" s="269"/>
      <c r="AR128" s="600"/>
      <c r="AS128" s="269"/>
      <c r="AT128" s="598" t="str">
        <f t="shared" si="62"/>
        <v/>
      </c>
      <c r="AU128" s="598" t="str">
        <f t="shared" si="62"/>
        <v/>
      </c>
      <c r="AV128" s="269"/>
      <c r="AW128" s="598" t="str">
        <f t="shared" si="51"/>
        <v/>
      </c>
      <c r="AX128" s="598" t="str">
        <f t="shared" si="51"/>
        <v/>
      </c>
      <c r="AY128" s="269"/>
      <c r="AZ128" s="598" t="str">
        <f t="shared" si="52"/>
        <v/>
      </c>
      <c r="BA128" s="598" t="str">
        <f t="shared" si="52"/>
        <v/>
      </c>
      <c r="BB128" s="269"/>
      <c r="BC128" s="598" t="str">
        <f t="shared" si="53"/>
        <v/>
      </c>
      <c r="BD128" s="598" t="str">
        <f t="shared" si="53"/>
        <v/>
      </c>
      <c r="BE128" s="269"/>
      <c r="BF128" s="598" t="str">
        <f t="shared" si="54"/>
        <v/>
      </c>
      <c r="BG128" s="598" t="str">
        <f t="shared" si="54"/>
        <v/>
      </c>
      <c r="BH128" s="269"/>
      <c r="BI128" s="598" t="str">
        <f t="shared" si="55"/>
        <v/>
      </c>
      <c r="BJ128" s="598" t="str">
        <f t="shared" si="55"/>
        <v/>
      </c>
      <c r="BK128" s="269"/>
      <c r="BL128" s="598" t="str">
        <f t="shared" si="56"/>
        <v/>
      </c>
      <c r="BM128" s="598" t="str">
        <f t="shared" si="56"/>
        <v/>
      </c>
      <c r="BN128" s="269"/>
      <c r="BO128" s="598" t="str">
        <f t="shared" si="57"/>
        <v/>
      </c>
      <c r="BP128" s="598" t="str">
        <f t="shared" si="57"/>
        <v/>
      </c>
      <c r="BQ128" s="269"/>
      <c r="BR128" s="598" t="str">
        <f t="shared" si="58"/>
        <v/>
      </c>
      <c r="BS128" s="598" t="str">
        <f t="shared" si="58"/>
        <v/>
      </c>
      <c r="BT128" s="269"/>
      <c r="BU128" s="598" t="str">
        <f t="shared" si="59"/>
        <v/>
      </c>
      <c r="BV128" s="598" t="str">
        <f t="shared" si="59"/>
        <v/>
      </c>
      <c r="BW128" s="269"/>
      <c r="BX128" s="618"/>
    </row>
    <row r="129" spans="1:76" s="174" customFormat="1" ht="14">
      <c r="A129" s="159">
        <v>12</v>
      </c>
      <c r="B129" s="301" t="str">
        <f t="shared" si="49"/>
        <v xml:space="preserve">: </v>
      </c>
      <c r="C129" s="169"/>
      <c r="D129" s="169"/>
      <c r="E129" s="169"/>
      <c r="F129" s="169"/>
      <c r="G129" s="161"/>
      <c r="H129" s="162"/>
      <c r="I129" s="162"/>
      <c r="J129" s="170"/>
      <c r="K129" s="170"/>
      <c r="L129" s="170"/>
      <c r="M129" s="659" t="s">
        <v>311</v>
      </c>
      <c r="N129" s="163"/>
      <c r="O129" s="163"/>
      <c r="P129" s="165"/>
      <c r="Q129" s="365"/>
      <c r="R129" s="259" t="str">
        <f t="shared" si="60"/>
        <v/>
      </c>
      <c r="S129" s="260" t="str">
        <f>IF(R129="","",IF(R146="Y",T129,IF(R129&gt;=R138-$AA$35*R142,IF(R129&lt;=R138+$AA$35*R142,R129,""),"")))</f>
        <v/>
      </c>
      <c r="T129" s="259" t="str">
        <f t="shared" si="61"/>
        <v/>
      </c>
      <c r="U129" s="259" t="str">
        <f t="shared" si="50"/>
        <v>US$2014/kW Installed</v>
      </c>
      <c r="V129" s="39"/>
      <c r="W129" s="39"/>
      <c r="Y129" s="621"/>
      <c r="Z129" s="265"/>
      <c r="AA129" s="265"/>
      <c r="AB129" s="265"/>
      <c r="AC129" s="265"/>
      <c r="AD129" s="265"/>
      <c r="AE129" s="265"/>
      <c r="AF129" s="265"/>
      <c r="AG129" s="265"/>
      <c r="AH129" s="265"/>
      <c r="AI129" s="265"/>
      <c r="AJ129" s="265"/>
      <c r="AK129" s="265"/>
      <c r="AL129" s="265"/>
      <c r="AM129" s="265"/>
      <c r="AN129" s="265"/>
      <c r="AO129" s="618"/>
      <c r="AP129" s="269"/>
      <c r="AQ129" s="269"/>
      <c r="AR129" s="600"/>
      <c r="AS129" s="269"/>
      <c r="AT129" s="598" t="str">
        <f t="shared" si="62"/>
        <v/>
      </c>
      <c r="AU129" s="598" t="str">
        <f t="shared" si="62"/>
        <v/>
      </c>
      <c r="AV129" s="269"/>
      <c r="AW129" s="598" t="str">
        <f t="shared" si="51"/>
        <v/>
      </c>
      <c r="AX129" s="598" t="str">
        <f t="shared" si="51"/>
        <v/>
      </c>
      <c r="AY129" s="269"/>
      <c r="AZ129" s="598" t="str">
        <f t="shared" si="52"/>
        <v/>
      </c>
      <c r="BA129" s="598" t="str">
        <f t="shared" si="52"/>
        <v/>
      </c>
      <c r="BB129" s="269"/>
      <c r="BC129" s="598" t="str">
        <f t="shared" si="53"/>
        <v/>
      </c>
      <c r="BD129" s="598" t="str">
        <f t="shared" si="53"/>
        <v/>
      </c>
      <c r="BE129" s="269"/>
      <c r="BF129" s="598" t="str">
        <f t="shared" si="54"/>
        <v/>
      </c>
      <c r="BG129" s="598" t="str">
        <f t="shared" si="54"/>
        <v/>
      </c>
      <c r="BH129" s="269"/>
      <c r="BI129" s="598" t="str">
        <f t="shared" si="55"/>
        <v/>
      </c>
      <c r="BJ129" s="598" t="str">
        <f t="shared" si="55"/>
        <v/>
      </c>
      <c r="BK129" s="269"/>
      <c r="BL129" s="598" t="str">
        <f t="shared" si="56"/>
        <v/>
      </c>
      <c r="BM129" s="598" t="str">
        <f t="shared" si="56"/>
        <v/>
      </c>
      <c r="BN129" s="269"/>
      <c r="BO129" s="598" t="str">
        <f t="shared" si="57"/>
        <v/>
      </c>
      <c r="BP129" s="598" t="str">
        <f t="shared" si="57"/>
        <v/>
      </c>
      <c r="BQ129" s="269"/>
      <c r="BR129" s="598" t="str">
        <f t="shared" si="58"/>
        <v/>
      </c>
      <c r="BS129" s="598" t="str">
        <f t="shared" si="58"/>
        <v/>
      </c>
      <c r="BT129" s="269"/>
      <c r="BU129" s="598" t="str">
        <f t="shared" si="59"/>
        <v/>
      </c>
      <c r="BV129" s="598" t="str">
        <f t="shared" si="59"/>
        <v/>
      </c>
      <c r="BW129" s="269"/>
      <c r="BX129" s="618"/>
    </row>
    <row r="130" spans="1:76" s="174" customFormat="1" ht="14">
      <c r="A130" s="159">
        <v>13</v>
      </c>
      <c r="B130" s="301" t="str">
        <f t="shared" si="49"/>
        <v xml:space="preserve">: </v>
      </c>
      <c r="C130" s="169"/>
      <c r="D130" s="169"/>
      <c r="E130" s="169"/>
      <c r="F130" s="169"/>
      <c r="G130" s="161"/>
      <c r="H130" s="162"/>
      <c r="I130" s="162"/>
      <c r="J130" s="170"/>
      <c r="K130" s="170"/>
      <c r="L130" s="170"/>
      <c r="M130" s="659" t="s">
        <v>311</v>
      </c>
      <c r="N130" s="163"/>
      <c r="O130" s="163"/>
      <c r="P130" s="165"/>
      <c r="Q130" s="365"/>
      <c r="R130" s="259" t="str">
        <f t="shared" si="60"/>
        <v/>
      </c>
      <c r="S130" s="260" t="str">
        <f>IF(R130="","",IF(R146="Y",T130,IF(R130&gt;=R138-$AA$35*R142,IF(R130&lt;=R138+$AA$35*R142,R130,""),"")))</f>
        <v/>
      </c>
      <c r="T130" s="259" t="str">
        <f t="shared" si="61"/>
        <v/>
      </c>
      <c r="U130" s="259" t="str">
        <f t="shared" si="50"/>
        <v>US$2014/kW Installed</v>
      </c>
      <c r="V130" s="39"/>
      <c r="W130" s="39"/>
      <c r="Y130" s="621"/>
      <c r="Z130" s="265"/>
      <c r="AA130" s="265"/>
      <c r="AB130" s="265"/>
      <c r="AC130" s="265"/>
      <c r="AD130" s="265"/>
      <c r="AE130" s="265"/>
      <c r="AF130" s="265"/>
      <c r="AG130" s="265"/>
      <c r="AH130" s="265"/>
      <c r="AI130" s="265"/>
      <c r="AJ130" s="265"/>
      <c r="AK130" s="265"/>
      <c r="AL130" s="265"/>
      <c r="AM130" s="265"/>
      <c r="AN130" s="265"/>
      <c r="AO130" s="618"/>
      <c r="AP130" s="269"/>
      <c r="AQ130" s="269"/>
      <c r="AR130" s="600"/>
      <c r="AS130" s="269"/>
      <c r="AT130" s="598" t="str">
        <f t="shared" si="62"/>
        <v/>
      </c>
      <c r="AU130" s="598" t="str">
        <f t="shared" si="62"/>
        <v/>
      </c>
      <c r="AV130" s="269"/>
      <c r="AW130" s="598" t="str">
        <f t="shared" si="51"/>
        <v/>
      </c>
      <c r="AX130" s="598" t="str">
        <f t="shared" si="51"/>
        <v/>
      </c>
      <c r="AY130" s="269"/>
      <c r="AZ130" s="598" t="str">
        <f t="shared" si="52"/>
        <v/>
      </c>
      <c r="BA130" s="598" t="str">
        <f t="shared" si="52"/>
        <v/>
      </c>
      <c r="BB130" s="269"/>
      <c r="BC130" s="598" t="str">
        <f t="shared" si="53"/>
        <v/>
      </c>
      <c r="BD130" s="598" t="str">
        <f t="shared" si="53"/>
        <v/>
      </c>
      <c r="BE130" s="269"/>
      <c r="BF130" s="598" t="str">
        <f t="shared" si="54"/>
        <v/>
      </c>
      <c r="BG130" s="598" t="str">
        <f t="shared" si="54"/>
        <v/>
      </c>
      <c r="BH130" s="269"/>
      <c r="BI130" s="598" t="str">
        <f t="shared" si="55"/>
        <v/>
      </c>
      <c r="BJ130" s="598" t="str">
        <f t="shared" si="55"/>
        <v/>
      </c>
      <c r="BK130" s="269"/>
      <c r="BL130" s="598" t="str">
        <f t="shared" si="56"/>
        <v/>
      </c>
      <c r="BM130" s="598" t="str">
        <f t="shared" si="56"/>
        <v/>
      </c>
      <c r="BN130" s="269"/>
      <c r="BO130" s="598" t="str">
        <f t="shared" si="57"/>
        <v/>
      </c>
      <c r="BP130" s="598" t="str">
        <f t="shared" si="57"/>
        <v/>
      </c>
      <c r="BQ130" s="269"/>
      <c r="BR130" s="598" t="str">
        <f t="shared" si="58"/>
        <v/>
      </c>
      <c r="BS130" s="598" t="str">
        <f t="shared" si="58"/>
        <v/>
      </c>
      <c r="BT130" s="269"/>
      <c r="BU130" s="598" t="str">
        <f t="shared" si="59"/>
        <v/>
      </c>
      <c r="BV130" s="598" t="str">
        <f t="shared" si="59"/>
        <v/>
      </c>
      <c r="BW130" s="269"/>
      <c r="BX130" s="618"/>
    </row>
    <row r="131" spans="1:76" s="174" customFormat="1" ht="14">
      <c r="A131" s="159">
        <v>14</v>
      </c>
      <c r="B131" s="301" t="str">
        <f t="shared" si="49"/>
        <v xml:space="preserve">: </v>
      </c>
      <c r="C131" s="169"/>
      <c r="D131" s="169"/>
      <c r="E131" s="169"/>
      <c r="F131" s="169"/>
      <c r="G131" s="161"/>
      <c r="H131" s="162"/>
      <c r="I131" s="162"/>
      <c r="J131" s="170"/>
      <c r="K131" s="170"/>
      <c r="L131" s="170"/>
      <c r="M131" s="659" t="s">
        <v>311</v>
      </c>
      <c r="N131" s="163"/>
      <c r="O131" s="163"/>
      <c r="P131" s="165"/>
      <c r="Q131" s="365"/>
      <c r="R131" s="259" t="str">
        <f t="shared" si="60"/>
        <v/>
      </c>
      <c r="S131" s="260" t="str">
        <f>IF(R131="","",IF(R146="Y",T131,IF(R131&gt;=R138-$AA$35*R142,IF(R131&lt;=R138+$AA$35*R142,R131,""),"")))</f>
        <v/>
      </c>
      <c r="T131" s="259" t="str">
        <f t="shared" si="61"/>
        <v/>
      </c>
      <c r="U131" s="259" t="str">
        <f t="shared" si="50"/>
        <v>US$2014/kW Installed</v>
      </c>
      <c r="V131" s="39"/>
      <c r="W131" s="39"/>
      <c r="Y131" s="621"/>
      <c r="Z131" s="265"/>
      <c r="AA131" s="265"/>
      <c r="AB131" s="265"/>
      <c r="AC131" s="265"/>
      <c r="AD131" s="265"/>
      <c r="AE131" s="265"/>
      <c r="AF131" s="265"/>
      <c r="AG131" s="265"/>
      <c r="AH131" s="265"/>
      <c r="AI131" s="265"/>
      <c r="AJ131" s="265"/>
      <c r="AK131" s="265"/>
      <c r="AL131" s="265"/>
      <c r="AM131" s="265"/>
      <c r="AN131" s="265"/>
      <c r="AO131" s="618"/>
      <c r="AP131" s="269"/>
      <c r="AQ131" s="269"/>
      <c r="AR131" s="600"/>
      <c r="AS131" s="269"/>
      <c r="AT131" s="598" t="str">
        <f t="shared" si="62"/>
        <v/>
      </c>
      <c r="AU131" s="598" t="str">
        <f t="shared" si="62"/>
        <v/>
      </c>
      <c r="AV131" s="269"/>
      <c r="AW131" s="598" t="str">
        <f t="shared" si="51"/>
        <v/>
      </c>
      <c r="AX131" s="598" t="str">
        <f t="shared" si="51"/>
        <v/>
      </c>
      <c r="AY131" s="269"/>
      <c r="AZ131" s="598" t="str">
        <f t="shared" si="52"/>
        <v/>
      </c>
      <c r="BA131" s="598" t="str">
        <f t="shared" si="52"/>
        <v/>
      </c>
      <c r="BB131" s="269"/>
      <c r="BC131" s="598" t="str">
        <f t="shared" si="53"/>
        <v/>
      </c>
      <c r="BD131" s="598" t="str">
        <f t="shared" si="53"/>
        <v/>
      </c>
      <c r="BE131" s="269"/>
      <c r="BF131" s="598" t="str">
        <f t="shared" si="54"/>
        <v/>
      </c>
      <c r="BG131" s="598" t="str">
        <f t="shared" si="54"/>
        <v/>
      </c>
      <c r="BH131" s="269"/>
      <c r="BI131" s="598" t="str">
        <f t="shared" si="55"/>
        <v/>
      </c>
      <c r="BJ131" s="598" t="str">
        <f t="shared" si="55"/>
        <v/>
      </c>
      <c r="BK131" s="269"/>
      <c r="BL131" s="598" t="str">
        <f t="shared" si="56"/>
        <v/>
      </c>
      <c r="BM131" s="598" t="str">
        <f t="shared" si="56"/>
        <v/>
      </c>
      <c r="BN131" s="269"/>
      <c r="BO131" s="598" t="str">
        <f t="shared" si="57"/>
        <v/>
      </c>
      <c r="BP131" s="598" t="str">
        <f t="shared" si="57"/>
        <v/>
      </c>
      <c r="BQ131" s="269"/>
      <c r="BR131" s="598" t="str">
        <f t="shared" si="58"/>
        <v/>
      </c>
      <c r="BS131" s="598" t="str">
        <f t="shared" si="58"/>
        <v/>
      </c>
      <c r="BT131" s="269"/>
      <c r="BU131" s="598" t="str">
        <f t="shared" si="59"/>
        <v/>
      </c>
      <c r="BV131" s="598" t="str">
        <f t="shared" si="59"/>
        <v/>
      </c>
      <c r="BW131" s="269"/>
      <c r="BX131" s="618"/>
    </row>
    <row r="132" spans="1:76" s="174" customFormat="1" ht="14">
      <c r="A132" s="159">
        <v>15</v>
      </c>
      <c r="B132" s="301" t="str">
        <f t="shared" si="49"/>
        <v xml:space="preserve">: </v>
      </c>
      <c r="C132" s="169"/>
      <c r="D132" s="169"/>
      <c r="E132" s="169"/>
      <c r="F132" s="169"/>
      <c r="G132" s="161"/>
      <c r="H132" s="162"/>
      <c r="I132" s="162"/>
      <c r="J132" s="170"/>
      <c r="K132" s="170"/>
      <c r="L132" s="170"/>
      <c r="M132" s="659" t="s">
        <v>311</v>
      </c>
      <c r="N132" s="163"/>
      <c r="O132" s="163"/>
      <c r="P132" s="165"/>
      <c r="Q132" s="365"/>
      <c r="R132" s="259" t="str">
        <f t="shared" si="60"/>
        <v/>
      </c>
      <c r="S132" s="260" t="str">
        <f>IF(R132="","",IF(R146="Y",T132,IF(R132&gt;=R138-$AA$35*R142,IF(R132&lt;=R138+$AA$35*R142,R132,""),"")))</f>
        <v/>
      </c>
      <c r="T132" s="259" t="str">
        <f t="shared" si="61"/>
        <v/>
      </c>
      <c r="U132" s="259" t="str">
        <f t="shared" si="50"/>
        <v>US$2014/kW Installed</v>
      </c>
      <c r="V132" s="39"/>
      <c r="W132" s="39"/>
      <c r="Y132" s="621"/>
      <c r="Z132" s="265"/>
      <c r="AA132" s="265"/>
      <c r="AB132" s="265"/>
      <c r="AC132" s="265"/>
      <c r="AD132" s="265"/>
      <c r="AE132" s="265"/>
      <c r="AF132" s="265"/>
      <c r="AG132" s="265"/>
      <c r="AH132" s="265"/>
      <c r="AI132" s="265"/>
      <c r="AJ132" s="265"/>
      <c r="AK132" s="265"/>
      <c r="AL132" s="265"/>
      <c r="AM132" s="265"/>
      <c r="AN132" s="265"/>
      <c r="AO132" s="618"/>
      <c r="AP132" s="269"/>
      <c r="AQ132" s="269"/>
      <c r="AR132" s="600"/>
      <c r="AS132" s="269"/>
      <c r="AT132" s="598" t="str">
        <f t="shared" si="62"/>
        <v/>
      </c>
      <c r="AU132" s="598" t="str">
        <f t="shared" si="62"/>
        <v/>
      </c>
      <c r="AV132" s="269"/>
      <c r="AW132" s="598" t="str">
        <f t="shared" si="51"/>
        <v/>
      </c>
      <c r="AX132" s="598" t="str">
        <f t="shared" si="51"/>
        <v/>
      </c>
      <c r="AY132" s="269"/>
      <c r="AZ132" s="598" t="str">
        <f t="shared" si="52"/>
        <v/>
      </c>
      <c r="BA132" s="598" t="str">
        <f t="shared" si="52"/>
        <v/>
      </c>
      <c r="BB132" s="269"/>
      <c r="BC132" s="598" t="str">
        <f t="shared" si="53"/>
        <v/>
      </c>
      <c r="BD132" s="598" t="str">
        <f t="shared" si="53"/>
        <v/>
      </c>
      <c r="BE132" s="269"/>
      <c r="BF132" s="598" t="str">
        <f t="shared" si="54"/>
        <v/>
      </c>
      <c r="BG132" s="598" t="str">
        <f t="shared" si="54"/>
        <v/>
      </c>
      <c r="BH132" s="269"/>
      <c r="BI132" s="598" t="str">
        <f t="shared" si="55"/>
        <v/>
      </c>
      <c r="BJ132" s="598" t="str">
        <f t="shared" si="55"/>
        <v/>
      </c>
      <c r="BK132" s="269"/>
      <c r="BL132" s="598" t="str">
        <f t="shared" si="56"/>
        <v/>
      </c>
      <c r="BM132" s="598" t="str">
        <f t="shared" si="56"/>
        <v/>
      </c>
      <c r="BN132" s="269"/>
      <c r="BO132" s="598" t="str">
        <f t="shared" si="57"/>
        <v/>
      </c>
      <c r="BP132" s="598" t="str">
        <f t="shared" si="57"/>
        <v/>
      </c>
      <c r="BQ132" s="269"/>
      <c r="BR132" s="598" t="str">
        <f t="shared" si="58"/>
        <v/>
      </c>
      <c r="BS132" s="598" t="str">
        <f t="shared" si="58"/>
        <v/>
      </c>
      <c r="BT132" s="269"/>
      <c r="BU132" s="598" t="str">
        <f t="shared" si="59"/>
        <v/>
      </c>
      <c r="BV132" s="598" t="str">
        <f t="shared" si="59"/>
        <v/>
      </c>
      <c r="BW132" s="269"/>
      <c r="BX132" s="618"/>
    </row>
    <row r="133" spans="1:76" s="174" customFormat="1" ht="14">
      <c r="A133" s="159">
        <v>16</v>
      </c>
      <c r="B133" s="301" t="str">
        <f t="shared" si="49"/>
        <v xml:space="preserve">: </v>
      </c>
      <c r="C133" s="169"/>
      <c r="D133" s="169"/>
      <c r="E133" s="169"/>
      <c r="F133" s="169"/>
      <c r="G133" s="161"/>
      <c r="H133" s="162"/>
      <c r="I133" s="162"/>
      <c r="J133" s="170"/>
      <c r="K133" s="170"/>
      <c r="L133" s="170"/>
      <c r="M133" s="659" t="s">
        <v>311</v>
      </c>
      <c r="N133" s="163"/>
      <c r="O133" s="163"/>
      <c r="P133" s="165"/>
      <c r="Q133" s="365"/>
      <c r="R133" s="259" t="str">
        <f t="shared" si="60"/>
        <v/>
      </c>
      <c r="S133" s="260" t="str">
        <f>IF(R133="","",IF(R146="Y",T133,IF(R133&gt;=R138-$AA$35*R142,IF(R133&lt;=R138+$AA$35*R142,R133,""),"")))</f>
        <v/>
      </c>
      <c r="T133" s="259" t="str">
        <f t="shared" si="61"/>
        <v/>
      </c>
      <c r="U133" s="259" t="str">
        <f t="shared" si="50"/>
        <v>US$2014/kW Installed</v>
      </c>
      <c r="V133" s="39"/>
      <c r="W133" s="39"/>
      <c r="Y133" s="621"/>
      <c r="Z133" s="265"/>
      <c r="AA133" s="265"/>
      <c r="AB133" s="265"/>
      <c r="AC133" s="265"/>
      <c r="AD133" s="265"/>
      <c r="AE133" s="265"/>
      <c r="AF133" s="265"/>
      <c r="AG133" s="265"/>
      <c r="AH133" s="265"/>
      <c r="AI133" s="265"/>
      <c r="AJ133" s="265"/>
      <c r="AK133" s="265"/>
      <c r="AL133" s="265"/>
      <c r="AM133" s="265"/>
      <c r="AN133" s="265"/>
      <c r="AO133" s="618"/>
      <c r="AP133" s="269"/>
      <c r="AQ133" s="269"/>
      <c r="AR133" s="600"/>
      <c r="AS133" s="269"/>
      <c r="AT133" s="598" t="str">
        <f t="shared" si="62"/>
        <v/>
      </c>
      <c r="AU133" s="598" t="str">
        <f t="shared" si="62"/>
        <v/>
      </c>
      <c r="AV133" s="269"/>
      <c r="AW133" s="598" t="str">
        <f t="shared" si="51"/>
        <v/>
      </c>
      <c r="AX133" s="598" t="str">
        <f t="shared" si="51"/>
        <v/>
      </c>
      <c r="AY133" s="269"/>
      <c r="AZ133" s="598" t="str">
        <f t="shared" si="52"/>
        <v/>
      </c>
      <c r="BA133" s="598" t="str">
        <f t="shared" si="52"/>
        <v/>
      </c>
      <c r="BB133" s="269"/>
      <c r="BC133" s="598" t="str">
        <f t="shared" si="53"/>
        <v/>
      </c>
      <c r="BD133" s="598" t="str">
        <f t="shared" si="53"/>
        <v/>
      </c>
      <c r="BE133" s="269"/>
      <c r="BF133" s="598" t="str">
        <f t="shared" si="54"/>
        <v/>
      </c>
      <c r="BG133" s="598" t="str">
        <f t="shared" si="54"/>
        <v/>
      </c>
      <c r="BH133" s="269"/>
      <c r="BI133" s="598" t="str">
        <f t="shared" si="55"/>
        <v/>
      </c>
      <c r="BJ133" s="598" t="str">
        <f t="shared" si="55"/>
        <v/>
      </c>
      <c r="BK133" s="269"/>
      <c r="BL133" s="598" t="str">
        <f t="shared" si="56"/>
        <v/>
      </c>
      <c r="BM133" s="598" t="str">
        <f t="shared" si="56"/>
        <v/>
      </c>
      <c r="BN133" s="269"/>
      <c r="BO133" s="598" t="str">
        <f t="shared" si="57"/>
        <v/>
      </c>
      <c r="BP133" s="598" t="str">
        <f t="shared" si="57"/>
        <v/>
      </c>
      <c r="BQ133" s="269"/>
      <c r="BR133" s="598" t="str">
        <f t="shared" si="58"/>
        <v/>
      </c>
      <c r="BS133" s="598" t="str">
        <f t="shared" si="58"/>
        <v/>
      </c>
      <c r="BT133" s="269"/>
      <c r="BU133" s="598" t="str">
        <f t="shared" si="59"/>
        <v/>
      </c>
      <c r="BV133" s="598" t="str">
        <f t="shared" si="59"/>
        <v/>
      </c>
      <c r="BW133" s="269"/>
      <c r="BX133" s="618"/>
    </row>
    <row r="134" spans="1:76" s="174" customFormat="1" ht="14">
      <c r="A134" s="159">
        <v>17</v>
      </c>
      <c r="B134" s="301" t="str">
        <f t="shared" si="49"/>
        <v xml:space="preserve">: </v>
      </c>
      <c r="C134" s="168"/>
      <c r="D134" s="162"/>
      <c r="E134" s="162"/>
      <c r="F134" s="169"/>
      <c r="G134" s="161"/>
      <c r="H134" s="162"/>
      <c r="I134" s="162"/>
      <c r="J134" s="170"/>
      <c r="K134" s="170"/>
      <c r="L134" s="170"/>
      <c r="M134" s="659" t="s">
        <v>311</v>
      </c>
      <c r="N134" s="163"/>
      <c r="O134" s="163"/>
      <c r="P134" s="165"/>
      <c r="Q134" s="365"/>
      <c r="R134" s="259" t="str">
        <f t="shared" si="60"/>
        <v/>
      </c>
      <c r="S134" s="260" t="str">
        <f>IF(R134="","",IF(R146="Y",T134,IF(R134&gt;=R138-$AA$35*R142,IF(R134&lt;=R138+$AA$35*R142,R134,""),"")))</f>
        <v/>
      </c>
      <c r="T134" s="259" t="str">
        <f t="shared" si="61"/>
        <v/>
      </c>
      <c r="U134" s="259" t="str">
        <f t="shared" si="50"/>
        <v>US$2014/kW Installed</v>
      </c>
      <c r="V134" s="39"/>
      <c r="W134" s="39"/>
      <c r="Y134" s="621"/>
      <c r="Z134" s="265"/>
      <c r="AA134" s="265"/>
      <c r="AB134" s="265"/>
      <c r="AC134" s="265"/>
      <c r="AD134" s="265"/>
      <c r="AE134" s="265"/>
      <c r="AF134" s="265"/>
      <c r="AG134" s="265"/>
      <c r="AH134" s="265"/>
      <c r="AI134" s="265"/>
      <c r="AJ134" s="265"/>
      <c r="AK134" s="265"/>
      <c r="AL134" s="265"/>
      <c r="AM134" s="265"/>
      <c r="AN134" s="265"/>
      <c r="AO134" s="618"/>
      <c r="AP134" s="269"/>
      <c r="AQ134" s="269"/>
      <c r="AR134" s="600"/>
      <c r="AS134" s="269"/>
      <c r="AT134" s="598" t="str">
        <f t="shared" si="62"/>
        <v/>
      </c>
      <c r="AU134" s="598" t="str">
        <f t="shared" si="62"/>
        <v/>
      </c>
      <c r="AV134" s="269"/>
      <c r="AW134" s="598" t="str">
        <f t="shared" si="51"/>
        <v/>
      </c>
      <c r="AX134" s="598" t="str">
        <f t="shared" si="51"/>
        <v/>
      </c>
      <c r="AY134" s="269"/>
      <c r="AZ134" s="598" t="str">
        <f t="shared" si="52"/>
        <v/>
      </c>
      <c r="BA134" s="598" t="str">
        <f t="shared" si="52"/>
        <v/>
      </c>
      <c r="BB134" s="269"/>
      <c r="BC134" s="598" t="str">
        <f t="shared" si="53"/>
        <v/>
      </c>
      <c r="BD134" s="598" t="str">
        <f t="shared" si="53"/>
        <v/>
      </c>
      <c r="BE134" s="269"/>
      <c r="BF134" s="598" t="str">
        <f t="shared" si="54"/>
        <v/>
      </c>
      <c r="BG134" s="598" t="str">
        <f t="shared" si="54"/>
        <v/>
      </c>
      <c r="BH134" s="269"/>
      <c r="BI134" s="598" t="str">
        <f t="shared" si="55"/>
        <v/>
      </c>
      <c r="BJ134" s="598" t="str">
        <f t="shared" si="55"/>
        <v/>
      </c>
      <c r="BK134" s="269"/>
      <c r="BL134" s="598" t="str">
        <f t="shared" si="56"/>
        <v/>
      </c>
      <c r="BM134" s="598" t="str">
        <f t="shared" si="56"/>
        <v/>
      </c>
      <c r="BN134" s="269"/>
      <c r="BO134" s="598" t="str">
        <f t="shared" si="57"/>
        <v/>
      </c>
      <c r="BP134" s="598" t="str">
        <f t="shared" si="57"/>
        <v/>
      </c>
      <c r="BQ134" s="269"/>
      <c r="BR134" s="598" t="str">
        <f t="shared" si="58"/>
        <v/>
      </c>
      <c r="BS134" s="598" t="str">
        <f t="shared" si="58"/>
        <v/>
      </c>
      <c r="BT134" s="269"/>
      <c r="BU134" s="598" t="str">
        <f t="shared" si="59"/>
        <v/>
      </c>
      <c r="BV134" s="598" t="str">
        <f t="shared" si="59"/>
        <v/>
      </c>
      <c r="BW134" s="269"/>
      <c r="BX134" s="618"/>
    </row>
    <row r="135" spans="1:76" s="174" customFormat="1" ht="14">
      <c r="A135" s="159">
        <v>18</v>
      </c>
      <c r="B135" s="301" t="str">
        <f t="shared" si="49"/>
        <v xml:space="preserve">: </v>
      </c>
      <c r="C135" s="168"/>
      <c r="D135" s="162"/>
      <c r="E135" s="162"/>
      <c r="F135" s="169"/>
      <c r="G135" s="161"/>
      <c r="H135" s="162"/>
      <c r="I135" s="162"/>
      <c r="J135" s="170"/>
      <c r="K135" s="170"/>
      <c r="L135" s="170"/>
      <c r="M135" s="659" t="s">
        <v>311</v>
      </c>
      <c r="N135" s="163"/>
      <c r="O135" s="163"/>
      <c r="P135" s="165"/>
      <c r="Q135" s="365"/>
      <c r="R135" s="259" t="str">
        <f t="shared" si="60"/>
        <v/>
      </c>
      <c r="S135" s="260" t="str">
        <f>IF(R135="","",IF(R146="Y",T135,IF(R135&gt;=R138-$AA$35*R142,IF(R135&lt;=R138+$AA$35*R142,R135,""),"")))</f>
        <v/>
      </c>
      <c r="T135" s="259" t="str">
        <f t="shared" si="61"/>
        <v/>
      </c>
      <c r="U135" s="259" t="str">
        <f t="shared" si="50"/>
        <v>US$2014/kW Installed</v>
      </c>
      <c r="V135" s="39"/>
      <c r="W135" s="39"/>
      <c r="Y135" s="621"/>
      <c r="Z135" s="265"/>
      <c r="AA135" s="265"/>
      <c r="AB135" s="265"/>
      <c r="AC135" s="265"/>
      <c r="AD135" s="265"/>
      <c r="AE135" s="265"/>
      <c r="AF135" s="265"/>
      <c r="AG135" s="265"/>
      <c r="AH135" s="265"/>
      <c r="AI135" s="265"/>
      <c r="AJ135" s="265"/>
      <c r="AK135" s="265"/>
      <c r="AL135" s="265"/>
      <c r="AM135" s="265"/>
      <c r="AN135" s="265"/>
      <c r="AO135" s="618"/>
      <c r="AP135" s="269"/>
      <c r="AQ135" s="269"/>
      <c r="AR135" s="600"/>
      <c r="AS135" s="269"/>
      <c r="AT135" s="598" t="str">
        <f t="shared" si="62"/>
        <v/>
      </c>
      <c r="AU135" s="598" t="str">
        <f t="shared" si="62"/>
        <v/>
      </c>
      <c r="AV135" s="269"/>
      <c r="AW135" s="598" t="str">
        <f t="shared" si="51"/>
        <v/>
      </c>
      <c r="AX135" s="598" t="str">
        <f t="shared" si="51"/>
        <v/>
      </c>
      <c r="AY135" s="269"/>
      <c r="AZ135" s="598" t="str">
        <f t="shared" si="52"/>
        <v/>
      </c>
      <c r="BA135" s="598" t="str">
        <f t="shared" si="52"/>
        <v/>
      </c>
      <c r="BB135" s="269"/>
      <c r="BC135" s="598" t="str">
        <f t="shared" si="53"/>
        <v/>
      </c>
      <c r="BD135" s="598" t="str">
        <f t="shared" si="53"/>
        <v/>
      </c>
      <c r="BE135" s="269"/>
      <c r="BF135" s="598" t="str">
        <f t="shared" si="54"/>
        <v/>
      </c>
      <c r="BG135" s="598" t="str">
        <f t="shared" si="54"/>
        <v/>
      </c>
      <c r="BH135" s="269"/>
      <c r="BI135" s="598" t="str">
        <f t="shared" si="55"/>
        <v/>
      </c>
      <c r="BJ135" s="598" t="str">
        <f t="shared" si="55"/>
        <v/>
      </c>
      <c r="BK135" s="269"/>
      <c r="BL135" s="598" t="str">
        <f t="shared" si="56"/>
        <v/>
      </c>
      <c r="BM135" s="598" t="str">
        <f t="shared" si="56"/>
        <v/>
      </c>
      <c r="BN135" s="269"/>
      <c r="BO135" s="598" t="str">
        <f t="shared" si="57"/>
        <v/>
      </c>
      <c r="BP135" s="598" t="str">
        <f t="shared" si="57"/>
        <v/>
      </c>
      <c r="BQ135" s="269"/>
      <c r="BR135" s="598" t="str">
        <f t="shared" si="58"/>
        <v/>
      </c>
      <c r="BS135" s="598" t="str">
        <f t="shared" si="58"/>
        <v/>
      </c>
      <c r="BT135" s="269"/>
      <c r="BU135" s="598" t="str">
        <f t="shared" si="59"/>
        <v/>
      </c>
      <c r="BV135" s="598" t="str">
        <f t="shared" si="59"/>
        <v/>
      </c>
      <c r="BW135" s="269"/>
      <c r="BX135" s="618"/>
    </row>
    <row r="136" spans="1:76" s="174" customFormat="1" ht="14">
      <c r="A136" s="159">
        <v>19</v>
      </c>
      <c r="B136" s="301" t="str">
        <f t="shared" si="49"/>
        <v xml:space="preserve">: </v>
      </c>
      <c r="C136" s="168"/>
      <c r="D136" s="162"/>
      <c r="E136" s="162"/>
      <c r="F136" s="169"/>
      <c r="G136" s="161"/>
      <c r="H136" s="162"/>
      <c r="I136" s="162"/>
      <c r="J136" s="170"/>
      <c r="K136" s="170"/>
      <c r="L136" s="170"/>
      <c r="M136" s="659" t="s">
        <v>311</v>
      </c>
      <c r="N136" s="163"/>
      <c r="O136" s="163"/>
      <c r="P136" s="165"/>
      <c r="Q136" s="365"/>
      <c r="R136" s="259" t="str">
        <f t="shared" si="60"/>
        <v/>
      </c>
      <c r="S136" s="260" t="str">
        <f>IF(R136="","",IF(R146="Y",T136,IF(R136&gt;=R138-$AA$35*R142,IF(R136&lt;=R138+$AA$35*R142,R136,""),"")))</f>
        <v/>
      </c>
      <c r="T136" s="259" t="str">
        <f t="shared" si="61"/>
        <v/>
      </c>
      <c r="U136" s="259" t="str">
        <f t="shared" si="50"/>
        <v>US$2014/kW Installed</v>
      </c>
      <c r="V136" s="39"/>
      <c r="W136" s="39"/>
      <c r="Y136" s="621"/>
      <c r="Z136" s="265"/>
      <c r="AA136" s="265"/>
      <c r="AB136" s="265"/>
      <c r="AC136" s="265"/>
      <c r="AD136" s="265"/>
      <c r="AE136" s="265"/>
      <c r="AF136" s="265"/>
      <c r="AG136" s="265"/>
      <c r="AH136" s="265"/>
      <c r="AI136" s="265"/>
      <c r="AJ136" s="265"/>
      <c r="AK136" s="265"/>
      <c r="AL136" s="265"/>
      <c r="AM136" s="265"/>
      <c r="AN136" s="265"/>
      <c r="AO136" s="618"/>
      <c r="AP136" s="269"/>
      <c r="AQ136" s="269"/>
      <c r="AR136" s="600"/>
      <c r="AS136" s="269"/>
      <c r="AT136" s="598" t="str">
        <f t="shared" si="62"/>
        <v/>
      </c>
      <c r="AU136" s="598" t="str">
        <f t="shared" si="62"/>
        <v/>
      </c>
      <c r="AV136" s="269"/>
      <c r="AW136" s="598" t="str">
        <f t="shared" si="51"/>
        <v/>
      </c>
      <c r="AX136" s="598" t="str">
        <f t="shared" si="51"/>
        <v/>
      </c>
      <c r="AY136" s="269"/>
      <c r="AZ136" s="598" t="str">
        <f t="shared" si="52"/>
        <v/>
      </c>
      <c r="BA136" s="598" t="str">
        <f t="shared" si="52"/>
        <v/>
      </c>
      <c r="BB136" s="269"/>
      <c r="BC136" s="598" t="str">
        <f t="shared" si="53"/>
        <v/>
      </c>
      <c r="BD136" s="598" t="str">
        <f t="shared" si="53"/>
        <v/>
      </c>
      <c r="BE136" s="269"/>
      <c r="BF136" s="598" t="str">
        <f t="shared" si="54"/>
        <v/>
      </c>
      <c r="BG136" s="598" t="str">
        <f t="shared" si="54"/>
        <v/>
      </c>
      <c r="BH136" s="269"/>
      <c r="BI136" s="598" t="str">
        <f t="shared" si="55"/>
        <v/>
      </c>
      <c r="BJ136" s="598" t="str">
        <f t="shared" si="55"/>
        <v/>
      </c>
      <c r="BK136" s="269"/>
      <c r="BL136" s="598" t="str">
        <f t="shared" si="56"/>
        <v/>
      </c>
      <c r="BM136" s="598" t="str">
        <f t="shared" si="56"/>
        <v/>
      </c>
      <c r="BN136" s="269"/>
      <c r="BO136" s="598" t="str">
        <f t="shared" si="57"/>
        <v/>
      </c>
      <c r="BP136" s="598" t="str">
        <f t="shared" si="57"/>
        <v/>
      </c>
      <c r="BQ136" s="269"/>
      <c r="BR136" s="598" t="str">
        <f t="shared" si="58"/>
        <v/>
      </c>
      <c r="BS136" s="598" t="str">
        <f t="shared" si="58"/>
        <v/>
      </c>
      <c r="BT136" s="269"/>
      <c r="BU136" s="598" t="str">
        <f t="shared" si="59"/>
        <v/>
      </c>
      <c r="BV136" s="598" t="str">
        <f t="shared" si="59"/>
        <v/>
      </c>
      <c r="BW136" s="269"/>
      <c r="BX136" s="618"/>
    </row>
    <row r="137" spans="1:76" s="174" customFormat="1" ht="14">
      <c r="A137" s="159">
        <v>20</v>
      </c>
      <c r="B137" s="301" t="str">
        <f t="shared" si="49"/>
        <v xml:space="preserve">: </v>
      </c>
      <c r="C137" s="168"/>
      <c r="D137" s="162"/>
      <c r="E137" s="162"/>
      <c r="F137" s="169"/>
      <c r="G137" s="161"/>
      <c r="H137" s="162"/>
      <c r="I137" s="162"/>
      <c r="J137" s="170"/>
      <c r="K137" s="170"/>
      <c r="L137" s="170"/>
      <c r="M137" s="659" t="s">
        <v>311</v>
      </c>
      <c r="N137" s="163"/>
      <c r="O137" s="163"/>
      <c r="P137" s="165"/>
      <c r="Q137" s="365"/>
      <c r="R137" s="259" t="str">
        <f t="shared" si="60"/>
        <v/>
      </c>
      <c r="S137" s="260" t="str">
        <f>IF(R137="","",IF(R146="Y",T137,IF(R137&gt;=R138-$AA$35*R142,IF(R137&lt;=R138+$AA$35*R142,R137,""),"")))</f>
        <v/>
      </c>
      <c r="T137" s="259" t="str">
        <f t="shared" si="61"/>
        <v/>
      </c>
      <c r="U137" s="259" t="str">
        <f t="shared" si="50"/>
        <v>US$2014/kW Installed</v>
      </c>
      <c r="V137" s="39"/>
      <c r="W137" s="39"/>
      <c r="Y137" s="621"/>
      <c r="Z137" s="265"/>
      <c r="AA137" s="265"/>
      <c r="AB137" s="265"/>
      <c r="AC137" s="265"/>
      <c r="AD137" s="265"/>
      <c r="AE137" s="265"/>
      <c r="AF137" s="265"/>
      <c r="AG137" s="265"/>
      <c r="AH137" s="265"/>
      <c r="AI137" s="265"/>
      <c r="AJ137" s="265"/>
      <c r="AK137" s="265"/>
      <c r="AL137" s="265"/>
      <c r="AM137" s="265"/>
      <c r="AN137" s="265"/>
      <c r="AO137" s="618"/>
      <c r="AP137" s="269"/>
      <c r="AQ137" s="269"/>
      <c r="AR137" s="600"/>
      <c r="AS137" s="269"/>
      <c r="AT137" s="598" t="str">
        <f t="shared" si="62"/>
        <v/>
      </c>
      <c r="AU137" s="598" t="str">
        <f t="shared" si="62"/>
        <v/>
      </c>
      <c r="AV137" s="269"/>
      <c r="AW137" s="598" t="str">
        <f t="shared" si="51"/>
        <v/>
      </c>
      <c r="AX137" s="598" t="str">
        <f t="shared" si="51"/>
        <v/>
      </c>
      <c r="AY137" s="269"/>
      <c r="AZ137" s="598" t="str">
        <f t="shared" si="52"/>
        <v/>
      </c>
      <c r="BA137" s="598" t="str">
        <f t="shared" si="52"/>
        <v/>
      </c>
      <c r="BB137" s="269"/>
      <c r="BC137" s="598" t="str">
        <f t="shared" si="53"/>
        <v/>
      </c>
      <c r="BD137" s="598" t="str">
        <f t="shared" si="53"/>
        <v/>
      </c>
      <c r="BE137" s="269"/>
      <c r="BF137" s="598" t="str">
        <f t="shared" si="54"/>
        <v/>
      </c>
      <c r="BG137" s="598" t="str">
        <f t="shared" si="54"/>
        <v/>
      </c>
      <c r="BH137" s="269"/>
      <c r="BI137" s="598" t="str">
        <f t="shared" si="55"/>
        <v/>
      </c>
      <c r="BJ137" s="598" t="str">
        <f t="shared" si="55"/>
        <v/>
      </c>
      <c r="BK137" s="269"/>
      <c r="BL137" s="598" t="str">
        <f t="shared" si="56"/>
        <v/>
      </c>
      <c r="BM137" s="598" t="str">
        <f t="shared" si="56"/>
        <v/>
      </c>
      <c r="BN137" s="269"/>
      <c r="BO137" s="598" t="str">
        <f t="shared" si="57"/>
        <v/>
      </c>
      <c r="BP137" s="598" t="str">
        <f t="shared" si="57"/>
        <v/>
      </c>
      <c r="BQ137" s="269"/>
      <c r="BR137" s="598" t="str">
        <f t="shared" si="58"/>
        <v/>
      </c>
      <c r="BS137" s="598" t="str">
        <f t="shared" si="58"/>
        <v/>
      </c>
      <c r="BT137" s="269"/>
      <c r="BU137" s="598" t="str">
        <f t="shared" si="59"/>
        <v/>
      </c>
      <c r="BV137" s="598" t="str">
        <f t="shared" si="59"/>
        <v/>
      </c>
      <c r="BW137" s="269"/>
      <c r="BX137" s="618"/>
    </row>
    <row r="138" spans="1:76" s="174" customFormat="1" ht="14">
      <c r="A138" s="172"/>
      <c r="B138" s="302" t="s">
        <v>159</v>
      </c>
      <c r="C138" s="173"/>
      <c r="D138" s="173"/>
      <c r="E138" s="173"/>
      <c r="F138" s="173"/>
      <c r="H138" s="39"/>
      <c r="I138" s="175"/>
      <c r="L138" s="174" t="s">
        <v>99</v>
      </c>
      <c r="O138" s="165"/>
      <c r="P138" s="165"/>
      <c r="Q138" s="175" t="s">
        <v>31</v>
      </c>
      <c r="R138" s="261" t="e">
        <f>AVERAGE(R118:R137)</f>
        <v>#DIV/0!</v>
      </c>
      <c r="S138" s="261" t="e">
        <f>IF(R146="Y",SUM(S118:S137)/SUM(N118:N137),AVERAGE(S118:S137))</f>
        <v>#DIV/0!</v>
      </c>
      <c r="T138" s="262" t="e">
        <f>SUM(T118:T137)/SUM(N118:N137)</f>
        <v>#DIV/0!</v>
      </c>
      <c r="U138" s="269"/>
      <c r="V138" s="39"/>
      <c r="W138" s="39"/>
      <c r="Y138" s="621"/>
      <c r="Z138" s="265"/>
      <c r="AA138" s="265"/>
      <c r="AB138" s="265"/>
      <c r="AC138" s="265"/>
      <c r="AD138" s="265"/>
      <c r="AE138" s="265"/>
      <c r="AF138" s="265"/>
      <c r="AG138" s="265"/>
      <c r="AH138" s="265"/>
      <c r="AI138" s="265"/>
      <c r="AJ138" s="265"/>
      <c r="AK138" s="265"/>
      <c r="AL138" s="265"/>
      <c r="AM138" s="265"/>
      <c r="AN138" s="265"/>
      <c r="AO138" s="618"/>
      <c r="AP138" s="269"/>
      <c r="AQ138" s="269"/>
      <c r="AR138" s="269"/>
      <c r="AS138" s="602" t="s">
        <v>31</v>
      </c>
      <c r="AT138" s="603" t="e">
        <f>AVERAGE(AT118:AT137)</f>
        <v>#DIV/0!</v>
      </c>
      <c r="AU138" s="603" t="e">
        <f>SUM(AU118:AU137)/COUNTIF(AU118:AU137,"&gt;0")</f>
        <v>#DIV/0!</v>
      </c>
      <c r="AV138" s="602"/>
      <c r="AW138" s="603" t="e">
        <f>AVERAGE(AW118:AW137)</f>
        <v>#DIV/0!</v>
      </c>
      <c r="AX138" s="603" t="e">
        <f>SUM(AX118:AX137)/COUNTIF(AX118:AX137,"&gt;0")</f>
        <v>#DIV/0!</v>
      </c>
      <c r="AY138" s="269"/>
      <c r="AZ138" s="603" t="e">
        <f>AVERAGE(AZ118:AZ137)</f>
        <v>#DIV/0!</v>
      </c>
      <c r="BA138" s="603" t="e">
        <f>SUM(BA118:BA137)/COUNTIF(BA118:BA137,"&gt;0")</f>
        <v>#DIV/0!</v>
      </c>
      <c r="BB138" s="269"/>
      <c r="BC138" s="603" t="e">
        <f>AVERAGE(BC118:BC137)</f>
        <v>#DIV/0!</v>
      </c>
      <c r="BD138" s="603" t="e">
        <f>SUM(BD118:BD137)/COUNTIF(BD118:BD137,"&gt;0")</f>
        <v>#DIV/0!</v>
      </c>
      <c r="BE138" s="269"/>
      <c r="BF138" s="603" t="e">
        <f>AVERAGE(BF118:BF137)</f>
        <v>#DIV/0!</v>
      </c>
      <c r="BG138" s="603" t="e">
        <f>SUM(BG118:BG137)/COUNTIF(BG118:BG137,"&gt;0")</f>
        <v>#DIV/0!</v>
      </c>
      <c r="BH138" s="269"/>
      <c r="BI138" s="603" t="e">
        <f>AVERAGE(BI118:BI137)</f>
        <v>#DIV/0!</v>
      </c>
      <c r="BJ138" s="603" t="e">
        <f>SUM(BJ118:BJ137)/COUNTIF(BJ118:BJ137,"&gt;0")</f>
        <v>#DIV/0!</v>
      </c>
      <c r="BK138" s="602"/>
      <c r="BL138" s="603" t="e">
        <f>AVERAGE(BL118:BL137)</f>
        <v>#DIV/0!</v>
      </c>
      <c r="BM138" s="603" t="e">
        <f>SUM(BM118:BM137)/COUNTIF(BM118:BM137,"&gt;0")</f>
        <v>#DIV/0!</v>
      </c>
      <c r="BN138" s="269"/>
      <c r="BO138" s="603" t="e">
        <f>AVERAGE(BO118:BO137)</f>
        <v>#DIV/0!</v>
      </c>
      <c r="BP138" s="603" t="e">
        <f>SUM(BP118:BP137)/COUNTIF(BP118:BP137,"&gt;0")</f>
        <v>#DIV/0!</v>
      </c>
      <c r="BQ138" s="269"/>
      <c r="BR138" s="603" t="e">
        <f>AVERAGE(BR118:BR137)</f>
        <v>#DIV/0!</v>
      </c>
      <c r="BS138" s="603" t="e">
        <f>SUM(BS118:BS137)/COUNTIF(BS118:BS137,"&gt;0")</f>
        <v>#DIV/0!</v>
      </c>
      <c r="BT138" s="269"/>
      <c r="BU138" s="603" t="e">
        <f>AVERAGE(BU118:BU137)</f>
        <v>#DIV/0!</v>
      </c>
      <c r="BV138" s="603" t="e">
        <f>SUM(BV118:BV137)/COUNTIF(BV118:BV137,"&gt;0")</f>
        <v>#DIV/0!</v>
      </c>
      <c r="BW138" s="269"/>
      <c r="BX138" s="618"/>
    </row>
    <row r="139" spans="1:76" s="174" customFormat="1" ht="15">
      <c r="A139" s="172"/>
      <c r="B139" s="302" t="s">
        <v>160</v>
      </c>
      <c r="C139" s="173" t="s">
        <v>112</v>
      </c>
      <c r="D139" s="840"/>
      <c r="E139" s="841"/>
      <c r="F139" s="841"/>
      <c r="G139" s="841"/>
      <c r="H139" s="841"/>
      <c r="I139" s="841"/>
      <c r="J139" s="842"/>
      <c r="O139" s="165"/>
      <c r="P139" s="165"/>
      <c r="Q139" s="366" t="s">
        <v>33</v>
      </c>
      <c r="R139" s="367" t="e">
        <f>R138+U139*R142</f>
        <v>#DIV/0!</v>
      </c>
      <c r="S139" s="367" t="e">
        <f>S138+U139*S142</f>
        <v>#DIV/0!</v>
      </c>
      <c r="T139" s="367" t="e">
        <f>T138+U139*T142</f>
        <v>#DIV/0!</v>
      </c>
      <c r="U139" s="368">
        <v>1</v>
      </c>
      <c r="V139" s="50" t="s">
        <v>142</v>
      </c>
      <c r="W139" s="39"/>
      <c r="X139" t="s">
        <v>273</v>
      </c>
      <c r="Y139" s="621"/>
      <c r="Z139" s="265"/>
      <c r="AA139" s="265"/>
      <c r="AB139" s="265"/>
      <c r="AC139" s="265"/>
      <c r="AD139" s="265"/>
      <c r="AE139" s="265"/>
      <c r="AF139" s="265"/>
      <c r="AG139" s="265"/>
      <c r="AH139" s="265"/>
      <c r="AI139" s="265"/>
      <c r="AJ139" s="265"/>
      <c r="AK139" s="265"/>
      <c r="AL139" s="265"/>
      <c r="AM139" s="265"/>
      <c r="AN139" s="265"/>
      <c r="AO139" s="618"/>
      <c r="AP139" s="269"/>
      <c r="AQ139" s="269"/>
      <c r="AR139" s="269"/>
      <c r="AS139" s="606" t="s">
        <v>33</v>
      </c>
      <c r="AT139" s="607" t="e">
        <f>AT138+(AT144*AT141)</f>
        <v>#DIV/0!</v>
      </c>
      <c r="AU139" s="607" t="e">
        <f>AU138+(AU144*AT141)</f>
        <v>#DIV/0!</v>
      </c>
      <c r="AV139" s="606"/>
      <c r="AW139" s="607" t="e">
        <f>AW138+(AW144*AW141)</f>
        <v>#DIV/0!</v>
      </c>
      <c r="AX139" s="607" t="e">
        <f>AX138+(AX144*AW141)</f>
        <v>#DIV/0!</v>
      </c>
      <c r="AY139" s="269"/>
      <c r="AZ139" s="607" t="e">
        <f>AZ138+(AZ144*AZ141)</f>
        <v>#DIV/0!</v>
      </c>
      <c r="BA139" s="607" t="e">
        <f>BA138+(BA144*AZ141)</f>
        <v>#DIV/0!</v>
      </c>
      <c r="BB139" s="269"/>
      <c r="BC139" s="607" t="e">
        <f>BC138+(BC144*BC141)</f>
        <v>#DIV/0!</v>
      </c>
      <c r="BD139" s="607" t="e">
        <f>BD138+(BD144*BC141)</f>
        <v>#DIV/0!</v>
      </c>
      <c r="BE139" s="269"/>
      <c r="BF139" s="607" t="e">
        <f>BF138+(BF144*BF141)</f>
        <v>#DIV/0!</v>
      </c>
      <c r="BG139" s="607" t="e">
        <f>BG138+(BG144*BF141)</f>
        <v>#DIV/0!</v>
      </c>
      <c r="BH139" s="269"/>
      <c r="BI139" s="607" t="e">
        <f>BI138+(BI144*BI141)</f>
        <v>#DIV/0!</v>
      </c>
      <c r="BJ139" s="607" t="e">
        <f>BJ138+(BJ144*BI141)</f>
        <v>#DIV/0!</v>
      </c>
      <c r="BK139" s="606"/>
      <c r="BL139" s="607" t="e">
        <f>BL138+(BL144*BL141)</f>
        <v>#DIV/0!</v>
      </c>
      <c r="BM139" s="607" t="e">
        <f>BM138+(BM144*BL141)</f>
        <v>#DIV/0!</v>
      </c>
      <c r="BN139" s="269"/>
      <c r="BO139" s="607" t="e">
        <f>BO138+(BO144*BO141)</f>
        <v>#DIV/0!</v>
      </c>
      <c r="BP139" s="607" t="e">
        <f>BP138+(BP144*BO141)</f>
        <v>#DIV/0!</v>
      </c>
      <c r="BQ139" s="269"/>
      <c r="BR139" s="607" t="e">
        <f>BR138+(BR144*BR141)</f>
        <v>#DIV/0!</v>
      </c>
      <c r="BS139" s="607" t="e">
        <f>BS138+(BS144*BR141)</f>
        <v>#DIV/0!</v>
      </c>
      <c r="BT139" s="269"/>
      <c r="BU139" s="607" t="e">
        <f>BU138+(BU144*BU141)</f>
        <v>#DIV/0!</v>
      </c>
      <c r="BV139" s="607" t="e">
        <f>BV138+(BV144*BU141)</f>
        <v>#DIV/0!</v>
      </c>
      <c r="BW139" s="269"/>
      <c r="BX139" s="618"/>
    </row>
    <row r="140" spans="1:76" s="174" customFormat="1" ht="15">
      <c r="A140" s="172"/>
      <c r="B140" s="302" t="s">
        <v>161</v>
      </c>
      <c r="C140" s="179"/>
      <c r="D140" s="843"/>
      <c r="E140" s="844"/>
      <c r="F140" s="844"/>
      <c r="G140" s="844"/>
      <c r="H140" s="844"/>
      <c r="I140" s="844"/>
      <c r="J140" s="845"/>
      <c r="K140" s="39"/>
      <c r="L140" s="39"/>
      <c r="Q140" s="366" t="s">
        <v>32</v>
      </c>
      <c r="R140" s="367" t="e">
        <f>IF($X140="Y",MIN(R118:R137),R138-$U140*R142)</f>
        <v>#DIV/0!</v>
      </c>
      <c r="S140" s="367" t="e">
        <f>IF($X140="Y",MIN(S118:S137),S138-$U140*S142)</f>
        <v>#DIV/0!</v>
      </c>
      <c r="T140" s="367" t="e">
        <f>IF($X140="Y",MIN(T118:T137),T138-$U140*T142)</f>
        <v>#DIV/0!</v>
      </c>
      <c r="U140" s="368">
        <v>1</v>
      </c>
      <c r="V140" s="50" t="s">
        <v>143</v>
      </c>
      <c r="W140" s="39"/>
      <c r="X140" s="369" t="s">
        <v>36</v>
      </c>
      <c r="Y140" s="621"/>
      <c r="Z140" s="265"/>
      <c r="AA140" s="265"/>
      <c r="AB140" s="265"/>
      <c r="AC140" s="265"/>
      <c r="AD140" s="265"/>
      <c r="AE140" s="265"/>
      <c r="AF140" s="265"/>
      <c r="AG140" s="265"/>
      <c r="AH140" s="265"/>
      <c r="AI140" s="265"/>
      <c r="AJ140" s="265"/>
      <c r="AK140" s="265"/>
      <c r="AL140" s="265"/>
      <c r="AM140" s="265"/>
      <c r="AN140" s="265"/>
      <c r="AO140" s="618"/>
      <c r="AP140" s="269"/>
      <c r="AQ140" s="269"/>
      <c r="AR140" s="269"/>
      <c r="AS140" s="606" t="s">
        <v>32</v>
      </c>
      <c r="AT140" s="607" t="e">
        <f>AT138-(AT144*AT142)</f>
        <v>#DIV/0!</v>
      </c>
      <c r="AU140" s="607" t="e">
        <f>AU138-(AU144*AT142)</f>
        <v>#DIV/0!</v>
      </c>
      <c r="AV140" s="606"/>
      <c r="AW140" s="607" t="e">
        <f>AW138-(AW144*AW142)</f>
        <v>#DIV/0!</v>
      </c>
      <c r="AX140" s="607" t="e">
        <f>AX138-(AX144*AW142)</f>
        <v>#DIV/0!</v>
      </c>
      <c r="AY140" s="269"/>
      <c r="AZ140" s="607" t="e">
        <f>AZ138-(AZ144*AZ142)</f>
        <v>#DIV/0!</v>
      </c>
      <c r="BA140" s="607" t="e">
        <f>BA138-(BA144*AZ142)</f>
        <v>#DIV/0!</v>
      </c>
      <c r="BB140" s="269"/>
      <c r="BC140" s="607" t="e">
        <f>BC138-(BC144*BC142)</f>
        <v>#DIV/0!</v>
      </c>
      <c r="BD140" s="607" t="e">
        <f>BD138-(BD144*BC142)</f>
        <v>#DIV/0!</v>
      </c>
      <c r="BE140" s="269"/>
      <c r="BF140" s="607" t="e">
        <f>BF138-(BF144*BF142)</f>
        <v>#DIV/0!</v>
      </c>
      <c r="BG140" s="607" t="e">
        <f>BG138-(BG144*BF142)</f>
        <v>#DIV/0!</v>
      </c>
      <c r="BH140" s="269"/>
      <c r="BI140" s="607" t="e">
        <f>BI138-(BI144*BI142)</f>
        <v>#DIV/0!</v>
      </c>
      <c r="BJ140" s="607" t="e">
        <f>BJ138-(BJ144*BI142)</f>
        <v>#DIV/0!</v>
      </c>
      <c r="BK140" s="606"/>
      <c r="BL140" s="607" t="e">
        <f>BL138-(BL144*BL142)</f>
        <v>#DIV/0!</v>
      </c>
      <c r="BM140" s="607" t="e">
        <f>BM138-(BM144*BL142)</f>
        <v>#DIV/0!</v>
      </c>
      <c r="BN140" s="269"/>
      <c r="BO140" s="607" t="e">
        <f>BO138-(BO144*BO142)</f>
        <v>#DIV/0!</v>
      </c>
      <c r="BP140" s="607" t="e">
        <f>BP138-(BP144*BO142)</f>
        <v>#DIV/0!</v>
      </c>
      <c r="BQ140" s="269"/>
      <c r="BR140" s="607" t="e">
        <f>BR138-(BR144*BR142)</f>
        <v>#DIV/0!</v>
      </c>
      <c r="BS140" s="607" t="e">
        <f>BS138-(BS144*BR142)</f>
        <v>#DIV/0!</v>
      </c>
      <c r="BT140" s="269"/>
      <c r="BU140" s="607" t="e">
        <f>BU138-(BU144*BU142)</f>
        <v>#DIV/0!</v>
      </c>
      <c r="BV140" s="607" t="e">
        <f>BV138-(BV144*BU142)</f>
        <v>#DIV/0!</v>
      </c>
      <c r="BW140" s="269"/>
      <c r="BX140" s="618"/>
    </row>
    <row r="141" spans="1:76" s="174" customFormat="1" ht="14">
      <c r="A141" s="172"/>
      <c r="B141" s="303"/>
      <c r="C141" s="179"/>
      <c r="D141" s="843"/>
      <c r="E141" s="844"/>
      <c r="F141" s="844"/>
      <c r="G141" s="844"/>
      <c r="H141" s="844"/>
      <c r="I141" s="844"/>
      <c r="J141" s="845"/>
      <c r="Q141" s="176" t="s">
        <v>10</v>
      </c>
      <c r="R141" s="263" t="e">
        <f>IF((0.67*R142)&gt;R138,"no","yes")</f>
        <v>#DIV/0!</v>
      </c>
      <c r="S141" s="263" t="e">
        <f>IF((0.67*S142)&gt;S138,"no","yes")</f>
        <v>#DIV/0!</v>
      </c>
      <c r="T141" s="263" t="e">
        <f>IF((0.67*T142)&gt;T138,"no","yes")</f>
        <v>#DIV/0!</v>
      </c>
      <c r="Y141" s="525"/>
      <c r="Z141" s="265"/>
      <c r="AA141" s="265"/>
      <c r="AB141" s="265"/>
      <c r="AC141" s="265"/>
      <c r="AD141" s="265"/>
      <c r="AE141" s="265"/>
      <c r="AF141" s="265"/>
      <c r="AG141" s="265"/>
      <c r="AH141" s="265"/>
      <c r="AI141" s="265"/>
      <c r="AJ141" s="265"/>
      <c r="AK141" s="265"/>
      <c r="AL141" s="265"/>
      <c r="AM141" s="265"/>
      <c r="AN141" s="265"/>
      <c r="AO141" s="618"/>
      <c r="AP141" s="265"/>
      <c r="AQ141" s="265"/>
      <c r="AR141" s="849" t="s">
        <v>132</v>
      </c>
      <c r="AS141" s="850"/>
      <c r="AT141" s="609">
        <v>1</v>
      </c>
      <c r="AU141" s="265"/>
      <c r="AV141" s="619"/>
      <c r="AW141" s="609">
        <v>1</v>
      </c>
      <c r="AX141" s="265"/>
      <c r="AY141" s="265"/>
      <c r="AZ141" s="609">
        <v>1</v>
      </c>
      <c r="BA141" s="265"/>
      <c r="BB141" s="265"/>
      <c r="BC141" s="609">
        <v>1</v>
      </c>
      <c r="BD141" s="265"/>
      <c r="BE141" s="265"/>
      <c r="BF141" s="609">
        <v>1</v>
      </c>
      <c r="BG141" s="265"/>
      <c r="BH141" s="265"/>
      <c r="BI141" s="609">
        <v>1</v>
      </c>
      <c r="BJ141" s="265"/>
      <c r="BK141" s="606"/>
      <c r="BL141" s="609">
        <v>1</v>
      </c>
      <c r="BM141" s="265"/>
      <c r="BN141" s="265"/>
      <c r="BO141" s="609">
        <v>1</v>
      </c>
      <c r="BP141" s="265"/>
      <c r="BQ141" s="265"/>
      <c r="BR141" s="609">
        <v>1</v>
      </c>
      <c r="BS141" s="265"/>
      <c r="BT141" s="265"/>
      <c r="BU141" s="609">
        <v>1</v>
      </c>
      <c r="BV141" s="265"/>
      <c r="BW141" s="265"/>
      <c r="BX141" s="618"/>
    </row>
    <row r="142" spans="1:76" s="174" customFormat="1" ht="14">
      <c r="A142" s="182" t="str">
        <f ca="1">HYPERLINK("#"&amp;"'"&amp;A$1&amp;"'!a1","Back to top")</f>
        <v>Back to top</v>
      </c>
      <c r="B142" s="304"/>
      <c r="C142" s="179"/>
      <c r="D142" s="843"/>
      <c r="E142" s="844"/>
      <c r="F142" s="844"/>
      <c r="G142" s="844"/>
      <c r="H142" s="844"/>
      <c r="I142" s="844"/>
      <c r="J142" s="845"/>
      <c r="M142" s="50"/>
      <c r="N142" s="50"/>
      <c r="Q142" s="176" t="s">
        <v>11</v>
      </c>
      <c r="R142" s="263" t="e">
        <f>_xlfn.STDEV.P(R118:R137)</f>
        <v>#DIV/0!</v>
      </c>
      <c r="S142" s="263" t="e">
        <f t="array" ref="S142">IF(R146="Y",SQRT(SUM(IFERROR(N118:N137*(R118:R137-(S138))^2,0))/((COUNTIFS(N118:N137,"&lt;&gt;"&amp;"")-1)/COUNTIFS(N118:N137,"&lt;&gt;"&amp;"")*SUM(N118:N137))),_xlfn.STDEV.P(S118:S137))</f>
        <v>#DIV/0!</v>
      </c>
      <c r="T142" s="263" t="e">
        <f t="array" ref="T142">SQRT(SUM(IFERROR(N118:N137*(R118:R137-(T138))^2,0))/((COUNTIFS(N118:N137,"&lt;&gt;"&amp;"")-1)/COUNTIFS(N118:N137,"&lt;&gt;"&amp;"")*SUM(N118:N137)))</f>
        <v>#DIV/0!</v>
      </c>
      <c r="Y142" s="525"/>
      <c r="Z142" s="265"/>
      <c r="AA142" s="265"/>
      <c r="AB142" s="265"/>
      <c r="AC142" s="265"/>
      <c r="AD142" s="265"/>
      <c r="AE142" s="265"/>
      <c r="AF142" s="265"/>
      <c r="AG142" s="265"/>
      <c r="AH142" s="265"/>
      <c r="AI142" s="265"/>
      <c r="AJ142" s="265"/>
      <c r="AK142" s="265"/>
      <c r="AL142" s="265"/>
      <c r="AM142" s="265"/>
      <c r="AN142" s="265"/>
      <c r="AO142" s="618"/>
      <c r="AP142" s="265"/>
      <c r="AQ142" s="265"/>
      <c r="AR142" s="849"/>
      <c r="AS142" s="850"/>
      <c r="AT142" s="609">
        <v>1</v>
      </c>
      <c r="AU142" s="265"/>
      <c r="AV142" s="619"/>
      <c r="AW142" s="609">
        <v>1</v>
      </c>
      <c r="AX142" s="265"/>
      <c r="AY142" s="265"/>
      <c r="AZ142" s="609">
        <v>1</v>
      </c>
      <c r="BA142" s="265"/>
      <c r="BB142" s="265"/>
      <c r="BC142" s="609">
        <v>1</v>
      </c>
      <c r="BD142" s="265"/>
      <c r="BE142" s="265"/>
      <c r="BF142" s="609">
        <v>1</v>
      </c>
      <c r="BG142" s="265"/>
      <c r="BH142" s="265"/>
      <c r="BI142" s="609">
        <v>1</v>
      </c>
      <c r="BJ142" s="265"/>
      <c r="BK142" s="606"/>
      <c r="BL142" s="609">
        <v>1</v>
      </c>
      <c r="BM142" s="265"/>
      <c r="BN142" s="265"/>
      <c r="BO142" s="609">
        <v>1</v>
      </c>
      <c r="BP142" s="265"/>
      <c r="BQ142" s="265"/>
      <c r="BR142" s="609">
        <v>1</v>
      </c>
      <c r="BS142" s="265"/>
      <c r="BT142" s="265"/>
      <c r="BU142" s="609">
        <v>1</v>
      </c>
      <c r="BV142" s="265"/>
      <c r="BW142" s="265"/>
      <c r="BX142" s="618"/>
    </row>
    <row r="143" spans="1:76" s="174" customFormat="1" ht="14">
      <c r="A143" s="172"/>
      <c r="B143" s="303"/>
      <c r="C143" s="159"/>
      <c r="D143" s="843"/>
      <c r="E143" s="844"/>
      <c r="F143" s="844"/>
      <c r="G143" s="844"/>
      <c r="H143" s="844"/>
      <c r="I143" s="844"/>
      <c r="J143" s="845"/>
      <c r="Q143" s="183" t="s">
        <v>98</v>
      </c>
      <c r="R143" s="264">
        <f>COUNTIF(R118:R137,"&gt;0")</f>
        <v>0</v>
      </c>
      <c r="S143" s="264">
        <f>COUNTIF(S118:S137,"&gt;0")</f>
        <v>0</v>
      </c>
      <c r="T143" s="265"/>
      <c r="U143" s="184" t="s">
        <v>55</v>
      </c>
      <c r="Y143" s="525"/>
      <c r="Z143" s="265"/>
      <c r="AA143" s="265"/>
      <c r="AB143" s="265"/>
      <c r="AC143" s="265"/>
      <c r="AD143" s="265"/>
      <c r="AE143" s="265"/>
      <c r="AF143" s="265"/>
      <c r="AG143" s="265"/>
      <c r="AH143" s="265"/>
      <c r="AI143" s="265"/>
      <c r="AJ143" s="265"/>
      <c r="AK143" s="265"/>
      <c r="AL143" s="265"/>
      <c r="AM143" s="265"/>
      <c r="AN143" s="265"/>
      <c r="AO143" s="618"/>
      <c r="AP143" s="265"/>
      <c r="AQ143" s="265"/>
      <c r="AR143" s="265"/>
      <c r="AS143" s="606" t="s">
        <v>10</v>
      </c>
      <c r="AT143" s="607" t="e">
        <f>IF((0.67*AT144)&gt;AT138,"no","yes")</f>
        <v>#DIV/0!</v>
      </c>
      <c r="AU143" s="607" t="e">
        <f>IF((0.67*AU144)&gt;AU138,"no","yes")</f>
        <v>#DIV/0!</v>
      </c>
      <c r="AV143" s="606"/>
      <c r="AW143" s="607" t="e">
        <f>IF((0.67*AW144)&gt;AW138,"no","yes")</f>
        <v>#DIV/0!</v>
      </c>
      <c r="AX143" s="607" t="e">
        <f>IF((0.67*AX144)&gt;AX138,"no","yes")</f>
        <v>#DIV/0!</v>
      </c>
      <c r="AY143" s="265"/>
      <c r="AZ143" s="607" t="e">
        <f>IF((0.67*AZ144)&gt;AZ138,"no","yes")</f>
        <v>#DIV/0!</v>
      </c>
      <c r="BA143" s="607" t="e">
        <f>IF((0.67*BA144)&gt;BA138,"no","yes")</f>
        <v>#DIV/0!</v>
      </c>
      <c r="BB143" s="265"/>
      <c r="BC143" s="607" t="e">
        <f>IF((0.67*BC144)&gt;BC138,"no","yes")</f>
        <v>#DIV/0!</v>
      </c>
      <c r="BD143" s="607" t="e">
        <f>IF((0.67*BD144)&gt;BD138,"no","yes")</f>
        <v>#DIV/0!</v>
      </c>
      <c r="BE143" s="265"/>
      <c r="BF143" s="607" t="e">
        <f>IF((0.67*BF144)&gt;BF138,"no","yes")</f>
        <v>#DIV/0!</v>
      </c>
      <c r="BG143" s="607" t="e">
        <f>IF((0.67*BG144)&gt;BG138,"no","yes")</f>
        <v>#DIV/0!</v>
      </c>
      <c r="BH143" s="265"/>
      <c r="BI143" s="607" t="e">
        <f>IF((0.67*BI144)&gt;BI138,"no","yes")</f>
        <v>#DIV/0!</v>
      </c>
      <c r="BJ143" s="607" t="e">
        <f>IF((0.67*BJ144)&gt;BJ138,"no","yes")</f>
        <v>#DIV/0!</v>
      </c>
      <c r="BK143" s="611"/>
      <c r="BL143" s="607" t="e">
        <f>IF((0.67*BL144)&gt;BL138,"no","yes")</f>
        <v>#DIV/0!</v>
      </c>
      <c r="BM143" s="607" t="e">
        <f>IF((0.67*BM144)&gt;BM138,"no","yes")</f>
        <v>#DIV/0!</v>
      </c>
      <c r="BN143" s="265"/>
      <c r="BO143" s="607" t="e">
        <f>IF((0.67*BO144)&gt;BO138,"no","yes")</f>
        <v>#DIV/0!</v>
      </c>
      <c r="BP143" s="607" t="e">
        <f>IF((0.67*BP144)&gt;BP138,"no","yes")</f>
        <v>#DIV/0!</v>
      </c>
      <c r="BQ143" s="265"/>
      <c r="BR143" s="607" t="e">
        <f>IF((0.67*BR144)&gt;BR138,"no","yes")</f>
        <v>#DIV/0!</v>
      </c>
      <c r="BS143" s="607" t="e">
        <f>IF((0.67*BS144)&gt;BS138,"no","yes")</f>
        <v>#DIV/0!</v>
      </c>
      <c r="BT143" s="265"/>
      <c r="BU143" s="607" t="e">
        <f>IF((0.67*BU144)&gt;BU138,"no","yes")</f>
        <v>#DIV/0!</v>
      </c>
      <c r="BV143" s="607" t="e">
        <f>IF((0.67*BV144)&gt;BV138,"no","yes")</f>
        <v>#DIV/0!</v>
      </c>
      <c r="BW143" s="265"/>
      <c r="BX143" s="618"/>
    </row>
    <row r="144" spans="1:76" s="174" customFormat="1" ht="14">
      <c r="B144" s="265"/>
      <c r="C144" s="172"/>
      <c r="D144" s="843"/>
      <c r="E144" s="844"/>
      <c r="F144" s="844"/>
      <c r="G144" s="844"/>
      <c r="H144" s="844"/>
      <c r="I144" s="844"/>
      <c r="J144" s="845"/>
      <c r="R144" s="265"/>
      <c r="S144" s="267"/>
      <c r="T144" s="267"/>
      <c r="U144" s="185"/>
      <c r="V144" s="186"/>
      <c r="W144" s="187"/>
      <c r="Y144" s="525"/>
      <c r="Z144" s="265"/>
      <c r="AA144" s="265"/>
      <c r="AB144" s="265"/>
      <c r="AC144" s="265"/>
      <c r="AD144" s="265"/>
      <c r="AE144" s="265"/>
      <c r="AF144" s="265"/>
      <c r="AG144" s="265"/>
      <c r="AH144" s="265"/>
      <c r="AI144" s="265"/>
      <c r="AJ144" s="265"/>
      <c r="AK144" s="265"/>
      <c r="AL144" s="265"/>
      <c r="AM144" s="265"/>
      <c r="AN144" s="265"/>
      <c r="AO144" s="618"/>
      <c r="AP144" s="265"/>
      <c r="AQ144" s="265"/>
      <c r="AR144" s="265"/>
      <c r="AS144" s="606" t="s">
        <v>11</v>
      </c>
      <c r="AT144" s="607" t="e">
        <f>_xlfn.STDEV.P(AT118:AT137)</f>
        <v>#DIV/0!</v>
      </c>
      <c r="AU144" s="607" t="e">
        <f>_xlfn.STDEV.P(AU118:AU137)</f>
        <v>#DIV/0!</v>
      </c>
      <c r="AV144" s="606"/>
      <c r="AW144" s="607" t="e">
        <f>_xlfn.STDEV.P(AW118:AW137)</f>
        <v>#DIV/0!</v>
      </c>
      <c r="AX144" s="607" t="e">
        <f>_xlfn.STDEV.P(AX118:AX137)</f>
        <v>#DIV/0!</v>
      </c>
      <c r="AY144" s="265"/>
      <c r="AZ144" s="607" t="e">
        <f>_xlfn.STDEV.P(AZ118:AZ137)</f>
        <v>#DIV/0!</v>
      </c>
      <c r="BA144" s="607" t="e">
        <f>_xlfn.STDEV.P(BA118:BA137)</f>
        <v>#DIV/0!</v>
      </c>
      <c r="BB144" s="265"/>
      <c r="BC144" s="607" t="e">
        <f>_xlfn.STDEV.P(BC118:BC137)</f>
        <v>#DIV/0!</v>
      </c>
      <c r="BD144" s="607" t="e">
        <f>_xlfn.STDEV.P(BD118:BD137)</f>
        <v>#DIV/0!</v>
      </c>
      <c r="BE144" s="265"/>
      <c r="BF144" s="607" t="e">
        <f>_xlfn.STDEV.P(BF118:BF137)</f>
        <v>#DIV/0!</v>
      </c>
      <c r="BG144" s="607" t="e">
        <f>_xlfn.STDEV.P(BG118:BG137)</f>
        <v>#DIV/0!</v>
      </c>
      <c r="BH144" s="265"/>
      <c r="BI144" s="607" t="e">
        <f>_xlfn.STDEV.P(BI118:BI137)</f>
        <v>#DIV/0!</v>
      </c>
      <c r="BJ144" s="607" t="e">
        <f>_xlfn.STDEV.P(BJ118:BJ137)</f>
        <v>#DIV/0!</v>
      </c>
      <c r="BK144" s="265"/>
      <c r="BL144" s="607" t="e">
        <f>_xlfn.STDEV.P(BL118:BL137)</f>
        <v>#DIV/0!</v>
      </c>
      <c r="BM144" s="607" t="e">
        <f>_xlfn.STDEV.P(BM118:BM137)</f>
        <v>#DIV/0!</v>
      </c>
      <c r="BN144" s="265"/>
      <c r="BO144" s="607" t="e">
        <f>_xlfn.STDEV.P(BO118:BO137)</f>
        <v>#DIV/0!</v>
      </c>
      <c r="BP144" s="607" t="e">
        <f>_xlfn.STDEV.P(BP118:BP137)</f>
        <v>#DIV/0!</v>
      </c>
      <c r="BQ144" s="265"/>
      <c r="BR144" s="607" t="e">
        <f>_xlfn.STDEV.P(BR118:BR137)</f>
        <v>#DIV/0!</v>
      </c>
      <c r="BS144" s="607" t="e">
        <f>_xlfn.STDEV.P(BS118:BS137)</f>
        <v>#DIV/0!</v>
      </c>
      <c r="BT144" s="265"/>
      <c r="BU144" s="607" t="e">
        <f>_xlfn.STDEV.P(BU118:BU137)</f>
        <v>#DIV/0!</v>
      </c>
      <c r="BV144" s="607" t="e">
        <f>_xlfn.STDEV.P(BV118:BV137)</f>
        <v>#DIV/0!</v>
      </c>
      <c r="BW144" s="265"/>
      <c r="BX144" s="618"/>
    </row>
    <row r="145" spans="1:76" s="174" customFormat="1" ht="14">
      <c r="A145" s="199"/>
      <c r="B145" s="299"/>
      <c r="D145" s="846"/>
      <c r="E145" s="847"/>
      <c r="F145" s="847"/>
      <c r="G145" s="847"/>
      <c r="H145" s="847"/>
      <c r="I145" s="847"/>
      <c r="J145" s="848"/>
      <c r="R145" s="188" t="s">
        <v>137</v>
      </c>
      <c r="U145" s="189"/>
      <c r="V145" s="190"/>
      <c r="W145" s="191"/>
      <c r="Y145" s="525"/>
      <c r="Z145" s="265"/>
      <c r="AA145" s="265"/>
      <c r="AB145" s="265"/>
      <c r="AC145" s="265"/>
      <c r="AD145" s="265"/>
      <c r="AE145" s="265"/>
      <c r="AF145" s="265"/>
      <c r="AG145" s="265"/>
      <c r="AH145" s="265"/>
      <c r="AI145" s="265"/>
      <c r="AJ145" s="265"/>
      <c r="AK145" s="265"/>
      <c r="AL145" s="265"/>
      <c r="AM145" s="265"/>
      <c r="AN145" s="265"/>
      <c r="AO145" s="618"/>
      <c r="AP145" s="265"/>
      <c r="AQ145" s="265"/>
      <c r="AR145" s="265"/>
      <c r="AS145" s="611" t="s">
        <v>98</v>
      </c>
      <c r="AT145" s="612">
        <f>COUNTIF(AT118:AT137,"&gt;0")</f>
        <v>0</v>
      </c>
      <c r="AU145" s="612">
        <f>COUNTIF(AU118:AU137,"&gt;0")</f>
        <v>0</v>
      </c>
      <c r="AV145" s="611"/>
      <c r="AW145" s="612">
        <f>COUNTIF(AW118:AW137,"&gt;0")</f>
        <v>0</v>
      </c>
      <c r="AX145" s="612">
        <f>COUNTIF(AX118:AX137,"&gt;0")</f>
        <v>0</v>
      </c>
      <c r="AY145" s="265"/>
      <c r="AZ145" s="612">
        <f>COUNTIF(AZ118:AZ137,"&gt;0")</f>
        <v>0</v>
      </c>
      <c r="BA145" s="612">
        <f>COUNTIF(BA118:BA137,"&gt;0")</f>
        <v>0</v>
      </c>
      <c r="BB145" s="265"/>
      <c r="BC145" s="612">
        <f>COUNTIF(BC118:BC137,"&gt;0")</f>
        <v>0</v>
      </c>
      <c r="BD145" s="612">
        <f>COUNTIF(BD118:BD137,"&gt;0")</f>
        <v>0</v>
      </c>
      <c r="BE145" s="265"/>
      <c r="BF145" s="612">
        <f>COUNTIF(BF118:BF137,"&gt;0")</f>
        <v>0</v>
      </c>
      <c r="BG145" s="612">
        <f>COUNTIF(BG118:BG137,"&gt;0")</f>
        <v>0</v>
      </c>
      <c r="BH145" s="265"/>
      <c r="BI145" s="612">
        <f>COUNTIF(BI118:BI137,"&gt;0")</f>
        <v>0</v>
      </c>
      <c r="BJ145" s="612">
        <f>COUNTIF(BJ118:BJ137,"&gt;0")</f>
        <v>0</v>
      </c>
      <c r="BK145" s="265"/>
      <c r="BL145" s="612">
        <f>COUNTIF(BL118:BL137,"&gt;0")</f>
        <v>0</v>
      </c>
      <c r="BM145" s="612">
        <f>COUNTIF(BM118:BM137,"&gt;0")</f>
        <v>0</v>
      </c>
      <c r="BN145" s="265"/>
      <c r="BO145" s="612">
        <f>COUNTIF(BO118:BO137,"&gt;0")</f>
        <v>0</v>
      </c>
      <c r="BP145" s="612">
        <f>COUNTIF(BP118:BP137,"&gt;0")</f>
        <v>0</v>
      </c>
      <c r="BQ145" s="265"/>
      <c r="BR145" s="612">
        <f>COUNTIF(BR118:BR137,"&gt;0")</f>
        <v>0</v>
      </c>
      <c r="BS145" s="612">
        <f>COUNTIF(BS118:BS137,"&gt;0")</f>
        <v>0</v>
      </c>
      <c r="BT145" s="265"/>
      <c r="BU145" s="612">
        <f>COUNTIF(BU118:BU137,"&gt;0")</f>
        <v>0</v>
      </c>
      <c r="BV145" s="612">
        <f>COUNTIF(BV118:BV137,"&gt;0")</f>
        <v>0</v>
      </c>
      <c r="BW145" s="265"/>
      <c r="BX145" s="618"/>
    </row>
    <row r="146" spans="1:76" s="50" customFormat="1" ht="14">
      <c r="A146" s="199"/>
      <c r="B146" s="299"/>
      <c r="D146" s="203"/>
      <c r="E146" s="203"/>
      <c r="F146" s="203"/>
      <c r="G146" s="203"/>
      <c r="H146" s="203"/>
      <c r="I146" s="203"/>
      <c r="J146" s="203"/>
      <c r="R146" s="192" t="s">
        <v>36</v>
      </c>
      <c r="T146" s="174"/>
      <c r="U146" s="189"/>
      <c r="V146" s="190"/>
      <c r="W146" s="191"/>
      <c r="Y146" s="525"/>
      <c r="Z146" s="476"/>
      <c r="AA146" s="476"/>
      <c r="AB146" s="476"/>
      <c r="AC146" s="476"/>
      <c r="AD146" s="476"/>
      <c r="AE146" s="476"/>
      <c r="AF146" s="476"/>
      <c r="AG146" s="476"/>
      <c r="AH146" s="476"/>
      <c r="AI146" s="476"/>
      <c r="AJ146" s="476"/>
      <c r="AK146" s="476"/>
      <c r="AL146" s="476"/>
      <c r="AM146" s="476"/>
      <c r="AN146" s="476"/>
      <c r="AO146" s="618"/>
      <c r="AP146" s="476"/>
      <c r="AQ146" s="476"/>
      <c r="AR146" s="476"/>
      <c r="AS146" s="622"/>
      <c r="AT146" s="622"/>
      <c r="AU146" s="622"/>
      <c r="AV146" s="622"/>
      <c r="AW146" s="266"/>
      <c r="AX146" s="266"/>
      <c r="AY146" s="476"/>
      <c r="AZ146" s="266"/>
      <c r="BA146" s="266"/>
      <c r="BB146" s="476"/>
      <c r="BC146" s="266"/>
      <c r="BD146" s="266"/>
      <c r="BE146" s="476"/>
      <c r="BF146" s="266"/>
      <c r="BG146" s="266"/>
      <c r="BH146" s="476"/>
      <c r="BI146" s="266"/>
      <c r="BJ146" s="266"/>
      <c r="BK146" s="476"/>
      <c r="BL146" s="266"/>
      <c r="BM146" s="266"/>
      <c r="BN146" s="476"/>
      <c r="BO146" s="266"/>
      <c r="BP146" s="266"/>
      <c r="BQ146" s="476"/>
      <c r="BR146" s="266"/>
      <c r="BS146" s="266"/>
      <c r="BT146" s="476"/>
      <c r="BU146" s="266"/>
      <c r="BV146" s="266"/>
      <c r="BW146" s="476"/>
      <c r="BX146" s="618"/>
    </row>
    <row r="147" spans="1:76" s="50" customFormat="1" ht="14">
      <c r="A147" s="199"/>
      <c r="B147" s="299"/>
      <c r="D147" s="203"/>
      <c r="E147" s="203"/>
      <c r="F147" s="203"/>
      <c r="G147" s="203"/>
      <c r="H147" s="203"/>
      <c r="I147" s="203"/>
      <c r="J147" s="203"/>
      <c r="T147" s="174"/>
      <c r="U147" s="193"/>
      <c r="V147" s="194"/>
      <c r="W147" s="195"/>
      <c r="Y147" s="525"/>
      <c r="Z147" s="476"/>
      <c r="AA147" s="476"/>
      <c r="AB147" s="476"/>
      <c r="AC147" s="476"/>
      <c r="AD147" s="476"/>
      <c r="AE147" s="476"/>
      <c r="AF147" s="476"/>
      <c r="AG147" s="476"/>
      <c r="AH147" s="476"/>
      <c r="AI147" s="476"/>
      <c r="AJ147" s="476"/>
      <c r="AK147" s="476"/>
      <c r="AL147" s="476"/>
      <c r="AM147" s="476"/>
      <c r="AN147" s="476"/>
      <c r="AO147" s="618"/>
      <c r="AP147" s="476"/>
      <c r="AQ147" s="476"/>
      <c r="AR147" s="476"/>
      <c r="AS147" s="622"/>
      <c r="AT147" s="622"/>
      <c r="AU147" s="622"/>
      <c r="AV147" s="622"/>
      <c r="AW147" s="266"/>
      <c r="AX147" s="266"/>
      <c r="AY147" s="476"/>
      <c r="AZ147" s="266"/>
      <c r="BA147" s="266"/>
      <c r="BB147" s="476"/>
      <c r="BC147" s="266"/>
      <c r="BD147" s="266"/>
      <c r="BE147" s="476"/>
      <c r="BF147" s="266"/>
      <c r="BG147" s="266"/>
      <c r="BH147" s="476"/>
      <c r="BI147" s="266"/>
      <c r="BJ147" s="266"/>
      <c r="BK147" s="476"/>
      <c r="BL147" s="266"/>
      <c r="BM147" s="266"/>
      <c r="BN147" s="476"/>
      <c r="BO147" s="266"/>
      <c r="BP147" s="266"/>
      <c r="BQ147" s="476"/>
      <c r="BR147" s="266"/>
      <c r="BS147" s="266"/>
      <c r="BT147" s="476"/>
      <c r="BU147" s="266"/>
      <c r="BV147" s="266"/>
      <c r="BW147" s="476"/>
      <c r="BX147" s="618"/>
    </row>
    <row r="148" spans="1:76" s="174" customFormat="1" ht="18">
      <c r="B148" s="265"/>
      <c r="Y148" s="525"/>
      <c r="Z148" s="265"/>
      <c r="AA148" s="265"/>
      <c r="AB148" s="265"/>
      <c r="AC148" s="265"/>
      <c r="AD148" s="265"/>
      <c r="AE148" s="265"/>
      <c r="AF148" s="265"/>
      <c r="AG148" s="265"/>
      <c r="AH148" s="265"/>
      <c r="AI148" s="265"/>
      <c r="AJ148" s="265"/>
      <c r="AK148" s="265"/>
      <c r="AL148" s="265"/>
      <c r="AM148" s="265"/>
      <c r="AN148" s="265"/>
      <c r="AO148" s="615"/>
      <c r="AP148" s="265"/>
      <c r="AQ148" s="265"/>
      <c r="AR148" s="265"/>
      <c r="AS148" s="265"/>
      <c r="AT148" s="265"/>
      <c r="AU148" s="265"/>
      <c r="AV148" s="265"/>
      <c r="AW148" s="265"/>
      <c r="AX148" s="265"/>
      <c r="AY148" s="265"/>
      <c r="AZ148" s="265"/>
      <c r="BA148" s="265"/>
      <c r="BB148" s="265"/>
      <c r="BC148" s="265"/>
      <c r="BD148" s="265"/>
      <c r="BE148" s="265"/>
      <c r="BF148" s="265"/>
      <c r="BG148" s="265"/>
      <c r="BH148" s="265"/>
      <c r="BI148" s="265"/>
      <c r="BJ148" s="265"/>
      <c r="BK148" s="265"/>
      <c r="BL148" s="265"/>
      <c r="BM148" s="265"/>
      <c r="BN148" s="265"/>
      <c r="BO148" s="265"/>
      <c r="BP148" s="265"/>
      <c r="BQ148" s="265"/>
      <c r="BR148" s="265"/>
      <c r="BS148" s="265"/>
      <c r="BT148" s="265"/>
      <c r="BU148" s="265"/>
      <c r="BV148" s="265"/>
      <c r="BW148" s="265"/>
      <c r="BX148" s="618"/>
    </row>
    <row r="149" spans="1:76" s="174" customFormat="1" ht="14">
      <c r="B149" s="265"/>
      <c r="Y149" s="525"/>
      <c r="Z149" s="265"/>
      <c r="AA149" s="265"/>
      <c r="AB149" s="265"/>
      <c r="AC149" s="265"/>
      <c r="AD149" s="265"/>
      <c r="AE149" s="265"/>
      <c r="AF149" s="265"/>
      <c r="AG149" s="265"/>
      <c r="AH149" s="265"/>
      <c r="AI149" s="265"/>
      <c r="AJ149" s="265"/>
      <c r="AK149" s="265"/>
      <c r="AL149" s="265"/>
      <c r="AM149" s="265"/>
      <c r="AN149" s="265"/>
      <c r="AO149" s="618"/>
      <c r="AP149" s="265"/>
      <c r="AQ149" s="265"/>
      <c r="AR149" s="265"/>
      <c r="AS149" s="507"/>
      <c r="AT149" s="507"/>
      <c r="AU149" s="507"/>
      <c r="AV149" s="507"/>
      <c r="AW149" s="265"/>
      <c r="AX149" s="265"/>
      <c r="AY149" s="265"/>
      <c r="AZ149" s="265"/>
      <c r="BA149" s="265"/>
      <c r="BB149" s="265"/>
      <c r="BC149" s="265"/>
      <c r="BD149" s="265"/>
      <c r="BE149" s="265"/>
      <c r="BF149" s="265"/>
      <c r="BG149" s="265"/>
      <c r="BH149" s="265"/>
      <c r="BI149" s="265"/>
      <c r="BJ149" s="265"/>
      <c r="BK149" s="265"/>
      <c r="BL149" s="265"/>
      <c r="BM149" s="265"/>
      <c r="BN149" s="265"/>
      <c r="BO149" s="265"/>
      <c r="BP149" s="265"/>
      <c r="BQ149" s="265"/>
      <c r="BR149" s="265"/>
      <c r="BS149" s="265"/>
      <c r="BT149" s="265"/>
      <c r="BU149" s="265"/>
      <c r="BV149" s="265"/>
      <c r="BW149" s="265"/>
      <c r="BX149" s="618"/>
    </row>
    <row r="150" spans="1:76" s="174" customFormat="1" ht="14">
      <c r="B150" s="265"/>
      <c r="Y150" s="525"/>
      <c r="Z150" s="265"/>
      <c r="AA150" s="265"/>
      <c r="AB150" s="265"/>
      <c r="AC150" s="265"/>
      <c r="AD150" s="265"/>
      <c r="AE150" s="265"/>
      <c r="AF150" s="265"/>
      <c r="AG150" s="265"/>
      <c r="AH150" s="265"/>
      <c r="AI150" s="265"/>
      <c r="AJ150" s="265"/>
      <c r="AK150" s="265"/>
      <c r="AL150" s="265"/>
      <c r="AM150" s="265"/>
      <c r="AN150" s="265"/>
      <c r="AO150" s="618"/>
      <c r="AP150" s="265"/>
      <c r="AQ150" s="265"/>
      <c r="AR150" s="265"/>
      <c r="AS150" s="507"/>
      <c r="AT150" s="507"/>
      <c r="AU150" s="507"/>
      <c r="AV150" s="507"/>
      <c r="AW150" s="265"/>
      <c r="AX150" s="265"/>
      <c r="AY150" s="265"/>
      <c r="AZ150" s="265"/>
      <c r="BA150" s="265"/>
      <c r="BB150" s="265"/>
      <c r="BC150" s="265"/>
      <c r="BD150" s="265"/>
      <c r="BE150" s="265"/>
      <c r="BF150" s="265"/>
      <c r="BG150" s="265"/>
      <c r="BH150" s="265"/>
      <c r="BI150" s="265"/>
      <c r="BJ150" s="265"/>
      <c r="BK150" s="265"/>
      <c r="BL150" s="265"/>
      <c r="BM150" s="265"/>
      <c r="BN150" s="265"/>
      <c r="BO150" s="265"/>
      <c r="BP150" s="265"/>
      <c r="BQ150" s="265"/>
      <c r="BR150" s="265"/>
      <c r="BS150" s="265"/>
      <c r="BT150" s="265"/>
      <c r="BU150" s="265"/>
      <c r="BV150" s="265"/>
      <c r="BW150" s="265"/>
      <c r="BX150" s="618"/>
    </row>
    <row r="151" spans="1:76" s="181" customFormat="1" ht="18">
      <c r="A151" s="138">
        <f>A115+1</f>
        <v>4</v>
      </c>
      <c r="B151" s="298"/>
      <c r="C151" s="139" t="str">
        <f>VariableConventionalLifetime</f>
        <v>Lifetime Capacity - CONVENTIONAL</v>
      </c>
      <c r="D151" s="196"/>
      <c r="E151" s="196"/>
      <c r="F151" s="196"/>
      <c r="G151" s="196"/>
      <c r="H151" s="140"/>
      <c r="I151" s="140"/>
      <c r="J151" s="196"/>
      <c r="K151" s="140"/>
      <c r="L151" s="140"/>
      <c r="M151" s="125"/>
      <c r="N151" s="125"/>
      <c r="O151" s="140"/>
      <c r="P151" s="140"/>
      <c r="Q151" s="140"/>
      <c r="R151" s="839" t="s">
        <v>154</v>
      </c>
      <c r="S151" s="839"/>
      <c r="T151" s="839"/>
      <c r="U151" s="839"/>
      <c r="V151" s="140"/>
      <c r="W151" s="140"/>
      <c r="Y151" s="623"/>
      <c r="Z151" s="618"/>
      <c r="AA151" s="618"/>
      <c r="AB151" s="618"/>
      <c r="AC151" s="618"/>
      <c r="AD151" s="618"/>
      <c r="AE151" s="618"/>
      <c r="AF151" s="618"/>
      <c r="AG151" s="618"/>
      <c r="AH151" s="618"/>
      <c r="AI151" s="618"/>
      <c r="AJ151" s="618"/>
      <c r="AK151" s="618"/>
      <c r="AL151" s="618"/>
      <c r="AM151" s="618"/>
      <c r="AN151" s="618"/>
      <c r="AO151" s="618"/>
      <c r="AP151" s="614">
        <f>A151</f>
        <v>4</v>
      </c>
      <c r="AQ151" s="614" t="str">
        <f>C151</f>
        <v>Lifetime Capacity - CONVENTIONAL</v>
      </c>
      <c r="AR151" s="615"/>
      <c r="AS151" s="616"/>
      <c r="AT151" s="616"/>
      <c r="AU151" s="616"/>
      <c r="AV151" s="616"/>
      <c r="AW151" s="615"/>
      <c r="AX151" s="615"/>
      <c r="AY151" s="615"/>
      <c r="AZ151" s="615"/>
      <c r="BA151" s="615"/>
      <c r="BB151" s="615"/>
      <c r="BC151" s="615"/>
      <c r="BD151" s="615"/>
      <c r="BE151" s="615"/>
      <c r="BF151" s="615"/>
      <c r="BG151" s="615"/>
      <c r="BH151" s="615"/>
      <c r="BI151" s="615"/>
      <c r="BJ151" s="615"/>
      <c r="BK151" s="615"/>
      <c r="BL151" s="615"/>
      <c r="BM151" s="615"/>
      <c r="BN151" s="615"/>
      <c r="BO151" s="615"/>
      <c r="BP151" s="615"/>
      <c r="BQ151" s="615"/>
      <c r="BR151" s="615"/>
      <c r="BS151" s="615"/>
      <c r="BT151" s="615"/>
      <c r="BU151" s="615"/>
      <c r="BV151" s="615"/>
      <c r="BW151" s="615"/>
      <c r="BX151" s="618"/>
    </row>
    <row r="152" spans="1:76" s="174" customFormat="1" ht="14">
      <c r="A152" s="199"/>
      <c r="B152" s="299"/>
      <c r="C152" s="199"/>
      <c r="D152" s="130"/>
      <c r="E152" s="130"/>
      <c r="F152" s="130"/>
      <c r="G152" s="130"/>
      <c r="J152" s="130"/>
      <c r="S152" s="165"/>
      <c r="T152" s="165"/>
      <c r="Y152" s="525"/>
      <c r="Z152" s="265"/>
      <c r="AA152" s="265"/>
      <c r="AB152" s="265"/>
      <c r="AC152" s="265"/>
      <c r="AD152" s="265"/>
      <c r="AE152" s="265"/>
      <c r="AF152" s="265"/>
      <c r="AG152" s="265"/>
      <c r="AH152" s="265"/>
      <c r="AI152" s="265"/>
      <c r="AJ152" s="265"/>
      <c r="AK152" s="265"/>
      <c r="AL152" s="265"/>
      <c r="AM152" s="265"/>
      <c r="AN152" s="265"/>
      <c r="AO152" s="618"/>
      <c r="AP152" s="269"/>
      <c r="AQ152" s="269"/>
      <c r="AR152" s="269"/>
      <c r="AS152" s="269"/>
      <c r="AT152" s="586" t="s">
        <v>230</v>
      </c>
      <c r="AU152" s="586"/>
      <c r="AV152" s="269"/>
      <c r="AW152" s="586" t="s">
        <v>1</v>
      </c>
      <c r="AX152" s="586"/>
      <c r="AY152" s="269"/>
      <c r="AZ152" s="586" t="s">
        <v>2</v>
      </c>
      <c r="BA152" s="586"/>
      <c r="BB152" s="269"/>
      <c r="BC152" s="586" t="s">
        <v>283</v>
      </c>
      <c r="BD152" s="586"/>
      <c r="BE152" s="269"/>
      <c r="BF152" s="586" t="s">
        <v>284</v>
      </c>
      <c r="BG152" s="586"/>
      <c r="BH152" s="269"/>
      <c r="BI152" s="586" t="s">
        <v>3</v>
      </c>
      <c r="BJ152" s="586"/>
      <c r="BK152" s="269"/>
      <c r="BL152" s="586" t="s">
        <v>4</v>
      </c>
      <c r="BM152" s="586"/>
      <c r="BN152" s="269"/>
      <c r="BO152" s="586" t="s">
        <v>5</v>
      </c>
      <c r="BP152" s="586"/>
      <c r="BQ152" s="269"/>
      <c r="BR152" s="586" t="s">
        <v>6</v>
      </c>
      <c r="BS152" s="586"/>
      <c r="BT152" s="269"/>
      <c r="BU152" s="586" t="s">
        <v>34</v>
      </c>
      <c r="BV152" s="586"/>
      <c r="BW152" s="269"/>
      <c r="BX152" s="618"/>
    </row>
    <row r="153" spans="1:76" s="174" customFormat="1" ht="31" thickBot="1">
      <c r="A153" s="173" t="s">
        <v>39</v>
      </c>
      <c r="B153" s="300" t="s">
        <v>9</v>
      </c>
      <c r="C153" s="145" t="s">
        <v>139</v>
      </c>
      <c r="D153" s="146" t="s">
        <v>40</v>
      </c>
      <c r="E153" s="146" t="s">
        <v>234</v>
      </c>
      <c r="F153" s="147" t="s">
        <v>113</v>
      </c>
      <c r="G153" s="211" t="s">
        <v>424</v>
      </c>
      <c r="H153" s="4" t="s">
        <v>59</v>
      </c>
      <c r="I153" s="695" t="s">
        <v>425</v>
      </c>
      <c r="J153" s="148" t="s">
        <v>133</v>
      </c>
      <c r="K153" s="149" t="s">
        <v>140</v>
      </c>
      <c r="L153" s="150" t="s">
        <v>100</v>
      </c>
      <c r="M153" s="151" t="s">
        <v>141</v>
      </c>
      <c r="N153" s="152" t="s">
        <v>135</v>
      </c>
      <c r="O153" s="152" t="s">
        <v>57</v>
      </c>
      <c r="P153" s="153"/>
      <c r="Q153" s="363" t="s">
        <v>272</v>
      </c>
      <c r="R153" s="364" t="s">
        <v>56</v>
      </c>
      <c r="S153" s="258" t="s">
        <v>41</v>
      </c>
      <c r="T153" s="364" t="s">
        <v>136</v>
      </c>
      <c r="U153" s="156" t="s">
        <v>42</v>
      </c>
      <c r="V153" s="153"/>
      <c r="W153" s="153"/>
      <c r="Y153" s="620"/>
      <c r="Z153" s="265"/>
      <c r="AA153" s="265"/>
      <c r="AB153" s="265"/>
      <c r="AC153" s="265"/>
      <c r="AD153" s="265"/>
      <c r="AE153" s="265"/>
      <c r="AF153" s="265"/>
      <c r="AG153" s="265"/>
      <c r="AH153" s="265"/>
      <c r="AI153" s="265"/>
      <c r="AJ153" s="265"/>
      <c r="AK153" s="265"/>
      <c r="AL153" s="265"/>
      <c r="AM153" s="265"/>
      <c r="AN153" s="265"/>
      <c r="AO153" s="618"/>
      <c r="AP153" s="594"/>
      <c r="AQ153" s="594"/>
      <c r="AR153" s="419" t="s">
        <v>131</v>
      </c>
      <c r="AS153" s="594"/>
      <c r="AT153" s="596" t="s">
        <v>56</v>
      </c>
      <c r="AU153" s="258" t="s">
        <v>41</v>
      </c>
      <c r="AV153" s="594"/>
      <c r="AW153" s="596" t="s">
        <v>56</v>
      </c>
      <c r="AX153" s="258" t="s">
        <v>41</v>
      </c>
      <c r="AY153" s="594"/>
      <c r="AZ153" s="596" t="s">
        <v>56</v>
      </c>
      <c r="BA153" s="258" t="s">
        <v>41</v>
      </c>
      <c r="BB153" s="594"/>
      <c r="BC153" s="596" t="s">
        <v>56</v>
      </c>
      <c r="BD153" s="258" t="s">
        <v>41</v>
      </c>
      <c r="BE153" s="594"/>
      <c r="BF153" s="596" t="s">
        <v>56</v>
      </c>
      <c r="BG153" s="258" t="s">
        <v>41</v>
      </c>
      <c r="BH153" s="594"/>
      <c r="BI153" s="596" t="s">
        <v>56</v>
      </c>
      <c r="BJ153" s="258" t="s">
        <v>41</v>
      </c>
      <c r="BK153" s="594"/>
      <c r="BL153" s="596" t="s">
        <v>56</v>
      </c>
      <c r="BM153" s="258" t="s">
        <v>41</v>
      </c>
      <c r="BN153" s="594"/>
      <c r="BO153" s="596" t="s">
        <v>56</v>
      </c>
      <c r="BP153" s="258" t="s">
        <v>41</v>
      </c>
      <c r="BQ153" s="594"/>
      <c r="BR153" s="596" t="s">
        <v>56</v>
      </c>
      <c r="BS153" s="258" t="s">
        <v>41</v>
      </c>
      <c r="BT153" s="594"/>
      <c r="BU153" s="596" t="s">
        <v>56</v>
      </c>
      <c r="BV153" s="258" t="s">
        <v>41</v>
      </c>
      <c r="BW153" s="594"/>
      <c r="BX153" s="618"/>
    </row>
    <row r="154" spans="1:76" s="174" customFormat="1" ht="14">
      <c r="A154" s="159">
        <v>1</v>
      </c>
      <c r="B154" s="301" t="str">
        <f t="shared" ref="B154:B173" si="63">CONCATENATE(E154,": ",C154)</f>
        <v xml:space="preserve">: </v>
      </c>
      <c r="C154" s="160"/>
      <c r="D154" s="160"/>
      <c r="E154" s="160"/>
      <c r="F154" s="160"/>
      <c r="G154" s="161"/>
      <c r="H154" s="162"/>
      <c r="I154" s="162"/>
      <c r="J154" s="312"/>
      <c r="K154" s="313"/>
      <c r="L154" s="170"/>
      <c r="M154" s="659" t="s">
        <v>233</v>
      </c>
      <c r="N154" s="163"/>
      <c r="O154" s="163"/>
      <c r="P154" s="165"/>
      <c r="Q154" s="365"/>
      <c r="R154" s="259" t="str">
        <f>IF(Q154="Y","",IF(AND(L154="",J154=""),"",IF(L154="",J154,L154)))</f>
        <v/>
      </c>
      <c r="S154" s="260" t="str">
        <f>IF(R154="","",IF(R182="Y",T154,IF(R154&gt;=R174-$AA$35*R178,IF(R154&lt;=R174+$AA$35*R178,R154,""),"")))</f>
        <v/>
      </c>
      <c r="T154" s="259" t="str">
        <f>IF(Q154="Y","",IF(AND(L154="",J154=""),"",IF(L154="",J154*N154,L154*N154)))</f>
        <v/>
      </c>
      <c r="U154" s="259" t="str">
        <f t="shared" ref="U154:U173" si="64">IF(AND(M154="",K154=""),"",IF(M154="",K154,M154))</f>
        <v>hours</v>
      </c>
      <c r="V154" s="39"/>
      <c r="W154" s="39"/>
      <c r="Y154" s="621"/>
      <c r="Z154" s="265"/>
      <c r="AA154" s="265"/>
      <c r="AB154" s="265"/>
      <c r="AC154" s="265"/>
      <c r="AD154" s="265"/>
      <c r="AE154" s="265"/>
      <c r="AF154" s="265"/>
      <c r="AG154" s="265"/>
      <c r="AH154" s="265"/>
      <c r="AI154" s="265"/>
      <c r="AJ154" s="265"/>
      <c r="AK154" s="265"/>
      <c r="AL154" s="265"/>
      <c r="AM154" s="265"/>
      <c r="AN154" s="265"/>
      <c r="AO154" s="618"/>
      <c r="AP154" s="269"/>
      <c r="AQ154" s="269"/>
      <c r="AR154" s="597" t="str">
        <f>$U154</f>
        <v>hours</v>
      </c>
      <c r="AS154" s="269"/>
      <c r="AT154" s="598" t="str">
        <f>IF($E154=$AT$47,R154,"")</f>
        <v/>
      </c>
      <c r="AU154" s="598" t="str">
        <f>IF($E154=$AT$47,S154,"")</f>
        <v/>
      </c>
      <c r="AV154" s="269"/>
      <c r="AW154" s="598" t="str">
        <f t="shared" ref="AW154:AX173" si="65">IF($E154=$AW$83,R154,"")</f>
        <v/>
      </c>
      <c r="AX154" s="598" t="str">
        <f t="shared" si="65"/>
        <v/>
      </c>
      <c r="AY154" s="269"/>
      <c r="AZ154" s="598" t="str">
        <f t="shared" ref="AZ154:BA173" si="66">IF($E154=$AZ$83,R154,"")</f>
        <v/>
      </c>
      <c r="BA154" s="598" t="str">
        <f t="shared" si="66"/>
        <v/>
      </c>
      <c r="BB154" s="269"/>
      <c r="BC154" s="598" t="str">
        <f t="shared" ref="BC154:BD173" si="67">IF($E154=$BC$83,R154,"")</f>
        <v/>
      </c>
      <c r="BD154" s="598" t="str">
        <f t="shared" si="67"/>
        <v/>
      </c>
      <c r="BE154" s="269"/>
      <c r="BF154" s="598" t="str">
        <f t="shared" ref="BF154:BG173" si="68">IF($E154=$BF$83,R154,"")</f>
        <v/>
      </c>
      <c r="BG154" s="598" t="str">
        <f t="shared" si="68"/>
        <v/>
      </c>
      <c r="BH154" s="269"/>
      <c r="BI154" s="598" t="str">
        <f t="shared" ref="BI154:BJ173" si="69">IF($E154=$BI$83,R154,"")</f>
        <v/>
      </c>
      <c r="BJ154" s="598" t="str">
        <f t="shared" si="69"/>
        <v/>
      </c>
      <c r="BK154" s="269"/>
      <c r="BL154" s="598" t="str">
        <f t="shared" ref="BL154:BM173" si="70">IF($E154=$BL$83,R154,"")</f>
        <v/>
      </c>
      <c r="BM154" s="598" t="str">
        <f t="shared" si="70"/>
        <v/>
      </c>
      <c r="BN154" s="269"/>
      <c r="BO154" s="598" t="str">
        <f t="shared" ref="BO154:BP173" si="71">IF($E154=$BO$83,R154,"")</f>
        <v/>
      </c>
      <c r="BP154" s="598" t="str">
        <f t="shared" si="71"/>
        <v/>
      </c>
      <c r="BQ154" s="269"/>
      <c r="BR154" s="598" t="str">
        <f t="shared" ref="BR154:BS173" si="72">IF($E154=$BR$83,R154,"")</f>
        <v/>
      </c>
      <c r="BS154" s="598" t="str">
        <f t="shared" si="72"/>
        <v/>
      </c>
      <c r="BT154" s="269"/>
      <c r="BU154" s="598" t="str">
        <f t="shared" ref="BU154:BV173" si="73">IF($E154=$BU$83,R154,"")</f>
        <v/>
      </c>
      <c r="BV154" s="598" t="str">
        <f t="shared" si="73"/>
        <v/>
      </c>
      <c r="BW154" s="269"/>
      <c r="BX154" s="618"/>
    </row>
    <row r="155" spans="1:76" s="174" customFormat="1" ht="14">
      <c r="A155" s="159">
        <v>2</v>
      </c>
      <c r="B155" s="301" t="str">
        <f t="shared" si="63"/>
        <v xml:space="preserve">: </v>
      </c>
      <c r="C155" s="160"/>
      <c r="D155" s="160"/>
      <c r="E155" s="160"/>
      <c r="F155" s="160"/>
      <c r="G155" s="161"/>
      <c r="H155" s="162"/>
      <c r="I155" s="162"/>
      <c r="J155" s="312"/>
      <c r="K155" s="314"/>
      <c r="L155" s="170"/>
      <c r="M155" s="659" t="s">
        <v>233</v>
      </c>
      <c r="N155" s="163"/>
      <c r="O155" s="163"/>
      <c r="P155" s="165"/>
      <c r="Q155" s="365"/>
      <c r="R155" s="259" t="str">
        <f t="shared" ref="R155:R173" si="74">IF(Q155="Y","",IF(AND(L155="",J155=""),"",IF(L155="",J155,L155)))</f>
        <v/>
      </c>
      <c r="S155" s="260" t="str">
        <f>IF(R155="","",IF(R182="Y",T155,IF(R155&gt;=R174-$AA$35*R178,IF(R155&lt;=R174+$AA$35*R178,R155,""),"")))</f>
        <v/>
      </c>
      <c r="T155" s="259" t="str">
        <f t="shared" ref="T155:T173" si="75">IF(Q155="Y","",IF(AND(L155="",J155=""),"",IF(L155="",J155*N155,L155*N155)))</f>
        <v/>
      </c>
      <c r="U155" s="259" t="str">
        <f t="shared" si="64"/>
        <v>hours</v>
      </c>
      <c r="V155" s="39"/>
      <c r="W155" s="39"/>
      <c r="Y155" s="621"/>
      <c r="Z155" s="265"/>
      <c r="AA155" s="265"/>
      <c r="AB155" s="265"/>
      <c r="AC155" s="265"/>
      <c r="AD155" s="265"/>
      <c r="AE155" s="265"/>
      <c r="AF155" s="265"/>
      <c r="AG155" s="265"/>
      <c r="AH155" s="265"/>
      <c r="AI155" s="265"/>
      <c r="AJ155" s="265"/>
      <c r="AK155" s="265"/>
      <c r="AL155" s="265"/>
      <c r="AM155" s="265"/>
      <c r="AN155" s="265"/>
      <c r="AO155" s="618"/>
      <c r="AP155" s="269"/>
      <c r="AQ155" s="269"/>
      <c r="AR155" s="600"/>
      <c r="AS155" s="269"/>
      <c r="AT155" s="598" t="str">
        <f t="shared" ref="AT155:AU173" si="76">IF($E155=$AT$47,R155,"")</f>
        <v/>
      </c>
      <c r="AU155" s="598" t="str">
        <f t="shared" si="76"/>
        <v/>
      </c>
      <c r="AV155" s="269"/>
      <c r="AW155" s="598" t="str">
        <f t="shared" si="65"/>
        <v/>
      </c>
      <c r="AX155" s="598" t="str">
        <f t="shared" si="65"/>
        <v/>
      </c>
      <c r="AY155" s="269"/>
      <c r="AZ155" s="598" t="str">
        <f t="shared" si="66"/>
        <v/>
      </c>
      <c r="BA155" s="598" t="str">
        <f t="shared" si="66"/>
        <v/>
      </c>
      <c r="BB155" s="269"/>
      <c r="BC155" s="598" t="str">
        <f t="shared" si="67"/>
        <v/>
      </c>
      <c r="BD155" s="598" t="str">
        <f t="shared" si="67"/>
        <v/>
      </c>
      <c r="BE155" s="269"/>
      <c r="BF155" s="598" t="str">
        <f t="shared" si="68"/>
        <v/>
      </c>
      <c r="BG155" s="598" t="str">
        <f t="shared" si="68"/>
        <v/>
      </c>
      <c r="BH155" s="269"/>
      <c r="BI155" s="598" t="str">
        <f t="shared" si="69"/>
        <v/>
      </c>
      <c r="BJ155" s="598" t="str">
        <f t="shared" si="69"/>
        <v/>
      </c>
      <c r="BK155" s="269"/>
      <c r="BL155" s="598" t="str">
        <f t="shared" si="70"/>
        <v/>
      </c>
      <c r="BM155" s="598" t="str">
        <f t="shared" si="70"/>
        <v/>
      </c>
      <c r="BN155" s="269"/>
      <c r="BO155" s="598" t="str">
        <f t="shared" si="71"/>
        <v/>
      </c>
      <c r="BP155" s="598" t="str">
        <f t="shared" si="71"/>
        <v/>
      </c>
      <c r="BQ155" s="269"/>
      <c r="BR155" s="598" t="str">
        <f t="shared" si="72"/>
        <v/>
      </c>
      <c r="BS155" s="598" t="str">
        <f t="shared" si="72"/>
        <v/>
      </c>
      <c r="BT155" s="269"/>
      <c r="BU155" s="598" t="str">
        <f t="shared" si="73"/>
        <v/>
      </c>
      <c r="BV155" s="598" t="str">
        <f t="shared" si="73"/>
        <v/>
      </c>
      <c r="BW155" s="269"/>
      <c r="BX155" s="618"/>
    </row>
    <row r="156" spans="1:76" s="174" customFormat="1" ht="14">
      <c r="A156" s="159">
        <v>3</v>
      </c>
      <c r="B156" s="301" t="str">
        <f>CONCATENATE(E156,": ",C156)</f>
        <v xml:space="preserve">: </v>
      </c>
      <c r="C156" s="168"/>
      <c r="D156" s="162"/>
      <c r="E156" s="160"/>
      <c r="F156" s="169"/>
      <c r="G156" s="161"/>
      <c r="H156" s="162"/>
      <c r="I156" s="162"/>
      <c r="J156" s="312"/>
      <c r="K156" s="314"/>
      <c r="L156" s="170"/>
      <c r="M156" s="659" t="s">
        <v>233</v>
      </c>
      <c r="N156" s="163"/>
      <c r="O156" s="163"/>
      <c r="P156" s="165"/>
      <c r="Q156" s="365"/>
      <c r="R156" s="259" t="str">
        <f t="shared" si="74"/>
        <v/>
      </c>
      <c r="S156" s="260" t="str">
        <f>IF(R156="","",IF(R182="Y",T156,IF(R156&gt;=R174-$AA$35*R178,IF(R156&lt;=R174+$AA$35*R178,R156,""),"")))</f>
        <v/>
      </c>
      <c r="T156" s="259" t="str">
        <f t="shared" si="75"/>
        <v/>
      </c>
      <c r="U156" s="259" t="str">
        <f t="shared" si="64"/>
        <v>hours</v>
      </c>
      <c r="V156" s="39"/>
      <c r="W156" s="39"/>
      <c r="Y156" s="621"/>
      <c r="Z156" s="265"/>
      <c r="AA156" s="265"/>
      <c r="AB156" s="265"/>
      <c r="AC156" s="265"/>
      <c r="AD156" s="265"/>
      <c r="AE156" s="265"/>
      <c r="AF156" s="265"/>
      <c r="AG156" s="265"/>
      <c r="AH156" s="265"/>
      <c r="AI156" s="265"/>
      <c r="AJ156" s="265"/>
      <c r="AK156" s="265"/>
      <c r="AL156" s="265"/>
      <c r="AM156" s="265"/>
      <c r="AN156" s="265"/>
      <c r="AO156" s="618"/>
      <c r="AP156" s="269"/>
      <c r="AQ156" s="269"/>
      <c r="AR156" s="600"/>
      <c r="AS156" s="269"/>
      <c r="AT156" s="598" t="str">
        <f t="shared" si="76"/>
        <v/>
      </c>
      <c r="AU156" s="598" t="str">
        <f t="shared" si="76"/>
        <v/>
      </c>
      <c r="AV156" s="269"/>
      <c r="AW156" s="598" t="str">
        <f t="shared" si="65"/>
        <v/>
      </c>
      <c r="AX156" s="598" t="str">
        <f t="shared" si="65"/>
        <v/>
      </c>
      <c r="AY156" s="269"/>
      <c r="AZ156" s="598" t="str">
        <f t="shared" si="66"/>
        <v/>
      </c>
      <c r="BA156" s="598" t="str">
        <f t="shared" si="66"/>
        <v/>
      </c>
      <c r="BB156" s="269"/>
      <c r="BC156" s="598" t="str">
        <f t="shared" si="67"/>
        <v/>
      </c>
      <c r="BD156" s="598" t="str">
        <f t="shared" si="67"/>
        <v/>
      </c>
      <c r="BE156" s="269"/>
      <c r="BF156" s="598" t="str">
        <f t="shared" si="68"/>
        <v/>
      </c>
      <c r="BG156" s="598" t="str">
        <f t="shared" si="68"/>
        <v/>
      </c>
      <c r="BH156" s="269"/>
      <c r="BI156" s="598" t="str">
        <f t="shared" si="69"/>
        <v/>
      </c>
      <c r="BJ156" s="598" t="str">
        <f t="shared" si="69"/>
        <v/>
      </c>
      <c r="BK156" s="269"/>
      <c r="BL156" s="598" t="str">
        <f t="shared" si="70"/>
        <v/>
      </c>
      <c r="BM156" s="598" t="str">
        <f t="shared" si="70"/>
        <v/>
      </c>
      <c r="BN156" s="269"/>
      <c r="BO156" s="598" t="str">
        <f t="shared" si="71"/>
        <v/>
      </c>
      <c r="BP156" s="598" t="str">
        <f t="shared" si="71"/>
        <v/>
      </c>
      <c r="BQ156" s="269"/>
      <c r="BR156" s="598" t="str">
        <f t="shared" si="72"/>
        <v/>
      </c>
      <c r="BS156" s="598" t="str">
        <f t="shared" si="72"/>
        <v/>
      </c>
      <c r="BT156" s="269"/>
      <c r="BU156" s="598" t="str">
        <f t="shared" si="73"/>
        <v/>
      </c>
      <c r="BV156" s="598" t="str">
        <f t="shared" si="73"/>
        <v/>
      </c>
      <c r="BW156" s="269"/>
      <c r="BX156" s="618"/>
    </row>
    <row r="157" spans="1:76" s="174" customFormat="1" ht="14">
      <c r="A157" s="159">
        <v>4</v>
      </c>
      <c r="B157" s="301" t="str">
        <f t="shared" si="63"/>
        <v xml:space="preserve">: </v>
      </c>
      <c r="C157" s="168"/>
      <c r="D157" s="162"/>
      <c r="E157" s="160"/>
      <c r="F157" s="169"/>
      <c r="G157" s="161"/>
      <c r="H157" s="162"/>
      <c r="I157" s="162"/>
      <c r="J157" s="170"/>
      <c r="K157" s="170"/>
      <c r="L157" s="170"/>
      <c r="M157" s="659" t="s">
        <v>233</v>
      </c>
      <c r="N157" s="163"/>
      <c r="O157" s="163"/>
      <c r="P157" s="165"/>
      <c r="Q157" s="365"/>
      <c r="R157" s="259" t="str">
        <f t="shared" si="74"/>
        <v/>
      </c>
      <c r="S157" s="260" t="str">
        <f>IF(R157="","",IF(R182="Y",T157,IF(R157&gt;=R174-$AA$35*R178,IF(R157&lt;=R174+$AA$35*R178,R157,""),"")))</f>
        <v/>
      </c>
      <c r="T157" s="259" t="str">
        <f t="shared" si="75"/>
        <v/>
      </c>
      <c r="U157" s="259" t="str">
        <f t="shared" si="64"/>
        <v>hours</v>
      </c>
      <c r="V157" s="39"/>
      <c r="W157" s="39"/>
      <c r="Y157" s="621"/>
      <c r="Z157" s="265"/>
      <c r="AA157" s="265"/>
      <c r="AB157" s="265"/>
      <c r="AC157" s="265"/>
      <c r="AD157" s="265"/>
      <c r="AE157" s="265"/>
      <c r="AF157" s="265"/>
      <c r="AG157" s="265"/>
      <c r="AH157" s="265"/>
      <c r="AI157" s="265"/>
      <c r="AJ157" s="265"/>
      <c r="AK157" s="265"/>
      <c r="AL157" s="265"/>
      <c r="AM157" s="265"/>
      <c r="AN157" s="265"/>
      <c r="AO157" s="618"/>
      <c r="AP157" s="269"/>
      <c r="AQ157" s="269"/>
      <c r="AR157" s="600"/>
      <c r="AS157" s="269"/>
      <c r="AT157" s="598" t="str">
        <f t="shared" si="76"/>
        <v/>
      </c>
      <c r="AU157" s="598" t="str">
        <f t="shared" si="76"/>
        <v/>
      </c>
      <c r="AV157" s="269"/>
      <c r="AW157" s="598" t="str">
        <f t="shared" si="65"/>
        <v/>
      </c>
      <c r="AX157" s="598" t="str">
        <f t="shared" si="65"/>
        <v/>
      </c>
      <c r="AY157" s="269"/>
      <c r="AZ157" s="598" t="str">
        <f t="shared" si="66"/>
        <v/>
      </c>
      <c r="BA157" s="598" t="str">
        <f t="shared" si="66"/>
        <v/>
      </c>
      <c r="BB157" s="269"/>
      <c r="BC157" s="598" t="str">
        <f t="shared" si="67"/>
        <v/>
      </c>
      <c r="BD157" s="598" t="str">
        <f t="shared" si="67"/>
        <v/>
      </c>
      <c r="BE157" s="269"/>
      <c r="BF157" s="598" t="str">
        <f t="shared" si="68"/>
        <v/>
      </c>
      <c r="BG157" s="598" t="str">
        <f t="shared" si="68"/>
        <v/>
      </c>
      <c r="BH157" s="269"/>
      <c r="BI157" s="598" t="str">
        <f t="shared" si="69"/>
        <v/>
      </c>
      <c r="BJ157" s="598" t="str">
        <f t="shared" si="69"/>
        <v/>
      </c>
      <c r="BK157" s="269"/>
      <c r="BL157" s="598" t="str">
        <f t="shared" si="70"/>
        <v/>
      </c>
      <c r="BM157" s="598" t="str">
        <f t="shared" si="70"/>
        <v/>
      </c>
      <c r="BN157" s="269"/>
      <c r="BO157" s="598" t="str">
        <f t="shared" si="71"/>
        <v/>
      </c>
      <c r="BP157" s="598" t="str">
        <f t="shared" si="71"/>
        <v/>
      </c>
      <c r="BQ157" s="269"/>
      <c r="BR157" s="598" t="str">
        <f t="shared" si="72"/>
        <v/>
      </c>
      <c r="BS157" s="598" t="str">
        <f t="shared" si="72"/>
        <v/>
      </c>
      <c r="BT157" s="269"/>
      <c r="BU157" s="598" t="str">
        <f t="shared" si="73"/>
        <v/>
      </c>
      <c r="BV157" s="598" t="str">
        <f t="shared" si="73"/>
        <v/>
      </c>
      <c r="BW157" s="269"/>
      <c r="BX157" s="618"/>
    </row>
    <row r="158" spans="1:76" s="174" customFormat="1" ht="14">
      <c r="A158" s="159">
        <v>5</v>
      </c>
      <c r="B158" s="301" t="str">
        <f t="shared" si="63"/>
        <v xml:space="preserve">: </v>
      </c>
      <c r="C158" s="169"/>
      <c r="D158" s="169"/>
      <c r="E158" s="169"/>
      <c r="F158" s="169"/>
      <c r="G158" s="161"/>
      <c r="H158" s="162"/>
      <c r="I158" s="162"/>
      <c r="J158" s="170"/>
      <c r="K158" s="170"/>
      <c r="L158" s="170"/>
      <c r="M158" s="659" t="s">
        <v>233</v>
      </c>
      <c r="N158" s="163"/>
      <c r="O158" s="163"/>
      <c r="P158" s="165"/>
      <c r="Q158" s="365"/>
      <c r="R158" s="259" t="str">
        <f t="shared" si="74"/>
        <v/>
      </c>
      <c r="S158" s="260" t="str">
        <f>IF(R158="","",IF(R182="Y",T158,IF(R158&gt;=R174-$AA$35*R178,IF(R158&lt;=R174+$AA$35*R178,R158,""),"")))</f>
        <v/>
      </c>
      <c r="T158" s="259" t="str">
        <f t="shared" si="75"/>
        <v/>
      </c>
      <c r="U158" s="259" t="str">
        <f t="shared" si="64"/>
        <v>hours</v>
      </c>
      <c r="V158" s="39"/>
      <c r="W158" s="39"/>
      <c r="Y158" s="621"/>
      <c r="Z158" s="265"/>
      <c r="AA158" s="265"/>
      <c r="AB158" s="265"/>
      <c r="AC158" s="265"/>
      <c r="AD158" s="265"/>
      <c r="AE158" s="265"/>
      <c r="AF158" s="265"/>
      <c r="AG158" s="265"/>
      <c r="AH158" s="265"/>
      <c r="AI158" s="265"/>
      <c r="AJ158" s="265"/>
      <c r="AK158" s="265"/>
      <c r="AL158" s="265"/>
      <c r="AM158" s="265"/>
      <c r="AN158" s="265"/>
      <c r="AO158" s="618"/>
      <c r="AP158" s="269"/>
      <c r="AQ158" s="269"/>
      <c r="AR158" s="600"/>
      <c r="AS158" s="269"/>
      <c r="AT158" s="598" t="str">
        <f t="shared" si="76"/>
        <v/>
      </c>
      <c r="AU158" s="598" t="str">
        <f t="shared" si="76"/>
        <v/>
      </c>
      <c r="AV158" s="269"/>
      <c r="AW158" s="598" t="str">
        <f t="shared" si="65"/>
        <v/>
      </c>
      <c r="AX158" s="598" t="str">
        <f t="shared" si="65"/>
        <v/>
      </c>
      <c r="AY158" s="269"/>
      <c r="AZ158" s="598" t="str">
        <f t="shared" si="66"/>
        <v/>
      </c>
      <c r="BA158" s="598" t="str">
        <f t="shared" si="66"/>
        <v/>
      </c>
      <c r="BB158" s="269"/>
      <c r="BC158" s="598" t="str">
        <f t="shared" si="67"/>
        <v/>
      </c>
      <c r="BD158" s="598" t="str">
        <f t="shared" si="67"/>
        <v/>
      </c>
      <c r="BE158" s="269"/>
      <c r="BF158" s="598" t="str">
        <f t="shared" si="68"/>
        <v/>
      </c>
      <c r="BG158" s="598" t="str">
        <f t="shared" si="68"/>
        <v/>
      </c>
      <c r="BH158" s="269"/>
      <c r="BI158" s="598" t="str">
        <f t="shared" si="69"/>
        <v/>
      </c>
      <c r="BJ158" s="598" t="str">
        <f t="shared" si="69"/>
        <v/>
      </c>
      <c r="BK158" s="269"/>
      <c r="BL158" s="598" t="str">
        <f t="shared" si="70"/>
        <v/>
      </c>
      <c r="BM158" s="598" t="str">
        <f t="shared" si="70"/>
        <v/>
      </c>
      <c r="BN158" s="269"/>
      <c r="BO158" s="598" t="str">
        <f t="shared" si="71"/>
        <v/>
      </c>
      <c r="BP158" s="598" t="str">
        <f t="shared" si="71"/>
        <v/>
      </c>
      <c r="BQ158" s="269"/>
      <c r="BR158" s="598" t="str">
        <f t="shared" si="72"/>
        <v/>
      </c>
      <c r="BS158" s="598" t="str">
        <f t="shared" si="72"/>
        <v/>
      </c>
      <c r="BT158" s="269"/>
      <c r="BU158" s="598" t="str">
        <f t="shared" si="73"/>
        <v/>
      </c>
      <c r="BV158" s="598" t="str">
        <f t="shared" si="73"/>
        <v/>
      </c>
      <c r="BW158" s="269"/>
      <c r="BX158" s="618"/>
    </row>
    <row r="159" spans="1:76" s="174" customFormat="1" ht="14">
      <c r="A159" s="159">
        <v>6</v>
      </c>
      <c r="B159" s="301" t="str">
        <f t="shared" si="63"/>
        <v xml:space="preserve">: </v>
      </c>
      <c r="C159" s="169"/>
      <c r="D159" s="169"/>
      <c r="E159" s="169"/>
      <c r="F159" s="169"/>
      <c r="G159" s="161"/>
      <c r="H159" s="162"/>
      <c r="I159" s="162"/>
      <c r="J159" s="170"/>
      <c r="K159" s="170"/>
      <c r="L159" s="170"/>
      <c r="M159" s="659" t="s">
        <v>233</v>
      </c>
      <c r="N159" s="163"/>
      <c r="O159" s="163"/>
      <c r="P159" s="165"/>
      <c r="Q159" s="365"/>
      <c r="R159" s="259" t="str">
        <f t="shared" si="74"/>
        <v/>
      </c>
      <c r="S159" s="260" t="str">
        <f>IF(R159="","",IF(R182="Y",T159,IF(R159&gt;=R174-$AA$35*R178,IF(R159&lt;=R174+$AA$35*R178,R159,""),"")))</f>
        <v/>
      </c>
      <c r="T159" s="259" t="str">
        <f t="shared" si="75"/>
        <v/>
      </c>
      <c r="U159" s="259" t="str">
        <f t="shared" si="64"/>
        <v>hours</v>
      </c>
      <c r="V159" s="39"/>
      <c r="W159" s="39"/>
      <c r="Y159" s="621"/>
      <c r="Z159" s="265"/>
      <c r="AA159" s="265"/>
      <c r="AB159" s="265"/>
      <c r="AC159" s="265"/>
      <c r="AD159" s="265"/>
      <c r="AE159" s="265"/>
      <c r="AF159" s="265"/>
      <c r="AG159" s="265"/>
      <c r="AH159" s="265"/>
      <c r="AI159" s="265"/>
      <c r="AJ159" s="265"/>
      <c r="AK159" s="265"/>
      <c r="AL159" s="265"/>
      <c r="AM159" s="265"/>
      <c r="AN159" s="265"/>
      <c r="AO159" s="618"/>
      <c r="AP159" s="269"/>
      <c r="AQ159" s="269"/>
      <c r="AR159" s="600"/>
      <c r="AS159" s="269"/>
      <c r="AT159" s="598" t="str">
        <f t="shared" si="76"/>
        <v/>
      </c>
      <c r="AU159" s="598" t="str">
        <f t="shared" si="76"/>
        <v/>
      </c>
      <c r="AV159" s="269"/>
      <c r="AW159" s="598" t="str">
        <f t="shared" si="65"/>
        <v/>
      </c>
      <c r="AX159" s="598" t="str">
        <f t="shared" si="65"/>
        <v/>
      </c>
      <c r="AY159" s="269"/>
      <c r="AZ159" s="598" t="str">
        <f t="shared" si="66"/>
        <v/>
      </c>
      <c r="BA159" s="598" t="str">
        <f t="shared" si="66"/>
        <v/>
      </c>
      <c r="BB159" s="269"/>
      <c r="BC159" s="598" t="str">
        <f t="shared" si="67"/>
        <v/>
      </c>
      <c r="BD159" s="598" t="str">
        <f t="shared" si="67"/>
        <v/>
      </c>
      <c r="BE159" s="269"/>
      <c r="BF159" s="598" t="str">
        <f t="shared" si="68"/>
        <v/>
      </c>
      <c r="BG159" s="598" t="str">
        <f t="shared" si="68"/>
        <v/>
      </c>
      <c r="BH159" s="269"/>
      <c r="BI159" s="598" t="str">
        <f t="shared" si="69"/>
        <v/>
      </c>
      <c r="BJ159" s="598" t="str">
        <f t="shared" si="69"/>
        <v/>
      </c>
      <c r="BK159" s="269"/>
      <c r="BL159" s="598" t="str">
        <f t="shared" si="70"/>
        <v/>
      </c>
      <c r="BM159" s="598" t="str">
        <f t="shared" si="70"/>
        <v/>
      </c>
      <c r="BN159" s="269"/>
      <c r="BO159" s="598" t="str">
        <f t="shared" si="71"/>
        <v/>
      </c>
      <c r="BP159" s="598" t="str">
        <f t="shared" si="71"/>
        <v/>
      </c>
      <c r="BQ159" s="269"/>
      <c r="BR159" s="598" t="str">
        <f t="shared" si="72"/>
        <v/>
      </c>
      <c r="BS159" s="598" t="str">
        <f t="shared" si="72"/>
        <v/>
      </c>
      <c r="BT159" s="269"/>
      <c r="BU159" s="598" t="str">
        <f t="shared" si="73"/>
        <v/>
      </c>
      <c r="BV159" s="598" t="str">
        <f t="shared" si="73"/>
        <v/>
      </c>
      <c r="BW159" s="269"/>
      <c r="BX159" s="618"/>
    </row>
    <row r="160" spans="1:76" s="174" customFormat="1" ht="14">
      <c r="A160" s="159">
        <v>7</v>
      </c>
      <c r="B160" s="301" t="str">
        <f t="shared" si="63"/>
        <v xml:space="preserve">: </v>
      </c>
      <c r="C160" s="169"/>
      <c r="D160" s="169"/>
      <c r="E160" s="169"/>
      <c r="F160" s="169"/>
      <c r="G160" s="161"/>
      <c r="H160" s="162"/>
      <c r="I160" s="162"/>
      <c r="J160" s="170"/>
      <c r="K160" s="170"/>
      <c r="L160" s="170"/>
      <c r="M160" s="659" t="s">
        <v>233</v>
      </c>
      <c r="N160" s="163"/>
      <c r="O160" s="163"/>
      <c r="P160" s="165"/>
      <c r="Q160" s="365"/>
      <c r="R160" s="259" t="str">
        <f t="shared" si="74"/>
        <v/>
      </c>
      <c r="S160" s="260" t="str">
        <f>IF(R160="","",IF(R182="Y",T160,IF(R160&gt;=R174-$AA$35*R178,IF(R160&lt;=R174+$AA$35*R178,R160,""),"")))</f>
        <v/>
      </c>
      <c r="T160" s="259" t="str">
        <f t="shared" si="75"/>
        <v/>
      </c>
      <c r="U160" s="259" t="str">
        <f t="shared" si="64"/>
        <v>hours</v>
      </c>
      <c r="V160" s="39"/>
      <c r="W160" s="39"/>
      <c r="Y160" s="621"/>
      <c r="Z160" s="265"/>
      <c r="AA160" s="265"/>
      <c r="AB160" s="265"/>
      <c r="AC160" s="265"/>
      <c r="AD160" s="265"/>
      <c r="AE160" s="265"/>
      <c r="AF160" s="265"/>
      <c r="AG160" s="265"/>
      <c r="AH160" s="265"/>
      <c r="AI160" s="265"/>
      <c r="AJ160" s="265"/>
      <c r="AK160" s="265"/>
      <c r="AL160" s="265"/>
      <c r="AM160" s="265"/>
      <c r="AN160" s="265"/>
      <c r="AO160" s="618"/>
      <c r="AP160" s="269"/>
      <c r="AQ160" s="269"/>
      <c r="AR160" s="600"/>
      <c r="AS160" s="269"/>
      <c r="AT160" s="598" t="str">
        <f t="shared" si="76"/>
        <v/>
      </c>
      <c r="AU160" s="598" t="str">
        <f t="shared" si="76"/>
        <v/>
      </c>
      <c r="AV160" s="269"/>
      <c r="AW160" s="598" t="str">
        <f t="shared" si="65"/>
        <v/>
      </c>
      <c r="AX160" s="598" t="str">
        <f t="shared" si="65"/>
        <v/>
      </c>
      <c r="AY160" s="269"/>
      <c r="AZ160" s="598" t="str">
        <f t="shared" si="66"/>
        <v/>
      </c>
      <c r="BA160" s="598" t="str">
        <f t="shared" si="66"/>
        <v/>
      </c>
      <c r="BB160" s="269"/>
      <c r="BC160" s="598" t="str">
        <f t="shared" si="67"/>
        <v/>
      </c>
      <c r="BD160" s="598" t="str">
        <f t="shared" si="67"/>
        <v/>
      </c>
      <c r="BE160" s="269"/>
      <c r="BF160" s="598" t="str">
        <f t="shared" si="68"/>
        <v/>
      </c>
      <c r="BG160" s="598" t="str">
        <f t="shared" si="68"/>
        <v/>
      </c>
      <c r="BH160" s="269"/>
      <c r="BI160" s="598" t="str">
        <f t="shared" si="69"/>
        <v/>
      </c>
      <c r="BJ160" s="598" t="str">
        <f t="shared" si="69"/>
        <v/>
      </c>
      <c r="BK160" s="269"/>
      <c r="BL160" s="598" t="str">
        <f t="shared" si="70"/>
        <v/>
      </c>
      <c r="BM160" s="598" t="str">
        <f t="shared" si="70"/>
        <v/>
      </c>
      <c r="BN160" s="269"/>
      <c r="BO160" s="598" t="str">
        <f t="shared" si="71"/>
        <v/>
      </c>
      <c r="BP160" s="598" t="str">
        <f t="shared" si="71"/>
        <v/>
      </c>
      <c r="BQ160" s="269"/>
      <c r="BR160" s="598" t="str">
        <f t="shared" si="72"/>
        <v/>
      </c>
      <c r="BS160" s="598" t="str">
        <f t="shared" si="72"/>
        <v/>
      </c>
      <c r="BT160" s="269"/>
      <c r="BU160" s="598" t="str">
        <f t="shared" si="73"/>
        <v/>
      </c>
      <c r="BV160" s="598" t="str">
        <f t="shared" si="73"/>
        <v/>
      </c>
      <c r="BW160" s="269"/>
      <c r="BX160" s="618"/>
    </row>
    <row r="161" spans="1:76" s="174" customFormat="1" ht="14">
      <c r="A161" s="159">
        <v>8</v>
      </c>
      <c r="B161" s="301" t="str">
        <f t="shared" si="63"/>
        <v xml:space="preserve">: </v>
      </c>
      <c r="C161" s="169"/>
      <c r="D161" s="169"/>
      <c r="E161" s="169"/>
      <c r="F161" s="169"/>
      <c r="G161" s="161"/>
      <c r="H161" s="162"/>
      <c r="I161" s="162"/>
      <c r="J161" s="170"/>
      <c r="K161" s="170"/>
      <c r="L161" s="170"/>
      <c r="M161" s="659" t="s">
        <v>233</v>
      </c>
      <c r="N161" s="163"/>
      <c r="O161" s="163"/>
      <c r="P161" s="165"/>
      <c r="Q161" s="365"/>
      <c r="R161" s="259" t="str">
        <f t="shared" si="74"/>
        <v/>
      </c>
      <c r="S161" s="260" t="str">
        <f>IF(R161="","",IF(R182="Y",T161,IF(R161&gt;=R174-$AA$35*R178,IF(R161&lt;=R174+$AA$35*R178,R161,""),"")))</f>
        <v/>
      </c>
      <c r="T161" s="259" t="str">
        <f t="shared" si="75"/>
        <v/>
      </c>
      <c r="U161" s="259" t="str">
        <f t="shared" si="64"/>
        <v>hours</v>
      </c>
      <c r="V161" s="39"/>
      <c r="W161" s="39"/>
      <c r="Y161" s="621"/>
      <c r="Z161" s="265"/>
      <c r="AA161" s="265"/>
      <c r="AB161" s="265"/>
      <c r="AC161" s="265"/>
      <c r="AD161" s="265"/>
      <c r="AE161" s="265"/>
      <c r="AF161" s="265"/>
      <c r="AG161" s="265"/>
      <c r="AH161" s="265"/>
      <c r="AI161" s="265"/>
      <c r="AJ161" s="265"/>
      <c r="AK161" s="265"/>
      <c r="AL161" s="265"/>
      <c r="AM161" s="265"/>
      <c r="AN161" s="265"/>
      <c r="AO161" s="618"/>
      <c r="AP161" s="269"/>
      <c r="AQ161" s="269"/>
      <c r="AR161" s="600"/>
      <c r="AS161" s="269"/>
      <c r="AT161" s="598" t="str">
        <f t="shared" si="76"/>
        <v/>
      </c>
      <c r="AU161" s="598" t="str">
        <f t="shared" si="76"/>
        <v/>
      </c>
      <c r="AV161" s="269"/>
      <c r="AW161" s="598" t="str">
        <f t="shared" si="65"/>
        <v/>
      </c>
      <c r="AX161" s="598" t="str">
        <f t="shared" si="65"/>
        <v/>
      </c>
      <c r="AY161" s="269"/>
      <c r="AZ161" s="598" t="str">
        <f t="shared" si="66"/>
        <v/>
      </c>
      <c r="BA161" s="598" t="str">
        <f t="shared" si="66"/>
        <v/>
      </c>
      <c r="BB161" s="269"/>
      <c r="BC161" s="598" t="str">
        <f t="shared" si="67"/>
        <v/>
      </c>
      <c r="BD161" s="598" t="str">
        <f t="shared" si="67"/>
        <v/>
      </c>
      <c r="BE161" s="269"/>
      <c r="BF161" s="598" t="str">
        <f t="shared" si="68"/>
        <v/>
      </c>
      <c r="BG161" s="598" t="str">
        <f t="shared" si="68"/>
        <v/>
      </c>
      <c r="BH161" s="269"/>
      <c r="BI161" s="598" t="str">
        <f t="shared" si="69"/>
        <v/>
      </c>
      <c r="BJ161" s="598" t="str">
        <f t="shared" si="69"/>
        <v/>
      </c>
      <c r="BK161" s="269"/>
      <c r="BL161" s="598" t="str">
        <f t="shared" si="70"/>
        <v/>
      </c>
      <c r="BM161" s="598" t="str">
        <f t="shared" si="70"/>
        <v/>
      </c>
      <c r="BN161" s="269"/>
      <c r="BO161" s="598" t="str">
        <f t="shared" si="71"/>
        <v/>
      </c>
      <c r="BP161" s="598" t="str">
        <f t="shared" si="71"/>
        <v/>
      </c>
      <c r="BQ161" s="269"/>
      <c r="BR161" s="598" t="str">
        <f t="shared" si="72"/>
        <v/>
      </c>
      <c r="BS161" s="598" t="str">
        <f t="shared" si="72"/>
        <v/>
      </c>
      <c r="BT161" s="269"/>
      <c r="BU161" s="598" t="str">
        <f t="shared" si="73"/>
        <v/>
      </c>
      <c r="BV161" s="598" t="str">
        <f t="shared" si="73"/>
        <v/>
      </c>
      <c r="BW161" s="269"/>
      <c r="BX161" s="618"/>
    </row>
    <row r="162" spans="1:76" s="174" customFormat="1" ht="14">
      <c r="A162" s="159">
        <v>9</v>
      </c>
      <c r="B162" s="301" t="str">
        <f t="shared" si="63"/>
        <v xml:space="preserve">: </v>
      </c>
      <c r="C162" s="169"/>
      <c r="D162" s="169"/>
      <c r="E162" s="169"/>
      <c r="F162" s="169"/>
      <c r="G162" s="161"/>
      <c r="H162" s="162"/>
      <c r="I162" s="162"/>
      <c r="J162" s="170"/>
      <c r="K162" s="170"/>
      <c r="L162" s="170"/>
      <c r="M162" s="659" t="s">
        <v>233</v>
      </c>
      <c r="N162" s="163"/>
      <c r="O162" s="163"/>
      <c r="P162" s="165"/>
      <c r="Q162" s="365"/>
      <c r="R162" s="259" t="str">
        <f t="shared" si="74"/>
        <v/>
      </c>
      <c r="S162" s="260" t="str">
        <f>IF(R162="","",IF(R182="Y",T162,IF(R162&gt;=R174-$AA$35*R178,IF(R162&lt;=R174+$AA$35*R178,R162,""),"")))</f>
        <v/>
      </c>
      <c r="T162" s="259" t="str">
        <f t="shared" si="75"/>
        <v/>
      </c>
      <c r="U162" s="259" t="str">
        <f t="shared" si="64"/>
        <v>hours</v>
      </c>
      <c r="V162" s="39"/>
      <c r="W162" s="39"/>
      <c r="Y162" s="621"/>
      <c r="Z162" s="265"/>
      <c r="AA162" s="265"/>
      <c r="AB162" s="265"/>
      <c r="AC162" s="265"/>
      <c r="AD162" s="265"/>
      <c r="AE162" s="265"/>
      <c r="AF162" s="265"/>
      <c r="AG162" s="265"/>
      <c r="AH162" s="265"/>
      <c r="AI162" s="265"/>
      <c r="AJ162" s="265"/>
      <c r="AK162" s="265"/>
      <c r="AL162" s="265"/>
      <c r="AM162" s="265"/>
      <c r="AN162" s="265"/>
      <c r="AO162" s="618"/>
      <c r="AP162" s="269"/>
      <c r="AQ162" s="269"/>
      <c r="AR162" s="600"/>
      <c r="AS162" s="269"/>
      <c r="AT162" s="598" t="str">
        <f t="shared" si="76"/>
        <v/>
      </c>
      <c r="AU162" s="598" t="str">
        <f t="shared" si="76"/>
        <v/>
      </c>
      <c r="AV162" s="269"/>
      <c r="AW162" s="598" t="str">
        <f t="shared" si="65"/>
        <v/>
      </c>
      <c r="AX162" s="598" t="str">
        <f t="shared" si="65"/>
        <v/>
      </c>
      <c r="AY162" s="269"/>
      <c r="AZ162" s="598" t="str">
        <f t="shared" si="66"/>
        <v/>
      </c>
      <c r="BA162" s="598" t="str">
        <f t="shared" si="66"/>
        <v/>
      </c>
      <c r="BB162" s="269"/>
      <c r="BC162" s="598" t="str">
        <f t="shared" si="67"/>
        <v/>
      </c>
      <c r="BD162" s="598" t="str">
        <f t="shared" si="67"/>
        <v/>
      </c>
      <c r="BE162" s="269"/>
      <c r="BF162" s="598" t="str">
        <f t="shared" si="68"/>
        <v/>
      </c>
      <c r="BG162" s="598" t="str">
        <f t="shared" si="68"/>
        <v/>
      </c>
      <c r="BH162" s="269"/>
      <c r="BI162" s="598" t="str">
        <f t="shared" si="69"/>
        <v/>
      </c>
      <c r="BJ162" s="598" t="str">
        <f t="shared" si="69"/>
        <v/>
      </c>
      <c r="BK162" s="269"/>
      <c r="BL162" s="598" t="str">
        <f t="shared" si="70"/>
        <v/>
      </c>
      <c r="BM162" s="598" t="str">
        <f t="shared" si="70"/>
        <v/>
      </c>
      <c r="BN162" s="269"/>
      <c r="BO162" s="598" t="str">
        <f t="shared" si="71"/>
        <v/>
      </c>
      <c r="BP162" s="598" t="str">
        <f t="shared" si="71"/>
        <v/>
      </c>
      <c r="BQ162" s="269"/>
      <c r="BR162" s="598" t="str">
        <f t="shared" si="72"/>
        <v/>
      </c>
      <c r="BS162" s="598" t="str">
        <f t="shared" si="72"/>
        <v/>
      </c>
      <c r="BT162" s="269"/>
      <c r="BU162" s="598" t="str">
        <f t="shared" si="73"/>
        <v/>
      </c>
      <c r="BV162" s="598" t="str">
        <f t="shared" si="73"/>
        <v/>
      </c>
      <c r="BW162" s="269"/>
      <c r="BX162" s="618"/>
    </row>
    <row r="163" spans="1:76" s="174" customFormat="1" ht="14">
      <c r="A163" s="159">
        <v>10</v>
      </c>
      <c r="B163" s="301" t="str">
        <f t="shared" si="63"/>
        <v xml:space="preserve">: </v>
      </c>
      <c r="C163" s="169"/>
      <c r="D163" s="169"/>
      <c r="E163" s="169"/>
      <c r="F163" s="169"/>
      <c r="G163" s="161"/>
      <c r="H163" s="162"/>
      <c r="I163" s="162"/>
      <c r="J163" s="170"/>
      <c r="K163" s="170"/>
      <c r="L163" s="170"/>
      <c r="M163" s="659" t="s">
        <v>233</v>
      </c>
      <c r="N163" s="163"/>
      <c r="O163" s="163"/>
      <c r="P163" s="165"/>
      <c r="Q163" s="365"/>
      <c r="R163" s="259" t="str">
        <f t="shared" si="74"/>
        <v/>
      </c>
      <c r="S163" s="260" t="str">
        <f>IF(R163="","",IF(R182="Y",T163,IF(R163&gt;=R174-$AA$35*R178,IF(R163&lt;=R174+$AA$35*R178,R163,""),"")))</f>
        <v/>
      </c>
      <c r="T163" s="259" t="str">
        <f t="shared" si="75"/>
        <v/>
      </c>
      <c r="U163" s="259" t="str">
        <f t="shared" si="64"/>
        <v>hours</v>
      </c>
      <c r="V163" s="39"/>
      <c r="W163" s="39"/>
      <c r="Y163" s="621"/>
      <c r="Z163" s="265"/>
      <c r="AA163" s="265"/>
      <c r="AB163" s="265"/>
      <c r="AC163" s="265"/>
      <c r="AD163" s="265"/>
      <c r="AE163" s="265"/>
      <c r="AF163" s="265"/>
      <c r="AG163" s="265"/>
      <c r="AH163" s="265"/>
      <c r="AI163" s="265"/>
      <c r="AJ163" s="265"/>
      <c r="AK163" s="265"/>
      <c r="AL163" s="265"/>
      <c r="AM163" s="265"/>
      <c r="AN163" s="265"/>
      <c r="AO163" s="618"/>
      <c r="AP163" s="269"/>
      <c r="AQ163" s="269"/>
      <c r="AR163" s="600"/>
      <c r="AS163" s="269"/>
      <c r="AT163" s="598" t="str">
        <f t="shared" si="76"/>
        <v/>
      </c>
      <c r="AU163" s="598" t="str">
        <f t="shared" si="76"/>
        <v/>
      </c>
      <c r="AV163" s="269"/>
      <c r="AW163" s="598" t="str">
        <f t="shared" si="65"/>
        <v/>
      </c>
      <c r="AX163" s="598" t="str">
        <f t="shared" si="65"/>
        <v/>
      </c>
      <c r="AY163" s="269"/>
      <c r="AZ163" s="598" t="str">
        <f t="shared" si="66"/>
        <v/>
      </c>
      <c r="BA163" s="598" t="str">
        <f t="shared" si="66"/>
        <v/>
      </c>
      <c r="BB163" s="269"/>
      <c r="BC163" s="598" t="str">
        <f t="shared" si="67"/>
        <v/>
      </c>
      <c r="BD163" s="598" t="str">
        <f t="shared" si="67"/>
        <v/>
      </c>
      <c r="BE163" s="269"/>
      <c r="BF163" s="598" t="str">
        <f t="shared" si="68"/>
        <v/>
      </c>
      <c r="BG163" s="598" t="str">
        <f t="shared" si="68"/>
        <v/>
      </c>
      <c r="BH163" s="269"/>
      <c r="BI163" s="598" t="str">
        <f t="shared" si="69"/>
        <v/>
      </c>
      <c r="BJ163" s="598" t="str">
        <f t="shared" si="69"/>
        <v/>
      </c>
      <c r="BK163" s="269"/>
      <c r="BL163" s="598" t="str">
        <f t="shared" si="70"/>
        <v/>
      </c>
      <c r="BM163" s="598" t="str">
        <f t="shared" si="70"/>
        <v/>
      </c>
      <c r="BN163" s="269"/>
      <c r="BO163" s="598" t="str">
        <f t="shared" si="71"/>
        <v/>
      </c>
      <c r="BP163" s="598" t="str">
        <f t="shared" si="71"/>
        <v/>
      </c>
      <c r="BQ163" s="269"/>
      <c r="BR163" s="598" t="str">
        <f t="shared" si="72"/>
        <v/>
      </c>
      <c r="BS163" s="598" t="str">
        <f t="shared" si="72"/>
        <v/>
      </c>
      <c r="BT163" s="269"/>
      <c r="BU163" s="598" t="str">
        <f t="shared" si="73"/>
        <v/>
      </c>
      <c r="BV163" s="598" t="str">
        <f t="shared" si="73"/>
        <v/>
      </c>
      <c r="BW163" s="269"/>
      <c r="BX163" s="618"/>
    </row>
    <row r="164" spans="1:76" s="174" customFormat="1" ht="14">
      <c r="A164" s="159">
        <v>11</v>
      </c>
      <c r="B164" s="301" t="str">
        <f t="shared" si="63"/>
        <v xml:space="preserve">: </v>
      </c>
      <c r="C164" s="168"/>
      <c r="D164" s="162"/>
      <c r="E164" s="162"/>
      <c r="F164" s="169"/>
      <c r="G164" s="161"/>
      <c r="H164" s="162"/>
      <c r="I164" s="162"/>
      <c r="J164" s="170"/>
      <c r="K164" s="170"/>
      <c r="L164" s="170"/>
      <c r="M164" s="659" t="s">
        <v>233</v>
      </c>
      <c r="N164" s="163"/>
      <c r="O164" s="163"/>
      <c r="P164" s="165"/>
      <c r="Q164" s="365"/>
      <c r="R164" s="259" t="str">
        <f t="shared" si="74"/>
        <v/>
      </c>
      <c r="S164" s="260" t="str">
        <f>IF(R164="","",IF(R182="Y",T164,IF(R164&gt;=R174-$AA$35*R178,IF(R164&lt;=R174+$AA$35*R178,R164,""),"")))</f>
        <v/>
      </c>
      <c r="T164" s="259" t="str">
        <f t="shared" si="75"/>
        <v/>
      </c>
      <c r="U164" s="259" t="str">
        <f t="shared" si="64"/>
        <v>hours</v>
      </c>
      <c r="V164" s="39"/>
      <c r="W164" s="39"/>
      <c r="Y164" s="621"/>
      <c r="Z164" s="265"/>
      <c r="AA164" s="265"/>
      <c r="AB164" s="265"/>
      <c r="AC164" s="265"/>
      <c r="AD164" s="265"/>
      <c r="AE164" s="265"/>
      <c r="AF164" s="265"/>
      <c r="AG164" s="265"/>
      <c r="AH164" s="265"/>
      <c r="AI164" s="265"/>
      <c r="AJ164" s="265"/>
      <c r="AK164" s="265"/>
      <c r="AL164" s="265"/>
      <c r="AM164" s="265"/>
      <c r="AN164" s="265"/>
      <c r="AO164" s="618"/>
      <c r="AP164" s="269"/>
      <c r="AQ164" s="269"/>
      <c r="AR164" s="600"/>
      <c r="AS164" s="269"/>
      <c r="AT164" s="598" t="str">
        <f t="shared" si="76"/>
        <v/>
      </c>
      <c r="AU164" s="598" t="str">
        <f t="shared" si="76"/>
        <v/>
      </c>
      <c r="AV164" s="269"/>
      <c r="AW164" s="598" t="str">
        <f t="shared" si="65"/>
        <v/>
      </c>
      <c r="AX164" s="598" t="str">
        <f t="shared" si="65"/>
        <v/>
      </c>
      <c r="AY164" s="269"/>
      <c r="AZ164" s="598" t="str">
        <f t="shared" si="66"/>
        <v/>
      </c>
      <c r="BA164" s="598" t="str">
        <f t="shared" si="66"/>
        <v/>
      </c>
      <c r="BB164" s="269"/>
      <c r="BC164" s="598" t="str">
        <f t="shared" si="67"/>
        <v/>
      </c>
      <c r="BD164" s="598" t="str">
        <f t="shared" si="67"/>
        <v/>
      </c>
      <c r="BE164" s="269"/>
      <c r="BF164" s="598" t="str">
        <f t="shared" si="68"/>
        <v/>
      </c>
      <c r="BG164" s="598" t="str">
        <f t="shared" si="68"/>
        <v/>
      </c>
      <c r="BH164" s="269"/>
      <c r="BI164" s="598" t="str">
        <f t="shared" si="69"/>
        <v/>
      </c>
      <c r="BJ164" s="598" t="str">
        <f t="shared" si="69"/>
        <v/>
      </c>
      <c r="BK164" s="269"/>
      <c r="BL164" s="598" t="str">
        <f t="shared" si="70"/>
        <v/>
      </c>
      <c r="BM164" s="598" t="str">
        <f t="shared" si="70"/>
        <v/>
      </c>
      <c r="BN164" s="269"/>
      <c r="BO164" s="598" t="str">
        <f t="shared" si="71"/>
        <v/>
      </c>
      <c r="BP164" s="598" t="str">
        <f t="shared" si="71"/>
        <v/>
      </c>
      <c r="BQ164" s="269"/>
      <c r="BR164" s="598" t="str">
        <f t="shared" si="72"/>
        <v/>
      </c>
      <c r="BS164" s="598" t="str">
        <f t="shared" si="72"/>
        <v/>
      </c>
      <c r="BT164" s="269"/>
      <c r="BU164" s="598" t="str">
        <f t="shared" si="73"/>
        <v/>
      </c>
      <c r="BV164" s="598" t="str">
        <f t="shared" si="73"/>
        <v/>
      </c>
      <c r="BW164" s="269"/>
      <c r="BX164" s="618"/>
    </row>
    <row r="165" spans="1:76" s="174" customFormat="1" ht="14">
      <c r="A165" s="159">
        <v>12</v>
      </c>
      <c r="B165" s="301" t="str">
        <f t="shared" si="63"/>
        <v xml:space="preserve">: </v>
      </c>
      <c r="C165" s="169"/>
      <c r="D165" s="169"/>
      <c r="E165" s="169"/>
      <c r="F165" s="169"/>
      <c r="G165" s="161"/>
      <c r="H165" s="162"/>
      <c r="I165" s="162"/>
      <c r="J165" s="170"/>
      <c r="K165" s="170"/>
      <c r="L165" s="170"/>
      <c r="M165" s="659" t="s">
        <v>233</v>
      </c>
      <c r="N165" s="163"/>
      <c r="O165" s="163"/>
      <c r="P165" s="165"/>
      <c r="Q165" s="365"/>
      <c r="R165" s="259" t="str">
        <f t="shared" si="74"/>
        <v/>
      </c>
      <c r="S165" s="260" t="str">
        <f>IF(R165="","",IF(R182="Y",T165,IF(R165&gt;=R174-$AA$35*R178,IF(R165&lt;=R174+$AA$35*R178,R165,""),"")))</f>
        <v/>
      </c>
      <c r="T165" s="259" t="str">
        <f t="shared" si="75"/>
        <v/>
      </c>
      <c r="U165" s="259" t="str">
        <f t="shared" si="64"/>
        <v>hours</v>
      </c>
      <c r="V165" s="39"/>
      <c r="W165" s="39"/>
      <c r="Y165" s="621"/>
      <c r="Z165" s="265"/>
      <c r="AA165" s="265"/>
      <c r="AB165" s="265"/>
      <c r="AC165" s="265"/>
      <c r="AD165" s="265"/>
      <c r="AE165" s="265"/>
      <c r="AF165" s="265"/>
      <c r="AG165" s="265"/>
      <c r="AH165" s="265"/>
      <c r="AI165" s="265"/>
      <c r="AJ165" s="265"/>
      <c r="AK165" s="265"/>
      <c r="AL165" s="265"/>
      <c r="AM165" s="265"/>
      <c r="AN165" s="265"/>
      <c r="AO165" s="618"/>
      <c r="AP165" s="269"/>
      <c r="AQ165" s="269"/>
      <c r="AR165" s="600"/>
      <c r="AS165" s="269"/>
      <c r="AT165" s="598" t="str">
        <f t="shared" si="76"/>
        <v/>
      </c>
      <c r="AU165" s="598" t="str">
        <f t="shared" si="76"/>
        <v/>
      </c>
      <c r="AV165" s="269"/>
      <c r="AW165" s="598" t="str">
        <f t="shared" si="65"/>
        <v/>
      </c>
      <c r="AX165" s="598" t="str">
        <f t="shared" si="65"/>
        <v/>
      </c>
      <c r="AY165" s="269"/>
      <c r="AZ165" s="598" t="str">
        <f t="shared" si="66"/>
        <v/>
      </c>
      <c r="BA165" s="598" t="str">
        <f t="shared" si="66"/>
        <v/>
      </c>
      <c r="BB165" s="269"/>
      <c r="BC165" s="598" t="str">
        <f t="shared" si="67"/>
        <v/>
      </c>
      <c r="BD165" s="598" t="str">
        <f t="shared" si="67"/>
        <v/>
      </c>
      <c r="BE165" s="269"/>
      <c r="BF165" s="598" t="str">
        <f t="shared" si="68"/>
        <v/>
      </c>
      <c r="BG165" s="598" t="str">
        <f t="shared" si="68"/>
        <v/>
      </c>
      <c r="BH165" s="269"/>
      <c r="BI165" s="598" t="str">
        <f t="shared" si="69"/>
        <v/>
      </c>
      <c r="BJ165" s="598" t="str">
        <f t="shared" si="69"/>
        <v/>
      </c>
      <c r="BK165" s="269"/>
      <c r="BL165" s="598" t="str">
        <f t="shared" si="70"/>
        <v/>
      </c>
      <c r="BM165" s="598" t="str">
        <f t="shared" si="70"/>
        <v/>
      </c>
      <c r="BN165" s="269"/>
      <c r="BO165" s="598" t="str">
        <f t="shared" si="71"/>
        <v/>
      </c>
      <c r="BP165" s="598" t="str">
        <f t="shared" si="71"/>
        <v/>
      </c>
      <c r="BQ165" s="269"/>
      <c r="BR165" s="598" t="str">
        <f t="shared" si="72"/>
        <v/>
      </c>
      <c r="BS165" s="598" t="str">
        <f t="shared" si="72"/>
        <v/>
      </c>
      <c r="BT165" s="269"/>
      <c r="BU165" s="598" t="str">
        <f t="shared" si="73"/>
        <v/>
      </c>
      <c r="BV165" s="598" t="str">
        <f t="shared" si="73"/>
        <v/>
      </c>
      <c r="BW165" s="269"/>
      <c r="BX165" s="618"/>
    </row>
    <row r="166" spans="1:76" s="174" customFormat="1" ht="14">
      <c r="A166" s="159">
        <v>13</v>
      </c>
      <c r="B166" s="301" t="str">
        <f t="shared" si="63"/>
        <v xml:space="preserve">: </v>
      </c>
      <c r="C166" s="169"/>
      <c r="D166" s="169"/>
      <c r="E166" s="169"/>
      <c r="F166" s="169"/>
      <c r="G166" s="161"/>
      <c r="H166" s="162"/>
      <c r="I166" s="162"/>
      <c r="J166" s="170"/>
      <c r="K166" s="170"/>
      <c r="L166" s="170"/>
      <c r="M166" s="659" t="s">
        <v>233</v>
      </c>
      <c r="N166" s="163"/>
      <c r="O166" s="163"/>
      <c r="P166" s="165"/>
      <c r="Q166" s="365"/>
      <c r="R166" s="259" t="str">
        <f t="shared" si="74"/>
        <v/>
      </c>
      <c r="S166" s="260" t="str">
        <f>IF(R166="","",IF(R182="Y",T166,IF(R166&gt;=R174-$AA$35*R178,IF(R166&lt;=R174+$AA$35*R178,R166,""),"")))</f>
        <v/>
      </c>
      <c r="T166" s="259" t="str">
        <f t="shared" si="75"/>
        <v/>
      </c>
      <c r="U166" s="259" t="str">
        <f t="shared" si="64"/>
        <v>hours</v>
      </c>
      <c r="V166" s="39"/>
      <c r="W166" s="39"/>
      <c r="Y166" s="621"/>
      <c r="Z166" s="265"/>
      <c r="AA166" s="265"/>
      <c r="AB166" s="265"/>
      <c r="AC166" s="265"/>
      <c r="AD166" s="265"/>
      <c r="AE166" s="265"/>
      <c r="AF166" s="265"/>
      <c r="AG166" s="265"/>
      <c r="AH166" s="265"/>
      <c r="AI166" s="265"/>
      <c r="AJ166" s="265"/>
      <c r="AK166" s="265"/>
      <c r="AL166" s="265"/>
      <c r="AM166" s="265"/>
      <c r="AN166" s="265"/>
      <c r="AO166" s="618"/>
      <c r="AP166" s="269"/>
      <c r="AQ166" s="269"/>
      <c r="AR166" s="600"/>
      <c r="AS166" s="269"/>
      <c r="AT166" s="598" t="str">
        <f t="shared" si="76"/>
        <v/>
      </c>
      <c r="AU166" s="598" t="str">
        <f t="shared" si="76"/>
        <v/>
      </c>
      <c r="AV166" s="269"/>
      <c r="AW166" s="598" t="str">
        <f t="shared" si="65"/>
        <v/>
      </c>
      <c r="AX166" s="598" t="str">
        <f t="shared" si="65"/>
        <v/>
      </c>
      <c r="AY166" s="269"/>
      <c r="AZ166" s="598" t="str">
        <f t="shared" si="66"/>
        <v/>
      </c>
      <c r="BA166" s="598" t="str">
        <f t="shared" si="66"/>
        <v/>
      </c>
      <c r="BB166" s="269"/>
      <c r="BC166" s="598" t="str">
        <f t="shared" si="67"/>
        <v/>
      </c>
      <c r="BD166" s="598" t="str">
        <f t="shared" si="67"/>
        <v/>
      </c>
      <c r="BE166" s="269"/>
      <c r="BF166" s="598" t="str">
        <f t="shared" si="68"/>
        <v/>
      </c>
      <c r="BG166" s="598" t="str">
        <f t="shared" si="68"/>
        <v/>
      </c>
      <c r="BH166" s="269"/>
      <c r="BI166" s="598" t="str">
        <f t="shared" si="69"/>
        <v/>
      </c>
      <c r="BJ166" s="598" t="str">
        <f t="shared" si="69"/>
        <v/>
      </c>
      <c r="BK166" s="269"/>
      <c r="BL166" s="598" t="str">
        <f t="shared" si="70"/>
        <v/>
      </c>
      <c r="BM166" s="598" t="str">
        <f t="shared" si="70"/>
        <v/>
      </c>
      <c r="BN166" s="269"/>
      <c r="BO166" s="598" t="str">
        <f t="shared" si="71"/>
        <v/>
      </c>
      <c r="BP166" s="598" t="str">
        <f t="shared" si="71"/>
        <v/>
      </c>
      <c r="BQ166" s="269"/>
      <c r="BR166" s="598" t="str">
        <f t="shared" si="72"/>
        <v/>
      </c>
      <c r="BS166" s="598" t="str">
        <f t="shared" si="72"/>
        <v/>
      </c>
      <c r="BT166" s="269"/>
      <c r="BU166" s="598" t="str">
        <f t="shared" si="73"/>
        <v/>
      </c>
      <c r="BV166" s="598" t="str">
        <f t="shared" si="73"/>
        <v/>
      </c>
      <c r="BW166" s="269"/>
      <c r="BX166" s="618"/>
    </row>
    <row r="167" spans="1:76" s="174" customFormat="1" ht="14">
      <c r="A167" s="159">
        <v>14</v>
      </c>
      <c r="B167" s="301" t="str">
        <f t="shared" si="63"/>
        <v xml:space="preserve">: </v>
      </c>
      <c r="C167" s="169"/>
      <c r="D167" s="169"/>
      <c r="E167" s="169"/>
      <c r="F167" s="169"/>
      <c r="G167" s="161"/>
      <c r="H167" s="162"/>
      <c r="I167" s="162"/>
      <c r="J167" s="170"/>
      <c r="K167" s="170"/>
      <c r="L167" s="170"/>
      <c r="M167" s="659" t="s">
        <v>233</v>
      </c>
      <c r="N167" s="163"/>
      <c r="O167" s="163"/>
      <c r="P167" s="165"/>
      <c r="Q167" s="365"/>
      <c r="R167" s="259" t="str">
        <f t="shared" si="74"/>
        <v/>
      </c>
      <c r="S167" s="260" t="str">
        <f>IF(R167="","",IF(R182="Y",T167,IF(R167&gt;=R174-$AA$35*R178,IF(R167&lt;=R174+$AA$35*R178,R167,""),"")))</f>
        <v/>
      </c>
      <c r="T167" s="259" t="str">
        <f t="shared" si="75"/>
        <v/>
      </c>
      <c r="U167" s="259" t="str">
        <f t="shared" si="64"/>
        <v>hours</v>
      </c>
      <c r="V167" s="39"/>
      <c r="W167" s="39"/>
      <c r="Y167" s="621"/>
      <c r="Z167" s="265"/>
      <c r="AA167" s="265"/>
      <c r="AB167" s="265"/>
      <c r="AC167" s="265"/>
      <c r="AD167" s="265"/>
      <c r="AE167" s="265"/>
      <c r="AF167" s="265"/>
      <c r="AG167" s="265"/>
      <c r="AH167" s="265"/>
      <c r="AI167" s="265"/>
      <c r="AJ167" s="265"/>
      <c r="AK167" s="265"/>
      <c r="AL167" s="265"/>
      <c r="AM167" s="265"/>
      <c r="AN167" s="265"/>
      <c r="AO167" s="618"/>
      <c r="AP167" s="269"/>
      <c r="AQ167" s="269"/>
      <c r="AR167" s="600"/>
      <c r="AS167" s="269"/>
      <c r="AT167" s="598" t="str">
        <f t="shared" si="76"/>
        <v/>
      </c>
      <c r="AU167" s="598" t="str">
        <f t="shared" si="76"/>
        <v/>
      </c>
      <c r="AV167" s="269"/>
      <c r="AW167" s="598" t="str">
        <f t="shared" si="65"/>
        <v/>
      </c>
      <c r="AX167" s="598" t="str">
        <f t="shared" si="65"/>
        <v/>
      </c>
      <c r="AY167" s="269"/>
      <c r="AZ167" s="598" t="str">
        <f t="shared" si="66"/>
        <v/>
      </c>
      <c r="BA167" s="598" t="str">
        <f t="shared" si="66"/>
        <v/>
      </c>
      <c r="BB167" s="269"/>
      <c r="BC167" s="598" t="str">
        <f t="shared" si="67"/>
        <v/>
      </c>
      <c r="BD167" s="598" t="str">
        <f t="shared" si="67"/>
        <v/>
      </c>
      <c r="BE167" s="269"/>
      <c r="BF167" s="598" t="str">
        <f t="shared" si="68"/>
        <v/>
      </c>
      <c r="BG167" s="598" t="str">
        <f t="shared" si="68"/>
        <v/>
      </c>
      <c r="BH167" s="269"/>
      <c r="BI167" s="598" t="str">
        <f t="shared" si="69"/>
        <v/>
      </c>
      <c r="BJ167" s="598" t="str">
        <f t="shared" si="69"/>
        <v/>
      </c>
      <c r="BK167" s="269"/>
      <c r="BL167" s="598" t="str">
        <f t="shared" si="70"/>
        <v/>
      </c>
      <c r="BM167" s="598" t="str">
        <f t="shared" si="70"/>
        <v/>
      </c>
      <c r="BN167" s="269"/>
      <c r="BO167" s="598" t="str">
        <f t="shared" si="71"/>
        <v/>
      </c>
      <c r="BP167" s="598" t="str">
        <f t="shared" si="71"/>
        <v/>
      </c>
      <c r="BQ167" s="269"/>
      <c r="BR167" s="598" t="str">
        <f t="shared" si="72"/>
        <v/>
      </c>
      <c r="BS167" s="598" t="str">
        <f t="shared" si="72"/>
        <v/>
      </c>
      <c r="BT167" s="269"/>
      <c r="BU167" s="598" t="str">
        <f t="shared" si="73"/>
        <v/>
      </c>
      <c r="BV167" s="598" t="str">
        <f t="shared" si="73"/>
        <v/>
      </c>
      <c r="BW167" s="269"/>
      <c r="BX167" s="618"/>
    </row>
    <row r="168" spans="1:76" s="174" customFormat="1" ht="14">
      <c r="A168" s="159">
        <v>15</v>
      </c>
      <c r="B168" s="301" t="str">
        <f t="shared" si="63"/>
        <v xml:space="preserve">: </v>
      </c>
      <c r="C168" s="169"/>
      <c r="D168" s="169"/>
      <c r="E168" s="169"/>
      <c r="F168" s="169"/>
      <c r="G168" s="161"/>
      <c r="H168" s="162"/>
      <c r="I168" s="162"/>
      <c r="J168" s="170"/>
      <c r="K168" s="170"/>
      <c r="L168" s="170"/>
      <c r="M168" s="659" t="s">
        <v>233</v>
      </c>
      <c r="N168" s="163"/>
      <c r="O168" s="163"/>
      <c r="P168" s="165"/>
      <c r="Q168" s="365"/>
      <c r="R168" s="259" t="str">
        <f t="shared" si="74"/>
        <v/>
      </c>
      <c r="S168" s="260" t="str">
        <f>IF(R168="","",IF(R182="Y",T168,IF(R168&gt;=R174-$AA$35*R178,IF(R168&lt;=R174+$AA$35*R178,R168,""),"")))</f>
        <v/>
      </c>
      <c r="T168" s="259" t="str">
        <f t="shared" si="75"/>
        <v/>
      </c>
      <c r="U168" s="259" t="str">
        <f t="shared" si="64"/>
        <v>hours</v>
      </c>
      <c r="V168" s="39"/>
      <c r="W168" s="39"/>
      <c r="Y168" s="621"/>
      <c r="Z168" s="265"/>
      <c r="AA168" s="265"/>
      <c r="AB168" s="265"/>
      <c r="AC168" s="265"/>
      <c r="AD168" s="265"/>
      <c r="AE168" s="265"/>
      <c r="AF168" s="265"/>
      <c r="AG168" s="265"/>
      <c r="AH168" s="265"/>
      <c r="AI168" s="265"/>
      <c r="AJ168" s="265"/>
      <c r="AK168" s="265"/>
      <c r="AL168" s="265"/>
      <c r="AM168" s="265"/>
      <c r="AN168" s="265"/>
      <c r="AO168" s="618"/>
      <c r="AP168" s="269"/>
      <c r="AQ168" s="269"/>
      <c r="AR168" s="600"/>
      <c r="AS168" s="269"/>
      <c r="AT168" s="598" t="str">
        <f t="shared" si="76"/>
        <v/>
      </c>
      <c r="AU168" s="598" t="str">
        <f t="shared" si="76"/>
        <v/>
      </c>
      <c r="AV168" s="269"/>
      <c r="AW168" s="598" t="str">
        <f t="shared" si="65"/>
        <v/>
      </c>
      <c r="AX168" s="598" t="str">
        <f t="shared" si="65"/>
        <v/>
      </c>
      <c r="AY168" s="269"/>
      <c r="AZ168" s="598" t="str">
        <f t="shared" si="66"/>
        <v/>
      </c>
      <c r="BA168" s="598" t="str">
        <f t="shared" si="66"/>
        <v/>
      </c>
      <c r="BB168" s="269"/>
      <c r="BC168" s="598" t="str">
        <f t="shared" si="67"/>
        <v/>
      </c>
      <c r="BD168" s="598" t="str">
        <f t="shared" si="67"/>
        <v/>
      </c>
      <c r="BE168" s="269"/>
      <c r="BF168" s="598" t="str">
        <f t="shared" si="68"/>
        <v/>
      </c>
      <c r="BG168" s="598" t="str">
        <f t="shared" si="68"/>
        <v/>
      </c>
      <c r="BH168" s="269"/>
      <c r="BI168" s="598" t="str">
        <f t="shared" si="69"/>
        <v/>
      </c>
      <c r="BJ168" s="598" t="str">
        <f t="shared" si="69"/>
        <v/>
      </c>
      <c r="BK168" s="269"/>
      <c r="BL168" s="598" t="str">
        <f t="shared" si="70"/>
        <v/>
      </c>
      <c r="BM168" s="598" t="str">
        <f t="shared" si="70"/>
        <v/>
      </c>
      <c r="BN168" s="269"/>
      <c r="BO168" s="598" t="str">
        <f t="shared" si="71"/>
        <v/>
      </c>
      <c r="BP168" s="598" t="str">
        <f t="shared" si="71"/>
        <v/>
      </c>
      <c r="BQ168" s="269"/>
      <c r="BR168" s="598" t="str">
        <f t="shared" si="72"/>
        <v/>
      </c>
      <c r="BS168" s="598" t="str">
        <f t="shared" si="72"/>
        <v/>
      </c>
      <c r="BT168" s="269"/>
      <c r="BU168" s="598" t="str">
        <f t="shared" si="73"/>
        <v/>
      </c>
      <c r="BV168" s="598" t="str">
        <f t="shared" si="73"/>
        <v/>
      </c>
      <c r="BW168" s="269"/>
      <c r="BX168" s="618"/>
    </row>
    <row r="169" spans="1:76" s="174" customFormat="1" ht="14">
      <c r="A169" s="159">
        <v>16</v>
      </c>
      <c r="B169" s="301" t="str">
        <f t="shared" si="63"/>
        <v xml:space="preserve">: </v>
      </c>
      <c r="C169" s="169"/>
      <c r="D169" s="169"/>
      <c r="E169" s="169"/>
      <c r="F169" s="169"/>
      <c r="G169" s="161"/>
      <c r="H169" s="162"/>
      <c r="I169" s="162"/>
      <c r="J169" s="170"/>
      <c r="K169" s="170"/>
      <c r="L169" s="170"/>
      <c r="M169" s="659" t="s">
        <v>233</v>
      </c>
      <c r="N169" s="163"/>
      <c r="O169" s="163"/>
      <c r="P169" s="165"/>
      <c r="Q169" s="365"/>
      <c r="R169" s="259" t="str">
        <f t="shared" si="74"/>
        <v/>
      </c>
      <c r="S169" s="260" t="str">
        <f>IF(R169="","",IF(R182="Y",T169,IF(R169&gt;=R174-$AA$35*R178,IF(R169&lt;=R174+$AA$35*R178,R169,""),"")))</f>
        <v/>
      </c>
      <c r="T169" s="259" t="str">
        <f t="shared" si="75"/>
        <v/>
      </c>
      <c r="U169" s="259" t="str">
        <f t="shared" si="64"/>
        <v>hours</v>
      </c>
      <c r="V169" s="39"/>
      <c r="W169" s="39"/>
      <c r="Y169" s="621"/>
      <c r="Z169" s="265"/>
      <c r="AA169" s="265"/>
      <c r="AB169" s="265"/>
      <c r="AC169" s="265"/>
      <c r="AD169" s="265"/>
      <c r="AE169" s="265"/>
      <c r="AF169" s="265"/>
      <c r="AG169" s="265"/>
      <c r="AH169" s="265"/>
      <c r="AI169" s="265"/>
      <c r="AJ169" s="265"/>
      <c r="AK169" s="265"/>
      <c r="AL169" s="265"/>
      <c r="AM169" s="265"/>
      <c r="AN169" s="265"/>
      <c r="AO169" s="618"/>
      <c r="AP169" s="269"/>
      <c r="AQ169" s="269"/>
      <c r="AR169" s="600"/>
      <c r="AS169" s="269"/>
      <c r="AT169" s="598" t="str">
        <f t="shared" si="76"/>
        <v/>
      </c>
      <c r="AU169" s="598" t="str">
        <f t="shared" si="76"/>
        <v/>
      </c>
      <c r="AV169" s="269"/>
      <c r="AW169" s="598" t="str">
        <f t="shared" si="65"/>
        <v/>
      </c>
      <c r="AX169" s="598" t="str">
        <f t="shared" si="65"/>
        <v/>
      </c>
      <c r="AY169" s="269"/>
      <c r="AZ169" s="598" t="str">
        <f t="shared" si="66"/>
        <v/>
      </c>
      <c r="BA169" s="598" t="str">
        <f t="shared" si="66"/>
        <v/>
      </c>
      <c r="BB169" s="269"/>
      <c r="BC169" s="598" t="str">
        <f t="shared" si="67"/>
        <v/>
      </c>
      <c r="BD169" s="598" t="str">
        <f t="shared" si="67"/>
        <v/>
      </c>
      <c r="BE169" s="269"/>
      <c r="BF169" s="598" t="str">
        <f t="shared" si="68"/>
        <v/>
      </c>
      <c r="BG169" s="598" t="str">
        <f t="shared" si="68"/>
        <v/>
      </c>
      <c r="BH169" s="269"/>
      <c r="BI169" s="598" t="str">
        <f t="shared" si="69"/>
        <v/>
      </c>
      <c r="BJ169" s="598" t="str">
        <f t="shared" si="69"/>
        <v/>
      </c>
      <c r="BK169" s="269"/>
      <c r="BL169" s="598" t="str">
        <f t="shared" si="70"/>
        <v/>
      </c>
      <c r="BM169" s="598" t="str">
        <f t="shared" si="70"/>
        <v/>
      </c>
      <c r="BN169" s="269"/>
      <c r="BO169" s="598" t="str">
        <f t="shared" si="71"/>
        <v/>
      </c>
      <c r="BP169" s="598" t="str">
        <f t="shared" si="71"/>
        <v/>
      </c>
      <c r="BQ169" s="269"/>
      <c r="BR169" s="598" t="str">
        <f t="shared" si="72"/>
        <v/>
      </c>
      <c r="BS169" s="598" t="str">
        <f t="shared" si="72"/>
        <v/>
      </c>
      <c r="BT169" s="269"/>
      <c r="BU169" s="598" t="str">
        <f t="shared" si="73"/>
        <v/>
      </c>
      <c r="BV169" s="598" t="str">
        <f t="shared" si="73"/>
        <v/>
      </c>
      <c r="BW169" s="269"/>
      <c r="BX169" s="618"/>
    </row>
    <row r="170" spans="1:76" s="174" customFormat="1" ht="14">
      <c r="A170" s="159">
        <v>17</v>
      </c>
      <c r="B170" s="301" t="str">
        <f t="shared" si="63"/>
        <v xml:space="preserve">: </v>
      </c>
      <c r="C170" s="168"/>
      <c r="D170" s="162"/>
      <c r="E170" s="162"/>
      <c r="F170" s="169"/>
      <c r="G170" s="161"/>
      <c r="H170" s="162"/>
      <c r="I170" s="162"/>
      <c r="J170" s="170"/>
      <c r="K170" s="170"/>
      <c r="L170" s="170"/>
      <c r="M170" s="659" t="s">
        <v>233</v>
      </c>
      <c r="N170" s="163"/>
      <c r="O170" s="163"/>
      <c r="P170" s="165"/>
      <c r="Q170" s="365"/>
      <c r="R170" s="259" t="str">
        <f t="shared" si="74"/>
        <v/>
      </c>
      <c r="S170" s="260" t="str">
        <f>IF(R170="","",IF(R182="Y",T170,IF(R170&gt;=R174-$AA$35*R178,IF(R170&lt;=R174+$AA$35*R178,R170,""),"")))</f>
        <v/>
      </c>
      <c r="T170" s="259" t="str">
        <f t="shared" si="75"/>
        <v/>
      </c>
      <c r="U170" s="259" t="str">
        <f t="shared" si="64"/>
        <v>hours</v>
      </c>
      <c r="V170" s="39"/>
      <c r="W170" s="39"/>
      <c r="Y170" s="621"/>
      <c r="Z170" s="265"/>
      <c r="AA170" s="265"/>
      <c r="AB170" s="265"/>
      <c r="AC170" s="265"/>
      <c r="AD170" s="265"/>
      <c r="AE170" s="265"/>
      <c r="AF170" s="265"/>
      <c r="AG170" s="265"/>
      <c r="AH170" s="265"/>
      <c r="AI170" s="265"/>
      <c r="AJ170" s="265"/>
      <c r="AK170" s="265"/>
      <c r="AL170" s="265"/>
      <c r="AM170" s="265"/>
      <c r="AN170" s="265"/>
      <c r="AO170" s="618"/>
      <c r="AP170" s="269"/>
      <c r="AQ170" s="269"/>
      <c r="AR170" s="600"/>
      <c r="AS170" s="269"/>
      <c r="AT170" s="598" t="str">
        <f t="shared" si="76"/>
        <v/>
      </c>
      <c r="AU170" s="598" t="str">
        <f t="shared" si="76"/>
        <v/>
      </c>
      <c r="AV170" s="269"/>
      <c r="AW170" s="598" t="str">
        <f t="shared" si="65"/>
        <v/>
      </c>
      <c r="AX170" s="598" t="str">
        <f t="shared" si="65"/>
        <v/>
      </c>
      <c r="AY170" s="269"/>
      <c r="AZ170" s="598" t="str">
        <f t="shared" si="66"/>
        <v/>
      </c>
      <c r="BA170" s="598" t="str">
        <f t="shared" si="66"/>
        <v/>
      </c>
      <c r="BB170" s="269"/>
      <c r="BC170" s="598" t="str">
        <f t="shared" si="67"/>
        <v/>
      </c>
      <c r="BD170" s="598" t="str">
        <f t="shared" si="67"/>
        <v/>
      </c>
      <c r="BE170" s="269"/>
      <c r="BF170" s="598" t="str">
        <f t="shared" si="68"/>
        <v/>
      </c>
      <c r="BG170" s="598" t="str">
        <f t="shared" si="68"/>
        <v/>
      </c>
      <c r="BH170" s="269"/>
      <c r="BI170" s="598" t="str">
        <f t="shared" si="69"/>
        <v/>
      </c>
      <c r="BJ170" s="598" t="str">
        <f t="shared" si="69"/>
        <v/>
      </c>
      <c r="BK170" s="269"/>
      <c r="BL170" s="598" t="str">
        <f t="shared" si="70"/>
        <v/>
      </c>
      <c r="BM170" s="598" t="str">
        <f t="shared" si="70"/>
        <v/>
      </c>
      <c r="BN170" s="269"/>
      <c r="BO170" s="598" t="str">
        <f t="shared" si="71"/>
        <v/>
      </c>
      <c r="BP170" s="598" t="str">
        <f t="shared" si="71"/>
        <v/>
      </c>
      <c r="BQ170" s="269"/>
      <c r="BR170" s="598" t="str">
        <f t="shared" si="72"/>
        <v/>
      </c>
      <c r="BS170" s="598" t="str">
        <f t="shared" si="72"/>
        <v/>
      </c>
      <c r="BT170" s="269"/>
      <c r="BU170" s="598" t="str">
        <f t="shared" si="73"/>
        <v/>
      </c>
      <c r="BV170" s="598" t="str">
        <f t="shared" si="73"/>
        <v/>
      </c>
      <c r="BW170" s="269"/>
      <c r="BX170" s="618"/>
    </row>
    <row r="171" spans="1:76" s="174" customFormat="1" ht="14">
      <c r="A171" s="159">
        <v>18</v>
      </c>
      <c r="B171" s="301" t="str">
        <f t="shared" si="63"/>
        <v xml:space="preserve">: </v>
      </c>
      <c r="C171" s="168"/>
      <c r="D171" s="162"/>
      <c r="E171" s="162"/>
      <c r="F171" s="169"/>
      <c r="G171" s="161"/>
      <c r="H171" s="162"/>
      <c r="I171" s="162"/>
      <c r="J171" s="170"/>
      <c r="K171" s="170"/>
      <c r="L171" s="170"/>
      <c r="M171" s="659" t="s">
        <v>233</v>
      </c>
      <c r="N171" s="163"/>
      <c r="O171" s="163"/>
      <c r="P171" s="165"/>
      <c r="Q171" s="365"/>
      <c r="R171" s="259" t="str">
        <f t="shared" si="74"/>
        <v/>
      </c>
      <c r="S171" s="260" t="str">
        <f>IF(R171="","",IF(R182="Y",T171,IF(R171&gt;=R174-$AA$35*R178,IF(R171&lt;=R174+$AA$35*R178,R171,""),"")))</f>
        <v/>
      </c>
      <c r="T171" s="259" t="str">
        <f t="shared" si="75"/>
        <v/>
      </c>
      <c r="U171" s="259" t="str">
        <f t="shared" si="64"/>
        <v>hours</v>
      </c>
      <c r="V171" s="39"/>
      <c r="W171" s="39"/>
      <c r="Y171" s="621"/>
      <c r="Z171" s="265"/>
      <c r="AA171" s="265"/>
      <c r="AB171" s="265"/>
      <c r="AC171" s="265"/>
      <c r="AD171" s="265"/>
      <c r="AE171" s="265"/>
      <c r="AF171" s="265"/>
      <c r="AG171" s="265"/>
      <c r="AH171" s="265"/>
      <c r="AI171" s="265"/>
      <c r="AJ171" s="265"/>
      <c r="AK171" s="265"/>
      <c r="AL171" s="265"/>
      <c r="AM171" s="265"/>
      <c r="AN171" s="265"/>
      <c r="AO171" s="618"/>
      <c r="AP171" s="269"/>
      <c r="AQ171" s="269"/>
      <c r="AR171" s="600"/>
      <c r="AS171" s="269"/>
      <c r="AT171" s="598" t="str">
        <f t="shared" si="76"/>
        <v/>
      </c>
      <c r="AU171" s="598" t="str">
        <f t="shared" si="76"/>
        <v/>
      </c>
      <c r="AV171" s="269"/>
      <c r="AW171" s="598" t="str">
        <f t="shared" si="65"/>
        <v/>
      </c>
      <c r="AX171" s="598" t="str">
        <f t="shared" si="65"/>
        <v/>
      </c>
      <c r="AY171" s="269"/>
      <c r="AZ171" s="598" t="str">
        <f t="shared" si="66"/>
        <v/>
      </c>
      <c r="BA171" s="598" t="str">
        <f t="shared" si="66"/>
        <v/>
      </c>
      <c r="BB171" s="269"/>
      <c r="BC171" s="598" t="str">
        <f t="shared" si="67"/>
        <v/>
      </c>
      <c r="BD171" s="598" t="str">
        <f t="shared" si="67"/>
        <v/>
      </c>
      <c r="BE171" s="269"/>
      <c r="BF171" s="598" t="str">
        <f t="shared" si="68"/>
        <v/>
      </c>
      <c r="BG171" s="598" t="str">
        <f t="shared" si="68"/>
        <v/>
      </c>
      <c r="BH171" s="269"/>
      <c r="BI171" s="598" t="str">
        <f t="shared" si="69"/>
        <v/>
      </c>
      <c r="BJ171" s="598" t="str">
        <f t="shared" si="69"/>
        <v/>
      </c>
      <c r="BK171" s="269"/>
      <c r="BL171" s="598" t="str">
        <f t="shared" si="70"/>
        <v/>
      </c>
      <c r="BM171" s="598" t="str">
        <f t="shared" si="70"/>
        <v/>
      </c>
      <c r="BN171" s="269"/>
      <c r="BO171" s="598" t="str">
        <f t="shared" si="71"/>
        <v/>
      </c>
      <c r="BP171" s="598" t="str">
        <f t="shared" si="71"/>
        <v/>
      </c>
      <c r="BQ171" s="269"/>
      <c r="BR171" s="598" t="str">
        <f t="shared" si="72"/>
        <v/>
      </c>
      <c r="BS171" s="598" t="str">
        <f t="shared" si="72"/>
        <v/>
      </c>
      <c r="BT171" s="269"/>
      <c r="BU171" s="598" t="str">
        <f t="shared" si="73"/>
        <v/>
      </c>
      <c r="BV171" s="598" t="str">
        <f t="shared" si="73"/>
        <v/>
      </c>
      <c r="BW171" s="269"/>
      <c r="BX171" s="618"/>
    </row>
    <row r="172" spans="1:76" s="174" customFormat="1" ht="14">
      <c r="A172" s="159">
        <v>19</v>
      </c>
      <c r="B172" s="301" t="str">
        <f t="shared" si="63"/>
        <v xml:space="preserve">: </v>
      </c>
      <c r="C172" s="168"/>
      <c r="D172" s="162"/>
      <c r="E172" s="162"/>
      <c r="F172" s="169"/>
      <c r="G172" s="161"/>
      <c r="H172" s="162"/>
      <c r="I172" s="162"/>
      <c r="J172" s="170"/>
      <c r="K172" s="170"/>
      <c r="L172" s="170"/>
      <c r="M172" s="659" t="s">
        <v>233</v>
      </c>
      <c r="N172" s="163"/>
      <c r="O172" s="163"/>
      <c r="P172" s="165"/>
      <c r="Q172" s="365"/>
      <c r="R172" s="259" t="str">
        <f t="shared" si="74"/>
        <v/>
      </c>
      <c r="S172" s="260" t="str">
        <f>IF(R172="","",IF(R182="Y",T172,IF(R172&gt;=R174-$AA$35*R178,IF(R172&lt;=R174+$AA$35*R178,R172,""),"")))</f>
        <v/>
      </c>
      <c r="T172" s="259" t="str">
        <f t="shared" si="75"/>
        <v/>
      </c>
      <c r="U172" s="259" t="str">
        <f t="shared" si="64"/>
        <v>hours</v>
      </c>
      <c r="V172" s="39"/>
      <c r="W172" s="39"/>
      <c r="Y172" s="621"/>
      <c r="Z172" s="265"/>
      <c r="AA172" s="265"/>
      <c r="AB172" s="265"/>
      <c r="AC172" s="265"/>
      <c r="AD172" s="265"/>
      <c r="AE172" s="265"/>
      <c r="AF172" s="265"/>
      <c r="AG172" s="265"/>
      <c r="AH172" s="265"/>
      <c r="AI172" s="265"/>
      <c r="AJ172" s="265"/>
      <c r="AK172" s="265"/>
      <c r="AL172" s="265"/>
      <c r="AM172" s="265"/>
      <c r="AN172" s="265"/>
      <c r="AO172" s="618"/>
      <c r="AP172" s="269"/>
      <c r="AQ172" s="269"/>
      <c r="AR172" s="600"/>
      <c r="AS172" s="269"/>
      <c r="AT172" s="598" t="str">
        <f t="shared" si="76"/>
        <v/>
      </c>
      <c r="AU172" s="598" t="str">
        <f t="shared" si="76"/>
        <v/>
      </c>
      <c r="AV172" s="269"/>
      <c r="AW172" s="598" t="str">
        <f t="shared" si="65"/>
        <v/>
      </c>
      <c r="AX172" s="598" t="str">
        <f t="shared" si="65"/>
        <v/>
      </c>
      <c r="AY172" s="269"/>
      <c r="AZ172" s="598" t="str">
        <f t="shared" si="66"/>
        <v/>
      </c>
      <c r="BA172" s="598" t="str">
        <f t="shared" si="66"/>
        <v/>
      </c>
      <c r="BB172" s="269"/>
      <c r="BC172" s="598" t="str">
        <f t="shared" si="67"/>
        <v/>
      </c>
      <c r="BD172" s="598" t="str">
        <f t="shared" si="67"/>
        <v/>
      </c>
      <c r="BE172" s="269"/>
      <c r="BF172" s="598" t="str">
        <f t="shared" si="68"/>
        <v/>
      </c>
      <c r="BG172" s="598" t="str">
        <f t="shared" si="68"/>
        <v/>
      </c>
      <c r="BH172" s="269"/>
      <c r="BI172" s="598" t="str">
        <f t="shared" si="69"/>
        <v/>
      </c>
      <c r="BJ172" s="598" t="str">
        <f t="shared" si="69"/>
        <v/>
      </c>
      <c r="BK172" s="269"/>
      <c r="BL172" s="598" t="str">
        <f t="shared" si="70"/>
        <v/>
      </c>
      <c r="BM172" s="598" t="str">
        <f t="shared" si="70"/>
        <v/>
      </c>
      <c r="BN172" s="269"/>
      <c r="BO172" s="598" t="str">
        <f t="shared" si="71"/>
        <v/>
      </c>
      <c r="BP172" s="598" t="str">
        <f t="shared" si="71"/>
        <v/>
      </c>
      <c r="BQ172" s="269"/>
      <c r="BR172" s="598" t="str">
        <f t="shared" si="72"/>
        <v/>
      </c>
      <c r="BS172" s="598" t="str">
        <f t="shared" si="72"/>
        <v/>
      </c>
      <c r="BT172" s="269"/>
      <c r="BU172" s="598" t="str">
        <f t="shared" si="73"/>
        <v/>
      </c>
      <c r="BV172" s="598" t="str">
        <f t="shared" si="73"/>
        <v/>
      </c>
      <c r="BW172" s="269"/>
      <c r="BX172" s="618"/>
    </row>
    <row r="173" spans="1:76" s="174" customFormat="1" ht="14">
      <c r="A173" s="159">
        <v>20</v>
      </c>
      <c r="B173" s="301" t="str">
        <f t="shared" si="63"/>
        <v xml:space="preserve">: </v>
      </c>
      <c r="C173" s="168"/>
      <c r="D173" s="162"/>
      <c r="E173" s="162"/>
      <c r="F173" s="169"/>
      <c r="G173" s="161"/>
      <c r="H173" s="162"/>
      <c r="I173" s="162"/>
      <c r="J173" s="170"/>
      <c r="K173" s="170"/>
      <c r="L173" s="170"/>
      <c r="M173" s="659" t="s">
        <v>233</v>
      </c>
      <c r="N173" s="163"/>
      <c r="O173" s="163"/>
      <c r="P173" s="165"/>
      <c r="Q173" s="365"/>
      <c r="R173" s="259" t="str">
        <f t="shared" si="74"/>
        <v/>
      </c>
      <c r="S173" s="260" t="str">
        <f>IF(R173="","",IF(R182="Y",T173,IF(R173&gt;=R174-$AA$35*R178,IF(R173&lt;=R174+$AA$35*R178,R173,""),"")))</f>
        <v/>
      </c>
      <c r="T173" s="259" t="str">
        <f t="shared" si="75"/>
        <v/>
      </c>
      <c r="U173" s="259" t="str">
        <f t="shared" si="64"/>
        <v>hours</v>
      </c>
      <c r="V173" s="39"/>
      <c r="W173" s="39"/>
      <c r="Y173" s="621"/>
      <c r="Z173" s="265"/>
      <c r="AA173" s="265"/>
      <c r="AB173" s="265"/>
      <c r="AC173" s="265"/>
      <c r="AD173" s="265"/>
      <c r="AE173" s="265"/>
      <c r="AF173" s="265"/>
      <c r="AG173" s="265"/>
      <c r="AH173" s="265"/>
      <c r="AI173" s="265"/>
      <c r="AJ173" s="265"/>
      <c r="AK173" s="265"/>
      <c r="AL173" s="265"/>
      <c r="AM173" s="265"/>
      <c r="AN173" s="265"/>
      <c r="AO173" s="618"/>
      <c r="AP173" s="269"/>
      <c r="AQ173" s="269"/>
      <c r="AR173" s="600"/>
      <c r="AS173" s="269"/>
      <c r="AT173" s="598" t="str">
        <f t="shared" si="76"/>
        <v/>
      </c>
      <c r="AU173" s="598" t="str">
        <f t="shared" si="76"/>
        <v/>
      </c>
      <c r="AV173" s="269"/>
      <c r="AW173" s="598" t="str">
        <f t="shared" si="65"/>
        <v/>
      </c>
      <c r="AX173" s="598" t="str">
        <f t="shared" si="65"/>
        <v/>
      </c>
      <c r="AY173" s="269"/>
      <c r="AZ173" s="598" t="str">
        <f t="shared" si="66"/>
        <v/>
      </c>
      <c r="BA173" s="598" t="str">
        <f t="shared" si="66"/>
        <v/>
      </c>
      <c r="BB173" s="269"/>
      <c r="BC173" s="598" t="str">
        <f t="shared" si="67"/>
        <v/>
      </c>
      <c r="BD173" s="598" t="str">
        <f t="shared" si="67"/>
        <v/>
      </c>
      <c r="BE173" s="269"/>
      <c r="BF173" s="598" t="str">
        <f t="shared" si="68"/>
        <v/>
      </c>
      <c r="BG173" s="598" t="str">
        <f t="shared" si="68"/>
        <v/>
      </c>
      <c r="BH173" s="269"/>
      <c r="BI173" s="598" t="str">
        <f t="shared" si="69"/>
        <v/>
      </c>
      <c r="BJ173" s="598" t="str">
        <f t="shared" si="69"/>
        <v/>
      </c>
      <c r="BK173" s="269"/>
      <c r="BL173" s="598" t="str">
        <f t="shared" si="70"/>
        <v/>
      </c>
      <c r="BM173" s="598" t="str">
        <f t="shared" si="70"/>
        <v/>
      </c>
      <c r="BN173" s="269"/>
      <c r="BO173" s="598" t="str">
        <f t="shared" si="71"/>
        <v/>
      </c>
      <c r="BP173" s="598" t="str">
        <f t="shared" si="71"/>
        <v/>
      </c>
      <c r="BQ173" s="269"/>
      <c r="BR173" s="598" t="str">
        <f t="shared" si="72"/>
        <v/>
      </c>
      <c r="BS173" s="598" t="str">
        <f t="shared" si="72"/>
        <v/>
      </c>
      <c r="BT173" s="269"/>
      <c r="BU173" s="598" t="str">
        <f t="shared" si="73"/>
        <v/>
      </c>
      <c r="BV173" s="598" t="str">
        <f t="shared" si="73"/>
        <v/>
      </c>
      <c r="BW173" s="269"/>
      <c r="BX173" s="618"/>
    </row>
    <row r="174" spans="1:76" s="174" customFormat="1" ht="14">
      <c r="A174" s="172"/>
      <c r="B174" s="302" t="s">
        <v>159</v>
      </c>
      <c r="C174" s="173"/>
      <c r="D174" s="173"/>
      <c r="E174" s="173"/>
      <c r="F174" s="173"/>
      <c r="H174" s="39"/>
      <c r="I174" s="175"/>
      <c r="L174" s="174" t="s">
        <v>99</v>
      </c>
      <c r="O174" s="165"/>
      <c r="P174" s="165"/>
      <c r="Q174" s="175" t="s">
        <v>31</v>
      </c>
      <c r="R174" s="261" t="e">
        <f>AVERAGE(R154:R173)</f>
        <v>#DIV/0!</v>
      </c>
      <c r="S174" s="261" t="e">
        <f>IF(R182="Y",SUM(S154:S173)/SUM(N154:N173),AVERAGE(S154:S173))</f>
        <v>#DIV/0!</v>
      </c>
      <c r="T174" s="262" t="e">
        <f>SUM(T154:T173)/SUM(N154:N173)</f>
        <v>#DIV/0!</v>
      </c>
      <c r="U174" s="269"/>
      <c r="V174" s="39"/>
      <c r="W174" s="39"/>
      <c r="Y174" s="621"/>
      <c r="Z174" s="265"/>
      <c r="AA174" s="265"/>
      <c r="AB174" s="265"/>
      <c r="AC174" s="265"/>
      <c r="AD174" s="265"/>
      <c r="AE174" s="265"/>
      <c r="AF174" s="265"/>
      <c r="AG174" s="265"/>
      <c r="AH174" s="265"/>
      <c r="AI174" s="265"/>
      <c r="AJ174" s="265"/>
      <c r="AK174" s="265"/>
      <c r="AL174" s="265"/>
      <c r="AM174" s="265"/>
      <c r="AN174" s="265"/>
      <c r="AO174" s="618"/>
      <c r="AP174" s="269"/>
      <c r="AQ174" s="269"/>
      <c r="AR174" s="269"/>
      <c r="AS174" s="602" t="s">
        <v>31</v>
      </c>
      <c r="AT174" s="603" t="e">
        <f>AVERAGE(AT154:AT173)</f>
        <v>#DIV/0!</v>
      </c>
      <c r="AU174" s="603" t="e">
        <f>SUM(AU154:AU173)/COUNTIF(AU154:AU173,"&gt;0")</f>
        <v>#DIV/0!</v>
      </c>
      <c r="AV174" s="602"/>
      <c r="AW174" s="603" t="e">
        <f>AVERAGE(AW154:AW173)</f>
        <v>#DIV/0!</v>
      </c>
      <c r="AX174" s="603" t="e">
        <f>SUM(AX154:AX173)/COUNTIF(AX154:AX173,"&gt;0")</f>
        <v>#DIV/0!</v>
      </c>
      <c r="AY174" s="269"/>
      <c r="AZ174" s="603" t="e">
        <f>AVERAGE(AZ154:AZ173)</f>
        <v>#DIV/0!</v>
      </c>
      <c r="BA174" s="603" t="e">
        <f>SUM(BA154:BA173)/COUNTIF(BA154:BA173,"&gt;0")</f>
        <v>#DIV/0!</v>
      </c>
      <c r="BB174" s="269"/>
      <c r="BC174" s="603" t="e">
        <f>AVERAGE(BC154:BC173)</f>
        <v>#DIV/0!</v>
      </c>
      <c r="BD174" s="603" t="e">
        <f>SUM(BD154:BD173)/COUNTIF(BD154:BD173,"&gt;0")</f>
        <v>#DIV/0!</v>
      </c>
      <c r="BE174" s="269"/>
      <c r="BF174" s="603" t="e">
        <f>AVERAGE(BF154:BF173)</f>
        <v>#DIV/0!</v>
      </c>
      <c r="BG174" s="603" t="e">
        <f>SUM(BG154:BG173)/COUNTIF(BG154:BG173,"&gt;0")</f>
        <v>#DIV/0!</v>
      </c>
      <c r="BH174" s="269"/>
      <c r="BI174" s="603" t="e">
        <f>AVERAGE(BI154:BI173)</f>
        <v>#DIV/0!</v>
      </c>
      <c r="BJ174" s="603" t="e">
        <f>SUM(BJ154:BJ173)/COUNTIF(BJ154:BJ173,"&gt;0")</f>
        <v>#DIV/0!</v>
      </c>
      <c r="BK174" s="602"/>
      <c r="BL174" s="603" t="e">
        <f>AVERAGE(BL154:BL173)</f>
        <v>#DIV/0!</v>
      </c>
      <c r="BM174" s="603" t="e">
        <f>SUM(BM154:BM173)/COUNTIF(BM154:BM173,"&gt;0")</f>
        <v>#DIV/0!</v>
      </c>
      <c r="BN174" s="269"/>
      <c r="BO174" s="603" t="e">
        <f>AVERAGE(BO154:BO173)</f>
        <v>#DIV/0!</v>
      </c>
      <c r="BP174" s="603" t="e">
        <f>SUM(BP154:BP173)/COUNTIF(BP154:BP173,"&gt;0")</f>
        <v>#DIV/0!</v>
      </c>
      <c r="BQ174" s="269"/>
      <c r="BR174" s="603" t="e">
        <f>AVERAGE(BR154:BR173)</f>
        <v>#DIV/0!</v>
      </c>
      <c r="BS174" s="603" t="e">
        <f>SUM(BS154:BS173)/COUNTIF(BS154:BS173,"&gt;0")</f>
        <v>#DIV/0!</v>
      </c>
      <c r="BT174" s="269"/>
      <c r="BU174" s="603" t="e">
        <f>AVERAGE(BU154:BU173)</f>
        <v>#DIV/0!</v>
      </c>
      <c r="BV174" s="603" t="e">
        <f>SUM(BV154:BV173)/COUNTIF(BV154:BV173,"&gt;0")</f>
        <v>#DIV/0!</v>
      </c>
      <c r="BW174" s="269"/>
      <c r="BX174" s="618"/>
    </row>
    <row r="175" spans="1:76" s="174" customFormat="1" ht="15">
      <c r="A175" s="172"/>
      <c r="B175" s="302" t="s">
        <v>160</v>
      </c>
      <c r="C175" s="179"/>
      <c r="D175" s="172"/>
      <c r="E175" s="172"/>
      <c r="F175" s="172"/>
      <c r="H175" s="39"/>
      <c r="I175" s="176"/>
      <c r="O175" s="165"/>
      <c r="P175" s="165"/>
      <c r="Q175" s="366" t="s">
        <v>33</v>
      </c>
      <c r="R175" s="367" t="e">
        <f>R174+U175*R178</f>
        <v>#DIV/0!</v>
      </c>
      <c r="S175" s="367" t="e">
        <f>S174+U175*S178</f>
        <v>#DIV/0!</v>
      </c>
      <c r="T175" s="367" t="e">
        <f>T174+U175*T178</f>
        <v>#DIV/0!</v>
      </c>
      <c r="U175" s="368">
        <v>1</v>
      </c>
      <c r="V175" s="50" t="s">
        <v>142</v>
      </c>
      <c r="W175" s="39"/>
      <c r="X175" t="s">
        <v>273</v>
      </c>
      <c r="Y175" s="621"/>
      <c r="Z175" s="265"/>
      <c r="AA175" s="265"/>
      <c r="AB175" s="265"/>
      <c r="AC175" s="265"/>
      <c r="AD175" s="265"/>
      <c r="AE175" s="265"/>
      <c r="AF175" s="265"/>
      <c r="AG175" s="265"/>
      <c r="AH175" s="265"/>
      <c r="AI175" s="265"/>
      <c r="AJ175" s="265"/>
      <c r="AK175" s="265"/>
      <c r="AL175" s="265"/>
      <c r="AM175" s="265"/>
      <c r="AN175" s="265"/>
      <c r="AO175" s="618"/>
      <c r="AP175" s="269"/>
      <c r="AQ175" s="269"/>
      <c r="AR175" s="269"/>
      <c r="AS175" s="606" t="s">
        <v>33</v>
      </c>
      <c r="AT175" s="607" t="e">
        <f>AT174+(AT180*AT177)</f>
        <v>#DIV/0!</v>
      </c>
      <c r="AU175" s="607" t="e">
        <f>AU174+(AU180*AT177)</f>
        <v>#DIV/0!</v>
      </c>
      <c r="AV175" s="606"/>
      <c r="AW175" s="607" t="e">
        <f>AW174+(AW180*AW177)</f>
        <v>#DIV/0!</v>
      </c>
      <c r="AX175" s="607" t="e">
        <f>AX174+(AX180*AW177)</f>
        <v>#DIV/0!</v>
      </c>
      <c r="AY175" s="269"/>
      <c r="AZ175" s="607" t="e">
        <f>AZ174+(AZ180*AZ177)</f>
        <v>#DIV/0!</v>
      </c>
      <c r="BA175" s="607" t="e">
        <f>BA174+(BA180*AZ177)</f>
        <v>#DIV/0!</v>
      </c>
      <c r="BB175" s="269"/>
      <c r="BC175" s="607" t="e">
        <f>BC174+(BC180*BC177)</f>
        <v>#DIV/0!</v>
      </c>
      <c r="BD175" s="607" t="e">
        <f>BD174+(BD180*BC177)</f>
        <v>#DIV/0!</v>
      </c>
      <c r="BE175" s="269"/>
      <c r="BF175" s="607" t="e">
        <f>BF174+(BF180*BF177)</f>
        <v>#DIV/0!</v>
      </c>
      <c r="BG175" s="607" t="e">
        <f>BG174+(BG180*BF177)</f>
        <v>#DIV/0!</v>
      </c>
      <c r="BH175" s="269"/>
      <c r="BI175" s="607" t="e">
        <f>BI174+(BI180*BI177)</f>
        <v>#DIV/0!</v>
      </c>
      <c r="BJ175" s="607" t="e">
        <f>BJ174+(BJ180*BI177)</f>
        <v>#DIV/0!</v>
      </c>
      <c r="BK175" s="606"/>
      <c r="BL175" s="607" t="e">
        <f>BL174+(BL180*BL177)</f>
        <v>#DIV/0!</v>
      </c>
      <c r="BM175" s="607" t="e">
        <f>BM174+(BM180*BL177)</f>
        <v>#DIV/0!</v>
      </c>
      <c r="BN175" s="269"/>
      <c r="BO175" s="607" t="e">
        <f>BO174+(BO180*BO177)</f>
        <v>#DIV/0!</v>
      </c>
      <c r="BP175" s="607" t="e">
        <f>BP174+(BP180*BO177)</f>
        <v>#DIV/0!</v>
      </c>
      <c r="BQ175" s="269"/>
      <c r="BR175" s="607" t="e">
        <f>BR174+(BR180*BR177)</f>
        <v>#DIV/0!</v>
      </c>
      <c r="BS175" s="607" t="e">
        <f>BS174+(BS180*BR177)</f>
        <v>#DIV/0!</v>
      </c>
      <c r="BT175" s="269"/>
      <c r="BU175" s="607" t="e">
        <f>BU174+(BU180*BU177)</f>
        <v>#DIV/0!</v>
      </c>
      <c r="BV175" s="607" t="e">
        <f>BV174+(BV180*BU177)</f>
        <v>#DIV/0!</v>
      </c>
      <c r="BW175" s="269"/>
      <c r="BX175" s="618"/>
    </row>
    <row r="176" spans="1:76" s="174" customFormat="1" ht="14.25" customHeight="1">
      <c r="A176" s="172"/>
      <c r="B176" s="302" t="s">
        <v>161</v>
      </c>
      <c r="C176" s="173" t="s">
        <v>112</v>
      </c>
      <c r="D176" s="877"/>
      <c r="E176" s="878"/>
      <c r="F176" s="878"/>
      <c r="G176" s="878"/>
      <c r="H176" s="878"/>
      <c r="I176" s="878"/>
      <c r="J176" s="879"/>
      <c r="K176" s="39"/>
      <c r="L176" s="39"/>
      <c r="Q176" s="366" t="s">
        <v>32</v>
      </c>
      <c r="R176" s="367" t="e">
        <f>IF($X176="Y",MIN(R154:R173),R174-$U176*R178)</f>
        <v>#DIV/0!</v>
      </c>
      <c r="S176" s="367" t="e">
        <f>IF($X176="Y",MIN(S154:S173),S174-$U176*S178)</f>
        <v>#DIV/0!</v>
      </c>
      <c r="T176" s="367" t="e">
        <f>IF($X176="Y",MIN(T154:T173),T174-$U176*T178)</f>
        <v>#DIV/0!</v>
      </c>
      <c r="U176" s="368">
        <v>1</v>
      </c>
      <c r="V176" s="50" t="s">
        <v>143</v>
      </c>
      <c r="W176" s="39"/>
      <c r="X176" s="369" t="s">
        <v>36</v>
      </c>
      <c r="Y176" s="621"/>
      <c r="Z176" s="265"/>
      <c r="AA176" s="265"/>
      <c r="AB176" s="265"/>
      <c r="AC176" s="265"/>
      <c r="AD176" s="265"/>
      <c r="AE176" s="265"/>
      <c r="AF176" s="265"/>
      <c r="AG176" s="265"/>
      <c r="AH176" s="265"/>
      <c r="AI176" s="265"/>
      <c r="AJ176" s="265"/>
      <c r="AK176" s="265"/>
      <c r="AL176" s="265"/>
      <c r="AM176" s="265"/>
      <c r="AN176" s="265"/>
      <c r="AO176" s="618"/>
      <c r="AP176" s="269"/>
      <c r="AQ176" s="269"/>
      <c r="AR176" s="269"/>
      <c r="AS176" s="606" t="s">
        <v>32</v>
      </c>
      <c r="AT176" s="607" t="e">
        <f>AT174-(AT180*AT178)</f>
        <v>#DIV/0!</v>
      </c>
      <c r="AU176" s="607" t="e">
        <f>AU174-(AU180*AT178)</f>
        <v>#DIV/0!</v>
      </c>
      <c r="AV176" s="606"/>
      <c r="AW176" s="607" t="e">
        <f>AW174-(AW180*AW178)</f>
        <v>#DIV/0!</v>
      </c>
      <c r="AX176" s="607" t="e">
        <f>AX174-(AX180*AW178)</f>
        <v>#DIV/0!</v>
      </c>
      <c r="AY176" s="269"/>
      <c r="AZ176" s="607" t="e">
        <f>AZ174-(AZ180*AZ178)</f>
        <v>#DIV/0!</v>
      </c>
      <c r="BA176" s="607" t="e">
        <f>BA174-(BA180*AZ178)</f>
        <v>#DIV/0!</v>
      </c>
      <c r="BB176" s="269"/>
      <c r="BC176" s="607" t="e">
        <f>BC174-(BC180*BC178)</f>
        <v>#DIV/0!</v>
      </c>
      <c r="BD176" s="607" t="e">
        <f>BD174-(BD180*BC178)</f>
        <v>#DIV/0!</v>
      </c>
      <c r="BE176" s="269"/>
      <c r="BF176" s="607" t="e">
        <f>BF174-(BF180*BF178)</f>
        <v>#DIV/0!</v>
      </c>
      <c r="BG176" s="607" t="e">
        <f>BG174-(BG180*BF178)</f>
        <v>#DIV/0!</v>
      </c>
      <c r="BH176" s="269"/>
      <c r="BI176" s="607" t="e">
        <f>BI174-(BI180*BI178)</f>
        <v>#DIV/0!</v>
      </c>
      <c r="BJ176" s="607" t="e">
        <f>BJ174-(BJ180*BI178)</f>
        <v>#DIV/0!</v>
      </c>
      <c r="BK176" s="606"/>
      <c r="BL176" s="607" t="e">
        <f>BL174-(BL180*BL178)</f>
        <v>#DIV/0!</v>
      </c>
      <c r="BM176" s="607" t="e">
        <f>BM174-(BM180*BL178)</f>
        <v>#DIV/0!</v>
      </c>
      <c r="BN176" s="269"/>
      <c r="BO176" s="607" t="e">
        <f>BO174-(BO180*BO178)</f>
        <v>#DIV/0!</v>
      </c>
      <c r="BP176" s="607" t="e">
        <f>BP174-(BP180*BO178)</f>
        <v>#DIV/0!</v>
      </c>
      <c r="BQ176" s="269"/>
      <c r="BR176" s="607" t="e">
        <f>BR174-(BR180*BR178)</f>
        <v>#DIV/0!</v>
      </c>
      <c r="BS176" s="607" t="e">
        <f>BS174-(BS180*BR178)</f>
        <v>#DIV/0!</v>
      </c>
      <c r="BT176" s="269"/>
      <c r="BU176" s="607" t="e">
        <f>BU174-(BU180*BU178)</f>
        <v>#DIV/0!</v>
      </c>
      <c r="BV176" s="607" t="e">
        <f>BV174-(BV180*BU178)</f>
        <v>#DIV/0!</v>
      </c>
      <c r="BW176" s="269"/>
      <c r="BX176" s="618"/>
    </row>
    <row r="177" spans="1:76" s="174" customFormat="1" ht="14">
      <c r="A177" s="172"/>
      <c r="B177" s="303"/>
      <c r="C177" s="179"/>
      <c r="D177" s="880"/>
      <c r="E177" s="881"/>
      <c r="F177" s="881"/>
      <c r="G177" s="881"/>
      <c r="H177" s="881"/>
      <c r="I177" s="881"/>
      <c r="J177" s="882"/>
      <c r="Q177" s="176" t="s">
        <v>10</v>
      </c>
      <c r="R177" s="263" t="e">
        <f>IF((0.67*R178)&gt;R174,"no","yes")</f>
        <v>#DIV/0!</v>
      </c>
      <c r="S177" s="263" t="e">
        <f>IF((0.67*S178)&gt;S174,"no","yes")</f>
        <v>#DIV/0!</v>
      </c>
      <c r="T177" s="263" t="e">
        <f>IF((0.67*T178)&gt;T174,"no","yes")</f>
        <v>#DIV/0!</v>
      </c>
      <c r="Y177" s="525"/>
      <c r="Z177" s="265"/>
      <c r="AA177" s="265"/>
      <c r="AB177" s="265"/>
      <c r="AC177" s="265"/>
      <c r="AD177" s="265"/>
      <c r="AE177" s="265"/>
      <c r="AF177" s="265"/>
      <c r="AG177" s="265"/>
      <c r="AH177" s="265"/>
      <c r="AI177" s="265"/>
      <c r="AJ177" s="265"/>
      <c r="AK177" s="265"/>
      <c r="AL177" s="265"/>
      <c r="AM177" s="265"/>
      <c r="AN177" s="265"/>
      <c r="AO177" s="618"/>
      <c r="AP177" s="265"/>
      <c r="AQ177" s="265"/>
      <c r="AR177" s="849" t="s">
        <v>132</v>
      </c>
      <c r="AS177" s="850"/>
      <c r="AT177" s="609">
        <v>1</v>
      </c>
      <c r="AU177" s="265"/>
      <c r="AV177" s="619"/>
      <c r="AW177" s="609">
        <v>1</v>
      </c>
      <c r="AX177" s="265"/>
      <c r="AY177" s="265"/>
      <c r="AZ177" s="609">
        <v>1</v>
      </c>
      <c r="BA177" s="265"/>
      <c r="BB177" s="265"/>
      <c r="BC177" s="609">
        <v>1</v>
      </c>
      <c r="BD177" s="265"/>
      <c r="BE177" s="265"/>
      <c r="BF177" s="609">
        <v>1</v>
      </c>
      <c r="BG177" s="265"/>
      <c r="BH177" s="265"/>
      <c r="BI177" s="609">
        <v>1</v>
      </c>
      <c r="BJ177" s="265"/>
      <c r="BK177" s="606"/>
      <c r="BL177" s="609">
        <v>1</v>
      </c>
      <c r="BM177" s="265"/>
      <c r="BN177" s="265"/>
      <c r="BO177" s="609">
        <v>1</v>
      </c>
      <c r="BP177" s="265"/>
      <c r="BQ177" s="265"/>
      <c r="BR177" s="609">
        <v>1</v>
      </c>
      <c r="BS177" s="265"/>
      <c r="BT177" s="265"/>
      <c r="BU177" s="609">
        <v>1</v>
      </c>
      <c r="BV177" s="265"/>
      <c r="BW177" s="265"/>
      <c r="BX177" s="618"/>
    </row>
    <row r="178" spans="1:76" s="174" customFormat="1" ht="14">
      <c r="A178" s="182" t="str">
        <f ca="1">HYPERLINK("#"&amp;"'"&amp;A$1&amp;"'!a1","Back to top")</f>
        <v>Back to top</v>
      </c>
      <c r="B178" s="304"/>
      <c r="C178" s="179"/>
      <c r="D178" s="880"/>
      <c r="E178" s="881"/>
      <c r="F178" s="881"/>
      <c r="G178" s="881"/>
      <c r="H178" s="881"/>
      <c r="I178" s="881"/>
      <c r="J178" s="882"/>
      <c r="M178" s="50"/>
      <c r="N178" s="50"/>
      <c r="Q178" s="176" t="s">
        <v>11</v>
      </c>
      <c r="R178" s="263" t="e">
        <f>_xlfn.STDEV.P(R154:R173)</f>
        <v>#DIV/0!</v>
      </c>
      <c r="S178" s="263" t="e">
        <f t="array" ref="S178">IF(R182="Y",SQRT(SUM(IFERROR(N154:N173*(R154:R173-(S174))^2,0))/((COUNTIFS(N154:N173,"&lt;&gt;"&amp;"")-1)/COUNTIFS(N154:N173,"&lt;&gt;"&amp;"")*SUM(N154:N173))),_xlfn.STDEV.P(S154:S173))</f>
        <v>#DIV/0!</v>
      </c>
      <c r="T178" s="263" t="e">
        <f t="array" ref="T178">SQRT(SUM(IFERROR(N154:N173*(R154:R173-(T174))^2,0))/((COUNTIFS(N154:N173,"&lt;&gt;"&amp;"")-1)/COUNTIFS(N154:N173,"&lt;&gt;"&amp;"")*SUM(N154:N173)))</f>
        <v>#DIV/0!</v>
      </c>
      <c r="Y178" s="525"/>
      <c r="Z178" s="265"/>
      <c r="AA178" s="265"/>
      <c r="AB178" s="265"/>
      <c r="AC178" s="265"/>
      <c r="AD178" s="265"/>
      <c r="AE178" s="265"/>
      <c r="AF178" s="265"/>
      <c r="AG178" s="265"/>
      <c r="AH178" s="265"/>
      <c r="AI178" s="265"/>
      <c r="AJ178" s="265"/>
      <c r="AK178" s="265"/>
      <c r="AL178" s="265"/>
      <c r="AM178" s="265"/>
      <c r="AN178" s="265"/>
      <c r="AO178" s="618"/>
      <c r="AP178" s="265"/>
      <c r="AQ178" s="265"/>
      <c r="AR178" s="849"/>
      <c r="AS178" s="850"/>
      <c r="AT178" s="609">
        <v>1</v>
      </c>
      <c r="AU178" s="265"/>
      <c r="AV178" s="619"/>
      <c r="AW178" s="609">
        <v>1</v>
      </c>
      <c r="AX178" s="265"/>
      <c r="AY178" s="265"/>
      <c r="AZ178" s="609">
        <v>1</v>
      </c>
      <c r="BA178" s="265"/>
      <c r="BB178" s="265"/>
      <c r="BC178" s="609">
        <v>1</v>
      </c>
      <c r="BD178" s="265"/>
      <c r="BE178" s="265"/>
      <c r="BF178" s="609">
        <v>1</v>
      </c>
      <c r="BG178" s="265"/>
      <c r="BH178" s="265"/>
      <c r="BI178" s="609">
        <v>1</v>
      </c>
      <c r="BJ178" s="265"/>
      <c r="BK178" s="606"/>
      <c r="BL178" s="609">
        <v>1</v>
      </c>
      <c r="BM178" s="265"/>
      <c r="BN178" s="265"/>
      <c r="BO178" s="609">
        <v>1</v>
      </c>
      <c r="BP178" s="265"/>
      <c r="BQ178" s="265"/>
      <c r="BR178" s="609">
        <v>1</v>
      </c>
      <c r="BS178" s="265"/>
      <c r="BT178" s="265"/>
      <c r="BU178" s="609">
        <v>1</v>
      </c>
      <c r="BV178" s="265"/>
      <c r="BW178" s="265"/>
      <c r="BX178" s="618"/>
    </row>
    <row r="179" spans="1:76" s="174" customFormat="1" ht="14">
      <c r="A179" s="172"/>
      <c r="B179" s="303"/>
      <c r="C179" s="179"/>
      <c r="D179" s="880"/>
      <c r="E179" s="881"/>
      <c r="F179" s="881"/>
      <c r="G179" s="881"/>
      <c r="H179" s="881"/>
      <c r="I179" s="881"/>
      <c r="J179" s="882"/>
      <c r="Q179" s="183" t="s">
        <v>98</v>
      </c>
      <c r="R179" s="264">
        <f>COUNTIF(R154:R173,"&gt;0")</f>
        <v>0</v>
      </c>
      <c r="S179" s="264">
        <f>COUNTIF(S154:S173,"&gt;0")</f>
        <v>0</v>
      </c>
      <c r="T179" s="265"/>
      <c r="U179" s="184" t="s">
        <v>55</v>
      </c>
      <c r="Y179" s="525"/>
      <c r="Z179" s="265"/>
      <c r="AA179" s="265"/>
      <c r="AB179" s="265"/>
      <c r="AC179" s="265"/>
      <c r="AD179" s="265"/>
      <c r="AE179" s="265"/>
      <c r="AF179" s="265"/>
      <c r="AG179" s="265"/>
      <c r="AH179" s="265"/>
      <c r="AI179" s="265"/>
      <c r="AJ179" s="265"/>
      <c r="AK179" s="265"/>
      <c r="AL179" s="265"/>
      <c r="AM179" s="265"/>
      <c r="AN179" s="265"/>
      <c r="AO179" s="618"/>
      <c r="AP179" s="265"/>
      <c r="AQ179" s="265"/>
      <c r="AR179" s="265"/>
      <c r="AS179" s="606" t="s">
        <v>10</v>
      </c>
      <c r="AT179" s="607" t="e">
        <f>IF((0.67*AT180)&gt;AT174,"no","yes")</f>
        <v>#DIV/0!</v>
      </c>
      <c r="AU179" s="607" t="e">
        <f>IF((0.67*AU180)&gt;AU174,"no","yes")</f>
        <v>#DIV/0!</v>
      </c>
      <c r="AV179" s="606"/>
      <c r="AW179" s="607" t="e">
        <f>IF((0.67*AW180)&gt;AW174,"no","yes")</f>
        <v>#DIV/0!</v>
      </c>
      <c r="AX179" s="607" t="e">
        <f>IF((0.67*AX180)&gt;AX174,"no","yes")</f>
        <v>#DIV/0!</v>
      </c>
      <c r="AY179" s="265"/>
      <c r="AZ179" s="607" t="e">
        <f>IF((0.67*AZ180)&gt;AZ174,"no","yes")</f>
        <v>#DIV/0!</v>
      </c>
      <c r="BA179" s="607" t="e">
        <f>IF((0.67*BA180)&gt;BA174,"no","yes")</f>
        <v>#DIV/0!</v>
      </c>
      <c r="BB179" s="265"/>
      <c r="BC179" s="607" t="e">
        <f>IF((0.67*BC180)&gt;BC174,"no","yes")</f>
        <v>#DIV/0!</v>
      </c>
      <c r="BD179" s="607" t="e">
        <f>IF((0.67*BD180)&gt;BD174,"no","yes")</f>
        <v>#DIV/0!</v>
      </c>
      <c r="BE179" s="265"/>
      <c r="BF179" s="607" t="e">
        <f>IF((0.67*BF180)&gt;BF174,"no","yes")</f>
        <v>#DIV/0!</v>
      </c>
      <c r="BG179" s="607" t="e">
        <f>IF((0.67*BG180)&gt;BG174,"no","yes")</f>
        <v>#DIV/0!</v>
      </c>
      <c r="BH179" s="265"/>
      <c r="BI179" s="607" t="e">
        <f>IF((0.67*BI180)&gt;BI174,"no","yes")</f>
        <v>#DIV/0!</v>
      </c>
      <c r="BJ179" s="607" t="e">
        <f>IF((0.67*BJ180)&gt;BJ174,"no","yes")</f>
        <v>#DIV/0!</v>
      </c>
      <c r="BK179" s="611"/>
      <c r="BL179" s="607" t="e">
        <f>IF((0.67*BL180)&gt;BL174,"no","yes")</f>
        <v>#DIV/0!</v>
      </c>
      <c r="BM179" s="607" t="e">
        <f>IF((0.67*BM180)&gt;BM174,"no","yes")</f>
        <v>#DIV/0!</v>
      </c>
      <c r="BN179" s="265"/>
      <c r="BO179" s="607" t="e">
        <f>IF((0.67*BO180)&gt;BO174,"no","yes")</f>
        <v>#DIV/0!</v>
      </c>
      <c r="BP179" s="607" t="e">
        <f>IF((0.67*BP180)&gt;BP174,"no","yes")</f>
        <v>#DIV/0!</v>
      </c>
      <c r="BQ179" s="265"/>
      <c r="BR179" s="607" t="e">
        <f>IF((0.67*BR180)&gt;BR174,"no","yes")</f>
        <v>#DIV/0!</v>
      </c>
      <c r="BS179" s="607" t="e">
        <f>IF((0.67*BS180)&gt;BS174,"no","yes")</f>
        <v>#DIV/0!</v>
      </c>
      <c r="BT179" s="265"/>
      <c r="BU179" s="607" t="e">
        <f>IF((0.67*BU180)&gt;BU174,"no","yes")</f>
        <v>#DIV/0!</v>
      </c>
      <c r="BV179" s="607" t="e">
        <f>IF((0.67*BV180)&gt;BV174,"no","yes")</f>
        <v>#DIV/0!</v>
      </c>
      <c r="BW179" s="265"/>
      <c r="BX179" s="618"/>
    </row>
    <row r="180" spans="1:76" s="174" customFormat="1" ht="14">
      <c r="A180" s="172"/>
      <c r="B180" s="303"/>
      <c r="C180" s="159"/>
      <c r="D180" s="880"/>
      <c r="E180" s="881"/>
      <c r="F180" s="881"/>
      <c r="G180" s="881"/>
      <c r="H180" s="881"/>
      <c r="I180" s="881"/>
      <c r="J180" s="882"/>
      <c r="S180" s="165"/>
      <c r="T180" s="165"/>
      <c r="U180" s="185"/>
      <c r="V180" s="186"/>
      <c r="W180" s="187"/>
      <c r="Y180" s="525"/>
      <c r="Z180" s="265"/>
      <c r="AA180" s="265"/>
      <c r="AB180" s="265"/>
      <c r="AC180" s="265"/>
      <c r="AD180" s="265"/>
      <c r="AE180" s="265"/>
      <c r="AF180" s="265"/>
      <c r="AG180" s="265"/>
      <c r="AH180" s="265"/>
      <c r="AI180" s="265"/>
      <c r="AJ180" s="265"/>
      <c r="AK180" s="265"/>
      <c r="AL180" s="265"/>
      <c r="AM180" s="265"/>
      <c r="AN180" s="265"/>
      <c r="AO180" s="618"/>
      <c r="AP180" s="265"/>
      <c r="AQ180" s="265"/>
      <c r="AR180" s="265"/>
      <c r="AS180" s="606" t="s">
        <v>11</v>
      </c>
      <c r="AT180" s="607" t="e">
        <f>_xlfn.STDEV.P(AT154:AT173)</f>
        <v>#DIV/0!</v>
      </c>
      <c r="AU180" s="607" t="e">
        <f>_xlfn.STDEV.P(AU154:AU173)</f>
        <v>#DIV/0!</v>
      </c>
      <c r="AV180" s="606"/>
      <c r="AW180" s="607" t="e">
        <f>_xlfn.STDEV.P(AW154:AW173)</f>
        <v>#DIV/0!</v>
      </c>
      <c r="AX180" s="607" t="e">
        <f>_xlfn.STDEV.P(AX154:AX173)</f>
        <v>#DIV/0!</v>
      </c>
      <c r="AY180" s="265"/>
      <c r="AZ180" s="607" t="e">
        <f>_xlfn.STDEV.P(AZ154:AZ173)</f>
        <v>#DIV/0!</v>
      </c>
      <c r="BA180" s="607" t="e">
        <f>_xlfn.STDEV.P(BA154:BA173)</f>
        <v>#DIV/0!</v>
      </c>
      <c r="BB180" s="265"/>
      <c r="BC180" s="607" t="e">
        <f>_xlfn.STDEV.P(BC154:BC173)</f>
        <v>#DIV/0!</v>
      </c>
      <c r="BD180" s="607" t="e">
        <f>_xlfn.STDEV.P(BD154:BD173)</f>
        <v>#DIV/0!</v>
      </c>
      <c r="BE180" s="265"/>
      <c r="BF180" s="607" t="e">
        <f>_xlfn.STDEV.P(BF154:BF173)</f>
        <v>#DIV/0!</v>
      </c>
      <c r="BG180" s="607" t="e">
        <f>_xlfn.STDEV.P(BG154:BG173)</f>
        <v>#DIV/0!</v>
      </c>
      <c r="BH180" s="265"/>
      <c r="BI180" s="607" t="e">
        <f>_xlfn.STDEV.P(BI154:BI173)</f>
        <v>#DIV/0!</v>
      </c>
      <c r="BJ180" s="607" t="e">
        <f>_xlfn.STDEV.P(BJ154:BJ173)</f>
        <v>#DIV/0!</v>
      </c>
      <c r="BK180" s="265"/>
      <c r="BL180" s="607" t="e">
        <f>_xlfn.STDEV.P(BL154:BL173)</f>
        <v>#DIV/0!</v>
      </c>
      <c r="BM180" s="607" t="e">
        <f>_xlfn.STDEV.P(BM154:BM173)</f>
        <v>#DIV/0!</v>
      </c>
      <c r="BN180" s="265"/>
      <c r="BO180" s="607" t="e">
        <f>_xlfn.STDEV.P(BO154:BO173)</f>
        <v>#DIV/0!</v>
      </c>
      <c r="BP180" s="607" t="e">
        <f>_xlfn.STDEV.P(BP154:BP173)</f>
        <v>#DIV/0!</v>
      </c>
      <c r="BQ180" s="265"/>
      <c r="BR180" s="607" t="e">
        <f>_xlfn.STDEV.P(BR154:BR173)</f>
        <v>#DIV/0!</v>
      </c>
      <c r="BS180" s="607" t="e">
        <f>_xlfn.STDEV.P(BS154:BS173)</f>
        <v>#DIV/0!</v>
      </c>
      <c r="BT180" s="265"/>
      <c r="BU180" s="607" t="e">
        <f>_xlfn.STDEV.P(BU154:BU173)</f>
        <v>#DIV/0!</v>
      </c>
      <c r="BV180" s="607" t="e">
        <f>_xlfn.STDEV.P(BV154:BV173)</f>
        <v>#DIV/0!</v>
      </c>
      <c r="BW180" s="265"/>
      <c r="BX180" s="618"/>
    </row>
    <row r="181" spans="1:76" s="174" customFormat="1" ht="14">
      <c r="A181" s="172"/>
      <c r="B181" s="303"/>
      <c r="C181" s="159"/>
      <c r="D181" s="880"/>
      <c r="E181" s="881"/>
      <c r="F181" s="881"/>
      <c r="G181" s="881"/>
      <c r="H181" s="881"/>
      <c r="I181" s="881"/>
      <c r="J181" s="882"/>
      <c r="R181" s="188" t="s">
        <v>137</v>
      </c>
      <c r="S181" s="165"/>
      <c r="U181" s="189"/>
      <c r="V181" s="190"/>
      <c r="W181" s="191"/>
      <c r="Y181" s="525"/>
      <c r="Z181" s="265"/>
      <c r="AA181" s="265"/>
      <c r="AB181" s="265"/>
      <c r="AC181" s="265"/>
      <c r="AD181" s="265"/>
      <c r="AE181" s="265"/>
      <c r="AF181" s="265"/>
      <c r="AG181" s="265"/>
      <c r="AH181" s="265"/>
      <c r="AI181" s="265"/>
      <c r="AJ181" s="265"/>
      <c r="AK181" s="265"/>
      <c r="AL181" s="265"/>
      <c r="AM181" s="265"/>
      <c r="AN181" s="265"/>
      <c r="AO181" s="618"/>
      <c r="AP181" s="265"/>
      <c r="AQ181" s="265"/>
      <c r="AR181" s="265"/>
      <c r="AS181" s="611" t="s">
        <v>98</v>
      </c>
      <c r="AT181" s="612">
        <f>COUNTIF(AT154:AT173,"&gt;0")</f>
        <v>0</v>
      </c>
      <c r="AU181" s="612">
        <f>COUNTIF(AU154:AU173,"&gt;0")</f>
        <v>0</v>
      </c>
      <c r="AV181" s="611"/>
      <c r="AW181" s="612">
        <f>COUNTIF(AW154:AW173,"&gt;0")</f>
        <v>0</v>
      </c>
      <c r="AX181" s="612">
        <f>COUNTIF(AX154:AX173,"&gt;0")</f>
        <v>0</v>
      </c>
      <c r="AY181" s="265"/>
      <c r="AZ181" s="612">
        <f>COUNTIF(AZ154:AZ173,"&gt;0")</f>
        <v>0</v>
      </c>
      <c r="BA181" s="612">
        <f>COUNTIF(BA154:BA173,"&gt;0")</f>
        <v>0</v>
      </c>
      <c r="BB181" s="265"/>
      <c r="BC181" s="612">
        <f>COUNTIF(BC154:BC173,"&gt;0")</f>
        <v>0</v>
      </c>
      <c r="BD181" s="612">
        <f>COUNTIF(BD154:BD173,"&gt;0")</f>
        <v>0</v>
      </c>
      <c r="BE181" s="265"/>
      <c r="BF181" s="612">
        <f>COUNTIF(BF154:BF173,"&gt;0")</f>
        <v>0</v>
      </c>
      <c r="BG181" s="612">
        <f>COUNTIF(BG154:BG173,"&gt;0")</f>
        <v>0</v>
      </c>
      <c r="BH181" s="265"/>
      <c r="BI181" s="612">
        <f>COUNTIF(BI154:BI173,"&gt;0")</f>
        <v>0</v>
      </c>
      <c r="BJ181" s="612">
        <f>COUNTIF(BJ154:BJ173,"&gt;0")</f>
        <v>0</v>
      </c>
      <c r="BK181" s="265"/>
      <c r="BL181" s="612">
        <f>COUNTIF(BL154:BL173,"&gt;0")</f>
        <v>0</v>
      </c>
      <c r="BM181" s="612">
        <f>COUNTIF(BM154:BM173,"&gt;0")</f>
        <v>0</v>
      </c>
      <c r="BN181" s="265"/>
      <c r="BO181" s="612">
        <f>COUNTIF(BO154:BO173,"&gt;0")</f>
        <v>0</v>
      </c>
      <c r="BP181" s="612">
        <f>COUNTIF(BP154:BP173,"&gt;0")</f>
        <v>0</v>
      </c>
      <c r="BQ181" s="265"/>
      <c r="BR181" s="612">
        <f>COUNTIF(BR154:BR173,"&gt;0")</f>
        <v>0</v>
      </c>
      <c r="BS181" s="612">
        <f>COUNTIF(BS154:BS173,"&gt;0")</f>
        <v>0</v>
      </c>
      <c r="BT181" s="265"/>
      <c r="BU181" s="612">
        <f>COUNTIF(BU154:BU173,"&gt;0")</f>
        <v>0</v>
      </c>
      <c r="BV181" s="612">
        <f>COUNTIF(BV154:BV173,"&gt;0")</f>
        <v>0</v>
      </c>
      <c r="BW181" s="265"/>
      <c r="BX181" s="618"/>
    </row>
    <row r="182" spans="1:76" s="174" customFormat="1" ht="14">
      <c r="A182" s="172"/>
      <c r="B182" s="303"/>
      <c r="C182" s="159"/>
      <c r="D182" s="880"/>
      <c r="E182" s="881"/>
      <c r="F182" s="881"/>
      <c r="G182" s="881"/>
      <c r="H182" s="881"/>
      <c r="I182" s="881"/>
      <c r="J182" s="882"/>
      <c r="R182" s="192" t="s">
        <v>36</v>
      </c>
      <c r="S182" s="165"/>
      <c r="U182" s="189"/>
      <c r="V182" s="190"/>
      <c r="W182" s="191"/>
      <c r="Y182" s="525"/>
      <c r="Z182" s="265"/>
      <c r="AA182" s="265"/>
      <c r="AB182" s="265"/>
      <c r="AC182" s="265"/>
      <c r="AD182" s="265"/>
      <c r="AE182" s="265"/>
      <c r="AF182" s="265"/>
      <c r="AG182" s="265"/>
      <c r="AH182" s="265"/>
      <c r="AI182" s="265"/>
      <c r="AJ182" s="265"/>
      <c r="AK182" s="265"/>
      <c r="AL182" s="265"/>
      <c r="AM182" s="265"/>
      <c r="AN182" s="265"/>
      <c r="AO182" s="618"/>
      <c r="AP182" s="265"/>
      <c r="AQ182" s="265"/>
      <c r="AR182" s="265"/>
      <c r="AS182" s="266"/>
      <c r="AT182" s="266"/>
      <c r="AU182" s="266"/>
      <c r="AV182" s="266"/>
      <c r="AW182" s="265"/>
      <c r="AX182" s="265"/>
      <c r="AY182" s="265"/>
      <c r="AZ182" s="265"/>
      <c r="BA182" s="265"/>
      <c r="BB182" s="265"/>
      <c r="BC182" s="265"/>
      <c r="BD182" s="265"/>
      <c r="BE182" s="265"/>
      <c r="BF182" s="265"/>
      <c r="BG182" s="265"/>
      <c r="BH182" s="265"/>
      <c r="BI182" s="265"/>
      <c r="BJ182" s="265"/>
      <c r="BK182" s="265"/>
      <c r="BL182" s="265"/>
      <c r="BM182" s="265"/>
      <c r="BN182" s="265"/>
      <c r="BO182" s="265"/>
      <c r="BP182" s="265"/>
      <c r="BQ182" s="265"/>
      <c r="BR182" s="265"/>
      <c r="BS182" s="265"/>
      <c r="BT182" s="265"/>
      <c r="BU182" s="265"/>
      <c r="BV182" s="265"/>
      <c r="BW182" s="265"/>
      <c r="BX182" s="618"/>
    </row>
    <row r="183" spans="1:76" s="174" customFormat="1" ht="14">
      <c r="A183" s="172"/>
      <c r="B183" s="303"/>
      <c r="C183" s="159"/>
      <c r="D183" s="880"/>
      <c r="E183" s="881"/>
      <c r="F183" s="881"/>
      <c r="G183" s="881"/>
      <c r="H183" s="881"/>
      <c r="I183" s="881"/>
      <c r="J183" s="882"/>
      <c r="S183" s="165"/>
      <c r="U183" s="193"/>
      <c r="V183" s="194"/>
      <c r="W183" s="195"/>
      <c r="Y183" s="525"/>
      <c r="Z183" s="265"/>
      <c r="AA183" s="265"/>
      <c r="AB183" s="265"/>
      <c r="AC183" s="265"/>
      <c r="AD183" s="265"/>
      <c r="AE183" s="265"/>
      <c r="AF183" s="265"/>
      <c r="AG183" s="265"/>
      <c r="AH183" s="265"/>
      <c r="AI183" s="265"/>
      <c r="AJ183" s="265"/>
      <c r="AK183" s="265"/>
      <c r="AL183" s="265"/>
      <c r="AM183" s="265"/>
      <c r="AN183" s="265"/>
      <c r="AO183" s="618"/>
      <c r="AP183" s="265"/>
      <c r="AQ183" s="265"/>
      <c r="AR183" s="265"/>
      <c r="AS183" s="266"/>
      <c r="AT183" s="266"/>
      <c r="AU183" s="266"/>
      <c r="AV183" s="266"/>
      <c r="AW183" s="265"/>
      <c r="AX183" s="265"/>
      <c r="AY183" s="265"/>
      <c r="AZ183" s="265"/>
      <c r="BA183" s="265"/>
      <c r="BB183" s="265"/>
      <c r="BC183" s="265"/>
      <c r="BD183" s="265"/>
      <c r="BE183" s="265"/>
      <c r="BF183" s="265"/>
      <c r="BG183" s="265"/>
      <c r="BH183" s="265"/>
      <c r="BI183" s="265"/>
      <c r="BJ183" s="265"/>
      <c r="BK183" s="265"/>
      <c r="BL183" s="265"/>
      <c r="BM183" s="265"/>
      <c r="BN183" s="265"/>
      <c r="BO183" s="265"/>
      <c r="BP183" s="265"/>
      <c r="BQ183" s="265"/>
      <c r="BR183" s="265"/>
      <c r="BS183" s="265"/>
      <c r="BT183" s="265"/>
      <c r="BU183" s="265"/>
      <c r="BV183" s="265"/>
      <c r="BW183" s="265"/>
      <c r="BX183" s="618"/>
    </row>
    <row r="184" spans="1:76" s="174" customFormat="1" ht="18">
      <c r="B184" s="265"/>
      <c r="C184" s="172"/>
      <c r="D184" s="205"/>
      <c r="E184" s="205"/>
      <c r="F184" s="205"/>
      <c r="G184" s="205"/>
      <c r="H184" s="205"/>
      <c r="I184" s="205"/>
      <c r="J184" s="205"/>
      <c r="Y184" s="525"/>
      <c r="Z184" s="265"/>
      <c r="AA184" s="265"/>
      <c r="AB184" s="265"/>
      <c r="AC184" s="265"/>
      <c r="AD184" s="265"/>
      <c r="AE184" s="265"/>
      <c r="AF184" s="265"/>
      <c r="AG184" s="265"/>
      <c r="AH184" s="265"/>
      <c r="AI184" s="265"/>
      <c r="AJ184" s="265"/>
      <c r="AK184" s="265"/>
      <c r="AL184" s="265"/>
      <c r="AM184" s="265"/>
      <c r="AN184" s="265"/>
      <c r="AO184" s="615"/>
      <c r="AP184" s="265"/>
      <c r="AQ184" s="265"/>
      <c r="AR184" s="265"/>
      <c r="AS184" s="265"/>
      <c r="AT184" s="265"/>
      <c r="AU184" s="265"/>
      <c r="AV184" s="265"/>
      <c r="AW184" s="265"/>
      <c r="AX184" s="265"/>
      <c r="AY184" s="265"/>
      <c r="AZ184" s="265"/>
      <c r="BA184" s="265"/>
      <c r="BB184" s="265"/>
      <c r="BC184" s="265"/>
      <c r="BD184" s="265"/>
      <c r="BE184" s="265"/>
      <c r="BF184" s="265"/>
      <c r="BG184" s="265"/>
      <c r="BH184" s="265"/>
      <c r="BI184" s="265"/>
      <c r="BJ184" s="265"/>
      <c r="BK184" s="265"/>
      <c r="BL184" s="265"/>
      <c r="BM184" s="265"/>
      <c r="BN184" s="265"/>
      <c r="BO184" s="265"/>
      <c r="BP184" s="265"/>
      <c r="BQ184" s="265"/>
      <c r="BR184" s="265"/>
      <c r="BS184" s="265"/>
      <c r="BT184" s="265"/>
      <c r="BU184" s="265"/>
      <c r="BV184" s="265"/>
      <c r="BW184" s="265"/>
      <c r="BX184" s="615"/>
    </row>
    <row r="185" spans="1:76" s="174" customFormat="1" ht="14">
      <c r="B185" s="265"/>
      <c r="D185" s="206"/>
      <c r="E185" s="206"/>
      <c r="F185" s="206"/>
      <c r="G185" s="206"/>
      <c r="H185" s="206"/>
      <c r="I185" s="206"/>
      <c r="J185" s="206"/>
      <c r="Y185" s="525"/>
      <c r="Z185" s="265"/>
      <c r="AA185" s="265"/>
      <c r="AB185" s="265"/>
      <c r="AC185" s="265"/>
      <c r="AD185" s="265"/>
      <c r="AE185" s="265"/>
      <c r="AF185" s="265"/>
      <c r="AG185" s="265"/>
      <c r="AH185" s="265"/>
      <c r="AI185" s="265"/>
      <c r="AJ185" s="265"/>
      <c r="AK185" s="265"/>
      <c r="AL185" s="265"/>
      <c r="AM185" s="265"/>
      <c r="AN185" s="265"/>
      <c r="AO185" s="618"/>
      <c r="AP185" s="265"/>
      <c r="AQ185" s="265"/>
      <c r="AR185" s="265"/>
      <c r="AS185" s="507"/>
      <c r="AT185" s="507"/>
      <c r="AU185" s="507"/>
      <c r="AV185" s="507"/>
      <c r="AW185" s="265"/>
      <c r="AX185" s="265"/>
      <c r="AY185" s="265"/>
      <c r="AZ185" s="265"/>
      <c r="BA185" s="265"/>
      <c r="BB185" s="265"/>
      <c r="BC185" s="265"/>
      <c r="BD185" s="265"/>
      <c r="BE185" s="265"/>
      <c r="BF185" s="265"/>
      <c r="BG185" s="265"/>
      <c r="BH185" s="265"/>
      <c r="BI185" s="265"/>
      <c r="BJ185" s="265"/>
      <c r="BK185" s="265"/>
      <c r="BL185" s="265"/>
      <c r="BM185" s="265"/>
      <c r="BN185" s="265"/>
      <c r="BO185" s="265"/>
      <c r="BP185" s="265"/>
      <c r="BQ185" s="265"/>
      <c r="BR185" s="265"/>
      <c r="BS185" s="265"/>
      <c r="BT185" s="265"/>
      <c r="BU185" s="265"/>
      <c r="BV185" s="265"/>
      <c r="BW185" s="265"/>
      <c r="BX185" s="618"/>
    </row>
    <row r="186" spans="1:76" s="174" customFormat="1" ht="14">
      <c r="B186" s="265"/>
      <c r="T186" s="165"/>
      <c r="Y186" s="525"/>
      <c r="Z186" s="265"/>
      <c r="AA186" s="265"/>
      <c r="AB186" s="265"/>
      <c r="AC186" s="265"/>
      <c r="AD186" s="265"/>
      <c r="AE186" s="265"/>
      <c r="AF186" s="265"/>
      <c r="AG186" s="265"/>
      <c r="AH186" s="265"/>
      <c r="AI186" s="265"/>
      <c r="AJ186" s="265"/>
      <c r="AK186" s="265"/>
      <c r="AL186" s="265"/>
      <c r="AM186" s="265"/>
      <c r="AN186" s="265"/>
      <c r="AO186" s="618"/>
      <c r="AP186" s="265"/>
      <c r="AQ186" s="265"/>
      <c r="AR186" s="265"/>
      <c r="AS186" s="507"/>
      <c r="AT186" s="507"/>
      <c r="AU186" s="507"/>
      <c r="AV186" s="507"/>
      <c r="AW186" s="265"/>
      <c r="AX186" s="265"/>
      <c r="AY186" s="265"/>
      <c r="AZ186" s="265"/>
      <c r="BA186" s="265"/>
      <c r="BB186" s="265"/>
      <c r="BC186" s="265"/>
      <c r="BD186" s="265"/>
      <c r="BE186" s="265"/>
      <c r="BF186" s="265"/>
      <c r="BG186" s="265"/>
      <c r="BH186" s="265"/>
      <c r="BI186" s="265"/>
      <c r="BJ186" s="265"/>
      <c r="BK186" s="265"/>
      <c r="BL186" s="265"/>
      <c r="BM186" s="265"/>
      <c r="BN186" s="265"/>
      <c r="BO186" s="265"/>
      <c r="BP186" s="265"/>
      <c r="BQ186" s="265"/>
      <c r="BR186" s="265"/>
      <c r="BS186" s="265"/>
      <c r="BT186" s="265"/>
      <c r="BU186" s="265"/>
      <c r="BV186" s="265"/>
      <c r="BW186" s="265"/>
      <c r="BX186" s="618"/>
    </row>
    <row r="187" spans="1:76" s="181" customFormat="1" ht="18">
      <c r="A187" s="138">
        <f>A151+1</f>
        <v>5</v>
      </c>
      <c r="B187" s="298"/>
      <c r="C187" s="139" t="str">
        <f>VariableSolutionLifetime</f>
        <v>Lifetime Capacity - SOLUTION</v>
      </c>
      <c r="D187" s="196"/>
      <c r="E187" s="196"/>
      <c r="F187" s="196"/>
      <c r="G187" s="196"/>
      <c r="H187" s="140"/>
      <c r="I187" s="140"/>
      <c r="J187" s="196"/>
      <c r="K187" s="140"/>
      <c r="L187" s="140"/>
      <c r="M187" s="125"/>
      <c r="N187" s="125"/>
      <c r="O187" s="140"/>
      <c r="P187" s="140"/>
      <c r="Q187" s="197"/>
      <c r="R187" s="839" t="s">
        <v>154</v>
      </c>
      <c r="S187" s="839"/>
      <c r="T187" s="839"/>
      <c r="U187" s="839"/>
      <c r="V187" s="140"/>
      <c r="W187" s="140"/>
      <c r="Y187" s="525"/>
      <c r="Z187" s="618"/>
      <c r="AA187" s="618"/>
      <c r="AB187" s="618"/>
      <c r="AC187" s="618"/>
      <c r="AD187" s="618"/>
      <c r="AE187" s="618"/>
      <c r="AF187" s="618"/>
      <c r="AG187" s="618"/>
      <c r="AH187" s="618"/>
      <c r="AI187" s="618"/>
      <c r="AJ187" s="618"/>
      <c r="AK187" s="618"/>
      <c r="AL187" s="618"/>
      <c r="AM187" s="618"/>
      <c r="AN187" s="618"/>
      <c r="AO187" s="618"/>
      <c r="AP187" s="614">
        <f>A187</f>
        <v>5</v>
      </c>
      <c r="AQ187" s="614" t="str">
        <f>C187</f>
        <v>Lifetime Capacity - SOLUTION</v>
      </c>
      <c r="AR187" s="615"/>
      <c r="AS187" s="616"/>
      <c r="AT187" s="616"/>
      <c r="AU187" s="616"/>
      <c r="AV187" s="616"/>
      <c r="AW187" s="615"/>
      <c r="AX187" s="615"/>
      <c r="AY187" s="615"/>
      <c r="AZ187" s="615"/>
      <c r="BA187" s="615"/>
      <c r="BB187" s="615"/>
      <c r="BC187" s="615"/>
      <c r="BD187" s="615"/>
      <c r="BE187" s="615"/>
      <c r="BF187" s="615"/>
      <c r="BG187" s="615"/>
      <c r="BH187" s="615"/>
      <c r="BI187" s="615"/>
      <c r="BJ187" s="615"/>
      <c r="BK187" s="615"/>
      <c r="BL187" s="615"/>
      <c r="BM187" s="615"/>
      <c r="BN187" s="615"/>
      <c r="BO187" s="615"/>
      <c r="BP187" s="615"/>
      <c r="BQ187" s="615"/>
      <c r="BR187" s="615"/>
      <c r="BS187" s="615"/>
      <c r="BT187" s="615"/>
      <c r="BU187" s="615"/>
      <c r="BV187" s="615"/>
      <c r="BW187" s="615"/>
      <c r="BX187" s="618"/>
    </row>
    <row r="188" spans="1:76" s="174" customFormat="1" ht="14">
      <c r="A188" s="199"/>
      <c r="B188" s="299"/>
      <c r="C188" s="199"/>
      <c r="D188" s="130"/>
      <c r="E188" s="130"/>
      <c r="F188" s="130"/>
      <c r="G188" s="130"/>
      <c r="J188" s="130"/>
      <c r="Q188" s="165"/>
      <c r="R188" s="165"/>
      <c r="S188" s="165"/>
      <c r="Y188" s="525"/>
      <c r="Z188" s="265"/>
      <c r="AA188" s="265"/>
      <c r="AB188" s="265"/>
      <c r="AC188" s="265"/>
      <c r="AD188" s="265"/>
      <c r="AE188" s="265"/>
      <c r="AF188" s="265"/>
      <c r="AG188" s="265"/>
      <c r="AH188" s="265"/>
      <c r="AI188" s="265"/>
      <c r="AJ188" s="265"/>
      <c r="AK188" s="265"/>
      <c r="AL188" s="265"/>
      <c r="AM188" s="265"/>
      <c r="AN188" s="265"/>
      <c r="AO188" s="618"/>
      <c r="AP188" s="269"/>
      <c r="AQ188" s="269"/>
      <c r="AR188" s="269"/>
      <c r="AS188" s="269"/>
      <c r="AT188" s="586" t="s">
        <v>230</v>
      </c>
      <c r="AU188" s="586"/>
      <c r="AV188" s="269"/>
      <c r="AW188" s="586" t="s">
        <v>1</v>
      </c>
      <c r="AX188" s="586"/>
      <c r="AY188" s="269"/>
      <c r="AZ188" s="586" t="s">
        <v>2</v>
      </c>
      <c r="BA188" s="586"/>
      <c r="BB188" s="269"/>
      <c r="BC188" s="586" t="s">
        <v>283</v>
      </c>
      <c r="BD188" s="586"/>
      <c r="BE188" s="269"/>
      <c r="BF188" s="586" t="s">
        <v>284</v>
      </c>
      <c r="BG188" s="586"/>
      <c r="BH188" s="269"/>
      <c r="BI188" s="586" t="s">
        <v>3</v>
      </c>
      <c r="BJ188" s="586"/>
      <c r="BK188" s="269"/>
      <c r="BL188" s="586" t="s">
        <v>4</v>
      </c>
      <c r="BM188" s="586"/>
      <c r="BN188" s="269"/>
      <c r="BO188" s="586" t="s">
        <v>5</v>
      </c>
      <c r="BP188" s="586"/>
      <c r="BQ188" s="269"/>
      <c r="BR188" s="586" t="s">
        <v>6</v>
      </c>
      <c r="BS188" s="586"/>
      <c r="BT188" s="269"/>
      <c r="BU188" s="586" t="s">
        <v>34</v>
      </c>
      <c r="BV188" s="269"/>
      <c r="BW188" s="269"/>
      <c r="BX188" s="618"/>
    </row>
    <row r="189" spans="1:76" s="174" customFormat="1" ht="31" thickBot="1">
      <c r="A189" s="173" t="s">
        <v>39</v>
      </c>
      <c r="B189" s="300" t="s">
        <v>9</v>
      </c>
      <c r="C189" s="145" t="s">
        <v>139</v>
      </c>
      <c r="D189" s="146" t="s">
        <v>40</v>
      </c>
      <c r="E189" s="146" t="s">
        <v>234</v>
      </c>
      <c r="F189" s="147" t="s">
        <v>113</v>
      </c>
      <c r="G189" s="211" t="s">
        <v>424</v>
      </c>
      <c r="H189" s="4" t="s">
        <v>59</v>
      </c>
      <c r="I189" s="695" t="s">
        <v>425</v>
      </c>
      <c r="J189" s="148" t="s">
        <v>133</v>
      </c>
      <c r="K189" s="149" t="s">
        <v>140</v>
      </c>
      <c r="L189" s="150" t="s">
        <v>100</v>
      </c>
      <c r="M189" s="151" t="s">
        <v>141</v>
      </c>
      <c r="N189" s="152" t="s">
        <v>135</v>
      </c>
      <c r="O189" s="152" t="s">
        <v>57</v>
      </c>
      <c r="P189" s="153"/>
      <c r="Q189" s="363" t="s">
        <v>272</v>
      </c>
      <c r="R189" s="364" t="s">
        <v>56</v>
      </c>
      <c r="S189" s="258" t="s">
        <v>41</v>
      </c>
      <c r="T189" s="364" t="s">
        <v>136</v>
      </c>
      <c r="U189" s="156" t="s">
        <v>42</v>
      </c>
      <c r="V189" s="153"/>
      <c r="W189" s="153"/>
      <c r="Y189" s="525"/>
      <c r="Z189" s="265"/>
      <c r="AA189" s="265"/>
      <c r="AB189" s="265"/>
      <c r="AC189" s="265"/>
      <c r="AD189" s="265"/>
      <c r="AE189" s="265"/>
      <c r="AF189" s="265"/>
      <c r="AG189" s="265"/>
      <c r="AH189" s="265"/>
      <c r="AI189" s="265"/>
      <c r="AJ189" s="265"/>
      <c r="AK189" s="265"/>
      <c r="AL189" s="265"/>
      <c r="AM189" s="265"/>
      <c r="AN189" s="265"/>
      <c r="AO189" s="618"/>
      <c r="AP189" s="594"/>
      <c r="AQ189" s="594"/>
      <c r="AR189" s="419" t="s">
        <v>131</v>
      </c>
      <c r="AS189" s="594"/>
      <c r="AT189" s="596" t="s">
        <v>56</v>
      </c>
      <c r="AU189" s="258" t="s">
        <v>41</v>
      </c>
      <c r="AV189" s="594"/>
      <c r="AW189" s="596" t="s">
        <v>56</v>
      </c>
      <c r="AX189" s="258" t="s">
        <v>41</v>
      </c>
      <c r="AY189" s="594"/>
      <c r="AZ189" s="596" t="s">
        <v>56</v>
      </c>
      <c r="BA189" s="258" t="s">
        <v>41</v>
      </c>
      <c r="BB189" s="594"/>
      <c r="BC189" s="596" t="s">
        <v>56</v>
      </c>
      <c r="BD189" s="258" t="s">
        <v>41</v>
      </c>
      <c r="BE189" s="594"/>
      <c r="BF189" s="596" t="s">
        <v>56</v>
      </c>
      <c r="BG189" s="258" t="s">
        <v>41</v>
      </c>
      <c r="BH189" s="594"/>
      <c r="BI189" s="596" t="s">
        <v>56</v>
      </c>
      <c r="BJ189" s="258" t="s">
        <v>41</v>
      </c>
      <c r="BK189" s="594"/>
      <c r="BL189" s="596" t="s">
        <v>56</v>
      </c>
      <c r="BM189" s="258" t="s">
        <v>41</v>
      </c>
      <c r="BN189" s="594"/>
      <c r="BO189" s="596" t="s">
        <v>56</v>
      </c>
      <c r="BP189" s="258" t="s">
        <v>41</v>
      </c>
      <c r="BQ189" s="594"/>
      <c r="BR189" s="596" t="s">
        <v>56</v>
      </c>
      <c r="BS189" s="258" t="s">
        <v>41</v>
      </c>
      <c r="BT189" s="594"/>
      <c r="BU189" s="596" t="s">
        <v>56</v>
      </c>
      <c r="BV189" s="258" t="s">
        <v>41</v>
      </c>
      <c r="BW189" s="594"/>
      <c r="BX189" s="618"/>
    </row>
    <row r="190" spans="1:76" s="174" customFormat="1" ht="14">
      <c r="A190" s="159">
        <v>1</v>
      </c>
      <c r="B190" s="301" t="str">
        <f t="shared" ref="B190:B209" si="77">CONCATENATE(E190,": ",C190)</f>
        <v xml:space="preserve">: </v>
      </c>
      <c r="C190" s="160"/>
      <c r="D190" s="160"/>
      <c r="E190" s="160"/>
      <c r="F190" s="160"/>
      <c r="G190" s="161"/>
      <c r="H190" s="162"/>
      <c r="I190" s="162"/>
      <c r="J190" s="312"/>
      <c r="K190" s="313"/>
      <c r="L190" s="170"/>
      <c r="M190" s="659" t="s">
        <v>233</v>
      </c>
      <c r="N190" s="163"/>
      <c r="O190" s="163"/>
      <c r="P190" s="165"/>
      <c r="Q190" s="365"/>
      <c r="R190" s="259" t="str">
        <f>IF(Q190="Y","",IF(AND(L190="",J190=""),"",IF(L190="",J190,L190)))</f>
        <v/>
      </c>
      <c r="S190" s="260" t="str">
        <f>IF(R190="","",IF(R218="Y",T190,IF(R190&gt;=R210-$AA$35*R214,IF(R190&lt;=R210+$AA$35*R214,R190,""),"")))</f>
        <v/>
      </c>
      <c r="T190" s="259" t="str">
        <f>IF(Q190="Y","",IF(AND(L190="",J190=""),"",IF(L190="",J190*N190,L190*N190)))</f>
        <v/>
      </c>
      <c r="U190" s="259" t="str">
        <f t="shared" ref="U190:U209" si="78">IF(AND(M190="",K190=""),"",IF(M190="",K190,M190))</f>
        <v>hours</v>
      </c>
      <c r="V190" s="39"/>
      <c r="W190" s="39"/>
      <c r="Y190" s="525"/>
      <c r="Z190" s="265"/>
      <c r="AA190" s="265"/>
      <c r="AB190" s="265"/>
      <c r="AC190" s="265"/>
      <c r="AD190" s="265"/>
      <c r="AE190" s="265"/>
      <c r="AF190" s="265"/>
      <c r="AG190" s="265"/>
      <c r="AH190" s="265"/>
      <c r="AI190" s="265"/>
      <c r="AJ190" s="265"/>
      <c r="AK190" s="265"/>
      <c r="AL190" s="265"/>
      <c r="AM190" s="265"/>
      <c r="AN190" s="265"/>
      <c r="AO190" s="618"/>
      <c r="AP190" s="269"/>
      <c r="AQ190" s="269"/>
      <c r="AR190" s="597" t="str">
        <f>$U190</f>
        <v>hours</v>
      </c>
      <c r="AS190" s="269"/>
      <c r="AT190" s="598" t="str">
        <f>IF($E190=$AT$47,R190,"")</f>
        <v/>
      </c>
      <c r="AU190" s="598" t="str">
        <f>IF($E190=$AT$47,S190,"")</f>
        <v/>
      </c>
      <c r="AV190" s="269"/>
      <c r="AW190" s="598" t="str">
        <f t="shared" ref="AW190:AX209" si="79">IF($E190=$AW$83,R190,"")</f>
        <v/>
      </c>
      <c r="AX190" s="598" t="str">
        <f t="shared" si="79"/>
        <v/>
      </c>
      <c r="AY190" s="269"/>
      <c r="AZ190" s="598" t="str">
        <f t="shared" ref="AZ190:BA209" si="80">IF($E190=$AZ$83,R190,"")</f>
        <v/>
      </c>
      <c r="BA190" s="598" t="str">
        <f t="shared" si="80"/>
        <v/>
      </c>
      <c r="BB190" s="269"/>
      <c r="BC190" s="598" t="str">
        <f t="shared" ref="BC190:BD209" si="81">IF($E190=$BC$83,R190,"")</f>
        <v/>
      </c>
      <c r="BD190" s="598" t="str">
        <f t="shared" si="81"/>
        <v/>
      </c>
      <c r="BE190" s="269"/>
      <c r="BF190" s="598" t="str">
        <f t="shared" ref="BF190:BG209" si="82">IF($E190=$BF$83,R190,"")</f>
        <v/>
      </c>
      <c r="BG190" s="598" t="str">
        <f t="shared" si="82"/>
        <v/>
      </c>
      <c r="BH190" s="269"/>
      <c r="BI190" s="598" t="str">
        <f t="shared" ref="BI190:BJ209" si="83">IF($E190=$BI$83,R190,"")</f>
        <v/>
      </c>
      <c r="BJ190" s="598" t="str">
        <f t="shared" si="83"/>
        <v/>
      </c>
      <c r="BK190" s="269"/>
      <c r="BL190" s="598" t="str">
        <f t="shared" ref="BL190:BM209" si="84">IF($E190=$BL$83,R190,"")</f>
        <v/>
      </c>
      <c r="BM190" s="598" t="str">
        <f t="shared" si="84"/>
        <v/>
      </c>
      <c r="BN190" s="269"/>
      <c r="BO190" s="598" t="str">
        <f t="shared" ref="BO190:BP209" si="85">IF($E190=$BO$83,R190,"")</f>
        <v/>
      </c>
      <c r="BP190" s="598" t="str">
        <f t="shared" si="85"/>
        <v/>
      </c>
      <c r="BQ190" s="269"/>
      <c r="BR190" s="598" t="str">
        <f t="shared" ref="BR190:BS209" si="86">IF($E190=$BR$83,R190,"")</f>
        <v/>
      </c>
      <c r="BS190" s="598" t="str">
        <f t="shared" si="86"/>
        <v/>
      </c>
      <c r="BT190" s="269"/>
      <c r="BU190" s="598" t="str">
        <f t="shared" ref="BU190:BV209" si="87">IF($E190=$BU$83,R190,"")</f>
        <v/>
      </c>
      <c r="BV190" s="598" t="str">
        <f t="shared" si="87"/>
        <v/>
      </c>
      <c r="BW190" s="269"/>
      <c r="BX190" s="618"/>
    </row>
    <row r="191" spans="1:76" s="174" customFormat="1" ht="14">
      <c r="A191" s="159">
        <v>2</v>
      </c>
      <c r="B191" s="301" t="str">
        <f t="shared" si="77"/>
        <v xml:space="preserve">: </v>
      </c>
      <c r="C191" s="160"/>
      <c r="D191" s="160"/>
      <c r="E191" s="160"/>
      <c r="F191" s="160"/>
      <c r="G191" s="161"/>
      <c r="H191" s="162"/>
      <c r="I191" s="162"/>
      <c r="J191" s="312"/>
      <c r="K191" s="314"/>
      <c r="L191" s="170"/>
      <c r="M191" s="659" t="s">
        <v>233</v>
      </c>
      <c r="N191" s="163"/>
      <c r="O191" s="163"/>
      <c r="P191" s="165"/>
      <c r="Q191" s="365"/>
      <c r="R191" s="259" t="str">
        <f t="shared" ref="R191:R209" si="88">IF(Q191="Y","",IF(AND(L191="",J191=""),"",IF(L191="",J191,L191)))</f>
        <v/>
      </c>
      <c r="S191" s="260" t="str">
        <f>IF(R191="","",IF(R218="Y",T191,IF(R191&gt;=R210-$AA$35*R214,IF(R191&lt;=R210+$AA$35*R214,R191,""),"")))</f>
        <v/>
      </c>
      <c r="T191" s="259" t="str">
        <f t="shared" ref="T191:T209" si="89">IF(Q191="Y","",IF(AND(L191="",J191=""),"",IF(L191="",J191*N191,L191*N191)))</f>
        <v/>
      </c>
      <c r="U191" s="259" t="str">
        <f t="shared" si="78"/>
        <v>hours</v>
      </c>
      <c r="V191" s="39"/>
      <c r="W191" s="39"/>
      <c r="Y191" s="525"/>
      <c r="Z191" s="265"/>
      <c r="AA191" s="265"/>
      <c r="AB191" s="265"/>
      <c r="AC191" s="265"/>
      <c r="AD191" s="265"/>
      <c r="AE191" s="265"/>
      <c r="AF191" s="265"/>
      <c r="AG191" s="265"/>
      <c r="AH191" s="265"/>
      <c r="AI191" s="265"/>
      <c r="AJ191" s="265"/>
      <c r="AK191" s="265"/>
      <c r="AL191" s="265"/>
      <c r="AM191" s="265"/>
      <c r="AN191" s="265"/>
      <c r="AO191" s="618"/>
      <c r="AP191" s="269"/>
      <c r="AQ191" s="269"/>
      <c r="AR191" s="600"/>
      <c r="AS191" s="269"/>
      <c r="AT191" s="598" t="str">
        <f t="shared" ref="AT191:AU209" si="90">IF($E191=$AT$47,R191,"")</f>
        <v/>
      </c>
      <c r="AU191" s="598" t="str">
        <f t="shared" si="90"/>
        <v/>
      </c>
      <c r="AV191" s="269"/>
      <c r="AW191" s="598" t="str">
        <f t="shared" si="79"/>
        <v/>
      </c>
      <c r="AX191" s="598" t="str">
        <f t="shared" si="79"/>
        <v/>
      </c>
      <c r="AY191" s="269"/>
      <c r="AZ191" s="598" t="str">
        <f t="shared" si="80"/>
        <v/>
      </c>
      <c r="BA191" s="598" t="str">
        <f t="shared" si="80"/>
        <v/>
      </c>
      <c r="BB191" s="269"/>
      <c r="BC191" s="598" t="str">
        <f t="shared" si="81"/>
        <v/>
      </c>
      <c r="BD191" s="598" t="str">
        <f t="shared" si="81"/>
        <v/>
      </c>
      <c r="BE191" s="269"/>
      <c r="BF191" s="598" t="str">
        <f t="shared" si="82"/>
        <v/>
      </c>
      <c r="BG191" s="598" t="str">
        <f t="shared" si="82"/>
        <v/>
      </c>
      <c r="BH191" s="269"/>
      <c r="BI191" s="598" t="str">
        <f t="shared" si="83"/>
        <v/>
      </c>
      <c r="BJ191" s="598" t="str">
        <f t="shared" si="83"/>
        <v/>
      </c>
      <c r="BK191" s="269"/>
      <c r="BL191" s="598" t="str">
        <f t="shared" si="84"/>
        <v/>
      </c>
      <c r="BM191" s="598" t="str">
        <f t="shared" si="84"/>
        <v/>
      </c>
      <c r="BN191" s="269"/>
      <c r="BO191" s="598" t="str">
        <f t="shared" si="85"/>
        <v/>
      </c>
      <c r="BP191" s="598" t="str">
        <f t="shared" si="85"/>
        <v/>
      </c>
      <c r="BQ191" s="269"/>
      <c r="BR191" s="598" t="str">
        <f t="shared" si="86"/>
        <v/>
      </c>
      <c r="BS191" s="598" t="str">
        <f t="shared" si="86"/>
        <v/>
      </c>
      <c r="BT191" s="269"/>
      <c r="BU191" s="598" t="str">
        <f t="shared" si="87"/>
        <v/>
      </c>
      <c r="BV191" s="598" t="str">
        <f t="shared" si="87"/>
        <v/>
      </c>
      <c r="BW191" s="269"/>
      <c r="BX191" s="618"/>
    </row>
    <row r="192" spans="1:76" s="174" customFormat="1" ht="14">
      <c r="A192" s="159">
        <v>3</v>
      </c>
      <c r="B192" s="301" t="str">
        <f>CONCATENATE(E192,": ",C192)</f>
        <v xml:space="preserve">: </v>
      </c>
      <c r="C192" s="168"/>
      <c r="D192" s="162"/>
      <c r="E192" s="162"/>
      <c r="F192" s="169"/>
      <c r="G192" s="161"/>
      <c r="H192" s="162"/>
      <c r="I192" s="162"/>
      <c r="J192" s="312"/>
      <c r="K192" s="314"/>
      <c r="L192" s="170"/>
      <c r="M192" s="659" t="s">
        <v>233</v>
      </c>
      <c r="N192" s="163"/>
      <c r="O192" s="163"/>
      <c r="P192" s="165"/>
      <c r="Q192" s="365"/>
      <c r="R192" s="259" t="str">
        <f t="shared" si="88"/>
        <v/>
      </c>
      <c r="S192" s="260" t="str">
        <f>IF(R192="","",IF(R218="Y",T192,IF(R192&gt;=R210-$AA$35*R214,IF(R192&lt;=R210+$AA$35*R214,R192,""),"")))</f>
        <v/>
      </c>
      <c r="T192" s="259" t="str">
        <f t="shared" si="89"/>
        <v/>
      </c>
      <c r="U192" s="259" t="str">
        <f t="shared" si="78"/>
        <v>hours</v>
      </c>
      <c r="V192" s="39"/>
      <c r="W192" s="39"/>
      <c r="Y192" s="525"/>
      <c r="Z192" s="265"/>
      <c r="AA192" s="265"/>
      <c r="AB192" s="265"/>
      <c r="AC192" s="265"/>
      <c r="AD192" s="265"/>
      <c r="AE192" s="265"/>
      <c r="AF192" s="265"/>
      <c r="AG192" s="265"/>
      <c r="AH192" s="265"/>
      <c r="AI192" s="265"/>
      <c r="AJ192" s="265"/>
      <c r="AK192" s="265"/>
      <c r="AL192" s="265"/>
      <c r="AM192" s="265"/>
      <c r="AN192" s="265"/>
      <c r="AO192" s="618"/>
      <c r="AP192" s="269"/>
      <c r="AQ192" s="269"/>
      <c r="AR192" s="600"/>
      <c r="AS192" s="269"/>
      <c r="AT192" s="598" t="str">
        <f t="shared" si="90"/>
        <v/>
      </c>
      <c r="AU192" s="598" t="str">
        <f t="shared" si="90"/>
        <v/>
      </c>
      <c r="AV192" s="269"/>
      <c r="AW192" s="598" t="str">
        <f t="shared" si="79"/>
        <v/>
      </c>
      <c r="AX192" s="598" t="str">
        <f t="shared" si="79"/>
        <v/>
      </c>
      <c r="AY192" s="269"/>
      <c r="AZ192" s="598" t="str">
        <f t="shared" si="80"/>
        <v/>
      </c>
      <c r="BA192" s="598" t="str">
        <f t="shared" si="80"/>
        <v/>
      </c>
      <c r="BB192" s="269"/>
      <c r="BC192" s="598" t="str">
        <f t="shared" si="81"/>
        <v/>
      </c>
      <c r="BD192" s="598" t="str">
        <f t="shared" si="81"/>
        <v/>
      </c>
      <c r="BE192" s="269"/>
      <c r="BF192" s="598" t="str">
        <f t="shared" si="82"/>
        <v/>
      </c>
      <c r="BG192" s="598" t="str">
        <f t="shared" si="82"/>
        <v/>
      </c>
      <c r="BH192" s="269"/>
      <c r="BI192" s="598" t="str">
        <f t="shared" si="83"/>
        <v/>
      </c>
      <c r="BJ192" s="598" t="str">
        <f t="shared" si="83"/>
        <v/>
      </c>
      <c r="BK192" s="269"/>
      <c r="BL192" s="598" t="str">
        <f t="shared" si="84"/>
        <v/>
      </c>
      <c r="BM192" s="598" t="str">
        <f t="shared" si="84"/>
        <v/>
      </c>
      <c r="BN192" s="269"/>
      <c r="BO192" s="598" t="str">
        <f t="shared" si="85"/>
        <v/>
      </c>
      <c r="BP192" s="598" t="str">
        <f t="shared" si="85"/>
        <v/>
      </c>
      <c r="BQ192" s="269"/>
      <c r="BR192" s="598" t="str">
        <f t="shared" si="86"/>
        <v/>
      </c>
      <c r="BS192" s="598" t="str">
        <f t="shared" si="86"/>
        <v/>
      </c>
      <c r="BT192" s="269"/>
      <c r="BU192" s="598" t="str">
        <f t="shared" si="87"/>
        <v/>
      </c>
      <c r="BV192" s="598" t="str">
        <f t="shared" si="87"/>
        <v/>
      </c>
      <c r="BW192" s="269"/>
      <c r="BX192" s="618"/>
    </row>
    <row r="193" spans="1:76" s="174" customFormat="1" ht="14">
      <c r="A193" s="159">
        <v>4</v>
      </c>
      <c r="B193" s="301" t="str">
        <f t="shared" si="77"/>
        <v xml:space="preserve">: </v>
      </c>
      <c r="C193" s="168"/>
      <c r="D193" s="162"/>
      <c r="E193" s="162"/>
      <c r="F193" s="169"/>
      <c r="G193" s="161"/>
      <c r="H193" s="162"/>
      <c r="I193" s="162"/>
      <c r="J193" s="170"/>
      <c r="K193" s="170"/>
      <c r="L193" s="170"/>
      <c r="M193" s="659" t="s">
        <v>233</v>
      </c>
      <c r="N193" s="163"/>
      <c r="O193" s="163"/>
      <c r="P193" s="165"/>
      <c r="Q193" s="365"/>
      <c r="R193" s="259" t="str">
        <f t="shared" si="88"/>
        <v/>
      </c>
      <c r="S193" s="260" t="str">
        <f>IF(R193="","",IF(R218="Y",T193,IF(R193&gt;=R210-$AA$35*R214,IF(R193&lt;=R210+$AA$35*R214,R193,""),"")))</f>
        <v/>
      </c>
      <c r="T193" s="259" t="str">
        <f t="shared" si="89"/>
        <v/>
      </c>
      <c r="U193" s="259" t="str">
        <f t="shared" si="78"/>
        <v>hours</v>
      </c>
      <c r="V193" s="39"/>
      <c r="W193" s="39"/>
      <c r="Y193" s="525"/>
      <c r="Z193" s="265"/>
      <c r="AA193" s="265"/>
      <c r="AB193" s="265"/>
      <c r="AC193" s="265"/>
      <c r="AD193" s="265"/>
      <c r="AE193" s="265"/>
      <c r="AF193" s="265"/>
      <c r="AG193" s="265"/>
      <c r="AH193" s="265"/>
      <c r="AI193" s="265"/>
      <c r="AJ193" s="265"/>
      <c r="AK193" s="265"/>
      <c r="AL193" s="265"/>
      <c r="AM193" s="265"/>
      <c r="AN193" s="265"/>
      <c r="AO193" s="618"/>
      <c r="AP193" s="269"/>
      <c r="AQ193" s="269"/>
      <c r="AR193" s="600"/>
      <c r="AS193" s="269"/>
      <c r="AT193" s="598" t="str">
        <f t="shared" si="90"/>
        <v/>
      </c>
      <c r="AU193" s="598" t="str">
        <f t="shared" si="90"/>
        <v/>
      </c>
      <c r="AV193" s="269"/>
      <c r="AW193" s="598" t="str">
        <f t="shared" si="79"/>
        <v/>
      </c>
      <c r="AX193" s="598" t="str">
        <f t="shared" si="79"/>
        <v/>
      </c>
      <c r="AY193" s="269"/>
      <c r="AZ193" s="598" t="str">
        <f t="shared" si="80"/>
        <v/>
      </c>
      <c r="BA193" s="598" t="str">
        <f t="shared" si="80"/>
        <v/>
      </c>
      <c r="BB193" s="269"/>
      <c r="BC193" s="598" t="str">
        <f t="shared" si="81"/>
        <v/>
      </c>
      <c r="BD193" s="598" t="str">
        <f t="shared" si="81"/>
        <v/>
      </c>
      <c r="BE193" s="269"/>
      <c r="BF193" s="598" t="str">
        <f t="shared" si="82"/>
        <v/>
      </c>
      <c r="BG193" s="598" t="str">
        <f t="shared" si="82"/>
        <v/>
      </c>
      <c r="BH193" s="269"/>
      <c r="BI193" s="598" t="str">
        <f t="shared" si="83"/>
        <v/>
      </c>
      <c r="BJ193" s="598" t="str">
        <f t="shared" si="83"/>
        <v/>
      </c>
      <c r="BK193" s="269"/>
      <c r="BL193" s="598" t="str">
        <f t="shared" si="84"/>
        <v/>
      </c>
      <c r="BM193" s="598" t="str">
        <f t="shared" si="84"/>
        <v/>
      </c>
      <c r="BN193" s="269"/>
      <c r="BO193" s="598" t="str">
        <f t="shared" si="85"/>
        <v/>
      </c>
      <c r="BP193" s="598" t="str">
        <f t="shared" si="85"/>
        <v/>
      </c>
      <c r="BQ193" s="269"/>
      <c r="BR193" s="598" t="str">
        <f t="shared" si="86"/>
        <v/>
      </c>
      <c r="BS193" s="598" t="str">
        <f t="shared" si="86"/>
        <v/>
      </c>
      <c r="BT193" s="269"/>
      <c r="BU193" s="598" t="str">
        <f t="shared" si="87"/>
        <v/>
      </c>
      <c r="BV193" s="598" t="str">
        <f t="shared" si="87"/>
        <v/>
      </c>
      <c r="BW193" s="269"/>
      <c r="BX193" s="618"/>
    </row>
    <row r="194" spans="1:76" s="174" customFormat="1" ht="14">
      <c r="A194" s="159">
        <v>5</v>
      </c>
      <c r="B194" s="301" t="str">
        <f t="shared" si="77"/>
        <v xml:space="preserve">: </v>
      </c>
      <c r="C194" s="169"/>
      <c r="D194" s="169"/>
      <c r="E194" s="169"/>
      <c r="F194" s="169"/>
      <c r="G194" s="161"/>
      <c r="H194" s="162"/>
      <c r="I194" s="162"/>
      <c r="J194" s="170"/>
      <c r="K194" s="170"/>
      <c r="L194" s="170"/>
      <c r="M194" s="659" t="s">
        <v>233</v>
      </c>
      <c r="N194" s="163"/>
      <c r="O194" s="163"/>
      <c r="P194" s="165"/>
      <c r="Q194" s="365"/>
      <c r="R194" s="259" t="str">
        <f t="shared" si="88"/>
        <v/>
      </c>
      <c r="S194" s="260" t="str">
        <f>IF(R194="","",IF(R218="Y",T194,IF(R194&gt;=R210-$AA$35*R214,IF(R194&lt;=R210+$AA$35*R214,R194,""),"")))</f>
        <v/>
      </c>
      <c r="T194" s="259" t="str">
        <f t="shared" si="89"/>
        <v/>
      </c>
      <c r="U194" s="259" t="str">
        <f t="shared" si="78"/>
        <v>hours</v>
      </c>
      <c r="V194" s="39"/>
      <c r="W194" s="39"/>
      <c r="Y194" s="525"/>
      <c r="Z194" s="265"/>
      <c r="AA194" s="265"/>
      <c r="AB194" s="265"/>
      <c r="AC194" s="265"/>
      <c r="AD194" s="265"/>
      <c r="AE194" s="265"/>
      <c r="AF194" s="265"/>
      <c r="AG194" s="265"/>
      <c r="AH194" s="265"/>
      <c r="AI194" s="265"/>
      <c r="AJ194" s="265"/>
      <c r="AK194" s="265"/>
      <c r="AL194" s="265"/>
      <c r="AM194" s="265"/>
      <c r="AN194" s="265"/>
      <c r="AO194" s="618"/>
      <c r="AP194" s="269"/>
      <c r="AQ194" s="269"/>
      <c r="AR194" s="600"/>
      <c r="AS194" s="269"/>
      <c r="AT194" s="598" t="str">
        <f t="shared" si="90"/>
        <v/>
      </c>
      <c r="AU194" s="598" t="str">
        <f t="shared" si="90"/>
        <v/>
      </c>
      <c r="AV194" s="269"/>
      <c r="AW194" s="598" t="str">
        <f t="shared" si="79"/>
        <v/>
      </c>
      <c r="AX194" s="598" t="str">
        <f t="shared" si="79"/>
        <v/>
      </c>
      <c r="AY194" s="269"/>
      <c r="AZ194" s="598" t="str">
        <f t="shared" si="80"/>
        <v/>
      </c>
      <c r="BA194" s="598" t="str">
        <f t="shared" si="80"/>
        <v/>
      </c>
      <c r="BB194" s="269"/>
      <c r="BC194" s="598" t="str">
        <f t="shared" si="81"/>
        <v/>
      </c>
      <c r="BD194" s="598" t="str">
        <f t="shared" si="81"/>
        <v/>
      </c>
      <c r="BE194" s="269"/>
      <c r="BF194" s="598" t="str">
        <f t="shared" si="82"/>
        <v/>
      </c>
      <c r="BG194" s="598" t="str">
        <f t="shared" si="82"/>
        <v/>
      </c>
      <c r="BH194" s="269"/>
      <c r="BI194" s="598" t="str">
        <f t="shared" si="83"/>
        <v/>
      </c>
      <c r="BJ194" s="598" t="str">
        <f t="shared" si="83"/>
        <v/>
      </c>
      <c r="BK194" s="269"/>
      <c r="BL194" s="598" t="str">
        <f t="shared" si="84"/>
        <v/>
      </c>
      <c r="BM194" s="598" t="str">
        <f t="shared" si="84"/>
        <v/>
      </c>
      <c r="BN194" s="269"/>
      <c r="BO194" s="598" t="str">
        <f t="shared" si="85"/>
        <v/>
      </c>
      <c r="BP194" s="598" t="str">
        <f t="shared" si="85"/>
        <v/>
      </c>
      <c r="BQ194" s="269"/>
      <c r="BR194" s="598" t="str">
        <f t="shared" si="86"/>
        <v/>
      </c>
      <c r="BS194" s="598" t="str">
        <f t="shared" si="86"/>
        <v/>
      </c>
      <c r="BT194" s="269"/>
      <c r="BU194" s="598" t="str">
        <f t="shared" si="87"/>
        <v/>
      </c>
      <c r="BV194" s="598" t="str">
        <f t="shared" si="87"/>
        <v/>
      </c>
      <c r="BW194" s="269"/>
      <c r="BX194" s="618"/>
    </row>
    <row r="195" spans="1:76" s="174" customFormat="1" ht="14">
      <c r="A195" s="159">
        <v>6</v>
      </c>
      <c r="B195" s="301" t="str">
        <f t="shared" si="77"/>
        <v xml:space="preserve">: </v>
      </c>
      <c r="C195" s="169"/>
      <c r="D195" s="169"/>
      <c r="E195" s="169"/>
      <c r="F195" s="169"/>
      <c r="G195" s="161"/>
      <c r="H195" s="162"/>
      <c r="I195" s="162"/>
      <c r="J195" s="170"/>
      <c r="K195" s="170"/>
      <c r="L195" s="170"/>
      <c r="M195" s="659" t="s">
        <v>233</v>
      </c>
      <c r="N195" s="163"/>
      <c r="O195" s="163"/>
      <c r="P195" s="165"/>
      <c r="Q195" s="365"/>
      <c r="R195" s="259" t="str">
        <f t="shared" si="88"/>
        <v/>
      </c>
      <c r="S195" s="260" t="str">
        <f>IF(R195="","",IF(R218="Y",T195,IF(R195&gt;=R210-$AA$35*R214,IF(R195&lt;=R210+$AA$35*R214,R195,""),"")))</f>
        <v/>
      </c>
      <c r="T195" s="259" t="str">
        <f t="shared" si="89"/>
        <v/>
      </c>
      <c r="U195" s="259" t="str">
        <f t="shared" si="78"/>
        <v>hours</v>
      </c>
      <c r="V195" s="39"/>
      <c r="W195" s="39"/>
      <c r="Y195" s="525"/>
      <c r="Z195" s="265"/>
      <c r="AA195" s="265"/>
      <c r="AB195" s="265"/>
      <c r="AC195" s="265"/>
      <c r="AD195" s="265"/>
      <c r="AE195" s="265"/>
      <c r="AF195" s="265"/>
      <c r="AG195" s="265"/>
      <c r="AH195" s="265"/>
      <c r="AI195" s="265"/>
      <c r="AJ195" s="265"/>
      <c r="AK195" s="265"/>
      <c r="AL195" s="265"/>
      <c r="AM195" s="265"/>
      <c r="AN195" s="265"/>
      <c r="AO195" s="618"/>
      <c r="AP195" s="269"/>
      <c r="AQ195" s="269"/>
      <c r="AR195" s="600"/>
      <c r="AS195" s="269"/>
      <c r="AT195" s="598" t="str">
        <f t="shared" si="90"/>
        <v/>
      </c>
      <c r="AU195" s="598" t="str">
        <f t="shared" si="90"/>
        <v/>
      </c>
      <c r="AV195" s="269"/>
      <c r="AW195" s="598" t="str">
        <f t="shared" si="79"/>
        <v/>
      </c>
      <c r="AX195" s="598" t="str">
        <f t="shared" si="79"/>
        <v/>
      </c>
      <c r="AY195" s="269"/>
      <c r="AZ195" s="598" t="str">
        <f t="shared" si="80"/>
        <v/>
      </c>
      <c r="BA195" s="598" t="str">
        <f t="shared" si="80"/>
        <v/>
      </c>
      <c r="BB195" s="269"/>
      <c r="BC195" s="598" t="str">
        <f t="shared" si="81"/>
        <v/>
      </c>
      <c r="BD195" s="598" t="str">
        <f t="shared" si="81"/>
        <v/>
      </c>
      <c r="BE195" s="269"/>
      <c r="BF195" s="598" t="str">
        <f t="shared" si="82"/>
        <v/>
      </c>
      <c r="BG195" s="598" t="str">
        <f t="shared" si="82"/>
        <v/>
      </c>
      <c r="BH195" s="269"/>
      <c r="BI195" s="598" t="str">
        <f t="shared" si="83"/>
        <v/>
      </c>
      <c r="BJ195" s="598" t="str">
        <f t="shared" si="83"/>
        <v/>
      </c>
      <c r="BK195" s="269"/>
      <c r="BL195" s="598" t="str">
        <f t="shared" si="84"/>
        <v/>
      </c>
      <c r="BM195" s="598" t="str">
        <f t="shared" si="84"/>
        <v/>
      </c>
      <c r="BN195" s="269"/>
      <c r="BO195" s="598" t="str">
        <f t="shared" si="85"/>
        <v/>
      </c>
      <c r="BP195" s="598" t="str">
        <f t="shared" si="85"/>
        <v/>
      </c>
      <c r="BQ195" s="269"/>
      <c r="BR195" s="598" t="str">
        <f t="shared" si="86"/>
        <v/>
      </c>
      <c r="BS195" s="598" t="str">
        <f t="shared" si="86"/>
        <v/>
      </c>
      <c r="BT195" s="269"/>
      <c r="BU195" s="598" t="str">
        <f t="shared" si="87"/>
        <v/>
      </c>
      <c r="BV195" s="598" t="str">
        <f t="shared" si="87"/>
        <v/>
      </c>
      <c r="BW195" s="269"/>
      <c r="BX195" s="618"/>
    </row>
    <row r="196" spans="1:76" s="174" customFormat="1" ht="14">
      <c r="A196" s="159">
        <v>7</v>
      </c>
      <c r="B196" s="301" t="str">
        <f t="shared" si="77"/>
        <v xml:space="preserve">: </v>
      </c>
      <c r="C196" s="169"/>
      <c r="D196" s="169"/>
      <c r="E196" s="169"/>
      <c r="F196" s="169"/>
      <c r="G196" s="161"/>
      <c r="H196" s="162"/>
      <c r="I196" s="162"/>
      <c r="J196" s="170"/>
      <c r="K196" s="170"/>
      <c r="L196" s="170"/>
      <c r="M196" s="659" t="s">
        <v>233</v>
      </c>
      <c r="N196" s="163"/>
      <c r="O196" s="163"/>
      <c r="P196" s="165"/>
      <c r="Q196" s="365"/>
      <c r="R196" s="259" t="str">
        <f t="shared" si="88"/>
        <v/>
      </c>
      <c r="S196" s="260" t="str">
        <f>IF(R196="","",IF(R218="Y",T196,IF(R196&gt;=R210-$AA$35*R214,IF(R196&lt;=R210+$AA$35*R214,R196,""),"")))</f>
        <v/>
      </c>
      <c r="T196" s="259" t="str">
        <f t="shared" si="89"/>
        <v/>
      </c>
      <c r="U196" s="259" t="str">
        <f t="shared" si="78"/>
        <v>hours</v>
      </c>
      <c r="V196" s="39"/>
      <c r="W196" s="39"/>
      <c r="Y196" s="525"/>
      <c r="Z196" s="265"/>
      <c r="AA196" s="265"/>
      <c r="AB196" s="265"/>
      <c r="AC196" s="265"/>
      <c r="AD196" s="265"/>
      <c r="AE196" s="265"/>
      <c r="AF196" s="265"/>
      <c r="AG196" s="265"/>
      <c r="AH196" s="265"/>
      <c r="AI196" s="265"/>
      <c r="AJ196" s="265"/>
      <c r="AK196" s="265"/>
      <c r="AL196" s="265"/>
      <c r="AM196" s="265"/>
      <c r="AN196" s="265"/>
      <c r="AO196" s="618"/>
      <c r="AP196" s="269"/>
      <c r="AQ196" s="269"/>
      <c r="AR196" s="600"/>
      <c r="AS196" s="269"/>
      <c r="AT196" s="598" t="str">
        <f t="shared" si="90"/>
        <v/>
      </c>
      <c r="AU196" s="598" t="str">
        <f t="shared" si="90"/>
        <v/>
      </c>
      <c r="AV196" s="269"/>
      <c r="AW196" s="598" t="str">
        <f t="shared" si="79"/>
        <v/>
      </c>
      <c r="AX196" s="598" t="str">
        <f t="shared" si="79"/>
        <v/>
      </c>
      <c r="AY196" s="269"/>
      <c r="AZ196" s="598" t="str">
        <f t="shared" si="80"/>
        <v/>
      </c>
      <c r="BA196" s="598" t="str">
        <f t="shared" si="80"/>
        <v/>
      </c>
      <c r="BB196" s="269"/>
      <c r="BC196" s="598" t="str">
        <f t="shared" si="81"/>
        <v/>
      </c>
      <c r="BD196" s="598" t="str">
        <f t="shared" si="81"/>
        <v/>
      </c>
      <c r="BE196" s="269"/>
      <c r="BF196" s="598" t="str">
        <f t="shared" si="82"/>
        <v/>
      </c>
      <c r="BG196" s="598" t="str">
        <f t="shared" si="82"/>
        <v/>
      </c>
      <c r="BH196" s="269"/>
      <c r="BI196" s="598" t="str">
        <f t="shared" si="83"/>
        <v/>
      </c>
      <c r="BJ196" s="598" t="str">
        <f t="shared" si="83"/>
        <v/>
      </c>
      <c r="BK196" s="269"/>
      <c r="BL196" s="598" t="str">
        <f t="shared" si="84"/>
        <v/>
      </c>
      <c r="BM196" s="598" t="str">
        <f t="shared" si="84"/>
        <v/>
      </c>
      <c r="BN196" s="269"/>
      <c r="BO196" s="598" t="str">
        <f t="shared" si="85"/>
        <v/>
      </c>
      <c r="BP196" s="598" t="str">
        <f t="shared" si="85"/>
        <v/>
      </c>
      <c r="BQ196" s="269"/>
      <c r="BR196" s="598" t="str">
        <f t="shared" si="86"/>
        <v/>
      </c>
      <c r="BS196" s="598" t="str">
        <f t="shared" si="86"/>
        <v/>
      </c>
      <c r="BT196" s="269"/>
      <c r="BU196" s="598" t="str">
        <f t="shared" si="87"/>
        <v/>
      </c>
      <c r="BV196" s="598" t="str">
        <f t="shared" si="87"/>
        <v/>
      </c>
      <c r="BW196" s="269"/>
      <c r="BX196" s="618"/>
    </row>
    <row r="197" spans="1:76" s="174" customFormat="1" ht="14">
      <c r="A197" s="159">
        <v>8</v>
      </c>
      <c r="B197" s="301" t="str">
        <f t="shared" si="77"/>
        <v xml:space="preserve">: </v>
      </c>
      <c r="C197" s="169"/>
      <c r="D197" s="169"/>
      <c r="E197" s="169"/>
      <c r="F197" s="169"/>
      <c r="G197" s="161"/>
      <c r="H197" s="162"/>
      <c r="I197" s="162"/>
      <c r="J197" s="170"/>
      <c r="K197" s="170"/>
      <c r="L197" s="170"/>
      <c r="M197" s="659" t="s">
        <v>233</v>
      </c>
      <c r="N197" s="163"/>
      <c r="O197" s="163"/>
      <c r="P197" s="165"/>
      <c r="Q197" s="365"/>
      <c r="R197" s="259" t="str">
        <f t="shared" si="88"/>
        <v/>
      </c>
      <c r="S197" s="260" t="str">
        <f>IF(R197="","",IF(R218="Y",T197,IF(R197&gt;=R210-$AA$35*R214,IF(R197&lt;=R210+$AA$35*R214,R197,""),"")))</f>
        <v/>
      </c>
      <c r="T197" s="259" t="str">
        <f t="shared" si="89"/>
        <v/>
      </c>
      <c r="U197" s="259" t="str">
        <f t="shared" si="78"/>
        <v>hours</v>
      </c>
      <c r="V197" s="39"/>
      <c r="W197" s="39"/>
      <c r="Y197" s="525"/>
      <c r="Z197" s="265"/>
      <c r="AA197" s="265"/>
      <c r="AB197" s="265"/>
      <c r="AC197" s="265"/>
      <c r="AD197" s="265"/>
      <c r="AE197" s="265"/>
      <c r="AF197" s="265"/>
      <c r="AG197" s="265"/>
      <c r="AH197" s="265"/>
      <c r="AI197" s="265"/>
      <c r="AJ197" s="265"/>
      <c r="AK197" s="265"/>
      <c r="AL197" s="265"/>
      <c r="AM197" s="265"/>
      <c r="AN197" s="265"/>
      <c r="AO197" s="618"/>
      <c r="AP197" s="269"/>
      <c r="AQ197" s="269"/>
      <c r="AR197" s="600"/>
      <c r="AS197" s="269"/>
      <c r="AT197" s="598" t="str">
        <f t="shared" si="90"/>
        <v/>
      </c>
      <c r="AU197" s="598" t="str">
        <f t="shared" si="90"/>
        <v/>
      </c>
      <c r="AV197" s="269"/>
      <c r="AW197" s="598" t="str">
        <f t="shared" si="79"/>
        <v/>
      </c>
      <c r="AX197" s="598" t="str">
        <f t="shared" si="79"/>
        <v/>
      </c>
      <c r="AY197" s="269"/>
      <c r="AZ197" s="598" t="str">
        <f t="shared" si="80"/>
        <v/>
      </c>
      <c r="BA197" s="598" t="str">
        <f t="shared" si="80"/>
        <v/>
      </c>
      <c r="BB197" s="269"/>
      <c r="BC197" s="598" t="str">
        <f t="shared" si="81"/>
        <v/>
      </c>
      <c r="BD197" s="598" t="str">
        <f t="shared" si="81"/>
        <v/>
      </c>
      <c r="BE197" s="269"/>
      <c r="BF197" s="598" t="str">
        <f t="shared" si="82"/>
        <v/>
      </c>
      <c r="BG197" s="598" t="str">
        <f t="shared" si="82"/>
        <v/>
      </c>
      <c r="BH197" s="269"/>
      <c r="BI197" s="598" t="str">
        <f t="shared" si="83"/>
        <v/>
      </c>
      <c r="BJ197" s="598" t="str">
        <f t="shared" si="83"/>
        <v/>
      </c>
      <c r="BK197" s="269"/>
      <c r="BL197" s="598" t="str">
        <f t="shared" si="84"/>
        <v/>
      </c>
      <c r="BM197" s="598" t="str">
        <f t="shared" si="84"/>
        <v/>
      </c>
      <c r="BN197" s="269"/>
      <c r="BO197" s="598" t="str">
        <f t="shared" si="85"/>
        <v/>
      </c>
      <c r="BP197" s="598" t="str">
        <f t="shared" si="85"/>
        <v/>
      </c>
      <c r="BQ197" s="269"/>
      <c r="BR197" s="598" t="str">
        <f t="shared" si="86"/>
        <v/>
      </c>
      <c r="BS197" s="598" t="str">
        <f t="shared" si="86"/>
        <v/>
      </c>
      <c r="BT197" s="269"/>
      <c r="BU197" s="598" t="str">
        <f t="shared" si="87"/>
        <v/>
      </c>
      <c r="BV197" s="598" t="str">
        <f t="shared" si="87"/>
        <v/>
      </c>
      <c r="BW197" s="269"/>
      <c r="BX197" s="618"/>
    </row>
    <row r="198" spans="1:76" s="174" customFormat="1" ht="14">
      <c r="A198" s="159">
        <v>9</v>
      </c>
      <c r="B198" s="301" t="str">
        <f t="shared" si="77"/>
        <v xml:space="preserve">: </v>
      </c>
      <c r="C198" s="169"/>
      <c r="D198" s="169"/>
      <c r="E198" s="169"/>
      <c r="F198" s="169"/>
      <c r="G198" s="161"/>
      <c r="H198" s="162"/>
      <c r="I198" s="162"/>
      <c r="J198" s="170"/>
      <c r="K198" s="170"/>
      <c r="L198" s="170"/>
      <c r="M198" s="659" t="s">
        <v>233</v>
      </c>
      <c r="N198" s="163"/>
      <c r="O198" s="163"/>
      <c r="P198" s="165"/>
      <c r="Q198" s="365"/>
      <c r="R198" s="259" t="str">
        <f t="shared" si="88"/>
        <v/>
      </c>
      <c r="S198" s="260" t="str">
        <f>IF(R198="","",IF(R218="Y",T198,IF(R198&gt;=R210-$AA$35*R214,IF(R198&lt;=R210+$AA$35*R214,R198,""),"")))</f>
        <v/>
      </c>
      <c r="T198" s="259" t="str">
        <f t="shared" si="89"/>
        <v/>
      </c>
      <c r="U198" s="259" t="str">
        <f t="shared" si="78"/>
        <v>hours</v>
      </c>
      <c r="V198" s="39"/>
      <c r="W198" s="39"/>
      <c r="Y198" s="525"/>
      <c r="Z198" s="265"/>
      <c r="AA198" s="265"/>
      <c r="AB198" s="265"/>
      <c r="AC198" s="265"/>
      <c r="AD198" s="265"/>
      <c r="AE198" s="265"/>
      <c r="AF198" s="265"/>
      <c r="AG198" s="265"/>
      <c r="AH198" s="265"/>
      <c r="AI198" s="265"/>
      <c r="AJ198" s="265"/>
      <c r="AK198" s="265"/>
      <c r="AL198" s="265"/>
      <c r="AM198" s="265"/>
      <c r="AN198" s="265"/>
      <c r="AO198" s="618"/>
      <c r="AP198" s="269"/>
      <c r="AQ198" s="269"/>
      <c r="AR198" s="600"/>
      <c r="AS198" s="269"/>
      <c r="AT198" s="598" t="str">
        <f t="shared" si="90"/>
        <v/>
      </c>
      <c r="AU198" s="598" t="str">
        <f t="shared" si="90"/>
        <v/>
      </c>
      <c r="AV198" s="269"/>
      <c r="AW198" s="598" t="str">
        <f t="shared" si="79"/>
        <v/>
      </c>
      <c r="AX198" s="598" t="str">
        <f t="shared" si="79"/>
        <v/>
      </c>
      <c r="AY198" s="269"/>
      <c r="AZ198" s="598" t="str">
        <f t="shared" si="80"/>
        <v/>
      </c>
      <c r="BA198" s="598" t="str">
        <f t="shared" si="80"/>
        <v/>
      </c>
      <c r="BB198" s="269"/>
      <c r="BC198" s="598" t="str">
        <f t="shared" si="81"/>
        <v/>
      </c>
      <c r="BD198" s="598" t="str">
        <f t="shared" si="81"/>
        <v/>
      </c>
      <c r="BE198" s="269"/>
      <c r="BF198" s="598" t="str">
        <f t="shared" si="82"/>
        <v/>
      </c>
      <c r="BG198" s="598" t="str">
        <f t="shared" si="82"/>
        <v/>
      </c>
      <c r="BH198" s="269"/>
      <c r="BI198" s="598" t="str">
        <f t="shared" si="83"/>
        <v/>
      </c>
      <c r="BJ198" s="598" t="str">
        <f t="shared" si="83"/>
        <v/>
      </c>
      <c r="BK198" s="269"/>
      <c r="BL198" s="598" t="str">
        <f t="shared" si="84"/>
        <v/>
      </c>
      <c r="BM198" s="598" t="str">
        <f t="shared" si="84"/>
        <v/>
      </c>
      <c r="BN198" s="269"/>
      <c r="BO198" s="598" t="str">
        <f t="shared" si="85"/>
        <v/>
      </c>
      <c r="BP198" s="598" t="str">
        <f t="shared" si="85"/>
        <v/>
      </c>
      <c r="BQ198" s="269"/>
      <c r="BR198" s="598" t="str">
        <f t="shared" si="86"/>
        <v/>
      </c>
      <c r="BS198" s="598" t="str">
        <f t="shared" si="86"/>
        <v/>
      </c>
      <c r="BT198" s="269"/>
      <c r="BU198" s="598" t="str">
        <f t="shared" si="87"/>
        <v/>
      </c>
      <c r="BV198" s="598" t="str">
        <f t="shared" si="87"/>
        <v/>
      </c>
      <c r="BW198" s="269"/>
      <c r="BX198" s="618"/>
    </row>
    <row r="199" spans="1:76" s="174" customFormat="1" ht="14">
      <c r="A199" s="159">
        <v>10</v>
      </c>
      <c r="B199" s="301" t="str">
        <f t="shared" si="77"/>
        <v xml:space="preserve">: </v>
      </c>
      <c r="C199" s="169"/>
      <c r="D199" s="169"/>
      <c r="E199" s="169"/>
      <c r="F199" s="169"/>
      <c r="G199" s="161"/>
      <c r="H199" s="162"/>
      <c r="I199" s="162"/>
      <c r="J199" s="170"/>
      <c r="K199" s="170"/>
      <c r="L199" s="170"/>
      <c r="M199" s="659" t="s">
        <v>233</v>
      </c>
      <c r="N199" s="163"/>
      <c r="O199" s="163"/>
      <c r="P199" s="165"/>
      <c r="Q199" s="365"/>
      <c r="R199" s="259" t="str">
        <f t="shared" si="88"/>
        <v/>
      </c>
      <c r="S199" s="260" t="str">
        <f>IF(R199="","",IF(R218="Y",T199,IF(R199&gt;=R210-$AA$35*R214,IF(R199&lt;=R210+$AA$35*R214,R199,""),"")))</f>
        <v/>
      </c>
      <c r="T199" s="259" t="str">
        <f t="shared" si="89"/>
        <v/>
      </c>
      <c r="U199" s="259" t="str">
        <f t="shared" si="78"/>
        <v>hours</v>
      </c>
      <c r="V199" s="39"/>
      <c r="W199" s="39"/>
      <c r="Y199" s="525"/>
      <c r="Z199" s="265"/>
      <c r="AA199" s="265"/>
      <c r="AB199" s="265"/>
      <c r="AC199" s="265"/>
      <c r="AD199" s="265"/>
      <c r="AE199" s="265"/>
      <c r="AF199" s="265"/>
      <c r="AG199" s="265"/>
      <c r="AH199" s="265"/>
      <c r="AI199" s="265"/>
      <c r="AJ199" s="265"/>
      <c r="AK199" s="265"/>
      <c r="AL199" s="265"/>
      <c r="AM199" s="265"/>
      <c r="AN199" s="265"/>
      <c r="AO199" s="618"/>
      <c r="AP199" s="269"/>
      <c r="AQ199" s="269"/>
      <c r="AR199" s="600"/>
      <c r="AS199" s="269"/>
      <c r="AT199" s="598" t="str">
        <f t="shared" si="90"/>
        <v/>
      </c>
      <c r="AU199" s="598" t="str">
        <f t="shared" si="90"/>
        <v/>
      </c>
      <c r="AV199" s="269"/>
      <c r="AW199" s="598" t="str">
        <f t="shared" si="79"/>
        <v/>
      </c>
      <c r="AX199" s="598" t="str">
        <f t="shared" si="79"/>
        <v/>
      </c>
      <c r="AY199" s="269"/>
      <c r="AZ199" s="598" t="str">
        <f t="shared" si="80"/>
        <v/>
      </c>
      <c r="BA199" s="598" t="str">
        <f t="shared" si="80"/>
        <v/>
      </c>
      <c r="BB199" s="269"/>
      <c r="BC199" s="598" t="str">
        <f t="shared" si="81"/>
        <v/>
      </c>
      <c r="BD199" s="598" t="str">
        <f t="shared" si="81"/>
        <v/>
      </c>
      <c r="BE199" s="269"/>
      <c r="BF199" s="598" t="str">
        <f t="shared" si="82"/>
        <v/>
      </c>
      <c r="BG199" s="598" t="str">
        <f t="shared" si="82"/>
        <v/>
      </c>
      <c r="BH199" s="269"/>
      <c r="BI199" s="598" t="str">
        <f t="shared" si="83"/>
        <v/>
      </c>
      <c r="BJ199" s="598" t="str">
        <f t="shared" si="83"/>
        <v/>
      </c>
      <c r="BK199" s="269"/>
      <c r="BL199" s="598" t="str">
        <f t="shared" si="84"/>
        <v/>
      </c>
      <c r="BM199" s="598" t="str">
        <f t="shared" si="84"/>
        <v/>
      </c>
      <c r="BN199" s="269"/>
      <c r="BO199" s="598" t="str">
        <f t="shared" si="85"/>
        <v/>
      </c>
      <c r="BP199" s="598" t="str">
        <f t="shared" si="85"/>
        <v/>
      </c>
      <c r="BQ199" s="269"/>
      <c r="BR199" s="598" t="str">
        <f t="shared" si="86"/>
        <v/>
      </c>
      <c r="BS199" s="598" t="str">
        <f t="shared" si="86"/>
        <v/>
      </c>
      <c r="BT199" s="269"/>
      <c r="BU199" s="598" t="str">
        <f t="shared" si="87"/>
        <v/>
      </c>
      <c r="BV199" s="598" t="str">
        <f t="shared" si="87"/>
        <v/>
      </c>
      <c r="BW199" s="269"/>
      <c r="BX199" s="618"/>
    </row>
    <row r="200" spans="1:76" s="174" customFormat="1" ht="14">
      <c r="A200" s="159">
        <v>11</v>
      </c>
      <c r="B200" s="301" t="str">
        <f t="shared" si="77"/>
        <v xml:space="preserve">: </v>
      </c>
      <c r="C200" s="168"/>
      <c r="D200" s="162"/>
      <c r="E200" s="162"/>
      <c r="F200" s="169"/>
      <c r="G200" s="161"/>
      <c r="H200" s="162"/>
      <c r="I200" s="162"/>
      <c r="J200" s="170"/>
      <c r="K200" s="170"/>
      <c r="L200" s="170"/>
      <c r="M200" s="659" t="s">
        <v>233</v>
      </c>
      <c r="N200" s="163"/>
      <c r="O200" s="163"/>
      <c r="P200" s="165"/>
      <c r="Q200" s="365"/>
      <c r="R200" s="259" t="str">
        <f t="shared" si="88"/>
        <v/>
      </c>
      <c r="S200" s="260" t="str">
        <f>IF(R200="","",IF(R218="Y",T200,IF(R200&gt;=R210-$AA$35*R214,IF(R200&lt;=R210+$AA$35*R214,R200,""),"")))</f>
        <v/>
      </c>
      <c r="T200" s="259" t="str">
        <f t="shared" si="89"/>
        <v/>
      </c>
      <c r="U200" s="259" t="str">
        <f t="shared" si="78"/>
        <v>hours</v>
      </c>
      <c r="V200" s="39"/>
      <c r="W200" s="39"/>
      <c r="Y200" s="525"/>
      <c r="Z200" s="265"/>
      <c r="AA200" s="265"/>
      <c r="AB200" s="265"/>
      <c r="AC200" s="265"/>
      <c r="AD200" s="265"/>
      <c r="AE200" s="265"/>
      <c r="AF200" s="265"/>
      <c r="AG200" s="265"/>
      <c r="AH200" s="265"/>
      <c r="AI200" s="265"/>
      <c r="AJ200" s="265"/>
      <c r="AK200" s="265"/>
      <c r="AL200" s="265"/>
      <c r="AM200" s="265"/>
      <c r="AN200" s="265"/>
      <c r="AO200" s="618"/>
      <c r="AP200" s="269"/>
      <c r="AQ200" s="269"/>
      <c r="AR200" s="600"/>
      <c r="AS200" s="269"/>
      <c r="AT200" s="598" t="str">
        <f t="shared" si="90"/>
        <v/>
      </c>
      <c r="AU200" s="598" t="str">
        <f t="shared" si="90"/>
        <v/>
      </c>
      <c r="AV200" s="269"/>
      <c r="AW200" s="598" t="str">
        <f t="shared" si="79"/>
        <v/>
      </c>
      <c r="AX200" s="598" t="str">
        <f t="shared" si="79"/>
        <v/>
      </c>
      <c r="AY200" s="269"/>
      <c r="AZ200" s="598" t="str">
        <f t="shared" si="80"/>
        <v/>
      </c>
      <c r="BA200" s="598" t="str">
        <f t="shared" si="80"/>
        <v/>
      </c>
      <c r="BB200" s="269"/>
      <c r="BC200" s="598" t="str">
        <f t="shared" si="81"/>
        <v/>
      </c>
      <c r="BD200" s="598" t="str">
        <f t="shared" si="81"/>
        <v/>
      </c>
      <c r="BE200" s="269"/>
      <c r="BF200" s="598" t="str">
        <f t="shared" si="82"/>
        <v/>
      </c>
      <c r="BG200" s="598" t="str">
        <f t="shared" si="82"/>
        <v/>
      </c>
      <c r="BH200" s="269"/>
      <c r="BI200" s="598" t="str">
        <f t="shared" si="83"/>
        <v/>
      </c>
      <c r="BJ200" s="598" t="str">
        <f t="shared" si="83"/>
        <v/>
      </c>
      <c r="BK200" s="269"/>
      <c r="BL200" s="598" t="str">
        <f t="shared" si="84"/>
        <v/>
      </c>
      <c r="BM200" s="598" t="str">
        <f t="shared" si="84"/>
        <v/>
      </c>
      <c r="BN200" s="269"/>
      <c r="BO200" s="598" t="str">
        <f t="shared" si="85"/>
        <v/>
      </c>
      <c r="BP200" s="598" t="str">
        <f t="shared" si="85"/>
        <v/>
      </c>
      <c r="BQ200" s="269"/>
      <c r="BR200" s="598" t="str">
        <f t="shared" si="86"/>
        <v/>
      </c>
      <c r="BS200" s="598" t="str">
        <f t="shared" si="86"/>
        <v/>
      </c>
      <c r="BT200" s="269"/>
      <c r="BU200" s="598" t="str">
        <f t="shared" si="87"/>
        <v/>
      </c>
      <c r="BV200" s="598" t="str">
        <f t="shared" si="87"/>
        <v/>
      </c>
      <c r="BW200" s="269"/>
      <c r="BX200" s="618"/>
    </row>
    <row r="201" spans="1:76" s="174" customFormat="1" ht="14">
      <c r="A201" s="159">
        <v>12</v>
      </c>
      <c r="B201" s="301" t="str">
        <f t="shared" si="77"/>
        <v xml:space="preserve">: </v>
      </c>
      <c r="C201" s="169"/>
      <c r="D201" s="169"/>
      <c r="E201" s="169"/>
      <c r="F201" s="169"/>
      <c r="G201" s="161"/>
      <c r="H201" s="162"/>
      <c r="I201" s="162"/>
      <c r="J201" s="170"/>
      <c r="K201" s="170"/>
      <c r="L201" s="170"/>
      <c r="M201" s="659" t="s">
        <v>233</v>
      </c>
      <c r="N201" s="163"/>
      <c r="O201" s="163"/>
      <c r="P201" s="165"/>
      <c r="Q201" s="365"/>
      <c r="R201" s="259" t="str">
        <f t="shared" si="88"/>
        <v/>
      </c>
      <c r="S201" s="260" t="str">
        <f>IF(R201="","",IF(R218="Y",T201,IF(R201&gt;=R210-$AA$35*R214,IF(R201&lt;=R210+$AA$35*R214,R201,""),"")))</f>
        <v/>
      </c>
      <c r="T201" s="259" t="str">
        <f t="shared" si="89"/>
        <v/>
      </c>
      <c r="U201" s="259" t="str">
        <f t="shared" si="78"/>
        <v>hours</v>
      </c>
      <c r="V201" s="39"/>
      <c r="W201" s="39"/>
      <c r="Y201" s="525"/>
      <c r="Z201" s="265"/>
      <c r="AA201" s="265"/>
      <c r="AB201" s="265"/>
      <c r="AC201" s="265"/>
      <c r="AD201" s="265"/>
      <c r="AE201" s="265"/>
      <c r="AF201" s="265"/>
      <c r="AG201" s="265"/>
      <c r="AH201" s="265"/>
      <c r="AI201" s="265"/>
      <c r="AJ201" s="265"/>
      <c r="AK201" s="265"/>
      <c r="AL201" s="265"/>
      <c r="AM201" s="265"/>
      <c r="AN201" s="265"/>
      <c r="AO201" s="618"/>
      <c r="AP201" s="269"/>
      <c r="AQ201" s="269"/>
      <c r="AR201" s="600"/>
      <c r="AS201" s="269"/>
      <c r="AT201" s="598" t="str">
        <f t="shared" si="90"/>
        <v/>
      </c>
      <c r="AU201" s="598" t="str">
        <f t="shared" si="90"/>
        <v/>
      </c>
      <c r="AV201" s="269"/>
      <c r="AW201" s="598" t="str">
        <f t="shared" si="79"/>
        <v/>
      </c>
      <c r="AX201" s="598" t="str">
        <f t="shared" si="79"/>
        <v/>
      </c>
      <c r="AY201" s="269"/>
      <c r="AZ201" s="598" t="str">
        <f t="shared" si="80"/>
        <v/>
      </c>
      <c r="BA201" s="598" t="str">
        <f t="shared" si="80"/>
        <v/>
      </c>
      <c r="BB201" s="269"/>
      <c r="BC201" s="598" t="str">
        <f t="shared" si="81"/>
        <v/>
      </c>
      <c r="BD201" s="598" t="str">
        <f t="shared" si="81"/>
        <v/>
      </c>
      <c r="BE201" s="269"/>
      <c r="BF201" s="598" t="str">
        <f t="shared" si="82"/>
        <v/>
      </c>
      <c r="BG201" s="598" t="str">
        <f t="shared" si="82"/>
        <v/>
      </c>
      <c r="BH201" s="269"/>
      <c r="BI201" s="598" t="str">
        <f t="shared" si="83"/>
        <v/>
      </c>
      <c r="BJ201" s="598" t="str">
        <f t="shared" si="83"/>
        <v/>
      </c>
      <c r="BK201" s="269"/>
      <c r="BL201" s="598" t="str">
        <f t="shared" si="84"/>
        <v/>
      </c>
      <c r="BM201" s="598" t="str">
        <f t="shared" si="84"/>
        <v/>
      </c>
      <c r="BN201" s="269"/>
      <c r="BO201" s="598" t="str">
        <f t="shared" si="85"/>
        <v/>
      </c>
      <c r="BP201" s="598" t="str">
        <f t="shared" si="85"/>
        <v/>
      </c>
      <c r="BQ201" s="269"/>
      <c r="BR201" s="598" t="str">
        <f t="shared" si="86"/>
        <v/>
      </c>
      <c r="BS201" s="598" t="str">
        <f t="shared" si="86"/>
        <v/>
      </c>
      <c r="BT201" s="269"/>
      <c r="BU201" s="598" t="str">
        <f t="shared" si="87"/>
        <v/>
      </c>
      <c r="BV201" s="598" t="str">
        <f t="shared" si="87"/>
        <v/>
      </c>
      <c r="BW201" s="269"/>
      <c r="BX201" s="618"/>
    </row>
    <row r="202" spans="1:76" s="174" customFormat="1" ht="14.25" customHeight="1">
      <c r="A202" s="159">
        <v>13</v>
      </c>
      <c r="B202" s="301" t="str">
        <f t="shared" si="77"/>
        <v xml:space="preserve">: </v>
      </c>
      <c r="C202" s="169"/>
      <c r="D202" s="169"/>
      <c r="E202" s="169"/>
      <c r="F202" s="169"/>
      <c r="G202" s="161"/>
      <c r="H202" s="162"/>
      <c r="I202" s="162"/>
      <c r="J202" s="170"/>
      <c r="K202" s="170"/>
      <c r="L202" s="170"/>
      <c r="M202" s="659" t="s">
        <v>233</v>
      </c>
      <c r="N202" s="163"/>
      <c r="O202" s="163"/>
      <c r="P202" s="165"/>
      <c r="Q202" s="365"/>
      <c r="R202" s="259" t="str">
        <f t="shared" si="88"/>
        <v/>
      </c>
      <c r="S202" s="260" t="str">
        <f>IF(R202="","",IF(R218="Y",T202,IF(R202&gt;=R210-$AA$35*R214,IF(R202&lt;=R210+$AA$35*R214,R202,""),"")))</f>
        <v/>
      </c>
      <c r="T202" s="259" t="str">
        <f t="shared" si="89"/>
        <v/>
      </c>
      <c r="U202" s="259" t="str">
        <f t="shared" si="78"/>
        <v>hours</v>
      </c>
      <c r="V202" s="39"/>
      <c r="W202" s="39"/>
      <c r="Y202" s="525"/>
      <c r="Z202" s="265"/>
      <c r="AA202" s="265"/>
      <c r="AB202" s="265"/>
      <c r="AC202" s="265"/>
      <c r="AD202" s="265"/>
      <c r="AE202" s="265"/>
      <c r="AF202" s="265"/>
      <c r="AG202" s="265"/>
      <c r="AH202" s="265"/>
      <c r="AI202" s="265"/>
      <c r="AJ202" s="265"/>
      <c r="AK202" s="265"/>
      <c r="AL202" s="265"/>
      <c r="AM202" s="265"/>
      <c r="AN202" s="265"/>
      <c r="AO202" s="618"/>
      <c r="AP202" s="269"/>
      <c r="AQ202" s="269"/>
      <c r="AR202" s="600"/>
      <c r="AS202" s="269"/>
      <c r="AT202" s="598" t="str">
        <f t="shared" si="90"/>
        <v/>
      </c>
      <c r="AU202" s="598" t="str">
        <f t="shared" si="90"/>
        <v/>
      </c>
      <c r="AV202" s="269"/>
      <c r="AW202" s="598" t="str">
        <f t="shared" si="79"/>
        <v/>
      </c>
      <c r="AX202" s="598" t="str">
        <f t="shared" si="79"/>
        <v/>
      </c>
      <c r="AY202" s="269"/>
      <c r="AZ202" s="598" t="str">
        <f t="shared" si="80"/>
        <v/>
      </c>
      <c r="BA202" s="598" t="str">
        <f t="shared" si="80"/>
        <v/>
      </c>
      <c r="BB202" s="269"/>
      <c r="BC202" s="598" t="str">
        <f t="shared" si="81"/>
        <v/>
      </c>
      <c r="BD202" s="598" t="str">
        <f t="shared" si="81"/>
        <v/>
      </c>
      <c r="BE202" s="269"/>
      <c r="BF202" s="598" t="str">
        <f t="shared" si="82"/>
        <v/>
      </c>
      <c r="BG202" s="598" t="str">
        <f t="shared" si="82"/>
        <v/>
      </c>
      <c r="BH202" s="269"/>
      <c r="BI202" s="598" t="str">
        <f t="shared" si="83"/>
        <v/>
      </c>
      <c r="BJ202" s="598" t="str">
        <f t="shared" si="83"/>
        <v/>
      </c>
      <c r="BK202" s="269"/>
      <c r="BL202" s="598" t="str">
        <f t="shared" si="84"/>
        <v/>
      </c>
      <c r="BM202" s="598" t="str">
        <f t="shared" si="84"/>
        <v/>
      </c>
      <c r="BN202" s="269"/>
      <c r="BO202" s="598" t="str">
        <f t="shared" si="85"/>
        <v/>
      </c>
      <c r="BP202" s="598" t="str">
        <f t="shared" si="85"/>
        <v/>
      </c>
      <c r="BQ202" s="269"/>
      <c r="BR202" s="598" t="str">
        <f t="shared" si="86"/>
        <v/>
      </c>
      <c r="BS202" s="598" t="str">
        <f t="shared" si="86"/>
        <v/>
      </c>
      <c r="BT202" s="269"/>
      <c r="BU202" s="598" t="str">
        <f t="shared" si="87"/>
        <v/>
      </c>
      <c r="BV202" s="598" t="str">
        <f t="shared" si="87"/>
        <v/>
      </c>
      <c r="BW202" s="269"/>
      <c r="BX202" s="618"/>
    </row>
    <row r="203" spans="1:76" s="174" customFormat="1" ht="14">
      <c r="A203" s="159">
        <v>14</v>
      </c>
      <c r="B203" s="301" t="str">
        <f t="shared" si="77"/>
        <v xml:space="preserve">: </v>
      </c>
      <c r="C203" s="169"/>
      <c r="D203" s="169"/>
      <c r="E203" s="169"/>
      <c r="F203" s="169"/>
      <c r="G203" s="161"/>
      <c r="H203" s="162"/>
      <c r="I203" s="162"/>
      <c r="J203" s="170"/>
      <c r="K203" s="170"/>
      <c r="L203" s="170"/>
      <c r="M203" s="659" t="s">
        <v>233</v>
      </c>
      <c r="N203" s="163"/>
      <c r="O203" s="163"/>
      <c r="P203" s="165"/>
      <c r="Q203" s="365"/>
      <c r="R203" s="259" t="str">
        <f t="shared" si="88"/>
        <v/>
      </c>
      <c r="S203" s="260" t="str">
        <f>IF(R203="","",IF(R218="Y",T203,IF(R203&gt;=R210-$AA$35*R214,IF(R203&lt;=R210+$AA$35*R214,R203,""),"")))</f>
        <v/>
      </c>
      <c r="T203" s="259" t="str">
        <f t="shared" si="89"/>
        <v/>
      </c>
      <c r="U203" s="259" t="str">
        <f t="shared" si="78"/>
        <v>hours</v>
      </c>
      <c r="V203" s="39"/>
      <c r="W203" s="39"/>
      <c r="Y203" s="525"/>
      <c r="Z203" s="265"/>
      <c r="AA203" s="265"/>
      <c r="AB203" s="265"/>
      <c r="AC203" s="265"/>
      <c r="AD203" s="265"/>
      <c r="AE203" s="265"/>
      <c r="AF203" s="265"/>
      <c r="AG203" s="265"/>
      <c r="AH203" s="265"/>
      <c r="AI203" s="265"/>
      <c r="AJ203" s="265"/>
      <c r="AK203" s="265"/>
      <c r="AL203" s="265"/>
      <c r="AM203" s="265"/>
      <c r="AN203" s="265"/>
      <c r="AO203" s="618"/>
      <c r="AP203" s="269"/>
      <c r="AQ203" s="269"/>
      <c r="AR203" s="600"/>
      <c r="AS203" s="269"/>
      <c r="AT203" s="598" t="str">
        <f t="shared" si="90"/>
        <v/>
      </c>
      <c r="AU203" s="598" t="str">
        <f t="shared" si="90"/>
        <v/>
      </c>
      <c r="AV203" s="269"/>
      <c r="AW203" s="598" t="str">
        <f t="shared" si="79"/>
        <v/>
      </c>
      <c r="AX203" s="598" t="str">
        <f t="shared" si="79"/>
        <v/>
      </c>
      <c r="AY203" s="269"/>
      <c r="AZ203" s="598" t="str">
        <f t="shared" si="80"/>
        <v/>
      </c>
      <c r="BA203" s="598" t="str">
        <f t="shared" si="80"/>
        <v/>
      </c>
      <c r="BB203" s="269"/>
      <c r="BC203" s="598" t="str">
        <f t="shared" si="81"/>
        <v/>
      </c>
      <c r="BD203" s="598" t="str">
        <f t="shared" si="81"/>
        <v/>
      </c>
      <c r="BE203" s="269"/>
      <c r="BF203" s="598" t="str">
        <f t="shared" si="82"/>
        <v/>
      </c>
      <c r="BG203" s="598" t="str">
        <f t="shared" si="82"/>
        <v/>
      </c>
      <c r="BH203" s="269"/>
      <c r="BI203" s="598" t="str">
        <f t="shared" si="83"/>
        <v/>
      </c>
      <c r="BJ203" s="598" t="str">
        <f t="shared" si="83"/>
        <v/>
      </c>
      <c r="BK203" s="269"/>
      <c r="BL203" s="598" t="str">
        <f t="shared" si="84"/>
        <v/>
      </c>
      <c r="BM203" s="598" t="str">
        <f t="shared" si="84"/>
        <v/>
      </c>
      <c r="BN203" s="269"/>
      <c r="BO203" s="598" t="str">
        <f t="shared" si="85"/>
        <v/>
      </c>
      <c r="BP203" s="598" t="str">
        <f t="shared" si="85"/>
        <v/>
      </c>
      <c r="BQ203" s="269"/>
      <c r="BR203" s="598" t="str">
        <f t="shared" si="86"/>
        <v/>
      </c>
      <c r="BS203" s="598" t="str">
        <f t="shared" si="86"/>
        <v/>
      </c>
      <c r="BT203" s="269"/>
      <c r="BU203" s="598" t="str">
        <f t="shared" si="87"/>
        <v/>
      </c>
      <c r="BV203" s="598" t="str">
        <f t="shared" si="87"/>
        <v/>
      </c>
      <c r="BW203" s="269"/>
      <c r="BX203" s="618"/>
    </row>
    <row r="204" spans="1:76" s="174" customFormat="1" ht="14">
      <c r="A204" s="159">
        <v>15</v>
      </c>
      <c r="B204" s="301" t="str">
        <f t="shared" si="77"/>
        <v xml:space="preserve">: </v>
      </c>
      <c r="C204" s="169"/>
      <c r="D204" s="169"/>
      <c r="E204" s="169"/>
      <c r="F204" s="169"/>
      <c r="G204" s="161"/>
      <c r="H204" s="162"/>
      <c r="I204" s="162"/>
      <c r="J204" s="170"/>
      <c r="K204" s="170"/>
      <c r="L204" s="170"/>
      <c r="M204" s="659" t="s">
        <v>233</v>
      </c>
      <c r="N204" s="163"/>
      <c r="O204" s="163"/>
      <c r="P204" s="165"/>
      <c r="Q204" s="365"/>
      <c r="R204" s="259" t="str">
        <f t="shared" si="88"/>
        <v/>
      </c>
      <c r="S204" s="260" t="str">
        <f>IF(R204="","",IF(R218="Y",T204,IF(R204&gt;=R210-$AA$35*R214,IF(R204&lt;=R210+$AA$35*R214,R204,""),"")))</f>
        <v/>
      </c>
      <c r="T204" s="259" t="str">
        <f t="shared" si="89"/>
        <v/>
      </c>
      <c r="U204" s="259" t="str">
        <f t="shared" si="78"/>
        <v>hours</v>
      </c>
      <c r="V204" s="39"/>
      <c r="W204" s="39"/>
      <c r="Y204" s="525"/>
      <c r="Z204" s="265"/>
      <c r="AA204" s="265"/>
      <c r="AB204" s="265"/>
      <c r="AC204" s="265"/>
      <c r="AD204" s="265"/>
      <c r="AE204" s="265"/>
      <c r="AF204" s="265"/>
      <c r="AG204" s="265"/>
      <c r="AH204" s="265"/>
      <c r="AI204" s="265"/>
      <c r="AJ204" s="265"/>
      <c r="AK204" s="265"/>
      <c r="AL204" s="265"/>
      <c r="AM204" s="265"/>
      <c r="AN204" s="265"/>
      <c r="AO204" s="618"/>
      <c r="AP204" s="269"/>
      <c r="AQ204" s="269"/>
      <c r="AR204" s="600"/>
      <c r="AS204" s="269"/>
      <c r="AT204" s="598" t="str">
        <f t="shared" si="90"/>
        <v/>
      </c>
      <c r="AU204" s="598" t="str">
        <f t="shared" si="90"/>
        <v/>
      </c>
      <c r="AV204" s="269"/>
      <c r="AW204" s="598" t="str">
        <f t="shared" si="79"/>
        <v/>
      </c>
      <c r="AX204" s="598" t="str">
        <f t="shared" si="79"/>
        <v/>
      </c>
      <c r="AY204" s="269"/>
      <c r="AZ204" s="598" t="str">
        <f t="shared" si="80"/>
        <v/>
      </c>
      <c r="BA204" s="598" t="str">
        <f t="shared" si="80"/>
        <v/>
      </c>
      <c r="BB204" s="269"/>
      <c r="BC204" s="598" t="str">
        <f t="shared" si="81"/>
        <v/>
      </c>
      <c r="BD204" s="598" t="str">
        <f t="shared" si="81"/>
        <v/>
      </c>
      <c r="BE204" s="269"/>
      <c r="BF204" s="598" t="str">
        <f t="shared" si="82"/>
        <v/>
      </c>
      <c r="BG204" s="598" t="str">
        <f t="shared" si="82"/>
        <v/>
      </c>
      <c r="BH204" s="269"/>
      <c r="BI204" s="598" t="str">
        <f t="shared" si="83"/>
        <v/>
      </c>
      <c r="BJ204" s="598" t="str">
        <f t="shared" si="83"/>
        <v/>
      </c>
      <c r="BK204" s="269"/>
      <c r="BL204" s="598" t="str">
        <f t="shared" si="84"/>
        <v/>
      </c>
      <c r="BM204" s="598" t="str">
        <f t="shared" si="84"/>
        <v/>
      </c>
      <c r="BN204" s="269"/>
      <c r="BO204" s="598" t="str">
        <f t="shared" si="85"/>
        <v/>
      </c>
      <c r="BP204" s="598" t="str">
        <f t="shared" si="85"/>
        <v/>
      </c>
      <c r="BQ204" s="269"/>
      <c r="BR204" s="598" t="str">
        <f t="shared" si="86"/>
        <v/>
      </c>
      <c r="BS204" s="598" t="str">
        <f t="shared" si="86"/>
        <v/>
      </c>
      <c r="BT204" s="269"/>
      <c r="BU204" s="598" t="str">
        <f t="shared" si="87"/>
        <v/>
      </c>
      <c r="BV204" s="598" t="str">
        <f t="shared" si="87"/>
        <v/>
      </c>
      <c r="BW204" s="269"/>
      <c r="BX204" s="618"/>
    </row>
    <row r="205" spans="1:76" s="174" customFormat="1" ht="14">
      <c r="A205" s="159">
        <v>16</v>
      </c>
      <c r="B205" s="301" t="str">
        <f t="shared" si="77"/>
        <v xml:space="preserve">: </v>
      </c>
      <c r="C205" s="169"/>
      <c r="D205" s="169"/>
      <c r="E205" s="169"/>
      <c r="F205" s="169"/>
      <c r="G205" s="161"/>
      <c r="H205" s="162"/>
      <c r="I205" s="162"/>
      <c r="J205" s="170"/>
      <c r="K205" s="170"/>
      <c r="L205" s="170"/>
      <c r="M205" s="659" t="s">
        <v>233</v>
      </c>
      <c r="N205" s="163"/>
      <c r="O205" s="163"/>
      <c r="P205" s="165"/>
      <c r="Q205" s="365"/>
      <c r="R205" s="259" t="str">
        <f t="shared" si="88"/>
        <v/>
      </c>
      <c r="S205" s="260" t="str">
        <f>IF(R205="","",IF(R218="Y",T205,IF(R205&gt;=R210-$AA$35*R214,IF(R205&lt;=R210+$AA$35*R214,R205,""),"")))</f>
        <v/>
      </c>
      <c r="T205" s="259" t="str">
        <f t="shared" si="89"/>
        <v/>
      </c>
      <c r="U205" s="259" t="str">
        <f t="shared" si="78"/>
        <v>hours</v>
      </c>
      <c r="V205" s="39"/>
      <c r="W205" s="39"/>
      <c r="Y205" s="525"/>
      <c r="Z205" s="265"/>
      <c r="AA205" s="265"/>
      <c r="AB205" s="265"/>
      <c r="AC205" s="265"/>
      <c r="AD205" s="265"/>
      <c r="AE205" s="265"/>
      <c r="AF205" s="265"/>
      <c r="AG205" s="265"/>
      <c r="AH205" s="265"/>
      <c r="AI205" s="265"/>
      <c r="AJ205" s="265"/>
      <c r="AK205" s="265"/>
      <c r="AL205" s="265"/>
      <c r="AM205" s="265"/>
      <c r="AN205" s="265"/>
      <c r="AO205" s="618"/>
      <c r="AP205" s="269"/>
      <c r="AQ205" s="269"/>
      <c r="AR205" s="600"/>
      <c r="AS205" s="269"/>
      <c r="AT205" s="598" t="str">
        <f t="shared" si="90"/>
        <v/>
      </c>
      <c r="AU205" s="598" t="str">
        <f t="shared" si="90"/>
        <v/>
      </c>
      <c r="AV205" s="269"/>
      <c r="AW205" s="598" t="str">
        <f t="shared" si="79"/>
        <v/>
      </c>
      <c r="AX205" s="598" t="str">
        <f t="shared" si="79"/>
        <v/>
      </c>
      <c r="AY205" s="269"/>
      <c r="AZ205" s="598" t="str">
        <f t="shared" si="80"/>
        <v/>
      </c>
      <c r="BA205" s="598" t="str">
        <f t="shared" si="80"/>
        <v/>
      </c>
      <c r="BB205" s="269"/>
      <c r="BC205" s="598" t="str">
        <f t="shared" si="81"/>
        <v/>
      </c>
      <c r="BD205" s="598" t="str">
        <f t="shared" si="81"/>
        <v/>
      </c>
      <c r="BE205" s="269"/>
      <c r="BF205" s="598" t="str">
        <f t="shared" si="82"/>
        <v/>
      </c>
      <c r="BG205" s="598" t="str">
        <f t="shared" si="82"/>
        <v/>
      </c>
      <c r="BH205" s="269"/>
      <c r="BI205" s="598" t="str">
        <f t="shared" si="83"/>
        <v/>
      </c>
      <c r="BJ205" s="598" t="str">
        <f t="shared" si="83"/>
        <v/>
      </c>
      <c r="BK205" s="269"/>
      <c r="BL205" s="598" t="str">
        <f t="shared" si="84"/>
        <v/>
      </c>
      <c r="BM205" s="598" t="str">
        <f t="shared" si="84"/>
        <v/>
      </c>
      <c r="BN205" s="269"/>
      <c r="BO205" s="598" t="str">
        <f t="shared" si="85"/>
        <v/>
      </c>
      <c r="BP205" s="598" t="str">
        <f t="shared" si="85"/>
        <v/>
      </c>
      <c r="BQ205" s="269"/>
      <c r="BR205" s="598" t="str">
        <f t="shared" si="86"/>
        <v/>
      </c>
      <c r="BS205" s="598" t="str">
        <f t="shared" si="86"/>
        <v/>
      </c>
      <c r="BT205" s="269"/>
      <c r="BU205" s="598" t="str">
        <f t="shared" si="87"/>
        <v/>
      </c>
      <c r="BV205" s="598" t="str">
        <f t="shared" si="87"/>
        <v/>
      </c>
      <c r="BW205" s="269"/>
      <c r="BX205" s="618"/>
    </row>
    <row r="206" spans="1:76" s="174" customFormat="1" ht="14">
      <c r="A206" s="159">
        <v>17</v>
      </c>
      <c r="B206" s="301" t="str">
        <f t="shared" si="77"/>
        <v xml:space="preserve">: </v>
      </c>
      <c r="C206" s="168"/>
      <c r="D206" s="162"/>
      <c r="E206" s="162"/>
      <c r="F206" s="169"/>
      <c r="G206" s="161"/>
      <c r="H206" s="162"/>
      <c r="I206" s="162"/>
      <c r="J206" s="170"/>
      <c r="K206" s="170"/>
      <c r="L206" s="170"/>
      <c r="M206" s="659" t="s">
        <v>233</v>
      </c>
      <c r="N206" s="163"/>
      <c r="O206" s="163"/>
      <c r="P206" s="165"/>
      <c r="Q206" s="365"/>
      <c r="R206" s="259" t="str">
        <f t="shared" si="88"/>
        <v/>
      </c>
      <c r="S206" s="260" t="str">
        <f>IF(R206="","",IF(R218="Y",T206,IF(R206&gt;=R210-$AA$35*R214,IF(R206&lt;=R210+$AA$35*R214,R206,""),"")))</f>
        <v/>
      </c>
      <c r="T206" s="259" t="str">
        <f t="shared" si="89"/>
        <v/>
      </c>
      <c r="U206" s="259" t="str">
        <f t="shared" si="78"/>
        <v>hours</v>
      </c>
      <c r="V206" s="39"/>
      <c r="W206" s="39"/>
      <c r="Y206" s="525"/>
      <c r="Z206" s="265"/>
      <c r="AA206" s="265"/>
      <c r="AB206" s="265"/>
      <c r="AC206" s="265"/>
      <c r="AD206" s="265"/>
      <c r="AE206" s="265"/>
      <c r="AF206" s="265"/>
      <c r="AG206" s="265"/>
      <c r="AH206" s="265"/>
      <c r="AI206" s="265"/>
      <c r="AJ206" s="265"/>
      <c r="AK206" s="265"/>
      <c r="AL206" s="265"/>
      <c r="AM206" s="265"/>
      <c r="AN206" s="265"/>
      <c r="AO206" s="618"/>
      <c r="AP206" s="269"/>
      <c r="AQ206" s="269"/>
      <c r="AR206" s="600"/>
      <c r="AS206" s="269"/>
      <c r="AT206" s="598" t="str">
        <f t="shared" si="90"/>
        <v/>
      </c>
      <c r="AU206" s="598" t="str">
        <f t="shared" si="90"/>
        <v/>
      </c>
      <c r="AV206" s="269"/>
      <c r="AW206" s="598" t="str">
        <f t="shared" si="79"/>
        <v/>
      </c>
      <c r="AX206" s="598" t="str">
        <f t="shared" si="79"/>
        <v/>
      </c>
      <c r="AY206" s="269"/>
      <c r="AZ206" s="598" t="str">
        <f t="shared" si="80"/>
        <v/>
      </c>
      <c r="BA206" s="598" t="str">
        <f t="shared" si="80"/>
        <v/>
      </c>
      <c r="BB206" s="269"/>
      <c r="BC206" s="598" t="str">
        <f t="shared" si="81"/>
        <v/>
      </c>
      <c r="BD206" s="598" t="str">
        <f t="shared" si="81"/>
        <v/>
      </c>
      <c r="BE206" s="269"/>
      <c r="BF206" s="598" t="str">
        <f t="shared" si="82"/>
        <v/>
      </c>
      <c r="BG206" s="598" t="str">
        <f t="shared" si="82"/>
        <v/>
      </c>
      <c r="BH206" s="269"/>
      <c r="BI206" s="598" t="str">
        <f t="shared" si="83"/>
        <v/>
      </c>
      <c r="BJ206" s="598" t="str">
        <f t="shared" si="83"/>
        <v/>
      </c>
      <c r="BK206" s="269"/>
      <c r="BL206" s="598" t="str">
        <f t="shared" si="84"/>
        <v/>
      </c>
      <c r="BM206" s="598" t="str">
        <f t="shared" si="84"/>
        <v/>
      </c>
      <c r="BN206" s="269"/>
      <c r="BO206" s="598" t="str">
        <f t="shared" si="85"/>
        <v/>
      </c>
      <c r="BP206" s="598" t="str">
        <f t="shared" si="85"/>
        <v/>
      </c>
      <c r="BQ206" s="269"/>
      <c r="BR206" s="598" t="str">
        <f t="shared" si="86"/>
        <v/>
      </c>
      <c r="BS206" s="598" t="str">
        <f t="shared" si="86"/>
        <v/>
      </c>
      <c r="BT206" s="269"/>
      <c r="BU206" s="598" t="str">
        <f t="shared" si="87"/>
        <v/>
      </c>
      <c r="BV206" s="598" t="str">
        <f t="shared" si="87"/>
        <v/>
      </c>
      <c r="BW206" s="269"/>
      <c r="BX206" s="618"/>
    </row>
    <row r="207" spans="1:76" s="174" customFormat="1" ht="14">
      <c r="A207" s="159">
        <v>18</v>
      </c>
      <c r="B207" s="301" t="str">
        <f t="shared" si="77"/>
        <v xml:space="preserve">: </v>
      </c>
      <c r="C207" s="168"/>
      <c r="D207" s="162"/>
      <c r="E207" s="162"/>
      <c r="F207" s="169"/>
      <c r="G207" s="161"/>
      <c r="H207" s="162"/>
      <c r="I207" s="162"/>
      <c r="J207" s="170"/>
      <c r="K207" s="170"/>
      <c r="L207" s="170"/>
      <c r="M207" s="659" t="s">
        <v>233</v>
      </c>
      <c r="N207" s="163"/>
      <c r="O207" s="163"/>
      <c r="P207" s="165"/>
      <c r="Q207" s="365"/>
      <c r="R207" s="259" t="str">
        <f t="shared" si="88"/>
        <v/>
      </c>
      <c r="S207" s="260" t="str">
        <f>IF(R207="","",IF(R218="Y",T207,IF(R207&gt;=R210-$AA$35*R214,IF(R207&lt;=R210+$AA$35*R214,R207,""),"")))</f>
        <v/>
      </c>
      <c r="T207" s="259" t="str">
        <f t="shared" si="89"/>
        <v/>
      </c>
      <c r="U207" s="259" t="str">
        <f t="shared" si="78"/>
        <v>hours</v>
      </c>
      <c r="V207" s="39"/>
      <c r="W207" s="39"/>
      <c r="Y207" s="525"/>
      <c r="Z207" s="265"/>
      <c r="AA207" s="265"/>
      <c r="AB207" s="265"/>
      <c r="AC207" s="265"/>
      <c r="AD207" s="265"/>
      <c r="AE207" s="265"/>
      <c r="AF207" s="265"/>
      <c r="AG207" s="265"/>
      <c r="AH207" s="265"/>
      <c r="AI207" s="265"/>
      <c r="AJ207" s="265"/>
      <c r="AK207" s="265"/>
      <c r="AL207" s="265"/>
      <c r="AM207" s="265"/>
      <c r="AN207" s="265"/>
      <c r="AO207" s="618"/>
      <c r="AP207" s="269"/>
      <c r="AQ207" s="269"/>
      <c r="AR207" s="600"/>
      <c r="AS207" s="269"/>
      <c r="AT207" s="598" t="str">
        <f t="shared" si="90"/>
        <v/>
      </c>
      <c r="AU207" s="598" t="str">
        <f t="shared" si="90"/>
        <v/>
      </c>
      <c r="AV207" s="269"/>
      <c r="AW207" s="598" t="str">
        <f t="shared" si="79"/>
        <v/>
      </c>
      <c r="AX207" s="598" t="str">
        <f t="shared" si="79"/>
        <v/>
      </c>
      <c r="AY207" s="269"/>
      <c r="AZ207" s="598" t="str">
        <f t="shared" si="80"/>
        <v/>
      </c>
      <c r="BA207" s="598" t="str">
        <f t="shared" si="80"/>
        <v/>
      </c>
      <c r="BB207" s="269"/>
      <c r="BC207" s="598" t="str">
        <f t="shared" si="81"/>
        <v/>
      </c>
      <c r="BD207" s="598" t="str">
        <f t="shared" si="81"/>
        <v/>
      </c>
      <c r="BE207" s="269"/>
      <c r="BF207" s="598" t="str">
        <f t="shared" si="82"/>
        <v/>
      </c>
      <c r="BG207" s="598" t="str">
        <f t="shared" si="82"/>
        <v/>
      </c>
      <c r="BH207" s="269"/>
      <c r="BI207" s="598" t="str">
        <f t="shared" si="83"/>
        <v/>
      </c>
      <c r="BJ207" s="598" t="str">
        <f t="shared" si="83"/>
        <v/>
      </c>
      <c r="BK207" s="269"/>
      <c r="BL207" s="598" t="str">
        <f t="shared" si="84"/>
        <v/>
      </c>
      <c r="BM207" s="598" t="str">
        <f t="shared" si="84"/>
        <v/>
      </c>
      <c r="BN207" s="269"/>
      <c r="BO207" s="598" t="str">
        <f t="shared" si="85"/>
        <v/>
      </c>
      <c r="BP207" s="598" t="str">
        <f t="shared" si="85"/>
        <v/>
      </c>
      <c r="BQ207" s="269"/>
      <c r="BR207" s="598" t="str">
        <f t="shared" si="86"/>
        <v/>
      </c>
      <c r="BS207" s="598" t="str">
        <f t="shared" si="86"/>
        <v/>
      </c>
      <c r="BT207" s="269"/>
      <c r="BU207" s="598" t="str">
        <f t="shared" si="87"/>
        <v/>
      </c>
      <c r="BV207" s="598" t="str">
        <f t="shared" si="87"/>
        <v/>
      </c>
      <c r="BW207" s="269"/>
      <c r="BX207" s="618"/>
    </row>
    <row r="208" spans="1:76" s="174" customFormat="1" ht="14">
      <c r="A208" s="159">
        <v>19</v>
      </c>
      <c r="B208" s="301" t="str">
        <f t="shared" si="77"/>
        <v xml:space="preserve">: </v>
      </c>
      <c r="C208" s="168"/>
      <c r="D208" s="162"/>
      <c r="E208" s="162"/>
      <c r="F208" s="169"/>
      <c r="G208" s="161"/>
      <c r="H208" s="162"/>
      <c r="I208" s="162"/>
      <c r="J208" s="170"/>
      <c r="K208" s="170"/>
      <c r="L208" s="170"/>
      <c r="M208" s="659" t="s">
        <v>233</v>
      </c>
      <c r="N208" s="163"/>
      <c r="O208" s="163"/>
      <c r="P208" s="165"/>
      <c r="Q208" s="365"/>
      <c r="R208" s="259" t="str">
        <f t="shared" si="88"/>
        <v/>
      </c>
      <c r="S208" s="260" t="str">
        <f>IF(R208="","",IF(R218="Y",T208,IF(R208&gt;=R210-$AA$35*R214,IF(R208&lt;=R210+$AA$35*R214,R208,""),"")))</f>
        <v/>
      </c>
      <c r="T208" s="259" t="str">
        <f t="shared" si="89"/>
        <v/>
      </c>
      <c r="U208" s="259" t="str">
        <f t="shared" si="78"/>
        <v>hours</v>
      </c>
      <c r="V208" s="39"/>
      <c r="W208" s="39"/>
      <c r="Y208" s="525"/>
      <c r="Z208" s="265"/>
      <c r="AA208" s="265"/>
      <c r="AB208" s="265"/>
      <c r="AC208" s="265"/>
      <c r="AD208" s="265"/>
      <c r="AE208" s="265"/>
      <c r="AF208" s="265"/>
      <c r="AG208" s="265"/>
      <c r="AH208" s="265"/>
      <c r="AI208" s="265"/>
      <c r="AJ208" s="265"/>
      <c r="AK208" s="265"/>
      <c r="AL208" s="265"/>
      <c r="AM208" s="265"/>
      <c r="AN208" s="265"/>
      <c r="AO208" s="618"/>
      <c r="AP208" s="269"/>
      <c r="AQ208" s="269"/>
      <c r="AR208" s="600"/>
      <c r="AS208" s="269"/>
      <c r="AT208" s="598" t="str">
        <f t="shared" si="90"/>
        <v/>
      </c>
      <c r="AU208" s="598" t="str">
        <f t="shared" si="90"/>
        <v/>
      </c>
      <c r="AV208" s="269"/>
      <c r="AW208" s="598" t="str">
        <f t="shared" si="79"/>
        <v/>
      </c>
      <c r="AX208" s="598" t="str">
        <f t="shared" si="79"/>
        <v/>
      </c>
      <c r="AY208" s="269"/>
      <c r="AZ208" s="598" t="str">
        <f t="shared" si="80"/>
        <v/>
      </c>
      <c r="BA208" s="598" t="str">
        <f t="shared" si="80"/>
        <v/>
      </c>
      <c r="BB208" s="269"/>
      <c r="BC208" s="598" t="str">
        <f t="shared" si="81"/>
        <v/>
      </c>
      <c r="BD208" s="598" t="str">
        <f t="shared" si="81"/>
        <v/>
      </c>
      <c r="BE208" s="269"/>
      <c r="BF208" s="598" t="str">
        <f t="shared" si="82"/>
        <v/>
      </c>
      <c r="BG208" s="598" t="str">
        <f t="shared" si="82"/>
        <v/>
      </c>
      <c r="BH208" s="269"/>
      <c r="BI208" s="598" t="str">
        <f t="shared" si="83"/>
        <v/>
      </c>
      <c r="BJ208" s="598" t="str">
        <f t="shared" si="83"/>
        <v/>
      </c>
      <c r="BK208" s="269"/>
      <c r="BL208" s="598" t="str">
        <f t="shared" si="84"/>
        <v/>
      </c>
      <c r="BM208" s="598" t="str">
        <f t="shared" si="84"/>
        <v/>
      </c>
      <c r="BN208" s="269"/>
      <c r="BO208" s="598" t="str">
        <f t="shared" si="85"/>
        <v/>
      </c>
      <c r="BP208" s="598" t="str">
        <f t="shared" si="85"/>
        <v/>
      </c>
      <c r="BQ208" s="269"/>
      <c r="BR208" s="598" t="str">
        <f t="shared" si="86"/>
        <v/>
      </c>
      <c r="BS208" s="598" t="str">
        <f t="shared" si="86"/>
        <v/>
      </c>
      <c r="BT208" s="269"/>
      <c r="BU208" s="598" t="str">
        <f t="shared" si="87"/>
        <v/>
      </c>
      <c r="BV208" s="598" t="str">
        <f t="shared" si="87"/>
        <v/>
      </c>
      <c r="BW208" s="269"/>
      <c r="BX208" s="618"/>
    </row>
    <row r="209" spans="1:76" s="174" customFormat="1" ht="14">
      <c r="A209" s="159">
        <v>20</v>
      </c>
      <c r="B209" s="301" t="str">
        <f t="shared" si="77"/>
        <v xml:space="preserve">: </v>
      </c>
      <c r="C209" s="168"/>
      <c r="D209" s="162"/>
      <c r="E209" s="162"/>
      <c r="F209" s="169"/>
      <c r="G209" s="161"/>
      <c r="H209" s="162"/>
      <c r="I209" s="162"/>
      <c r="J209" s="170"/>
      <c r="K209" s="170"/>
      <c r="L209" s="170"/>
      <c r="M209" s="659" t="s">
        <v>233</v>
      </c>
      <c r="N209" s="163"/>
      <c r="O209" s="163"/>
      <c r="P209" s="165"/>
      <c r="Q209" s="365"/>
      <c r="R209" s="259" t="str">
        <f t="shared" si="88"/>
        <v/>
      </c>
      <c r="S209" s="260" t="str">
        <f>IF(R209="","",IF(R218="Y",T209,IF(R209&gt;=R210-$AA$35*R214,IF(R209&lt;=R210+$AA$35*R214,R209,""),"")))</f>
        <v/>
      </c>
      <c r="T209" s="259" t="str">
        <f t="shared" si="89"/>
        <v/>
      </c>
      <c r="U209" s="259" t="str">
        <f t="shared" si="78"/>
        <v>hours</v>
      </c>
      <c r="V209" s="39"/>
      <c r="W209" s="39"/>
      <c r="Y209" s="525"/>
      <c r="Z209" s="265"/>
      <c r="AA209" s="265"/>
      <c r="AB209" s="265"/>
      <c r="AC209" s="265"/>
      <c r="AD209" s="265"/>
      <c r="AE209" s="265"/>
      <c r="AF209" s="265"/>
      <c r="AG209" s="265"/>
      <c r="AH209" s="265"/>
      <c r="AI209" s="265"/>
      <c r="AJ209" s="265"/>
      <c r="AK209" s="265"/>
      <c r="AL209" s="265"/>
      <c r="AM209" s="265"/>
      <c r="AN209" s="265"/>
      <c r="AO209" s="618"/>
      <c r="AP209" s="269"/>
      <c r="AQ209" s="269"/>
      <c r="AR209" s="600"/>
      <c r="AS209" s="269"/>
      <c r="AT209" s="598" t="str">
        <f t="shared" si="90"/>
        <v/>
      </c>
      <c r="AU209" s="598" t="str">
        <f t="shared" si="90"/>
        <v/>
      </c>
      <c r="AV209" s="269"/>
      <c r="AW209" s="598" t="str">
        <f t="shared" si="79"/>
        <v/>
      </c>
      <c r="AX209" s="598" t="str">
        <f t="shared" si="79"/>
        <v/>
      </c>
      <c r="AY209" s="269"/>
      <c r="AZ209" s="598" t="str">
        <f t="shared" si="80"/>
        <v/>
      </c>
      <c r="BA209" s="598" t="str">
        <f t="shared" si="80"/>
        <v/>
      </c>
      <c r="BB209" s="269"/>
      <c r="BC209" s="598" t="str">
        <f t="shared" si="81"/>
        <v/>
      </c>
      <c r="BD209" s="598" t="str">
        <f t="shared" si="81"/>
        <v/>
      </c>
      <c r="BE209" s="269"/>
      <c r="BF209" s="598" t="str">
        <f t="shared" si="82"/>
        <v/>
      </c>
      <c r="BG209" s="598" t="str">
        <f t="shared" si="82"/>
        <v/>
      </c>
      <c r="BH209" s="269"/>
      <c r="BI209" s="598" t="str">
        <f t="shared" si="83"/>
        <v/>
      </c>
      <c r="BJ209" s="598" t="str">
        <f t="shared" si="83"/>
        <v/>
      </c>
      <c r="BK209" s="269"/>
      <c r="BL209" s="598" t="str">
        <f t="shared" si="84"/>
        <v/>
      </c>
      <c r="BM209" s="598" t="str">
        <f t="shared" si="84"/>
        <v/>
      </c>
      <c r="BN209" s="269"/>
      <c r="BO209" s="598" t="str">
        <f t="shared" si="85"/>
        <v/>
      </c>
      <c r="BP209" s="598" t="str">
        <f t="shared" si="85"/>
        <v/>
      </c>
      <c r="BQ209" s="269"/>
      <c r="BR209" s="598" t="str">
        <f t="shared" si="86"/>
        <v/>
      </c>
      <c r="BS209" s="598" t="str">
        <f t="shared" si="86"/>
        <v/>
      </c>
      <c r="BT209" s="269"/>
      <c r="BU209" s="598" t="str">
        <f t="shared" si="87"/>
        <v/>
      </c>
      <c r="BV209" s="598" t="str">
        <f t="shared" si="87"/>
        <v/>
      </c>
      <c r="BW209" s="269"/>
      <c r="BX209" s="618"/>
    </row>
    <row r="210" spans="1:76" s="174" customFormat="1" ht="14">
      <c r="A210" s="172"/>
      <c r="B210" s="302" t="s">
        <v>159</v>
      </c>
      <c r="C210" s="173"/>
      <c r="D210" s="173"/>
      <c r="E210" s="173"/>
      <c r="F210" s="173"/>
      <c r="H210" s="39"/>
      <c r="I210" s="175"/>
      <c r="L210" s="174" t="s">
        <v>99</v>
      </c>
      <c r="O210" s="165"/>
      <c r="P210" s="165"/>
      <c r="Q210" s="175" t="s">
        <v>31</v>
      </c>
      <c r="R210" s="261" t="e">
        <f>AVERAGE(R190:R209)</f>
        <v>#DIV/0!</v>
      </c>
      <c r="S210" s="261" t="e">
        <f>IF(R218="Y",SUM(S190:S209)/SUM(N190:N209),AVERAGE(S190:S209))</f>
        <v>#DIV/0!</v>
      </c>
      <c r="T210" s="262" t="e">
        <f>SUM(T190:T209)/SUM(N190:N209)</f>
        <v>#DIV/0!</v>
      </c>
      <c r="U210" s="269"/>
      <c r="V210" s="39"/>
      <c r="W210" s="39"/>
      <c r="Y210" s="601"/>
      <c r="Z210" s="265"/>
      <c r="AA210" s="265"/>
      <c r="AB210" s="265"/>
      <c r="AC210" s="265"/>
      <c r="AD210" s="265"/>
      <c r="AE210" s="265"/>
      <c r="AF210" s="265"/>
      <c r="AG210" s="265"/>
      <c r="AH210" s="265"/>
      <c r="AI210" s="265"/>
      <c r="AJ210" s="265"/>
      <c r="AK210" s="265"/>
      <c r="AL210" s="265"/>
      <c r="AM210" s="265"/>
      <c r="AN210" s="265"/>
      <c r="AO210" s="618"/>
      <c r="AP210" s="269"/>
      <c r="AQ210" s="269"/>
      <c r="AR210" s="269"/>
      <c r="AS210" s="602" t="s">
        <v>31</v>
      </c>
      <c r="AT210" s="603" t="e">
        <f>AVERAGE(AT190:AT209)</f>
        <v>#DIV/0!</v>
      </c>
      <c r="AU210" s="603" t="e">
        <f>SUM(AU190:AU209)/COUNTIF(AU190:AU209,"&gt;0")</f>
        <v>#DIV/0!</v>
      </c>
      <c r="AV210" s="602"/>
      <c r="AW210" s="603" t="e">
        <f>AVERAGE(AW190:AW209)</f>
        <v>#DIV/0!</v>
      </c>
      <c r="AX210" s="603" t="e">
        <f>SUM(AX190:AX209)/COUNTIF(AX190:AX209,"&gt;0")</f>
        <v>#DIV/0!</v>
      </c>
      <c r="AY210" s="269"/>
      <c r="AZ210" s="603" t="e">
        <f>AVERAGE(AZ190:AZ209)</f>
        <v>#DIV/0!</v>
      </c>
      <c r="BA210" s="603" t="e">
        <f>SUM(BA190:BA209)/COUNTIF(BA190:BA209,"&gt;0")</f>
        <v>#DIV/0!</v>
      </c>
      <c r="BB210" s="269"/>
      <c r="BC210" s="603" t="e">
        <f>AVERAGE(BC190:BC209)</f>
        <v>#DIV/0!</v>
      </c>
      <c r="BD210" s="603" t="e">
        <f>SUM(BD190:BD209)/COUNTIF(BD190:BD209,"&gt;0")</f>
        <v>#DIV/0!</v>
      </c>
      <c r="BE210" s="269"/>
      <c r="BF210" s="603" t="e">
        <f>AVERAGE(BF190:BF209)</f>
        <v>#DIV/0!</v>
      </c>
      <c r="BG210" s="603" t="e">
        <f>SUM(BG190:BG209)/COUNTIF(BG190:BG209,"&gt;0")</f>
        <v>#DIV/0!</v>
      </c>
      <c r="BH210" s="269"/>
      <c r="BI210" s="603" t="e">
        <f>AVERAGE(BI190:BI209)</f>
        <v>#DIV/0!</v>
      </c>
      <c r="BJ210" s="603" t="e">
        <f>SUM(BJ190:BJ209)/COUNTIF(BJ190:BJ209,"&gt;0")</f>
        <v>#DIV/0!</v>
      </c>
      <c r="BK210" s="602"/>
      <c r="BL210" s="603" t="e">
        <f>AVERAGE(BL190:BL209)</f>
        <v>#DIV/0!</v>
      </c>
      <c r="BM210" s="603" t="e">
        <f>SUM(BM190:BM209)/COUNTIF(BM190:BM209,"&gt;0")</f>
        <v>#DIV/0!</v>
      </c>
      <c r="BN210" s="269"/>
      <c r="BO210" s="603" t="e">
        <f>AVERAGE(BO190:BO209)</f>
        <v>#DIV/0!</v>
      </c>
      <c r="BP210" s="603" t="e">
        <f>SUM(BP190:BP209)/COUNTIF(BP190:BP209,"&gt;0")</f>
        <v>#DIV/0!</v>
      </c>
      <c r="BQ210" s="269"/>
      <c r="BR210" s="603" t="e">
        <f>AVERAGE(BR190:BR209)</f>
        <v>#DIV/0!</v>
      </c>
      <c r="BS210" s="603" t="e">
        <f>SUM(BS190:BS209)/COUNTIF(BS190:BS209,"&gt;0")</f>
        <v>#DIV/0!</v>
      </c>
      <c r="BT210" s="269"/>
      <c r="BU210" s="603" t="e">
        <f>AVERAGE(BU190:BU209)</f>
        <v>#DIV/0!</v>
      </c>
      <c r="BV210" s="603" t="e">
        <f>SUM(BV190:BV209)/COUNTIF(BV190:BV209,"&gt;0")</f>
        <v>#DIV/0!</v>
      </c>
      <c r="BW210" s="269"/>
      <c r="BX210" s="618"/>
    </row>
    <row r="211" spans="1:76" s="174" customFormat="1" ht="15">
      <c r="A211" s="172"/>
      <c r="B211" s="302" t="s">
        <v>160</v>
      </c>
      <c r="C211" s="173" t="s">
        <v>112</v>
      </c>
      <c r="D211" s="840"/>
      <c r="E211" s="841"/>
      <c r="F211" s="841"/>
      <c r="G211" s="841"/>
      <c r="H211" s="841"/>
      <c r="I211" s="841"/>
      <c r="J211" s="842"/>
      <c r="O211" s="165"/>
      <c r="P211" s="165"/>
      <c r="Q211" s="366" t="s">
        <v>33</v>
      </c>
      <c r="R211" s="367" t="e">
        <f>R210+U211*R214</f>
        <v>#DIV/0!</v>
      </c>
      <c r="S211" s="367" t="e">
        <f>S210+U211*S214</f>
        <v>#DIV/0!</v>
      </c>
      <c r="T211" s="367" t="e">
        <f>T210+U211*T214</f>
        <v>#DIV/0!</v>
      </c>
      <c r="U211" s="368">
        <v>1</v>
      </c>
      <c r="V211" s="50" t="s">
        <v>142</v>
      </c>
      <c r="W211" s="39"/>
      <c r="X211" t="s">
        <v>273</v>
      </c>
      <c r="Y211" s="605"/>
      <c r="Z211" s="265"/>
      <c r="AA211" s="265"/>
      <c r="AB211" s="265"/>
      <c r="AC211" s="265"/>
      <c r="AD211" s="265"/>
      <c r="AE211" s="265"/>
      <c r="AF211" s="265"/>
      <c r="AG211" s="265"/>
      <c r="AH211" s="265"/>
      <c r="AI211" s="265"/>
      <c r="AJ211" s="265"/>
      <c r="AK211" s="265"/>
      <c r="AL211" s="265"/>
      <c r="AM211" s="265"/>
      <c r="AN211" s="265"/>
      <c r="AO211" s="618"/>
      <c r="AP211" s="269"/>
      <c r="AQ211" s="269"/>
      <c r="AR211" s="269"/>
      <c r="AS211" s="606" t="s">
        <v>33</v>
      </c>
      <c r="AT211" s="607" t="e">
        <f>AT210+(AT216*AT213)</f>
        <v>#DIV/0!</v>
      </c>
      <c r="AU211" s="607" t="e">
        <f>AU210+(AU216*AT213)</f>
        <v>#DIV/0!</v>
      </c>
      <c r="AV211" s="606"/>
      <c r="AW211" s="607" t="e">
        <f>AW210+(AW216*AW213)</f>
        <v>#DIV/0!</v>
      </c>
      <c r="AX211" s="607" t="e">
        <f>AX210+(AX216*AW213)</f>
        <v>#DIV/0!</v>
      </c>
      <c r="AY211" s="269"/>
      <c r="AZ211" s="607" t="e">
        <f>AZ210+(AZ216*AZ213)</f>
        <v>#DIV/0!</v>
      </c>
      <c r="BA211" s="607" t="e">
        <f>BA210+(BA216*AZ213)</f>
        <v>#DIV/0!</v>
      </c>
      <c r="BB211" s="269"/>
      <c r="BC211" s="607" t="e">
        <f>BC210+(BC216*BC213)</f>
        <v>#DIV/0!</v>
      </c>
      <c r="BD211" s="607" t="e">
        <f>BD210+(BD216*BC213)</f>
        <v>#DIV/0!</v>
      </c>
      <c r="BE211" s="269"/>
      <c r="BF211" s="607" t="e">
        <f>BF210+(BF216*BF213)</f>
        <v>#DIV/0!</v>
      </c>
      <c r="BG211" s="607" t="e">
        <f>BG210+(BG216*BF213)</f>
        <v>#DIV/0!</v>
      </c>
      <c r="BH211" s="269"/>
      <c r="BI211" s="607" t="e">
        <f>BI210+(BI216*BI213)</f>
        <v>#DIV/0!</v>
      </c>
      <c r="BJ211" s="607" t="e">
        <f>BJ210+(BJ216*BI213)</f>
        <v>#DIV/0!</v>
      </c>
      <c r="BK211" s="606"/>
      <c r="BL211" s="607" t="e">
        <f>BL210+(BL216*BL213)</f>
        <v>#DIV/0!</v>
      </c>
      <c r="BM211" s="607" t="e">
        <f>BM210+(BM216*BL213)</f>
        <v>#DIV/0!</v>
      </c>
      <c r="BN211" s="269"/>
      <c r="BO211" s="607" t="e">
        <f>BO210+(BO216*BO213)</f>
        <v>#DIV/0!</v>
      </c>
      <c r="BP211" s="607" t="e">
        <f>BP210+(BP216*BO213)</f>
        <v>#DIV/0!</v>
      </c>
      <c r="BQ211" s="269"/>
      <c r="BR211" s="607" t="e">
        <f>BR210+(BR216*BR213)</f>
        <v>#DIV/0!</v>
      </c>
      <c r="BS211" s="607" t="e">
        <f>BS210+(BS216*BR213)</f>
        <v>#DIV/0!</v>
      </c>
      <c r="BT211" s="269"/>
      <c r="BU211" s="607" t="e">
        <f>BU210+(BU216*BU213)</f>
        <v>#DIV/0!</v>
      </c>
      <c r="BV211" s="607" t="e">
        <f>BV210+(BV216*BU213)</f>
        <v>#DIV/0!</v>
      </c>
      <c r="BW211" s="269"/>
      <c r="BX211" s="618"/>
    </row>
    <row r="212" spans="1:76" s="174" customFormat="1" ht="15">
      <c r="A212" s="172"/>
      <c r="B212" s="302" t="s">
        <v>161</v>
      </c>
      <c r="C212" s="179"/>
      <c r="D212" s="843"/>
      <c r="E212" s="844"/>
      <c r="F212" s="844"/>
      <c r="G212" s="844"/>
      <c r="H212" s="844"/>
      <c r="I212" s="844"/>
      <c r="J212" s="845"/>
      <c r="K212" s="39"/>
      <c r="L212" s="39"/>
      <c r="Q212" s="366" t="s">
        <v>32</v>
      </c>
      <c r="R212" s="367" t="e">
        <f>IF($X212="Y",MIN(R190:R209),R210-$U212*R214)</f>
        <v>#DIV/0!</v>
      </c>
      <c r="S212" s="367" t="e">
        <f>IF($X212="Y",MIN(S190:S209),S210-$U212*S214)</f>
        <v>#DIV/0!</v>
      </c>
      <c r="T212" s="367" t="e">
        <f>IF($X212="Y",MIN(T190:T209),T210-$U212*T214)</f>
        <v>#DIV/0!</v>
      </c>
      <c r="U212" s="368">
        <v>1</v>
      </c>
      <c r="V212" s="50" t="s">
        <v>143</v>
      </c>
      <c r="W212" s="39"/>
      <c r="X212" s="369" t="s">
        <v>36</v>
      </c>
      <c r="Y212" s="605"/>
      <c r="Z212" s="265"/>
      <c r="AA212" s="265"/>
      <c r="AB212" s="265"/>
      <c r="AC212" s="265"/>
      <c r="AD212" s="265"/>
      <c r="AE212" s="265"/>
      <c r="AF212" s="265"/>
      <c r="AG212" s="265"/>
      <c r="AH212" s="265"/>
      <c r="AI212" s="265"/>
      <c r="AJ212" s="265"/>
      <c r="AK212" s="265"/>
      <c r="AL212" s="265"/>
      <c r="AM212" s="265"/>
      <c r="AN212" s="265"/>
      <c r="AO212" s="618"/>
      <c r="AP212" s="269"/>
      <c r="AQ212" s="269"/>
      <c r="AR212" s="269"/>
      <c r="AS212" s="606" t="s">
        <v>32</v>
      </c>
      <c r="AT212" s="607" t="e">
        <f>AT210-(AT216*AT214)</f>
        <v>#DIV/0!</v>
      </c>
      <c r="AU212" s="607" t="e">
        <f>AU210-(AU216*AT214)</f>
        <v>#DIV/0!</v>
      </c>
      <c r="AV212" s="606"/>
      <c r="AW212" s="607" t="e">
        <f>AW210-(AW216*AW214)</f>
        <v>#DIV/0!</v>
      </c>
      <c r="AX212" s="607" t="e">
        <f>AX210-(AX216*AW214)</f>
        <v>#DIV/0!</v>
      </c>
      <c r="AY212" s="269"/>
      <c r="AZ212" s="607" t="e">
        <f>AZ210-(AZ216*AZ214)</f>
        <v>#DIV/0!</v>
      </c>
      <c r="BA212" s="607" t="e">
        <f>BA210-(BA216*AZ214)</f>
        <v>#DIV/0!</v>
      </c>
      <c r="BB212" s="269"/>
      <c r="BC212" s="607" t="e">
        <f>BC210-(BC216*BC214)</f>
        <v>#DIV/0!</v>
      </c>
      <c r="BD212" s="607" t="e">
        <f>BD210-(BD216*BC214)</f>
        <v>#DIV/0!</v>
      </c>
      <c r="BE212" s="269"/>
      <c r="BF212" s="607" t="e">
        <f>BF210-(BF216*BF214)</f>
        <v>#DIV/0!</v>
      </c>
      <c r="BG212" s="607" t="e">
        <f>BG210-(BG216*BF214)</f>
        <v>#DIV/0!</v>
      </c>
      <c r="BH212" s="269"/>
      <c r="BI212" s="607" t="e">
        <f>BI210-(BI216*BI214)</f>
        <v>#DIV/0!</v>
      </c>
      <c r="BJ212" s="607" t="e">
        <f>BJ210-(BJ216*BI214)</f>
        <v>#DIV/0!</v>
      </c>
      <c r="BK212" s="606"/>
      <c r="BL212" s="607" t="e">
        <f>BL210-(BL216*BL214)</f>
        <v>#DIV/0!</v>
      </c>
      <c r="BM212" s="607" t="e">
        <f>BM210-(BM216*BL214)</f>
        <v>#DIV/0!</v>
      </c>
      <c r="BN212" s="269"/>
      <c r="BO212" s="607" t="e">
        <f>BO210-(BO216*BO214)</f>
        <v>#DIV/0!</v>
      </c>
      <c r="BP212" s="607" t="e">
        <f>BP210-(BP216*BO214)</f>
        <v>#DIV/0!</v>
      </c>
      <c r="BQ212" s="269"/>
      <c r="BR212" s="607" t="e">
        <f>BR210-(BR216*BR214)</f>
        <v>#DIV/0!</v>
      </c>
      <c r="BS212" s="607" t="e">
        <f>BS210-(BS216*BR214)</f>
        <v>#DIV/0!</v>
      </c>
      <c r="BT212" s="269"/>
      <c r="BU212" s="607" t="e">
        <f>BU210-(BU216*BU214)</f>
        <v>#DIV/0!</v>
      </c>
      <c r="BV212" s="607" t="e">
        <f>BV210-(BV216*BU214)</f>
        <v>#DIV/0!</v>
      </c>
      <c r="BW212" s="269"/>
      <c r="BX212" s="618"/>
    </row>
    <row r="213" spans="1:76" s="174" customFormat="1" ht="14">
      <c r="A213" s="172"/>
      <c r="B213" s="303"/>
      <c r="C213" s="179"/>
      <c r="D213" s="843"/>
      <c r="E213" s="844"/>
      <c r="F213" s="844"/>
      <c r="G213" s="844"/>
      <c r="H213" s="844"/>
      <c r="I213" s="844"/>
      <c r="J213" s="845"/>
      <c r="Q213" s="176" t="s">
        <v>10</v>
      </c>
      <c r="R213" s="263" t="e">
        <f>IF((0.67*R214)&gt;R210,"no","yes")</f>
        <v>#DIV/0!</v>
      </c>
      <c r="S213" s="263" t="e">
        <f>IF((0.67*S214)&gt;S210,"no","yes")</f>
        <v>#DIV/0!</v>
      </c>
      <c r="T213" s="263" t="e">
        <f>IF((0.67*T214)&gt;T210,"no","yes")</f>
        <v>#DIV/0!</v>
      </c>
      <c r="Y213" s="605"/>
      <c r="Z213" s="265"/>
      <c r="AA213" s="265"/>
      <c r="AB213" s="265"/>
      <c r="AC213" s="265"/>
      <c r="AD213" s="265"/>
      <c r="AE213" s="265"/>
      <c r="AF213" s="265"/>
      <c r="AG213" s="265"/>
      <c r="AH213" s="265"/>
      <c r="AI213" s="265"/>
      <c r="AJ213" s="265"/>
      <c r="AK213" s="265"/>
      <c r="AL213" s="265"/>
      <c r="AM213" s="265"/>
      <c r="AN213" s="265"/>
      <c r="AO213" s="618"/>
      <c r="AP213" s="265"/>
      <c r="AQ213" s="265"/>
      <c r="AR213" s="849" t="s">
        <v>132</v>
      </c>
      <c r="AS213" s="850"/>
      <c r="AT213" s="609">
        <v>1</v>
      </c>
      <c r="AU213" s="265"/>
      <c r="AV213" s="619"/>
      <c r="AW213" s="609">
        <v>1</v>
      </c>
      <c r="AX213" s="265"/>
      <c r="AY213" s="265"/>
      <c r="AZ213" s="609">
        <v>1</v>
      </c>
      <c r="BA213" s="265"/>
      <c r="BB213" s="265"/>
      <c r="BC213" s="609">
        <v>1</v>
      </c>
      <c r="BD213" s="265"/>
      <c r="BE213" s="265"/>
      <c r="BF213" s="609">
        <v>1</v>
      </c>
      <c r="BG213" s="265"/>
      <c r="BH213" s="265"/>
      <c r="BI213" s="609">
        <v>1</v>
      </c>
      <c r="BJ213" s="265"/>
      <c r="BK213" s="606"/>
      <c r="BL213" s="609">
        <v>1</v>
      </c>
      <c r="BM213" s="265"/>
      <c r="BN213" s="265"/>
      <c r="BO213" s="609">
        <v>1</v>
      </c>
      <c r="BP213" s="265"/>
      <c r="BQ213" s="265"/>
      <c r="BR213" s="609">
        <v>1</v>
      </c>
      <c r="BS213" s="265"/>
      <c r="BT213" s="265"/>
      <c r="BU213" s="609">
        <v>1</v>
      </c>
      <c r="BV213" s="265"/>
      <c r="BW213" s="265"/>
      <c r="BX213" s="618"/>
    </row>
    <row r="214" spans="1:76" s="174" customFormat="1" ht="14">
      <c r="A214" s="182" t="str">
        <f ca="1">HYPERLINK("#"&amp;"'"&amp;A$1&amp;"'!a1","Back to top")</f>
        <v>Back to top</v>
      </c>
      <c r="B214" s="304"/>
      <c r="C214" s="179"/>
      <c r="D214" s="843"/>
      <c r="E214" s="844"/>
      <c r="F214" s="844"/>
      <c r="G214" s="844"/>
      <c r="H214" s="844"/>
      <c r="I214" s="844"/>
      <c r="J214" s="845"/>
      <c r="M214" s="50"/>
      <c r="N214" s="50"/>
      <c r="Q214" s="176" t="s">
        <v>11</v>
      </c>
      <c r="R214" s="263" t="e">
        <f>_xlfn.STDEV.P(R190:R209)</f>
        <v>#DIV/0!</v>
      </c>
      <c r="S214" s="263" t="e">
        <f t="array" ref="S214">IF(R218="Y",SQRT(SUM(IFERROR(N190:N209*(R190:R209-(S210))^2,0))/((COUNTIFS(N190:N209,"&lt;&gt;"&amp;"")-1)/COUNTIFS(N190:N209,"&lt;&gt;"&amp;"")*SUM(N190:N209))),_xlfn.STDEV.P(S190:S209))</f>
        <v>#DIV/0!</v>
      </c>
      <c r="T214" s="263" t="e">
        <f t="array" ref="T214">SQRT(SUM(IFERROR(N190:N209*(R190:R209-(T210))^2,0))/((COUNTIFS(N190:N209,"&lt;&gt;"&amp;"")-1)/COUNTIFS(N190:N209,"&lt;&gt;"&amp;"")*SUM(N190:N209)))</f>
        <v>#DIV/0!</v>
      </c>
      <c r="Y214" s="605"/>
      <c r="Z214" s="265"/>
      <c r="AA214" s="265"/>
      <c r="AB214" s="265"/>
      <c r="AC214" s="265"/>
      <c r="AD214" s="265"/>
      <c r="AE214" s="265"/>
      <c r="AF214" s="265"/>
      <c r="AG214" s="265"/>
      <c r="AH214" s="265"/>
      <c r="AI214" s="265"/>
      <c r="AJ214" s="265"/>
      <c r="AK214" s="265"/>
      <c r="AL214" s="265"/>
      <c r="AM214" s="265"/>
      <c r="AN214" s="265"/>
      <c r="AO214" s="618"/>
      <c r="AP214" s="265"/>
      <c r="AQ214" s="265"/>
      <c r="AR214" s="849"/>
      <c r="AS214" s="850"/>
      <c r="AT214" s="609">
        <v>1</v>
      </c>
      <c r="AU214" s="265"/>
      <c r="AV214" s="619"/>
      <c r="AW214" s="609">
        <v>1</v>
      </c>
      <c r="AX214" s="265"/>
      <c r="AY214" s="265"/>
      <c r="AZ214" s="609">
        <v>1</v>
      </c>
      <c r="BA214" s="265"/>
      <c r="BB214" s="265"/>
      <c r="BC214" s="609">
        <v>1</v>
      </c>
      <c r="BD214" s="265"/>
      <c r="BE214" s="265"/>
      <c r="BF214" s="609">
        <v>1</v>
      </c>
      <c r="BG214" s="265"/>
      <c r="BH214" s="265"/>
      <c r="BI214" s="609">
        <v>1</v>
      </c>
      <c r="BJ214" s="265"/>
      <c r="BK214" s="606"/>
      <c r="BL214" s="609">
        <v>1</v>
      </c>
      <c r="BM214" s="265"/>
      <c r="BN214" s="265"/>
      <c r="BO214" s="609">
        <v>1</v>
      </c>
      <c r="BP214" s="265"/>
      <c r="BQ214" s="265"/>
      <c r="BR214" s="609">
        <v>1</v>
      </c>
      <c r="BS214" s="265"/>
      <c r="BT214" s="265"/>
      <c r="BU214" s="609">
        <v>1</v>
      </c>
      <c r="BV214" s="265"/>
      <c r="BW214" s="265"/>
      <c r="BX214" s="618"/>
    </row>
    <row r="215" spans="1:76" s="174" customFormat="1" ht="14">
      <c r="A215" s="172"/>
      <c r="B215" s="303"/>
      <c r="C215" s="159"/>
      <c r="D215" s="843"/>
      <c r="E215" s="844"/>
      <c r="F215" s="844"/>
      <c r="G215" s="844"/>
      <c r="H215" s="844"/>
      <c r="I215" s="844"/>
      <c r="J215" s="845"/>
      <c r="Q215" s="183" t="s">
        <v>98</v>
      </c>
      <c r="R215" s="264">
        <f>COUNTIF(R190:R209,"&gt;0")</f>
        <v>0</v>
      </c>
      <c r="S215" s="264">
        <f>COUNTIF(S190:S209,"&gt;0")</f>
        <v>0</v>
      </c>
      <c r="T215" s="265"/>
      <c r="U215" s="184" t="s">
        <v>55</v>
      </c>
      <c r="Y215" s="525"/>
      <c r="Z215" s="265"/>
      <c r="AA215" s="265"/>
      <c r="AB215" s="265"/>
      <c r="AC215" s="265"/>
      <c r="AD215" s="265"/>
      <c r="AE215" s="265"/>
      <c r="AF215" s="265"/>
      <c r="AG215" s="265"/>
      <c r="AH215" s="265"/>
      <c r="AI215" s="265"/>
      <c r="AJ215" s="265"/>
      <c r="AK215" s="265"/>
      <c r="AL215" s="265"/>
      <c r="AM215" s="265"/>
      <c r="AN215" s="265"/>
      <c r="AO215" s="618"/>
      <c r="AP215" s="265"/>
      <c r="AQ215" s="265"/>
      <c r="AR215" s="265"/>
      <c r="AS215" s="606" t="s">
        <v>10</v>
      </c>
      <c r="AT215" s="607" t="e">
        <f>IF((0.67*AT216)&gt;AT210,"no","yes")</f>
        <v>#DIV/0!</v>
      </c>
      <c r="AU215" s="607" t="e">
        <f>IF((0.67*AU216)&gt;AU210,"no","yes")</f>
        <v>#DIV/0!</v>
      </c>
      <c r="AV215" s="606"/>
      <c r="AW215" s="607" t="e">
        <f>IF((0.67*AW216)&gt;AW210,"no","yes")</f>
        <v>#DIV/0!</v>
      </c>
      <c r="AX215" s="607" t="e">
        <f>IF((0.67*AX216)&gt;AX210,"no","yes")</f>
        <v>#DIV/0!</v>
      </c>
      <c r="AY215" s="265"/>
      <c r="AZ215" s="607" t="e">
        <f>IF((0.67*AZ216)&gt;AZ210,"no","yes")</f>
        <v>#DIV/0!</v>
      </c>
      <c r="BA215" s="607" t="e">
        <f>IF((0.67*BA216)&gt;BA210,"no","yes")</f>
        <v>#DIV/0!</v>
      </c>
      <c r="BB215" s="265"/>
      <c r="BC215" s="607" t="e">
        <f>IF((0.67*BC216)&gt;BC210,"no","yes")</f>
        <v>#DIV/0!</v>
      </c>
      <c r="BD215" s="607" t="e">
        <f>IF((0.67*BD216)&gt;BD210,"no","yes")</f>
        <v>#DIV/0!</v>
      </c>
      <c r="BE215" s="265"/>
      <c r="BF215" s="607" t="e">
        <f>IF((0.67*BF216)&gt;BF210,"no","yes")</f>
        <v>#DIV/0!</v>
      </c>
      <c r="BG215" s="607" t="e">
        <f>IF((0.67*BG216)&gt;BG210,"no","yes")</f>
        <v>#DIV/0!</v>
      </c>
      <c r="BH215" s="265"/>
      <c r="BI215" s="607" t="e">
        <f>IF((0.67*BI216)&gt;BI210,"no","yes")</f>
        <v>#DIV/0!</v>
      </c>
      <c r="BJ215" s="607" t="e">
        <f>IF((0.67*BJ216)&gt;BJ210,"no","yes")</f>
        <v>#DIV/0!</v>
      </c>
      <c r="BK215" s="611"/>
      <c r="BL215" s="607" t="e">
        <f>IF((0.67*BL216)&gt;BL210,"no","yes")</f>
        <v>#DIV/0!</v>
      </c>
      <c r="BM215" s="607" t="e">
        <f>IF((0.67*BM216)&gt;BM210,"no","yes")</f>
        <v>#DIV/0!</v>
      </c>
      <c r="BN215" s="265"/>
      <c r="BO215" s="607" t="e">
        <f>IF((0.67*BO216)&gt;BO210,"no","yes")</f>
        <v>#DIV/0!</v>
      </c>
      <c r="BP215" s="607" t="e">
        <f>IF((0.67*BP216)&gt;BP210,"no","yes")</f>
        <v>#DIV/0!</v>
      </c>
      <c r="BQ215" s="265"/>
      <c r="BR215" s="607" t="e">
        <f>IF((0.67*BR216)&gt;BR210,"no","yes")</f>
        <v>#DIV/0!</v>
      </c>
      <c r="BS215" s="607" t="e">
        <f>IF((0.67*BS216)&gt;BS210,"no","yes")</f>
        <v>#DIV/0!</v>
      </c>
      <c r="BT215" s="265"/>
      <c r="BU215" s="607" t="e">
        <f>IF((0.67*BU216)&gt;BU210,"no","yes")</f>
        <v>#DIV/0!</v>
      </c>
      <c r="BV215" s="607" t="e">
        <f>IF((0.67*BV216)&gt;BV210,"no","yes")</f>
        <v>#DIV/0!</v>
      </c>
      <c r="BW215" s="265"/>
      <c r="BX215" s="618"/>
    </row>
    <row r="216" spans="1:76" s="174" customFormat="1" ht="14">
      <c r="A216" s="172"/>
      <c r="B216" s="303"/>
      <c r="C216" s="172"/>
      <c r="D216" s="843"/>
      <c r="E216" s="844"/>
      <c r="F216" s="844"/>
      <c r="G216" s="844"/>
      <c r="H216" s="844"/>
      <c r="I216" s="844"/>
      <c r="J216" s="845"/>
      <c r="R216" s="265"/>
      <c r="S216" s="267"/>
      <c r="T216" s="267"/>
      <c r="U216" s="185"/>
      <c r="V216" s="186"/>
      <c r="W216" s="187"/>
      <c r="Y216" s="525"/>
      <c r="Z216" s="265"/>
      <c r="AA216" s="265"/>
      <c r="AB216" s="265"/>
      <c r="AC216" s="265"/>
      <c r="AD216" s="265"/>
      <c r="AE216" s="265"/>
      <c r="AF216" s="265"/>
      <c r="AG216" s="265"/>
      <c r="AH216" s="265"/>
      <c r="AI216" s="265"/>
      <c r="AJ216" s="265"/>
      <c r="AK216" s="265"/>
      <c r="AL216" s="265"/>
      <c r="AM216" s="265"/>
      <c r="AN216" s="265"/>
      <c r="AO216" s="618"/>
      <c r="AP216" s="265"/>
      <c r="AQ216" s="265"/>
      <c r="AR216" s="265"/>
      <c r="AS216" s="606" t="s">
        <v>11</v>
      </c>
      <c r="AT216" s="607" t="e">
        <f>_xlfn.STDEV.P(AT190:AT209)</f>
        <v>#DIV/0!</v>
      </c>
      <c r="AU216" s="607" t="e">
        <f>_xlfn.STDEV.P(AU190:AU209)</f>
        <v>#DIV/0!</v>
      </c>
      <c r="AV216" s="606"/>
      <c r="AW216" s="607" t="e">
        <f>_xlfn.STDEV.P(AW190:AW209)</f>
        <v>#DIV/0!</v>
      </c>
      <c r="AX216" s="607" t="e">
        <f>_xlfn.STDEV.P(AX190:AX209)</f>
        <v>#DIV/0!</v>
      </c>
      <c r="AY216" s="265"/>
      <c r="AZ216" s="607" t="e">
        <f>_xlfn.STDEV.P(AZ190:AZ209)</f>
        <v>#DIV/0!</v>
      </c>
      <c r="BA216" s="607" t="e">
        <f>_xlfn.STDEV.P(BA190:BA209)</f>
        <v>#DIV/0!</v>
      </c>
      <c r="BB216" s="265"/>
      <c r="BC216" s="607" t="e">
        <f>_xlfn.STDEV.P(BC190:BC209)</f>
        <v>#DIV/0!</v>
      </c>
      <c r="BD216" s="607" t="e">
        <f>_xlfn.STDEV.P(BD190:BD209)</f>
        <v>#DIV/0!</v>
      </c>
      <c r="BE216" s="265"/>
      <c r="BF216" s="607" t="e">
        <f>_xlfn.STDEV.P(BF190:BF209)</f>
        <v>#DIV/0!</v>
      </c>
      <c r="BG216" s="607" t="e">
        <f>_xlfn.STDEV.P(BG190:BG209)</f>
        <v>#DIV/0!</v>
      </c>
      <c r="BH216" s="265"/>
      <c r="BI216" s="607" t="e">
        <f>_xlfn.STDEV.P(BI190:BI209)</f>
        <v>#DIV/0!</v>
      </c>
      <c r="BJ216" s="607" t="e">
        <f>_xlfn.STDEV.P(BJ190:BJ209)</f>
        <v>#DIV/0!</v>
      </c>
      <c r="BK216" s="265"/>
      <c r="BL216" s="607" t="e">
        <f>_xlfn.STDEV.P(BL190:BL209)</f>
        <v>#DIV/0!</v>
      </c>
      <c r="BM216" s="607" t="e">
        <f>_xlfn.STDEV.P(BM190:BM209)</f>
        <v>#DIV/0!</v>
      </c>
      <c r="BN216" s="265"/>
      <c r="BO216" s="607" t="e">
        <f>_xlfn.STDEV.P(BO190:BO209)</f>
        <v>#DIV/0!</v>
      </c>
      <c r="BP216" s="607" t="e">
        <f>_xlfn.STDEV.P(BP190:BP209)</f>
        <v>#DIV/0!</v>
      </c>
      <c r="BQ216" s="265"/>
      <c r="BR216" s="607" t="e">
        <f>_xlfn.STDEV.P(BR190:BR209)</f>
        <v>#DIV/0!</v>
      </c>
      <c r="BS216" s="607" t="e">
        <f>_xlfn.STDEV.P(BS190:BS209)</f>
        <v>#DIV/0!</v>
      </c>
      <c r="BT216" s="265"/>
      <c r="BU216" s="607" t="e">
        <f>_xlfn.STDEV.P(BU190:BU209)</f>
        <v>#DIV/0!</v>
      </c>
      <c r="BV216" s="607" t="e">
        <f>_xlfn.STDEV.P(BV190:BV209)</f>
        <v>#DIV/0!</v>
      </c>
      <c r="BW216" s="265"/>
      <c r="BX216" s="618"/>
    </row>
    <row r="217" spans="1:76" s="174" customFormat="1" ht="14">
      <c r="B217" s="265"/>
      <c r="D217" s="846"/>
      <c r="E217" s="847"/>
      <c r="F217" s="847"/>
      <c r="G217" s="847"/>
      <c r="H217" s="847"/>
      <c r="I217" s="847"/>
      <c r="J217" s="848"/>
      <c r="R217" s="188" t="s">
        <v>137</v>
      </c>
      <c r="U217" s="189"/>
      <c r="V217" s="190"/>
      <c r="W217" s="191"/>
      <c r="Y217" s="525"/>
      <c r="Z217" s="265"/>
      <c r="AA217" s="265"/>
      <c r="AB217" s="265"/>
      <c r="AC217" s="265"/>
      <c r="AD217" s="265"/>
      <c r="AE217" s="265"/>
      <c r="AF217" s="265"/>
      <c r="AG217" s="265"/>
      <c r="AH217" s="265"/>
      <c r="AI217" s="265"/>
      <c r="AJ217" s="265"/>
      <c r="AK217" s="265"/>
      <c r="AL217" s="265"/>
      <c r="AM217" s="265"/>
      <c r="AN217" s="265"/>
      <c r="AO217" s="618"/>
      <c r="AP217" s="265"/>
      <c r="AQ217" s="265"/>
      <c r="AR217" s="265"/>
      <c r="AS217" s="611" t="s">
        <v>98</v>
      </c>
      <c r="AT217" s="612">
        <f>COUNTIF(AT190:AT209,"&gt;0")</f>
        <v>0</v>
      </c>
      <c r="AU217" s="612">
        <f>COUNTIF(AU190:AU209,"&gt;0")</f>
        <v>0</v>
      </c>
      <c r="AV217" s="611"/>
      <c r="AW217" s="612">
        <f>COUNTIF(AW190:AW209,"&gt;0")</f>
        <v>0</v>
      </c>
      <c r="AX217" s="612">
        <f>COUNTIF(AX190:AX209,"&gt;0")</f>
        <v>0</v>
      </c>
      <c r="AY217" s="265"/>
      <c r="AZ217" s="612">
        <f>COUNTIF(AZ190:AZ209,"&gt;0")</f>
        <v>0</v>
      </c>
      <c r="BA217" s="612">
        <f>COUNTIF(BA190:BA209,"&gt;0")</f>
        <v>0</v>
      </c>
      <c r="BB217" s="265"/>
      <c r="BC217" s="612">
        <f>COUNTIF(BC190:BC209,"&gt;0")</f>
        <v>0</v>
      </c>
      <c r="BD217" s="612">
        <f>COUNTIF(BD190:BD209,"&gt;0")</f>
        <v>0</v>
      </c>
      <c r="BE217" s="265"/>
      <c r="BF217" s="612">
        <f>COUNTIF(BF190:BF209,"&gt;0")</f>
        <v>0</v>
      </c>
      <c r="BG217" s="612">
        <f>COUNTIF(BG190:BG209,"&gt;0")</f>
        <v>0</v>
      </c>
      <c r="BH217" s="265"/>
      <c r="BI217" s="612">
        <f>COUNTIF(BI190:BI209,"&gt;0")</f>
        <v>0</v>
      </c>
      <c r="BJ217" s="612">
        <f>COUNTIF(BJ190:BJ209,"&gt;0")</f>
        <v>0</v>
      </c>
      <c r="BK217" s="265"/>
      <c r="BL217" s="612">
        <f>COUNTIF(BL190:BL209,"&gt;0")</f>
        <v>0</v>
      </c>
      <c r="BM217" s="612">
        <f>COUNTIF(BM190:BM209,"&gt;0")</f>
        <v>0</v>
      </c>
      <c r="BN217" s="265"/>
      <c r="BO217" s="612">
        <f>COUNTIF(BO190:BO209,"&gt;0")</f>
        <v>0</v>
      </c>
      <c r="BP217" s="612">
        <f>COUNTIF(BP190:BP209,"&gt;0")</f>
        <v>0</v>
      </c>
      <c r="BQ217" s="265"/>
      <c r="BR217" s="612">
        <f>COUNTIF(BR190:BR209,"&gt;0")</f>
        <v>0</v>
      </c>
      <c r="BS217" s="612">
        <f>COUNTIF(BS190:BS209,"&gt;0")</f>
        <v>0</v>
      </c>
      <c r="BT217" s="265"/>
      <c r="BU217" s="612">
        <f>COUNTIF(BU190:BU209,"&gt;0")</f>
        <v>0</v>
      </c>
      <c r="BV217" s="612">
        <f>COUNTIF(BV190:BV209,"&gt;0")</f>
        <v>0</v>
      </c>
      <c r="BW217" s="265"/>
      <c r="BX217" s="618"/>
    </row>
    <row r="218" spans="1:76" s="2" customFormat="1" ht="14">
      <c r="B218" s="5"/>
      <c r="R218" s="192" t="s">
        <v>36</v>
      </c>
      <c r="T218" s="174"/>
      <c r="U218" s="189"/>
      <c r="V218" s="190"/>
      <c r="W218" s="191"/>
      <c r="Y218" s="526"/>
      <c r="Z218" s="5"/>
      <c r="AA218" s="5"/>
      <c r="AB218" s="5"/>
      <c r="AC218" s="5"/>
      <c r="AD218" s="5"/>
      <c r="AE218" s="5"/>
      <c r="AF218" s="5"/>
      <c r="AG218" s="5"/>
      <c r="AH218" s="5"/>
      <c r="AI218" s="5"/>
      <c r="AJ218" s="5"/>
      <c r="AK218" s="5"/>
      <c r="AL218" s="5"/>
      <c r="AM218" s="5"/>
      <c r="AN218" s="5"/>
      <c r="AO218" s="481"/>
      <c r="AP218" s="5"/>
      <c r="AQ218" s="5"/>
      <c r="AR218" s="5"/>
      <c r="AS218" s="310"/>
      <c r="AT218" s="310"/>
      <c r="AU218" s="310"/>
      <c r="AV218" s="310"/>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481"/>
    </row>
    <row r="219" spans="1:76" s="2" customFormat="1" ht="18">
      <c r="B219" s="5"/>
      <c r="T219" s="174"/>
      <c r="U219" s="193"/>
      <c r="V219" s="194"/>
      <c r="W219" s="195"/>
      <c r="Y219" s="526"/>
      <c r="Z219" s="5"/>
      <c r="AA219" s="5"/>
      <c r="AB219" s="5"/>
      <c r="AC219" s="5"/>
      <c r="AD219" s="5"/>
      <c r="AE219" s="5"/>
      <c r="AF219" s="5"/>
      <c r="AG219" s="5"/>
      <c r="AH219" s="5"/>
      <c r="AI219" s="5"/>
      <c r="AJ219" s="5"/>
      <c r="AK219" s="5"/>
      <c r="AL219" s="5"/>
      <c r="AM219" s="5"/>
      <c r="AN219" s="5"/>
      <c r="AO219" s="61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615"/>
    </row>
    <row r="220" spans="1:76" s="2" customFormat="1" ht="14">
      <c r="B220" s="5"/>
      <c r="T220" s="174"/>
      <c r="U220" s="174"/>
      <c r="V220" s="174"/>
      <c r="W220" s="174"/>
      <c r="Y220" s="526"/>
      <c r="Z220" s="5"/>
      <c r="AA220" s="5"/>
      <c r="AB220" s="5"/>
      <c r="AC220" s="5"/>
      <c r="AD220" s="5"/>
      <c r="AE220" s="5"/>
      <c r="AF220" s="5"/>
      <c r="AG220" s="5"/>
      <c r="AH220" s="5"/>
      <c r="AI220" s="5"/>
      <c r="AJ220" s="5"/>
      <c r="AK220" s="5"/>
      <c r="AL220" s="5"/>
      <c r="AM220" s="5"/>
      <c r="AN220" s="5"/>
      <c r="AO220" s="481"/>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481"/>
    </row>
    <row r="221" spans="1:76" s="2" customFormat="1" ht="14">
      <c r="B221" s="5"/>
      <c r="Y221" s="526"/>
      <c r="Z221" s="5"/>
      <c r="AA221" s="5"/>
      <c r="AB221" s="5"/>
      <c r="AC221" s="5"/>
      <c r="AD221" s="5"/>
      <c r="AE221" s="5"/>
      <c r="AF221" s="5"/>
      <c r="AG221" s="5"/>
      <c r="AH221" s="5"/>
      <c r="AI221" s="5"/>
      <c r="AJ221" s="5"/>
      <c r="AK221" s="5"/>
      <c r="AL221" s="5"/>
      <c r="AM221" s="5"/>
      <c r="AN221" s="5"/>
      <c r="AO221" s="481"/>
      <c r="AP221" s="5"/>
      <c r="AQ221" s="5"/>
      <c r="AR221" s="5"/>
      <c r="AS221" s="310"/>
      <c r="AT221" s="310"/>
      <c r="AU221" s="310"/>
      <c r="AV221" s="310"/>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481"/>
    </row>
    <row r="222" spans="1:76" s="181" customFormat="1" ht="18">
      <c r="A222" s="138">
        <f>A187+1</f>
        <v>6</v>
      </c>
      <c r="B222" s="298"/>
      <c r="C222" s="139" t="str">
        <f>VariableConventionalAnnualCapacity</f>
        <v>Average Annual Use - CONVENTIONAL</v>
      </c>
      <c r="D222" s="196"/>
      <c r="E222" s="210"/>
      <c r="F222" s="210" t="s">
        <v>103</v>
      </c>
      <c r="G222" s="140"/>
      <c r="H222" s="140"/>
      <c r="I222" s="140"/>
      <c r="J222" s="196"/>
      <c r="K222" s="196"/>
      <c r="L222" s="140"/>
      <c r="M222" s="210"/>
      <c r="N222" s="210"/>
      <c r="R222" s="839" t="s">
        <v>154</v>
      </c>
      <c r="S222" s="839"/>
      <c r="T222" s="839"/>
      <c r="U222" s="839"/>
      <c r="Y222" s="525"/>
      <c r="Z222" s="618"/>
      <c r="AA222" s="618"/>
      <c r="AB222" s="618"/>
      <c r="AC222" s="618"/>
      <c r="AD222" s="618"/>
      <c r="AE222" s="618"/>
      <c r="AF222" s="618"/>
      <c r="AG222" s="618"/>
      <c r="AH222" s="618"/>
      <c r="AI222" s="618"/>
      <c r="AJ222" s="618"/>
      <c r="AK222" s="618"/>
      <c r="AL222" s="618"/>
      <c r="AM222" s="618"/>
      <c r="AN222" s="618"/>
      <c r="AO222" s="618"/>
      <c r="AP222" s="614">
        <f>A222</f>
        <v>6</v>
      </c>
      <c r="AQ222" s="614" t="str">
        <f>C222</f>
        <v>Average Annual Use - CONVENTIONAL</v>
      </c>
      <c r="AR222" s="615"/>
      <c r="AS222" s="616"/>
      <c r="AT222" s="616"/>
      <c r="AU222" s="616"/>
      <c r="AV222" s="616"/>
      <c r="AW222" s="615"/>
      <c r="AX222" s="615"/>
      <c r="AY222" s="615"/>
      <c r="AZ222" s="615"/>
      <c r="BA222" s="615"/>
      <c r="BB222" s="615"/>
      <c r="BC222" s="615"/>
      <c r="BD222" s="615"/>
      <c r="BE222" s="615"/>
      <c r="BF222" s="615"/>
      <c r="BG222" s="615"/>
      <c r="BH222" s="615"/>
      <c r="BI222" s="615"/>
      <c r="BJ222" s="615"/>
      <c r="BK222" s="615"/>
      <c r="BL222" s="615"/>
      <c r="BM222" s="615"/>
      <c r="BN222" s="615"/>
      <c r="BO222" s="615"/>
      <c r="BP222" s="615"/>
      <c r="BQ222" s="615"/>
      <c r="BR222" s="615"/>
      <c r="BS222" s="615"/>
      <c r="BT222" s="615"/>
      <c r="BU222" s="615"/>
      <c r="BV222" s="615"/>
      <c r="BW222" s="615"/>
      <c r="BX222" s="618"/>
    </row>
    <row r="223" spans="1:76" s="174" customFormat="1" ht="14">
      <c r="A223" s="199"/>
      <c r="B223" s="299"/>
      <c r="C223" s="199"/>
      <c r="D223" s="130"/>
      <c r="E223" s="130"/>
      <c r="F223" s="130"/>
      <c r="G223" s="130"/>
      <c r="J223" s="130"/>
      <c r="K223" s="130"/>
      <c r="S223" s="165"/>
      <c r="T223" s="165"/>
      <c r="Y223" s="525"/>
      <c r="Z223" s="265"/>
      <c r="AA223" s="265"/>
      <c r="AB223" s="265"/>
      <c r="AC223" s="265"/>
      <c r="AD223" s="265"/>
      <c r="AE223" s="265"/>
      <c r="AF223" s="265"/>
      <c r="AG223" s="265"/>
      <c r="AH223" s="265"/>
      <c r="AI223" s="265"/>
      <c r="AJ223" s="265"/>
      <c r="AK223" s="265"/>
      <c r="AL223" s="265"/>
      <c r="AM223" s="265"/>
      <c r="AN223" s="265"/>
      <c r="AO223" s="618"/>
      <c r="AP223" s="269"/>
      <c r="AQ223" s="269"/>
      <c r="AR223" s="269"/>
      <c r="AS223" s="269"/>
      <c r="AT223" s="586" t="s">
        <v>230</v>
      </c>
      <c r="AU223" s="586"/>
      <c r="AV223" s="269"/>
      <c r="AW223" s="586" t="s">
        <v>1</v>
      </c>
      <c r="AX223" s="586"/>
      <c r="AY223" s="269"/>
      <c r="AZ223" s="586" t="s">
        <v>2</v>
      </c>
      <c r="BA223" s="586"/>
      <c r="BB223" s="269"/>
      <c r="BC223" s="586" t="s">
        <v>283</v>
      </c>
      <c r="BD223" s="586"/>
      <c r="BE223" s="269"/>
      <c r="BF223" s="586" t="s">
        <v>284</v>
      </c>
      <c r="BG223" s="586"/>
      <c r="BH223" s="269"/>
      <c r="BI223" s="586" t="s">
        <v>3</v>
      </c>
      <c r="BJ223" s="586"/>
      <c r="BK223" s="269"/>
      <c r="BL223" s="586" t="s">
        <v>4</v>
      </c>
      <c r="BM223" s="586"/>
      <c r="BN223" s="269"/>
      <c r="BO223" s="586" t="s">
        <v>5</v>
      </c>
      <c r="BP223" s="586"/>
      <c r="BQ223" s="269"/>
      <c r="BR223" s="586" t="s">
        <v>6</v>
      </c>
      <c r="BS223" s="586"/>
      <c r="BT223" s="269"/>
      <c r="BU223" s="586" t="s">
        <v>34</v>
      </c>
      <c r="BV223" s="586"/>
      <c r="BW223" s="269"/>
      <c r="BX223" s="618"/>
    </row>
    <row r="224" spans="1:76" s="174" customFormat="1" ht="31" thickBot="1">
      <c r="A224" s="173" t="s">
        <v>39</v>
      </c>
      <c r="B224" s="300" t="s">
        <v>9</v>
      </c>
      <c r="C224" s="211" t="s">
        <v>139</v>
      </c>
      <c r="D224" s="4" t="s">
        <v>40</v>
      </c>
      <c r="E224" s="4" t="s">
        <v>234</v>
      </c>
      <c r="F224" s="211" t="s">
        <v>113</v>
      </c>
      <c r="G224" s="211" t="s">
        <v>424</v>
      </c>
      <c r="H224" s="4" t="s">
        <v>59</v>
      </c>
      <c r="I224" s="695" t="s">
        <v>425</v>
      </c>
      <c r="J224" s="212" t="s">
        <v>133</v>
      </c>
      <c r="K224" s="149" t="s">
        <v>140</v>
      </c>
      <c r="L224" s="150" t="s">
        <v>100</v>
      </c>
      <c r="M224" s="151" t="s">
        <v>141</v>
      </c>
      <c r="N224" s="152" t="s">
        <v>135</v>
      </c>
      <c r="O224" s="152" t="s">
        <v>57</v>
      </c>
      <c r="P224" s="153"/>
      <c r="Q224" s="363" t="s">
        <v>272</v>
      </c>
      <c r="R224" s="364" t="s">
        <v>56</v>
      </c>
      <c r="S224" s="258" t="s">
        <v>41</v>
      </c>
      <c r="T224" s="364" t="s">
        <v>136</v>
      </c>
      <c r="U224" s="156" t="s">
        <v>42</v>
      </c>
      <c r="V224" s="153"/>
      <c r="W224" s="153"/>
      <c r="Y224" s="525"/>
      <c r="Z224" s="265"/>
      <c r="AA224" s="265"/>
      <c r="AB224" s="265"/>
      <c r="AC224" s="265"/>
      <c r="AD224" s="265"/>
      <c r="AE224" s="265"/>
      <c r="AF224" s="265"/>
      <c r="AG224" s="265"/>
      <c r="AH224" s="265"/>
      <c r="AI224" s="265"/>
      <c r="AJ224" s="265"/>
      <c r="AK224" s="265"/>
      <c r="AL224" s="265"/>
      <c r="AM224" s="265"/>
      <c r="AN224" s="265"/>
      <c r="AO224" s="618"/>
      <c r="AP224" s="594"/>
      <c r="AQ224" s="594"/>
      <c r="AR224" s="419" t="s">
        <v>131</v>
      </c>
      <c r="AS224" s="594"/>
      <c r="AT224" s="596" t="s">
        <v>56</v>
      </c>
      <c r="AU224" s="258" t="s">
        <v>41</v>
      </c>
      <c r="AV224" s="594"/>
      <c r="AW224" s="596" t="s">
        <v>56</v>
      </c>
      <c r="AX224" s="258" t="s">
        <v>41</v>
      </c>
      <c r="AY224" s="594"/>
      <c r="AZ224" s="596" t="s">
        <v>56</v>
      </c>
      <c r="BA224" s="258" t="s">
        <v>41</v>
      </c>
      <c r="BB224" s="594"/>
      <c r="BC224" s="596" t="s">
        <v>56</v>
      </c>
      <c r="BD224" s="258" t="s">
        <v>41</v>
      </c>
      <c r="BE224" s="594"/>
      <c r="BF224" s="596" t="s">
        <v>56</v>
      </c>
      <c r="BG224" s="258" t="s">
        <v>41</v>
      </c>
      <c r="BH224" s="594"/>
      <c r="BI224" s="596" t="s">
        <v>56</v>
      </c>
      <c r="BJ224" s="258" t="s">
        <v>41</v>
      </c>
      <c r="BK224" s="594"/>
      <c r="BL224" s="596" t="s">
        <v>56</v>
      </c>
      <c r="BM224" s="258" t="s">
        <v>41</v>
      </c>
      <c r="BN224" s="594"/>
      <c r="BO224" s="596" t="s">
        <v>56</v>
      </c>
      <c r="BP224" s="258" t="s">
        <v>41</v>
      </c>
      <c r="BQ224" s="594"/>
      <c r="BR224" s="596" t="s">
        <v>56</v>
      </c>
      <c r="BS224" s="258" t="s">
        <v>41</v>
      </c>
      <c r="BT224" s="594"/>
      <c r="BU224" s="596" t="s">
        <v>56</v>
      </c>
      <c r="BV224" s="258" t="s">
        <v>41</v>
      </c>
      <c r="BW224" s="594"/>
      <c r="BX224" s="618"/>
    </row>
    <row r="225" spans="1:76" s="174" customFormat="1" ht="14">
      <c r="A225" s="159">
        <v>1</v>
      </c>
      <c r="B225" s="301" t="str">
        <f>CONCATENATE(E225,": ",C225)</f>
        <v xml:space="preserve">: </v>
      </c>
      <c r="C225" s="160"/>
      <c r="D225" s="160"/>
      <c r="E225" s="160"/>
      <c r="F225" s="160"/>
      <c r="G225" s="161"/>
      <c r="H225" s="162"/>
      <c r="I225" s="162"/>
      <c r="J225" s="324"/>
      <c r="K225" s="313"/>
      <c r="L225" s="170"/>
      <c r="M225" s="659" t="s">
        <v>312</v>
      </c>
      <c r="N225" s="163"/>
      <c r="O225" s="163"/>
      <c r="P225" s="165"/>
      <c r="Q225" s="365"/>
      <c r="R225" s="259" t="str">
        <f>IF(Q225="Y","",IF(AND(L225="",J225=""),"",IF(L225="",J225,L225)))</f>
        <v/>
      </c>
      <c r="S225" s="260" t="str">
        <f>IF(R225="","",IF(R253="Y",T225,IF(R225&gt;=R245-$AA$35*R249,IF(R225&lt;=R245+$AA$35*R249,R225,""),"")))</f>
        <v/>
      </c>
      <c r="T225" s="259" t="str">
        <f>IF(Q225="Y","",IF(AND(L225="",J225=""),"",IF(L225="",J225*N225,L225*N225)))</f>
        <v/>
      </c>
      <c r="U225" s="259" t="str">
        <f t="shared" ref="U225:U244" si="91">IF(AND(M225="",K225=""),"",IF(M225="",K225,M225))</f>
        <v>hours/ year</v>
      </c>
      <c r="V225" s="39"/>
      <c r="W225" s="39"/>
      <c r="Y225" s="525"/>
      <c r="Z225" s="265"/>
      <c r="AA225" s="265"/>
      <c r="AB225" s="265"/>
      <c r="AC225" s="265"/>
      <c r="AD225" s="265"/>
      <c r="AE225" s="265"/>
      <c r="AF225" s="265"/>
      <c r="AG225" s="265"/>
      <c r="AH225" s="265"/>
      <c r="AI225" s="265"/>
      <c r="AJ225" s="265"/>
      <c r="AK225" s="265"/>
      <c r="AL225" s="265"/>
      <c r="AM225" s="265"/>
      <c r="AN225" s="265"/>
      <c r="AO225" s="618"/>
      <c r="AP225" s="269"/>
      <c r="AQ225" s="269"/>
      <c r="AR225" s="597" t="str">
        <f>$U225</f>
        <v>hours/ year</v>
      </c>
      <c r="AS225" s="269"/>
      <c r="AT225" s="598" t="str">
        <f>IF($E225=$AT$47,R225,"")</f>
        <v/>
      </c>
      <c r="AU225" s="598" t="str">
        <f>IF($E225=$AT$47,S225,"")</f>
        <v/>
      </c>
      <c r="AV225" s="269"/>
      <c r="AW225" s="598" t="str">
        <f t="shared" ref="AW225:AX239" si="92">IF($E225=$AW$83,R225,"")</f>
        <v/>
      </c>
      <c r="AX225" s="598" t="str">
        <f t="shared" si="92"/>
        <v/>
      </c>
      <c r="AY225" s="269"/>
      <c r="AZ225" s="598" t="str">
        <f t="shared" ref="AZ225:BA239" si="93">IF($E225=$AZ$83,R225,"")</f>
        <v/>
      </c>
      <c r="BA225" s="598" t="str">
        <f t="shared" si="93"/>
        <v/>
      </c>
      <c r="BB225" s="269"/>
      <c r="BC225" s="598" t="str">
        <f t="shared" ref="BC225:BD239" si="94">IF($E225=$BC$83,R225,"")</f>
        <v/>
      </c>
      <c r="BD225" s="598" t="str">
        <f t="shared" si="94"/>
        <v/>
      </c>
      <c r="BE225" s="269"/>
      <c r="BF225" s="598" t="str">
        <f t="shared" ref="BF225:BG239" si="95">IF($E225=$BF$83,R225,"")</f>
        <v/>
      </c>
      <c r="BG225" s="598" t="str">
        <f t="shared" si="95"/>
        <v/>
      </c>
      <c r="BH225" s="269"/>
      <c r="BI225" s="598" t="str">
        <f t="shared" ref="BI225:BJ239" si="96">IF($E225=$BI$83,R225,"")</f>
        <v/>
      </c>
      <c r="BJ225" s="598" t="str">
        <f t="shared" si="96"/>
        <v/>
      </c>
      <c r="BK225" s="269"/>
      <c r="BL225" s="598" t="str">
        <f t="shared" ref="BL225:BM239" si="97">IF($E225=$BL$83,R225,"")</f>
        <v/>
      </c>
      <c r="BM225" s="598" t="str">
        <f t="shared" si="97"/>
        <v/>
      </c>
      <c r="BN225" s="269"/>
      <c r="BO225" s="598" t="str">
        <f t="shared" ref="BO225:BP239" si="98">IF($E225=$BO$83,R225,"")</f>
        <v/>
      </c>
      <c r="BP225" s="598" t="str">
        <f t="shared" si="98"/>
        <v/>
      </c>
      <c r="BQ225" s="269"/>
      <c r="BR225" s="598" t="str">
        <f t="shared" ref="BR225:BS239" si="99">IF($E225=$BR$83,R225,"")</f>
        <v/>
      </c>
      <c r="BS225" s="598" t="str">
        <f t="shared" si="99"/>
        <v/>
      </c>
      <c r="BT225" s="269"/>
      <c r="BU225" s="598" t="str">
        <f t="shared" ref="BU225:BV239" si="100">IF($E225=$BU$83,R225,"")</f>
        <v/>
      </c>
      <c r="BV225" s="598" t="str">
        <f t="shared" si="100"/>
        <v/>
      </c>
      <c r="BW225" s="269"/>
      <c r="BX225" s="618"/>
    </row>
    <row r="226" spans="1:76" s="174" customFormat="1" ht="14">
      <c r="A226" s="159">
        <v>2</v>
      </c>
      <c r="B226" s="301" t="str">
        <f>CONCATENATE(E226,": ",C226)</f>
        <v xml:space="preserve">: </v>
      </c>
      <c r="C226" s="160"/>
      <c r="D226" s="160"/>
      <c r="E226" s="160"/>
      <c r="F226" s="160"/>
      <c r="G226" s="161"/>
      <c r="H226" s="162"/>
      <c r="I226" s="162"/>
      <c r="J226" s="324"/>
      <c r="K226" s="313"/>
      <c r="L226" s="170"/>
      <c r="M226" s="659" t="s">
        <v>312</v>
      </c>
      <c r="N226" s="163"/>
      <c r="O226" s="163"/>
      <c r="P226" s="165"/>
      <c r="Q226" s="365"/>
      <c r="R226" s="259" t="str">
        <f t="shared" ref="R226:R244" si="101">IF(Q226="Y","",IF(AND(L226="",J226=""),"",IF(L226="",J226,L226)))</f>
        <v/>
      </c>
      <c r="S226" s="260" t="str">
        <f>IF(R226="","",IF(R253="Y",T226,IF(R226&gt;=R245-$AA$35*R249,IF(R226&lt;=R245+$AA$35*R249,R226,""),"")))</f>
        <v/>
      </c>
      <c r="T226" s="259" t="str">
        <f t="shared" ref="T226:T244" si="102">IF(Q226="Y","",IF(AND(L226="",J226=""),"",IF(L226="",J226*N226,L226*N226)))</f>
        <v/>
      </c>
      <c r="U226" s="259" t="str">
        <f t="shared" si="91"/>
        <v>hours/ year</v>
      </c>
      <c r="V226" s="39"/>
      <c r="W226" s="39"/>
      <c r="Y226" s="525"/>
      <c r="Z226" s="265"/>
      <c r="AA226" s="265"/>
      <c r="AB226" s="265"/>
      <c r="AC226" s="265"/>
      <c r="AD226" s="265"/>
      <c r="AE226" s="265"/>
      <c r="AF226" s="265"/>
      <c r="AG226" s="265"/>
      <c r="AH226" s="265"/>
      <c r="AI226" s="265"/>
      <c r="AJ226" s="265"/>
      <c r="AK226" s="265"/>
      <c r="AL226" s="265"/>
      <c r="AM226" s="265"/>
      <c r="AN226" s="265"/>
      <c r="AO226" s="618"/>
      <c r="AP226" s="269"/>
      <c r="AQ226" s="269"/>
      <c r="AR226" s="600"/>
      <c r="AS226" s="269"/>
      <c r="AT226" s="598" t="str">
        <f t="shared" ref="AT226:AU239" si="103">IF($E226=$AT$47,R226,"")</f>
        <v/>
      </c>
      <c r="AU226" s="598" t="str">
        <f t="shared" si="103"/>
        <v/>
      </c>
      <c r="AV226" s="269"/>
      <c r="AW226" s="598" t="str">
        <f t="shared" si="92"/>
        <v/>
      </c>
      <c r="AX226" s="598" t="str">
        <f t="shared" si="92"/>
        <v/>
      </c>
      <c r="AY226" s="269"/>
      <c r="AZ226" s="598" t="str">
        <f t="shared" si="93"/>
        <v/>
      </c>
      <c r="BA226" s="598" t="str">
        <f t="shared" si="93"/>
        <v/>
      </c>
      <c r="BB226" s="269"/>
      <c r="BC226" s="598" t="str">
        <f t="shared" si="94"/>
        <v/>
      </c>
      <c r="BD226" s="598" t="str">
        <f t="shared" si="94"/>
        <v/>
      </c>
      <c r="BE226" s="269"/>
      <c r="BF226" s="598" t="str">
        <f t="shared" si="95"/>
        <v/>
      </c>
      <c r="BG226" s="598" t="str">
        <f t="shared" si="95"/>
        <v/>
      </c>
      <c r="BH226" s="269"/>
      <c r="BI226" s="598" t="str">
        <f t="shared" si="96"/>
        <v/>
      </c>
      <c r="BJ226" s="598" t="str">
        <f t="shared" si="96"/>
        <v/>
      </c>
      <c r="BK226" s="269"/>
      <c r="BL226" s="598" t="str">
        <f t="shared" si="97"/>
        <v/>
      </c>
      <c r="BM226" s="598" t="str">
        <f t="shared" si="97"/>
        <v/>
      </c>
      <c r="BN226" s="269"/>
      <c r="BO226" s="598" t="str">
        <f t="shared" si="98"/>
        <v/>
      </c>
      <c r="BP226" s="598" t="str">
        <f t="shared" si="98"/>
        <v/>
      </c>
      <c r="BQ226" s="269"/>
      <c r="BR226" s="598" t="str">
        <f t="shared" si="99"/>
        <v/>
      </c>
      <c r="BS226" s="598" t="str">
        <f t="shared" si="99"/>
        <v/>
      </c>
      <c r="BT226" s="269"/>
      <c r="BU226" s="598" t="str">
        <f t="shared" si="100"/>
        <v/>
      </c>
      <c r="BV226" s="598" t="str">
        <f t="shared" si="100"/>
        <v/>
      </c>
      <c r="BW226" s="269"/>
      <c r="BX226" s="618"/>
    </row>
    <row r="227" spans="1:76" s="174" customFormat="1" ht="14">
      <c r="A227" s="159">
        <v>3</v>
      </c>
      <c r="B227" s="301" t="str">
        <f>CONCATENATE(E227,": ",C227)</f>
        <v xml:space="preserve">: </v>
      </c>
      <c r="C227" s="168"/>
      <c r="D227" s="162"/>
      <c r="E227" s="162"/>
      <c r="F227" s="169"/>
      <c r="G227" s="161"/>
      <c r="H227" s="162"/>
      <c r="I227" s="162"/>
      <c r="J227" s="325"/>
      <c r="K227" s="313"/>
      <c r="L227" s="170"/>
      <c r="M227" s="659" t="s">
        <v>312</v>
      </c>
      <c r="N227" s="163"/>
      <c r="O227" s="163"/>
      <c r="P227" s="165"/>
      <c r="Q227" s="365"/>
      <c r="R227" s="259" t="str">
        <f t="shared" si="101"/>
        <v/>
      </c>
      <c r="S227" s="260" t="str">
        <f>IF(R227="","",IF(R253="Y",T227,IF(R227&gt;=R245-$AA$35*R249,IF(R227&lt;=R245+$AA$35*R249,R227,""),"")))</f>
        <v/>
      </c>
      <c r="T227" s="259" t="str">
        <f t="shared" si="102"/>
        <v/>
      </c>
      <c r="U227" s="259" t="str">
        <f t="shared" si="91"/>
        <v>hours/ year</v>
      </c>
      <c r="V227" s="39"/>
      <c r="W227" s="39"/>
      <c r="Y227" s="525"/>
      <c r="Z227" s="265"/>
      <c r="AA227" s="265"/>
      <c r="AB227" s="265"/>
      <c r="AC227" s="265"/>
      <c r="AD227" s="265"/>
      <c r="AE227" s="265"/>
      <c r="AF227" s="265"/>
      <c r="AG227" s="265"/>
      <c r="AH227" s="265"/>
      <c r="AI227" s="265"/>
      <c r="AJ227" s="265"/>
      <c r="AK227" s="265"/>
      <c r="AL227" s="265"/>
      <c r="AM227" s="265"/>
      <c r="AN227" s="265"/>
      <c r="AO227" s="618"/>
      <c r="AP227" s="269"/>
      <c r="AQ227" s="269"/>
      <c r="AR227" s="600"/>
      <c r="AS227" s="269"/>
      <c r="AT227" s="598" t="str">
        <f t="shared" si="103"/>
        <v/>
      </c>
      <c r="AU227" s="598" t="str">
        <f t="shared" si="103"/>
        <v/>
      </c>
      <c r="AV227" s="269"/>
      <c r="AW227" s="598" t="str">
        <f t="shared" si="92"/>
        <v/>
      </c>
      <c r="AX227" s="598" t="str">
        <f t="shared" si="92"/>
        <v/>
      </c>
      <c r="AY227" s="269"/>
      <c r="AZ227" s="598" t="str">
        <f t="shared" si="93"/>
        <v/>
      </c>
      <c r="BA227" s="598" t="str">
        <f t="shared" si="93"/>
        <v/>
      </c>
      <c r="BB227" s="269"/>
      <c r="BC227" s="598" t="str">
        <f t="shared" si="94"/>
        <v/>
      </c>
      <c r="BD227" s="598" t="str">
        <f t="shared" si="94"/>
        <v/>
      </c>
      <c r="BE227" s="269"/>
      <c r="BF227" s="598" t="str">
        <f t="shared" si="95"/>
        <v/>
      </c>
      <c r="BG227" s="598" t="str">
        <f t="shared" si="95"/>
        <v/>
      </c>
      <c r="BH227" s="269"/>
      <c r="BI227" s="598" t="str">
        <f t="shared" si="96"/>
        <v/>
      </c>
      <c r="BJ227" s="598" t="str">
        <f t="shared" si="96"/>
        <v/>
      </c>
      <c r="BK227" s="269"/>
      <c r="BL227" s="598" t="str">
        <f t="shared" si="97"/>
        <v/>
      </c>
      <c r="BM227" s="598" t="str">
        <f t="shared" si="97"/>
        <v/>
      </c>
      <c r="BN227" s="269"/>
      <c r="BO227" s="598" t="str">
        <f t="shared" si="98"/>
        <v/>
      </c>
      <c r="BP227" s="598" t="str">
        <f t="shared" si="98"/>
        <v/>
      </c>
      <c r="BQ227" s="269"/>
      <c r="BR227" s="598" t="str">
        <f t="shared" si="99"/>
        <v/>
      </c>
      <c r="BS227" s="598" t="str">
        <f t="shared" si="99"/>
        <v/>
      </c>
      <c r="BT227" s="269"/>
      <c r="BU227" s="598" t="str">
        <f t="shared" si="100"/>
        <v/>
      </c>
      <c r="BV227" s="598" t="str">
        <f t="shared" si="100"/>
        <v/>
      </c>
      <c r="BW227" s="269"/>
      <c r="BX227" s="618"/>
    </row>
    <row r="228" spans="1:76" s="174" customFormat="1" ht="14">
      <c r="A228" s="159">
        <v>4</v>
      </c>
      <c r="B228" s="301" t="str">
        <f t="shared" ref="B228:B244" si="104">CONCATENATE(E228,": ",C228)</f>
        <v xml:space="preserve">: </v>
      </c>
      <c r="C228" s="168"/>
      <c r="D228" s="162"/>
      <c r="E228" s="162"/>
      <c r="F228" s="169"/>
      <c r="G228" s="161"/>
      <c r="H228" s="162"/>
      <c r="I228" s="162"/>
      <c r="J228" s="326"/>
      <c r="K228" s="313"/>
      <c r="L228" s="170"/>
      <c r="M228" s="659" t="s">
        <v>312</v>
      </c>
      <c r="N228" s="163"/>
      <c r="O228" s="163"/>
      <c r="P228" s="165"/>
      <c r="Q228" s="365"/>
      <c r="R228" s="259" t="str">
        <f t="shared" si="101"/>
        <v/>
      </c>
      <c r="S228" s="260" t="str">
        <f>IF(R228="","",IF(R253="Y",T228,IF(R228&gt;=R245-$AA$35*R249,IF(R228&lt;=R245+$AA$35*R249,R228,""),"")))</f>
        <v/>
      </c>
      <c r="T228" s="259" t="str">
        <f t="shared" si="102"/>
        <v/>
      </c>
      <c r="U228" s="259" t="str">
        <f t="shared" si="91"/>
        <v>hours/ year</v>
      </c>
      <c r="V228" s="39"/>
      <c r="W228" s="39"/>
      <c r="Y228" s="525"/>
      <c r="Z228" s="265"/>
      <c r="AA228" s="265"/>
      <c r="AB228" s="265"/>
      <c r="AC228" s="265"/>
      <c r="AD228" s="265"/>
      <c r="AE228" s="265"/>
      <c r="AF228" s="265"/>
      <c r="AG228" s="265"/>
      <c r="AH228" s="265"/>
      <c r="AI228" s="265"/>
      <c r="AJ228" s="265"/>
      <c r="AK228" s="265"/>
      <c r="AL228" s="265"/>
      <c r="AM228" s="265"/>
      <c r="AN228" s="265"/>
      <c r="AO228" s="618"/>
      <c r="AP228" s="269"/>
      <c r="AQ228" s="269"/>
      <c r="AR228" s="600"/>
      <c r="AS228" s="269"/>
      <c r="AT228" s="598" t="str">
        <f t="shared" si="103"/>
        <v/>
      </c>
      <c r="AU228" s="598" t="str">
        <f t="shared" si="103"/>
        <v/>
      </c>
      <c r="AV228" s="269"/>
      <c r="AW228" s="598" t="str">
        <f t="shared" si="92"/>
        <v/>
      </c>
      <c r="AX228" s="598" t="str">
        <f t="shared" si="92"/>
        <v/>
      </c>
      <c r="AY228" s="269"/>
      <c r="AZ228" s="598" t="str">
        <f t="shared" si="93"/>
        <v/>
      </c>
      <c r="BA228" s="598" t="str">
        <f t="shared" si="93"/>
        <v/>
      </c>
      <c r="BB228" s="269"/>
      <c r="BC228" s="598" t="str">
        <f t="shared" si="94"/>
        <v/>
      </c>
      <c r="BD228" s="598" t="str">
        <f t="shared" si="94"/>
        <v/>
      </c>
      <c r="BE228" s="269"/>
      <c r="BF228" s="598" t="str">
        <f t="shared" si="95"/>
        <v/>
      </c>
      <c r="BG228" s="598" t="str">
        <f t="shared" si="95"/>
        <v/>
      </c>
      <c r="BH228" s="269"/>
      <c r="BI228" s="598" t="str">
        <f t="shared" si="96"/>
        <v/>
      </c>
      <c r="BJ228" s="598" t="str">
        <f t="shared" si="96"/>
        <v/>
      </c>
      <c r="BK228" s="269"/>
      <c r="BL228" s="598" t="str">
        <f t="shared" si="97"/>
        <v/>
      </c>
      <c r="BM228" s="598" t="str">
        <f t="shared" si="97"/>
        <v/>
      </c>
      <c r="BN228" s="269"/>
      <c r="BO228" s="598" t="str">
        <f t="shared" si="98"/>
        <v/>
      </c>
      <c r="BP228" s="598" t="str">
        <f t="shared" si="98"/>
        <v/>
      </c>
      <c r="BQ228" s="269"/>
      <c r="BR228" s="598" t="str">
        <f t="shared" si="99"/>
        <v/>
      </c>
      <c r="BS228" s="598" t="str">
        <f t="shared" si="99"/>
        <v/>
      </c>
      <c r="BT228" s="269"/>
      <c r="BU228" s="598" t="str">
        <f t="shared" si="100"/>
        <v/>
      </c>
      <c r="BV228" s="598" t="str">
        <f t="shared" si="100"/>
        <v/>
      </c>
      <c r="BW228" s="269"/>
      <c r="BX228" s="618"/>
    </row>
    <row r="229" spans="1:76" s="174" customFormat="1" ht="14">
      <c r="A229" s="159">
        <v>5</v>
      </c>
      <c r="B229" s="301" t="str">
        <f t="shared" si="104"/>
        <v xml:space="preserve">: </v>
      </c>
      <c r="C229" s="169"/>
      <c r="D229" s="169"/>
      <c r="E229" s="169"/>
      <c r="F229" s="169"/>
      <c r="G229" s="161"/>
      <c r="H229" s="162"/>
      <c r="I229" s="162"/>
      <c r="J229" s="327"/>
      <c r="K229" s="313"/>
      <c r="L229" s="170"/>
      <c r="M229" s="659" t="s">
        <v>312</v>
      </c>
      <c r="N229" s="163"/>
      <c r="O229" s="163"/>
      <c r="P229" s="165"/>
      <c r="Q229" s="365"/>
      <c r="R229" s="259" t="str">
        <f t="shared" si="101"/>
        <v/>
      </c>
      <c r="S229" s="260" t="str">
        <f>IF(R229="","",IF(R253="Y",T229,IF(R229&gt;=R245-$AA$35*R249,IF(R229&lt;=R245+$AA$35*R249,R229,""),"")))</f>
        <v/>
      </c>
      <c r="T229" s="259" t="str">
        <f t="shared" si="102"/>
        <v/>
      </c>
      <c r="U229" s="259" t="str">
        <f t="shared" si="91"/>
        <v>hours/ year</v>
      </c>
      <c r="V229" s="39"/>
      <c r="W229" s="39"/>
      <c r="Y229" s="525"/>
      <c r="Z229" s="265"/>
      <c r="AA229" s="265"/>
      <c r="AB229" s="265"/>
      <c r="AC229" s="265"/>
      <c r="AD229" s="265"/>
      <c r="AE229" s="265"/>
      <c r="AF229" s="265"/>
      <c r="AG229" s="265"/>
      <c r="AH229" s="265"/>
      <c r="AI229" s="265"/>
      <c r="AJ229" s="265"/>
      <c r="AK229" s="265"/>
      <c r="AL229" s="265"/>
      <c r="AM229" s="265"/>
      <c r="AN229" s="265"/>
      <c r="AO229" s="618"/>
      <c r="AP229" s="269"/>
      <c r="AQ229" s="269"/>
      <c r="AR229" s="600"/>
      <c r="AS229" s="269"/>
      <c r="AT229" s="598" t="str">
        <f t="shared" si="103"/>
        <v/>
      </c>
      <c r="AU229" s="598" t="str">
        <f t="shared" si="103"/>
        <v/>
      </c>
      <c r="AV229" s="269"/>
      <c r="AW229" s="598" t="str">
        <f t="shared" si="92"/>
        <v/>
      </c>
      <c r="AX229" s="598" t="str">
        <f t="shared" si="92"/>
        <v/>
      </c>
      <c r="AY229" s="269"/>
      <c r="AZ229" s="598" t="str">
        <f t="shared" si="93"/>
        <v/>
      </c>
      <c r="BA229" s="598" t="str">
        <f t="shared" si="93"/>
        <v/>
      </c>
      <c r="BB229" s="269"/>
      <c r="BC229" s="598" t="str">
        <f t="shared" si="94"/>
        <v/>
      </c>
      <c r="BD229" s="598" t="str">
        <f t="shared" si="94"/>
        <v/>
      </c>
      <c r="BE229" s="269"/>
      <c r="BF229" s="598" t="str">
        <f t="shared" si="95"/>
        <v/>
      </c>
      <c r="BG229" s="598" t="str">
        <f t="shared" si="95"/>
        <v/>
      </c>
      <c r="BH229" s="269"/>
      <c r="BI229" s="598" t="str">
        <f t="shared" si="96"/>
        <v/>
      </c>
      <c r="BJ229" s="598" t="str">
        <f t="shared" si="96"/>
        <v/>
      </c>
      <c r="BK229" s="269"/>
      <c r="BL229" s="598" t="str">
        <f t="shared" si="97"/>
        <v/>
      </c>
      <c r="BM229" s="598" t="str">
        <f t="shared" si="97"/>
        <v/>
      </c>
      <c r="BN229" s="269"/>
      <c r="BO229" s="598" t="str">
        <f t="shared" si="98"/>
        <v/>
      </c>
      <c r="BP229" s="598" t="str">
        <f t="shared" si="98"/>
        <v/>
      </c>
      <c r="BQ229" s="269"/>
      <c r="BR229" s="598" t="str">
        <f t="shared" si="99"/>
        <v/>
      </c>
      <c r="BS229" s="598" t="str">
        <f t="shared" si="99"/>
        <v/>
      </c>
      <c r="BT229" s="269"/>
      <c r="BU229" s="598" t="str">
        <f t="shared" si="100"/>
        <v/>
      </c>
      <c r="BV229" s="598" t="str">
        <f t="shared" si="100"/>
        <v/>
      </c>
      <c r="BW229" s="269"/>
      <c r="BX229" s="618"/>
    </row>
    <row r="230" spans="1:76" s="174" customFormat="1" ht="14">
      <c r="A230" s="159">
        <v>6</v>
      </c>
      <c r="B230" s="301" t="str">
        <f t="shared" si="104"/>
        <v xml:space="preserve">: </v>
      </c>
      <c r="C230" s="169"/>
      <c r="D230" s="169"/>
      <c r="E230" s="169"/>
      <c r="F230" s="169"/>
      <c r="G230" s="161"/>
      <c r="H230" s="162"/>
      <c r="I230" s="162"/>
      <c r="J230" s="327"/>
      <c r="K230" s="313"/>
      <c r="L230" s="170"/>
      <c r="M230" s="659" t="s">
        <v>312</v>
      </c>
      <c r="N230" s="163"/>
      <c r="O230" s="163"/>
      <c r="P230" s="165"/>
      <c r="Q230" s="365"/>
      <c r="R230" s="259" t="str">
        <f t="shared" si="101"/>
        <v/>
      </c>
      <c r="S230" s="260" t="str">
        <f>IF(R230="","",IF(R253="Y",T230,IF(R230&gt;=R245-$AA$35*R249,IF(R230&lt;=R245+$AA$35*R249,R230,""),"")))</f>
        <v/>
      </c>
      <c r="T230" s="259" t="str">
        <f t="shared" si="102"/>
        <v/>
      </c>
      <c r="U230" s="259" t="str">
        <f t="shared" si="91"/>
        <v>hours/ year</v>
      </c>
      <c r="V230" s="39"/>
      <c r="W230" s="39"/>
      <c r="Y230" s="525"/>
      <c r="Z230" s="265"/>
      <c r="AA230" s="265"/>
      <c r="AB230" s="265"/>
      <c r="AC230" s="265"/>
      <c r="AD230" s="265"/>
      <c r="AE230" s="265"/>
      <c r="AF230" s="265"/>
      <c r="AG230" s="265"/>
      <c r="AH230" s="265"/>
      <c r="AI230" s="265"/>
      <c r="AJ230" s="265"/>
      <c r="AK230" s="265"/>
      <c r="AL230" s="265"/>
      <c r="AM230" s="265"/>
      <c r="AN230" s="265"/>
      <c r="AO230" s="618"/>
      <c r="AP230" s="269"/>
      <c r="AQ230" s="269"/>
      <c r="AR230" s="600"/>
      <c r="AS230" s="269"/>
      <c r="AT230" s="598" t="str">
        <f t="shared" si="103"/>
        <v/>
      </c>
      <c r="AU230" s="598" t="str">
        <f t="shared" si="103"/>
        <v/>
      </c>
      <c r="AV230" s="269"/>
      <c r="AW230" s="598" t="str">
        <f t="shared" si="92"/>
        <v/>
      </c>
      <c r="AX230" s="598" t="str">
        <f t="shared" si="92"/>
        <v/>
      </c>
      <c r="AY230" s="269"/>
      <c r="AZ230" s="598" t="str">
        <f t="shared" si="93"/>
        <v/>
      </c>
      <c r="BA230" s="598" t="str">
        <f t="shared" si="93"/>
        <v/>
      </c>
      <c r="BB230" s="269"/>
      <c r="BC230" s="598" t="str">
        <f t="shared" si="94"/>
        <v/>
      </c>
      <c r="BD230" s="598" t="str">
        <f t="shared" si="94"/>
        <v/>
      </c>
      <c r="BE230" s="269"/>
      <c r="BF230" s="598" t="str">
        <f t="shared" si="95"/>
        <v/>
      </c>
      <c r="BG230" s="598" t="str">
        <f t="shared" si="95"/>
        <v/>
      </c>
      <c r="BH230" s="269"/>
      <c r="BI230" s="598" t="str">
        <f t="shared" si="96"/>
        <v/>
      </c>
      <c r="BJ230" s="598" t="str">
        <f t="shared" si="96"/>
        <v/>
      </c>
      <c r="BK230" s="269"/>
      <c r="BL230" s="598" t="str">
        <f t="shared" si="97"/>
        <v/>
      </c>
      <c r="BM230" s="598" t="str">
        <f t="shared" si="97"/>
        <v/>
      </c>
      <c r="BN230" s="269"/>
      <c r="BO230" s="598" t="str">
        <f t="shared" si="98"/>
        <v/>
      </c>
      <c r="BP230" s="598" t="str">
        <f t="shared" si="98"/>
        <v/>
      </c>
      <c r="BQ230" s="269"/>
      <c r="BR230" s="598" t="str">
        <f t="shared" si="99"/>
        <v/>
      </c>
      <c r="BS230" s="598" t="str">
        <f t="shared" si="99"/>
        <v/>
      </c>
      <c r="BT230" s="269"/>
      <c r="BU230" s="598" t="str">
        <f t="shared" si="100"/>
        <v/>
      </c>
      <c r="BV230" s="598" t="str">
        <f t="shared" si="100"/>
        <v/>
      </c>
      <c r="BW230" s="269"/>
      <c r="BX230" s="618"/>
    </row>
    <row r="231" spans="1:76" s="174" customFormat="1" ht="14">
      <c r="A231" s="159">
        <v>7</v>
      </c>
      <c r="B231" s="301" t="str">
        <f t="shared" si="104"/>
        <v xml:space="preserve">: </v>
      </c>
      <c r="C231" s="169"/>
      <c r="D231" s="169"/>
      <c r="E231" s="169"/>
      <c r="F231" s="169"/>
      <c r="G231" s="161"/>
      <c r="H231" s="162"/>
      <c r="I231" s="162"/>
      <c r="J231" s="327"/>
      <c r="K231" s="313"/>
      <c r="L231" s="170"/>
      <c r="M231" s="659" t="s">
        <v>312</v>
      </c>
      <c r="N231" s="163"/>
      <c r="O231" s="163"/>
      <c r="P231" s="165"/>
      <c r="Q231" s="365"/>
      <c r="R231" s="259" t="str">
        <f t="shared" si="101"/>
        <v/>
      </c>
      <c r="S231" s="260" t="str">
        <f>IF(R231="","",IF(R253="Y",T231,IF(R231&gt;=R245-$AA$35*R249,IF(R231&lt;=R245+$AA$35*R249,R231,""),"")))</f>
        <v/>
      </c>
      <c r="T231" s="259" t="str">
        <f t="shared" si="102"/>
        <v/>
      </c>
      <c r="U231" s="259" t="str">
        <f t="shared" si="91"/>
        <v>hours/ year</v>
      </c>
      <c r="V231" s="39"/>
      <c r="W231" s="39"/>
      <c r="Y231" s="525"/>
      <c r="Z231" s="265"/>
      <c r="AA231" s="265"/>
      <c r="AB231" s="265"/>
      <c r="AC231" s="265"/>
      <c r="AD231" s="265"/>
      <c r="AE231" s="265"/>
      <c r="AF231" s="265"/>
      <c r="AG231" s="265"/>
      <c r="AH231" s="265"/>
      <c r="AI231" s="265"/>
      <c r="AJ231" s="265"/>
      <c r="AK231" s="265"/>
      <c r="AL231" s="265"/>
      <c r="AM231" s="265"/>
      <c r="AN231" s="265"/>
      <c r="AO231" s="618"/>
      <c r="AP231" s="269"/>
      <c r="AQ231" s="269"/>
      <c r="AR231" s="600"/>
      <c r="AS231" s="269"/>
      <c r="AT231" s="598" t="str">
        <f t="shared" si="103"/>
        <v/>
      </c>
      <c r="AU231" s="598" t="str">
        <f t="shared" si="103"/>
        <v/>
      </c>
      <c r="AV231" s="269"/>
      <c r="AW231" s="598" t="str">
        <f t="shared" si="92"/>
        <v/>
      </c>
      <c r="AX231" s="598" t="str">
        <f t="shared" si="92"/>
        <v/>
      </c>
      <c r="AY231" s="269"/>
      <c r="AZ231" s="598" t="str">
        <f t="shared" si="93"/>
        <v/>
      </c>
      <c r="BA231" s="598" t="str">
        <f t="shared" si="93"/>
        <v/>
      </c>
      <c r="BB231" s="269"/>
      <c r="BC231" s="598" t="str">
        <f t="shared" si="94"/>
        <v/>
      </c>
      <c r="BD231" s="598" t="str">
        <f t="shared" si="94"/>
        <v/>
      </c>
      <c r="BE231" s="269"/>
      <c r="BF231" s="598" t="str">
        <f t="shared" si="95"/>
        <v/>
      </c>
      <c r="BG231" s="598" t="str">
        <f t="shared" si="95"/>
        <v/>
      </c>
      <c r="BH231" s="269"/>
      <c r="BI231" s="598" t="str">
        <f t="shared" si="96"/>
        <v/>
      </c>
      <c r="BJ231" s="598" t="str">
        <f t="shared" si="96"/>
        <v/>
      </c>
      <c r="BK231" s="269"/>
      <c r="BL231" s="598" t="str">
        <f t="shared" si="97"/>
        <v/>
      </c>
      <c r="BM231" s="598" t="str">
        <f t="shared" si="97"/>
        <v/>
      </c>
      <c r="BN231" s="269"/>
      <c r="BO231" s="598" t="str">
        <f t="shared" si="98"/>
        <v/>
      </c>
      <c r="BP231" s="598" t="str">
        <f t="shared" si="98"/>
        <v/>
      </c>
      <c r="BQ231" s="269"/>
      <c r="BR231" s="598" t="str">
        <f t="shared" si="99"/>
        <v/>
      </c>
      <c r="BS231" s="598" t="str">
        <f t="shared" si="99"/>
        <v/>
      </c>
      <c r="BT231" s="269"/>
      <c r="BU231" s="598" t="str">
        <f t="shared" si="100"/>
        <v/>
      </c>
      <c r="BV231" s="598" t="str">
        <f t="shared" si="100"/>
        <v/>
      </c>
      <c r="BW231" s="269"/>
      <c r="BX231" s="618"/>
    </row>
    <row r="232" spans="1:76" s="174" customFormat="1" ht="14">
      <c r="A232" s="159">
        <v>8</v>
      </c>
      <c r="B232" s="301" t="str">
        <f t="shared" si="104"/>
        <v xml:space="preserve">: </v>
      </c>
      <c r="C232" s="169"/>
      <c r="D232" s="169"/>
      <c r="E232" s="169"/>
      <c r="F232" s="169"/>
      <c r="G232" s="161"/>
      <c r="H232" s="162"/>
      <c r="I232" s="162"/>
      <c r="J232" s="327"/>
      <c r="K232" s="313"/>
      <c r="L232" s="170"/>
      <c r="M232" s="659" t="s">
        <v>312</v>
      </c>
      <c r="N232" s="163"/>
      <c r="O232" s="163"/>
      <c r="P232" s="165"/>
      <c r="Q232" s="365"/>
      <c r="R232" s="259" t="str">
        <f t="shared" si="101"/>
        <v/>
      </c>
      <c r="S232" s="260" t="str">
        <f>IF(R232="","",IF(R253="Y",T232,IF(R232&gt;=R245-$AA$35*R249,IF(R232&lt;=R245+$AA$35*R249,R232,""),"")))</f>
        <v/>
      </c>
      <c r="T232" s="259" t="str">
        <f t="shared" si="102"/>
        <v/>
      </c>
      <c r="U232" s="259" t="str">
        <f t="shared" si="91"/>
        <v>hours/ year</v>
      </c>
      <c r="V232" s="39"/>
      <c r="W232" s="39"/>
      <c r="Y232" s="525"/>
      <c r="Z232" s="265"/>
      <c r="AA232" s="265"/>
      <c r="AB232" s="265"/>
      <c r="AC232" s="265"/>
      <c r="AD232" s="265"/>
      <c r="AE232" s="265"/>
      <c r="AF232" s="265"/>
      <c r="AG232" s="265"/>
      <c r="AH232" s="265"/>
      <c r="AI232" s="265"/>
      <c r="AJ232" s="265"/>
      <c r="AK232" s="265"/>
      <c r="AL232" s="265"/>
      <c r="AM232" s="265"/>
      <c r="AN232" s="265"/>
      <c r="AO232" s="618"/>
      <c r="AP232" s="269"/>
      <c r="AQ232" s="269"/>
      <c r="AR232" s="600"/>
      <c r="AS232" s="269"/>
      <c r="AT232" s="598" t="str">
        <f t="shared" si="103"/>
        <v/>
      </c>
      <c r="AU232" s="598" t="str">
        <f t="shared" si="103"/>
        <v/>
      </c>
      <c r="AV232" s="269"/>
      <c r="AW232" s="598" t="str">
        <f t="shared" si="92"/>
        <v/>
      </c>
      <c r="AX232" s="598" t="str">
        <f t="shared" si="92"/>
        <v/>
      </c>
      <c r="AY232" s="269"/>
      <c r="AZ232" s="598" t="str">
        <f t="shared" si="93"/>
        <v/>
      </c>
      <c r="BA232" s="598" t="str">
        <f t="shared" si="93"/>
        <v/>
      </c>
      <c r="BB232" s="269"/>
      <c r="BC232" s="598" t="str">
        <f t="shared" si="94"/>
        <v/>
      </c>
      <c r="BD232" s="598" t="str">
        <f t="shared" si="94"/>
        <v/>
      </c>
      <c r="BE232" s="269"/>
      <c r="BF232" s="598" t="str">
        <f t="shared" si="95"/>
        <v/>
      </c>
      <c r="BG232" s="598" t="str">
        <f t="shared" si="95"/>
        <v/>
      </c>
      <c r="BH232" s="269"/>
      <c r="BI232" s="598" t="str">
        <f t="shared" si="96"/>
        <v/>
      </c>
      <c r="BJ232" s="598" t="str">
        <f t="shared" si="96"/>
        <v/>
      </c>
      <c r="BK232" s="269"/>
      <c r="BL232" s="598" t="str">
        <f t="shared" si="97"/>
        <v/>
      </c>
      <c r="BM232" s="598" t="str">
        <f t="shared" si="97"/>
        <v/>
      </c>
      <c r="BN232" s="269"/>
      <c r="BO232" s="598" t="str">
        <f t="shared" si="98"/>
        <v/>
      </c>
      <c r="BP232" s="598" t="str">
        <f t="shared" si="98"/>
        <v/>
      </c>
      <c r="BQ232" s="269"/>
      <c r="BR232" s="598" t="str">
        <f t="shared" si="99"/>
        <v/>
      </c>
      <c r="BS232" s="598" t="str">
        <f t="shared" si="99"/>
        <v/>
      </c>
      <c r="BT232" s="269"/>
      <c r="BU232" s="598" t="str">
        <f t="shared" si="100"/>
        <v/>
      </c>
      <c r="BV232" s="598" t="str">
        <f t="shared" si="100"/>
        <v/>
      </c>
      <c r="BW232" s="269"/>
      <c r="BX232" s="618"/>
    </row>
    <row r="233" spans="1:76" s="174" customFormat="1" ht="14">
      <c r="A233" s="159">
        <v>9</v>
      </c>
      <c r="B233" s="301" t="str">
        <f t="shared" si="104"/>
        <v xml:space="preserve">: </v>
      </c>
      <c r="C233" s="169"/>
      <c r="D233" s="169"/>
      <c r="E233" s="169"/>
      <c r="F233" s="169"/>
      <c r="G233" s="161"/>
      <c r="H233" s="162"/>
      <c r="I233" s="162"/>
      <c r="J233" s="328"/>
      <c r="K233" s="170"/>
      <c r="L233" s="170"/>
      <c r="M233" s="659" t="s">
        <v>312</v>
      </c>
      <c r="N233" s="163"/>
      <c r="O233" s="163"/>
      <c r="P233" s="165"/>
      <c r="Q233" s="365"/>
      <c r="R233" s="259" t="str">
        <f t="shared" si="101"/>
        <v/>
      </c>
      <c r="S233" s="260" t="str">
        <f>IF(R233="","",IF(R253="Y",T233,IF(R233&gt;=R245-$AA$35*R249,IF(R233&lt;=R245+$AA$35*R249,R233,""),"")))</f>
        <v/>
      </c>
      <c r="T233" s="259" t="str">
        <f t="shared" si="102"/>
        <v/>
      </c>
      <c r="U233" s="259" t="str">
        <f t="shared" si="91"/>
        <v>hours/ year</v>
      </c>
      <c r="V233" s="39"/>
      <c r="W233" s="39"/>
      <c r="Y233" s="525"/>
      <c r="Z233" s="265"/>
      <c r="AA233" s="265"/>
      <c r="AB233" s="265"/>
      <c r="AC233" s="265"/>
      <c r="AD233" s="265"/>
      <c r="AE233" s="265"/>
      <c r="AF233" s="265"/>
      <c r="AG233" s="265"/>
      <c r="AH233" s="265"/>
      <c r="AI233" s="265"/>
      <c r="AJ233" s="265"/>
      <c r="AK233" s="265"/>
      <c r="AL233" s="265"/>
      <c r="AM233" s="265"/>
      <c r="AN233" s="265"/>
      <c r="AO233" s="618"/>
      <c r="AP233" s="269"/>
      <c r="AQ233" s="269"/>
      <c r="AR233" s="600"/>
      <c r="AS233" s="269"/>
      <c r="AT233" s="598" t="str">
        <f t="shared" si="103"/>
        <v/>
      </c>
      <c r="AU233" s="598" t="str">
        <f t="shared" si="103"/>
        <v/>
      </c>
      <c r="AV233" s="269"/>
      <c r="AW233" s="598" t="str">
        <f t="shared" si="92"/>
        <v/>
      </c>
      <c r="AX233" s="598" t="str">
        <f t="shared" si="92"/>
        <v/>
      </c>
      <c r="AY233" s="269"/>
      <c r="AZ233" s="598" t="str">
        <f t="shared" si="93"/>
        <v/>
      </c>
      <c r="BA233" s="598" t="str">
        <f t="shared" si="93"/>
        <v/>
      </c>
      <c r="BB233" s="269"/>
      <c r="BC233" s="598" t="str">
        <f t="shared" si="94"/>
        <v/>
      </c>
      <c r="BD233" s="598" t="str">
        <f t="shared" si="94"/>
        <v/>
      </c>
      <c r="BE233" s="269"/>
      <c r="BF233" s="598" t="str">
        <f t="shared" si="95"/>
        <v/>
      </c>
      <c r="BG233" s="598" t="str">
        <f t="shared" si="95"/>
        <v/>
      </c>
      <c r="BH233" s="269"/>
      <c r="BI233" s="598" t="str">
        <f t="shared" si="96"/>
        <v/>
      </c>
      <c r="BJ233" s="598" t="str">
        <f t="shared" si="96"/>
        <v/>
      </c>
      <c r="BK233" s="269"/>
      <c r="BL233" s="598" t="str">
        <f t="shared" si="97"/>
        <v/>
      </c>
      <c r="BM233" s="598" t="str">
        <f t="shared" si="97"/>
        <v/>
      </c>
      <c r="BN233" s="269"/>
      <c r="BO233" s="598" t="str">
        <f t="shared" si="98"/>
        <v/>
      </c>
      <c r="BP233" s="598" t="str">
        <f t="shared" si="98"/>
        <v/>
      </c>
      <c r="BQ233" s="269"/>
      <c r="BR233" s="598" t="str">
        <f t="shared" si="99"/>
        <v/>
      </c>
      <c r="BS233" s="598" t="str">
        <f t="shared" si="99"/>
        <v/>
      </c>
      <c r="BT233" s="269"/>
      <c r="BU233" s="598" t="str">
        <f t="shared" si="100"/>
        <v/>
      </c>
      <c r="BV233" s="598" t="str">
        <f t="shared" si="100"/>
        <v/>
      </c>
      <c r="BW233" s="269"/>
      <c r="BX233" s="618"/>
    </row>
    <row r="234" spans="1:76" s="174" customFormat="1" ht="14">
      <c r="A234" s="159">
        <v>10</v>
      </c>
      <c r="B234" s="301" t="str">
        <f t="shared" si="104"/>
        <v xml:space="preserve">: </v>
      </c>
      <c r="C234" s="169"/>
      <c r="D234" s="169"/>
      <c r="E234" s="169"/>
      <c r="F234" s="169"/>
      <c r="G234" s="161"/>
      <c r="H234" s="162"/>
      <c r="I234" s="162"/>
      <c r="J234" s="328"/>
      <c r="K234" s="170"/>
      <c r="L234" s="170"/>
      <c r="M234" s="659" t="s">
        <v>312</v>
      </c>
      <c r="N234" s="163"/>
      <c r="O234" s="163"/>
      <c r="P234" s="165"/>
      <c r="Q234" s="365"/>
      <c r="R234" s="259" t="str">
        <f t="shared" si="101"/>
        <v/>
      </c>
      <c r="S234" s="260" t="str">
        <f>IF(R234="","",IF(R253="Y",T234,IF(R234&gt;=R245-$AA$35*R249,IF(R234&lt;=R245+$AA$35*R249,R234,""),"")))</f>
        <v/>
      </c>
      <c r="T234" s="259" t="str">
        <f t="shared" si="102"/>
        <v/>
      </c>
      <c r="U234" s="259" t="str">
        <f t="shared" si="91"/>
        <v>hours/ year</v>
      </c>
      <c r="V234" s="39"/>
      <c r="W234" s="39"/>
      <c r="Y234" s="525"/>
      <c r="Z234" s="265"/>
      <c r="AA234" s="265"/>
      <c r="AB234" s="265"/>
      <c r="AC234" s="265"/>
      <c r="AD234" s="265"/>
      <c r="AE234" s="265"/>
      <c r="AF234" s="265"/>
      <c r="AG234" s="265"/>
      <c r="AH234" s="265"/>
      <c r="AI234" s="265"/>
      <c r="AJ234" s="265"/>
      <c r="AK234" s="265"/>
      <c r="AL234" s="265"/>
      <c r="AM234" s="265"/>
      <c r="AN234" s="265"/>
      <c r="AO234" s="618"/>
      <c r="AP234" s="269"/>
      <c r="AQ234" s="269"/>
      <c r="AR234" s="600"/>
      <c r="AS234" s="269"/>
      <c r="AT234" s="598" t="str">
        <f t="shared" si="103"/>
        <v/>
      </c>
      <c r="AU234" s="598" t="str">
        <f t="shared" si="103"/>
        <v/>
      </c>
      <c r="AV234" s="269"/>
      <c r="AW234" s="598" t="str">
        <f t="shared" si="92"/>
        <v/>
      </c>
      <c r="AX234" s="598" t="str">
        <f t="shared" si="92"/>
        <v/>
      </c>
      <c r="AY234" s="269"/>
      <c r="AZ234" s="598" t="str">
        <f t="shared" si="93"/>
        <v/>
      </c>
      <c r="BA234" s="598" t="str">
        <f t="shared" si="93"/>
        <v/>
      </c>
      <c r="BB234" s="269"/>
      <c r="BC234" s="598" t="str">
        <f t="shared" si="94"/>
        <v/>
      </c>
      <c r="BD234" s="598" t="str">
        <f t="shared" si="94"/>
        <v/>
      </c>
      <c r="BE234" s="269"/>
      <c r="BF234" s="598" t="str">
        <f t="shared" si="95"/>
        <v/>
      </c>
      <c r="BG234" s="598" t="str">
        <f t="shared" si="95"/>
        <v/>
      </c>
      <c r="BH234" s="269"/>
      <c r="BI234" s="598" t="str">
        <f t="shared" si="96"/>
        <v/>
      </c>
      <c r="BJ234" s="598" t="str">
        <f t="shared" si="96"/>
        <v/>
      </c>
      <c r="BK234" s="269"/>
      <c r="BL234" s="598" t="str">
        <f t="shared" si="97"/>
        <v/>
      </c>
      <c r="BM234" s="598" t="str">
        <f t="shared" si="97"/>
        <v/>
      </c>
      <c r="BN234" s="269"/>
      <c r="BO234" s="598" t="str">
        <f t="shared" si="98"/>
        <v/>
      </c>
      <c r="BP234" s="598" t="str">
        <f t="shared" si="98"/>
        <v/>
      </c>
      <c r="BQ234" s="269"/>
      <c r="BR234" s="598" t="str">
        <f t="shared" si="99"/>
        <v/>
      </c>
      <c r="BS234" s="598" t="str">
        <f t="shared" si="99"/>
        <v/>
      </c>
      <c r="BT234" s="269"/>
      <c r="BU234" s="598" t="str">
        <f t="shared" si="100"/>
        <v/>
      </c>
      <c r="BV234" s="598" t="str">
        <f t="shared" si="100"/>
        <v/>
      </c>
      <c r="BW234" s="269"/>
      <c r="BX234" s="618"/>
    </row>
    <row r="235" spans="1:76" s="174" customFormat="1" ht="14">
      <c r="A235" s="159">
        <v>11</v>
      </c>
      <c r="B235" s="301" t="str">
        <f t="shared" si="104"/>
        <v xml:space="preserve">: </v>
      </c>
      <c r="C235" s="168"/>
      <c r="D235" s="162"/>
      <c r="E235" s="162"/>
      <c r="F235" s="169"/>
      <c r="G235" s="161"/>
      <c r="H235" s="162"/>
      <c r="I235" s="162"/>
      <c r="J235" s="328"/>
      <c r="K235" s="170"/>
      <c r="L235" s="170"/>
      <c r="M235" s="659" t="s">
        <v>312</v>
      </c>
      <c r="N235" s="163"/>
      <c r="O235" s="163"/>
      <c r="P235" s="165"/>
      <c r="Q235" s="365"/>
      <c r="R235" s="259" t="str">
        <f t="shared" si="101"/>
        <v/>
      </c>
      <c r="S235" s="260" t="str">
        <f>IF(R235="","",IF(R253="Y",T235,IF(R235&gt;=R245-$AA$35*R249,IF(R235&lt;=R245+$AA$35*R249,R235,""),"")))</f>
        <v/>
      </c>
      <c r="T235" s="259" t="str">
        <f t="shared" si="102"/>
        <v/>
      </c>
      <c r="U235" s="259" t="str">
        <f t="shared" si="91"/>
        <v>hours/ year</v>
      </c>
      <c r="V235" s="39"/>
      <c r="W235" s="39"/>
      <c r="Y235" s="525"/>
      <c r="Z235" s="265"/>
      <c r="AA235" s="265"/>
      <c r="AB235" s="265"/>
      <c r="AC235" s="265"/>
      <c r="AD235" s="265"/>
      <c r="AE235" s="265"/>
      <c r="AF235" s="265"/>
      <c r="AG235" s="265"/>
      <c r="AH235" s="265"/>
      <c r="AI235" s="265"/>
      <c r="AJ235" s="265"/>
      <c r="AK235" s="265"/>
      <c r="AL235" s="265"/>
      <c r="AM235" s="265"/>
      <c r="AN235" s="265"/>
      <c r="AO235" s="618"/>
      <c r="AP235" s="269"/>
      <c r="AQ235" s="269"/>
      <c r="AR235" s="600"/>
      <c r="AS235" s="269"/>
      <c r="AT235" s="598" t="str">
        <f t="shared" si="103"/>
        <v/>
      </c>
      <c r="AU235" s="598" t="str">
        <f t="shared" si="103"/>
        <v/>
      </c>
      <c r="AV235" s="269"/>
      <c r="AW235" s="598" t="str">
        <f t="shared" si="92"/>
        <v/>
      </c>
      <c r="AX235" s="598" t="str">
        <f t="shared" si="92"/>
        <v/>
      </c>
      <c r="AY235" s="269"/>
      <c r="AZ235" s="598" t="str">
        <f t="shared" si="93"/>
        <v/>
      </c>
      <c r="BA235" s="598" t="str">
        <f t="shared" si="93"/>
        <v/>
      </c>
      <c r="BB235" s="269"/>
      <c r="BC235" s="598" t="str">
        <f t="shared" si="94"/>
        <v/>
      </c>
      <c r="BD235" s="598" t="str">
        <f t="shared" si="94"/>
        <v/>
      </c>
      <c r="BE235" s="269"/>
      <c r="BF235" s="598" t="str">
        <f t="shared" si="95"/>
        <v/>
      </c>
      <c r="BG235" s="598" t="str">
        <f t="shared" si="95"/>
        <v/>
      </c>
      <c r="BH235" s="269"/>
      <c r="BI235" s="598" t="str">
        <f t="shared" si="96"/>
        <v/>
      </c>
      <c r="BJ235" s="598" t="str">
        <f t="shared" si="96"/>
        <v/>
      </c>
      <c r="BK235" s="269"/>
      <c r="BL235" s="598" t="str">
        <f t="shared" si="97"/>
        <v/>
      </c>
      <c r="BM235" s="598" t="str">
        <f t="shared" si="97"/>
        <v/>
      </c>
      <c r="BN235" s="269"/>
      <c r="BO235" s="598" t="str">
        <f t="shared" si="98"/>
        <v/>
      </c>
      <c r="BP235" s="598" t="str">
        <f t="shared" si="98"/>
        <v/>
      </c>
      <c r="BQ235" s="269"/>
      <c r="BR235" s="598" t="str">
        <f t="shared" si="99"/>
        <v/>
      </c>
      <c r="BS235" s="598" t="str">
        <f t="shared" si="99"/>
        <v/>
      </c>
      <c r="BT235" s="269"/>
      <c r="BU235" s="598" t="str">
        <f t="shared" si="100"/>
        <v/>
      </c>
      <c r="BV235" s="598" t="str">
        <f t="shared" si="100"/>
        <v/>
      </c>
      <c r="BW235" s="269"/>
      <c r="BX235" s="618"/>
    </row>
    <row r="236" spans="1:76" s="174" customFormat="1" ht="14">
      <c r="A236" s="159">
        <v>12</v>
      </c>
      <c r="B236" s="301" t="str">
        <f t="shared" si="104"/>
        <v xml:space="preserve">: </v>
      </c>
      <c r="C236" s="169"/>
      <c r="D236" s="169"/>
      <c r="E236" s="169"/>
      <c r="F236" s="169"/>
      <c r="G236" s="161"/>
      <c r="H236" s="162"/>
      <c r="I236" s="162"/>
      <c r="J236" s="328"/>
      <c r="K236" s="170"/>
      <c r="L236" s="170"/>
      <c r="M236" s="659" t="s">
        <v>312</v>
      </c>
      <c r="N236" s="163"/>
      <c r="O236" s="163"/>
      <c r="P236" s="165"/>
      <c r="Q236" s="365"/>
      <c r="R236" s="259" t="str">
        <f t="shared" si="101"/>
        <v/>
      </c>
      <c r="S236" s="260" t="str">
        <f>IF(R236="","",IF(R253="Y",T236,IF(R236&gt;=R245-$AA$35*R249,IF(R236&lt;=R245+$AA$35*R249,R236,""),"")))</f>
        <v/>
      </c>
      <c r="T236" s="259" t="str">
        <f t="shared" si="102"/>
        <v/>
      </c>
      <c r="U236" s="259" t="str">
        <f t="shared" si="91"/>
        <v>hours/ year</v>
      </c>
      <c r="V236" s="39"/>
      <c r="W236" s="39"/>
      <c r="Y236" s="525"/>
      <c r="Z236" s="265"/>
      <c r="AA236" s="265"/>
      <c r="AB236" s="265"/>
      <c r="AC236" s="265"/>
      <c r="AD236" s="265"/>
      <c r="AE236" s="265"/>
      <c r="AF236" s="265"/>
      <c r="AG236" s="265"/>
      <c r="AH236" s="265"/>
      <c r="AI236" s="265"/>
      <c r="AJ236" s="265"/>
      <c r="AK236" s="265"/>
      <c r="AL236" s="265"/>
      <c r="AM236" s="265"/>
      <c r="AN236" s="265"/>
      <c r="AO236" s="618"/>
      <c r="AP236" s="269"/>
      <c r="AQ236" s="269"/>
      <c r="AR236" s="600"/>
      <c r="AS236" s="269"/>
      <c r="AT236" s="598" t="str">
        <f t="shared" si="103"/>
        <v/>
      </c>
      <c r="AU236" s="598" t="str">
        <f t="shared" si="103"/>
        <v/>
      </c>
      <c r="AV236" s="269"/>
      <c r="AW236" s="598" t="str">
        <f t="shared" si="92"/>
        <v/>
      </c>
      <c r="AX236" s="598" t="str">
        <f t="shared" si="92"/>
        <v/>
      </c>
      <c r="AY236" s="269"/>
      <c r="AZ236" s="598" t="str">
        <f t="shared" si="93"/>
        <v/>
      </c>
      <c r="BA236" s="598" t="str">
        <f t="shared" si="93"/>
        <v/>
      </c>
      <c r="BB236" s="269"/>
      <c r="BC236" s="598" t="str">
        <f t="shared" si="94"/>
        <v/>
      </c>
      <c r="BD236" s="598" t="str">
        <f t="shared" si="94"/>
        <v/>
      </c>
      <c r="BE236" s="269"/>
      <c r="BF236" s="598" t="str">
        <f t="shared" si="95"/>
        <v/>
      </c>
      <c r="BG236" s="598" t="str">
        <f t="shared" si="95"/>
        <v/>
      </c>
      <c r="BH236" s="269"/>
      <c r="BI236" s="598" t="str">
        <f t="shared" si="96"/>
        <v/>
      </c>
      <c r="BJ236" s="598" t="str">
        <f t="shared" si="96"/>
        <v/>
      </c>
      <c r="BK236" s="269"/>
      <c r="BL236" s="598" t="str">
        <f t="shared" si="97"/>
        <v/>
      </c>
      <c r="BM236" s="598" t="str">
        <f t="shared" si="97"/>
        <v/>
      </c>
      <c r="BN236" s="269"/>
      <c r="BO236" s="598" t="str">
        <f t="shared" si="98"/>
        <v/>
      </c>
      <c r="BP236" s="598" t="str">
        <f t="shared" si="98"/>
        <v/>
      </c>
      <c r="BQ236" s="269"/>
      <c r="BR236" s="598" t="str">
        <f t="shared" si="99"/>
        <v/>
      </c>
      <c r="BS236" s="598" t="str">
        <f t="shared" si="99"/>
        <v/>
      </c>
      <c r="BT236" s="269"/>
      <c r="BU236" s="598" t="str">
        <f t="shared" si="100"/>
        <v/>
      </c>
      <c r="BV236" s="598" t="str">
        <f t="shared" si="100"/>
        <v/>
      </c>
      <c r="BW236" s="269"/>
      <c r="BX236" s="618"/>
    </row>
    <row r="237" spans="1:76" s="174" customFormat="1" ht="14">
      <c r="A237" s="159">
        <v>13</v>
      </c>
      <c r="B237" s="301" t="str">
        <f t="shared" si="104"/>
        <v xml:space="preserve">: </v>
      </c>
      <c r="C237" s="169"/>
      <c r="D237" s="169"/>
      <c r="E237" s="169"/>
      <c r="F237" s="169"/>
      <c r="G237" s="161"/>
      <c r="H237" s="162"/>
      <c r="I237" s="162"/>
      <c r="J237" s="328"/>
      <c r="K237" s="170"/>
      <c r="L237" s="170"/>
      <c r="M237" s="659" t="s">
        <v>312</v>
      </c>
      <c r="N237" s="163"/>
      <c r="O237" s="163"/>
      <c r="P237" s="165"/>
      <c r="Q237" s="365"/>
      <c r="R237" s="259" t="str">
        <f t="shared" si="101"/>
        <v/>
      </c>
      <c r="S237" s="260" t="str">
        <f>IF(R237="","",IF(R253="Y",T237,IF(R237&gt;=R245-$AA$35*R249,IF(R237&lt;=R245+$AA$35*R249,R237,""),"")))</f>
        <v/>
      </c>
      <c r="T237" s="259" t="str">
        <f t="shared" si="102"/>
        <v/>
      </c>
      <c r="U237" s="259" t="str">
        <f t="shared" si="91"/>
        <v>hours/ year</v>
      </c>
      <c r="V237" s="39"/>
      <c r="W237" s="39"/>
      <c r="Y237" s="525"/>
      <c r="Z237" s="265"/>
      <c r="AA237" s="265"/>
      <c r="AB237" s="265"/>
      <c r="AC237" s="265"/>
      <c r="AD237" s="265"/>
      <c r="AE237" s="265"/>
      <c r="AF237" s="265"/>
      <c r="AG237" s="265"/>
      <c r="AH237" s="265"/>
      <c r="AI237" s="265"/>
      <c r="AJ237" s="265"/>
      <c r="AK237" s="265"/>
      <c r="AL237" s="265"/>
      <c r="AM237" s="265"/>
      <c r="AN237" s="265"/>
      <c r="AO237" s="618"/>
      <c r="AP237" s="269"/>
      <c r="AQ237" s="269"/>
      <c r="AR237" s="600"/>
      <c r="AS237" s="269"/>
      <c r="AT237" s="598" t="str">
        <f t="shared" si="103"/>
        <v/>
      </c>
      <c r="AU237" s="598" t="str">
        <f t="shared" si="103"/>
        <v/>
      </c>
      <c r="AV237" s="269"/>
      <c r="AW237" s="598" t="str">
        <f t="shared" si="92"/>
        <v/>
      </c>
      <c r="AX237" s="598" t="str">
        <f t="shared" si="92"/>
        <v/>
      </c>
      <c r="AY237" s="269"/>
      <c r="AZ237" s="598" t="str">
        <f t="shared" si="93"/>
        <v/>
      </c>
      <c r="BA237" s="598" t="str">
        <f t="shared" si="93"/>
        <v/>
      </c>
      <c r="BB237" s="269"/>
      <c r="BC237" s="598" t="str">
        <f t="shared" si="94"/>
        <v/>
      </c>
      <c r="BD237" s="598" t="str">
        <f t="shared" si="94"/>
        <v/>
      </c>
      <c r="BE237" s="269"/>
      <c r="BF237" s="598" t="str">
        <f t="shared" si="95"/>
        <v/>
      </c>
      <c r="BG237" s="598" t="str">
        <f t="shared" si="95"/>
        <v/>
      </c>
      <c r="BH237" s="269"/>
      <c r="BI237" s="598" t="str">
        <f t="shared" si="96"/>
        <v/>
      </c>
      <c r="BJ237" s="598" t="str">
        <f t="shared" si="96"/>
        <v/>
      </c>
      <c r="BK237" s="269"/>
      <c r="BL237" s="598" t="str">
        <f t="shared" si="97"/>
        <v/>
      </c>
      <c r="BM237" s="598" t="str">
        <f t="shared" si="97"/>
        <v/>
      </c>
      <c r="BN237" s="269"/>
      <c r="BO237" s="598" t="str">
        <f t="shared" si="98"/>
        <v/>
      </c>
      <c r="BP237" s="598" t="str">
        <f t="shared" si="98"/>
        <v/>
      </c>
      <c r="BQ237" s="269"/>
      <c r="BR237" s="598" t="str">
        <f t="shared" si="99"/>
        <v/>
      </c>
      <c r="BS237" s="598" t="str">
        <f t="shared" si="99"/>
        <v/>
      </c>
      <c r="BT237" s="269"/>
      <c r="BU237" s="598" t="str">
        <f t="shared" si="100"/>
        <v/>
      </c>
      <c r="BV237" s="598" t="str">
        <f t="shared" si="100"/>
        <v/>
      </c>
      <c r="BW237" s="269"/>
      <c r="BX237" s="618"/>
    </row>
    <row r="238" spans="1:76" s="174" customFormat="1" ht="14">
      <c r="A238" s="159">
        <v>14</v>
      </c>
      <c r="B238" s="301" t="str">
        <f t="shared" si="104"/>
        <v xml:space="preserve">: </v>
      </c>
      <c r="C238" s="168"/>
      <c r="D238" s="162"/>
      <c r="E238" s="162"/>
      <c r="F238" s="169"/>
      <c r="G238" s="161"/>
      <c r="H238" s="162"/>
      <c r="I238" s="162"/>
      <c r="J238" s="328"/>
      <c r="K238" s="170"/>
      <c r="L238" s="170"/>
      <c r="M238" s="659" t="s">
        <v>312</v>
      </c>
      <c r="N238" s="163"/>
      <c r="O238" s="163"/>
      <c r="P238" s="165"/>
      <c r="Q238" s="365"/>
      <c r="R238" s="259" t="str">
        <f t="shared" si="101"/>
        <v/>
      </c>
      <c r="S238" s="260" t="str">
        <f>IF(R238="","",IF(R253="Y",T238,IF(R238&gt;=R245-$AA$35*R249,IF(R238&lt;=R245+$AA$35*R249,R238,""),"")))</f>
        <v/>
      </c>
      <c r="T238" s="259" t="str">
        <f t="shared" si="102"/>
        <v/>
      </c>
      <c r="U238" s="259" t="str">
        <f t="shared" si="91"/>
        <v>hours/ year</v>
      </c>
      <c r="V238" s="39"/>
      <c r="W238" s="39"/>
      <c r="Y238" s="525"/>
      <c r="Z238" s="265"/>
      <c r="AA238" s="265"/>
      <c r="AB238" s="265"/>
      <c r="AC238" s="265"/>
      <c r="AD238" s="265"/>
      <c r="AE238" s="265"/>
      <c r="AF238" s="265"/>
      <c r="AG238" s="265"/>
      <c r="AH238" s="265"/>
      <c r="AI238" s="265"/>
      <c r="AJ238" s="265"/>
      <c r="AK238" s="265"/>
      <c r="AL238" s="265"/>
      <c r="AM238" s="265"/>
      <c r="AN238" s="265"/>
      <c r="AO238" s="618"/>
      <c r="AP238" s="269"/>
      <c r="AQ238" s="269"/>
      <c r="AR238" s="600"/>
      <c r="AS238" s="269"/>
      <c r="AT238" s="598" t="str">
        <f t="shared" si="103"/>
        <v/>
      </c>
      <c r="AU238" s="598" t="str">
        <f t="shared" si="103"/>
        <v/>
      </c>
      <c r="AV238" s="269"/>
      <c r="AW238" s="598" t="str">
        <f t="shared" si="92"/>
        <v/>
      </c>
      <c r="AX238" s="598" t="str">
        <f t="shared" si="92"/>
        <v/>
      </c>
      <c r="AY238" s="269"/>
      <c r="AZ238" s="598" t="str">
        <f t="shared" si="93"/>
        <v/>
      </c>
      <c r="BA238" s="598" t="str">
        <f t="shared" si="93"/>
        <v/>
      </c>
      <c r="BB238" s="269"/>
      <c r="BC238" s="598" t="str">
        <f t="shared" si="94"/>
        <v/>
      </c>
      <c r="BD238" s="598" t="str">
        <f t="shared" si="94"/>
        <v/>
      </c>
      <c r="BE238" s="269"/>
      <c r="BF238" s="598" t="str">
        <f t="shared" si="95"/>
        <v/>
      </c>
      <c r="BG238" s="598" t="str">
        <f t="shared" si="95"/>
        <v/>
      </c>
      <c r="BH238" s="269"/>
      <c r="BI238" s="598" t="str">
        <f t="shared" si="96"/>
        <v/>
      </c>
      <c r="BJ238" s="598" t="str">
        <f t="shared" si="96"/>
        <v/>
      </c>
      <c r="BK238" s="269"/>
      <c r="BL238" s="598" t="str">
        <f t="shared" si="97"/>
        <v/>
      </c>
      <c r="BM238" s="598" t="str">
        <f t="shared" si="97"/>
        <v/>
      </c>
      <c r="BN238" s="269"/>
      <c r="BO238" s="598" t="str">
        <f t="shared" si="98"/>
        <v/>
      </c>
      <c r="BP238" s="598" t="str">
        <f t="shared" si="98"/>
        <v/>
      </c>
      <c r="BQ238" s="269"/>
      <c r="BR238" s="598" t="str">
        <f t="shared" si="99"/>
        <v/>
      </c>
      <c r="BS238" s="598" t="str">
        <f t="shared" si="99"/>
        <v/>
      </c>
      <c r="BT238" s="269"/>
      <c r="BU238" s="598" t="str">
        <f t="shared" si="100"/>
        <v/>
      </c>
      <c r="BV238" s="598" t="str">
        <f t="shared" si="100"/>
        <v/>
      </c>
      <c r="BW238" s="269"/>
      <c r="BX238" s="618"/>
    </row>
    <row r="239" spans="1:76" s="174" customFormat="1" ht="14">
      <c r="A239" s="159">
        <v>15</v>
      </c>
      <c r="B239" s="301" t="str">
        <f t="shared" si="104"/>
        <v xml:space="preserve">: </v>
      </c>
      <c r="C239" s="168"/>
      <c r="D239" s="162"/>
      <c r="E239" s="162"/>
      <c r="F239" s="169"/>
      <c r="G239" s="161"/>
      <c r="H239" s="162"/>
      <c r="I239" s="162"/>
      <c r="J239" s="328"/>
      <c r="K239" s="170"/>
      <c r="L239" s="170"/>
      <c r="M239" s="659" t="s">
        <v>312</v>
      </c>
      <c r="N239" s="163"/>
      <c r="O239" s="163"/>
      <c r="P239" s="165"/>
      <c r="Q239" s="365"/>
      <c r="R239" s="259" t="str">
        <f t="shared" si="101"/>
        <v/>
      </c>
      <c r="S239" s="260" t="str">
        <f t="shared" ref="S239:S244" si="105">IF(R239="","",IF($R$253="Y",T239,IF(R239&gt;=$R$245-$AA$35*$R$249,IF(R239&lt;=$R$245+$AA$35*$R$249,R239,""),"")))</f>
        <v/>
      </c>
      <c r="T239" s="259" t="str">
        <f t="shared" si="102"/>
        <v/>
      </c>
      <c r="U239" s="259" t="str">
        <f t="shared" si="91"/>
        <v>hours/ year</v>
      </c>
      <c r="V239" s="39"/>
      <c r="W239" s="39"/>
      <c r="Y239" s="525"/>
      <c r="Z239" s="265"/>
      <c r="AA239" s="265"/>
      <c r="AB239" s="265"/>
      <c r="AC239" s="265"/>
      <c r="AD239" s="265"/>
      <c r="AE239" s="265"/>
      <c r="AF239" s="265"/>
      <c r="AG239" s="265"/>
      <c r="AH239" s="265"/>
      <c r="AI239" s="265"/>
      <c r="AJ239" s="265"/>
      <c r="AK239" s="265"/>
      <c r="AL239" s="265"/>
      <c r="AM239" s="265"/>
      <c r="AN239" s="265"/>
      <c r="AO239" s="618"/>
      <c r="AP239" s="269"/>
      <c r="AQ239" s="269"/>
      <c r="AR239" s="600"/>
      <c r="AS239" s="269"/>
      <c r="AT239" s="598" t="str">
        <f t="shared" si="103"/>
        <v/>
      </c>
      <c r="AU239" s="598" t="str">
        <f t="shared" si="103"/>
        <v/>
      </c>
      <c r="AV239" s="269"/>
      <c r="AW239" s="598" t="str">
        <f t="shared" si="92"/>
        <v/>
      </c>
      <c r="AX239" s="598" t="str">
        <f t="shared" si="92"/>
        <v/>
      </c>
      <c r="AY239" s="269"/>
      <c r="AZ239" s="598" t="str">
        <f t="shared" si="93"/>
        <v/>
      </c>
      <c r="BA239" s="598" t="str">
        <f t="shared" si="93"/>
        <v/>
      </c>
      <c r="BB239" s="269"/>
      <c r="BC239" s="598" t="str">
        <f t="shared" si="94"/>
        <v/>
      </c>
      <c r="BD239" s="598" t="str">
        <f t="shared" si="94"/>
        <v/>
      </c>
      <c r="BE239" s="269"/>
      <c r="BF239" s="598" t="str">
        <f t="shared" si="95"/>
        <v/>
      </c>
      <c r="BG239" s="598" t="str">
        <f t="shared" si="95"/>
        <v/>
      </c>
      <c r="BH239" s="269"/>
      <c r="BI239" s="598" t="str">
        <f t="shared" si="96"/>
        <v/>
      </c>
      <c r="BJ239" s="598" t="str">
        <f t="shared" si="96"/>
        <v/>
      </c>
      <c r="BK239" s="269"/>
      <c r="BL239" s="598" t="str">
        <f t="shared" si="97"/>
        <v/>
      </c>
      <c r="BM239" s="598" t="str">
        <f t="shared" si="97"/>
        <v/>
      </c>
      <c r="BN239" s="269"/>
      <c r="BO239" s="598" t="str">
        <f t="shared" si="98"/>
        <v/>
      </c>
      <c r="BP239" s="598" t="str">
        <f t="shared" si="98"/>
        <v/>
      </c>
      <c r="BQ239" s="269"/>
      <c r="BR239" s="598" t="str">
        <f t="shared" si="99"/>
        <v/>
      </c>
      <c r="BS239" s="598" t="str">
        <f t="shared" si="99"/>
        <v/>
      </c>
      <c r="BT239" s="269"/>
      <c r="BU239" s="598" t="str">
        <f t="shared" si="100"/>
        <v/>
      </c>
      <c r="BV239" s="598" t="str">
        <f t="shared" si="100"/>
        <v/>
      </c>
      <c r="BW239" s="269"/>
      <c r="BX239" s="618"/>
    </row>
    <row r="240" spans="1:76" s="174" customFormat="1" ht="14">
      <c r="A240" s="159">
        <v>16</v>
      </c>
      <c r="B240" s="301" t="str">
        <f t="shared" si="104"/>
        <v xml:space="preserve">: </v>
      </c>
      <c r="C240" s="168"/>
      <c r="D240" s="162"/>
      <c r="E240" s="162"/>
      <c r="F240" s="169"/>
      <c r="G240" s="161"/>
      <c r="H240" s="162"/>
      <c r="I240" s="162"/>
      <c r="J240" s="328"/>
      <c r="K240" s="170"/>
      <c r="L240" s="170"/>
      <c r="M240" s="659" t="s">
        <v>312</v>
      </c>
      <c r="N240" s="163"/>
      <c r="O240" s="163"/>
      <c r="P240" s="165"/>
      <c r="Q240" s="365"/>
      <c r="R240" s="259" t="str">
        <f t="shared" si="101"/>
        <v/>
      </c>
      <c r="S240" s="260" t="str">
        <f t="shared" si="105"/>
        <v/>
      </c>
      <c r="T240" s="259" t="str">
        <f t="shared" si="102"/>
        <v/>
      </c>
      <c r="U240" s="259" t="str">
        <f t="shared" si="91"/>
        <v>hours/ year</v>
      </c>
      <c r="V240" s="39"/>
      <c r="W240" s="39"/>
      <c r="Y240" s="525"/>
      <c r="Z240" s="265"/>
      <c r="AA240" s="265"/>
      <c r="AB240" s="265"/>
      <c r="AC240" s="265"/>
      <c r="AD240" s="265"/>
      <c r="AE240" s="265"/>
      <c r="AF240" s="265"/>
      <c r="AG240" s="265"/>
      <c r="AH240" s="265"/>
      <c r="AI240" s="265"/>
      <c r="AJ240" s="265"/>
      <c r="AK240" s="265"/>
      <c r="AL240" s="265"/>
      <c r="AM240" s="265"/>
      <c r="AN240" s="265"/>
      <c r="AO240" s="618"/>
      <c r="AP240" s="269"/>
      <c r="AQ240" s="269"/>
      <c r="AR240" s="600"/>
      <c r="AS240" s="269"/>
      <c r="AT240" s="598" t="str">
        <f t="shared" ref="AT240:AU244" si="106">IF($E240=$AT$47,R240,"")</f>
        <v/>
      </c>
      <c r="AU240" s="598" t="str">
        <f t="shared" si="106"/>
        <v/>
      </c>
      <c r="AV240" s="269"/>
      <c r="AW240" s="598" t="str">
        <f t="shared" ref="AW240:AX244" si="107">IF($E240=$AW$83,R240,"")</f>
        <v/>
      </c>
      <c r="AX240" s="598" t="str">
        <f t="shared" si="107"/>
        <v/>
      </c>
      <c r="AY240" s="269"/>
      <c r="AZ240" s="598" t="str">
        <f t="shared" ref="AZ240:BA244" si="108">IF($E240=$AZ$83,R240,"")</f>
        <v/>
      </c>
      <c r="BA240" s="598" t="str">
        <f t="shared" si="108"/>
        <v/>
      </c>
      <c r="BB240" s="269"/>
      <c r="BC240" s="598" t="str">
        <f t="shared" ref="BC240:BD244" si="109">IF($E240=$BC$83,R240,"")</f>
        <v/>
      </c>
      <c r="BD240" s="598" t="str">
        <f t="shared" si="109"/>
        <v/>
      </c>
      <c r="BE240" s="269"/>
      <c r="BF240" s="598" t="str">
        <f t="shared" ref="BF240:BG244" si="110">IF($E240=$BF$83,R240,"")</f>
        <v/>
      </c>
      <c r="BG240" s="598" t="str">
        <f t="shared" si="110"/>
        <v/>
      </c>
      <c r="BH240" s="269"/>
      <c r="BI240" s="598" t="str">
        <f t="shared" ref="BI240:BJ244" si="111">IF($E240=$BI$83,R240,"")</f>
        <v/>
      </c>
      <c r="BJ240" s="598" t="str">
        <f t="shared" si="111"/>
        <v/>
      </c>
      <c r="BK240" s="269"/>
      <c r="BL240" s="598" t="str">
        <f t="shared" ref="BL240:BM244" si="112">IF($E240=$BL$83,R240,"")</f>
        <v/>
      </c>
      <c r="BM240" s="598" t="str">
        <f t="shared" si="112"/>
        <v/>
      </c>
      <c r="BN240" s="269"/>
      <c r="BO240" s="598" t="str">
        <f t="shared" ref="BO240:BP244" si="113">IF($E240=$BO$83,R240,"")</f>
        <v/>
      </c>
      <c r="BP240" s="598" t="str">
        <f t="shared" si="113"/>
        <v/>
      </c>
      <c r="BQ240" s="269"/>
      <c r="BR240" s="598" t="str">
        <f t="shared" ref="BR240:BS244" si="114">IF($E240=$BR$83,R240,"")</f>
        <v/>
      </c>
      <c r="BS240" s="598" t="str">
        <f t="shared" si="114"/>
        <v/>
      </c>
      <c r="BT240" s="269"/>
      <c r="BU240" s="598" t="str">
        <f t="shared" ref="BU240:BV244" si="115">IF($E240=$BU$83,R240,"")</f>
        <v/>
      </c>
      <c r="BV240" s="598" t="str">
        <f t="shared" si="115"/>
        <v/>
      </c>
      <c r="BW240" s="269"/>
      <c r="BX240" s="618"/>
    </row>
    <row r="241" spans="1:76" s="174" customFormat="1" ht="14">
      <c r="A241" s="159">
        <v>17</v>
      </c>
      <c r="B241" s="301" t="str">
        <f t="shared" si="104"/>
        <v xml:space="preserve">: </v>
      </c>
      <c r="C241" s="168"/>
      <c r="D241" s="162"/>
      <c r="E241" s="162"/>
      <c r="F241" s="169"/>
      <c r="G241" s="161"/>
      <c r="H241" s="162"/>
      <c r="I241" s="162"/>
      <c r="J241" s="328"/>
      <c r="K241" s="170"/>
      <c r="L241" s="170"/>
      <c r="M241" s="659" t="s">
        <v>312</v>
      </c>
      <c r="N241" s="163"/>
      <c r="O241" s="163"/>
      <c r="P241" s="165"/>
      <c r="Q241" s="365"/>
      <c r="R241" s="259" t="str">
        <f t="shared" si="101"/>
        <v/>
      </c>
      <c r="S241" s="260" t="str">
        <f t="shared" si="105"/>
        <v/>
      </c>
      <c r="T241" s="259" t="str">
        <f t="shared" si="102"/>
        <v/>
      </c>
      <c r="U241" s="259" t="str">
        <f t="shared" si="91"/>
        <v>hours/ year</v>
      </c>
      <c r="V241" s="39"/>
      <c r="W241" s="39"/>
      <c r="Y241" s="525"/>
      <c r="Z241" s="265"/>
      <c r="AA241" s="265"/>
      <c r="AB241" s="265"/>
      <c r="AC241" s="265"/>
      <c r="AD241" s="265"/>
      <c r="AE241" s="265"/>
      <c r="AF241" s="265"/>
      <c r="AG241" s="265"/>
      <c r="AH241" s="265"/>
      <c r="AI241" s="265"/>
      <c r="AJ241" s="265"/>
      <c r="AK241" s="265"/>
      <c r="AL241" s="265"/>
      <c r="AM241" s="265"/>
      <c r="AN241" s="265"/>
      <c r="AO241" s="618"/>
      <c r="AP241" s="269"/>
      <c r="AQ241" s="269"/>
      <c r="AR241" s="600"/>
      <c r="AS241" s="269"/>
      <c r="AT241" s="598" t="str">
        <f t="shared" si="106"/>
        <v/>
      </c>
      <c r="AU241" s="598" t="str">
        <f t="shared" si="106"/>
        <v/>
      </c>
      <c r="AV241" s="269"/>
      <c r="AW241" s="598" t="str">
        <f t="shared" si="107"/>
        <v/>
      </c>
      <c r="AX241" s="598" t="str">
        <f t="shared" si="107"/>
        <v/>
      </c>
      <c r="AY241" s="269"/>
      <c r="AZ241" s="598" t="str">
        <f t="shared" si="108"/>
        <v/>
      </c>
      <c r="BA241" s="598" t="str">
        <f t="shared" si="108"/>
        <v/>
      </c>
      <c r="BB241" s="269"/>
      <c r="BC241" s="598" t="str">
        <f t="shared" si="109"/>
        <v/>
      </c>
      <c r="BD241" s="598" t="str">
        <f t="shared" si="109"/>
        <v/>
      </c>
      <c r="BE241" s="269"/>
      <c r="BF241" s="598" t="str">
        <f t="shared" si="110"/>
        <v/>
      </c>
      <c r="BG241" s="598" t="str">
        <f t="shared" si="110"/>
        <v/>
      </c>
      <c r="BH241" s="269"/>
      <c r="BI241" s="598" t="str">
        <f t="shared" si="111"/>
        <v/>
      </c>
      <c r="BJ241" s="598" t="str">
        <f t="shared" si="111"/>
        <v/>
      </c>
      <c r="BK241" s="269"/>
      <c r="BL241" s="598" t="str">
        <f t="shared" si="112"/>
        <v/>
      </c>
      <c r="BM241" s="598" t="str">
        <f t="shared" si="112"/>
        <v/>
      </c>
      <c r="BN241" s="269"/>
      <c r="BO241" s="598" t="str">
        <f t="shared" si="113"/>
        <v/>
      </c>
      <c r="BP241" s="598" t="str">
        <f t="shared" si="113"/>
        <v/>
      </c>
      <c r="BQ241" s="269"/>
      <c r="BR241" s="598" t="str">
        <f t="shared" si="114"/>
        <v/>
      </c>
      <c r="BS241" s="598" t="str">
        <f t="shared" si="114"/>
        <v/>
      </c>
      <c r="BT241" s="269"/>
      <c r="BU241" s="598" t="str">
        <f t="shared" si="115"/>
        <v/>
      </c>
      <c r="BV241" s="598" t="str">
        <f t="shared" si="115"/>
        <v/>
      </c>
      <c r="BW241" s="269"/>
      <c r="BX241" s="618"/>
    </row>
    <row r="242" spans="1:76" s="174" customFormat="1" ht="14">
      <c r="A242" s="159">
        <v>18</v>
      </c>
      <c r="B242" s="301" t="str">
        <f t="shared" si="104"/>
        <v xml:space="preserve">: </v>
      </c>
      <c r="C242" s="168"/>
      <c r="D242" s="162"/>
      <c r="E242" s="162"/>
      <c r="F242" s="169"/>
      <c r="G242" s="161"/>
      <c r="H242" s="162"/>
      <c r="I242" s="162"/>
      <c r="J242" s="328"/>
      <c r="K242" s="170"/>
      <c r="L242" s="170"/>
      <c r="M242" s="659" t="s">
        <v>312</v>
      </c>
      <c r="N242" s="163"/>
      <c r="O242" s="163"/>
      <c r="P242" s="165"/>
      <c r="Q242" s="365"/>
      <c r="R242" s="259" t="str">
        <f t="shared" si="101"/>
        <v/>
      </c>
      <c r="S242" s="260" t="str">
        <f t="shared" si="105"/>
        <v/>
      </c>
      <c r="T242" s="259" t="str">
        <f t="shared" si="102"/>
        <v/>
      </c>
      <c r="U242" s="259" t="str">
        <f t="shared" si="91"/>
        <v>hours/ year</v>
      </c>
      <c r="V242" s="39"/>
      <c r="W242" s="39"/>
      <c r="Y242" s="525"/>
      <c r="Z242" s="265"/>
      <c r="AA242" s="265"/>
      <c r="AB242" s="265"/>
      <c r="AC242" s="265"/>
      <c r="AD242" s="265"/>
      <c r="AE242" s="265"/>
      <c r="AF242" s="265"/>
      <c r="AG242" s="265"/>
      <c r="AH242" s="265"/>
      <c r="AI242" s="265"/>
      <c r="AJ242" s="265"/>
      <c r="AK242" s="265"/>
      <c r="AL242" s="265"/>
      <c r="AM242" s="265"/>
      <c r="AN242" s="265"/>
      <c r="AO242" s="618"/>
      <c r="AP242" s="269"/>
      <c r="AQ242" s="269"/>
      <c r="AR242" s="600"/>
      <c r="AS242" s="269"/>
      <c r="AT242" s="598" t="str">
        <f t="shared" si="106"/>
        <v/>
      </c>
      <c r="AU242" s="598" t="str">
        <f t="shared" si="106"/>
        <v/>
      </c>
      <c r="AV242" s="269"/>
      <c r="AW242" s="598" t="str">
        <f t="shared" si="107"/>
        <v/>
      </c>
      <c r="AX242" s="598" t="str">
        <f t="shared" si="107"/>
        <v/>
      </c>
      <c r="AY242" s="269"/>
      <c r="AZ242" s="598" t="str">
        <f t="shared" si="108"/>
        <v/>
      </c>
      <c r="BA242" s="598" t="str">
        <f t="shared" si="108"/>
        <v/>
      </c>
      <c r="BB242" s="269"/>
      <c r="BC242" s="598" t="str">
        <f t="shared" si="109"/>
        <v/>
      </c>
      <c r="BD242" s="598" t="str">
        <f t="shared" si="109"/>
        <v/>
      </c>
      <c r="BE242" s="269"/>
      <c r="BF242" s="598" t="str">
        <f t="shared" si="110"/>
        <v/>
      </c>
      <c r="BG242" s="598" t="str">
        <f t="shared" si="110"/>
        <v/>
      </c>
      <c r="BH242" s="269"/>
      <c r="BI242" s="598" t="str">
        <f t="shared" si="111"/>
        <v/>
      </c>
      <c r="BJ242" s="598" t="str">
        <f t="shared" si="111"/>
        <v/>
      </c>
      <c r="BK242" s="269"/>
      <c r="BL242" s="598" t="str">
        <f t="shared" si="112"/>
        <v/>
      </c>
      <c r="BM242" s="598" t="str">
        <f t="shared" si="112"/>
        <v/>
      </c>
      <c r="BN242" s="269"/>
      <c r="BO242" s="598" t="str">
        <f t="shared" si="113"/>
        <v/>
      </c>
      <c r="BP242" s="598" t="str">
        <f t="shared" si="113"/>
        <v/>
      </c>
      <c r="BQ242" s="269"/>
      <c r="BR242" s="598" t="str">
        <f t="shared" si="114"/>
        <v/>
      </c>
      <c r="BS242" s="598" t="str">
        <f t="shared" si="114"/>
        <v/>
      </c>
      <c r="BT242" s="269"/>
      <c r="BU242" s="598" t="str">
        <f t="shared" si="115"/>
        <v/>
      </c>
      <c r="BV242" s="598" t="str">
        <f t="shared" si="115"/>
        <v/>
      </c>
      <c r="BW242" s="269"/>
      <c r="BX242" s="618"/>
    </row>
    <row r="243" spans="1:76" s="174" customFormat="1" ht="14">
      <c r="A243" s="159">
        <v>19</v>
      </c>
      <c r="B243" s="301" t="str">
        <f t="shared" si="104"/>
        <v xml:space="preserve">: </v>
      </c>
      <c r="C243" s="355"/>
      <c r="D243" s="355"/>
      <c r="E243" s="355"/>
      <c r="F243" s="355"/>
      <c r="G243" s="161"/>
      <c r="H243" s="162"/>
      <c r="I243" s="162"/>
      <c r="J243" s="356"/>
      <c r="K243" s="357"/>
      <c r="L243" s="170"/>
      <c r="M243" s="659" t="s">
        <v>312</v>
      </c>
      <c r="N243" s="163"/>
      <c r="O243" s="163"/>
      <c r="P243" s="165"/>
      <c r="Q243" s="365"/>
      <c r="R243" s="259" t="str">
        <f t="shared" si="101"/>
        <v/>
      </c>
      <c r="S243" s="260" t="str">
        <f t="shared" si="105"/>
        <v/>
      </c>
      <c r="T243" s="259" t="str">
        <f t="shared" si="102"/>
        <v/>
      </c>
      <c r="U243" s="259" t="str">
        <f t="shared" si="91"/>
        <v>hours/ year</v>
      </c>
      <c r="V243" s="39"/>
      <c r="W243" s="39"/>
      <c r="Y243" s="525"/>
      <c r="Z243" s="265"/>
      <c r="AA243" s="265"/>
      <c r="AB243" s="265"/>
      <c r="AC243" s="265"/>
      <c r="AD243" s="265"/>
      <c r="AE243" s="265"/>
      <c r="AF243" s="265"/>
      <c r="AG243" s="265"/>
      <c r="AH243" s="265"/>
      <c r="AI243" s="265"/>
      <c r="AJ243" s="265"/>
      <c r="AK243" s="265"/>
      <c r="AL243" s="265"/>
      <c r="AM243" s="265"/>
      <c r="AN243" s="265"/>
      <c r="AO243" s="618"/>
      <c r="AP243" s="269"/>
      <c r="AQ243" s="269"/>
      <c r="AR243" s="600"/>
      <c r="AS243" s="269"/>
      <c r="AT243" s="598" t="str">
        <f t="shared" si="106"/>
        <v/>
      </c>
      <c r="AU243" s="598" t="str">
        <f t="shared" si="106"/>
        <v/>
      </c>
      <c r="AV243" s="269"/>
      <c r="AW243" s="598" t="str">
        <f t="shared" si="107"/>
        <v/>
      </c>
      <c r="AX243" s="598" t="str">
        <f t="shared" si="107"/>
        <v/>
      </c>
      <c r="AY243" s="269"/>
      <c r="AZ243" s="598" t="str">
        <f t="shared" si="108"/>
        <v/>
      </c>
      <c r="BA243" s="598" t="str">
        <f t="shared" si="108"/>
        <v/>
      </c>
      <c r="BB243" s="269"/>
      <c r="BC243" s="598" t="str">
        <f t="shared" si="109"/>
        <v/>
      </c>
      <c r="BD243" s="598" t="str">
        <f t="shared" si="109"/>
        <v/>
      </c>
      <c r="BE243" s="269"/>
      <c r="BF243" s="598" t="str">
        <f t="shared" si="110"/>
        <v/>
      </c>
      <c r="BG243" s="598" t="str">
        <f t="shared" si="110"/>
        <v/>
      </c>
      <c r="BH243" s="269"/>
      <c r="BI243" s="598" t="str">
        <f t="shared" si="111"/>
        <v/>
      </c>
      <c r="BJ243" s="598" t="str">
        <f t="shared" si="111"/>
        <v/>
      </c>
      <c r="BK243" s="269"/>
      <c r="BL243" s="598" t="str">
        <f t="shared" si="112"/>
        <v/>
      </c>
      <c r="BM243" s="598" t="str">
        <f t="shared" si="112"/>
        <v/>
      </c>
      <c r="BN243" s="269"/>
      <c r="BO243" s="598" t="str">
        <f t="shared" si="113"/>
        <v/>
      </c>
      <c r="BP243" s="598" t="str">
        <f t="shared" si="113"/>
        <v/>
      </c>
      <c r="BQ243" s="269"/>
      <c r="BR243" s="598" t="str">
        <f t="shared" si="114"/>
        <v/>
      </c>
      <c r="BS243" s="598" t="str">
        <f t="shared" si="114"/>
        <v/>
      </c>
      <c r="BT243" s="269"/>
      <c r="BU243" s="598" t="str">
        <f t="shared" si="115"/>
        <v/>
      </c>
      <c r="BV243" s="598" t="str">
        <f t="shared" si="115"/>
        <v/>
      </c>
      <c r="BW243" s="269"/>
      <c r="BX243" s="618"/>
    </row>
    <row r="244" spans="1:76" s="174" customFormat="1" ht="14">
      <c r="A244" s="159">
        <v>20</v>
      </c>
      <c r="B244" s="301" t="str">
        <f t="shared" si="104"/>
        <v xml:space="preserve">: </v>
      </c>
      <c r="C244" s="168"/>
      <c r="D244" s="162"/>
      <c r="E244" s="162"/>
      <c r="F244" s="169"/>
      <c r="G244" s="161"/>
      <c r="H244" s="162"/>
      <c r="I244" s="162"/>
      <c r="J244" s="328"/>
      <c r="K244" s="170"/>
      <c r="L244" s="170"/>
      <c r="M244" s="659" t="s">
        <v>312</v>
      </c>
      <c r="N244" s="163"/>
      <c r="O244" s="163"/>
      <c r="P244" s="165"/>
      <c r="Q244" s="365"/>
      <c r="R244" s="259" t="str">
        <f t="shared" si="101"/>
        <v/>
      </c>
      <c r="S244" s="260" t="str">
        <f t="shared" si="105"/>
        <v/>
      </c>
      <c r="T244" s="259" t="str">
        <f t="shared" si="102"/>
        <v/>
      </c>
      <c r="U244" s="259" t="str">
        <f t="shared" si="91"/>
        <v>hours/ year</v>
      </c>
      <c r="V244" s="39"/>
      <c r="W244" s="39"/>
      <c r="Y244" s="525"/>
      <c r="Z244" s="265"/>
      <c r="AA244" s="265"/>
      <c r="AB244" s="265"/>
      <c r="AC244" s="265"/>
      <c r="AD244" s="265"/>
      <c r="AE244" s="265"/>
      <c r="AF244" s="265"/>
      <c r="AG244" s="265"/>
      <c r="AH244" s="265"/>
      <c r="AI244" s="265"/>
      <c r="AJ244" s="265"/>
      <c r="AK244" s="265"/>
      <c r="AL244" s="265"/>
      <c r="AM244" s="265"/>
      <c r="AN244" s="265"/>
      <c r="AO244" s="618"/>
      <c r="AP244" s="269"/>
      <c r="AQ244" s="269"/>
      <c r="AR244" s="600"/>
      <c r="AS244" s="269"/>
      <c r="AT244" s="598" t="str">
        <f t="shared" si="106"/>
        <v/>
      </c>
      <c r="AU244" s="598" t="str">
        <f t="shared" si="106"/>
        <v/>
      </c>
      <c r="AV244" s="269"/>
      <c r="AW244" s="598" t="str">
        <f t="shared" si="107"/>
        <v/>
      </c>
      <c r="AX244" s="598" t="str">
        <f t="shared" si="107"/>
        <v/>
      </c>
      <c r="AY244" s="269"/>
      <c r="AZ244" s="598" t="str">
        <f t="shared" si="108"/>
        <v/>
      </c>
      <c r="BA244" s="598" t="str">
        <f t="shared" si="108"/>
        <v/>
      </c>
      <c r="BB244" s="269"/>
      <c r="BC244" s="598" t="str">
        <f t="shared" si="109"/>
        <v/>
      </c>
      <c r="BD244" s="598" t="str">
        <f t="shared" si="109"/>
        <v/>
      </c>
      <c r="BE244" s="269"/>
      <c r="BF244" s="598" t="str">
        <f t="shared" si="110"/>
        <v/>
      </c>
      <c r="BG244" s="598" t="str">
        <f t="shared" si="110"/>
        <v/>
      </c>
      <c r="BH244" s="269"/>
      <c r="BI244" s="598" t="str">
        <f t="shared" si="111"/>
        <v/>
      </c>
      <c r="BJ244" s="598" t="str">
        <f t="shared" si="111"/>
        <v/>
      </c>
      <c r="BK244" s="269"/>
      <c r="BL244" s="598" t="str">
        <f t="shared" si="112"/>
        <v/>
      </c>
      <c r="BM244" s="598" t="str">
        <f t="shared" si="112"/>
        <v/>
      </c>
      <c r="BN244" s="269"/>
      <c r="BO244" s="598" t="str">
        <f t="shared" si="113"/>
        <v/>
      </c>
      <c r="BP244" s="598" t="str">
        <f t="shared" si="113"/>
        <v/>
      </c>
      <c r="BQ244" s="269"/>
      <c r="BR244" s="598" t="str">
        <f t="shared" si="114"/>
        <v/>
      </c>
      <c r="BS244" s="598" t="str">
        <f t="shared" si="114"/>
        <v/>
      </c>
      <c r="BT244" s="269"/>
      <c r="BU244" s="598" t="str">
        <f t="shared" si="115"/>
        <v/>
      </c>
      <c r="BV244" s="598" t="str">
        <f t="shared" si="115"/>
        <v/>
      </c>
      <c r="BW244" s="269"/>
      <c r="BX244" s="618"/>
    </row>
    <row r="245" spans="1:76" s="174" customFormat="1" ht="14">
      <c r="A245" s="172"/>
      <c r="B245" s="302" t="s">
        <v>159</v>
      </c>
      <c r="C245" s="173"/>
      <c r="D245" s="173"/>
      <c r="E245" s="173"/>
      <c r="F245" s="173"/>
      <c r="H245" s="39"/>
      <c r="I245" s="175"/>
      <c r="L245" s="174" t="s">
        <v>99</v>
      </c>
      <c r="O245" s="165"/>
      <c r="P245" s="165"/>
      <c r="Q245" s="175" t="s">
        <v>31</v>
      </c>
      <c r="R245" s="261" t="e">
        <f>AVERAGE(R225:R244)</f>
        <v>#DIV/0!</v>
      </c>
      <c r="S245" s="261" t="e">
        <f>IF(R253="Y",SUM(S225:S244)/SUM(N225:N244),AVERAGE(S225:S244))</f>
        <v>#DIV/0!</v>
      </c>
      <c r="T245" s="262" t="e">
        <f>SUM(T225:T244)/SUM(N225:N244)</f>
        <v>#DIV/0!</v>
      </c>
      <c r="U245" s="269"/>
      <c r="V245" s="39"/>
      <c r="W245" s="39"/>
      <c r="Y245" s="601"/>
      <c r="Z245" s="265"/>
      <c r="AA245" s="265"/>
      <c r="AB245" s="265"/>
      <c r="AC245" s="265"/>
      <c r="AD245" s="265"/>
      <c r="AE245" s="265"/>
      <c r="AF245" s="265"/>
      <c r="AG245" s="265"/>
      <c r="AH245" s="265"/>
      <c r="AI245" s="265"/>
      <c r="AJ245" s="265"/>
      <c r="AK245" s="265"/>
      <c r="AL245" s="265"/>
      <c r="AM245" s="265"/>
      <c r="AN245" s="265"/>
      <c r="AO245" s="618"/>
      <c r="AP245" s="269"/>
      <c r="AQ245" s="269"/>
      <c r="AR245" s="269"/>
      <c r="AS245" s="602" t="s">
        <v>31</v>
      </c>
      <c r="AT245" s="603" t="e">
        <f>AVERAGE(AT225:AT244)</f>
        <v>#DIV/0!</v>
      </c>
      <c r="AU245" s="603" t="e">
        <f>SUM(AU225:AU244)/COUNTIF(AU225:AU244,"&gt;0")</f>
        <v>#DIV/0!</v>
      </c>
      <c r="AV245" s="602"/>
      <c r="AW245" s="603" t="e">
        <f>AVERAGE(AW225:AW244)</f>
        <v>#DIV/0!</v>
      </c>
      <c r="AX245" s="603" t="e">
        <f>SUM(AX225:AX244)/COUNTIF(AX225:AX244,"&gt;0")</f>
        <v>#DIV/0!</v>
      </c>
      <c r="AY245" s="269"/>
      <c r="AZ245" s="603" t="e">
        <f>AVERAGE(AZ225:AZ244)</f>
        <v>#DIV/0!</v>
      </c>
      <c r="BA245" s="603" t="e">
        <f>SUM(BA225:BA244)/COUNTIF(BA225:BA244,"&gt;0")</f>
        <v>#DIV/0!</v>
      </c>
      <c r="BB245" s="269"/>
      <c r="BC245" s="603" t="e">
        <f>AVERAGE(BC225:BC244)</f>
        <v>#DIV/0!</v>
      </c>
      <c r="BD245" s="603" t="e">
        <f>SUM(BD225:BD244)/COUNTIF(BD225:BD244,"&gt;0")</f>
        <v>#DIV/0!</v>
      </c>
      <c r="BE245" s="269"/>
      <c r="BF245" s="603" t="e">
        <f>AVERAGE(BF225:BF244)</f>
        <v>#DIV/0!</v>
      </c>
      <c r="BG245" s="603" t="e">
        <f>SUM(BG225:BG244)/COUNTIF(BG225:BG244,"&gt;0")</f>
        <v>#DIV/0!</v>
      </c>
      <c r="BH245" s="269"/>
      <c r="BI245" s="603" t="e">
        <f>AVERAGE(BI225:BI244)</f>
        <v>#DIV/0!</v>
      </c>
      <c r="BJ245" s="603" t="e">
        <f>SUM(BJ225:BJ244)/COUNTIF(BJ225:BJ244,"&gt;0")</f>
        <v>#DIV/0!</v>
      </c>
      <c r="BK245" s="602"/>
      <c r="BL245" s="603" t="e">
        <f>AVERAGE(BL225:BL244)</f>
        <v>#DIV/0!</v>
      </c>
      <c r="BM245" s="603" t="e">
        <f>SUM(BM225:BM244)/COUNTIF(BM225:BM244,"&gt;0")</f>
        <v>#DIV/0!</v>
      </c>
      <c r="BN245" s="269"/>
      <c r="BO245" s="603" t="e">
        <f>AVERAGE(BO225:BO244)</f>
        <v>#DIV/0!</v>
      </c>
      <c r="BP245" s="603" t="e">
        <f>SUM(BP225:BP244)/COUNTIF(BP225:BP244,"&gt;0")</f>
        <v>#DIV/0!</v>
      </c>
      <c r="BQ245" s="269"/>
      <c r="BR245" s="603" t="e">
        <f>AVERAGE(BR225:BR244)</f>
        <v>#DIV/0!</v>
      </c>
      <c r="BS245" s="603" t="e">
        <f>SUM(BS225:BS244)/COUNTIF(BS225:BS244,"&gt;0")</f>
        <v>#DIV/0!</v>
      </c>
      <c r="BT245" s="269"/>
      <c r="BU245" s="603" t="e">
        <f>AVERAGE(BU225:BU244)</f>
        <v>#DIV/0!</v>
      </c>
      <c r="BV245" s="603" t="e">
        <f>SUM(BV225:BV244)/COUNTIF(BV225:BV244,"&gt;0")</f>
        <v>#DIV/0!</v>
      </c>
      <c r="BW245" s="269"/>
      <c r="BX245" s="618"/>
    </row>
    <row r="246" spans="1:76" s="174" customFormat="1" ht="14.25" customHeight="1">
      <c r="A246" s="172"/>
      <c r="B246" s="302" t="s">
        <v>160</v>
      </c>
      <c r="C246" s="173" t="s">
        <v>112</v>
      </c>
      <c r="D246" s="877"/>
      <c r="E246" s="895"/>
      <c r="F246" s="895"/>
      <c r="G246" s="895"/>
      <c r="H246" s="895"/>
      <c r="I246" s="895"/>
      <c r="J246" s="896"/>
      <c r="O246" s="165"/>
      <c r="P246" s="165"/>
      <c r="Q246" s="366" t="s">
        <v>33</v>
      </c>
      <c r="R246" s="367" t="e">
        <f>R245+U246*R249</f>
        <v>#DIV/0!</v>
      </c>
      <c r="S246" s="367" t="e">
        <f>S245+U246*S249</f>
        <v>#DIV/0!</v>
      </c>
      <c r="T246" s="367" t="e">
        <f>T245+U246*T249</f>
        <v>#DIV/0!</v>
      </c>
      <c r="U246" s="368">
        <v>1</v>
      </c>
      <c r="V246" s="50" t="s">
        <v>142</v>
      </c>
      <c r="W246" s="39"/>
      <c r="X246" t="s">
        <v>273</v>
      </c>
      <c r="Y246" s="605"/>
      <c r="Z246" s="265"/>
      <c r="AA246" s="265"/>
      <c r="AB246" s="265"/>
      <c r="AC246" s="265"/>
      <c r="AD246" s="265"/>
      <c r="AE246" s="265"/>
      <c r="AF246" s="265"/>
      <c r="AG246" s="265"/>
      <c r="AH246" s="265"/>
      <c r="AI246" s="265"/>
      <c r="AJ246" s="265"/>
      <c r="AK246" s="265"/>
      <c r="AL246" s="265"/>
      <c r="AM246" s="265"/>
      <c r="AN246" s="265"/>
      <c r="AO246" s="618"/>
      <c r="AP246" s="269"/>
      <c r="AQ246" s="269"/>
      <c r="AR246" s="269"/>
      <c r="AS246" s="606" t="s">
        <v>33</v>
      </c>
      <c r="AT246" s="607" t="e">
        <f>AT245+(AT251*AT248)</f>
        <v>#DIV/0!</v>
      </c>
      <c r="AU246" s="607" t="e">
        <f>AU245+(AU251*AT248)</f>
        <v>#DIV/0!</v>
      </c>
      <c r="AV246" s="606"/>
      <c r="AW246" s="607" t="e">
        <f>AW245+(AW251*AW248)</f>
        <v>#DIV/0!</v>
      </c>
      <c r="AX246" s="607" t="e">
        <f>AX245+(AX251*AW248)</f>
        <v>#DIV/0!</v>
      </c>
      <c r="AY246" s="269"/>
      <c r="AZ246" s="607" t="e">
        <f>AZ245+(AZ251*AZ248)</f>
        <v>#DIV/0!</v>
      </c>
      <c r="BA246" s="607" t="e">
        <f>BA245+(BA251*AZ248)</f>
        <v>#DIV/0!</v>
      </c>
      <c r="BB246" s="269"/>
      <c r="BC246" s="607" t="e">
        <f>BC245+(BC251*BC248)</f>
        <v>#DIV/0!</v>
      </c>
      <c r="BD246" s="607" t="e">
        <f>BD245+(BD251*BC248)</f>
        <v>#DIV/0!</v>
      </c>
      <c r="BE246" s="269"/>
      <c r="BF246" s="607" t="e">
        <f>BF245+(BF251*BF248)</f>
        <v>#DIV/0!</v>
      </c>
      <c r="BG246" s="607" t="e">
        <f>BG245+(BG251*BF248)</f>
        <v>#DIV/0!</v>
      </c>
      <c r="BH246" s="269"/>
      <c r="BI246" s="607" t="e">
        <f>BI245+(BI251*BI248)</f>
        <v>#DIV/0!</v>
      </c>
      <c r="BJ246" s="607" t="e">
        <f>BJ245+(BJ251*BI248)</f>
        <v>#DIV/0!</v>
      </c>
      <c r="BK246" s="606"/>
      <c r="BL246" s="607" t="e">
        <f>BL245+(BL251*BL248)</f>
        <v>#DIV/0!</v>
      </c>
      <c r="BM246" s="607" t="e">
        <f>BM245+(BM251*BL248)</f>
        <v>#DIV/0!</v>
      </c>
      <c r="BN246" s="269"/>
      <c r="BO246" s="607" t="e">
        <f>BO245+(BO251*BO248)</f>
        <v>#DIV/0!</v>
      </c>
      <c r="BP246" s="607" t="e">
        <f>BP245+(BP251*BO248)</f>
        <v>#DIV/0!</v>
      </c>
      <c r="BQ246" s="269"/>
      <c r="BR246" s="607" t="e">
        <f>BR245+(BR251*BR248)</f>
        <v>#DIV/0!</v>
      </c>
      <c r="BS246" s="607" t="e">
        <f>BS245+(BS251*BR248)</f>
        <v>#DIV/0!</v>
      </c>
      <c r="BT246" s="269"/>
      <c r="BU246" s="607" t="e">
        <f>BU245+(BU251*BU248)</f>
        <v>#DIV/0!</v>
      </c>
      <c r="BV246" s="607" t="e">
        <f>BV245+(BV251*BU248)</f>
        <v>#DIV/0!</v>
      </c>
      <c r="BW246" s="269"/>
      <c r="BX246" s="618"/>
    </row>
    <row r="247" spans="1:76" s="174" customFormat="1" ht="15">
      <c r="A247" s="172"/>
      <c r="B247" s="302" t="s">
        <v>161</v>
      </c>
      <c r="C247" s="179"/>
      <c r="D247" s="897"/>
      <c r="E247" s="898"/>
      <c r="F247" s="898"/>
      <c r="G247" s="898"/>
      <c r="H247" s="898"/>
      <c r="I247" s="898"/>
      <c r="J247" s="899"/>
      <c r="K247" s="39"/>
      <c r="L247" s="39"/>
      <c r="Q247" s="366" t="s">
        <v>32</v>
      </c>
      <c r="R247" s="367" t="e">
        <f>IF($X247="Y",MIN(R225:R244),R245-$U247*R249)</f>
        <v>#DIV/0!</v>
      </c>
      <c r="S247" s="367" t="e">
        <f>IF($X247="Y",MIN(S225:S244),S245-$U247*S249)</f>
        <v>#DIV/0!</v>
      </c>
      <c r="T247" s="367" t="e">
        <f>IF($X247="Y",MIN(T225:T244),T245-$U247*T249)</f>
        <v>#DIV/0!</v>
      </c>
      <c r="U247" s="368">
        <v>1</v>
      </c>
      <c r="V247" s="50" t="s">
        <v>143</v>
      </c>
      <c r="W247" s="39"/>
      <c r="X247" s="369" t="s">
        <v>36</v>
      </c>
      <c r="Y247" s="605"/>
      <c r="Z247" s="265"/>
      <c r="AA247" s="265"/>
      <c r="AB247" s="265"/>
      <c r="AC247" s="265"/>
      <c r="AD247" s="265"/>
      <c r="AE247" s="265"/>
      <c r="AF247" s="265"/>
      <c r="AG247" s="265"/>
      <c r="AH247" s="265"/>
      <c r="AI247" s="265"/>
      <c r="AJ247" s="265"/>
      <c r="AK247" s="265"/>
      <c r="AL247" s="265"/>
      <c r="AM247" s="265"/>
      <c r="AN247" s="265"/>
      <c r="AO247" s="618"/>
      <c r="AP247" s="269"/>
      <c r="AQ247" s="269"/>
      <c r="AR247" s="269"/>
      <c r="AS247" s="606" t="s">
        <v>32</v>
      </c>
      <c r="AT247" s="607" t="e">
        <f>AT245-(AT251*AT249)</f>
        <v>#DIV/0!</v>
      </c>
      <c r="AU247" s="607" t="e">
        <f>AU245-(AU251*AT249)</f>
        <v>#DIV/0!</v>
      </c>
      <c r="AV247" s="606"/>
      <c r="AW247" s="607" t="e">
        <f>AW245-(AW251*AW249)</f>
        <v>#DIV/0!</v>
      </c>
      <c r="AX247" s="607" t="e">
        <f>AX245-(AX251*AW249)</f>
        <v>#DIV/0!</v>
      </c>
      <c r="AY247" s="269"/>
      <c r="AZ247" s="607" t="e">
        <f>AZ245-(AZ251*AZ249)</f>
        <v>#DIV/0!</v>
      </c>
      <c r="BA247" s="607" t="e">
        <f>BA245-(BA251*AZ249)</f>
        <v>#DIV/0!</v>
      </c>
      <c r="BB247" s="269"/>
      <c r="BC247" s="607" t="e">
        <f>BC245-(BC251*BC249)</f>
        <v>#DIV/0!</v>
      </c>
      <c r="BD247" s="607" t="e">
        <f>BD245-(BD251*BC249)</f>
        <v>#DIV/0!</v>
      </c>
      <c r="BE247" s="269"/>
      <c r="BF247" s="607" t="e">
        <f>BF245-(BF251*BF249)</f>
        <v>#DIV/0!</v>
      </c>
      <c r="BG247" s="607" t="e">
        <f>BG245-(BG251*BF249)</f>
        <v>#DIV/0!</v>
      </c>
      <c r="BH247" s="269"/>
      <c r="BI247" s="607" t="e">
        <f>BI245-(BI251*BI249)</f>
        <v>#DIV/0!</v>
      </c>
      <c r="BJ247" s="607" t="e">
        <f>BJ245-(BJ251*BI249)</f>
        <v>#DIV/0!</v>
      </c>
      <c r="BK247" s="606"/>
      <c r="BL247" s="607" t="e">
        <f>BL245-(BL251*BL249)</f>
        <v>#DIV/0!</v>
      </c>
      <c r="BM247" s="607" t="e">
        <f>BM245-(BM251*BL249)</f>
        <v>#DIV/0!</v>
      </c>
      <c r="BN247" s="269"/>
      <c r="BO247" s="607" t="e">
        <f>BO245-(BO251*BO249)</f>
        <v>#DIV/0!</v>
      </c>
      <c r="BP247" s="607" t="e">
        <f>BP245-(BP251*BO249)</f>
        <v>#DIV/0!</v>
      </c>
      <c r="BQ247" s="269"/>
      <c r="BR247" s="607" t="e">
        <f>BR245-(BR251*BR249)</f>
        <v>#DIV/0!</v>
      </c>
      <c r="BS247" s="607" t="e">
        <f>BS245-(BS251*BR249)</f>
        <v>#DIV/0!</v>
      </c>
      <c r="BT247" s="269"/>
      <c r="BU247" s="607" t="e">
        <f>BU245-(BU251*BU249)</f>
        <v>#DIV/0!</v>
      </c>
      <c r="BV247" s="607" t="e">
        <f>BV245-(BV251*BU249)</f>
        <v>#DIV/0!</v>
      </c>
      <c r="BW247" s="269"/>
      <c r="BX247" s="618"/>
    </row>
    <row r="248" spans="1:76" s="174" customFormat="1" ht="14">
      <c r="A248" s="172"/>
      <c r="B248" s="303"/>
      <c r="C248" s="179"/>
      <c r="D248" s="897"/>
      <c r="E248" s="898"/>
      <c r="F248" s="898"/>
      <c r="G248" s="898"/>
      <c r="H248" s="898"/>
      <c r="I248" s="898"/>
      <c r="J248" s="899"/>
      <c r="Q248" s="176" t="s">
        <v>10</v>
      </c>
      <c r="R248" s="263" t="e">
        <f>IF((0.67*R249)&gt;R245,"no","yes")</f>
        <v>#DIV/0!</v>
      </c>
      <c r="S248" s="263" t="e">
        <f>IF((0.67*S249)&gt;S245,"no","yes")</f>
        <v>#DIV/0!</v>
      </c>
      <c r="T248" s="263" t="e">
        <f>IF((0.67*T249)&gt;T245,"no","yes")</f>
        <v>#DIV/0!</v>
      </c>
      <c r="Y248" s="605"/>
      <c r="Z248" s="265"/>
      <c r="AA248" s="265"/>
      <c r="AB248" s="265"/>
      <c r="AC248" s="265"/>
      <c r="AD248" s="265"/>
      <c r="AE248" s="265"/>
      <c r="AF248" s="265"/>
      <c r="AG248" s="265"/>
      <c r="AH248" s="265"/>
      <c r="AI248" s="265"/>
      <c r="AJ248" s="265"/>
      <c r="AK248" s="265"/>
      <c r="AL248" s="265"/>
      <c r="AM248" s="265"/>
      <c r="AN248" s="265"/>
      <c r="AO248" s="618"/>
      <c r="AP248" s="265"/>
      <c r="AQ248" s="265"/>
      <c r="AR248" s="849" t="s">
        <v>132</v>
      </c>
      <c r="AS248" s="850"/>
      <c r="AT248" s="609">
        <v>1</v>
      </c>
      <c r="AU248" s="265"/>
      <c r="AV248" s="619"/>
      <c r="AW248" s="609">
        <v>1</v>
      </c>
      <c r="AX248" s="265"/>
      <c r="AY248" s="265"/>
      <c r="AZ248" s="609">
        <v>1</v>
      </c>
      <c r="BA248" s="265"/>
      <c r="BB248" s="265"/>
      <c r="BC248" s="609">
        <v>1</v>
      </c>
      <c r="BD248" s="265"/>
      <c r="BE248" s="265"/>
      <c r="BF248" s="609">
        <v>1</v>
      </c>
      <c r="BG248" s="265"/>
      <c r="BH248" s="265"/>
      <c r="BI248" s="609">
        <v>1</v>
      </c>
      <c r="BJ248" s="265"/>
      <c r="BK248" s="606"/>
      <c r="BL248" s="609">
        <v>1</v>
      </c>
      <c r="BM248" s="265"/>
      <c r="BN248" s="265"/>
      <c r="BO248" s="609">
        <v>1</v>
      </c>
      <c r="BP248" s="265"/>
      <c r="BQ248" s="265"/>
      <c r="BR248" s="609">
        <v>1</v>
      </c>
      <c r="BS248" s="265"/>
      <c r="BT248" s="265"/>
      <c r="BU248" s="609">
        <v>1</v>
      </c>
      <c r="BV248" s="265"/>
      <c r="BW248" s="265"/>
      <c r="BX248" s="618"/>
    </row>
    <row r="249" spans="1:76" s="174" customFormat="1" ht="14">
      <c r="A249" s="182" t="str">
        <f ca="1">HYPERLINK("#"&amp;"'"&amp;A$1&amp;"'!a1","Back to top")</f>
        <v>Back to top</v>
      </c>
      <c r="B249" s="304"/>
      <c r="C249" s="179"/>
      <c r="D249" s="897"/>
      <c r="E249" s="898"/>
      <c r="F249" s="898"/>
      <c r="G249" s="898"/>
      <c r="H249" s="898"/>
      <c r="I249" s="898"/>
      <c r="J249" s="899"/>
      <c r="M249" s="50"/>
      <c r="N249" s="50"/>
      <c r="Q249" s="176" t="s">
        <v>11</v>
      </c>
      <c r="R249" s="263" t="e">
        <f>_xlfn.STDEV.P(R225:R244)</f>
        <v>#DIV/0!</v>
      </c>
      <c r="S249" s="263" t="e">
        <f t="array" ref="S249">IF(R253="Y",SQRT(SUM(IFERROR(N225:N244*(R225:R244-(S245))^2,0))/((COUNTIFS(N225:N244,"&lt;&gt;"&amp;"")-1)/COUNTIFS(N225:N244,"&lt;&gt;"&amp;"")*SUM(N225:N244))),_xlfn.STDEV.P(S225:S244))</f>
        <v>#DIV/0!</v>
      </c>
      <c r="T249" s="263" t="e">
        <f t="array" ref="T249">SQRT(SUM(IFERROR(N225:N244*(R225:R244-(T245))^2,0))/((COUNTIFS(N225:N244,"&lt;&gt;"&amp;"")-1)/COUNTIFS(N225:N244,"&lt;&gt;"&amp;"")*SUM(N225:N244)))</f>
        <v>#DIV/0!</v>
      </c>
      <c r="Y249" s="605"/>
      <c r="Z249" s="265"/>
      <c r="AA249" s="265"/>
      <c r="AB249" s="265"/>
      <c r="AC249" s="265"/>
      <c r="AD249" s="265"/>
      <c r="AE249" s="265"/>
      <c r="AF249" s="265"/>
      <c r="AG249" s="265"/>
      <c r="AH249" s="265"/>
      <c r="AI249" s="265"/>
      <c r="AJ249" s="265"/>
      <c r="AK249" s="265"/>
      <c r="AL249" s="265"/>
      <c r="AM249" s="265"/>
      <c r="AN249" s="265"/>
      <c r="AO249" s="618"/>
      <c r="AP249" s="265"/>
      <c r="AQ249" s="265"/>
      <c r="AR249" s="849"/>
      <c r="AS249" s="850"/>
      <c r="AT249" s="609">
        <v>1</v>
      </c>
      <c r="AU249" s="265"/>
      <c r="AV249" s="619"/>
      <c r="AW249" s="609">
        <v>1</v>
      </c>
      <c r="AX249" s="265"/>
      <c r="AY249" s="265"/>
      <c r="AZ249" s="609">
        <v>1</v>
      </c>
      <c r="BA249" s="265"/>
      <c r="BB249" s="265"/>
      <c r="BC249" s="609">
        <v>1</v>
      </c>
      <c r="BD249" s="265"/>
      <c r="BE249" s="265"/>
      <c r="BF249" s="609">
        <v>1</v>
      </c>
      <c r="BG249" s="265"/>
      <c r="BH249" s="265"/>
      <c r="BI249" s="609">
        <v>1</v>
      </c>
      <c r="BJ249" s="265"/>
      <c r="BK249" s="606"/>
      <c r="BL249" s="609">
        <v>1</v>
      </c>
      <c r="BM249" s="265"/>
      <c r="BN249" s="265"/>
      <c r="BO249" s="609">
        <v>1</v>
      </c>
      <c r="BP249" s="265"/>
      <c r="BQ249" s="265"/>
      <c r="BR249" s="609">
        <v>1</v>
      </c>
      <c r="BS249" s="265"/>
      <c r="BT249" s="265"/>
      <c r="BU249" s="609">
        <v>1</v>
      </c>
      <c r="BV249" s="265"/>
      <c r="BW249" s="265"/>
      <c r="BX249" s="618"/>
    </row>
    <row r="250" spans="1:76" s="174" customFormat="1" ht="14">
      <c r="A250" s="172"/>
      <c r="B250" s="303"/>
      <c r="C250" s="159"/>
      <c r="D250" s="897"/>
      <c r="E250" s="898"/>
      <c r="F250" s="898"/>
      <c r="G250" s="898"/>
      <c r="H250" s="898"/>
      <c r="I250" s="898"/>
      <c r="J250" s="899"/>
      <c r="Q250" s="183" t="s">
        <v>98</v>
      </c>
      <c r="R250" s="264">
        <f>COUNTIF(R225:R244,"&gt;0")</f>
        <v>0</v>
      </c>
      <c r="S250" s="264">
        <f>COUNTIF(S225:S244,"&gt;0")</f>
        <v>0</v>
      </c>
      <c r="T250" s="265"/>
      <c r="U250" s="184" t="s">
        <v>55</v>
      </c>
      <c r="Y250" s="525"/>
      <c r="Z250" s="265"/>
      <c r="AA250" s="265"/>
      <c r="AB250" s="265"/>
      <c r="AC250" s="265"/>
      <c r="AD250" s="265"/>
      <c r="AE250" s="265"/>
      <c r="AF250" s="265"/>
      <c r="AG250" s="265"/>
      <c r="AH250" s="265"/>
      <c r="AI250" s="265"/>
      <c r="AJ250" s="265"/>
      <c r="AK250" s="265"/>
      <c r="AL250" s="265"/>
      <c r="AM250" s="265"/>
      <c r="AN250" s="265"/>
      <c r="AO250" s="618"/>
      <c r="AP250" s="265"/>
      <c r="AQ250" s="265"/>
      <c r="AR250" s="265"/>
      <c r="AS250" s="606" t="s">
        <v>10</v>
      </c>
      <c r="AT250" s="607" t="e">
        <f>IF((0.67*AT251)&gt;AT245,"no","yes")</f>
        <v>#DIV/0!</v>
      </c>
      <c r="AU250" s="607" t="e">
        <f>IF((0.67*AU251)&gt;AU245,"no","yes")</f>
        <v>#DIV/0!</v>
      </c>
      <c r="AV250" s="606"/>
      <c r="AW250" s="607" t="e">
        <f>IF((0.67*AW251)&gt;AW245,"no","yes")</f>
        <v>#DIV/0!</v>
      </c>
      <c r="AX250" s="607" t="e">
        <f>IF((0.67*AX251)&gt;AX245,"no","yes")</f>
        <v>#DIV/0!</v>
      </c>
      <c r="AY250" s="265"/>
      <c r="AZ250" s="607" t="e">
        <f>IF((0.67*AZ251)&gt;AZ245,"no","yes")</f>
        <v>#DIV/0!</v>
      </c>
      <c r="BA250" s="607" t="e">
        <f>IF((0.67*BA251)&gt;BA245,"no","yes")</f>
        <v>#DIV/0!</v>
      </c>
      <c r="BB250" s="265"/>
      <c r="BC250" s="607" t="e">
        <f>IF((0.67*BC251)&gt;BC245,"no","yes")</f>
        <v>#DIV/0!</v>
      </c>
      <c r="BD250" s="607" t="e">
        <f>IF((0.67*BD251)&gt;BD245,"no","yes")</f>
        <v>#DIV/0!</v>
      </c>
      <c r="BE250" s="265"/>
      <c r="BF250" s="607" t="e">
        <f>IF((0.67*BF251)&gt;BF245,"no","yes")</f>
        <v>#DIV/0!</v>
      </c>
      <c r="BG250" s="607" t="e">
        <f>IF((0.67*BG251)&gt;BG245,"no","yes")</f>
        <v>#DIV/0!</v>
      </c>
      <c r="BH250" s="265"/>
      <c r="BI250" s="607" t="e">
        <f>IF((0.67*BI251)&gt;BI245,"no","yes")</f>
        <v>#DIV/0!</v>
      </c>
      <c r="BJ250" s="607" t="e">
        <f>IF((0.67*BJ251)&gt;BJ245,"no","yes")</f>
        <v>#DIV/0!</v>
      </c>
      <c r="BK250" s="611"/>
      <c r="BL250" s="607" t="e">
        <f>IF((0.67*BL251)&gt;BL245,"no","yes")</f>
        <v>#DIV/0!</v>
      </c>
      <c r="BM250" s="607" t="e">
        <f>IF((0.67*BM251)&gt;BM245,"no","yes")</f>
        <v>#DIV/0!</v>
      </c>
      <c r="BN250" s="265"/>
      <c r="BO250" s="607" t="e">
        <f>IF((0.67*BO251)&gt;BO245,"no","yes")</f>
        <v>#DIV/0!</v>
      </c>
      <c r="BP250" s="607" t="e">
        <f>IF((0.67*BP251)&gt;BP245,"no","yes")</f>
        <v>#DIV/0!</v>
      </c>
      <c r="BQ250" s="265"/>
      <c r="BR250" s="607" t="e">
        <f>IF((0.67*BR251)&gt;BR245,"no","yes")</f>
        <v>#DIV/0!</v>
      </c>
      <c r="BS250" s="607" t="e">
        <f>IF((0.67*BS251)&gt;BS245,"no","yes")</f>
        <v>#DIV/0!</v>
      </c>
      <c r="BT250" s="265"/>
      <c r="BU250" s="607" t="e">
        <f>IF((0.67*BU251)&gt;BU245,"no","yes")</f>
        <v>#DIV/0!</v>
      </c>
      <c r="BV250" s="607" t="e">
        <f>IF((0.67*BV251)&gt;BV245,"no","yes")</f>
        <v>#DIV/0!</v>
      </c>
      <c r="BW250" s="265"/>
      <c r="BX250" s="618"/>
    </row>
    <row r="251" spans="1:76" s="174" customFormat="1" ht="14">
      <c r="A251" s="172"/>
      <c r="B251" s="303"/>
      <c r="C251" s="172"/>
      <c r="D251" s="897"/>
      <c r="E251" s="898"/>
      <c r="F251" s="898"/>
      <c r="G251" s="898"/>
      <c r="H251" s="898"/>
      <c r="I251" s="898"/>
      <c r="J251" s="899"/>
      <c r="Q251" s="183"/>
      <c r="R251" s="265"/>
      <c r="S251" s="266"/>
      <c r="T251" s="267"/>
      <c r="U251" s="185"/>
      <c r="V251" s="186"/>
      <c r="W251" s="187"/>
      <c r="Y251" s="525"/>
      <c r="Z251" s="265"/>
      <c r="AA251" s="265"/>
      <c r="AB251" s="265"/>
      <c r="AC251" s="265"/>
      <c r="AD251" s="265"/>
      <c r="AE251" s="265"/>
      <c r="AF251" s="265"/>
      <c r="AG251" s="265"/>
      <c r="AH251" s="265"/>
      <c r="AI251" s="265"/>
      <c r="AJ251" s="265"/>
      <c r="AK251" s="265"/>
      <c r="AL251" s="265"/>
      <c r="AM251" s="265"/>
      <c r="AN251" s="265"/>
      <c r="AO251" s="618"/>
      <c r="AP251" s="265"/>
      <c r="AQ251" s="265"/>
      <c r="AR251" s="265"/>
      <c r="AS251" s="606" t="s">
        <v>11</v>
      </c>
      <c r="AT251" s="607" t="e">
        <f>_xlfn.STDEV.P(AT225:AT244)</f>
        <v>#DIV/0!</v>
      </c>
      <c r="AU251" s="607" t="e">
        <f>_xlfn.STDEV.P(AU225:AU244)</f>
        <v>#DIV/0!</v>
      </c>
      <c r="AV251" s="606"/>
      <c r="AW251" s="607" t="e">
        <f>_xlfn.STDEV.P(AW225:AW244)</f>
        <v>#DIV/0!</v>
      </c>
      <c r="AX251" s="607" t="e">
        <f>_xlfn.STDEV.P(AX225:AX244)</f>
        <v>#DIV/0!</v>
      </c>
      <c r="AY251" s="265"/>
      <c r="AZ251" s="607" t="e">
        <f>_xlfn.STDEV.P(AZ225:AZ244)</f>
        <v>#DIV/0!</v>
      </c>
      <c r="BA251" s="607" t="e">
        <f>_xlfn.STDEV.P(BA225:BA244)</f>
        <v>#DIV/0!</v>
      </c>
      <c r="BB251" s="265"/>
      <c r="BC251" s="607" t="e">
        <f>_xlfn.STDEV.P(BC225:BC244)</f>
        <v>#DIV/0!</v>
      </c>
      <c r="BD251" s="607" t="e">
        <f>_xlfn.STDEV.P(BD225:BD244)</f>
        <v>#DIV/0!</v>
      </c>
      <c r="BE251" s="265"/>
      <c r="BF251" s="607" t="e">
        <f>_xlfn.STDEV.P(BF225:BF244)</f>
        <v>#DIV/0!</v>
      </c>
      <c r="BG251" s="607" t="e">
        <f>_xlfn.STDEV.P(BG225:BG244)</f>
        <v>#DIV/0!</v>
      </c>
      <c r="BH251" s="265"/>
      <c r="BI251" s="607" t="e">
        <f>_xlfn.STDEV.P(BI225:BI244)</f>
        <v>#DIV/0!</v>
      </c>
      <c r="BJ251" s="607" t="e">
        <f>_xlfn.STDEV.P(BJ225:BJ244)</f>
        <v>#DIV/0!</v>
      </c>
      <c r="BK251" s="265"/>
      <c r="BL251" s="607" t="e">
        <f>_xlfn.STDEV.P(BL225:BL244)</f>
        <v>#DIV/0!</v>
      </c>
      <c r="BM251" s="607" t="e">
        <f>_xlfn.STDEV.P(BM225:BM244)</f>
        <v>#DIV/0!</v>
      </c>
      <c r="BN251" s="265"/>
      <c r="BO251" s="607" t="e">
        <f>_xlfn.STDEV.P(BO225:BO244)</f>
        <v>#DIV/0!</v>
      </c>
      <c r="BP251" s="607" t="e">
        <f>_xlfn.STDEV.P(BP225:BP244)</f>
        <v>#DIV/0!</v>
      </c>
      <c r="BQ251" s="265"/>
      <c r="BR251" s="607" t="e">
        <f>_xlfn.STDEV.P(BR225:BR244)</f>
        <v>#DIV/0!</v>
      </c>
      <c r="BS251" s="607" t="e">
        <f>_xlfn.STDEV.P(BS225:BS244)</f>
        <v>#DIV/0!</v>
      </c>
      <c r="BT251" s="265"/>
      <c r="BU251" s="607" t="e">
        <f>_xlfn.STDEV.P(BU225:BU244)</f>
        <v>#DIV/0!</v>
      </c>
      <c r="BV251" s="607" t="e">
        <f>_xlfn.STDEV.P(BV225:BV244)</f>
        <v>#DIV/0!</v>
      </c>
      <c r="BW251" s="265"/>
      <c r="BX251" s="618"/>
    </row>
    <row r="252" spans="1:76" s="174" customFormat="1" ht="14">
      <c r="A252" s="172"/>
      <c r="B252" s="303"/>
      <c r="D252" s="900"/>
      <c r="E252" s="901"/>
      <c r="F252" s="901"/>
      <c r="G252" s="901"/>
      <c r="H252" s="901"/>
      <c r="I252" s="901"/>
      <c r="J252" s="902"/>
      <c r="Q252" s="183"/>
      <c r="R252" s="188" t="s">
        <v>137</v>
      </c>
      <c r="S252" s="159"/>
      <c r="U252" s="189"/>
      <c r="V252" s="190"/>
      <c r="W252" s="191"/>
      <c r="Y252" s="525"/>
      <c r="Z252" s="265"/>
      <c r="AA252" s="265"/>
      <c r="AB252" s="265"/>
      <c r="AC252" s="265"/>
      <c r="AD252" s="265"/>
      <c r="AE252" s="265"/>
      <c r="AF252" s="265"/>
      <c r="AG252" s="265"/>
      <c r="AH252" s="265"/>
      <c r="AI252" s="265"/>
      <c r="AJ252" s="265"/>
      <c r="AK252" s="265"/>
      <c r="AL252" s="265"/>
      <c r="AM252" s="265"/>
      <c r="AN252" s="265"/>
      <c r="AO252" s="618"/>
      <c r="AP252" s="265"/>
      <c r="AQ252" s="265"/>
      <c r="AR252" s="265"/>
      <c r="AS252" s="611" t="s">
        <v>98</v>
      </c>
      <c r="AT252" s="612">
        <f>COUNTIF(AT225:AT244,"&gt;0")</f>
        <v>0</v>
      </c>
      <c r="AU252" s="612">
        <f>COUNTIF(AU225:AU244,"&gt;0")</f>
        <v>0</v>
      </c>
      <c r="AV252" s="611"/>
      <c r="AW252" s="612">
        <f>COUNTIF(AW225:AW244,"&gt;0")</f>
        <v>0</v>
      </c>
      <c r="AX252" s="612">
        <f>COUNTIF(AX225:AX244,"&gt;0")</f>
        <v>0</v>
      </c>
      <c r="AY252" s="265"/>
      <c r="AZ252" s="612">
        <f>COUNTIF(AZ225:AZ244,"&gt;0")</f>
        <v>0</v>
      </c>
      <c r="BA252" s="612">
        <f>COUNTIF(BA225:BA244,"&gt;0")</f>
        <v>0</v>
      </c>
      <c r="BB252" s="265"/>
      <c r="BC252" s="612">
        <f>COUNTIF(BC225:BC244,"&gt;0")</f>
        <v>0</v>
      </c>
      <c r="BD252" s="612">
        <f>COUNTIF(BD225:BD244,"&gt;0")</f>
        <v>0</v>
      </c>
      <c r="BE252" s="265"/>
      <c r="BF252" s="612">
        <f>COUNTIF(BF225:BF244,"&gt;0")</f>
        <v>0</v>
      </c>
      <c r="BG252" s="612">
        <f>COUNTIF(BG225:BG244,"&gt;0")</f>
        <v>0</v>
      </c>
      <c r="BH252" s="265"/>
      <c r="BI252" s="612">
        <f>COUNTIF(BI225:BI244,"&gt;0")</f>
        <v>0</v>
      </c>
      <c r="BJ252" s="612">
        <f>COUNTIF(BJ225:BJ244,"&gt;0")</f>
        <v>0</v>
      </c>
      <c r="BK252" s="265"/>
      <c r="BL252" s="612">
        <f>COUNTIF(BL225:BL244,"&gt;0")</f>
        <v>0</v>
      </c>
      <c r="BM252" s="612">
        <f>COUNTIF(BM225:BM244,"&gt;0")</f>
        <v>0</v>
      </c>
      <c r="BN252" s="265"/>
      <c r="BO252" s="612">
        <f>COUNTIF(BO225:BO244,"&gt;0")</f>
        <v>0</v>
      </c>
      <c r="BP252" s="612">
        <f>COUNTIF(BP225:BP244,"&gt;0")</f>
        <v>0</v>
      </c>
      <c r="BQ252" s="265"/>
      <c r="BR252" s="612">
        <f>COUNTIF(BR225:BR244,"&gt;0")</f>
        <v>0</v>
      </c>
      <c r="BS252" s="612">
        <f>COUNTIF(BS225:BS244,"&gt;0")</f>
        <v>0</v>
      </c>
      <c r="BT252" s="265"/>
      <c r="BU252" s="612">
        <f>COUNTIF(BU225:BU244,"&gt;0")</f>
        <v>0</v>
      </c>
      <c r="BV252" s="612">
        <f>COUNTIF(BV225:BV244,"&gt;0")</f>
        <v>0</v>
      </c>
      <c r="BW252" s="265"/>
      <c r="BX252" s="618"/>
    </row>
    <row r="253" spans="1:76" s="174" customFormat="1" ht="18">
      <c r="A253" s="172"/>
      <c r="B253" s="303"/>
      <c r="C253" s="159"/>
      <c r="D253" s="179"/>
      <c r="E253" s="179"/>
      <c r="F253" s="179"/>
      <c r="G253" s="179"/>
      <c r="I253" s="183"/>
      <c r="Q253" s="183"/>
      <c r="R253" s="192" t="s">
        <v>36</v>
      </c>
      <c r="S253" s="159"/>
      <c r="U253" s="189"/>
      <c r="V253" s="190"/>
      <c r="W253" s="191"/>
      <c r="Y253" s="525"/>
      <c r="Z253" s="265"/>
      <c r="AA253" s="265"/>
      <c r="AB253" s="265"/>
      <c r="AC253" s="265"/>
      <c r="AD253" s="265"/>
      <c r="AE253" s="265"/>
      <c r="AF253" s="265"/>
      <c r="AG253" s="265"/>
      <c r="AH253" s="265"/>
      <c r="AI253" s="265"/>
      <c r="AJ253" s="265"/>
      <c r="AK253" s="265"/>
      <c r="AL253" s="265"/>
      <c r="AM253" s="265"/>
      <c r="AN253" s="265"/>
      <c r="AO253" s="615"/>
      <c r="AP253" s="265"/>
      <c r="AQ253" s="265"/>
      <c r="AR253" s="265"/>
      <c r="AS253" s="265"/>
      <c r="AT253" s="265"/>
      <c r="AU253" s="265"/>
      <c r="AV253" s="265"/>
      <c r="AW253" s="265"/>
      <c r="AX253" s="265"/>
      <c r="AY253" s="265"/>
      <c r="AZ253" s="265"/>
      <c r="BA253" s="265"/>
      <c r="BB253" s="265"/>
      <c r="BC253" s="265"/>
      <c r="BD253" s="265"/>
      <c r="BE253" s="265"/>
      <c r="BF253" s="265"/>
      <c r="BG253" s="265"/>
      <c r="BH253" s="265"/>
      <c r="BI253" s="265"/>
      <c r="BJ253" s="265"/>
      <c r="BK253" s="265"/>
      <c r="BL253" s="265"/>
      <c r="BM253" s="265"/>
      <c r="BN253" s="265"/>
      <c r="BO253" s="265"/>
      <c r="BP253" s="265"/>
      <c r="BQ253" s="265"/>
      <c r="BR253" s="265"/>
      <c r="BS253" s="265"/>
      <c r="BT253" s="265"/>
      <c r="BU253" s="265"/>
      <c r="BV253" s="265"/>
      <c r="BW253" s="265"/>
      <c r="BX253" s="615"/>
    </row>
    <row r="254" spans="1:76" s="174" customFormat="1" ht="14">
      <c r="A254" s="172"/>
      <c r="B254" s="303"/>
      <c r="C254" s="159"/>
      <c r="D254" s="179"/>
      <c r="E254" s="179"/>
      <c r="F254" s="179"/>
      <c r="G254" s="179"/>
      <c r="I254" s="183"/>
      <c r="Q254" s="183"/>
      <c r="R254" s="159"/>
      <c r="S254" s="159"/>
      <c r="U254" s="193"/>
      <c r="V254" s="194"/>
      <c r="W254" s="195"/>
      <c r="Y254" s="525"/>
      <c r="Z254" s="265"/>
      <c r="AA254" s="265"/>
      <c r="AB254" s="265"/>
      <c r="AC254" s="265"/>
      <c r="AD254" s="265"/>
      <c r="AE254" s="265"/>
      <c r="AF254" s="265"/>
      <c r="AG254" s="265"/>
      <c r="AH254" s="265"/>
      <c r="AI254" s="265"/>
      <c r="AJ254" s="265"/>
      <c r="AK254" s="265"/>
      <c r="AL254" s="265"/>
      <c r="AM254" s="265"/>
      <c r="AN254" s="265"/>
      <c r="AO254" s="618"/>
      <c r="AP254" s="265"/>
      <c r="AQ254" s="265"/>
      <c r="AR254" s="265"/>
      <c r="AS254" s="266"/>
      <c r="AT254" s="266"/>
      <c r="AU254" s="266"/>
      <c r="AV254" s="266"/>
      <c r="AW254" s="265"/>
      <c r="AX254" s="265"/>
      <c r="AY254" s="265"/>
      <c r="AZ254" s="265"/>
      <c r="BA254" s="265"/>
      <c r="BB254" s="265"/>
      <c r="BC254" s="265"/>
      <c r="BD254" s="265"/>
      <c r="BE254" s="265"/>
      <c r="BF254" s="265"/>
      <c r="BG254" s="265"/>
      <c r="BH254" s="265"/>
      <c r="BI254" s="265"/>
      <c r="BJ254" s="265"/>
      <c r="BK254" s="265"/>
      <c r="BL254" s="265"/>
      <c r="BM254" s="265"/>
      <c r="BN254" s="265"/>
      <c r="BO254" s="265"/>
      <c r="BP254" s="265"/>
      <c r="BQ254" s="265"/>
      <c r="BR254" s="265"/>
      <c r="BS254" s="265"/>
      <c r="BT254" s="265"/>
      <c r="BU254" s="265"/>
      <c r="BV254" s="265"/>
      <c r="BW254" s="265"/>
      <c r="BX254" s="618"/>
    </row>
    <row r="255" spans="1:76" s="83" customFormat="1" ht="14">
      <c r="B255" s="270"/>
      <c r="I255" s="174"/>
      <c r="J255" s="172"/>
      <c r="K255" s="174"/>
      <c r="L255" s="174"/>
      <c r="M255" s="174"/>
      <c r="N255" s="174"/>
      <c r="O255" s="174"/>
      <c r="P255" s="174"/>
      <c r="Q255" s="174"/>
      <c r="R255" s="174"/>
      <c r="S255" s="165"/>
      <c r="T255" s="174"/>
      <c r="U255" s="174"/>
      <c r="V255" s="174"/>
      <c r="W255" s="174"/>
      <c r="Y255" s="526"/>
      <c r="Z255" s="270"/>
      <c r="AA255" s="270"/>
      <c r="AB255" s="270"/>
      <c r="AC255" s="270"/>
      <c r="AD255" s="270"/>
      <c r="AE255" s="270"/>
      <c r="AF255" s="270"/>
      <c r="AG255" s="270"/>
      <c r="AH255" s="270"/>
      <c r="AI255" s="270"/>
      <c r="AJ255" s="270"/>
      <c r="AK255" s="270"/>
      <c r="AL255" s="270"/>
      <c r="AM255" s="270"/>
      <c r="AN255" s="270"/>
      <c r="AO255" s="526"/>
      <c r="AP255" s="270"/>
      <c r="AQ255" s="270"/>
      <c r="AR255" s="270"/>
      <c r="AS255" s="270"/>
      <c r="AT255" s="270"/>
      <c r="AU255" s="270"/>
      <c r="AV255" s="270"/>
      <c r="AW255" s="270"/>
      <c r="AX255" s="270"/>
      <c r="AY255" s="270"/>
      <c r="AZ255" s="270"/>
      <c r="BA255" s="270"/>
      <c r="BB255" s="270"/>
      <c r="BC255" s="270"/>
      <c r="BD255" s="270"/>
      <c r="BE255" s="270"/>
      <c r="BF255" s="270"/>
      <c r="BG255" s="270"/>
      <c r="BH255" s="270"/>
      <c r="BI255" s="270"/>
      <c r="BJ255" s="270"/>
      <c r="BK255" s="270"/>
      <c r="BL255" s="270"/>
      <c r="BM255" s="270"/>
      <c r="BN255" s="270"/>
      <c r="BO255" s="270"/>
      <c r="BP255" s="270"/>
      <c r="BQ255" s="270"/>
      <c r="BR255" s="270"/>
      <c r="BS255" s="270"/>
      <c r="BT255" s="270"/>
      <c r="BU255" s="270"/>
      <c r="BV255" s="270"/>
      <c r="BW255" s="270"/>
      <c r="BX255" s="526"/>
    </row>
    <row r="256" spans="1:76" s="57" customFormat="1" ht="18">
      <c r="A256" s="138">
        <f>A222+1</f>
        <v>7</v>
      </c>
      <c r="B256" s="298"/>
      <c r="C256" s="139" t="str">
        <f>VariableSolutionAnnualCapacity</f>
        <v>Average Annual Use - SOLUTION</v>
      </c>
      <c r="D256" s="196"/>
      <c r="E256" s="210"/>
      <c r="F256" s="210" t="s">
        <v>103</v>
      </c>
      <c r="G256" s="22"/>
      <c r="H256" s="22"/>
      <c r="I256" s="22"/>
      <c r="J256" s="196"/>
      <c r="K256" s="196"/>
      <c r="L256" s="140"/>
      <c r="M256" s="210"/>
      <c r="N256" s="210"/>
      <c r="O256" s="22"/>
      <c r="P256" s="22"/>
      <c r="Q256" s="22"/>
      <c r="R256" s="839" t="s">
        <v>154</v>
      </c>
      <c r="S256" s="839"/>
      <c r="T256" s="839"/>
      <c r="U256" s="839"/>
      <c r="V256" s="22"/>
      <c r="W256" s="22"/>
      <c r="Y256" s="526"/>
      <c r="Z256" s="481"/>
      <c r="AA256" s="481"/>
      <c r="AB256" s="481"/>
      <c r="AC256" s="481"/>
      <c r="AD256" s="481"/>
      <c r="AE256" s="481"/>
      <c r="AF256" s="481"/>
      <c r="AG256" s="481"/>
      <c r="AH256" s="481"/>
      <c r="AI256" s="481"/>
      <c r="AJ256" s="481"/>
      <c r="AK256" s="481"/>
      <c r="AL256" s="481"/>
      <c r="AM256" s="481"/>
      <c r="AN256" s="481"/>
      <c r="AO256" s="481"/>
      <c r="AP256" s="614">
        <f>A256</f>
        <v>7</v>
      </c>
      <c r="AQ256" s="614" t="str">
        <f>C256</f>
        <v>Average Annual Use - SOLUTION</v>
      </c>
      <c r="AR256" s="615"/>
      <c r="AS256" s="616"/>
      <c r="AT256" s="616"/>
      <c r="AU256" s="616"/>
      <c r="AV256" s="616"/>
      <c r="AW256" s="615"/>
      <c r="AX256" s="615"/>
      <c r="AY256" s="615"/>
      <c r="AZ256" s="615"/>
      <c r="BA256" s="615"/>
      <c r="BB256" s="615"/>
      <c r="BC256" s="615"/>
      <c r="BD256" s="615"/>
      <c r="BE256" s="615"/>
      <c r="BF256" s="615"/>
      <c r="BG256" s="615"/>
      <c r="BH256" s="615"/>
      <c r="BI256" s="615"/>
      <c r="BJ256" s="615"/>
      <c r="BK256" s="615"/>
      <c r="BL256" s="615"/>
      <c r="BM256" s="615"/>
      <c r="BN256" s="615"/>
      <c r="BO256" s="615"/>
      <c r="BP256" s="615"/>
      <c r="BQ256" s="615"/>
      <c r="BR256" s="615"/>
      <c r="BS256" s="615"/>
      <c r="BT256" s="615"/>
      <c r="BU256" s="615"/>
      <c r="BV256" s="615"/>
      <c r="BW256" s="615"/>
      <c r="BX256" s="481"/>
    </row>
    <row r="257" spans="1:76" s="2" customFormat="1" ht="14">
      <c r="A257" s="199"/>
      <c r="B257" s="299"/>
      <c r="C257" s="199"/>
      <c r="D257" s="130"/>
      <c r="E257" s="130"/>
      <c r="F257" s="130"/>
      <c r="G257" s="130"/>
      <c r="J257" s="130"/>
      <c r="K257" s="130"/>
      <c r="L257" s="174"/>
      <c r="M257" s="174"/>
      <c r="N257" s="174"/>
      <c r="S257" s="83"/>
      <c r="T257" s="83"/>
      <c r="Y257" s="526"/>
      <c r="Z257" s="5"/>
      <c r="AA257" s="5"/>
      <c r="AB257" s="5"/>
      <c r="AC257" s="5"/>
      <c r="AD257" s="5"/>
      <c r="AE257" s="5"/>
      <c r="AF257" s="5"/>
      <c r="AG257" s="5"/>
      <c r="AH257" s="5"/>
      <c r="AI257" s="5"/>
      <c r="AJ257" s="5"/>
      <c r="AK257" s="5"/>
      <c r="AL257" s="5"/>
      <c r="AM257" s="5"/>
      <c r="AN257" s="5"/>
      <c r="AO257" s="481"/>
      <c r="AP257" s="269"/>
      <c r="AQ257" s="269"/>
      <c r="AR257" s="269"/>
      <c r="AS257" s="269"/>
      <c r="AT257" s="269"/>
      <c r="AU257" s="269"/>
      <c r="AV257" s="269"/>
      <c r="AW257" s="586" t="s">
        <v>1</v>
      </c>
      <c r="AX257" s="586"/>
      <c r="AY257" s="269"/>
      <c r="AZ257" s="586" t="s">
        <v>2</v>
      </c>
      <c r="BA257" s="586"/>
      <c r="BB257" s="269"/>
      <c r="BC257" s="586" t="s">
        <v>283</v>
      </c>
      <c r="BD257" s="586"/>
      <c r="BE257" s="269"/>
      <c r="BF257" s="586" t="s">
        <v>284</v>
      </c>
      <c r="BG257" s="586"/>
      <c r="BH257" s="269"/>
      <c r="BI257" s="586" t="s">
        <v>3</v>
      </c>
      <c r="BJ257" s="586"/>
      <c r="BK257" s="269"/>
      <c r="BL257" s="586" t="s">
        <v>4</v>
      </c>
      <c r="BM257" s="586"/>
      <c r="BN257" s="269"/>
      <c r="BO257" s="586" t="s">
        <v>5</v>
      </c>
      <c r="BP257" s="586"/>
      <c r="BQ257" s="269"/>
      <c r="BR257" s="586" t="s">
        <v>6</v>
      </c>
      <c r="BS257" s="586"/>
      <c r="BT257" s="269"/>
      <c r="BU257" s="586" t="s">
        <v>34</v>
      </c>
      <c r="BV257" s="586"/>
      <c r="BW257" s="269"/>
      <c r="BX257" s="481"/>
    </row>
    <row r="258" spans="1:76" s="2" customFormat="1" ht="31" thickBot="1">
      <c r="A258" s="173" t="s">
        <v>39</v>
      </c>
      <c r="B258" s="300" t="s">
        <v>9</v>
      </c>
      <c r="C258" s="211" t="s">
        <v>139</v>
      </c>
      <c r="D258" s="4" t="s">
        <v>40</v>
      </c>
      <c r="E258" s="4" t="s">
        <v>234</v>
      </c>
      <c r="F258" s="211" t="s">
        <v>113</v>
      </c>
      <c r="G258" s="211" t="s">
        <v>424</v>
      </c>
      <c r="H258" s="4" t="s">
        <v>59</v>
      </c>
      <c r="I258" s="695" t="s">
        <v>425</v>
      </c>
      <c r="J258" s="212" t="s">
        <v>133</v>
      </c>
      <c r="K258" s="149" t="s">
        <v>140</v>
      </c>
      <c r="L258" s="150" t="s">
        <v>100</v>
      </c>
      <c r="M258" s="151" t="s">
        <v>141</v>
      </c>
      <c r="N258" s="152" t="s">
        <v>135</v>
      </c>
      <c r="O258" s="152" t="s">
        <v>57</v>
      </c>
      <c r="P258" s="153"/>
      <c r="Q258" s="363" t="s">
        <v>272</v>
      </c>
      <c r="R258" s="364" t="s">
        <v>56</v>
      </c>
      <c r="S258" s="258" t="s">
        <v>41</v>
      </c>
      <c r="T258" s="364" t="s">
        <v>136</v>
      </c>
      <c r="U258" s="156" t="s">
        <v>42</v>
      </c>
      <c r="V258" s="153"/>
      <c r="W258" s="153"/>
      <c r="Y258" s="526"/>
      <c r="Z258" s="5"/>
      <c r="AA258" s="5"/>
      <c r="AB258" s="5"/>
      <c r="AC258" s="5"/>
      <c r="AD258" s="5"/>
      <c r="AE258" s="5"/>
      <c r="AF258" s="5"/>
      <c r="AG258" s="5"/>
      <c r="AH258" s="5"/>
      <c r="AI258" s="5"/>
      <c r="AJ258" s="5"/>
      <c r="AK258" s="5"/>
      <c r="AL258" s="5"/>
      <c r="AM258" s="5"/>
      <c r="AN258" s="5"/>
      <c r="AO258" s="481"/>
      <c r="AP258" s="594"/>
      <c r="AQ258" s="594"/>
      <c r="AR258" s="419" t="s">
        <v>131</v>
      </c>
      <c r="AS258" s="594"/>
      <c r="AT258" s="586" t="s">
        <v>230</v>
      </c>
      <c r="AU258" s="586"/>
      <c r="AV258" s="594"/>
      <c r="AW258" s="596" t="s">
        <v>56</v>
      </c>
      <c r="AX258" s="258" t="s">
        <v>41</v>
      </c>
      <c r="AY258" s="594"/>
      <c r="AZ258" s="596" t="s">
        <v>56</v>
      </c>
      <c r="BA258" s="258" t="s">
        <v>41</v>
      </c>
      <c r="BB258" s="594"/>
      <c r="BC258" s="596" t="s">
        <v>56</v>
      </c>
      <c r="BD258" s="258" t="s">
        <v>41</v>
      </c>
      <c r="BE258" s="594"/>
      <c r="BF258" s="596" t="s">
        <v>56</v>
      </c>
      <c r="BG258" s="258" t="s">
        <v>41</v>
      </c>
      <c r="BH258" s="594"/>
      <c r="BI258" s="596" t="s">
        <v>56</v>
      </c>
      <c r="BJ258" s="258" t="s">
        <v>41</v>
      </c>
      <c r="BK258" s="594"/>
      <c r="BL258" s="596" t="s">
        <v>56</v>
      </c>
      <c r="BM258" s="258" t="s">
        <v>41</v>
      </c>
      <c r="BN258" s="594"/>
      <c r="BO258" s="596" t="s">
        <v>56</v>
      </c>
      <c r="BP258" s="258" t="s">
        <v>41</v>
      </c>
      <c r="BQ258" s="594"/>
      <c r="BR258" s="596" t="s">
        <v>56</v>
      </c>
      <c r="BS258" s="258" t="s">
        <v>41</v>
      </c>
      <c r="BT258" s="594"/>
      <c r="BU258" s="596" t="s">
        <v>56</v>
      </c>
      <c r="BV258" s="258" t="s">
        <v>41</v>
      </c>
      <c r="BW258" s="594"/>
      <c r="BX258" s="481"/>
    </row>
    <row r="259" spans="1:76" s="2" customFormat="1" ht="15">
      <c r="A259" s="159">
        <v>1</v>
      </c>
      <c r="B259" s="301" t="str">
        <f t="shared" ref="B259:B278" si="116">CONCATENATE(E259,": ",C259)</f>
        <v xml:space="preserve">: </v>
      </c>
      <c r="C259" s="160"/>
      <c r="D259" s="160"/>
      <c r="E259" s="160"/>
      <c r="F259" s="160"/>
      <c r="G259" s="161"/>
      <c r="H259" s="162"/>
      <c r="I259" s="162"/>
      <c r="J259" s="317"/>
      <c r="K259" s="313"/>
      <c r="L259" s="170"/>
      <c r="M259" s="659" t="s">
        <v>312</v>
      </c>
      <c r="N259" s="163"/>
      <c r="O259" s="163"/>
      <c r="P259" s="165"/>
      <c r="Q259" s="365"/>
      <c r="R259" s="259" t="str">
        <f>IF(Q259="Y","",IF(AND(L259="",J259=""),"",IF(L259="",J259,L259)))</f>
        <v/>
      </c>
      <c r="S259" s="260" t="str">
        <f>IF(R259="","",IF(R287="Y",T259,IF(R259&gt;=R279-$AA$35*R283,IF(R259&lt;=R279+$AA$35*R283,R259,""),"")))</f>
        <v/>
      </c>
      <c r="T259" s="259" t="str">
        <f>IF(Q259="Y","",IF(AND(L259="",J259=""),"",IF(L259="",J259*N259,L259*N259)))</f>
        <v/>
      </c>
      <c r="U259" s="259" t="str">
        <f t="shared" ref="U259:U278" si="117">IF(AND(M259="",K259=""),"",IF(M259="",K259,M259))</f>
        <v>hours/ year</v>
      </c>
      <c r="V259" s="39"/>
      <c r="W259" s="39"/>
      <c r="Y259" s="526"/>
      <c r="Z259" s="5"/>
      <c r="AA259" s="5"/>
      <c r="AB259" s="5"/>
      <c r="AC259" s="5"/>
      <c r="AD259" s="5"/>
      <c r="AE259" s="5"/>
      <c r="AF259" s="5"/>
      <c r="AG259" s="5"/>
      <c r="AH259" s="5"/>
      <c r="AI259" s="5"/>
      <c r="AJ259" s="5"/>
      <c r="AK259" s="5"/>
      <c r="AL259" s="5"/>
      <c r="AM259" s="5"/>
      <c r="AN259" s="5"/>
      <c r="AO259" s="481"/>
      <c r="AP259" s="269"/>
      <c r="AQ259" s="269"/>
      <c r="AR259" s="597" t="str">
        <f>$U259</f>
        <v>hours/ year</v>
      </c>
      <c r="AS259" s="269"/>
      <c r="AT259" s="596" t="s">
        <v>56</v>
      </c>
      <c r="AU259" s="258" t="s">
        <v>41</v>
      </c>
      <c r="AV259" s="269"/>
      <c r="AW259" s="598" t="str">
        <f t="shared" ref="AW259:AX278" si="118">IF($E259=$AW$83,R259,"")</f>
        <v/>
      </c>
      <c r="AX259" s="598" t="str">
        <f t="shared" si="118"/>
        <v/>
      </c>
      <c r="AY259" s="269"/>
      <c r="AZ259" s="598" t="str">
        <f t="shared" ref="AZ259:BA278" si="119">IF($E259=$AZ$83,R259,"")</f>
        <v/>
      </c>
      <c r="BA259" s="598" t="str">
        <f t="shared" si="119"/>
        <v/>
      </c>
      <c r="BB259" s="269"/>
      <c r="BC259" s="598" t="str">
        <f t="shared" ref="BC259:BD278" si="120">IF($E259=$BC$83,R259,"")</f>
        <v/>
      </c>
      <c r="BD259" s="598" t="str">
        <f t="shared" si="120"/>
        <v/>
      </c>
      <c r="BE259" s="269"/>
      <c r="BF259" s="598" t="str">
        <f t="shared" ref="BF259:BG278" si="121">IF($E259=$BF$83,R259,"")</f>
        <v/>
      </c>
      <c r="BG259" s="598" t="str">
        <f t="shared" si="121"/>
        <v/>
      </c>
      <c r="BH259" s="269"/>
      <c r="BI259" s="598" t="str">
        <f t="shared" ref="BI259:BJ278" si="122">IF($E259=$BI$83,R259,"")</f>
        <v/>
      </c>
      <c r="BJ259" s="598" t="str">
        <f t="shared" si="122"/>
        <v/>
      </c>
      <c r="BK259" s="269"/>
      <c r="BL259" s="598" t="str">
        <f t="shared" ref="BL259:BM278" si="123">IF($E259=$BL$83,R259,"")</f>
        <v/>
      </c>
      <c r="BM259" s="598" t="str">
        <f t="shared" si="123"/>
        <v/>
      </c>
      <c r="BN259" s="269"/>
      <c r="BO259" s="598" t="str">
        <f t="shared" ref="BO259:BP278" si="124">IF($E259=$BO$83,R259,"")</f>
        <v/>
      </c>
      <c r="BP259" s="598" t="str">
        <f t="shared" si="124"/>
        <v/>
      </c>
      <c r="BQ259" s="269"/>
      <c r="BR259" s="598" t="str">
        <f t="shared" ref="BR259:BS278" si="125">IF($E259=$BR$83,R259,"")</f>
        <v/>
      </c>
      <c r="BS259" s="598" t="str">
        <f t="shared" si="125"/>
        <v/>
      </c>
      <c r="BT259" s="269"/>
      <c r="BU259" s="598" t="str">
        <f t="shared" ref="BU259:BV278" si="126">IF($E259=$BU$83,R259,"")</f>
        <v/>
      </c>
      <c r="BV259" s="598" t="str">
        <f t="shared" si="126"/>
        <v/>
      </c>
      <c r="BW259" s="269"/>
      <c r="BX259" s="481"/>
    </row>
    <row r="260" spans="1:76" s="2" customFormat="1" ht="14">
      <c r="A260" s="159">
        <v>2</v>
      </c>
      <c r="B260" s="301" t="str">
        <f t="shared" si="116"/>
        <v xml:space="preserve">: </v>
      </c>
      <c r="C260" s="160"/>
      <c r="D260" s="160"/>
      <c r="E260" s="160"/>
      <c r="F260" s="160"/>
      <c r="G260" s="161"/>
      <c r="H260" s="162"/>
      <c r="I260" s="162"/>
      <c r="J260" s="317"/>
      <c r="K260" s="313"/>
      <c r="L260" s="170"/>
      <c r="M260" s="659" t="s">
        <v>312</v>
      </c>
      <c r="N260" s="163"/>
      <c r="O260" s="163"/>
      <c r="P260" s="165"/>
      <c r="Q260" s="365"/>
      <c r="R260" s="259" t="str">
        <f t="shared" ref="R260:R278" si="127">IF(Q260="Y","",IF(AND(L260="",J260=""),"",IF(L260="",J260,L260)))</f>
        <v/>
      </c>
      <c r="S260" s="260" t="str">
        <f>IF(R260="","",IF(R287="Y",T260,IF(R260&gt;=R279-$AA$35*R283,IF(R260&lt;=R279+$AA$35*R283,R260,""),"")))</f>
        <v/>
      </c>
      <c r="T260" s="259" t="str">
        <f t="shared" ref="T260:T278" si="128">IF(Q260="Y","",IF(AND(L260="",J260=""),"",IF(L260="",J260*N260,L260*N260)))</f>
        <v/>
      </c>
      <c r="U260" s="259" t="str">
        <f t="shared" si="117"/>
        <v>hours/ year</v>
      </c>
      <c r="V260" s="39"/>
      <c r="W260" s="39"/>
      <c r="Y260" s="526"/>
      <c r="Z260" s="5"/>
      <c r="AA260" s="5"/>
      <c r="AB260" s="5"/>
      <c r="AC260" s="5"/>
      <c r="AD260" s="5"/>
      <c r="AE260" s="5"/>
      <c r="AF260" s="5"/>
      <c r="AG260" s="5"/>
      <c r="AH260" s="5"/>
      <c r="AI260" s="5"/>
      <c r="AJ260" s="5"/>
      <c r="AK260" s="5"/>
      <c r="AL260" s="5"/>
      <c r="AM260" s="5"/>
      <c r="AN260" s="5"/>
      <c r="AO260" s="481"/>
      <c r="AP260" s="269"/>
      <c r="AQ260" s="269"/>
      <c r="AR260" s="600"/>
      <c r="AS260" s="269"/>
      <c r="AT260" s="598" t="str">
        <f>IF($E260=$AT$47,R260,"")</f>
        <v/>
      </c>
      <c r="AU260" s="598" t="str">
        <f>IF($E260=$AT$47,S260,"")</f>
        <v/>
      </c>
      <c r="AV260" s="269"/>
      <c r="AW260" s="598" t="str">
        <f t="shared" si="118"/>
        <v/>
      </c>
      <c r="AX260" s="598" t="str">
        <f t="shared" si="118"/>
        <v/>
      </c>
      <c r="AY260" s="269"/>
      <c r="AZ260" s="598" t="str">
        <f t="shared" si="119"/>
        <v/>
      </c>
      <c r="BA260" s="598" t="str">
        <f t="shared" si="119"/>
        <v/>
      </c>
      <c r="BB260" s="269"/>
      <c r="BC260" s="598" t="str">
        <f t="shared" si="120"/>
        <v/>
      </c>
      <c r="BD260" s="598" t="str">
        <f t="shared" si="120"/>
        <v/>
      </c>
      <c r="BE260" s="269"/>
      <c r="BF260" s="598" t="str">
        <f t="shared" si="121"/>
        <v/>
      </c>
      <c r="BG260" s="598" t="str">
        <f t="shared" si="121"/>
        <v/>
      </c>
      <c r="BH260" s="269"/>
      <c r="BI260" s="598" t="str">
        <f t="shared" si="122"/>
        <v/>
      </c>
      <c r="BJ260" s="598" t="str">
        <f t="shared" si="122"/>
        <v/>
      </c>
      <c r="BK260" s="269"/>
      <c r="BL260" s="598" t="str">
        <f t="shared" si="123"/>
        <v/>
      </c>
      <c r="BM260" s="598" t="str">
        <f t="shared" si="123"/>
        <v/>
      </c>
      <c r="BN260" s="269"/>
      <c r="BO260" s="598" t="str">
        <f t="shared" si="124"/>
        <v/>
      </c>
      <c r="BP260" s="598" t="str">
        <f t="shared" si="124"/>
        <v/>
      </c>
      <c r="BQ260" s="269"/>
      <c r="BR260" s="598" t="str">
        <f t="shared" si="125"/>
        <v/>
      </c>
      <c r="BS260" s="598" t="str">
        <f t="shared" si="125"/>
        <v/>
      </c>
      <c r="BT260" s="269"/>
      <c r="BU260" s="598" t="str">
        <f t="shared" si="126"/>
        <v/>
      </c>
      <c r="BV260" s="598" t="str">
        <f t="shared" si="126"/>
        <v/>
      </c>
      <c r="BW260" s="269"/>
      <c r="BX260" s="481"/>
    </row>
    <row r="261" spans="1:76" s="2" customFormat="1" ht="12" customHeight="1">
      <c r="A261" s="159">
        <v>3</v>
      </c>
      <c r="B261" s="301" t="str">
        <f>CONCATENATE(E261,": ",C261)</f>
        <v xml:space="preserve">: </v>
      </c>
      <c r="C261" s="168"/>
      <c r="D261" s="162"/>
      <c r="E261" s="162"/>
      <c r="F261" s="169"/>
      <c r="G261" s="161"/>
      <c r="H261" s="162"/>
      <c r="I261" s="162"/>
      <c r="J261" s="317"/>
      <c r="K261" s="313"/>
      <c r="L261" s="170"/>
      <c r="M261" s="659" t="s">
        <v>312</v>
      </c>
      <c r="N261" s="163"/>
      <c r="O261" s="163"/>
      <c r="P261" s="165"/>
      <c r="Q261" s="365"/>
      <c r="R261" s="259" t="str">
        <f t="shared" si="127"/>
        <v/>
      </c>
      <c r="S261" s="260" t="str">
        <f>IF(R261="","",IF(R287="Y",T261,IF(R261&gt;=R279-$AA$35*R283,IF(R261&lt;=R279+$AA$35*R283,R261,""),"")))</f>
        <v/>
      </c>
      <c r="T261" s="259" t="str">
        <f t="shared" si="128"/>
        <v/>
      </c>
      <c r="U261" s="259" t="str">
        <f t="shared" si="117"/>
        <v>hours/ year</v>
      </c>
      <c r="V261" s="39"/>
      <c r="W261" s="39"/>
      <c r="Y261" s="526"/>
      <c r="Z261" s="5"/>
      <c r="AA261" s="5"/>
      <c r="AB261" s="5"/>
      <c r="AC261" s="5"/>
      <c r="AD261" s="5"/>
      <c r="AE261" s="5"/>
      <c r="AF261" s="5"/>
      <c r="AG261" s="5"/>
      <c r="AH261" s="5"/>
      <c r="AI261" s="5"/>
      <c r="AJ261" s="5"/>
      <c r="AK261" s="5"/>
      <c r="AL261" s="5"/>
      <c r="AM261" s="5"/>
      <c r="AN261" s="5"/>
      <c r="AO261" s="481"/>
      <c r="AP261" s="269"/>
      <c r="AQ261" s="269"/>
      <c r="AR261" s="600"/>
      <c r="AS261" s="269"/>
      <c r="AT261" s="598" t="str">
        <f t="shared" ref="AT261:AU279" si="129">IF($E261=$AT$47,R261,"")</f>
        <v/>
      </c>
      <c r="AU261" s="598" t="str">
        <f t="shared" si="129"/>
        <v/>
      </c>
      <c r="AV261" s="269"/>
      <c r="AW261" s="598" t="str">
        <f t="shared" si="118"/>
        <v/>
      </c>
      <c r="AX261" s="598" t="str">
        <f t="shared" si="118"/>
        <v/>
      </c>
      <c r="AY261" s="269"/>
      <c r="AZ261" s="598" t="str">
        <f t="shared" si="119"/>
        <v/>
      </c>
      <c r="BA261" s="598" t="str">
        <f t="shared" si="119"/>
        <v/>
      </c>
      <c r="BB261" s="269"/>
      <c r="BC261" s="598" t="str">
        <f t="shared" si="120"/>
        <v/>
      </c>
      <c r="BD261" s="598" t="str">
        <f t="shared" si="120"/>
        <v/>
      </c>
      <c r="BE261" s="269"/>
      <c r="BF261" s="598" t="str">
        <f t="shared" si="121"/>
        <v/>
      </c>
      <c r="BG261" s="598" t="str">
        <f t="shared" si="121"/>
        <v/>
      </c>
      <c r="BH261" s="269"/>
      <c r="BI261" s="598" t="str">
        <f t="shared" si="122"/>
        <v/>
      </c>
      <c r="BJ261" s="598" t="str">
        <f t="shared" si="122"/>
        <v/>
      </c>
      <c r="BK261" s="269"/>
      <c r="BL261" s="598" t="str">
        <f t="shared" si="123"/>
        <v/>
      </c>
      <c r="BM261" s="598" t="str">
        <f t="shared" si="123"/>
        <v/>
      </c>
      <c r="BN261" s="269"/>
      <c r="BO261" s="598" t="str">
        <f t="shared" si="124"/>
        <v/>
      </c>
      <c r="BP261" s="598" t="str">
        <f t="shared" si="124"/>
        <v/>
      </c>
      <c r="BQ261" s="269"/>
      <c r="BR261" s="598" t="str">
        <f t="shared" si="125"/>
        <v/>
      </c>
      <c r="BS261" s="598" t="str">
        <f t="shared" si="125"/>
        <v/>
      </c>
      <c r="BT261" s="269"/>
      <c r="BU261" s="598" t="str">
        <f t="shared" si="126"/>
        <v/>
      </c>
      <c r="BV261" s="598" t="str">
        <f t="shared" si="126"/>
        <v/>
      </c>
      <c r="BW261" s="269"/>
      <c r="BX261" s="481"/>
    </row>
    <row r="262" spans="1:76" s="2" customFormat="1" ht="14">
      <c r="A262" s="159">
        <v>4</v>
      </c>
      <c r="B262" s="301" t="str">
        <f t="shared" si="116"/>
        <v xml:space="preserve">: </v>
      </c>
      <c r="C262" s="168"/>
      <c r="D262" s="162"/>
      <c r="E262" s="162"/>
      <c r="F262" s="169"/>
      <c r="G262" s="161"/>
      <c r="H262" s="162"/>
      <c r="I262" s="162"/>
      <c r="J262" s="315"/>
      <c r="K262" s="313"/>
      <c r="L262" s="170"/>
      <c r="M262" s="659" t="s">
        <v>312</v>
      </c>
      <c r="N262" s="163"/>
      <c r="O262" s="163"/>
      <c r="P262" s="165"/>
      <c r="Q262" s="365"/>
      <c r="R262" s="259" t="str">
        <f t="shared" si="127"/>
        <v/>
      </c>
      <c r="S262" s="260" t="str">
        <f>IF(R262="","",IF(R287="Y",T262,IF(R262&gt;=R279-$AA$35*R283,IF(R262&lt;=R279+$AA$35*R283,R262,""),"")))</f>
        <v/>
      </c>
      <c r="T262" s="259" t="str">
        <f t="shared" si="128"/>
        <v/>
      </c>
      <c r="U262" s="259" t="str">
        <f t="shared" si="117"/>
        <v>hours/ year</v>
      </c>
      <c r="V262" s="39"/>
      <c r="W262" s="39"/>
      <c r="Y262" s="526"/>
      <c r="Z262" s="5"/>
      <c r="AA262" s="5"/>
      <c r="AB262" s="5"/>
      <c r="AC262" s="5"/>
      <c r="AD262" s="5"/>
      <c r="AE262" s="5"/>
      <c r="AF262" s="5"/>
      <c r="AG262" s="5"/>
      <c r="AH262" s="5"/>
      <c r="AI262" s="5"/>
      <c r="AJ262" s="5"/>
      <c r="AK262" s="5"/>
      <c r="AL262" s="5"/>
      <c r="AM262" s="5"/>
      <c r="AN262" s="5"/>
      <c r="AO262" s="481"/>
      <c r="AP262" s="269"/>
      <c r="AQ262" s="269"/>
      <c r="AR262" s="600"/>
      <c r="AS262" s="269"/>
      <c r="AT262" s="598" t="str">
        <f t="shared" si="129"/>
        <v/>
      </c>
      <c r="AU262" s="598" t="str">
        <f t="shared" si="129"/>
        <v/>
      </c>
      <c r="AV262" s="269"/>
      <c r="AW262" s="598" t="str">
        <f t="shared" si="118"/>
        <v/>
      </c>
      <c r="AX262" s="598" t="str">
        <f t="shared" si="118"/>
        <v/>
      </c>
      <c r="AY262" s="269"/>
      <c r="AZ262" s="598" t="str">
        <f t="shared" si="119"/>
        <v/>
      </c>
      <c r="BA262" s="598" t="str">
        <f t="shared" si="119"/>
        <v/>
      </c>
      <c r="BB262" s="269"/>
      <c r="BC262" s="598" t="str">
        <f t="shared" si="120"/>
        <v/>
      </c>
      <c r="BD262" s="598" t="str">
        <f t="shared" si="120"/>
        <v/>
      </c>
      <c r="BE262" s="269"/>
      <c r="BF262" s="598" t="str">
        <f t="shared" si="121"/>
        <v/>
      </c>
      <c r="BG262" s="598" t="str">
        <f t="shared" si="121"/>
        <v/>
      </c>
      <c r="BH262" s="269"/>
      <c r="BI262" s="598" t="str">
        <f t="shared" si="122"/>
        <v/>
      </c>
      <c r="BJ262" s="598" t="str">
        <f t="shared" si="122"/>
        <v/>
      </c>
      <c r="BK262" s="269"/>
      <c r="BL262" s="598" t="str">
        <f t="shared" si="123"/>
        <v/>
      </c>
      <c r="BM262" s="598" t="str">
        <f t="shared" si="123"/>
        <v/>
      </c>
      <c r="BN262" s="269"/>
      <c r="BO262" s="598" t="str">
        <f t="shared" si="124"/>
        <v/>
      </c>
      <c r="BP262" s="598" t="str">
        <f t="shared" si="124"/>
        <v/>
      </c>
      <c r="BQ262" s="269"/>
      <c r="BR262" s="598" t="str">
        <f t="shared" si="125"/>
        <v/>
      </c>
      <c r="BS262" s="598" t="str">
        <f t="shared" si="125"/>
        <v/>
      </c>
      <c r="BT262" s="269"/>
      <c r="BU262" s="598" t="str">
        <f t="shared" si="126"/>
        <v/>
      </c>
      <c r="BV262" s="598" t="str">
        <f t="shared" si="126"/>
        <v/>
      </c>
      <c r="BW262" s="269"/>
      <c r="BX262" s="481"/>
    </row>
    <row r="263" spans="1:76" s="2" customFormat="1" ht="14">
      <c r="A263" s="159">
        <v>5</v>
      </c>
      <c r="B263" s="301" t="str">
        <f t="shared" si="116"/>
        <v xml:space="preserve">: </v>
      </c>
      <c r="C263" s="169"/>
      <c r="D263" s="169"/>
      <c r="E263" s="169"/>
      <c r="F263" s="169"/>
      <c r="G263" s="161"/>
      <c r="H263" s="162"/>
      <c r="I263" s="162"/>
      <c r="J263" s="315"/>
      <c r="K263" s="313"/>
      <c r="L263" s="170"/>
      <c r="M263" s="659" t="s">
        <v>312</v>
      </c>
      <c r="N263" s="163"/>
      <c r="O263" s="163"/>
      <c r="P263" s="165"/>
      <c r="Q263" s="365"/>
      <c r="R263" s="259" t="str">
        <f t="shared" si="127"/>
        <v/>
      </c>
      <c r="S263" s="260" t="str">
        <f>IF(R263="","",IF(R287="Y",T263,IF(R263&gt;=R279-$AA$35*R283,IF(R263&lt;=R279+$AA$35*R283,R263,""),"")))</f>
        <v/>
      </c>
      <c r="T263" s="259" t="str">
        <f t="shared" si="128"/>
        <v/>
      </c>
      <c r="U263" s="259" t="str">
        <f t="shared" si="117"/>
        <v>hours/ year</v>
      </c>
      <c r="V263" s="39"/>
      <c r="W263" s="39"/>
      <c r="Y263" s="526"/>
      <c r="Z263" s="5"/>
      <c r="AA263" s="5"/>
      <c r="AB263" s="5"/>
      <c r="AC263" s="5"/>
      <c r="AD263" s="5"/>
      <c r="AE263" s="5"/>
      <c r="AF263" s="5"/>
      <c r="AG263" s="5"/>
      <c r="AH263" s="5"/>
      <c r="AI263" s="5"/>
      <c r="AJ263" s="5"/>
      <c r="AK263" s="5"/>
      <c r="AL263" s="5"/>
      <c r="AM263" s="5"/>
      <c r="AN263" s="5"/>
      <c r="AO263" s="481"/>
      <c r="AP263" s="269"/>
      <c r="AQ263" s="269"/>
      <c r="AR263" s="600"/>
      <c r="AS263" s="269"/>
      <c r="AT263" s="598" t="str">
        <f t="shared" si="129"/>
        <v/>
      </c>
      <c r="AU263" s="598" t="str">
        <f t="shared" si="129"/>
        <v/>
      </c>
      <c r="AV263" s="269"/>
      <c r="AW263" s="598" t="str">
        <f t="shared" si="118"/>
        <v/>
      </c>
      <c r="AX263" s="598" t="str">
        <f t="shared" si="118"/>
        <v/>
      </c>
      <c r="AY263" s="269"/>
      <c r="AZ263" s="598" t="str">
        <f t="shared" si="119"/>
        <v/>
      </c>
      <c r="BA263" s="598" t="str">
        <f t="shared" si="119"/>
        <v/>
      </c>
      <c r="BB263" s="269"/>
      <c r="BC263" s="598" t="str">
        <f t="shared" si="120"/>
        <v/>
      </c>
      <c r="BD263" s="598" t="str">
        <f t="shared" si="120"/>
        <v/>
      </c>
      <c r="BE263" s="269"/>
      <c r="BF263" s="598" t="str">
        <f t="shared" si="121"/>
        <v/>
      </c>
      <c r="BG263" s="598" t="str">
        <f t="shared" si="121"/>
        <v/>
      </c>
      <c r="BH263" s="269"/>
      <c r="BI263" s="598" t="str">
        <f t="shared" si="122"/>
        <v/>
      </c>
      <c r="BJ263" s="598" t="str">
        <f t="shared" si="122"/>
        <v/>
      </c>
      <c r="BK263" s="269"/>
      <c r="BL263" s="598" t="str">
        <f t="shared" si="123"/>
        <v/>
      </c>
      <c r="BM263" s="598" t="str">
        <f t="shared" si="123"/>
        <v/>
      </c>
      <c r="BN263" s="269"/>
      <c r="BO263" s="598" t="str">
        <f t="shared" si="124"/>
        <v/>
      </c>
      <c r="BP263" s="598" t="str">
        <f t="shared" si="124"/>
        <v/>
      </c>
      <c r="BQ263" s="269"/>
      <c r="BR263" s="598" t="str">
        <f t="shared" si="125"/>
        <v/>
      </c>
      <c r="BS263" s="598" t="str">
        <f t="shared" si="125"/>
        <v/>
      </c>
      <c r="BT263" s="269"/>
      <c r="BU263" s="598" t="str">
        <f t="shared" si="126"/>
        <v/>
      </c>
      <c r="BV263" s="598" t="str">
        <f t="shared" si="126"/>
        <v/>
      </c>
      <c r="BW263" s="269"/>
      <c r="BX263" s="481"/>
    </row>
    <row r="264" spans="1:76" s="2" customFormat="1" ht="14">
      <c r="A264" s="159">
        <v>6</v>
      </c>
      <c r="B264" s="301" t="str">
        <f t="shared" si="116"/>
        <v xml:space="preserve">: </v>
      </c>
      <c r="C264" s="169"/>
      <c r="D264" s="169"/>
      <c r="E264" s="169"/>
      <c r="F264" s="169"/>
      <c r="G264" s="161"/>
      <c r="H264" s="162"/>
      <c r="I264" s="162"/>
      <c r="J264" s="318"/>
      <c r="K264" s="313"/>
      <c r="L264" s="170"/>
      <c r="M264" s="659" t="s">
        <v>312</v>
      </c>
      <c r="N264" s="163"/>
      <c r="O264" s="163"/>
      <c r="P264" s="165"/>
      <c r="Q264" s="365"/>
      <c r="R264" s="259" t="str">
        <f t="shared" si="127"/>
        <v/>
      </c>
      <c r="S264" s="260" t="str">
        <f>IF(R264="","",IF(R287="Y",T264,IF(R264&gt;=R279-$AA$35*R283,IF(R264&lt;=R279+$AA$35*R283,R264,""),"")))</f>
        <v/>
      </c>
      <c r="T264" s="259" t="str">
        <f t="shared" si="128"/>
        <v/>
      </c>
      <c r="U264" s="259" t="str">
        <f t="shared" si="117"/>
        <v>hours/ year</v>
      </c>
      <c r="V264" s="39"/>
      <c r="W264" s="39"/>
      <c r="Y264" s="526"/>
      <c r="Z264" s="5"/>
      <c r="AA264" s="5"/>
      <c r="AB264" s="5"/>
      <c r="AC264" s="5"/>
      <c r="AD264" s="5"/>
      <c r="AE264" s="5"/>
      <c r="AF264" s="5"/>
      <c r="AG264" s="5"/>
      <c r="AH264" s="5"/>
      <c r="AI264" s="5"/>
      <c r="AJ264" s="5"/>
      <c r="AK264" s="5"/>
      <c r="AL264" s="5"/>
      <c r="AM264" s="5"/>
      <c r="AN264" s="5"/>
      <c r="AO264" s="481"/>
      <c r="AP264" s="269"/>
      <c r="AQ264" s="269"/>
      <c r="AR264" s="600"/>
      <c r="AS264" s="269"/>
      <c r="AT264" s="598" t="str">
        <f t="shared" si="129"/>
        <v/>
      </c>
      <c r="AU264" s="598" t="str">
        <f t="shared" si="129"/>
        <v/>
      </c>
      <c r="AV264" s="269"/>
      <c r="AW264" s="598" t="str">
        <f t="shared" si="118"/>
        <v/>
      </c>
      <c r="AX264" s="598" t="str">
        <f t="shared" si="118"/>
        <v/>
      </c>
      <c r="AY264" s="269"/>
      <c r="AZ264" s="598" t="str">
        <f t="shared" si="119"/>
        <v/>
      </c>
      <c r="BA264" s="598" t="str">
        <f t="shared" si="119"/>
        <v/>
      </c>
      <c r="BB264" s="269"/>
      <c r="BC264" s="598" t="str">
        <f t="shared" si="120"/>
        <v/>
      </c>
      <c r="BD264" s="598" t="str">
        <f t="shared" si="120"/>
        <v/>
      </c>
      <c r="BE264" s="269"/>
      <c r="BF264" s="598" t="str">
        <f t="shared" si="121"/>
        <v/>
      </c>
      <c r="BG264" s="598" t="str">
        <f t="shared" si="121"/>
        <v/>
      </c>
      <c r="BH264" s="269"/>
      <c r="BI264" s="598" t="str">
        <f t="shared" si="122"/>
        <v/>
      </c>
      <c r="BJ264" s="598" t="str">
        <f t="shared" si="122"/>
        <v/>
      </c>
      <c r="BK264" s="269"/>
      <c r="BL264" s="598" t="str">
        <f t="shared" si="123"/>
        <v/>
      </c>
      <c r="BM264" s="598" t="str">
        <f t="shared" si="123"/>
        <v/>
      </c>
      <c r="BN264" s="269"/>
      <c r="BO264" s="598" t="str">
        <f t="shared" si="124"/>
        <v/>
      </c>
      <c r="BP264" s="598" t="str">
        <f t="shared" si="124"/>
        <v/>
      </c>
      <c r="BQ264" s="269"/>
      <c r="BR264" s="598" t="str">
        <f t="shared" si="125"/>
        <v/>
      </c>
      <c r="BS264" s="598" t="str">
        <f t="shared" si="125"/>
        <v/>
      </c>
      <c r="BT264" s="269"/>
      <c r="BU264" s="598" t="str">
        <f t="shared" si="126"/>
        <v/>
      </c>
      <c r="BV264" s="598" t="str">
        <f t="shared" si="126"/>
        <v/>
      </c>
      <c r="BW264" s="269"/>
      <c r="BX264" s="481"/>
    </row>
    <row r="265" spans="1:76" s="2" customFormat="1" ht="14">
      <c r="A265" s="159">
        <v>7</v>
      </c>
      <c r="B265" s="301" t="str">
        <f t="shared" si="116"/>
        <v xml:space="preserve">: </v>
      </c>
      <c r="C265" s="169"/>
      <c r="D265" s="169"/>
      <c r="E265" s="169"/>
      <c r="F265" s="169"/>
      <c r="G265" s="161"/>
      <c r="H265" s="162"/>
      <c r="I265" s="162"/>
      <c r="J265" s="318"/>
      <c r="K265" s="313"/>
      <c r="L265" s="170"/>
      <c r="M265" s="659" t="s">
        <v>312</v>
      </c>
      <c r="N265" s="163"/>
      <c r="O265" s="163"/>
      <c r="P265" s="165"/>
      <c r="Q265" s="365"/>
      <c r="R265" s="259" t="str">
        <f t="shared" si="127"/>
        <v/>
      </c>
      <c r="S265" s="260" t="str">
        <f>IF(R265="","",IF(R287="Y",T265,IF(R265&gt;=R279-$AA$35*R283,IF(R265&lt;=R279+$AA$35*R283,R265,""),"")))</f>
        <v/>
      </c>
      <c r="T265" s="259" t="str">
        <f t="shared" si="128"/>
        <v/>
      </c>
      <c r="U265" s="259" t="str">
        <f t="shared" si="117"/>
        <v>hours/ year</v>
      </c>
      <c r="V265" s="39"/>
      <c r="W265" s="39"/>
      <c r="Y265" s="526"/>
      <c r="Z265" s="5"/>
      <c r="AA265" s="5"/>
      <c r="AB265" s="5"/>
      <c r="AC265" s="5"/>
      <c r="AD265" s="5"/>
      <c r="AE265" s="5"/>
      <c r="AF265" s="5"/>
      <c r="AG265" s="5"/>
      <c r="AH265" s="5"/>
      <c r="AI265" s="5"/>
      <c r="AJ265" s="5"/>
      <c r="AK265" s="5"/>
      <c r="AL265" s="5"/>
      <c r="AM265" s="5"/>
      <c r="AN265" s="5"/>
      <c r="AO265" s="481"/>
      <c r="AP265" s="269"/>
      <c r="AQ265" s="269"/>
      <c r="AR265" s="600"/>
      <c r="AS265" s="269"/>
      <c r="AT265" s="598" t="str">
        <f t="shared" si="129"/>
        <v/>
      </c>
      <c r="AU265" s="598" t="str">
        <f t="shared" si="129"/>
        <v/>
      </c>
      <c r="AV265" s="269"/>
      <c r="AW265" s="598" t="str">
        <f t="shared" si="118"/>
        <v/>
      </c>
      <c r="AX265" s="598" t="str">
        <f t="shared" si="118"/>
        <v/>
      </c>
      <c r="AY265" s="269"/>
      <c r="AZ265" s="598" t="str">
        <f t="shared" si="119"/>
        <v/>
      </c>
      <c r="BA265" s="598" t="str">
        <f t="shared" si="119"/>
        <v/>
      </c>
      <c r="BB265" s="269"/>
      <c r="BC265" s="598" t="str">
        <f t="shared" si="120"/>
        <v/>
      </c>
      <c r="BD265" s="598" t="str">
        <f t="shared" si="120"/>
        <v/>
      </c>
      <c r="BE265" s="269"/>
      <c r="BF265" s="598" t="str">
        <f t="shared" si="121"/>
        <v/>
      </c>
      <c r="BG265" s="598" t="str">
        <f t="shared" si="121"/>
        <v/>
      </c>
      <c r="BH265" s="269"/>
      <c r="BI265" s="598" t="str">
        <f t="shared" si="122"/>
        <v/>
      </c>
      <c r="BJ265" s="598" t="str">
        <f t="shared" si="122"/>
        <v/>
      </c>
      <c r="BK265" s="269"/>
      <c r="BL265" s="598" t="str">
        <f t="shared" si="123"/>
        <v/>
      </c>
      <c r="BM265" s="598" t="str">
        <f t="shared" si="123"/>
        <v/>
      </c>
      <c r="BN265" s="269"/>
      <c r="BO265" s="598" t="str">
        <f t="shared" si="124"/>
        <v/>
      </c>
      <c r="BP265" s="598" t="str">
        <f t="shared" si="124"/>
        <v/>
      </c>
      <c r="BQ265" s="269"/>
      <c r="BR265" s="598" t="str">
        <f t="shared" si="125"/>
        <v/>
      </c>
      <c r="BS265" s="598" t="str">
        <f t="shared" si="125"/>
        <v/>
      </c>
      <c r="BT265" s="269"/>
      <c r="BU265" s="598" t="str">
        <f t="shared" si="126"/>
        <v/>
      </c>
      <c r="BV265" s="598" t="str">
        <f t="shared" si="126"/>
        <v/>
      </c>
      <c r="BW265" s="269"/>
      <c r="BX265" s="481"/>
    </row>
    <row r="266" spans="1:76" s="2" customFormat="1" ht="14">
      <c r="A266" s="159">
        <v>8</v>
      </c>
      <c r="B266" s="301" t="str">
        <f t="shared" si="116"/>
        <v xml:space="preserve">: </v>
      </c>
      <c r="C266" s="169"/>
      <c r="D266" s="169"/>
      <c r="E266" s="169"/>
      <c r="F266" s="169"/>
      <c r="G266" s="161"/>
      <c r="H266" s="162"/>
      <c r="I266" s="162"/>
      <c r="J266" s="318"/>
      <c r="K266" s="313"/>
      <c r="L266" s="170"/>
      <c r="M266" s="659" t="s">
        <v>312</v>
      </c>
      <c r="N266" s="163"/>
      <c r="O266" s="163"/>
      <c r="P266" s="165"/>
      <c r="Q266" s="365"/>
      <c r="R266" s="259" t="str">
        <f t="shared" si="127"/>
        <v/>
      </c>
      <c r="S266" s="260" t="str">
        <f>IF(R266="","",IF(R287="Y",T266,IF(R266&gt;=R279-$AA$35*R283,IF(R266&lt;=R279+$AA$35*R283,R266,""),"")))</f>
        <v/>
      </c>
      <c r="T266" s="259" t="str">
        <f t="shared" si="128"/>
        <v/>
      </c>
      <c r="U266" s="259" t="str">
        <f t="shared" si="117"/>
        <v>hours/ year</v>
      </c>
      <c r="V266" s="39"/>
      <c r="W266" s="39"/>
      <c r="Y266" s="526"/>
      <c r="Z266" s="5"/>
      <c r="AA266" s="5"/>
      <c r="AB266" s="5"/>
      <c r="AC266" s="5"/>
      <c r="AD266" s="5"/>
      <c r="AE266" s="5"/>
      <c r="AF266" s="5"/>
      <c r="AG266" s="5"/>
      <c r="AH266" s="5"/>
      <c r="AI266" s="5"/>
      <c r="AJ266" s="5"/>
      <c r="AK266" s="5"/>
      <c r="AL266" s="5"/>
      <c r="AM266" s="5"/>
      <c r="AN266" s="5"/>
      <c r="AO266" s="481"/>
      <c r="AP266" s="269"/>
      <c r="AQ266" s="269"/>
      <c r="AR266" s="600"/>
      <c r="AS266" s="269"/>
      <c r="AT266" s="598" t="str">
        <f t="shared" si="129"/>
        <v/>
      </c>
      <c r="AU266" s="598" t="str">
        <f t="shared" si="129"/>
        <v/>
      </c>
      <c r="AV266" s="269"/>
      <c r="AW266" s="598" t="str">
        <f t="shared" si="118"/>
        <v/>
      </c>
      <c r="AX266" s="598" t="str">
        <f t="shared" si="118"/>
        <v/>
      </c>
      <c r="AY266" s="269"/>
      <c r="AZ266" s="598" t="str">
        <f t="shared" si="119"/>
        <v/>
      </c>
      <c r="BA266" s="598" t="str">
        <f t="shared" si="119"/>
        <v/>
      </c>
      <c r="BB266" s="269"/>
      <c r="BC266" s="598" t="str">
        <f t="shared" si="120"/>
        <v/>
      </c>
      <c r="BD266" s="598" t="str">
        <f t="shared" si="120"/>
        <v/>
      </c>
      <c r="BE266" s="269"/>
      <c r="BF266" s="598" t="str">
        <f t="shared" si="121"/>
        <v/>
      </c>
      <c r="BG266" s="598" t="str">
        <f t="shared" si="121"/>
        <v/>
      </c>
      <c r="BH266" s="269"/>
      <c r="BI266" s="598" t="str">
        <f t="shared" si="122"/>
        <v/>
      </c>
      <c r="BJ266" s="598" t="str">
        <f t="shared" si="122"/>
        <v/>
      </c>
      <c r="BK266" s="269"/>
      <c r="BL266" s="598" t="str">
        <f t="shared" si="123"/>
        <v/>
      </c>
      <c r="BM266" s="598" t="str">
        <f t="shared" si="123"/>
        <v/>
      </c>
      <c r="BN266" s="269"/>
      <c r="BO266" s="598" t="str">
        <f t="shared" si="124"/>
        <v/>
      </c>
      <c r="BP266" s="598" t="str">
        <f t="shared" si="124"/>
        <v/>
      </c>
      <c r="BQ266" s="269"/>
      <c r="BR266" s="598" t="str">
        <f t="shared" si="125"/>
        <v/>
      </c>
      <c r="BS266" s="598" t="str">
        <f t="shared" si="125"/>
        <v/>
      </c>
      <c r="BT266" s="269"/>
      <c r="BU266" s="598" t="str">
        <f t="shared" si="126"/>
        <v/>
      </c>
      <c r="BV266" s="598" t="str">
        <f t="shared" si="126"/>
        <v/>
      </c>
      <c r="BW266" s="269"/>
      <c r="BX266" s="481"/>
    </row>
    <row r="267" spans="1:76" s="2" customFormat="1" ht="14">
      <c r="A267" s="159">
        <v>9</v>
      </c>
      <c r="B267" s="301" t="str">
        <f t="shared" si="116"/>
        <v xml:space="preserve">: </v>
      </c>
      <c r="C267" s="169"/>
      <c r="D267" s="169"/>
      <c r="E267" s="169"/>
      <c r="F267" s="169"/>
      <c r="G267" s="161"/>
      <c r="H267" s="162"/>
      <c r="I267" s="162"/>
      <c r="J267" s="170"/>
      <c r="K267" s="170"/>
      <c r="L267" s="170"/>
      <c r="M267" s="659" t="s">
        <v>312</v>
      </c>
      <c r="N267" s="163"/>
      <c r="O267" s="163"/>
      <c r="P267" s="165"/>
      <c r="Q267" s="365"/>
      <c r="R267" s="259" t="str">
        <f t="shared" si="127"/>
        <v/>
      </c>
      <c r="S267" s="260" t="str">
        <f>IF(R267="","",IF(R287="Y",T267,IF(R267&gt;=R279-$AA$35*R283,IF(R267&lt;=R279+$AA$35*R283,R267,""),"")))</f>
        <v/>
      </c>
      <c r="T267" s="259" t="str">
        <f t="shared" si="128"/>
        <v/>
      </c>
      <c r="U267" s="259" t="str">
        <f t="shared" si="117"/>
        <v>hours/ year</v>
      </c>
      <c r="V267" s="39"/>
      <c r="W267" s="39"/>
      <c r="Y267" s="526"/>
      <c r="Z267" s="5"/>
      <c r="AA267" s="5"/>
      <c r="AB267" s="5"/>
      <c r="AC267" s="5"/>
      <c r="AD267" s="5"/>
      <c r="AE267" s="5"/>
      <c r="AF267" s="5"/>
      <c r="AG267" s="5"/>
      <c r="AH267" s="5"/>
      <c r="AI267" s="5"/>
      <c r="AJ267" s="5"/>
      <c r="AK267" s="5"/>
      <c r="AL267" s="5"/>
      <c r="AM267" s="5"/>
      <c r="AN267" s="5"/>
      <c r="AO267" s="481"/>
      <c r="AP267" s="269"/>
      <c r="AQ267" s="269"/>
      <c r="AR267" s="600"/>
      <c r="AS267" s="269"/>
      <c r="AT267" s="598" t="str">
        <f t="shared" si="129"/>
        <v/>
      </c>
      <c r="AU267" s="598" t="str">
        <f t="shared" si="129"/>
        <v/>
      </c>
      <c r="AV267" s="269"/>
      <c r="AW267" s="598" t="str">
        <f t="shared" si="118"/>
        <v/>
      </c>
      <c r="AX267" s="598" t="str">
        <f t="shared" si="118"/>
        <v/>
      </c>
      <c r="AY267" s="269"/>
      <c r="AZ267" s="598" t="str">
        <f t="shared" si="119"/>
        <v/>
      </c>
      <c r="BA267" s="598" t="str">
        <f t="shared" si="119"/>
        <v/>
      </c>
      <c r="BB267" s="269"/>
      <c r="BC267" s="598" t="str">
        <f t="shared" si="120"/>
        <v/>
      </c>
      <c r="BD267" s="598" t="str">
        <f t="shared" si="120"/>
        <v/>
      </c>
      <c r="BE267" s="269"/>
      <c r="BF267" s="598" t="str">
        <f t="shared" si="121"/>
        <v/>
      </c>
      <c r="BG267" s="598" t="str">
        <f t="shared" si="121"/>
        <v/>
      </c>
      <c r="BH267" s="269"/>
      <c r="BI267" s="598" t="str">
        <f t="shared" si="122"/>
        <v/>
      </c>
      <c r="BJ267" s="598" t="str">
        <f t="shared" si="122"/>
        <v/>
      </c>
      <c r="BK267" s="269"/>
      <c r="BL267" s="598" t="str">
        <f t="shared" si="123"/>
        <v/>
      </c>
      <c r="BM267" s="598" t="str">
        <f t="shared" si="123"/>
        <v/>
      </c>
      <c r="BN267" s="269"/>
      <c r="BO267" s="598" t="str">
        <f t="shared" si="124"/>
        <v/>
      </c>
      <c r="BP267" s="598" t="str">
        <f t="shared" si="124"/>
        <v/>
      </c>
      <c r="BQ267" s="269"/>
      <c r="BR267" s="598" t="str">
        <f t="shared" si="125"/>
        <v/>
      </c>
      <c r="BS267" s="598" t="str">
        <f t="shared" si="125"/>
        <v/>
      </c>
      <c r="BT267" s="269"/>
      <c r="BU267" s="598" t="str">
        <f t="shared" si="126"/>
        <v/>
      </c>
      <c r="BV267" s="598" t="str">
        <f t="shared" si="126"/>
        <v/>
      </c>
      <c r="BW267" s="269"/>
      <c r="BX267" s="481"/>
    </row>
    <row r="268" spans="1:76" s="2" customFormat="1" ht="14">
      <c r="A268" s="159">
        <v>10</v>
      </c>
      <c r="B268" s="301" t="str">
        <f t="shared" si="116"/>
        <v xml:space="preserve">: </v>
      </c>
      <c r="C268" s="169"/>
      <c r="D268" s="169"/>
      <c r="E268" s="169"/>
      <c r="F268" s="169"/>
      <c r="G268" s="161"/>
      <c r="H268" s="162"/>
      <c r="I268" s="162"/>
      <c r="J268" s="170"/>
      <c r="K268" s="170"/>
      <c r="L268" s="170"/>
      <c r="M268" s="659" t="s">
        <v>312</v>
      </c>
      <c r="N268" s="163"/>
      <c r="O268" s="163"/>
      <c r="P268" s="165"/>
      <c r="Q268" s="365"/>
      <c r="R268" s="259" t="str">
        <f t="shared" si="127"/>
        <v/>
      </c>
      <c r="S268" s="260" t="str">
        <f>IF(R268="","",IF(R287="Y",T268,IF(R268&gt;=R279-$AA$35*R283,IF(R268&lt;=R279+$AA$35*R283,R268,""),"")))</f>
        <v/>
      </c>
      <c r="T268" s="259" t="str">
        <f t="shared" si="128"/>
        <v/>
      </c>
      <c r="U268" s="259" t="str">
        <f t="shared" si="117"/>
        <v>hours/ year</v>
      </c>
      <c r="V268" s="39"/>
      <c r="W268" s="39"/>
      <c r="Y268" s="526"/>
      <c r="Z268" s="5"/>
      <c r="AA268" s="5"/>
      <c r="AB268" s="5"/>
      <c r="AC268" s="5"/>
      <c r="AD268" s="5"/>
      <c r="AE268" s="5"/>
      <c r="AF268" s="5"/>
      <c r="AG268" s="5"/>
      <c r="AH268" s="5"/>
      <c r="AI268" s="5"/>
      <c r="AJ268" s="5"/>
      <c r="AK268" s="5"/>
      <c r="AL268" s="5"/>
      <c r="AM268" s="5"/>
      <c r="AN268" s="5"/>
      <c r="AO268" s="481"/>
      <c r="AP268" s="269"/>
      <c r="AQ268" s="269"/>
      <c r="AR268" s="600"/>
      <c r="AS268" s="269"/>
      <c r="AT268" s="598" t="str">
        <f t="shared" si="129"/>
        <v/>
      </c>
      <c r="AU268" s="598" t="str">
        <f t="shared" si="129"/>
        <v/>
      </c>
      <c r="AV268" s="269"/>
      <c r="AW268" s="598" t="str">
        <f t="shared" si="118"/>
        <v/>
      </c>
      <c r="AX268" s="598" t="str">
        <f t="shared" si="118"/>
        <v/>
      </c>
      <c r="AY268" s="269"/>
      <c r="AZ268" s="598" t="str">
        <f t="shared" si="119"/>
        <v/>
      </c>
      <c r="BA268" s="598" t="str">
        <f t="shared" si="119"/>
        <v/>
      </c>
      <c r="BB268" s="269"/>
      <c r="BC268" s="598" t="str">
        <f t="shared" si="120"/>
        <v/>
      </c>
      <c r="BD268" s="598" t="str">
        <f t="shared" si="120"/>
        <v/>
      </c>
      <c r="BE268" s="269"/>
      <c r="BF268" s="598" t="str">
        <f t="shared" si="121"/>
        <v/>
      </c>
      <c r="BG268" s="598" t="str">
        <f t="shared" si="121"/>
        <v/>
      </c>
      <c r="BH268" s="269"/>
      <c r="BI268" s="598" t="str">
        <f t="shared" si="122"/>
        <v/>
      </c>
      <c r="BJ268" s="598" t="str">
        <f t="shared" si="122"/>
        <v/>
      </c>
      <c r="BK268" s="269"/>
      <c r="BL268" s="598" t="str">
        <f t="shared" si="123"/>
        <v/>
      </c>
      <c r="BM268" s="598" t="str">
        <f t="shared" si="123"/>
        <v/>
      </c>
      <c r="BN268" s="269"/>
      <c r="BO268" s="598" t="str">
        <f t="shared" si="124"/>
        <v/>
      </c>
      <c r="BP268" s="598" t="str">
        <f t="shared" si="124"/>
        <v/>
      </c>
      <c r="BQ268" s="269"/>
      <c r="BR268" s="598" t="str">
        <f t="shared" si="125"/>
        <v/>
      </c>
      <c r="BS268" s="598" t="str">
        <f t="shared" si="125"/>
        <v/>
      </c>
      <c r="BT268" s="269"/>
      <c r="BU268" s="598" t="str">
        <f t="shared" si="126"/>
        <v/>
      </c>
      <c r="BV268" s="598" t="str">
        <f t="shared" si="126"/>
        <v/>
      </c>
      <c r="BW268" s="269"/>
      <c r="BX268" s="481"/>
    </row>
    <row r="269" spans="1:76" s="2" customFormat="1" ht="14">
      <c r="A269" s="159">
        <v>11</v>
      </c>
      <c r="B269" s="301" t="str">
        <f t="shared" si="116"/>
        <v xml:space="preserve">: </v>
      </c>
      <c r="C269" s="168"/>
      <c r="D269" s="162"/>
      <c r="E269" s="162"/>
      <c r="F269" s="169"/>
      <c r="G269" s="161"/>
      <c r="H269" s="162"/>
      <c r="I269" s="162"/>
      <c r="J269" s="170"/>
      <c r="K269" s="170"/>
      <c r="L269" s="170"/>
      <c r="M269" s="659" t="s">
        <v>312</v>
      </c>
      <c r="N269" s="163"/>
      <c r="O269" s="163"/>
      <c r="P269" s="165"/>
      <c r="Q269" s="365"/>
      <c r="R269" s="259" t="str">
        <f t="shared" si="127"/>
        <v/>
      </c>
      <c r="S269" s="260" t="str">
        <f>IF(R269="","",IF(R287="Y",T269,IF(R269&gt;=R279-$AA$35*R283,IF(R269&lt;=R279+$AA$35*R283,R269,""),"")))</f>
        <v/>
      </c>
      <c r="T269" s="259" t="str">
        <f t="shared" si="128"/>
        <v/>
      </c>
      <c r="U269" s="259" t="str">
        <f t="shared" si="117"/>
        <v>hours/ year</v>
      </c>
      <c r="V269" s="39"/>
      <c r="W269" s="39"/>
      <c r="Y269" s="526"/>
      <c r="Z269" s="5"/>
      <c r="AA269" s="5"/>
      <c r="AB269" s="5"/>
      <c r="AC269" s="5"/>
      <c r="AD269" s="5"/>
      <c r="AE269" s="5"/>
      <c r="AF269" s="5"/>
      <c r="AG269" s="5"/>
      <c r="AH269" s="5"/>
      <c r="AI269" s="5"/>
      <c r="AJ269" s="5"/>
      <c r="AK269" s="5"/>
      <c r="AL269" s="5"/>
      <c r="AM269" s="5"/>
      <c r="AN269" s="5"/>
      <c r="AO269" s="481"/>
      <c r="AP269" s="269"/>
      <c r="AQ269" s="269"/>
      <c r="AR269" s="600"/>
      <c r="AS269" s="269"/>
      <c r="AT269" s="598" t="str">
        <f t="shared" si="129"/>
        <v/>
      </c>
      <c r="AU269" s="598" t="str">
        <f t="shared" si="129"/>
        <v/>
      </c>
      <c r="AV269" s="269"/>
      <c r="AW269" s="598" t="str">
        <f t="shared" si="118"/>
        <v/>
      </c>
      <c r="AX269" s="598" t="str">
        <f t="shared" si="118"/>
        <v/>
      </c>
      <c r="AY269" s="269"/>
      <c r="AZ269" s="598" t="str">
        <f t="shared" si="119"/>
        <v/>
      </c>
      <c r="BA269" s="598" t="str">
        <f t="shared" si="119"/>
        <v/>
      </c>
      <c r="BB269" s="269"/>
      <c r="BC269" s="598" t="str">
        <f t="shared" si="120"/>
        <v/>
      </c>
      <c r="BD269" s="598" t="str">
        <f t="shared" si="120"/>
        <v/>
      </c>
      <c r="BE269" s="269"/>
      <c r="BF269" s="598" t="str">
        <f t="shared" si="121"/>
        <v/>
      </c>
      <c r="BG269" s="598" t="str">
        <f t="shared" si="121"/>
        <v/>
      </c>
      <c r="BH269" s="269"/>
      <c r="BI269" s="598" t="str">
        <f t="shared" si="122"/>
        <v/>
      </c>
      <c r="BJ269" s="598" t="str">
        <f t="shared" si="122"/>
        <v/>
      </c>
      <c r="BK269" s="269"/>
      <c r="BL269" s="598" t="str">
        <f t="shared" si="123"/>
        <v/>
      </c>
      <c r="BM269" s="598" t="str">
        <f t="shared" si="123"/>
        <v/>
      </c>
      <c r="BN269" s="269"/>
      <c r="BO269" s="598" t="str">
        <f t="shared" si="124"/>
        <v/>
      </c>
      <c r="BP269" s="598" t="str">
        <f t="shared" si="124"/>
        <v/>
      </c>
      <c r="BQ269" s="269"/>
      <c r="BR269" s="598" t="str">
        <f t="shared" si="125"/>
        <v/>
      </c>
      <c r="BS269" s="598" t="str">
        <f t="shared" si="125"/>
        <v/>
      </c>
      <c r="BT269" s="269"/>
      <c r="BU269" s="598" t="str">
        <f t="shared" si="126"/>
        <v/>
      </c>
      <c r="BV269" s="598" t="str">
        <f t="shared" si="126"/>
        <v/>
      </c>
      <c r="BW269" s="269"/>
      <c r="BX269" s="481"/>
    </row>
    <row r="270" spans="1:76" s="2" customFormat="1" ht="14">
      <c r="A270" s="159">
        <v>12</v>
      </c>
      <c r="B270" s="301" t="str">
        <f t="shared" si="116"/>
        <v xml:space="preserve">: </v>
      </c>
      <c r="C270" s="169"/>
      <c r="D270" s="169"/>
      <c r="E270" s="169"/>
      <c r="F270" s="169"/>
      <c r="G270" s="161"/>
      <c r="H270" s="162"/>
      <c r="I270" s="162"/>
      <c r="J270" s="170"/>
      <c r="K270" s="170"/>
      <c r="L270" s="170"/>
      <c r="M270" s="659" t="s">
        <v>312</v>
      </c>
      <c r="N270" s="163"/>
      <c r="O270" s="163"/>
      <c r="P270" s="165"/>
      <c r="Q270" s="365"/>
      <c r="R270" s="259" t="str">
        <f t="shared" si="127"/>
        <v/>
      </c>
      <c r="S270" s="260" t="str">
        <f>IF(R270="","",IF(R287="Y",T270,IF(R270&gt;=R279-$AA$35*R283,IF(R270&lt;=R279+$AA$35*R283,R270,""),"")))</f>
        <v/>
      </c>
      <c r="T270" s="259" t="str">
        <f t="shared" si="128"/>
        <v/>
      </c>
      <c r="U270" s="259" t="str">
        <f t="shared" si="117"/>
        <v>hours/ year</v>
      </c>
      <c r="V270" s="39"/>
      <c r="W270" s="39"/>
      <c r="Y270" s="526"/>
      <c r="Z270" s="5"/>
      <c r="AA270" s="5"/>
      <c r="AB270" s="5"/>
      <c r="AC270" s="5"/>
      <c r="AD270" s="5"/>
      <c r="AE270" s="5"/>
      <c r="AF270" s="5"/>
      <c r="AG270" s="5"/>
      <c r="AH270" s="5"/>
      <c r="AI270" s="5"/>
      <c r="AJ270" s="5"/>
      <c r="AK270" s="5"/>
      <c r="AL270" s="5"/>
      <c r="AM270" s="5"/>
      <c r="AN270" s="5"/>
      <c r="AO270" s="481"/>
      <c r="AP270" s="269"/>
      <c r="AQ270" s="269"/>
      <c r="AR270" s="600"/>
      <c r="AS270" s="269"/>
      <c r="AT270" s="598" t="str">
        <f t="shared" si="129"/>
        <v/>
      </c>
      <c r="AU270" s="598" t="str">
        <f t="shared" si="129"/>
        <v/>
      </c>
      <c r="AV270" s="269"/>
      <c r="AW270" s="598" t="str">
        <f t="shared" si="118"/>
        <v/>
      </c>
      <c r="AX270" s="598" t="str">
        <f t="shared" si="118"/>
        <v/>
      </c>
      <c r="AY270" s="269"/>
      <c r="AZ270" s="598" t="str">
        <f t="shared" si="119"/>
        <v/>
      </c>
      <c r="BA270" s="598" t="str">
        <f t="shared" si="119"/>
        <v/>
      </c>
      <c r="BB270" s="269"/>
      <c r="BC270" s="598" t="str">
        <f t="shared" si="120"/>
        <v/>
      </c>
      <c r="BD270" s="598" t="str">
        <f t="shared" si="120"/>
        <v/>
      </c>
      <c r="BE270" s="269"/>
      <c r="BF270" s="598" t="str">
        <f t="shared" si="121"/>
        <v/>
      </c>
      <c r="BG270" s="598" t="str">
        <f t="shared" si="121"/>
        <v/>
      </c>
      <c r="BH270" s="269"/>
      <c r="BI270" s="598" t="str">
        <f t="shared" si="122"/>
        <v/>
      </c>
      <c r="BJ270" s="598" t="str">
        <f t="shared" si="122"/>
        <v/>
      </c>
      <c r="BK270" s="269"/>
      <c r="BL270" s="598" t="str">
        <f t="shared" si="123"/>
        <v/>
      </c>
      <c r="BM270" s="598" t="str">
        <f t="shared" si="123"/>
        <v/>
      </c>
      <c r="BN270" s="269"/>
      <c r="BO270" s="598" t="str">
        <f t="shared" si="124"/>
        <v/>
      </c>
      <c r="BP270" s="598" t="str">
        <f t="shared" si="124"/>
        <v/>
      </c>
      <c r="BQ270" s="269"/>
      <c r="BR270" s="598" t="str">
        <f t="shared" si="125"/>
        <v/>
      </c>
      <c r="BS270" s="598" t="str">
        <f t="shared" si="125"/>
        <v/>
      </c>
      <c r="BT270" s="269"/>
      <c r="BU270" s="598" t="str">
        <f t="shared" si="126"/>
        <v/>
      </c>
      <c r="BV270" s="598" t="str">
        <f t="shared" si="126"/>
        <v/>
      </c>
      <c r="BW270" s="269"/>
      <c r="BX270" s="481"/>
    </row>
    <row r="271" spans="1:76" s="2" customFormat="1" ht="14">
      <c r="A271" s="159">
        <v>13</v>
      </c>
      <c r="B271" s="301" t="str">
        <f t="shared" si="116"/>
        <v xml:space="preserve">: </v>
      </c>
      <c r="C271" s="169"/>
      <c r="D271" s="169"/>
      <c r="E271" s="169"/>
      <c r="F271" s="169"/>
      <c r="G271" s="161"/>
      <c r="H271" s="162"/>
      <c r="I271" s="162"/>
      <c r="J271" s="170"/>
      <c r="K271" s="170"/>
      <c r="L271" s="170"/>
      <c r="M271" s="659" t="s">
        <v>312</v>
      </c>
      <c r="N271" s="163"/>
      <c r="O271" s="163"/>
      <c r="P271" s="165"/>
      <c r="Q271" s="365"/>
      <c r="R271" s="259" t="str">
        <f t="shared" si="127"/>
        <v/>
      </c>
      <c r="S271" s="260" t="str">
        <f>IF(R271="","",IF(R287="Y",T271,IF(R271&gt;=R279-$AA$35*R283,IF(R271&lt;=R279+$AA$35*R283,R271,""),"")))</f>
        <v/>
      </c>
      <c r="T271" s="259" t="str">
        <f t="shared" si="128"/>
        <v/>
      </c>
      <c r="U271" s="259" t="str">
        <f t="shared" si="117"/>
        <v>hours/ year</v>
      </c>
      <c r="V271" s="39"/>
      <c r="W271" s="39"/>
      <c r="Y271" s="526"/>
      <c r="Z271" s="5"/>
      <c r="AA271" s="5"/>
      <c r="AB271" s="5"/>
      <c r="AC271" s="5"/>
      <c r="AD271" s="5"/>
      <c r="AE271" s="5"/>
      <c r="AF271" s="5"/>
      <c r="AG271" s="5"/>
      <c r="AH271" s="5"/>
      <c r="AI271" s="5"/>
      <c r="AJ271" s="5"/>
      <c r="AK271" s="5"/>
      <c r="AL271" s="5"/>
      <c r="AM271" s="5"/>
      <c r="AN271" s="5"/>
      <c r="AO271" s="481"/>
      <c r="AP271" s="269"/>
      <c r="AQ271" s="269"/>
      <c r="AR271" s="600"/>
      <c r="AS271" s="269"/>
      <c r="AT271" s="598" t="str">
        <f t="shared" si="129"/>
        <v/>
      </c>
      <c r="AU271" s="598" t="str">
        <f t="shared" si="129"/>
        <v/>
      </c>
      <c r="AV271" s="269"/>
      <c r="AW271" s="598" t="str">
        <f t="shared" si="118"/>
        <v/>
      </c>
      <c r="AX271" s="598" t="str">
        <f t="shared" si="118"/>
        <v/>
      </c>
      <c r="AY271" s="269"/>
      <c r="AZ271" s="598" t="str">
        <f t="shared" si="119"/>
        <v/>
      </c>
      <c r="BA271" s="598" t="str">
        <f t="shared" si="119"/>
        <v/>
      </c>
      <c r="BB271" s="269"/>
      <c r="BC271" s="598" t="str">
        <f t="shared" si="120"/>
        <v/>
      </c>
      <c r="BD271" s="598" t="str">
        <f t="shared" si="120"/>
        <v/>
      </c>
      <c r="BE271" s="269"/>
      <c r="BF271" s="598" t="str">
        <f t="shared" si="121"/>
        <v/>
      </c>
      <c r="BG271" s="598" t="str">
        <f t="shared" si="121"/>
        <v/>
      </c>
      <c r="BH271" s="269"/>
      <c r="BI271" s="598" t="str">
        <f t="shared" si="122"/>
        <v/>
      </c>
      <c r="BJ271" s="598" t="str">
        <f t="shared" si="122"/>
        <v/>
      </c>
      <c r="BK271" s="269"/>
      <c r="BL271" s="598" t="str">
        <f t="shared" si="123"/>
        <v/>
      </c>
      <c r="BM271" s="598" t="str">
        <f t="shared" si="123"/>
        <v/>
      </c>
      <c r="BN271" s="269"/>
      <c r="BO271" s="598" t="str">
        <f t="shared" si="124"/>
        <v/>
      </c>
      <c r="BP271" s="598" t="str">
        <f t="shared" si="124"/>
        <v/>
      </c>
      <c r="BQ271" s="269"/>
      <c r="BR271" s="598" t="str">
        <f t="shared" si="125"/>
        <v/>
      </c>
      <c r="BS271" s="598" t="str">
        <f t="shared" si="125"/>
        <v/>
      </c>
      <c r="BT271" s="269"/>
      <c r="BU271" s="598" t="str">
        <f t="shared" si="126"/>
        <v/>
      </c>
      <c r="BV271" s="598" t="str">
        <f t="shared" si="126"/>
        <v/>
      </c>
      <c r="BW271" s="269"/>
      <c r="BX271" s="481"/>
    </row>
    <row r="272" spans="1:76" s="2" customFormat="1" ht="14">
      <c r="A272" s="159">
        <v>14</v>
      </c>
      <c r="B272" s="301" t="str">
        <f t="shared" si="116"/>
        <v xml:space="preserve">: </v>
      </c>
      <c r="C272" s="169"/>
      <c r="D272" s="169"/>
      <c r="E272" s="169"/>
      <c r="F272" s="169"/>
      <c r="G272" s="161"/>
      <c r="H272" s="162"/>
      <c r="I272" s="162"/>
      <c r="J272" s="170"/>
      <c r="K272" s="170"/>
      <c r="L272" s="170"/>
      <c r="M272" s="659" t="s">
        <v>312</v>
      </c>
      <c r="N272" s="163"/>
      <c r="O272" s="163"/>
      <c r="P272" s="165"/>
      <c r="Q272" s="365"/>
      <c r="R272" s="259" t="str">
        <f t="shared" si="127"/>
        <v/>
      </c>
      <c r="S272" s="260" t="str">
        <f>IF(R272="","",IF(R287="Y",T272,IF(R272&gt;=R279-$AA$35*R283,IF(R272&lt;=R279+$AA$35*R283,R272,""),"")))</f>
        <v/>
      </c>
      <c r="T272" s="259" t="str">
        <f t="shared" si="128"/>
        <v/>
      </c>
      <c r="U272" s="259" t="str">
        <f t="shared" si="117"/>
        <v>hours/ year</v>
      </c>
      <c r="V272" s="39"/>
      <c r="W272" s="39"/>
      <c r="Y272" s="526"/>
      <c r="Z272" s="5"/>
      <c r="AA272" s="5"/>
      <c r="AB272" s="5"/>
      <c r="AC272" s="5"/>
      <c r="AD272" s="5"/>
      <c r="AE272" s="5"/>
      <c r="AF272" s="5"/>
      <c r="AG272" s="5"/>
      <c r="AH272" s="5"/>
      <c r="AI272" s="5"/>
      <c r="AJ272" s="5"/>
      <c r="AK272" s="5"/>
      <c r="AL272" s="5"/>
      <c r="AM272" s="5"/>
      <c r="AN272" s="5"/>
      <c r="AO272" s="481"/>
      <c r="AP272" s="269"/>
      <c r="AQ272" s="269"/>
      <c r="AR272" s="600"/>
      <c r="AS272" s="269"/>
      <c r="AT272" s="598" t="str">
        <f t="shared" si="129"/>
        <v/>
      </c>
      <c r="AU272" s="598" t="str">
        <f t="shared" si="129"/>
        <v/>
      </c>
      <c r="AV272" s="269"/>
      <c r="AW272" s="598" t="str">
        <f t="shared" si="118"/>
        <v/>
      </c>
      <c r="AX272" s="598" t="str">
        <f t="shared" si="118"/>
        <v/>
      </c>
      <c r="AY272" s="269"/>
      <c r="AZ272" s="598" t="str">
        <f t="shared" si="119"/>
        <v/>
      </c>
      <c r="BA272" s="598" t="str">
        <f t="shared" si="119"/>
        <v/>
      </c>
      <c r="BB272" s="269"/>
      <c r="BC272" s="598" t="str">
        <f t="shared" si="120"/>
        <v/>
      </c>
      <c r="BD272" s="598" t="str">
        <f t="shared" si="120"/>
        <v/>
      </c>
      <c r="BE272" s="269"/>
      <c r="BF272" s="598" t="str">
        <f t="shared" si="121"/>
        <v/>
      </c>
      <c r="BG272" s="598" t="str">
        <f t="shared" si="121"/>
        <v/>
      </c>
      <c r="BH272" s="269"/>
      <c r="BI272" s="598" t="str">
        <f t="shared" si="122"/>
        <v/>
      </c>
      <c r="BJ272" s="598" t="str">
        <f t="shared" si="122"/>
        <v/>
      </c>
      <c r="BK272" s="269"/>
      <c r="BL272" s="598" t="str">
        <f t="shared" si="123"/>
        <v/>
      </c>
      <c r="BM272" s="598" t="str">
        <f t="shared" si="123"/>
        <v/>
      </c>
      <c r="BN272" s="269"/>
      <c r="BO272" s="598" t="str">
        <f t="shared" si="124"/>
        <v/>
      </c>
      <c r="BP272" s="598" t="str">
        <f t="shared" si="124"/>
        <v/>
      </c>
      <c r="BQ272" s="269"/>
      <c r="BR272" s="598" t="str">
        <f t="shared" si="125"/>
        <v/>
      </c>
      <c r="BS272" s="598" t="str">
        <f t="shared" si="125"/>
        <v/>
      </c>
      <c r="BT272" s="269"/>
      <c r="BU272" s="598" t="str">
        <f t="shared" si="126"/>
        <v/>
      </c>
      <c r="BV272" s="598" t="str">
        <f t="shared" si="126"/>
        <v/>
      </c>
      <c r="BW272" s="269"/>
      <c r="BX272" s="481"/>
    </row>
    <row r="273" spans="1:76" s="2" customFormat="1" ht="14">
      <c r="A273" s="159">
        <v>15</v>
      </c>
      <c r="B273" s="301" t="str">
        <f t="shared" si="116"/>
        <v xml:space="preserve">: </v>
      </c>
      <c r="C273" s="169"/>
      <c r="D273" s="169"/>
      <c r="E273" s="169"/>
      <c r="F273" s="169"/>
      <c r="G273" s="161"/>
      <c r="H273" s="162"/>
      <c r="I273" s="162"/>
      <c r="J273" s="170"/>
      <c r="K273" s="170"/>
      <c r="L273" s="170"/>
      <c r="M273" s="659" t="s">
        <v>312</v>
      </c>
      <c r="N273" s="163"/>
      <c r="O273" s="163"/>
      <c r="P273" s="165"/>
      <c r="Q273" s="365"/>
      <c r="R273" s="259" t="str">
        <f t="shared" si="127"/>
        <v/>
      </c>
      <c r="S273" s="260" t="str">
        <f>IF(R273="","",IF(R287="Y",T273,IF(R273&gt;=R279-$AA$35*R283,IF(R273&lt;=R279+$AA$35*R283,R273,""),"")))</f>
        <v/>
      </c>
      <c r="T273" s="259" t="str">
        <f t="shared" si="128"/>
        <v/>
      </c>
      <c r="U273" s="259" t="str">
        <f t="shared" si="117"/>
        <v>hours/ year</v>
      </c>
      <c r="V273" s="39"/>
      <c r="W273" s="39"/>
      <c r="Y273" s="526"/>
      <c r="Z273" s="5"/>
      <c r="AA273" s="5"/>
      <c r="AB273" s="5"/>
      <c r="AC273" s="5"/>
      <c r="AD273" s="5"/>
      <c r="AE273" s="5"/>
      <c r="AF273" s="5"/>
      <c r="AG273" s="5"/>
      <c r="AH273" s="5"/>
      <c r="AI273" s="5"/>
      <c r="AJ273" s="5"/>
      <c r="AK273" s="5"/>
      <c r="AL273" s="5"/>
      <c r="AM273" s="5"/>
      <c r="AN273" s="5"/>
      <c r="AO273" s="481"/>
      <c r="AP273" s="269"/>
      <c r="AQ273" s="269"/>
      <c r="AR273" s="600"/>
      <c r="AS273" s="269"/>
      <c r="AT273" s="598" t="str">
        <f t="shared" si="129"/>
        <v/>
      </c>
      <c r="AU273" s="598" t="str">
        <f t="shared" si="129"/>
        <v/>
      </c>
      <c r="AV273" s="269"/>
      <c r="AW273" s="598" t="str">
        <f t="shared" si="118"/>
        <v/>
      </c>
      <c r="AX273" s="598" t="str">
        <f t="shared" si="118"/>
        <v/>
      </c>
      <c r="AY273" s="269"/>
      <c r="AZ273" s="598" t="str">
        <f t="shared" si="119"/>
        <v/>
      </c>
      <c r="BA273" s="598" t="str">
        <f t="shared" si="119"/>
        <v/>
      </c>
      <c r="BB273" s="269"/>
      <c r="BC273" s="598" t="str">
        <f t="shared" si="120"/>
        <v/>
      </c>
      <c r="BD273" s="598" t="str">
        <f t="shared" si="120"/>
        <v/>
      </c>
      <c r="BE273" s="269"/>
      <c r="BF273" s="598" t="str">
        <f t="shared" si="121"/>
        <v/>
      </c>
      <c r="BG273" s="598" t="str">
        <f t="shared" si="121"/>
        <v/>
      </c>
      <c r="BH273" s="269"/>
      <c r="BI273" s="598" t="str">
        <f t="shared" si="122"/>
        <v/>
      </c>
      <c r="BJ273" s="598" t="str">
        <f t="shared" si="122"/>
        <v/>
      </c>
      <c r="BK273" s="269"/>
      <c r="BL273" s="598" t="str">
        <f t="shared" si="123"/>
        <v/>
      </c>
      <c r="BM273" s="598" t="str">
        <f t="shared" si="123"/>
        <v/>
      </c>
      <c r="BN273" s="269"/>
      <c r="BO273" s="598" t="str">
        <f t="shared" si="124"/>
        <v/>
      </c>
      <c r="BP273" s="598" t="str">
        <f t="shared" si="124"/>
        <v/>
      </c>
      <c r="BQ273" s="269"/>
      <c r="BR273" s="598" t="str">
        <f t="shared" si="125"/>
        <v/>
      </c>
      <c r="BS273" s="598" t="str">
        <f t="shared" si="125"/>
        <v/>
      </c>
      <c r="BT273" s="269"/>
      <c r="BU273" s="598" t="str">
        <f t="shared" si="126"/>
        <v/>
      </c>
      <c r="BV273" s="598" t="str">
        <f t="shared" si="126"/>
        <v/>
      </c>
      <c r="BW273" s="269"/>
      <c r="BX273" s="481"/>
    </row>
    <row r="274" spans="1:76" s="2" customFormat="1" ht="14">
      <c r="A274" s="159">
        <v>16</v>
      </c>
      <c r="B274" s="301" t="str">
        <f t="shared" si="116"/>
        <v xml:space="preserve">: </v>
      </c>
      <c r="C274" s="169"/>
      <c r="D274" s="169"/>
      <c r="E274" s="169"/>
      <c r="F274" s="169"/>
      <c r="G274" s="161"/>
      <c r="H274" s="162"/>
      <c r="I274" s="162"/>
      <c r="J274" s="170"/>
      <c r="K274" s="170"/>
      <c r="L274" s="170"/>
      <c r="M274" s="659" t="s">
        <v>312</v>
      </c>
      <c r="N274" s="163"/>
      <c r="O274" s="163"/>
      <c r="P274" s="165"/>
      <c r="Q274" s="365"/>
      <c r="R274" s="259" t="str">
        <f t="shared" si="127"/>
        <v/>
      </c>
      <c r="S274" s="260" t="str">
        <f>IF(R274="","",IF(R287="Y",T274,IF(R274&gt;=R279-$AA$35*R283,IF(R274&lt;=R279+$AA$35*R283,R274,""),"")))</f>
        <v/>
      </c>
      <c r="T274" s="259" t="str">
        <f t="shared" si="128"/>
        <v/>
      </c>
      <c r="U274" s="259" t="str">
        <f t="shared" si="117"/>
        <v>hours/ year</v>
      </c>
      <c r="V274" s="39"/>
      <c r="W274" s="39"/>
      <c r="Y274" s="526"/>
      <c r="Z274" s="5"/>
      <c r="AA274" s="5"/>
      <c r="AB274" s="5"/>
      <c r="AC274" s="5"/>
      <c r="AD274" s="5"/>
      <c r="AE274" s="5"/>
      <c r="AF274" s="5"/>
      <c r="AG274" s="5"/>
      <c r="AH274" s="5"/>
      <c r="AI274" s="5"/>
      <c r="AJ274" s="5"/>
      <c r="AK274" s="5"/>
      <c r="AL274" s="5"/>
      <c r="AM274" s="5"/>
      <c r="AN274" s="5"/>
      <c r="AO274" s="481"/>
      <c r="AP274" s="269"/>
      <c r="AQ274" s="269"/>
      <c r="AR274" s="600"/>
      <c r="AS274" s="269"/>
      <c r="AT274" s="598" t="str">
        <f t="shared" si="129"/>
        <v/>
      </c>
      <c r="AU274" s="598" t="str">
        <f t="shared" si="129"/>
        <v/>
      </c>
      <c r="AV274" s="269"/>
      <c r="AW274" s="598" t="str">
        <f t="shared" si="118"/>
        <v/>
      </c>
      <c r="AX274" s="598" t="str">
        <f t="shared" si="118"/>
        <v/>
      </c>
      <c r="AY274" s="269"/>
      <c r="AZ274" s="598" t="str">
        <f t="shared" si="119"/>
        <v/>
      </c>
      <c r="BA274" s="598" t="str">
        <f t="shared" si="119"/>
        <v/>
      </c>
      <c r="BB274" s="269"/>
      <c r="BC274" s="598" t="str">
        <f t="shared" si="120"/>
        <v/>
      </c>
      <c r="BD274" s="598" t="str">
        <f t="shared" si="120"/>
        <v/>
      </c>
      <c r="BE274" s="269"/>
      <c r="BF274" s="598" t="str">
        <f t="shared" si="121"/>
        <v/>
      </c>
      <c r="BG274" s="598" t="str">
        <f t="shared" si="121"/>
        <v/>
      </c>
      <c r="BH274" s="269"/>
      <c r="BI274" s="598" t="str">
        <f t="shared" si="122"/>
        <v/>
      </c>
      <c r="BJ274" s="598" t="str">
        <f t="shared" si="122"/>
        <v/>
      </c>
      <c r="BK274" s="269"/>
      <c r="BL274" s="598" t="str">
        <f t="shared" si="123"/>
        <v/>
      </c>
      <c r="BM274" s="598" t="str">
        <f t="shared" si="123"/>
        <v/>
      </c>
      <c r="BN274" s="269"/>
      <c r="BO274" s="598" t="str">
        <f t="shared" si="124"/>
        <v/>
      </c>
      <c r="BP274" s="598" t="str">
        <f t="shared" si="124"/>
        <v/>
      </c>
      <c r="BQ274" s="269"/>
      <c r="BR274" s="598" t="str">
        <f t="shared" si="125"/>
        <v/>
      </c>
      <c r="BS274" s="598" t="str">
        <f t="shared" si="125"/>
        <v/>
      </c>
      <c r="BT274" s="269"/>
      <c r="BU274" s="598" t="str">
        <f t="shared" si="126"/>
        <v/>
      </c>
      <c r="BV274" s="598" t="str">
        <f t="shared" si="126"/>
        <v/>
      </c>
      <c r="BW274" s="269"/>
      <c r="BX274" s="481"/>
    </row>
    <row r="275" spans="1:76" s="2" customFormat="1" ht="14">
      <c r="A275" s="159">
        <v>17</v>
      </c>
      <c r="B275" s="301" t="str">
        <f t="shared" si="116"/>
        <v xml:space="preserve">: </v>
      </c>
      <c r="C275" s="168"/>
      <c r="D275" s="162"/>
      <c r="E275" s="162"/>
      <c r="F275" s="169"/>
      <c r="G275" s="161"/>
      <c r="H275" s="162"/>
      <c r="I275" s="162"/>
      <c r="J275" s="170"/>
      <c r="K275" s="170"/>
      <c r="L275" s="170"/>
      <c r="M275" s="659" t="s">
        <v>312</v>
      </c>
      <c r="N275" s="163"/>
      <c r="O275" s="163"/>
      <c r="P275" s="165"/>
      <c r="Q275" s="365"/>
      <c r="R275" s="259" t="str">
        <f t="shared" si="127"/>
        <v/>
      </c>
      <c r="S275" s="260" t="str">
        <f>IF(R275="","",IF(R287="Y",T275,IF(R275&gt;=R279-$AA$35*R283,IF(R275&lt;=R279+$AA$35*R283,R275,""),"")))</f>
        <v/>
      </c>
      <c r="T275" s="259" t="str">
        <f t="shared" si="128"/>
        <v/>
      </c>
      <c r="U275" s="259" t="str">
        <f t="shared" si="117"/>
        <v>hours/ year</v>
      </c>
      <c r="V275" s="39"/>
      <c r="W275" s="39"/>
      <c r="Y275" s="526"/>
      <c r="Z275" s="5"/>
      <c r="AA275" s="5"/>
      <c r="AB275" s="5"/>
      <c r="AC275" s="5"/>
      <c r="AD275" s="5"/>
      <c r="AE275" s="5"/>
      <c r="AF275" s="5"/>
      <c r="AG275" s="5"/>
      <c r="AH275" s="5"/>
      <c r="AI275" s="5"/>
      <c r="AJ275" s="5"/>
      <c r="AK275" s="5"/>
      <c r="AL275" s="5"/>
      <c r="AM275" s="5"/>
      <c r="AN275" s="5"/>
      <c r="AO275" s="481"/>
      <c r="AP275" s="269"/>
      <c r="AQ275" s="269"/>
      <c r="AR275" s="600"/>
      <c r="AS275" s="269"/>
      <c r="AT275" s="598" t="str">
        <f t="shared" si="129"/>
        <v/>
      </c>
      <c r="AU275" s="598" t="str">
        <f t="shared" si="129"/>
        <v/>
      </c>
      <c r="AV275" s="269"/>
      <c r="AW275" s="598" t="str">
        <f t="shared" si="118"/>
        <v/>
      </c>
      <c r="AX275" s="598" t="str">
        <f t="shared" si="118"/>
        <v/>
      </c>
      <c r="AY275" s="269"/>
      <c r="AZ275" s="598" t="str">
        <f t="shared" si="119"/>
        <v/>
      </c>
      <c r="BA275" s="598" t="str">
        <f t="shared" si="119"/>
        <v/>
      </c>
      <c r="BB275" s="269"/>
      <c r="BC275" s="598" t="str">
        <f t="shared" si="120"/>
        <v/>
      </c>
      <c r="BD275" s="598" t="str">
        <f t="shared" si="120"/>
        <v/>
      </c>
      <c r="BE275" s="269"/>
      <c r="BF275" s="598" t="str">
        <f t="shared" si="121"/>
        <v/>
      </c>
      <c r="BG275" s="598" t="str">
        <f t="shared" si="121"/>
        <v/>
      </c>
      <c r="BH275" s="269"/>
      <c r="BI275" s="598" t="str">
        <f t="shared" si="122"/>
        <v/>
      </c>
      <c r="BJ275" s="598" t="str">
        <f t="shared" si="122"/>
        <v/>
      </c>
      <c r="BK275" s="269"/>
      <c r="BL275" s="598" t="str">
        <f t="shared" si="123"/>
        <v/>
      </c>
      <c r="BM275" s="598" t="str">
        <f t="shared" si="123"/>
        <v/>
      </c>
      <c r="BN275" s="269"/>
      <c r="BO275" s="598" t="str">
        <f t="shared" si="124"/>
        <v/>
      </c>
      <c r="BP275" s="598" t="str">
        <f t="shared" si="124"/>
        <v/>
      </c>
      <c r="BQ275" s="269"/>
      <c r="BR275" s="598" t="str">
        <f t="shared" si="125"/>
        <v/>
      </c>
      <c r="BS275" s="598" t="str">
        <f t="shared" si="125"/>
        <v/>
      </c>
      <c r="BT275" s="269"/>
      <c r="BU275" s="598" t="str">
        <f t="shared" si="126"/>
        <v/>
      </c>
      <c r="BV275" s="598" t="str">
        <f t="shared" si="126"/>
        <v/>
      </c>
      <c r="BW275" s="269"/>
      <c r="BX275" s="481"/>
    </row>
    <row r="276" spans="1:76" s="2" customFormat="1" ht="14">
      <c r="A276" s="159">
        <v>18</v>
      </c>
      <c r="B276" s="301" t="str">
        <f t="shared" si="116"/>
        <v xml:space="preserve">: </v>
      </c>
      <c r="C276" s="168"/>
      <c r="D276" s="162"/>
      <c r="E276" s="162"/>
      <c r="F276" s="169"/>
      <c r="G276" s="161"/>
      <c r="H276" s="162"/>
      <c r="I276" s="162"/>
      <c r="J276" s="170"/>
      <c r="K276" s="170"/>
      <c r="L276" s="170"/>
      <c r="M276" s="659" t="s">
        <v>312</v>
      </c>
      <c r="N276" s="163"/>
      <c r="O276" s="163"/>
      <c r="P276" s="165"/>
      <c r="Q276" s="365"/>
      <c r="R276" s="259" t="str">
        <f t="shared" si="127"/>
        <v/>
      </c>
      <c r="S276" s="260" t="str">
        <f>IF(R276="","",IF(R287="Y",T276,IF(R276&gt;=R279-$AA$35*R283,IF(R276&lt;=R279+$AA$35*R283,R276,""),"")))</f>
        <v/>
      </c>
      <c r="T276" s="259" t="str">
        <f t="shared" si="128"/>
        <v/>
      </c>
      <c r="U276" s="259" t="str">
        <f t="shared" si="117"/>
        <v>hours/ year</v>
      </c>
      <c r="V276" s="39"/>
      <c r="W276" s="39"/>
      <c r="Y276" s="526"/>
      <c r="Z276" s="5"/>
      <c r="AA276" s="5"/>
      <c r="AB276" s="5"/>
      <c r="AC276" s="5"/>
      <c r="AD276" s="5"/>
      <c r="AE276" s="5"/>
      <c r="AF276" s="5"/>
      <c r="AG276" s="5"/>
      <c r="AH276" s="5"/>
      <c r="AI276" s="5"/>
      <c r="AJ276" s="5"/>
      <c r="AK276" s="5"/>
      <c r="AL276" s="5"/>
      <c r="AM276" s="5"/>
      <c r="AN276" s="5"/>
      <c r="AO276" s="481"/>
      <c r="AP276" s="269"/>
      <c r="AQ276" s="269"/>
      <c r="AR276" s="600"/>
      <c r="AS276" s="269"/>
      <c r="AT276" s="598" t="str">
        <f t="shared" si="129"/>
        <v/>
      </c>
      <c r="AU276" s="598" t="str">
        <f t="shared" si="129"/>
        <v/>
      </c>
      <c r="AV276" s="269"/>
      <c r="AW276" s="598" t="str">
        <f t="shared" si="118"/>
        <v/>
      </c>
      <c r="AX276" s="598" t="str">
        <f t="shared" si="118"/>
        <v/>
      </c>
      <c r="AY276" s="269"/>
      <c r="AZ276" s="598" t="str">
        <f t="shared" si="119"/>
        <v/>
      </c>
      <c r="BA276" s="598" t="str">
        <f t="shared" si="119"/>
        <v/>
      </c>
      <c r="BB276" s="269"/>
      <c r="BC276" s="598" t="str">
        <f t="shared" si="120"/>
        <v/>
      </c>
      <c r="BD276" s="598" t="str">
        <f t="shared" si="120"/>
        <v/>
      </c>
      <c r="BE276" s="269"/>
      <c r="BF276" s="598" t="str">
        <f t="shared" si="121"/>
        <v/>
      </c>
      <c r="BG276" s="598" t="str">
        <f t="shared" si="121"/>
        <v/>
      </c>
      <c r="BH276" s="269"/>
      <c r="BI276" s="598" t="str">
        <f t="shared" si="122"/>
        <v/>
      </c>
      <c r="BJ276" s="598" t="str">
        <f t="shared" si="122"/>
        <v/>
      </c>
      <c r="BK276" s="269"/>
      <c r="BL276" s="598" t="str">
        <f t="shared" si="123"/>
        <v/>
      </c>
      <c r="BM276" s="598" t="str">
        <f t="shared" si="123"/>
        <v/>
      </c>
      <c r="BN276" s="269"/>
      <c r="BO276" s="598" t="str">
        <f t="shared" si="124"/>
        <v/>
      </c>
      <c r="BP276" s="598" t="str">
        <f t="shared" si="124"/>
        <v/>
      </c>
      <c r="BQ276" s="269"/>
      <c r="BR276" s="598" t="str">
        <f t="shared" si="125"/>
        <v/>
      </c>
      <c r="BS276" s="598" t="str">
        <f t="shared" si="125"/>
        <v/>
      </c>
      <c r="BT276" s="269"/>
      <c r="BU276" s="598" t="str">
        <f t="shared" si="126"/>
        <v/>
      </c>
      <c r="BV276" s="598" t="str">
        <f t="shared" si="126"/>
        <v/>
      </c>
      <c r="BW276" s="269"/>
      <c r="BX276" s="481"/>
    </row>
    <row r="277" spans="1:76" s="2" customFormat="1" ht="14">
      <c r="A277" s="159">
        <v>19</v>
      </c>
      <c r="B277" s="301" t="str">
        <f t="shared" si="116"/>
        <v xml:space="preserve">: </v>
      </c>
      <c r="C277" s="168"/>
      <c r="D277" s="162"/>
      <c r="E277" s="162"/>
      <c r="F277" s="169"/>
      <c r="G277" s="161"/>
      <c r="H277" s="162"/>
      <c r="I277" s="162"/>
      <c r="J277" s="170"/>
      <c r="K277" s="170"/>
      <c r="L277" s="170"/>
      <c r="M277" s="659" t="s">
        <v>312</v>
      </c>
      <c r="N277" s="163"/>
      <c r="O277" s="163"/>
      <c r="P277" s="165"/>
      <c r="Q277" s="365"/>
      <c r="R277" s="259" t="str">
        <f t="shared" si="127"/>
        <v/>
      </c>
      <c r="S277" s="260" t="str">
        <f>IF(R277="","",IF(R287="Y",T277,IF(R277&gt;=R279-$AA$35*R283,IF(R277&lt;=R279+$AA$35*R283,R277,""),"")))</f>
        <v/>
      </c>
      <c r="T277" s="259" t="str">
        <f t="shared" si="128"/>
        <v/>
      </c>
      <c r="U277" s="259" t="str">
        <f t="shared" si="117"/>
        <v>hours/ year</v>
      </c>
      <c r="V277" s="39"/>
      <c r="W277" s="39"/>
      <c r="Y277" s="526"/>
      <c r="Z277" s="5"/>
      <c r="AA277" s="5"/>
      <c r="AB277" s="5"/>
      <c r="AC277" s="5"/>
      <c r="AD277" s="5"/>
      <c r="AE277" s="5"/>
      <c r="AF277" s="5"/>
      <c r="AG277" s="5"/>
      <c r="AH277" s="5"/>
      <c r="AI277" s="5"/>
      <c r="AJ277" s="5"/>
      <c r="AK277" s="5"/>
      <c r="AL277" s="5"/>
      <c r="AM277" s="5"/>
      <c r="AN277" s="5"/>
      <c r="AO277" s="481"/>
      <c r="AP277" s="269"/>
      <c r="AQ277" s="269"/>
      <c r="AR277" s="600"/>
      <c r="AS277" s="269"/>
      <c r="AT277" s="598" t="str">
        <f t="shared" si="129"/>
        <v/>
      </c>
      <c r="AU277" s="598" t="str">
        <f t="shared" si="129"/>
        <v/>
      </c>
      <c r="AV277" s="269"/>
      <c r="AW277" s="598" t="str">
        <f t="shared" si="118"/>
        <v/>
      </c>
      <c r="AX277" s="598" t="str">
        <f t="shared" si="118"/>
        <v/>
      </c>
      <c r="AY277" s="269"/>
      <c r="AZ277" s="598" t="str">
        <f t="shared" si="119"/>
        <v/>
      </c>
      <c r="BA277" s="598" t="str">
        <f t="shared" si="119"/>
        <v/>
      </c>
      <c r="BB277" s="269"/>
      <c r="BC277" s="598" t="str">
        <f t="shared" si="120"/>
        <v/>
      </c>
      <c r="BD277" s="598" t="str">
        <f t="shared" si="120"/>
        <v/>
      </c>
      <c r="BE277" s="269"/>
      <c r="BF277" s="598" t="str">
        <f t="shared" si="121"/>
        <v/>
      </c>
      <c r="BG277" s="598" t="str">
        <f t="shared" si="121"/>
        <v/>
      </c>
      <c r="BH277" s="269"/>
      <c r="BI277" s="598" t="str">
        <f t="shared" si="122"/>
        <v/>
      </c>
      <c r="BJ277" s="598" t="str">
        <f t="shared" si="122"/>
        <v/>
      </c>
      <c r="BK277" s="269"/>
      <c r="BL277" s="598" t="str">
        <f t="shared" si="123"/>
        <v/>
      </c>
      <c r="BM277" s="598" t="str">
        <f t="shared" si="123"/>
        <v/>
      </c>
      <c r="BN277" s="269"/>
      <c r="BO277" s="598" t="str">
        <f t="shared" si="124"/>
        <v/>
      </c>
      <c r="BP277" s="598" t="str">
        <f t="shared" si="124"/>
        <v/>
      </c>
      <c r="BQ277" s="269"/>
      <c r="BR277" s="598" t="str">
        <f t="shared" si="125"/>
        <v/>
      </c>
      <c r="BS277" s="598" t="str">
        <f t="shared" si="125"/>
        <v/>
      </c>
      <c r="BT277" s="269"/>
      <c r="BU277" s="598" t="str">
        <f t="shared" si="126"/>
        <v/>
      </c>
      <c r="BV277" s="598" t="str">
        <f t="shared" si="126"/>
        <v/>
      </c>
      <c r="BW277" s="269"/>
      <c r="BX277" s="481"/>
    </row>
    <row r="278" spans="1:76" s="2" customFormat="1" ht="14">
      <c r="A278" s="159">
        <v>20</v>
      </c>
      <c r="B278" s="301" t="str">
        <f t="shared" si="116"/>
        <v xml:space="preserve">: </v>
      </c>
      <c r="C278" s="168"/>
      <c r="D278" s="162"/>
      <c r="E278" s="162"/>
      <c r="F278" s="169"/>
      <c r="G278" s="161"/>
      <c r="H278" s="162"/>
      <c r="I278" s="162"/>
      <c r="J278" s="170"/>
      <c r="K278" s="170"/>
      <c r="L278" s="170"/>
      <c r="M278" s="659" t="s">
        <v>312</v>
      </c>
      <c r="N278" s="163"/>
      <c r="O278" s="163"/>
      <c r="P278" s="165"/>
      <c r="Q278" s="365"/>
      <c r="R278" s="259" t="str">
        <f t="shared" si="127"/>
        <v/>
      </c>
      <c r="S278" s="260" t="str">
        <f>IF(R278="","",IF(R287="Y",T278,IF(R278&gt;=R279-$AA$35*R283,IF(R278&lt;=R279+$AA$35*R283,R278,""),"")))</f>
        <v/>
      </c>
      <c r="T278" s="259" t="str">
        <f t="shared" si="128"/>
        <v/>
      </c>
      <c r="U278" s="259" t="str">
        <f t="shared" si="117"/>
        <v>hours/ year</v>
      </c>
      <c r="V278" s="39"/>
      <c r="W278" s="39"/>
      <c r="Y278" s="526"/>
      <c r="Z278" s="5"/>
      <c r="AA278" s="5"/>
      <c r="AB278" s="5"/>
      <c r="AC278" s="5"/>
      <c r="AD278" s="5"/>
      <c r="AE278" s="5"/>
      <c r="AF278" s="5"/>
      <c r="AG278" s="5"/>
      <c r="AH278" s="5"/>
      <c r="AI278" s="5"/>
      <c r="AJ278" s="5"/>
      <c r="AK278" s="5"/>
      <c r="AL278" s="5"/>
      <c r="AM278" s="5"/>
      <c r="AN278" s="5"/>
      <c r="AO278" s="481"/>
      <c r="AP278" s="269"/>
      <c r="AQ278" s="269"/>
      <c r="AR278" s="600"/>
      <c r="AS278" s="269"/>
      <c r="AT278" s="598" t="str">
        <f t="shared" si="129"/>
        <v/>
      </c>
      <c r="AU278" s="598" t="str">
        <f t="shared" si="129"/>
        <v/>
      </c>
      <c r="AV278" s="269"/>
      <c r="AW278" s="598" t="str">
        <f t="shared" si="118"/>
        <v/>
      </c>
      <c r="AX278" s="598" t="str">
        <f t="shared" si="118"/>
        <v/>
      </c>
      <c r="AY278" s="269"/>
      <c r="AZ278" s="598" t="str">
        <f t="shared" si="119"/>
        <v/>
      </c>
      <c r="BA278" s="598" t="str">
        <f t="shared" si="119"/>
        <v/>
      </c>
      <c r="BB278" s="269"/>
      <c r="BC278" s="598" t="str">
        <f t="shared" si="120"/>
        <v/>
      </c>
      <c r="BD278" s="598" t="str">
        <f t="shared" si="120"/>
        <v/>
      </c>
      <c r="BE278" s="269"/>
      <c r="BF278" s="598" t="str">
        <f t="shared" si="121"/>
        <v/>
      </c>
      <c r="BG278" s="598" t="str">
        <f t="shared" si="121"/>
        <v/>
      </c>
      <c r="BH278" s="269"/>
      <c r="BI278" s="598" t="str">
        <f t="shared" si="122"/>
        <v/>
      </c>
      <c r="BJ278" s="598" t="str">
        <f t="shared" si="122"/>
        <v/>
      </c>
      <c r="BK278" s="269"/>
      <c r="BL278" s="598" t="str">
        <f t="shared" si="123"/>
        <v/>
      </c>
      <c r="BM278" s="598" t="str">
        <f t="shared" si="123"/>
        <v/>
      </c>
      <c r="BN278" s="269"/>
      <c r="BO278" s="598" t="str">
        <f t="shared" si="124"/>
        <v/>
      </c>
      <c r="BP278" s="598" t="str">
        <f t="shared" si="124"/>
        <v/>
      </c>
      <c r="BQ278" s="269"/>
      <c r="BR278" s="598" t="str">
        <f t="shared" si="125"/>
        <v/>
      </c>
      <c r="BS278" s="598" t="str">
        <f t="shared" si="125"/>
        <v/>
      </c>
      <c r="BT278" s="269"/>
      <c r="BU278" s="598" t="str">
        <f t="shared" si="126"/>
        <v/>
      </c>
      <c r="BV278" s="598" t="str">
        <f t="shared" si="126"/>
        <v/>
      </c>
      <c r="BW278" s="269"/>
      <c r="BX278" s="481"/>
    </row>
    <row r="279" spans="1:76" s="2" customFormat="1" ht="14">
      <c r="A279" s="172"/>
      <c r="B279" s="302" t="s">
        <v>159</v>
      </c>
      <c r="C279" s="173"/>
      <c r="D279" s="173"/>
      <c r="E279" s="173"/>
      <c r="F279" s="173"/>
      <c r="G279" s="174"/>
      <c r="H279" s="39"/>
      <c r="I279" s="175"/>
      <c r="J279" s="174"/>
      <c r="K279" s="174"/>
      <c r="L279" s="174" t="s">
        <v>99</v>
      </c>
      <c r="M279" s="174"/>
      <c r="N279" s="174"/>
      <c r="O279" s="165"/>
      <c r="P279" s="165"/>
      <c r="Q279" s="175" t="s">
        <v>31</v>
      </c>
      <c r="R279" s="261" t="e">
        <f>AVERAGE(R259:R278)</f>
        <v>#DIV/0!</v>
      </c>
      <c r="S279" s="261" t="e">
        <f>IF(R287="Y",SUM(S259:S278)/SUM(N259:N278),AVERAGE(S259:S278))</f>
        <v>#DIV/0!</v>
      </c>
      <c r="T279" s="262" t="e">
        <f>SUM(T259:T278)/SUM(N259:N278)</f>
        <v>#DIV/0!</v>
      </c>
      <c r="U279" s="269"/>
      <c r="V279" s="39"/>
      <c r="W279" s="39"/>
      <c r="Y279" s="601"/>
      <c r="Z279" s="5"/>
      <c r="AA279" s="5"/>
      <c r="AB279" s="5"/>
      <c r="AC279" s="5"/>
      <c r="AD279" s="5"/>
      <c r="AE279" s="5"/>
      <c r="AF279" s="5"/>
      <c r="AG279" s="5"/>
      <c r="AH279" s="5"/>
      <c r="AI279" s="5"/>
      <c r="AJ279" s="5"/>
      <c r="AK279" s="5"/>
      <c r="AL279" s="5"/>
      <c r="AM279" s="5"/>
      <c r="AN279" s="5"/>
      <c r="AO279" s="481"/>
      <c r="AP279" s="269"/>
      <c r="AQ279" s="269"/>
      <c r="AR279" s="269"/>
      <c r="AS279" s="602" t="s">
        <v>31</v>
      </c>
      <c r="AT279" s="598" t="str">
        <f t="shared" si="129"/>
        <v/>
      </c>
      <c r="AU279" s="598" t="str">
        <f t="shared" si="129"/>
        <v/>
      </c>
      <c r="AV279" s="602"/>
      <c r="AW279" s="603" t="e">
        <f>AVERAGE(AW259:AW278)</f>
        <v>#DIV/0!</v>
      </c>
      <c r="AX279" s="603" t="e">
        <f>SUM(AX259:AX278)/COUNTIF(AX259:AX278,"&gt;0")</f>
        <v>#DIV/0!</v>
      </c>
      <c r="AY279" s="269"/>
      <c r="AZ279" s="603" t="e">
        <f>AVERAGE(AZ259:AZ278)</f>
        <v>#DIV/0!</v>
      </c>
      <c r="BA279" s="603" t="e">
        <f>SUM(BA259:BA278)/COUNTIF(BA259:BA278,"&gt;0")</f>
        <v>#DIV/0!</v>
      </c>
      <c r="BB279" s="269"/>
      <c r="BC279" s="603" t="e">
        <f>AVERAGE(BC259:BC278)</f>
        <v>#DIV/0!</v>
      </c>
      <c r="BD279" s="603" t="e">
        <f>SUM(BD259:BD278)/COUNTIF(BD259:BD278,"&gt;0")</f>
        <v>#DIV/0!</v>
      </c>
      <c r="BE279" s="269"/>
      <c r="BF279" s="603" t="e">
        <f>AVERAGE(BF259:BF278)</f>
        <v>#DIV/0!</v>
      </c>
      <c r="BG279" s="603" t="e">
        <f>SUM(BG259:BG278)/COUNTIF(BG259:BG278,"&gt;0")</f>
        <v>#DIV/0!</v>
      </c>
      <c r="BH279" s="269"/>
      <c r="BI279" s="603" t="e">
        <f>AVERAGE(BI259:BI278)</f>
        <v>#DIV/0!</v>
      </c>
      <c r="BJ279" s="603" t="e">
        <f>SUM(BJ259:BJ278)/COUNTIF(BJ259:BJ278,"&gt;0")</f>
        <v>#DIV/0!</v>
      </c>
      <c r="BK279" s="602"/>
      <c r="BL279" s="603" t="e">
        <f>AVERAGE(BL259:BL278)</f>
        <v>#DIV/0!</v>
      </c>
      <c r="BM279" s="603" t="e">
        <f>SUM(BM259:BM278)/COUNTIF(BM259:BM278,"&gt;0")</f>
        <v>#DIV/0!</v>
      </c>
      <c r="BN279" s="269"/>
      <c r="BO279" s="603" t="e">
        <f>AVERAGE(BO259:BO278)</f>
        <v>#DIV/0!</v>
      </c>
      <c r="BP279" s="603" t="e">
        <f>SUM(BP259:BP278)/COUNTIF(BP259:BP278,"&gt;0")</f>
        <v>#DIV/0!</v>
      </c>
      <c r="BQ279" s="269"/>
      <c r="BR279" s="603" t="e">
        <f>AVERAGE(BR259:BR278)</f>
        <v>#DIV/0!</v>
      </c>
      <c r="BS279" s="603" t="e">
        <f>SUM(BS259:BS278)/COUNTIF(BS259:BS278,"&gt;0")</f>
        <v>#DIV/0!</v>
      </c>
      <c r="BT279" s="269"/>
      <c r="BU279" s="603" t="e">
        <f>AVERAGE(BU259:BU278)</f>
        <v>#DIV/0!</v>
      </c>
      <c r="BV279" s="603" t="e">
        <f>SUM(BV259:BV278)/COUNTIF(BV259:BV278,"&gt;0")</f>
        <v>#DIV/0!</v>
      </c>
      <c r="BW279" s="269"/>
      <c r="BX279" s="481"/>
    </row>
    <row r="280" spans="1:76" s="2" customFormat="1" ht="15">
      <c r="A280" s="172"/>
      <c r="B280" s="302" t="s">
        <v>160</v>
      </c>
      <c r="C280" s="173" t="s">
        <v>112</v>
      </c>
      <c r="D280" s="886"/>
      <c r="E280" s="887"/>
      <c r="F280" s="887"/>
      <c r="G280" s="887"/>
      <c r="H280" s="887"/>
      <c r="I280" s="887"/>
      <c r="J280" s="888"/>
      <c r="K280" s="174"/>
      <c r="L280" s="174"/>
      <c r="M280" s="174"/>
      <c r="N280" s="174"/>
      <c r="O280" s="165"/>
      <c r="P280" s="165"/>
      <c r="Q280" s="366" t="s">
        <v>33</v>
      </c>
      <c r="R280" s="367" t="e">
        <f>R279+U280*R283</f>
        <v>#DIV/0!</v>
      </c>
      <c r="S280" s="367" t="e">
        <f>S279+U280*S283</f>
        <v>#DIV/0!</v>
      </c>
      <c r="T280" s="367" t="e">
        <f>T279+U280*T283</f>
        <v>#DIV/0!</v>
      </c>
      <c r="U280" s="368">
        <v>1</v>
      </c>
      <c r="V280" s="50" t="s">
        <v>142</v>
      </c>
      <c r="W280" s="39"/>
      <c r="X280" t="s">
        <v>273</v>
      </c>
      <c r="Y280" s="605"/>
      <c r="Z280" s="5"/>
      <c r="AA280" s="5"/>
      <c r="AB280" s="5"/>
      <c r="AC280" s="5"/>
      <c r="AD280" s="5"/>
      <c r="AE280" s="5"/>
      <c r="AF280" s="5"/>
      <c r="AG280" s="5"/>
      <c r="AH280" s="5"/>
      <c r="AI280" s="5"/>
      <c r="AJ280" s="5"/>
      <c r="AK280" s="5"/>
      <c r="AL280" s="5"/>
      <c r="AM280" s="5"/>
      <c r="AN280" s="5"/>
      <c r="AO280" s="481"/>
      <c r="AP280" s="269"/>
      <c r="AQ280" s="269"/>
      <c r="AR280" s="269"/>
      <c r="AS280" s="606" t="s">
        <v>33</v>
      </c>
      <c r="AT280" s="603" t="e">
        <f>AVERAGE(AT260:AT279)</f>
        <v>#DIV/0!</v>
      </c>
      <c r="AU280" s="603" t="e">
        <f>SUM(AU260:AU279)/COUNTIF(AU260:AU279,"&gt;0")</f>
        <v>#DIV/0!</v>
      </c>
      <c r="AV280" s="606"/>
      <c r="AW280" s="607" t="e">
        <f>AW279+(AW285*AW282)</f>
        <v>#DIV/0!</v>
      </c>
      <c r="AX280" s="607" t="e">
        <f>AX279+(AX285*AW282)</f>
        <v>#DIV/0!</v>
      </c>
      <c r="AY280" s="269"/>
      <c r="AZ280" s="607" t="e">
        <f>AZ279+(AZ285*AZ282)</f>
        <v>#DIV/0!</v>
      </c>
      <c r="BA280" s="607" t="e">
        <f>BA279+(BA285*AZ282)</f>
        <v>#DIV/0!</v>
      </c>
      <c r="BB280" s="269"/>
      <c r="BC280" s="607" t="e">
        <f>BC279+(BC285*BC282)</f>
        <v>#DIV/0!</v>
      </c>
      <c r="BD280" s="607" t="e">
        <f>BD279+(BD285*BC282)</f>
        <v>#DIV/0!</v>
      </c>
      <c r="BE280" s="269"/>
      <c r="BF280" s="607" t="e">
        <f>BF279+(BF285*BF282)</f>
        <v>#DIV/0!</v>
      </c>
      <c r="BG280" s="607" t="e">
        <f>BG279+(BG285*BF282)</f>
        <v>#DIV/0!</v>
      </c>
      <c r="BH280" s="269"/>
      <c r="BI280" s="607" t="e">
        <f>BI279+(BI285*BI282)</f>
        <v>#DIV/0!</v>
      </c>
      <c r="BJ280" s="607" t="e">
        <f>BJ279+(BJ285*BI282)</f>
        <v>#DIV/0!</v>
      </c>
      <c r="BK280" s="606"/>
      <c r="BL280" s="607" t="e">
        <f>BL279+(BL285*BL282)</f>
        <v>#DIV/0!</v>
      </c>
      <c r="BM280" s="607" t="e">
        <f>BM279+(BM285*BL282)</f>
        <v>#DIV/0!</v>
      </c>
      <c r="BN280" s="269"/>
      <c r="BO280" s="607" t="e">
        <f>BO279+(BO285*BO282)</f>
        <v>#DIV/0!</v>
      </c>
      <c r="BP280" s="607" t="e">
        <f>BP279+(BP285*BO282)</f>
        <v>#DIV/0!</v>
      </c>
      <c r="BQ280" s="269"/>
      <c r="BR280" s="607" t="e">
        <f>BR279+(BR285*BR282)</f>
        <v>#DIV/0!</v>
      </c>
      <c r="BS280" s="607" t="e">
        <f>BS279+(BS285*BR282)</f>
        <v>#DIV/0!</v>
      </c>
      <c r="BT280" s="269"/>
      <c r="BU280" s="607" t="e">
        <f>BU279+(BU285*BU282)</f>
        <v>#DIV/0!</v>
      </c>
      <c r="BV280" s="607" t="e">
        <f>BV279+(BV285*BU282)</f>
        <v>#DIV/0!</v>
      </c>
      <c r="BW280" s="269"/>
      <c r="BX280" s="481"/>
    </row>
    <row r="281" spans="1:76" s="2" customFormat="1" ht="15">
      <c r="A281" s="172"/>
      <c r="B281" s="302" t="s">
        <v>161</v>
      </c>
      <c r="C281" s="179"/>
      <c r="D281" s="889"/>
      <c r="E281" s="890"/>
      <c r="F281" s="890"/>
      <c r="G281" s="890"/>
      <c r="H281" s="890"/>
      <c r="I281" s="890"/>
      <c r="J281" s="891"/>
      <c r="K281" s="39"/>
      <c r="L281" s="39"/>
      <c r="M281" s="174"/>
      <c r="N281" s="174"/>
      <c r="O281" s="174"/>
      <c r="P281" s="174"/>
      <c r="Q281" s="366" t="s">
        <v>32</v>
      </c>
      <c r="R281" s="367" t="e">
        <f>IF($X281="Y",MIN(R259:R278),R279-$U281*R283)</f>
        <v>#DIV/0!</v>
      </c>
      <c r="S281" s="367" t="e">
        <f>IF($X281="Y",MIN(S259:S278),S279-$U281*S283)</f>
        <v>#DIV/0!</v>
      </c>
      <c r="T281" s="367" t="e">
        <f>IF($X281="Y",MIN(T259:T278),T279-$U281*T283)</f>
        <v>#DIV/0!</v>
      </c>
      <c r="U281" s="368">
        <v>1</v>
      </c>
      <c r="V281" s="50" t="s">
        <v>143</v>
      </c>
      <c r="W281" s="39"/>
      <c r="X281" s="369" t="s">
        <v>36</v>
      </c>
      <c r="Y281" s="605"/>
      <c r="Z281" s="5"/>
      <c r="AA281" s="5"/>
      <c r="AB281" s="5"/>
      <c r="AC281" s="5"/>
      <c r="AD281" s="5"/>
      <c r="AE281" s="5"/>
      <c r="AF281" s="5"/>
      <c r="AG281" s="5"/>
      <c r="AH281" s="5"/>
      <c r="AI281" s="5"/>
      <c r="AJ281" s="5"/>
      <c r="AK281" s="5"/>
      <c r="AL281" s="5"/>
      <c r="AM281" s="5"/>
      <c r="AN281" s="5"/>
      <c r="AO281" s="481"/>
      <c r="AP281" s="269"/>
      <c r="AQ281" s="269"/>
      <c r="AR281" s="269"/>
      <c r="AS281" s="606" t="s">
        <v>32</v>
      </c>
      <c r="AT281" s="607" t="e">
        <f>AT280+(AT286*AT283)</f>
        <v>#DIV/0!</v>
      </c>
      <c r="AU281" s="607" t="e">
        <f>AU280+(AU286*AT283)</f>
        <v>#DIV/0!</v>
      </c>
      <c r="AV281" s="606"/>
      <c r="AW281" s="607" t="e">
        <f>AW279-(AW285*AW283)</f>
        <v>#DIV/0!</v>
      </c>
      <c r="AX281" s="607" t="e">
        <f>AX279-(AX285*AW283)</f>
        <v>#DIV/0!</v>
      </c>
      <c r="AY281" s="269"/>
      <c r="AZ281" s="607" t="e">
        <f>AZ279-(AZ285*AZ283)</f>
        <v>#DIV/0!</v>
      </c>
      <c r="BA281" s="607" t="e">
        <f>BA279-(BA285*AZ283)</f>
        <v>#DIV/0!</v>
      </c>
      <c r="BB281" s="269"/>
      <c r="BC281" s="607" t="e">
        <f>BC279-(BC285*BC283)</f>
        <v>#DIV/0!</v>
      </c>
      <c r="BD281" s="607" t="e">
        <f>BD279-(BD285*BC283)</f>
        <v>#DIV/0!</v>
      </c>
      <c r="BE281" s="269"/>
      <c r="BF281" s="607" t="e">
        <f>BF279-(BF285*BF283)</f>
        <v>#DIV/0!</v>
      </c>
      <c r="BG281" s="607" t="e">
        <f>BG279-(BG285*BF283)</f>
        <v>#DIV/0!</v>
      </c>
      <c r="BH281" s="269"/>
      <c r="BI281" s="607" t="e">
        <f>BI279-(BI285*BI283)</f>
        <v>#DIV/0!</v>
      </c>
      <c r="BJ281" s="607" t="e">
        <f>BJ279-(BJ285*BI283)</f>
        <v>#DIV/0!</v>
      </c>
      <c r="BK281" s="606"/>
      <c r="BL281" s="607" t="e">
        <f>BL279-(BL285*BL283)</f>
        <v>#DIV/0!</v>
      </c>
      <c r="BM281" s="607" t="e">
        <f>BM279-(BM285*BL283)</f>
        <v>#DIV/0!</v>
      </c>
      <c r="BN281" s="269"/>
      <c r="BO281" s="607" t="e">
        <f>BO279-(BO285*BO283)</f>
        <v>#DIV/0!</v>
      </c>
      <c r="BP281" s="607" t="e">
        <f>BP279-(BP285*BO283)</f>
        <v>#DIV/0!</v>
      </c>
      <c r="BQ281" s="269"/>
      <c r="BR281" s="607" t="e">
        <f>BR279-(BR285*BR283)</f>
        <v>#DIV/0!</v>
      </c>
      <c r="BS281" s="607" t="e">
        <f>BS279-(BS285*BR283)</f>
        <v>#DIV/0!</v>
      </c>
      <c r="BT281" s="269"/>
      <c r="BU281" s="607" t="e">
        <f>BU279-(BU285*BU283)</f>
        <v>#DIV/0!</v>
      </c>
      <c r="BV281" s="607" t="e">
        <f>BV279-(BV285*BU283)</f>
        <v>#DIV/0!</v>
      </c>
      <c r="BW281" s="269"/>
      <c r="BX281" s="481"/>
    </row>
    <row r="282" spans="1:76" s="2" customFormat="1" ht="14">
      <c r="A282" s="172"/>
      <c r="B282" s="303"/>
      <c r="C282" s="179"/>
      <c r="D282" s="889"/>
      <c r="E282" s="890"/>
      <c r="F282" s="890"/>
      <c r="G282" s="890"/>
      <c r="H282" s="890"/>
      <c r="I282" s="890"/>
      <c r="J282" s="891"/>
      <c r="K282" s="174"/>
      <c r="L282" s="174"/>
      <c r="M282" s="174"/>
      <c r="N282" s="174"/>
      <c r="O282" s="174"/>
      <c r="P282" s="174"/>
      <c r="Q282" s="176" t="s">
        <v>10</v>
      </c>
      <c r="R282" s="263" t="e">
        <f>IF((0.67*R283)&gt;R279,"no","yes")</f>
        <v>#DIV/0!</v>
      </c>
      <c r="S282" s="263" t="e">
        <f>IF((0.67*S283)&gt;S279,"no","yes")</f>
        <v>#DIV/0!</v>
      </c>
      <c r="T282" s="263" t="e">
        <f>IF((0.67*T283)&gt;T279,"no","yes")</f>
        <v>#DIV/0!</v>
      </c>
      <c r="U282" s="174"/>
      <c r="V282" s="174"/>
      <c r="W282" s="174"/>
      <c r="Y282" s="605"/>
      <c r="Z282" s="5"/>
      <c r="AA282" s="5"/>
      <c r="AB282" s="5"/>
      <c r="AC282" s="5"/>
      <c r="AD282" s="5"/>
      <c r="AE282" s="5"/>
      <c r="AF282" s="5"/>
      <c r="AG282" s="5"/>
      <c r="AH282" s="5"/>
      <c r="AI282" s="5"/>
      <c r="AJ282" s="5"/>
      <c r="AK282" s="5"/>
      <c r="AL282" s="5"/>
      <c r="AM282" s="5"/>
      <c r="AN282" s="5"/>
      <c r="AO282" s="481"/>
      <c r="AP282" s="265"/>
      <c r="AQ282" s="265"/>
      <c r="AR282" s="849" t="s">
        <v>132</v>
      </c>
      <c r="AS282" s="850"/>
      <c r="AT282" s="607" t="e">
        <f>AT280-(AT286*AT284)</f>
        <v>#DIV/0!</v>
      </c>
      <c r="AU282" s="607" t="e">
        <f>AU280-(AU286*AT284)</f>
        <v>#DIV/0!</v>
      </c>
      <c r="AV282" s="619"/>
      <c r="AW282" s="609">
        <v>1</v>
      </c>
      <c r="AX282" s="265"/>
      <c r="AY282" s="265"/>
      <c r="AZ282" s="609">
        <v>1</v>
      </c>
      <c r="BA282" s="265"/>
      <c r="BB282" s="265"/>
      <c r="BC282" s="609">
        <v>1</v>
      </c>
      <c r="BD282" s="265"/>
      <c r="BE282" s="265"/>
      <c r="BF282" s="609">
        <v>1</v>
      </c>
      <c r="BG282" s="265"/>
      <c r="BH282" s="265"/>
      <c r="BI282" s="609">
        <v>1</v>
      </c>
      <c r="BJ282" s="265"/>
      <c r="BK282" s="606"/>
      <c r="BL282" s="609">
        <v>1</v>
      </c>
      <c r="BM282" s="265"/>
      <c r="BN282" s="265"/>
      <c r="BO282" s="609">
        <v>1</v>
      </c>
      <c r="BP282" s="265"/>
      <c r="BQ282" s="265"/>
      <c r="BR282" s="609">
        <v>1</v>
      </c>
      <c r="BS282" s="265"/>
      <c r="BT282" s="265"/>
      <c r="BU282" s="609">
        <v>1</v>
      </c>
      <c r="BV282" s="265"/>
      <c r="BW282" s="265"/>
      <c r="BX282" s="481"/>
    </row>
    <row r="283" spans="1:76" s="2" customFormat="1" ht="14">
      <c r="A283" s="182" t="str">
        <f ca="1">HYPERLINK("#"&amp;"'"&amp;A$1&amp;"'!a1","Back to top")</f>
        <v>Back to top</v>
      </c>
      <c r="B283" s="304"/>
      <c r="C283" s="179"/>
      <c r="D283" s="889"/>
      <c r="E283" s="890"/>
      <c r="F283" s="890"/>
      <c r="G283" s="890"/>
      <c r="H283" s="890"/>
      <c r="I283" s="890"/>
      <c r="J283" s="891"/>
      <c r="K283" s="174"/>
      <c r="L283" s="174"/>
      <c r="M283" s="50"/>
      <c r="N283" s="50"/>
      <c r="O283" s="174"/>
      <c r="P283" s="174"/>
      <c r="Q283" s="176" t="s">
        <v>11</v>
      </c>
      <c r="R283" s="263" t="e">
        <f>_xlfn.STDEV.P(R259:R278)</f>
        <v>#DIV/0!</v>
      </c>
      <c r="S283" s="263" t="e">
        <f t="array" ref="S283">IF(R287="Y",SQRT(SUM(IFERROR(N259:N278*(R259:R278-(S279))^2,0))/((COUNTIFS(N259:N278,"&lt;&gt;"&amp;"")-1)/COUNTIFS(N259:N278,"&lt;&gt;"&amp;"")*SUM(N259:N278))),_xlfn.STDEV.P(S259:S278))</f>
        <v>#DIV/0!</v>
      </c>
      <c r="T283" s="263" t="e">
        <f t="array" ref="T283">SQRT(SUM(IFERROR(N259:N278*(R259:R278-(T279))^2,0))/((COUNTIFS(N259:N278,"&lt;&gt;"&amp;"")-1)/COUNTIFS(N259:N278,"&lt;&gt;"&amp;"")*SUM(N259:N278)))</f>
        <v>#DIV/0!</v>
      </c>
      <c r="U283" s="174"/>
      <c r="V283" s="174"/>
      <c r="W283" s="174"/>
      <c r="Y283" s="605"/>
      <c r="Z283" s="5"/>
      <c r="AA283" s="5"/>
      <c r="AB283" s="5"/>
      <c r="AC283" s="5"/>
      <c r="AD283" s="5"/>
      <c r="AE283" s="5"/>
      <c r="AF283" s="5"/>
      <c r="AG283" s="5"/>
      <c r="AH283" s="5"/>
      <c r="AI283" s="5"/>
      <c r="AJ283" s="5"/>
      <c r="AK283" s="5"/>
      <c r="AL283" s="5"/>
      <c r="AM283" s="5"/>
      <c r="AN283" s="5"/>
      <c r="AO283" s="481"/>
      <c r="AP283" s="265"/>
      <c r="AQ283" s="265"/>
      <c r="AR283" s="849"/>
      <c r="AS283" s="850"/>
      <c r="AT283" s="609">
        <v>1</v>
      </c>
      <c r="AU283" s="265"/>
      <c r="AV283" s="619"/>
      <c r="AW283" s="609">
        <v>1</v>
      </c>
      <c r="AX283" s="265"/>
      <c r="AY283" s="265"/>
      <c r="AZ283" s="609">
        <v>1</v>
      </c>
      <c r="BA283" s="265"/>
      <c r="BB283" s="265"/>
      <c r="BC283" s="609">
        <v>1</v>
      </c>
      <c r="BD283" s="265"/>
      <c r="BE283" s="265"/>
      <c r="BF283" s="609">
        <v>1</v>
      </c>
      <c r="BG283" s="265"/>
      <c r="BH283" s="265"/>
      <c r="BI283" s="609">
        <v>1</v>
      </c>
      <c r="BJ283" s="265"/>
      <c r="BK283" s="606"/>
      <c r="BL283" s="609">
        <v>1</v>
      </c>
      <c r="BM283" s="265"/>
      <c r="BN283" s="265"/>
      <c r="BO283" s="609">
        <v>1</v>
      </c>
      <c r="BP283" s="265"/>
      <c r="BQ283" s="265"/>
      <c r="BR283" s="609">
        <v>1</v>
      </c>
      <c r="BS283" s="265"/>
      <c r="BT283" s="265"/>
      <c r="BU283" s="609">
        <v>1</v>
      </c>
      <c r="BV283" s="265"/>
      <c r="BW283" s="265"/>
      <c r="BX283" s="481"/>
    </row>
    <row r="284" spans="1:76" s="2" customFormat="1" ht="14">
      <c r="A284" s="172"/>
      <c r="B284" s="303"/>
      <c r="C284" s="159"/>
      <c r="D284" s="889"/>
      <c r="E284" s="890"/>
      <c r="F284" s="890"/>
      <c r="G284" s="890"/>
      <c r="H284" s="890"/>
      <c r="I284" s="890"/>
      <c r="J284" s="891"/>
      <c r="K284" s="174"/>
      <c r="L284" s="174"/>
      <c r="M284" s="174"/>
      <c r="N284" s="174"/>
      <c r="O284" s="174"/>
      <c r="P284" s="174"/>
      <c r="Q284" s="183" t="s">
        <v>98</v>
      </c>
      <c r="R284" s="264">
        <f>COUNTIF(R259:R278,"&gt;0")</f>
        <v>0</v>
      </c>
      <c r="S284" s="264">
        <f>COUNTIF(S259:S278,"&gt;0")</f>
        <v>0</v>
      </c>
      <c r="T284" s="265"/>
      <c r="U284" s="184" t="s">
        <v>55</v>
      </c>
      <c r="V284" s="174"/>
      <c r="W284" s="174"/>
      <c r="Y284" s="526"/>
      <c r="Z284" s="5"/>
      <c r="AA284" s="5"/>
      <c r="AB284" s="5"/>
      <c r="AC284" s="5"/>
      <c r="AD284" s="5"/>
      <c r="AE284" s="5"/>
      <c r="AF284" s="5"/>
      <c r="AG284" s="5"/>
      <c r="AH284" s="5"/>
      <c r="AI284" s="5"/>
      <c r="AJ284" s="5"/>
      <c r="AK284" s="5"/>
      <c r="AL284" s="5"/>
      <c r="AM284" s="5"/>
      <c r="AN284" s="5"/>
      <c r="AO284" s="481"/>
      <c r="AP284" s="265"/>
      <c r="AQ284" s="265"/>
      <c r="AR284" s="265"/>
      <c r="AS284" s="606" t="s">
        <v>10</v>
      </c>
      <c r="AT284" s="609">
        <v>1</v>
      </c>
      <c r="AU284" s="265"/>
      <c r="AV284" s="606"/>
      <c r="AW284" s="607" t="e">
        <f>IF((0.67*AW285)&gt;AW279,"no","yes")</f>
        <v>#DIV/0!</v>
      </c>
      <c r="AX284" s="607" t="e">
        <f>IF((0.67*AX285)&gt;AX279,"no","yes")</f>
        <v>#DIV/0!</v>
      </c>
      <c r="AY284" s="265"/>
      <c r="AZ284" s="607" t="e">
        <f>IF((0.67*AZ285)&gt;AZ279,"no","yes")</f>
        <v>#DIV/0!</v>
      </c>
      <c r="BA284" s="607" t="e">
        <f>IF((0.67*BA285)&gt;BA279,"no","yes")</f>
        <v>#DIV/0!</v>
      </c>
      <c r="BB284" s="265"/>
      <c r="BC284" s="607" t="e">
        <f>IF((0.67*BC285)&gt;BC279,"no","yes")</f>
        <v>#DIV/0!</v>
      </c>
      <c r="BD284" s="607" t="e">
        <f>IF((0.67*BD285)&gt;BD279,"no","yes")</f>
        <v>#DIV/0!</v>
      </c>
      <c r="BE284" s="265"/>
      <c r="BF284" s="607" t="e">
        <f>IF((0.67*BF285)&gt;BF279,"no","yes")</f>
        <v>#DIV/0!</v>
      </c>
      <c r="BG284" s="607" t="e">
        <f>IF((0.67*BG285)&gt;BG279,"no","yes")</f>
        <v>#DIV/0!</v>
      </c>
      <c r="BH284" s="265"/>
      <c r="BI284" s="607" t="e">
        <f>IF((0.67*BI285)&gt;BI279,"no","yes")</f>
        <v>#DIV/0!</v>
      </c>
      <c r="BJ284" s="607" t="e">
        <f>IF((0.67*BJ285)&gt;BJ279,"no","yes")</f>
        <v>#DIV/0!</v>
      </c>
      <c r="BK284" s="611"/>
      <c r="BL284" s="607" t="e">
        <f>IF((0.67*BL285)&gt;BL279,"no","yes")</f>
        <v>#DIV/0!</v>
      </c>
      <c r="BM284" s="607" t="e">
        <f>IF((0.67*BM285)&gt;BM279,"no","yes")</f>
        <v>#DIV/0!</v>
      </c>
      <c r="BN284" s="265"/>
      <c r="BO284" s="607" t="e">
        <f>IF((0.67*BO285)&gt;BO279,"no","yes")</f>
        <v>#DIV/0!</v>
      </c>
      <c r="BP284" s="607" t="e">
        <f>IF((0.67*BP285)&gt;BP279,"no","yes")</f>
        <v>#DIV/0!</v>
      </c>
      <c r="BQ284" s="265"/>
      <c r="BR284" s="607" t="e">
        <f>IF((0.67*BR285)&gt;BR279,"no","yes")</f>
        <v>#DIV/0!</v>
      </c>
      <c r="BS284" s="607" t="e">
        <f>IF((0.67*BS285)&gt;BS279,"no","yes")</f>
        <v>#DIV/0!</v>
      </c>
      <c r="BT284" s="265"/>
      <c r="BU284" s="607" t="e">
        <f>IF((0.67*BU285)&gt;BU279,"no","yes")</f>
        <v>#DIV/0!</v>
      </c>
      <c r="BV284" s="607" t="e">
        <f>IF((0.67*BV285)&gt;BV279,"no","yes")</f>
        <v>#DIV/0!</v>
      </c>
      <c r="BW284" s="265"/>
      <c r="BX284" s="481"/>
    </row>
    <row r="285" spans="1:76" s="2" customFormat="1" ht="14">
      <c r="B285" s="5"/>
      <c r="C285" s="172"/>
      <c r="D285" s="889"/>
      <c r="E285" s="890"/>
      <c r="F285" s="890"/>
      <c r="G285" s="890"/>
      <c r="H285" s="890"/>
      <c r="I285" s="890"/>
      <c r="J285" s="891"/>
      <c r="K285" s="174"/>
      <c r="L285" s="174"/>
      <c r="M285" s="174"/>
      <c r="N285" s="174"/>
      <c r="O285" s="174"/>
      <c r="P285" s="174"/>
      <c r="Q285" s="174"/>
      <c r="R285" s="265"/>
      <c r="S285" s="267"/>
      <c r="T285" s="267"/>
      <c r="U285" s="185"/>
      <c r="V285" s="186"/>
      <c r="W285" s="187"/>
      <c r="Y285" s="526"/>
      <c r="Z285" s="5"/>
      <c r="AA285" s="5"/>
      <c r="AB285" s="5"/>
      <c r="AC285" s="5"/>
      <c r="AD285" s="5"/>
      <c r="AE285" s="5"/>
      <c r="AF285" s="5"/>
      <c r="AG285" s="5"/>
      <c r="AH285" s="5"/>
      <c r="AI285" s="5"/>
      <c r="AJ285" s="5"/>
      <c r="AK285" s="5"/>
      <c r="AL285" s="5"/>
      <c r="AM285" s="5"/>
      <c r="AN285" s="5"/>
      <c r="AO285" s="481"/>
      <c r="AP285" s="265"/>
      <c r="AQ285" s="265"/>
      <c r="AR285" s="265"/>
      <c r="AS285" s="606" t="s">
        <v>11</v>
      </c>
      <c r="AT285" s="607" t="e">
        <f>IF((0.67*AT286)&gt;AT280,"no","yes")</f>
        <v>#DIV/0!</v>
      </c>
      <c r="AU285" s="607" t="e">
        <f>IF((0.67*AU286)&gt;AU280,"no","yes")</f>
        <v>#DIV/0!</v>
      </c>
      <c r="AV285" s="606"/>
      <c r="AW285" s="607" t="e">
        <f>_xlfn.STDEV.P(AW259:AW278)</f>
        <v>#DIV/0!</v>
      </c>
      <c r="AX285" s="607" t="e">
        <f>_xlfn.STDEV.P(AX259:AX278)</f>
        <v>#DIV/0!</v>
      </c>
      <c r="AY285" s="265"/>
      <c r="AZ285" s="607" t="e">
        <f>_xlfn.STDEV.P(AZ259:AZ278)</f>
        <v>#DIV/0!</v>
      </c>
      <c r="BA285" s="607" t="e">
        <f>_xlfn.STDEV.P(BA259:BA278)</f>
        <v>#DIV/0!</v>
      </c>
      <c r="BB285" s="265"/>
      <c r="BC285" s="607" t="e">
        <f>_xlfn.STDEV.P(BC259:BC278)</f>
        <v>#DIV/0!</v>
      </c>
      <c r="BD285" s="607" t="e">
        <f>_xlfn.STDEV.P(BD259:BD278)</f>
        <v>#DIV/0!</v>
      </c>
      <c r="BE285" s="265"/>
      <c r="BF285" s="607" t="e">
        <f>_xlfn.STDEV.P(BF259:BF278)</f>
        <v>#DIV/0!</v>
      </c>
      <c r="BG285" s="607" t="e">
        <f>_xlfn.STDEV.P(BG259:BG278)</f>
        <v>#DIV/0!</v>
      </c>
      <c r="BH285" s="265"/>
      <c r="BI285" s="607" t="e">
        <f>_xlfn.STDEV.P(BI259:BI278)</f>
        <v>#DIV/0!</v>
      </c>
      <c r="BJ285" s="607" t="e">
        <f>_xlfn.STDEV.P(BJ259:BJ278)</f>
        <v>#DIV/0!</v>
      </c>
      <c r="BK285" s="265"/>
      <c r="BL285" s="607" t="e">
        <f>_xlfn.STDEV.P(BL259:BL278)</f>
        <v>#DIV/0!</v>
      </c>
      <c r="BM285" s="607" t="e">
        <f>_xlfn.STDEV.P(BM259:BM278)</f>
        <v>#DIV/0!</v>
      </c>
      <c r="BN285" s="265"/>
      <c r="BO285" s="607" t="e">
        <f>_xlfn.STDEV.P(BO259:BO278)</f>
        <v>#DIV/0!</v>
      </c>
      <c r="BP285" s="607" t="e">
        <f>_xlfn.STDEV.P(BP259:BP278)</f>
        <v>#DIV/0!</v>
      </c>
      <c r="BQ285" s="265"/>
      <c r="BR285" s="607" t="e">
        <f>_xlfn.STDEV.P(BR259:BR278)</f>
        <v>#DIV/0!</v>
      </c>
      <c r="BS285" s="607" t="e">
        <f>_xlfn.STDEV.P(BS259:BS278)</f>
        <v>#DIV/0!</v>
      </c>
      <c r="BT285" s="265"/>
      <c r="BU285" s="607" t="e">
        <f>_xlfn.STDEV.P(BU259:BU278)</f>
        <v>#DIV/0!</v>
      </c>
      <c r="BV285" s="607" t="e">
        <f>_xlfn.STDEV.P(BV259:BV278)</f>
        <v>#DIV/0!</v>
      </c>
      <c r="BW285" s="5"/>
      <c r="BX285" s="481"/>
    </row>
    <row r="286" spans="1:76" s="2" customFormat="1" ht="14">
      <c r="B286" s="5"/>
      <c r="C286" s="174"/>
      <c r="D286" s="892"/>
      <c r="E286" s="893"/>
      <c r="F286" s="893"/>
      <c r="G286" s="893"/>
      <c r="H286" s="893"/>
      <c r="I286" s="893"/>
      <c r="J286" s="894"/>
      <c r="R286" s="188" t="s">
        <v>137</v>
      </c>
      <c r="S286" s="83"/>
      <c r="T286" s="174"/>
      <c r="U286" s="189"/>
      <c r="V286" s="190"/>
      <c r="W286" s="191"/>
      <c r="Y286" s="526"/>
      <c r="Z286" s="5"/>
      <c r="AA286" s="5"/>
      <c r="AB286" s="5"/>
      <c r="AC286" s="5"/>
      <c r="AD286" s="5"/>
      <c r="AE286" s="5"/>
      <c r="AF286" s="5"/>
      <c r="AG286" s="5"/>
      <c r="AH286" s="5"/>
      <c r="AI286" s="5"/>
      <c r="AJ286" s="5"/>
      <c r="AK286" s="5"/>
      <c r="AL286" s="5"/>
      <c r="AM286" s="5"/>
      <c r="AN286" s="5"/>
      <c r="AO286" s="481"/>
      <c r="AP286" s="265"/>
      <c r="AQ286" s="265"/>
      <c r="AR286" s="265"/>
      <c r="AS286" s="611" t="s">
        <v>98</v>
      </c>
      <c r="AT286" s="607" t="e">
        <f>_xlfn.STDEV.P(AT260:AT279)</f>
        <v>#DIV/0!</v>
      </c>
      <c r="AU286" s="607" t="e">
        <f>_xlfn.STDEV.P(AU260:AU279)</f>
        <v>#DIV/0!</v>
      </c>
      <c r="AV286" s="611"/>
      <c r="AW286" s="612">
        <f>COUNTIF(AW259:AW278,"&gt;0")</f>
        <v>0</v>
      </c>
      <c r="AX286" s="612">
        <f>COUNTIF(AX259:AX278,"&gt;0")</f>
        <v>0</v>
      </c>
      <c r="AY286" s="265"/>
      <c r="AZ286" s="612">
        <f>COUNTIF(AZ259:AZ278,"&gt;0")</f>
        <v>0</v>
      </c>
      <c r="BA286" s="612">
        <f>COUNTIF(BA259:BA278,"&gt;0")</f>
        <v>0</v>
      </c>
      <c r="BB286" s="265"/>
      <c r="BC286" s="612">
        <f>COUNTIF(BC259:BC278,"&gt;0")</f>
        <v>0</v>
      </c>
      <c r="BD286" s="612">
        <f>COUNTIF(BD259:BD278,"&gt;0")</f>
        <v>0</v>
      </c>
      <c r="BE286" s="265"/>
      <c r="BF286" s="612">
        <f>COUNTIF(BF259:BF278,"&gt;0")</f>
        <v>0</v>
      </c>
      <c r="BG286" s="612">
        <f>COUNTIF(BG259:BG278,"&gt;0")</f>
        <v>0</v>
      </c>
      <c r="BH286" s="265"/>
      <c r="BI286" s="612">
        <f>COUNTIF(BI259:BI278,"&gt;0")</f>
        <v>0</v>
      </c>
      <c r="BJ286" s="612">
        <f>COUNTIF(BJ259:BJ278,"&gt;0")</f>
        <v>0</v>
      </c>
      <c r="BK286" s="265"/>
      <c r="BL286" s="612">
        <f>COUNTIF(BL259:BL278,"&gt;0")</f>
        <v>0</v>
      </c>
      <c r="BM286" s="612">
        <f>COUNTIF(BM259:BM278,"&gt;0")</f>
        <v>0</v>
      </c>
      <c r="BN286" s="265"/>
      <c r="BO286" s="612">
        <f>COUNTIF(BO259:BO278,"&gt;0")</f>
        <v>0</v>
      </c>
      <c r="BP286" s="612">
        <f>COUNTIF(BP259:BP278,"&gt;0")</f>
        <v>0</v>
      </c>
      <c r="BQ286" s="265"/>
      <c r="BR286" s="612">
        <f>COUNTIF(BR259:BR278,"&gt;0")</f>
        <v>0</v>
      </c>
      <c r="BS286" s="612">
        <f>COUNTIF(BS259:BS278,"&gt;0")</f>
        <v>0</v>
      </c>
      <c r="BT286" s="265"/>
      <c r="BU286" s="612">
        <f>COUNTIF(BU259:BU278,"&gt;0")</f>
        <v>0</v>
      </c>
      <c r="BV286" s="612">
        <f>COUNTIF(BV259:BV278,"&gt;0")</f>
        <v>0</v>
      </c>
      <c r="BW286" s="5"/>
      <c r="BX286" s="481"/>
    </row>
    <row r="287" spans="1:76" s="2" customFormat="1" ht="14">
      <c r="B287" s="5"/>
      <c r="C287" s="174"/>
      <c r="D287" s="203"/>
      <c r="E287" s="203"/>
      <c r="F287" s="203"/>
      <c r="G287" s="203"/>
      <c r="H287" s="203"/>
      <c r="I287" s="203"/>
      <c r="J287" s="203"/>
      <c r="R287" s="192" t="s">
        <v>36</v>
      </c>
      <c r="S287" s="83"/>
      <c r="T287" s="174"/>
      <c r="U287" s="189"/>
      <c r="V287" s="190"/>
      <c r="W287" s="191"/>
      <c r="Y287" s="526"/>
      <c r="Z287" s="5"/>
      <c r="AA287" s="5"/>
      <c r="AB287" s="5"/>
      <c r="AC287" s="5"/>
      <c r="AD287" s="5"/>
      <c r="AE287" s="5"/>
      <c r="AF287" s="5"/>
      <c r="AG287" s="5"/>
      <c r="AH287" s="5"/>
      <c r="AI287" s="5"/>
      <c r="AJ287" s="5"/>
      <c r="AK287" s="5"/>
      <c r="AL287" s="5"/>
      <c r="AM287" s="5"/>
      <c r="AN287" s="5"/>
      <c r="AO287" s="481"/>
      <c r="AP287" s="265"/>
      <c r="AQ287" s="265"/>
      <c r="AR287" s="265"/>
      <c r="AS287" s="611"/>
      <c r="AT287" s="612">
        <f>COUNTIF(AT260:AT279,"&gt;0")</f>
        <v>0</v>
      </c>
      <c r="AU287" s="612">
        <f>COUNTIF(AU260:AU279,"&gt;0")</f>
        <v>0</v>
      </c>
      <c r="AV287" s="611"/>
      <c r="AW287" s="266"/>
      <c r="AX287" s="266"/>
      <c r="AY287" s="476"/>
      <c r="AZ287" s="266"/>
      <c r="BA287" s="266"/>
      <c r="BB287" s="476"/>
      <c r="BC287" s="266"/>
      <c r="BD287" s="266"/>
      <c r="BE287" s="476"/>
      <c r="BF287" s="266"/>
      <c r="BG287" s="266"/>
      <c r="BH287" s="476"/>
      <c r="BI287" s="266"/>
      <c r="BJ287" s="266"/>
      <c r="BK287" s="476"/>
      <c r="BL287" s="266"/>
      <c r="BM287" s="266"/>
      <c r="BN287" s="476"/>
      <c r="BO287" s="266"/>
      <c r="BP287" s="266"/>
      <c r="BQ287" s="476"/>
      <c r="BR287" s="266"/>
      <c r="BS287" s="266"/>
      <c r="BT287" s="476"/>
      <c r="BU287" s="266"/>
      <c r="BV287" s="266"/>
      <c r="BW287" s="6"/>
      <c r="BX287" s="481"/>
    </row>
    <row r="288" spans="1:76" s="2" customFormat="1" ht="14">
      <c r="B288" s="5"/>
      <c r="C288" s="174"/>
      <c r="D288" s="203"/>
      <c r="E288" s="203"/>
      <c r="F288" s="203"/>
      <c r="G288" s="203"/>
      <c r="H288" s="203"/>
      <c r="I288" s="203"/>
      <c r="J288" s="203"/>
      <c r="S288" s="83"/>
      <c r="T288" s="174"/>
      <c r="U288" s="193"/>
      <c r="V288" s="194"/>
      <c r="W288" s="195"/>
      <c r="Y288" s="526"/>
      <c r="Z288" s="5"/>
      <c r="AA288" s="5"/>
      <c r="AB288" s="5"/>
      <c r="AC288" s="5"/>
      <c r="AD288" s="5"/>
      <c r="AE288" s="5"/>
      <c r="AF288" s="5"/>
      <c r="AG288" s="5"/>
      <c r="AH288" s="5"/>
      <c r="AI288" s="5"/>
      <c r="AJ288" s="5"/>
      <c r="AK288" s="5"/>
      <c r="AL288" s="5"/>
      <c r="AM288" s="5"/>
      <c r="AN288" s="5"/>
      <c r="AO288" s="481"/>
      <c r="AP288" s="265"/>
      <c r="AQ288" s="265"/>
      <c r="AR288" s="265"/>
      <c r="AS288" s="611"/>
      <c r="AT288" s="611"/>
      <c r="AU288" s="611"/>
      <c r="AV288" s="611"/>
      <c r="AW288" s="266"/>
      <c r="AX288" s="266"/>
      <c r="AY288" s="476"/>
      <c r="AZ288" s="266"/>
      <c r="BA288" s="266"/>
      <c r="BB288" s="476"/>
      <c r="BC288" s="266"/>
      <c r="BD288" s="266"/>
      <c r="BE288" s="476"/>
      <c r="BF288" s="266"/>
      <c r="BG288" s="266"/>
      <c r="BH288" s="476"/>
      <c r="BI288" s="266"/>
      <c r="BJ288" s="266"/>
      <c r="BK288" s="476"/>
      <c r="BL288" s="266"/>
      <c r="BM288" s="266"/>
      <c r="BN288" s="476"/>
      <c r="BO288" s="266"/>
      <c r="BP288" s="266"/>
      <c r="BQ288" s="476"/>
      <c r="BR288" s="266"/>
      <c r="BS288" s="266"/>
      <c r="BT288" s="476"/>
      <c r="BU288" s="266"/>
      <c r="BV288" s="266"/>
      <c r="BW288" s="6"/>
      <c r="BX288" s="481"/>
    </row>
    <row r="289" spans="1:76" s="2" customFormat="1" ht="18">
      <c r="B289" s="5"/>
      <c r="S289" s="83"/>
      <c r="T289" s="174"/>
      <c r="U289" s="174"/>
      <c r="V289" s="174"/>
      <c r="W289" s="174"/>
      <c r="Y289" s="526"/>
      <c r="Z289" s="5"/>
      <c r="AA289" s="5"/>
      <c r="AB289" s="5"/>
      <c r="AC289" s="5"/>
      <c r="AD289" s="5"/>
      <c r="AE289" s="5"/>
      <c r="AF289" s="5"/>
      <c r="AG289" s="5"/>
      <c r="AH289" s="5"/>
      <c r="AI289" s="5"/>
      <c r="AJ289" s="5"/>
      <c r="AK289" s="5"/>
      <c r="AL289" s="5"/>
      <c r="AM289" s="5"/>
      <c r="AN289" s="5"/>
      <c r="AO289" s="61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615"/>
    </row>
    <row r="290" spans="1:76" s="2" customFormat="1" ht="14">
      <c r="B290" s="5"/>
      <c r="R290" s="83"/>
      <c r="S290" s="83"/>
      <c r="T290" s="83"/>
      <c r="U290" s="83"/>
      <c r="Y290" s="526"/>
      <c r="Z290" s="5"/>
      <c r="AA290" s="5"/>
      <c r="AB290" s="5"/>
      <c r="AC290" s="5"/>
      <c r="AD290" s="5"/>
      <c r="AE290" s="5"/>
      <c r="AF290" s="5"/>
      <c r="AG290" s="5"/>
      <c r="AH290" s="5"/>
      <c r="AI290" s="5"/>
      <c r="AJ290" s="5"/>
      <c r="AK290" s="5"/>
      <c r="AL290" s="5"/>
      <c r="AM290" s="5"/>
      <c r="AN290" s="5"/>
      <c r="AO290" s="481"/>
      <c r="AP290" s="5"/>
      <c r="AQ290" s="5"/>
      <c r="AR290" s="5"/>
      <c r="AS290" s="310"/>
      <c r="AT290" s="310"/>
      <c r="AU290" s="310"/>
      <c r="AV290" s="310"/>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481"/>
    </row>
    <row r="291" spans="1:76" s="2" customFormat="1" ht="14">
      <c r="B291" s="5"/>
      <c r="R291" s="83"/>
      <c r="S291" s="83"/>
      <c r="T291" s="83"/>
      <c r="U291" s="83"/>
      <c r="Y291" s="526"/>
      <c r="Z291" s="5"/>
      <c r="AA291" s="5"/>
      <c r="AB291" s="5"/>
      <c r="AC291" s="5"/>
      <c r="AD291" s="5"/>
      <c r="AE291" s="5"/>
      <c r="AF291" s="5"/>
      <c r="AG291" s="5"/>
      <c r="AH291" s="5"/>
      <c r="AI291" s="5"/>
      <c r="AJ291" s="5"/>
      <c r="AK291" s="5"/>
      <c r="AL291" s="5"/>
      <c r="AM291" s="5"/>
      <c r="AN291" s="5"/>
      <c r="AO291" s="481"/>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481"/>
    </row>
    <row r="292" spans="1:76" s="181" customFormat="1" ht="18">
      <c r="A292" s="138">
        <f>A256+1</f>
        <v>8</v>
      </c>
      <c r="B292" s="298"/>
      <c r="C292" s="139" t="str">
        <f>VariableConventionalOperatingCost</f>
        <v>CONVENTIONAL Variable Operating Cost (VOM) per Functional Unit</v>
      </c>
      <c r="D292" s="213"/>
      <c r="E292" s="213"/>
      <c r="F292" s="213"/>
      <c r="G292" s="213"/>
      <c r="J292" s="213"/>
      <c r="K292" s="213"/>
      <c r="R292" s="839" t="s">
        <v>154</v>
      </c>
      <c r="S292" s="839"/>
      <c r="T292" s="839"/>
      <c r="U292" s="839"/>
      <c r="Y292" s="525"/>
      <c r="Z292" s="618"/>
      <c r="AA292" s="618"/>
      <c r="AB292" s="618"/>
      <c r="AC292" s="618"/>
      <c r="AD292" s="618"/>
      <c r="AE292" s="618"/>
      <c r="AF292" s="618"/>
      <c r="AG292" s="618"/>
      <c r="AH292" s="618"/>
      <c r="AI292" s="618"/>
      <c r="AJ292" s="618"/>
      <c r="AK292" s="618"/>
      <c r="AL292" s="618"/>
      <c r="AM292" s="618"/>
      <c r="AN292" s="618"/>
      <c r="AO292" s="618"/>
      <c r="AP292" s="614">
        <f>A292</f>
        <v>8</v>
      </c>
      <c r="AQ292" s="614" t="str">
        <f>C292</f>
        <v>CONVENTIONAL Variable Operating Cost (VOM) per Functional Unit</v>
      </c>
      <c r="AR292" s="615"/>
      <c r="AS292" s="616"/>
      <c r="AT292" s="616"/>
      <c r="AU292" s="616"/>
      <c r="AV292" s="616"/>
      <c r="AW292" s="615"/>
      <c r="AX292" s="615"/>
      <c r="AY292" s="615"/>
      <c r="AZ292" s="615"/>
      <c r="BA292" s="615"/>
      <c r="BB292" s="615"/>
      <c r="BC292" s="615"/>
      <c r="BD292" s="615"/>
      <c r="BE292" s="615"/>
      <c r="BF292" s="615"/>
      <c r="BG292" s="615"/>
      <c r="BH292" s="615"/>
      <c r="BI292" s="615"/>
      <c r="BJ292" s="615"/>
      <c r="BK292" s="615"/>
      <c r="BL292" s="615"/>
      <c r="BM292" s="615"/>
      <c r="BN292" s="615"/>
      <c r="BO292" s="615"/>
      <c r="BP292" s="615"/>
      <c r="BQ292" s="615"/>
      <c r="BR292" s="615"/>
      <c r="BS292" s="615"/>
      <c r="BT292" s="615"/>
      <c r="BU292" s="615"/>
      <c r="BV292" s="615"/>
      <c r="BW292" s="615"/>
      <c r="BX292" s="618"/>
    </row>
    <row r="293" spans="1:76" s="174" customFormat="1" ht="14">
      <c r="A293" s="199"/>
      <c r="B293" s="299"/>
      <c r="C293" s="199"/>
      <c r="D293" s="130"/>
      <c r="E293" s="130"/>
      <c r="F293" s="130"/>
      <c r="G293" s="130"/>
      <c r="J293" s="130"/>
      <c r="K293" s="130"/>
      <c r="S293" s="165"/>
      <c r="T293" s="165"/>
      <c r="Y293" s="525"/>
      <c r="Z293" s="265"/>
      <c r="AA293" s="265"/>
      <c r="AB293" s="265"/>
      <c r="AC293" s="265"/>
      <c r="AD293" s="265"/>
      <c r="AE293" s="265"/>
      <c r="AF293" s="265"/>
      <c r="AG293" s="265"/>
      <c r="AH293" s="265"/>
      <c r="AI293" s="265"/>
      <c r="AJ293" s="265"/>
      <c r="AK293" s="265"/>
      <c r="AL293" s="265"/>
      <c r="AM293" s="265"/>
      <c r="AN293" s="265"/>
      <c r="AO293" s="618"/>
      <c r="AP293" s="269"/>
      <c r="AQ293" s="269"/>
      <c r="AR293" s="269"/>
      <c r="AS293" s="269"/>
      <c r="AT293" s="586" t="s">
        <v>230</v>
      </c>
      <c r="AU293" s="586"/>
      <c r="AV293" s="269"/>
      <c r="AW293" s="586" t="s">
        <v>1</v>
      </c>
      <c r="AX293" s="586"/>
      <c r="AY293" s="269"/>
      <c r="AZ293" s="586" t="s">
        <v>2</v>
      </c>
      <c r="BA293" s="586"/>
      <c r="BB293" s="269"/>
      <c r="BC293" s="586" t="s">
        <v>283</v>
      </c>
      <c r="BD293" s="586"/>
      <c r="BE293" s="269"/>
      <c r="BF293" s="586" t="s">
        <v>284</v>
      </c>
      <c r="BG293" s="586"/>
      <c r="BH293" s="269"/>
      <c r="BI293" s="586" t="s">
        <v>3</v>
      </c>
      <c r="BJ293" s="586"/>
      <c r="BK293" s="269"/>
      <c r="BL293" s="586" t="s">
        <v>4</v>
      </c>
      <c r="BM293" s="586"/>
      <c r="BN293" s="269"/>
      <c r="BO293" s="586" t="s">
        <v>5</v>
      </c>
      <c r="BP293" s="586"/>
      <c r="BQ293" s="269"/>
      <c r="BR293" s="586" t="s">
        <v>6</v>
      </c>
      <c r="BS293" s="586"/>
      <c r="BT293" s="269"/>
      <c r="BU293" s="586" t="s">
        <v>34</v>
      </c>
      <c r="BV293" s="586"/>
      <c r="BW293" s="269"/>
      <c r="BX293" s="618"/>
    </row>
    <row r="294" spans="1:76" s="174" customFormat="1" ht="31" thickBot="1">
      <c r="A294" s="173" t="s">
        <v>39</v>
      </c>
      <c r="B294" s="300" t="s">
        <v>9</v>
      </c>
      <c r="C294" s="211" t="s">
        <v>139</v>
      </c>
      <c r="D294" s="4" t="s">
        <v>40</v>
      </c>
      <c r="E294" s="4" t="s">
        <v>234</v>
      </c>
      <c r="F294" s="211" t="s">
        <v>113</v>
      </c>
      <c r="G294" s="211" t="s">
        <v>424</v>
      </c>
      <c r="H294" s="4" t="s">
        <v>59</v>
      </c>
      <c r="I294" s="695" t="s">
        <v>425</v>
      </c>
      <c r="J294" s="212" t="s">
        <v>133</v>
      </c>
      <c r="K294" s="149" t="s">
        <v>140</v>
      </c>
      <c r="L294" s="150" t="s">
        <v>100</v>
      </c>
      <c r="M294" s="151" t="s">
        <v>141</v>
      </c>
      <c r="N294" s="152" t="s">
        <v>135</v>
      </c>
      <c r="O294" s="152" t="s">
        <v>57</v>
      </c>
      <c r="P294" s="153"/>
      <c r="Q294" s="363" t="s">
        <v>272</v>
      </c>
      <c r="R294" s="364" t="s">
        <v>56</v>
      </c>
      <c r="S294" s="258" t="s">
        <v>41</v>
      </c>
      <c r="T294" s="364" t="s">
        <v>136</v>
      </c>
      <c r="U294" s="156" t="s">
        <v>42</v>
      </c>
      <c r="V294" s="153"/>
      <c r="W294" s="153"/>
      <c r="Y294" s="525"/>
      <c r="Z294" s="265"/>
      <c r="AA294" s="265"/>
      <c r="AB294" s="265"/>
      <c r="AC294" s="265"/>
      <c r="AD294" s="265"/>
      <c r="AE294" s="265"/>
      <c r="AF294" s="265"/>
      <c r="AG294" s="265"/>
      <c r="AH294" s="265"/>
      <c r="AI294" s="265"/>
      <c r="AJ294" s="265"/>
      <c r="AK294" s="265"/>
      <c r="AL294" s="265"/>
      <c r="AM294" s="265"/>
      <c r="AN294" s="265"/>
      <c r="AO294" s="618"/>
      <c r="AP294" s="594"/>
      <c r="AQ294" s="594"/>
      <c r="AR294" s="419" t="s">
        <v>131</v>
      </c>
      <c r="AS294" s="594"/>
      <c r="AT294" s="596" t="s">
        <v>56</v>
      </c>
      <c r="AU294" s="258" t="s">
        <v>41</v>
      </c>
      <c r="AV294" s="594"/>
      <c r="AW294" s="596" t="s">
        <v>56</v>
      </c>
      <c r="AX294" s="258" t="s">
        <v>41</v>
      </c>
      <c r="AY294" s="594"/>
      <c r="AZ294" s="596" t="s">
        <v>56</v>
      </c>
      <c r="BA294" s="258" t="s">
        <v>41</v>
      </c>
      <c r="BB294" s="594"/>
      <c r="BC294" s="596" t="s">
        <v>56</v>
      </c>
      <c r="BD294" s="258" t="s">
        <v>41</v>
      </c>
      <c r="BE294" s="594"/>
      <c r="BF294" s="596" t="s">
        <v>56</v>
      </c>
      <c r="BG294" s="258" t="s">
        <v>41</v>
      </c>
      <c r="BH294" s="594"/>
      <c r="BI294" s="596" t="s">
        <v>56</v>
      </c>
      <c r="BJ294" s="258" t="s">
        <v>41</v>
      </c>
      <c r="BK294" s="594"/>
      <c r="BL294" s="596" t="s">
        <v>56</v>
      </c>
      <c r="BM294" s="258" t="s">
        <v>41</v>
      </c>
      <c r="BN294" s="594"/>
      <c r="BO294" s="596" t="s">
        <v>56</v>
      </c>
      <c r="BP294" s="258" t="s">
        <v>41</v>
      </c>
      <c r="BQ294" s="594"/>
      <c r="BR294" s="596" t="s">
        <v>56</v>
      </c>
      <c r="BS294" s="258" t="s">
        <v>41</v>
      </c>
      <c r="BT294" s="594"/>
      <c r="BU294" s="596" t="s">
        <v>56</v>
      </c>
      <c r="BV294" s="258" t="s">
        <v>41</v>
      </c>
      <c r="BW294" s="594"/>
      <c r="BX294" s="618"/>
    </row>
    <row r="295" spans="1:76" s="174" customFormat="1" ht="14">
      <c r="A295" s="159">
        <v>1</v>
      </c>
      <c r="B295" s="301" t="str">
        <f t="shared" ref="B295:B314" si="130">CONCATENATE(E295,": ",C295)</f>
        <v xml:space="preserve">: </v>
      </c>
      <c r="C295" s="160"/>
      <c r="D295" s="160"/>
      <c r="E295" s="160"/>
      <c r="F295" s="160"/>
      <c r="G295" s="161"/>
      <c r="H295" s="162"/>
      <c r="I295" s="162"/>
      <c r="J295" s="324"/>
      <c r="K295" s="313"/>
      <c r="L295" s="170"/>
      <c r="M295" s="659" t="s">
        <v>192</v>
      </c>
      <c r="N295" s="163"/>
      <c r="O295" s="163"/>
      <c r="P295" s="165"/>
      <c r="Q295" s="365"/>
      <c r="R295" s="259" t="str">
        <f>IF(Q295="Y","",IF(AND(L295="",J295=""),"",IF(L295="",J295,L295)))</f>
        <v/>
      </c>
      <c r="S295" s="260" t="str">
        <f>IF(R295="","",IF(R323="Y",T295,IF(R295&gt;=R315-$AA$35*R319,IF(R295&lt;=R315+$AA$35*R319,R295,""),"")))</f>
        <v/>
      </c>
      <c r="T295" s="259" t="str">
        <f>IF(Q295="Y","",IF(AND(L295="",J295=""),"",IF(L295="",J295*N295,L295*N295)))</f>
        <v/>
      </c>
      <c r="U295" s="259" t="str">
        <f t="shared" ref="U295:U314" si="131">IF(AND(M295="",K295=""),"",IF(M295="",K295,M295))</f>
        <v>US$2014/kWh</v>
      </c>
      <c r="V295" s="39"/>
      <c r="W295" s="39"/>
      <c r="Y295" s="525"/>
      <c r="Z295" s="265"/>
      <c r="AA295" s="265"/>
      <c r="AB295" s="265"/>
      <c r="AC295" s="265"/>
      <c r="AD295" s="265"/>
      <c r="AE295" s="265"/>
      <c r="AF295" s="265"/>
      <c r="AG295" s="265"/>
      <c r="AH295" s="265"/>
      <c r="AI295" s="265"/>
      <c r="AJ295" s="265"/>
      <c r="AK295" s="265"/>
      <c r="AL295" s="265"/>
      <c r="AM295" s="265"/>
      <c r="AN295" s="265"/>
      <c r="AO295" s="618"/>
      <c r="AP295" s="269"/>
      <c r="AQ295" s="269"/>
      <c r="AR295" s="597" t="str">
        <f>$U295</f>
        <v>US$2014/kWh</v>
      </c>
      <c r="AS295" s="269"/>
      <c r="AT295" s="598" t="str">
        <f>IF($E295=$AT$47,R295,"")</f>
        <v/>
      </c>
      <c r="AU295" s="598" t="str">
        <f>IF($E295=$AT$47,S295,"")</f>
        <v/>
      </c>
      <c r="AV295" s="269"/>
      <c r="AW295" s="598" t="str">
        <f t="shared" ref="AW295:AX314" si="132">IF($E295=$AW$83,R295,"")</f>
        <v/>
      </c>
      <c r="AX295" s="598" t="str">
        <f t="shared" si="132"/>
        <v/>
      </c>
      <c r="AY295" s="269"/>
      <c r="AZ295" s="598" t="str">
        <f t="shared" ref="AZ295:BA314" si="133">IF($E295=$AZ$83,R295,"")</f>
        <v/>
      </c>
      <c r="BA295" s="598" t="str">
        <f t="shared" si="133"/>
        <v/>
      </c>
      <c r="BB295" s="269"/>
      <c r="BC295" s="598" t="str">
        <f t="shared" ref="BC295:BD314" si="134">IF($E295=$BC$83,R295,"")</f>
        <v/>
      </c>
      <c r="BD295" s="598" t="str">
        <f t="shared" si="134"/>
        <v/>
      </c>
      <c r="BE295" s="269"/>
      <c r="BF295" s="598" t="str">
        <f t="shared" ref="BF295:BG314" si="135">IF($E295=$BF$83,R295,"")</f>
        <v/>
      </c>
      <c r="BG295" s="598" t="str">
        <f t="shared" si="135"/>
        <v/>
      </c>
      <c r="BH295" s="269"/>
      <c r="BI295" s="598" t="str">
        <f t="shared" ref="BI295:BJ314" si="136">IF($E295=$BI$83,R295,"")</f>
        <v/>
      </c>
      <c r="BJ295" s="598" t="str">
        <f t="shared" si="136"/>
        <v/>
      </c>
      <c r="BK295" s="269"/>
      <c r="BL295" s="598" t="str">
        <f t="shared" ref="BL295:BM314" si="137">IF($E295=$BL$83,R295,"")</f>
        <v/>
      </c>
      <c r="BM295" s="598" t="str">
        <f t="shared" si="137"/>
        <v/>
      </c>
      <c r="BN295" s="269"/>
      <c r="BO295" s="598" t="str">
        <f t="shared" ref="BO295:BP314" si="138">IF($E295=$BO$83,R295,"")</f>
        <v/>
      </c>
      <c r="BP295" s="598" t="str">
        <f t="shared" si="138"/>
        <v/>
      </c>
      <c r="BQ295" s="269"/>
      <c r="BR295" s="598" t="str">
        <f t="shared" ref="BR295:BS314" si="139">IF($E295=$BR$83,R295,"")</f>
        <v/>
      </c>
      <c r="BS295" s="598" t="str">
        <f t="shared" si="139"/>
        <v/>
      </c>
      <c r="BT295" s="269"/>
      <c r="BU295" s="598" t="str">
        <f t="shared" ref="BU295:BV314" si="140">IF($E295=$BU$83,R295,"")</f>
        <v/>
      </c>
      <c r="BV295" s="598" t="str">
        <f t="shared" si="140"/>
        <v/>
      </c>
      <c r="BW295" s="269"/>
      <c r="BX295" s="618"/>
    </row>
    <row r="296" spans="1:76" s="174" customFormat="1" ht="14">
      <c r="A296" s="159">
        <v>2</v>
      </c>
      <c r="B296" s="301" t="str">
        <f t="shared" si="130"/>
        <v xml:space="preserve">: </v>
      </c>
      <c r="C296" s="160"/>
      <c r="D296" s="160"/>
      <c r="E296" s="160"/>
      <c r="F296" s="160"/>
      <c r="G296" s="161"/>
      <c r="H296" s="162"/>
      <c r="I296" s="162"/>
      <c r="J296" s="333"/>
      <c r="K296" s="163"/>
      <c r="L296" s="170"/>
      <c r="M296" s="659" t="s">
        <v>192</v>
      </c>
      <c r="N296" s="163"/>
      <c r="O296" s="163"/>
      <c r="P296" s="165"/>
      <c r="Q296" s="365"/>
      <c r="R296" s="259" t="str">
        <f t="shared" ref="R296:R314" si="141">IF(Q296="Y","",IF(AND(L296="",J296=""),"",IF(L296="",J296,L296)))</f>
        <v/>
      </c>
      <c r="S296" s="260" t="str">
        <f>IF(R296="","",IF(R323="Y",T296,IF(R296&gt;=R315-$AA$35*R319,IF(R296&lt;=R315+$AA$35*R319,R296,""),"")))</f>
        <v/>
      </c>
      <c r="T296" s="259" t="str">
        <f t="shared" ref="T296:T314" si="142">IF(Q296="Y","",IF(AND(L296="",J296=""),"",IF(L296="",J296*N296,L296*N296)))</f>
        <v/>
      </c>
      <c r="U296" s="259" t="str">
        <f t="shared" si="131"/>
        <v>US$2014/kWh</v>
      </c>
      <c r="V296" s="39"/>
      <c r="W296" s="39"/>
      <c r="Y296" s="525"/>
      <c r="Z296" s="265"/>
      <c r="AA296" s="265"/>
      <c r="AB296" s="265"/>
      <c r="AC296" s="265"/>
      <c r="AD296" s="265"/>
      <c r="AE296" s="265"/>
      <c r="AF296" s="265"/>
      <c r="AG296" s="265"/>
      <c r="AH296" s="265"/>
      <c r="AI296" s="265"/>
      <c r="AJ296" s="265"/>
      <c r="AK296" s="265"/>
      <c r="AL296" s="265"/>
      <c r="AM296" s="265"/>
      <c r="AN296" s="265"/>
      <c r="AO296" s="618"/>
      <c r="AP296" s="269"/>
      <c r="AQ296" s="269"/>
      <c r="AR296" s="600"/>
      <c r="AS296" s="269"/>
      <c r="AT296" s="598" t="str">
        <f t="shared" ref="AT296:AU314" si="143">IF($E296=$AT$47,R296,"")</f>
        <v/>
      </c>
      <c r="AU296" s="598" t="str">
        <f t="shared" si="143"/>
        <v/>
      </c>
      <c r="AV296" s="269"/>
      <c r="AW296" s="598" t="str">
        <f t="shared" si="132"/>
        <v/>
      </c>
      <c r="AX296" s="598" t="str">
        <f t="shared" si="132"/>
        <v/>
      </c>
      <c r="AY296" s="269"/>
      <c r="AZ296" s="598" t="str">
        <f t="shared" si="133"/>
        <v/>
      </c>
      <c r="BA296" s="598" t="str">
        <f t="shared" si="133"/>
        <v/>
      </c>
      <c r="BB296" s="269"/>
      <c r="BC296" s="598" t="str">
        <f t="shared" si="134"/>
        <v/>
      </c>
      <c r="BD296" s="598" t="str">
        <f t="shared" si="134"/>
        <v/>
      </c>
      <c r="BE296" s="269"/>
      <c r="BF296" s="598" t="str">
        <f t="shared" si="135"/>
        <v/>
      </c>
      <c r="BG296" s="598" t="str">
        <f t="shared" si="135"/>
        <v/>
      </c>
      <c r="BH296" s="269"/>
      <c r="BI296" s="598" t="str">
        <f t="shared" si="136"/>
        <v/>
      </c>
      <c r="BJ296" s="598" t="str">
        <f t="shared" si="136"/>
        <v/>
      </c>
      <c r="BK296" s="269"/>
      <c r="BL296" s="598" t="str">
        <f t="shared" si="137"/>
        <v/>
      </c>
      <c r="BM296" s="598" t="str">
        <f t="shared" si="137"/>
        <v/>
      </c>
      <c r="BN296" s="269"/>
      <c r="BO296" s="598" t="str">
        <f t="shared" si="138"/>
        <v/>
      </c>
      <c r="BP296" s="598" t="str">
        <f t="shared" si="138"/>
        <v/>
      </c>
      <c r="BQ296" s="269"/>
      <c r="BR296" s="598" t="str">
        <f t="shared" si="139"/>
        <v/>
      </c>
      <c r="BS296" s="598" t="str">
        <f t="shared" si="139"/>
        <v/>
      </c>
      <c r="BT296" s="269"/>
      <c r="BU296" s="598" t="str">
        <f t="shared" si="140"/>
        <v/>
      </c>
      <c r="BV296" s="598" t="str">
        <f t="shared" si="140"/>
        <v/>
      </c>
      <c r="BW296" s="269"/>
      <c r="BX296" s="618"/>
    </row>
    <row r="297" spans="1:76" s="174" customFormat="1" ht="14">
      <c r="A297" s="159">
        <v>3</v>
      </c>
      <c r="B297" s="301" t="str">
        <f>CONCATENATE(E297,": ",C297)</f>
        <v xml:space="preserve">: </v>
      </c>
      <c r="C297" s="168"/>
      <c r="D297" s="162"/>
      <c r="E297" s="160"/>
      <c r="F297" s="169"/>
      <c r="G297" s="161"/>
      <c r="H297" s="162"/>
      <c r="I297" s="162"/>
      <c r="J297" s="328"/>
      <c r="K297" s="170"/>
      <c r="L297" s="170"/>
      <c r="M297" s="659" t="s">
        <v>192</v>
      </c>
      <c r="N297" s="163"/>
      <c r="O297" s="163"/>
      <c r="P297" s="165"/>
      <c r="Q297" s="365"/>
      <c r="R297" s="259" t="str">
        <f t="shared" si="141"/>
        <v/>
      </c>
      <c r="S297" s="260" t="str">
        <f>IF(R297="","",IF(R323="Y",T297,IF(R297&gt;=R315-$AA$35*R319,IF(R297&lt;=R315+$AA$35*R319,R297,""),"")))</f>
        <v/>
      </c>
      <c r="T297" s="259" t="str">
        <f t="shared" si="142"/>
        <v/>
      </c>
      <c r="U297" s="259" t="str">
        <f t="shared" si="131"/>
        <v>US$2014/kWh</v>
      </c>
      <c r="V297" s="39"/>
      <c r="W297" s="39"/>
      <c r="Y297" s="525"/>
      <c r="Z297" s="265"/>
      <c r="AA297" s="265"/>
      <c r="AB297" s="265"/>
      <c r="AC297" s="265"/>
      <c r="AD297" s="265"/>
      <c r="AE297" s="265"/>
      <c r="AF297" s="265"/>
      <c r="AG297" s="265"/>
      <c r="AH297" s="265"/>
      <c r="AI297" s="265"/>
      <c r="AJ297" s="265"/>
      <c r="AK297" s="265"/>
      <c r="AL297" s="265"/>
      <c r="AM297" s="265"/>
      <c r="AN297" s="265"/>
      <c r="AO297" s="618"/>
      <c r="AP297" s="269"/>
      <c r="AQ297" s="269"/>
      <c r="AR297" s="600"/>
      <c r="AS297" s="269"/>
      <c r="AT297" s="598" t="str">
        <f t="shared" si="143"/>
        <v/>
      </c>
      <c r="AU297" s="598" t="str">
        <f t="shared" si="143"/>
        <v/>
      </c>
      <c r="AV297" s="269"/>
      <c r="AW297" s="598" t="str">
        <f t="shared" si="132"/>
        <v/>
      </c>
      <c r="AX297" s="598" t="str">
        <f t="shared" si="132"/>
        <v/>
      </c>
      <c r="AY297" s="269"/>
      <c r="AZ297" s="598" t="str">
        <f t="shared" si="133"/>
        <v/>
      </c>
      <c r="BA297" s="598" t="str">
        <f t="shared" si="133"/>
        <v/>
      </c>
      <c r="BB297" s="269"/>
      <c r="BC297" s="598" t="str">
        <f t="shared" si="134"/>
        <v/>
      </c>
      <c r="BD297" s="598" t="str">
        <f t="shared" si="134"/>
        <v/>
      </c>
      <c r="BE297" s="269"/>
      <c r="BF297" s="598" t="str">
        <f t="shared" si="135"/>
        <v/>
      </c>
      <c r="BG297" s="598" t="str">
        <f t="shared" si="135"/>
        <v/>
      </c>
      <c r="BH297" s="269"/>
      <c r="BI297" s="598" t="str">
        <f t="shared" si="136"/>
        <v/>
      </c>
      <c r="BJ297" s="598" t="str">
        <f t="shared" si="136"/>
        <v/>
      </c>
      <c r="BK297" s="269"/>
      <c r="BL297" s="598" t="str">
        <f t="shared" si="137"/>
        <v/>
      </c>
      <c r="BM297" s="598" t="str">
        <f t="shared" si="137"/>
        <v/>
      </c>
      <c r="BN297" s="269"/>
      <c r="BO297" s="598" t="str">
        <f t="shared" si="138"/>
        <v/>
      </c>
      <c r="BP297" s="598" t="str">
        <f t="shared" si="138"/>
        <v/>
      </c>
      <c r="BQ297" s="269"/>
      <c r="BR297" s="598" t="str">
        <f t="shared" si="139"/>
        <v/>
      </c>
      <c r="BS297" s="598" t="str">
        <f t="shared" si="139"/>
        <v/>
      </c>
      <c r="BT297" s="269"/>
      <c r="BU297" s="598" t="str">
        <f t="shared" si="140"/>
        <v/>
      </c>
      <c r="BV297" s="598" t="str">
        <f t="shared" si="140"/>
        <v/>
      </c>
      <c r="BW297" s="269"/>
      <c r="BX297" s="618"/>
    </row>
    <row r="298" spans="1:76" s="174" customFormat="1" ht="14">
      <c r="A298" s="159">
        <v>4</v>
      </c>
      <c r="B298" s="301" t="str">
        <f t="shared" si="130"/>
        <v xml:space="preserve">: </v>
      </c>
      <c r="C298" s="168"/>
      <c r="D298" s="162"/>
      <c r="E298" s="160"/>
      <c r="F298" s="169"/>
      <c r="G298" s="161"/>
      <c r="H298" s="162"/>
      <c r="I298" s="162"/>
      <c r="J298" s="328"/>
      <c r="K298" s="170"/>
      <c r="L298" s="170"/>
      <c r="M298" s="659" t="s">
        <v>192</v>
      </c>
      <c r="N298" s="163"/>
      <c r="O298" s="163"/>
      <c r="P298" s="165"/>
      <c r="Q298" s="365"/>
      <c r="R298" s="259" t="str">
        <f t="shared" si="141"/>
        <v/>
      </c>
      <c r="S298" s="260" t="str">
        <f>IF(R298="","",IF(R323="Y",T298,IF(R298&gt;=R315-$AA$35*R319,IF(R298&lt;=R315+$AA$35*R319,R298,""),"")))</f>
        <v/>
      </c>
      <c r="T298" s="259" t="str">
        <f t="shared" si="142"/>
        <v/>
      </c>
      <c r="U298" s="259" t="str">
        <f t="shared" si="131"/>
        <v>US$2014/kWh</v>
      </c>
      <c r="V298" s="39"/>
      <c r="W298" s="39"/>
      <c r="Y298" s="525"/>
      <c r="Z298" s="265"/>
      <c r="AA298" s="265"/>
      <c r="AB298" s="265"/>
      <c r="AC298" s="265"/>
      <c r="AD298" s="265"/>
      <c r="AE298" s="265"/>
      <c r="AF298" s="265"/>
      <c r="AG298" s="265"/>
      <c r="AH298" s="265"/>
      <c r="AI298" s="265"/>
      <c r="AJ298" s="265"/>
      <c r="AK298" s="265"/>
      <c r="AL298" s="265"/>
      <c r="AM298" s="265"/>
      <c r="AN298" s="265"/>
      <c r="AO298" s="618"/>
      <c r="AP298" s="269"/>
      <c r="AQ298" s="269"/>
      <c r="AR298" s="600"/>
      <c r="AS298" s="269"/>
      <c r="AT298" s="598" t="str">
        <f t="shared" si="143"/>
        <v/>
      </c>
      <c r="AU298" s="598" t="str">
        <f t="shared" si="143"/>
        <v/>
      </c>
      <c r="AV298" s="269"/>
      <c r="AW298" s="598" t="str">
        <f t="shared" si="132"/>
        <v/>
      </c>
      <c r="AX298" s="598" t="str">
        <f t="shared" si="132"/>
        <v/>
      </c>
      <c r="AY298" s="269"/>
      <c r="AZ298" s="598" t="str">
        <f t="shared" si="133"/>
        <v/>
      </c>
      <c r="BA298" s="598" t="str">
        <f t="shared" si="133"/>
        <v/>
      </c>
      <c r="BB298" s="269"/>
      <c r="BC298" s="598" t="str">
        <f t="shared" si="134"/>
        <v/>
      </c>
      <c r="BD298" s="598" t="str">
        <f t="shared" si="134"/>
        <v/>
      </c>
      <c r="BE298" s="269"/>
      <c r="BF298" s="598" t="str">
        <f t="shared" si="135"/>
        <v/>
      </c>
      <c r="BG298" s="598" t="str">
        <f t="shared" si="135"/>
        <v/>
      </c>
      <c r="BH298" s="269"/>
      <c r="BI298" s="598" t="str">
        <f t="shared" si="136"/>
        <v/>
      </c>
      <c r="BJ298" s="598" t="str">
        <f t="shared" si="136"/>
        <v/>
      </c>
      <c r="BK298" s="269"/>
      <c r="BL298" s="598" t="str">
        <f t="shared" si="137"/>
        <v/>
      </c>
      <c r="BM298" s="598" t="str">
        <f t="shared" si="137"/>
        <v/>
      </c>
      <c r="BN298" s="269"/>
      <c r="BO298" s="598" t="str">
        <f t="shared" si="138"/>
        <v/>
      </c>
      <c r="BP298" s="598" t="str">
        <f t="shared" si="138"/>
        <v/>
      </c>
      <c r="BQ298" s="269"/>
      <c r="BR298" s="598" t="str">
        <f t="shared" si="139"/>
        <v/>
      </c>
      <c r="BS298" s="598" t="str">
        <f t="shared" si="139"/>
        <v/>
      </c>
      <c r="BT298" s="269"/>
      <c r="BU298" s="598" t="str">
        <f t="shared" si="140"/>
        <v/>
      </c>
      <c r="BV298" s="598" t="str">
        <f t="shared" si="140"/>
        <v/>
      </c>
      <c r="BW298" s="269"/>
      <c r="BX298" s="618"/>
    </row>
    <row r="299" spans="1:76" s="174" customFormat="1" ht="14">
      <c r="A299" s="159">
        <v>5</v>
      </c>
      <c r="B299" s="301" t="str">
        <f t="shared" si="130"/>
        <v xml:space="preserve">: </v>
      </c>
      <c r="C299" s="169"/>
      <c r="D299" s="169"/>
      <c r="E299" s="160"/>
      <c r="F299" s="169"/>
      <c r="G299" s="161"/>
      <c r="H299" s="162"/>
      <c r="I299" s="162"/>
      <c r="J299" s="328"/>
      <c r="K299" s="170"/>
      <c r="L299" s="170"/>
      <c r="M299" s="659" t="s">
        <v>192</v>
      </c>
      <c r="N299" s="163"/>
      <c r="O299" s="163"/>
      <c r="P299" s="165"/>
      <c r="Q299" s="365"/>
      <c r="R299" s="259" t="str">
        <f t="shared" si="141"/>
        <v/>
      </c>
      <c r="S299" s="260" t="str">
        <f>IF(R299="","",IF(R323="Y",T299,IF(R299&gt;=R315-$AA$35*R319,IF(R299&lt;=R315+$AA$35*R319,R299,""),"")))</f>
        <v/>
      </c>
      <c r="T299" s="259" t="str">
        <f t="shared" si="142"/>
        <v/>
      </c>
      <c r="U299" s="259" t="str">
        <f t="shared" si="131"/>
        <v>US$2014/kWh</v>
      </c>
      <c r="V299" s="39"/>
      <c r="W299" s="39"/>
      <c r="Y299" s="525"/>
      <c r="Z299" s="265"/>
      <c r="AA299" s="265"/>
      <c r="AB299" s="265"/>
      <c r="AC299" s="265"/>
      <c r="AD299" s="265"/>
      <c r="AE299" s="265"/>
      <c r="AF299" s="265"/>
      <c r="AG299" s="265"/>
      <c r="AH299" s="265"/>
      <c r="AI299" s="265"/>
      <c r="AJ299" s="265"/>
      <c r="AK299" s="265"/>
      <c r="AL299" s="265"/>
      <c r="AM299" s="265"/>
      <c r="AN299" s="265"/>
      <c r="AO299" s="618"/>
      <c r="AP299" s="269"/>
      <c r="AQ299" s="269"/>
      <c r="AR299" s="600"/>
      <c r="AS299" s="269"/>
      <c r="AT299" s="598" t="str">
        <f t="shared" si="143"/>
        <v/>
      </c>
      <c r="AU299" s="598" t="str">
        <f t="shared" si="143"/>
        <v/>
      </c>
      <c r="AV299" s="269"/>
      <c r="AW299" s="598" t="str">
        <f t="shared" si="132"/>
        <v/>
      </c>
      <c r="AX299" s="598" t="str">
        <f t="shared" si="132"/>
        <v/>
      </c>
      <c r="AY299" s="269"/>
      <c r="AZ299" s="598" t="str">
        <f t="shared" si="133"/>
        <v/>
      </c>
      <c r="BA299" s="598" t="str">
        <f t="shared" si="133"/>
        <v/>
      </c>
      <c r="BB299" s="269"/>
      <c r="BC299" s="598" t="str">
        <f t="shared" si="134"/>
        <v/>
      </c>
      <c r="BD299" s="598" t="str">
        <f t="shared" si="134"/>
        <v/>
      </c>
      <c r="BE299" s="269"/>
      <c r="BF299" s="598" t="str">
        <f t="shared" si="135"/>
        <v/>
      </c>
      <c r="BG299" s="598" t="str">
        <f t="shared" si="135"/>
        <v/>
      </c>
      <c r="BH299" s="269"/>
      <c r="BI299" s="598" t="str">
        <f t="shared" si="136"/>
        <v/>
      </c>
      <c r="BJ299" s="598" t="str">
        <f t="shared" si="136"/>
        <v/>
      </c>
      <c r="BK299" s="269"/>
      <c r="BL299" s="598" t="str">
        <f t="shared" si="137"/>
        <v/>
      </c>
      <c r="BM299" s="598" t="str">
        <f t="shared" si="137"/>
        <v/>
      </c>
      <c r="BN299" s="269"/>
      <c r="BO299" s="598" t="str">
        <f t="shared" si="138"/>
        <v/>
      </c>
      <c r="BP299" s="598" t="str">
        <f t="shared" si="138"/>
        <v/>
      </c>
      <c r="BQ299" s="269"/>
      <c r="BR299" s="598" t="str">
        <f t="shared" si="139"/>
        <v/>
      </c>
      <c r="BS299" s="598" t="str">
        <f t="shared" si="139"/>
        <v/>
      </c>
      <c r="BT299" s="269"/>
      <c r="BU299" s="598" t="str">
        <f t="shared" si="140"/>
        <v/>
      </c>
      <c r="BV299" s="598" t="str">
        <f t="shared" si="140"/>
        <v/>
      </c>
      <c r="BW299" s="269"/>
      <c r="BX299" s="618"/>
    </row>
    <row r="300" spans="1:76" s="174" customFormat="1" ht="14">
      <c r="A300" s="159">
        <v>6</v>
      </c>
      <c r="B300" s="301" t="str">
        <f t="shared" si="130"/>
        <v xml:space="preserve">: </v>
      </c>
      <c r="C300" s="169"/>
      <c r="D300" s="169"/>
      <c r="E300" s="160"/>
      <c r="F300" s="169"/>
      <c r="G300" s="161"/>
      <c r="H300" s="162"/>
      <c r="I300" s="162"/>
      <c r="J300" s="328"/>
      <c r="K300" s="170"/>
      <c r="L300" s="170"/>
      <c r="M300" s="659" t="s">
        <v>192</v>
      </c>
      <c r="N300" s="163"/>
      <c r="O300" s="163"/>
      <c r="P300" s="165"/>
      <c r="Q300" s="365"/>
      <c r="R300" s="259" t="str">
        <f t="shared" si="141"/>
        <v/>
      </c>
      <c r="S300" s="260" t="str">
        <f>IF(R300="","",IF(R323="Y",T300,IF(R300&gt;=R315-$AA$35*R319,IF(R300&lt;=R315+$AA$35*R319,R300,""),"")))</f>
        <v/>
      </c>
      <c r="T300" s="259" t="str">
        <f t="shared" si="142"/>
        <v/>
      </c>
      <c r="U300" s="259" t="str">
        <f t="shared" si="131"/>
        <v>US$2014/kWh</v>
      </c>
      <c r="V300" s="39"/>
      <c r="W300" s="39"/>
      <c r="Y300" s="525"/>
      <c r="Z300" s="265"/>
      <c r="AA300" s="265"/>
      <c r="AB300" s="265"/>
      <c r="AC300" s="265"/>
      <c r="AD300" s="265"/>
      <c r="AE300" s="265"/>
      <c r="AF300" s="265"/>
      <c r="AG300" s="265"/>
      <c r="AH300" s="265"/>
      <c r="AI300" s="265"/>
      <c r="AJ300" s="265"/>
      <c r="AK300" s="265"/>
      <c r="AL300" s="265"/>
      <c r="AM300" s="265"/>
      <c r="AN300" s="265"/>
      <c r="AO300" s="618"/>
      <c r="AP300" s="269"/>
      <c r="AQ300" s="269"/>
      <c r="AR300" s="600"/>
      <c r="AS300" s="269"/>
      <c r="AT300" s="598" t="str">
        <f t="shared" si="143"/>
        <v/>
      </c>
      <c r="AU300" s="598" t="str">
        <f t="shared" si="143"/>
        <v/>
      </c>
      <c r="AV300" s="269"/>
      <c r="AW300" s="598" t="str">
        <f t="shared" si="132"/>
        <v/>
      </c>
      <c r="AX300" s="598" t="str">
        <f t="shared" si="132"/>
        <v/>
      </c>
      <c r="AY300" s="269"/>
      <c r="AZ300" s="598" t="str">
        <f t="shared" si="133"/>
        <v/>
      </c>
      <c r="BA300" s="598" t="str">
        <f t="shared" si="133"/>
        <v/>
      </c>
      <c r="BB300" s="269"/>
      <c r="BC300" s="598" t="str">
        <f t="shared" si="134"/>
        <v/>
      </c>
      <c r="BD300" s="598" t="str">
        <f t="shared" si="134"/>
        <v/>
      </c>
      <c r="BE300" s="269"/>
      <c r="BF300" s="598" t="str">
        <f t="shared" si="135"/>
        <v/>
      </c>
      <c r="BG300" s="598" t="str">
        <f t="shared" si="135"/>
        <v/>
      </c>
      <c r="BH300" s="269"/>
      <c r="BI300" s="598" t="str">
        <f t="shared" si="136"/>
        <v/>
      </c>
      <c r="BJ300" s="598" t="str">
        <f t="shared" si="136"/>
        <v/>
      </c>
      <c r="BK300" s="269"/>
      <c r="BL300" s="598" t="str">
        <f t="shared" si="137"/>
        <v/>
      </c>
      <c r="BM300" s="598" t="str">
        <f t="shared" si="137"/>
        <v/>
      </c>
      <c r="BN300" s="269"/>
      <c r="BO300" s="598" t="str">
        <f t="shared" si="138"/>
        <v/>
      </c>
      <c r="BP300" s="598" t="str">
        <f t="shared" si="138"/>
        <v/>
      </c>
      <c r="BQ300" s="269"/>
      <c r="BR300" s="598" t="str">
        <f t="shared" si="139"/>
        <v/>
      </c>
      <c r="BS300" s="598" t="str">
        <f t="shared" si="139"/>
        <v/>
      </c>
      <c r="BT300" s="269"/>
      <c r="BU300" s="598" t="str">
        <f t="shared" si="140"/>
        <v/>
      </c>
      <c r="BV300" s="598" t="str">
        <f t="shared" si="140"/>
        <v/>
      </c>
      <c r="BW300" s="269"/>
      <c r="BX300" s="618"/>
    </row>
    <row r="301" spans="1:76" s="174" customFormat="1" ht="14">
      <c r="A301" s="159">
        <v>7</v>
      </c>
      <c r="B301" s="301" t="str">
        <f t="shared" si="130"/>
        <v xml:space="preserve">: </v>
      </c>
      <c r="C301" s="169"/>
      <c r="D301" s="169"/>
      <c r="E301" s="169"/>
      <c r="F301" s="169"/>
      <c r="G301" s="161"/>
      <c r="H301" s="162"/>
      <c r="I301" s="162"/>
      <c r="J301" s="328"/>
      <c r="K301" s="170"/>
      <c r="L301" s="170"/>
      <c r="M301" s="659" t="s">
        <v>192</v>
      </c>
      <c r="N301" s="163"/>
      <c r="O301" s="163"/>
      <c r="P301" s="165"/>
      <c r="Q301" s="365"/>
      <c r="R301" s="259" t="str">
        <f t="shared" si="141"/>
        <v/>
      </c>
      <c r="S301" s="260" t="str">
        <f>IF(R301="","",IF(R323="Y",T301,IF(R301&gt;=R315-$AA$35*R319,IF(R301&lt;=R315+$AA$35*R319,R301,""),"")))</f>
        <v/>
      </c>
      <c r="T301" s="259" t="str">
        <f t="shared" si="142"/>
        <v/>
      </c>
      <c r="U301" s="259" t="str">
        <f t="shared" si="131"/>
        <v>US$2014/kWh</v>
      </c>
      <c r="V301" s="39"/>
      <c r="W301" s="39"/>
      <c r="Y301" s="525"/>
      <c r="Z301" s="265"/>
      <c r="AA301" s="265"/>
      <c r="AB301" s="265"/>
      <c r="AC301" s="265"/>
      <c r="AD301" s="265"/>
      <c r="AE301" s="265"/>
      <c r="AF301" s="265"/>
      <c r="AG301" s="265"/>
      <c r="AH301" s="265"/>
      <c r="AI301" s="265"/>
      <c r="AJ301" s="265"/>
      <c r="AK301" s="265"/>
      <c r="AL301" s="265"/>
      <c r="AM301" s="265"/>
      <c r="AN301" s="265"/>
      <c r="AO301" s="618"/>
      <c r="AP301" s="269"/>
      <c r="AQ301" s="269"/>
      <c r="AR301" s="600"/>
      <c r="AS301" s="269"/>
      <c r="AT301" s="598" t="str">
        <f t="shared" si="143"/>
        <v/>
      </c>
      <c r="AU301" s="598" t="str">
        <f t="shared" si="143"/>
        <v/>
      </c>
      <c r="AV301" s="269"/>
      <c r="AW301" s="598" t="str">
        <f t="shared" si="132"/>
        <v/>
      </c>
      <c r="AX301" s="598" t="str">
        <f t="shared" si="132"/>
        <v/>
      </c>
      <c r="AY301" s="269"/>
      <c r="AZ301" s="598" t="str">
        <f t="shared" si="133"/>
        <v/>
      </c>
      <c r="BA301" s="598" t="str">
        <f t="shared" si="133"/>
        <v/>
      </c>
      <c r="BB301" s="269"/>
      <c r="BC301" s="598" t="str">
        <f t="shared" si="134"/>
        <v/>
      </c>
      <c r="BD301" s="598" t="str">
        <f t="shared" si="134"/>
        <v/>
      </c>
      <c r="BE301" s="269"/>
      <c r="BF301" s="598" t="str">
        <f t="shared" si="135"/>
        <v/>
      </c>
      <c r="BG301" s="598" t="str">
        <f t="shared" si="135"/>
        <v/>
      </c>
      <c r="BH301" s="269"/>
      <c r="BI301" s="598" t="str">
        <f t="shared" si="136"/>
        <v/>
      </c>
      <c r="BJ301" s="598" t="str">
        <f t="shared" si="136"/>
        <v/>
      </c>
      <c r="BK301" s="269"/>
      <c r="BL301" s="598" t="str">
        <f t="shared" si="137"/>
        <v/>
      </c>
      <c r="BM301" s="598" t="str">
        <f t="shared" si="137"/>
        <v/>
      </c>
      <c r="BN301" s="269"/>
      <c r="BO301" s="598" t="str">
        <f t="shared" si="138"/>
        <v/>
      </c>
      <c r="BP301" s="598" t="str">
        <f t="shared" si="138"/>
        <v/>
      </c>
      <c r="BQ301" s="269"/>
      <c r="BR301" s="598" t="str">
        <f t="shared" si="139"/>
        <v/>
      </c>
      <c r="BS301" s="598" t="str">
        <f t="shared" si="139"/>
        <v/>
      </c>
      <c r="BT301" s="269"/>
      <c r="BU301" s="598" t="str">
        <f t="shared" si="140"/>
        <v/>
      </c>
      <c r="BV301" s="598" t="str">
        <f t="shared" si="140"/>
        <v/>
      </c>
      <c r="BW301" s="269"/>
      <c r="BX301" s="618"/>
    </row>
    <row r="302" spans="1:76" s="174" customFormat="1" ht="14">
      <c r="A302" s="159">
        <v>8</v>
      </c>
      <c r="B302" s="301" t="str">
        <f t="shared" si="130"/>
        <v xml:space="preserve">: </v>
      </c>
      <c r="C302" s="169"/>
      <c r="D302" s="169"/>
      <c r="E302" s="169"/>
      <c r="F302" s="169"/>
      <c r="G302" s="161"/>
      <c r="H302" s="162"/>
      <c r="I302" s="162"/>
      <c r="J302" s="328"/>
      <c r="K302" s="170"/>
      <c r="L302" s="170"/>
      <c r="M302" s="659" t="s">
        <v>192</v>
      </c>
      <c r="N302" s="163"/>
      <c r="O302" s="163"/>
      <c r="P302" s="165"/>
      <c r="Q302" s="365"/>
      <c r="R302" s="259" t="str">
        <f t="shared" si="141"/>
        <v/>
      </c>
      <c r="S302" s="260" t="str">
        <f>IF(R302="","",IF(R323="Y",T302,IF(R302&gt;=R315-$AA$35*R319,IF(R302&lt;=R315+$AA$35*R319,R302,""),"")))</f>
        <v/>
      </c>
      <c r="T302" s="259" t="str">
        <f t="shared" si="142"/>
        <v/>
      </c>
      <c r="U302" s="259" t="str">
        <f t="shared" si="131"/>
        <v>US$2014/kWh</v>
      </c>
      <c r="V302" s="39"/>
      <c r="W302" s="39"/>
      <c r="Y302" s="525"/>
      <c r="Z302" s="265"/>
      <c r="AA302" s="265"/>
      <c r="AB302" s="265"/>
      <c r="AC302" s="265"/>
      <c r="AD302" s="265"/>
      <c r="AE302" s="265"/>
      <c r="AF302" s="265"/>
      <c r="AG302" s="265"/>
      <c r="AH302" s="265"/>
      <c r="AI302" s="265"/>
      <c r="AJ302" s="265"/>
      <c r="AK302" s="265"/>
      <c r="AL302" s="265"/>
      <c r="AM302" s="265"/>
      <c r="AN302" s="265"/>
      <c r="AO302" s="618"/>
      <c r="AP302" s="269"/>
      <c r="AQ302" s="269"/>
      <c r="AR302" s="600"/>
      <c r="AS302" s="269"/>
      <c r="AT302" s="598" t="str">
        <f t="shared" si="143"/>
        <v/>
      </c>
      <c r="AU302" s="598" t="str">
        <f t="shared" si="143"/>
        <v/>
      </c>
      <c r="AV302" s="269"/>
      <c r="AW302" s="598" t="str">
        <f t="shared" si="132"/>
        <v/>
      </c>
      <c r="AX302" s="598" t="str">
        <f t="shared" si="132"/>
        <v/>
      </c>
      <c r="AY302" s="269"/>
      <c r="AZ302" s="598" t="str">
        <f t="shared" si="133"/>
        <v/>
      </c>
      <c r="BA302" s="598" t="str">
        <f t="shared" si="133"/>
        <v/>
      </c>
      <c r="BB302" s="269"/>
      <c r="BC302" s="598" t="str">
        <f t="shared" si="134"/>
        <v/>
      </c>
      <c r="BD302" s="598" t="str">
        <f t="shared" si="134"/>
        <v/>
      </c>
      <c r="BE302" s="269"/>
      <c r="BF302" s="598" t="str">
        <f t="shared" si="135"/>
        <v/>
      </c>
      <c r="BG302" s="598" t="str">
        <f t="shared" si="135"/>
        <v/>
      </c>
      <c r="BH302" s="269"/>
      <c r="BI302" s="598" t="str">
        <f t="shared" si="136"/>
        <v/>
      </c>
      <c r="BJ302" s="598" t="str">
        <f t="shared" si="136"/>
        <v/>
      </c>
      <c r="BK302" s="269"/>
      <c r="BL302" s="598" t="str">
        <f t="shared" si="137"/>
        <v/>
      </c>
      <c r="BM302" s="598" t="str">
        <f t="shared" si="137"/>
        <v/>
      </c>
      <c r="BN302" s="269"/>
      <c r="BO302" s="598" t="str">
        <f t="shared" si="138"/>
        <v/>
      </c>
      <c r="BP302" s="598" t="str">
        <f t="shared" si="138"/>
        <v/>
      </c>
      <c r="BQ302" s="269"/>
      <c r="BR302" s="598" t="str">
        <f t="shared" si="139"/>
        <v/>
      </c>
      <c r="BS302" s="598" t="str">
        <f t="shared" si="139"/>
        <v/>
      </c>
      <c r="BT302" s="269"/>
      <c r="BU302" s="598" t="str">
        <f t="shared" si="140"/>
        <v/>
      </c>
      <c r="BV302" s="598" t="str">
        <f t="shared" si="140"/>
        <v/>
      </c>
      <c r="BW302" s="269"/>
      <c r="BX302" s="618"/>
    </row>
    <row r="303" spans="1:76" s="174" customFormat="1" ht="14">
      <c r="A303" s="159">
        <v>9</v>
      </c>
      <c r="B303" s="301" t="str">
        <f t="shared" si="130"/>
        <v xml:space="preserve">: </v>
      </c>
      <c r="C303" s="169"/>
      <c r="D303" s="169"/>
      <c r="E303" s="169"/>
      <c r="F303" s="169"/>
      <c r="G303" s="161"/>
      <c r="H303" s="162"/>
      <c r="I303" s="162"/>
      <c r="J303" s="328"/>
      <c r="K303" s="170"/>
      <c r="L303" s="170"/>
      <c r="M303" s="659" t="s">
        <v>192</v>
      </c>
      <c r="N303" s="163"/>
      <c r="O303" s="163"/>
      <c r="P303" s="165"/>
      <c r="Q303" s="365"/>
      <c r="R303" s="259" t="str">
        <f t="shared" si="141"/>
        <v/>
      </c>
      <c r="S303" s="260" t="str">
        <f>IF(R303="","",IF(R323="Y",T303,IF(R303&gt;=R315-$AA$35*R319,IF(R303&lt;=R315+$AA$35*R319,R303,""),"")))</f>
        <v/>
      </c>
      <c r="T303" s="259" t="str">
        <f t="shared" si="142"/>
        <v/>
      </c>
      <c r="U303" s="259" t="str">
        <f t="shared" si="131"/>
        <v>US$2014/kWh</v>
      </c>
      <c r="V303" s="39"/>
      <c r="W303" s="39"/>
      <c r="Y303" s="525"/>
      <c r="Z303" s="265"/>
      <c r="AA303" s="265"/>
      <c r="AB303" s="265"/>
      <c r="AC303" s="265"/>
      <c r="AD303" s="265"/>
      <c r="AE303" s="265"/>
      <c r="AF303" s="265"/>
      <c r="AG303" s="265"/>
      <c r="AH303" s="265"/>
      <c r="AI303" s="265"/>
      <c r="AJ303" s="265"/>
      <c r="AK303" s="265"/>
      <c r="AL303" s="265"/>
      <c r="AM303" s="265"/>
      <c r="AN303" s="265"/>
      <c r="AO303" s="618"/>
      <c r="AP303" s="269"/>
      <c r="AQ303" s="269"/>
      <c r="AR303" s="600"/>
      <c r="AS303" s="269"/>
      <c r="AT303" s="598" t="str">
        <f t="shared" si="143"/>
        <v/>
      </c>
      <c r="AU303" s="598" t="str">
        <f t="shared" si="143"/>
        <v/>
      </c>
      <c r="AV303" s="269"/>
      <c r="AW303" s="598" t="str">
        <f t="shared" si="132"/>
        <v/>
      </c>
      <c r="AX303" s="598" t="str">
        <f t="shared" si="132"/>
        <v/>
      </c>
      <c r="AY303" s="269"/>
      <c r="AZ303" s="598" t="str">
        <f t="shared" si="133"/>
        <v/>
      </c>
      <c r="BA303" s="598" t="str">
        <f t="shared" si="133"/>
        <v/>
      </c>
      <c r="BB303" s="269"/>
      <c r="BC303" s="598" t="str">
        <f t="shared" si="134"/>
        <v/>
      </c>
      <c r="BD303" s="598" t="str">
        <f t="shared" si="134"/>
        <v/>
      </c>
      <c r="BE303" s="269"/>
      <c r="BF303" s="598" t="str">
        <f t="shared" si="135"/>
        <v/>
      </c>
      <c r="BG303" s="598" t="str">
        <f t="shared" si="135"/>
        <v/>
      </c>
      <c r="BH303" s="269"/>
      <c r="BI303" s="598" t="str">
        <f t="shared" si="136"/>
        <v/>
      </c>
      <c r="BJ303" s="598" t="str">
        <f t="shared" si="136"/>
        <v/>
      </c>
      <c r="BK303" s="269"/>
      <c r="BL303" s="598" t="str">
        <f t="shared" si="137"/>
        <v/>
      </c>
      <c r="BM303" s="598" t="str">
        <f t="shared" si="137"/>
        <v/>
      </c>
      <c r="BN303" s="269"/>
      <c r="BO303" s="598" t="str">
        <f t="shared" si="138"/>
        <v/>
      </c>
      <c r="BP303" s="598" t="str">
        <f t="shared" si="138"/>
        <v/>
      </c>
      <c r="BQ303" s="269"/>
      <c r="BR303" s="598" t="str">
        <f t="shared" si="139"/>
        <v/>
      </c>
      <c r="BS303" s="598" t="str">
        <f t="shared" si="139"/>
        <v/>
      </c>
      <c r="BT303" s="269"/>
      <c r="BU303" s="598" t="str">
        <f t="shared" si="140"/>
        <v/>
      </c>
      <c r="BV303" s="598" t="str">
        <f t="shared" si="140"/>
        <v/>
      </c>
      <c r="BW303" s="269"/>
      <c r="BX303" s="618"/>
    </row>
    <row r="304" spans="1:76" s="174" customFormat="1" ht="14">
      <c r="A304" s="159">
        <v>10</v>
      </c>
      <c r="B304" s="301" t="str">
        <f t="shared" si="130"/>
        <v xml:space="preserve">: </v>
      </c>
      <c r="C304" s="169"/>
      <c r="D304" s="169"/>
      <c r="E304" s="169"/>
      <c r="F304" s="169"/>
      <c r="G304" s="161"/>
      <c r="H304" s="162"/>
      <c r="I304" s="162"/>
      <c r="J304" s="328"/>
      <c r="K304" s="170"/>
      <c r="L304" s="170"/>
      <c r="M304" s="659" t="s">
        <v>192</v>
      </c>
      <c r="N304" s="163"/>
      <c r="O304" s="163"/>
      <c r="P304" s="165"/>
      <c r="Q304" s="365"/>
      <c r="R304" s="259" t="str">
        <f t="shared" si="141"/>
        <v/>
      </c>
      <c r="S304" s="260" t="str">
        <f>IF(R304="","",IF(R323="Y",T304,IF(R304&gt;=R315-$AA$35*R319,IF(R304&lt;=R315+$AA$35*R319,R304,""),"")))</f>
        <v/>
      </c>
      <c r="T304" s="259" t="str">
        <f t="shared" si="142"/>
        <v/>
      </c>
      <c r="U304" s="259" t="str">
        <f t="shared" si="131"/>
        <v>US$2014/kWh</v>
      </c>
      <c r="V304" s="39"/>
      <c r="W304" s="39"/>
      <c r="Y304" s="525"/>
      <c r="Z304" s="265"/>
      <c r="AA304" s="265"/>
      <c r="AB304" s="265"/>
      <c r="AC304" s="265"/>
      <c r="AD304" s="265"/>
      <c r="AE304" s="265"/>
      <c r="AF304" s="265"/>
      <c r="AG304" s="265"/>
      <c r="AH304" s="265"/>
      <c r="AI304" s="265"/>
      <c r="AJ304" s="265"/>
      <c r="AK304" s="265"/>
      <c r="AL304" s="265"/>
      <c r="AM304" s="265"/>
      <c r="AN304" s="265"/>
      <c r="AO304" s="618"/>
      <c r="AP304" s="269"/>
      <c r="AQ304" s="269"/>
      <c r="AR304" s="600"/>
      <c r="AS304" s="269"/>
      <c r="AT304" s="598" t="str">
        <f t="shared" si="143"/>
        <v/>
      </c>
      <c r="AU304" s="598" t="str">
        <f t="shared" si="143"/>
        <v/>
      </c>
      <c r="AV304" s="269"/>
      <c r="AW304" s="598" t="str">
        <f t="shared" si="132"/>
        <v/>
      </c>
      <c r="AX304" s="598" t="str">
        <f t="shared" si="132"/>
        <v/>
      </c>
      <c r="AY304" s="269"/>
      <c r="AZ304" s="598" t="str">
        <f t="shared" si="133"/>
        <v/>
      </c>
      <c r="BA304" s="598" t="str">
        <f t="shared" si="133"/>
        <v/>
      </c>
      <c r="BB304" s="269"/>
      <c r="BC304" s="598" t="str">
        <f t="shared" si="134"/>
        <v/>
      </c>
      <c r="BD304" s="598" t="str">
        <f t="shared" si="134"/>
        <v/>
      </c>
      <c r="BE304" s="269"/>
      <c r="BF304" s="598" t="str">
        <f t="shared" si="135"/>
        <v/>
      </c>
      <c r="BG304" s="598" t="str">
        <f t="shared" si="135"/>
        <v/>
      </c>
      <c r="BH304" s="269"/>
      <c r="BI304" s="598" t="str">
        <f t="shared" si="136"/>
        <v/>
      </c>
      <c r="BJ304" s="598" t="str">
        <f t="shared" si="136"/>
        <v/>
      </c>
      <c r="BK304" s="269"/>
      <c r="BL304" s="598" t="str">
        <f t="shared" si="137"/>
        <v/>
      </c>
      <c r="BM304" s="598" t="str">
        <f t="shared" si="137"/>
        <v/>
      </c>
      <c r="BN304" s="269"/>
      <c r="BO304" s="598" t="str">
        <f t="shared" si="138"/>
        <v/>
      </c>
      <c r="BP304" s="598" t="str">
        <f t="shared" si="138"/>
        <v/>
      </c>
      <c r="BQ304" s="269"/>
      <c r="BR304" s="598" t="str">
        <f t="shared" si="139"/>
        <v/>
      </c>
      <c r="BS304" s="598" t="str">
        <f t="shared" si="139"/>
        <v/>
      </c>
      <c r="BT304" s="269"/>
      <c r="BU304" s="598" t="str">
        <f t="shared" si="140"/>
        <v/>
      </c>
      <c r="BV304" s="598" t="str">
        <f t="shared" si="140"/>
        <v/>
      </c>
      <c r="BW304" s="269"/>
      <c r="BX304" s="618"/>
    </row>
    <row r="305" spans="1:76" s="174" customFormat="1" ht="14">
      <c r="A305" s="159">
        <v>11</v>
      </c>
      <c r="B305" s="301" t="str">
        <f t="shared" si="130"/>
        <v xml:space="preserve">: </v>
      </c>
      <c r="C305" s="168"/>
      <c r="D305" s="162"/>
      <c r="E305" s="162"/>
      <c r="F305" s="169"/>
      <c r="G305" s="161"/>
      <c r="H305" s="162"/>
      <c r="I305" s="162"/>
      <c r="J305" s="170"/>
      <c r="K305" s="170"/>
      <c r="L305" s="170"/>
      <c r="M305" s="659" t="s">
        <v>192</v>
      </c>
      <c r="N305" s="163"/>
      <c r="O305" s="163"/>
      <c r="P305" s="165"/>
      <c r="Q305" s="365"/>
      <c r="R305" s="259" t="str">
        <f t="shared" si="141"/>
        <v/>
      </c>
      <c r="S305" s="260" t="str">
        <f>IF(R305="","",IF(R323="Y",T305,IF(R305&gt;=R315-$AA$35*R319,IF(R305&lt;=R315+$AA$35*R319,R305,""),"")))</f>
        <v/>
      </c>
      <c r="T305" s="259" t="str">
        <f t="shared" si="142"/>
        <v/>
      </c>
      <c r="U305" s="259" t="str">
        <f t="shared" si="131"/>
        <v>US$2014/kWh</v>
      </c>
      <c r="V305" s="39"/>
      <c r="W305" s="39"/>
      <c r="Y305" s="525"/>
      <c r="Z305" s="265"/>
      <c r="AA305" s="265"/>
      <c r="AB305" s="265"/>
      <c r="AC305" s="265"/>
      <c r="AD305" s="265"/>
      <c r="AE305" s="265"/>
      <c r="AF305" s="265"/>
      <c r="AG305" s="265"/>
      <c r="AH305" s="265"/>
      <c r="AI305" s="265"/>
      <c r="AJ305" s="265"/>
      <c r="AK305" s="265"/>
      <c r="AL305" s="265"/>
      <c r="AM305" s="265"/>
      <c r="AN305" s="265"/>
      <c r="AO305" s="618"/>
      <c r="AP305" s="269"/>
      <c r="AQ305" s="269"/>
      <c r="AR305" s="600"/>
      <c r="AS305" s="269"/>
      <c r="AT305" s="598" t="str">
        <f t="shared" si="143"/>
        <v/>
      </c>
      <c r="AU305" s="598" t="str">
        <f t="shared" si="143"/>
        <v/>
      </c>
      <c r="AV305" s="269"/>
      <c r="AW305" s="598" t="str">
        <f t="shared" si="132"/>
        <v/>
      </c>
      <c r="AX305" s="598" t="str">
        <f t="shared" si="132"/>
        <v/>
      </c>
      <c r="AY305" s="269"/>
      <c r="AZ305" s="598" t="str">
        <f t="shared" si="133"/>
        <v/>
      </c>
      <c r="BA305" s="598" t="str">
        <f t="shared" si="133"/>
        <v/>
      </c>
      <c r="BB305" s="269"/>
      <c r="BC305" s="598" t="str">
        <f t="shared" si="134"/>
        <v/>
      </c>
      <c r="BD305" s="598" t="str">
        <f t="shared" si="134"/>
        <v/>
      </c>
      <c r="BE305" s="269"/>
      <c r="BF305" s="598" t="str">
        <f t="shared" si="135"/>
        <v/>
      </c>
      <c r="BG305" s="598" t="str">
        <f t="shared" si="135"/>
        <v/>
      </c>
      <c r="BH305" s="269"/>
      <c r="BI305" s="598" t="str">
        <f t="shared" si="136"/>
        <v/>
      </c>
      <c r="BJ305" s="598" t="str">
        <f t="shared" si="136"/>
        <v/>
      </c>
      <c r="BK305" s="269"/>
      <c r="BL305" s="598" t="str">
        <f t="shared" si="137"/>
        <v/>
      </c>
      <c r="BM305" s="598" t="str">
        <f t="shared" si="137"/>
        <v/>
      </c>
      <c r="BN305" s="269"/>
      <c r="BO305" s="598" t="str">
        <f t="shared" si="138"/>
        <v/>
      </c>
      <c r="BP305" s="598" t="str">
        <f t="shared" si="138"/>
        <v/>
      </c>
      <c r="BQ305" s="269"/>
      <c r="BR305" s="598" t="str">
        <f t="shared" si="139"/>
        <v/>
      </c>
      <c r="BS305" s="598" t="str">
        <f t="shared" si="139"/>
        <v/>
      </c>
      <c r="BT305" s="269"/>
      <c r="BU305" s="598" t="str">
        <f t="shared" si="140"/>
        <v/>
      </c>
      <c r="BV305" s="598" t="str">
        <f t="shared" si="140"/>
        <v/>
      </c>
      <c r="BW305" s="269"/>
      <c r="BX305" s="618"/>
    </row>
    <row r="306" spans="1:76" s="174" customFormat="1" ht="14">
      <c r="A306" s="159">
        <v>12</v>
      </c>
      <c r="B306" s="301" t="str">
        <f t="shared" si="130"/>
        <v xml:space="preserve">: </v>
      </c>
      <c r="C306" s="169"/>
      <c r="D306" s="169"/>
      <c r="E306" s="169"/>
      <c r="F306" s="169"/>
      <c r="G306" s="161"/>
      <c r="H306" s="162"/>
      <c r="I306" s="162"/>
      <c r="J306" s="170"/>
      <c r="K306" s="170"/>
      <c r="L306" s="170"/>
      <c r="M306" s="659" t="s">
        <v>192</v>
      </c>
      <c r="N306" s="163"/>
      <c r="O306" s="163"/>
      <c r="P306" s="165"/>
      <c r="Q306" s="365"/>
      <c r="R306" s="259" t="str">
        <f t="shared" si="141"/>
        <v/>
      </c>
      <c r="S306" s="260" t="str">
        <f>IF(R306="","",IF(R323="Y",T306,IF(R306&gt;=R315-$AA$35*R319,IF(R306&lt;=R315+$AA$35*R319,R306,""),"")))</f>
        <v/>
      </c>
      <c r="T306" s="259" t="str">
        <f t="shared" si="142"/>
        <v/>
      </c>
      <c r="U306" s="259" t="str">
        <f t="shared" si="131"/>
        <v>US$2014/kWh</v>
      </c>
      <c r="V306" s="39"/>
      <c r="W306" s="39"/>
      <c r="Y306" s="525"/>
      <c r="Z306" s="265"/>
      <c r="AA306" s="265"/>
      <c r="AB306" s="265"/>
      <c r="AC306" s="265"/>
      <c r="AD306" s="265"/>
      <c r="AE306" s="265"/>
      <c r="AF306" s="265"/>
      <c r="AG306" s="265"/>
      <c r="AH306" s="265"/>
      <c r="AI306" s="265"/>
      <c r="AJ306" s="265"/>
      <c r="AK306" s="265"/>
      <c r="AL306" s="265"/>
      <c r="AM306" s="265"/>
      <c r="AN306" s="265"/>
      <c r="AO306" s="618"/>
      <c r="AP306" s="269"/>
      <c r="AQ306" s="269"/>
      <c r="AR306" s="600"/>
      <c r="AS306" s="269"/>
      <c r="AT306" s="598" t="str">
        <f t="shared" si="143"/>
        <v/>
      </c>
      <c r="AU306" s="598" t="str">
        <f t="shared" si="143"/>
        <v/>
      </c>
      <c r="AV306" s="269"/>
      <c r="AW306" s="598" t="str">
        <f t="shared" si="132"/>
        <v/>
      </c>
      <c r="AX306" s="598" t="str">
        <f t="shared" si="132"/>
        <v/>
      </c>
      <c r="AY306" s="269"/>
      <c r="AZ306" s="598" t="str">
        <f t="shared" si="133"/>
        <v/>
      </c>
      <c r="BA306" s="598" t="str">
        <f t="shared" si="133"/>
        <v/>
      </c>
      <c r="BB306" s="269"/>
      <c r="BC306" s="598" t="str">
        <f t="shared" si="134"/>
        <v/>
      </c>
      <c r="BD306" s="598" t="str">
        <f t="shared" si="134"/>
        <v/>
      </c>
      <c r="BE306" s="269"/>
      <c r="BF306" s="598" t="str">
        <f t="shared" si="135"/>
        <v/>
      </c>
      <c r="BG306" s="598" t="str">
        <f t="shared" si="135"/>
        <v/>
      </c>
      <c r="BH306" s="269"/>
      <c r="BI306" s="598" t="str">
        <f t="shared" si="136"/>
        <v/>
      </c>
      <c r="BJ306" s="598" t="str">
        <f t="shared" si="136"/>
        <v/>
      </c>
      <c r="BK306" s="269"/>
      <c r="BL306" s="598" t="str">
        <f t="shared" si="137"/>
        <v/>
      </c>
      <c r="BM306" s="598" t="str">
        <f t="shared" si="137"/>
        <v/>
      </c>
      <c r="BN306" s="269"/>
      <c r="BO306" s="598" t="str">
        <f t="shared" si="138"/>
        <v/>
      </c>
      <c r="BP306" s="598" t="str">
        <f t="shared" si="138"/>
        <v/>
      </c>
      <c r="BQ306" s="269"/>
      <c r="BR306" s="598" t="str">
        <f t="shared" si="139"/>
        <v/>
      </c>
      <c r="BS306" s="598" t="str">
        <f t="shared" si="139"/>
        <v/>
      </c>
      <c r="BT306" s="269"/>
      <c r="BU306" s="598" t="str">
        <f t="shared" si="140"/>
        <v/>
      </c>
      <c r="BV306" s="598" t="str">
        <f t="shared" si="140"/>
        <v/>
      </c>
      <c r="BW306" s="269"/>
      <c r="BX306" s="618"/>
    </row>
    <row r="307" spans="1:76" s="174" customFormat="1" ht="14">
      <c r="A307" s="159">
        <v>13</v>
      </c>
      <c r="B307" s="301" t="str">
        <f t="shared" si="130"/>
        <v xml:space="preserve">: </v>
      </c>
      <c r="C307" s="169"/>
      <c r="D307" s="169"/>
      <c r="E307" s="169"/>
      <c r="F307" s="169"/>
      <c r="G307" s="161"/>
      <c r="H307" s="162"/>
      <c r="I307" s="162"/>
      <c r="J307" s="170"/>
      <c r="K307" s="170"/>
      <c r="L307" s="170"/>
      <c r="M307" s="659" t="s">
        <v>192</v>
      </c>
      <c r="N307" s="163"/>
      <c r="O307" s="163"/>
      <c r="P307" s="165"/>
      <c r="Q307" s="365"/>
      <c r="R307" s="259" t="str">
        <f t="shared" si="141"/>
        <v/>
      </c>
      <c r="S307" s="260" t="str">
        <f>IF(R307="","",IF(R323="Y",T307,IF(R307&gt;=R315-$AA$35*R319,IF(R307&lt;=R315+$AA$35*R319,R307,""),"")))</f>
        <v/>
      </c>
      <c r="T307" s="259" t="str">
        <f t="shared" si="142"/>
        <v/>
      </c>
      <c r="U307" s="259" t="str">
        <f t="shared" si="131"/>
        <v>US$2014/kWh</v>
      </c>
      <c r="V307" s="39"/>
      <c r="W307" s="39"/>
      <c r="Y307" s="525"/>
      <c r="Z307" s="265"/>
      <c r="AA307" s="265"/>
      <c r="AB307" s="265"/>
      <c r="AC307" s="265"/>
      <c r="AD307" s="265"/>
      <c r="AE307" s="265"/>
      <c r="AF307" s="265"/>
      <c r="AG307" s="265"/>
      <c r="AH307" s="265"/>
      <c r="AI307" s="265"/>
      <c r="AJ307" s="265"/>
      <c r="AK307" s="265"/>
      <c r="AL307" s="265"/>
      <c r="AM307" s="265"/>
      <c r="AN307" s="265"/>
      <c r="AO307" s="618"/>
      <c r="AP307" s="269"/>
      <c r="AQ307" s="269"/>
      <c r="AR307" s="600"/>
      <c r="AS307" s="269"/>
      <c r="AT307" s="598" t="str">
        <f t="shared" si="143"/>
        <v/>
      </c>
      <c r="AU307" s="598" t="str">
        <f t="shared" si="143"/>
        <v/>
      </c>
      <c r="AV307" s="269"/>
      <c r="AW307" s="598" t="str">
        <f t="shared" si="132"/>
        <v/>
      </c>
      <c r="AX307" s="598" t="str">
        <f t="shared" si="132"/>
        <v/>
      </c>
      <c r="AY307" s="269"/>
      <c r="AZ307" s="598" t="str">
        <f t="shared" si="133"/>
        <v/>
      </c>
      <c r="BA307" s="598" t="str">
        <f t="shared" si="133"/>
        <v/>
      </c>
      <c r="BB307" s="269"/>
      <c r="BC307" s="598" t="str">
        <f t="shared" si="134"/>
        <v/>
      </c>
      <c r="BD307" s="598" t="str">
        <f t="shared" si="134"/>
        <v/>
      </c>
      <c r="BE307" s="269"/>
      <c r="BF307" s="598" t="str">
        <f t="shared" si="135"/>
        <v/>
      </c>
      <c r="BG307" s="598" t="str">
        <f t="shared" si="135"/>
        <v/>
      </c>
      <c r="BH307" s="269"/>
      <c r="BI307" s="598" t="str">
        <f t="shared" si="136"/>
        <v/>
      </c>
      <c r="BJ307" s="598" t="str">
        <f t="shared" si="136"/>
        <v/>
      </c>
      <c r="BK307" s="269"/>
      <c r="BL307" s="598" t="str">
        <f t="shared" si="137"/>
        <v/>
      </c>
      <c r="BM307" s="598" t="str">
        <f t="shared" si="137"/>
        <v/>
      </c>
      <c r="BN307" s="269"/>
      <c r="BO307" s="598" t="str">
        <f t="shared" si="138"/>
        <v/>
      </c>
      <c r="BP307" s="598" t="str">
        <f t="shared" si="138"/>
        <v/>
      </c>
      <c r="BQ307" s="269"/>
      <c r="BR307" s="598" t="str">
        <f t="shared" si="139"/>
        <v/>
      </c>
      <c r="BS307" s="598" t="str">
        <f t="shared" si="139"/>
        <v/>
      </c>
      <c r="BT307" s="269"/>
      <c r="BU307" s="598" t="str">
        <f t="shared" si="140"/>
        <v/>
      </c>
      <c r="BV307" s="598" t="str">
        <f t="shared" si="140"/>
        <v/>
      </c>
      <c r="BW307" s="269"/>
      <c r="BX307" s="618"/>
    </row>
    <row r="308" spans="1:76" s="174" customFormat="1" ht="14">
      <c r="A308" s="159">
        <v>14</v>
      </c>
      <c r="B308" s="301" t="str">
        <f t="shared" si="130"/>
        <v xml:space="preserve">: </v>
      </c>
      <c r="C308" s="169"/>
      <c r="D308" s="169"/>
      <c r="E308" s="169"/>
      <c r="F308" s="169"/>
      <c r="G308" s="161"/>
      <c r="H308" s="162"/>
      <c r="I308" s="162"/>
      <c r="J308" s="170"/>
      <c r="K308" s="170"/>
      <c r="L308" s="170"/>
      <c r="M308" s="659" t="s">
        <v>192</v>
      </c>
      <c r="N308" s="163"/>
      <c r="O308" s="163"/>
      <c r="P308" s="165"/>
      <c r="Q308" s="365"/>
      <c r="R308" s="259" t="str">
        <f t="shared" si="141"/>
        <v/>
      </c>
      <c r="S308" s="260" t="str">
        <f>IF(R308="","",IF(R323="Y",T308,IF(R308&gt;=R315-$AA$35*R319,IF(R308&lt;=R315+$AA$35*R319,R308,""),"")))</f>
        <v/>
      </c>
      <c r="T308" s="259" t="str">
        <f t="shared" si="142"/>
        <v/>
      </c>
      <c r="U308" s="259" t="str">
        <f t="shared" si="131"/>
        <v>US$2014/kWh</v>
      </c>
      <c r="V308" s="39"/>
      <c r="W308" s="39"/>
      <c r="Y308" s="525"/>
      <c r="Z308" s="265"/>
      <c r="AA308" s="265"/>
      <c r="AB308" s="265"/>
      <c r="AC308" s="265"/>
      <c r="AD308" s="265"/>
      <c r="AE308" s="265"/>
      <c r="AF308" s="265"/>
      <c r="AG308" s="265"/>
      <c r="AH308" s="265"/>
      <c r="AI308" s="265"/>
      <c r="AJ308" s="265"/>
      <c r="AK308" s="265"/>
      <c r="AL308" s="265"/>
      <c r="AM308" s="265"/>
      <c r="AN308" s="265"/>
      <c r="AO308" s="618"/>
      <c r="AP308" s="269"/>
      <c r="AQ308" s="269"/>
      <c r="AR308" s="600"/>
      <c r="AS308" s="269"/>
      <c r="AT308" s="598" t="str">
        <f t="shared" si="143"/>
        <v/>
      </c>
      <c r="AU308" s="598" t="str">
        <f t="shared" si="143"/>
        <v/>
      </c>
      <c r="AV308" s="269"/>
      <c r="AW308" s="598" t="str">
        <f t="shared" si="132"/>
        <v/>
      </c>
      <c r="AX308" s="598" t="str">
        <f t="shared" si="132"/>
        <v/>
      </c>
      <c r="AY308" s="269"/>
      <c r="AZ308" s="598" t="str">
        <f t="shared" si="133"/>
        <v/>
      </c>
      <c r="BA308" s="598" t="str">
        <f t="shared" si="133"/>
        <v/>
      </c>
      <c r="BB308" s="269"/>
      <c r="BC308" s="598" t="str">
        <f t="shared" si="134"/>
        <v/>
      </c>
      <c r="BD308" s="598" t="str">
        <f t="shared" si="134"/>
        <v/>
      </c>
      <c r="BE308" s="269"/>
      <c r="BF308" s="598" t="str">
        <f t="shared" si="135"/>
        <v/>
      </c>
      <c r="BG308" s="598" t="str">
        <f t="shared" si="135"/>
        <v/>
      </c>
      <c r="BH308" s="269"/>
      <c r="BI308" s="598" t="str">
        <f t="shared" si="136"/>
        <v/>
      </c>
      <c r="BJ308" s="598" t="str">
        <f t="shared" si="136"/>
        <v/>
      </c>
      <c r="BK308" s="269"/>
      <c r="BL308" s="598" t="str">
        <f t="shared" si="137"/>
        <v/>
      </c>
      <c r="BM308" s="598" t="str">
        <f t="shared" si="137"/>
        <v/>
      </c>
      <c r="BN308" s="269"/>
      <c r="BO308" s="598" t="str">
        <f t="shared" si="138"/>
        <v/>
      </c>
      <c r="BP308" s="598" t="str">
        <f t="shared" si="138"/>
        <v/>
      </c>
      <c r="BQ308" s="269"/>
      <c r="BR308" s="598" t="str">
        <f t="shared" si="139"/>
        <v/>
      </c>
      <c r="BS308" s="598" t="str">
        <f t="shared" si="139"/>
        <v/>
      </c>
      <c r="BT308" s="269"/>
      <c r="BU308" s="598" t="str">
        <f t="shared" si="140"/>
        <v/>
      </c>
      <c r="BV308" s="598" t="str">
        <f t="shared" si="140"/>
        <v/>
      </c>
      <c r="BW308" s="269"/>
      <c r="BX308" s="618"/>
    </row>
    <row r="309" spans="1:76" s="174" customFormat="1" ht="14">
      <c r="A309" s="159">
        <v>15</v>
      </c>
      <c r="B309" s="301" t="str">
        <f t="shared" si="130"/>
        <v xml:space="preserve">: </v>
      </c>
      <c r="C309" s="169"/>
      <c r="D309" s="169"/>
      <c r="E309" s="169"/>
      <c r="F309" s="169"/>
      <c r="G309" s="161"/>
      <c r="H309" s="162"/>
      <c r="I309" s="162"/>
      <c r="J309" s="170"/>
      <c r="K309" s="170"/>
      <c r="L309" s="170"/>
      <c r="M309" s="659" t="s">
        <v>192</v>
      </c>
      <c r="N309" s="163"/>
      <c r="O309" s="163"/>
      <c r="P309" s="165"/>
      <c r="Q309" s="365"/>
      <c r="R309" s="259" t="str">
        <f t="shared" si="141"/>
        <v/>
      </c>
      <c r="S309" s="260" t="str">
        <f>IF(R309="","",IF(R323="Y",T309,IF(R309&gt;=R315-$AA$35*R319,IF(R309&lt;=R315+$AA$35*R319,R309,""),"")))</f>
        <v/>
      </c>
      <c r="T309" s="259" t="str">
        <f t="shared" si="142"/>
        <v/>
      </c>
      <c r="U309" s="259" t="str">
        <f t="shared" si="131"/>
        <v>US$2014/kWh</v>
      </c>
      <c r="V309" s="39"/>
      <c r="W309" s="39"/>
      <c r="Y309" s="525"/>
      <c r="Z309" s="265"/>
      <c r="AA309" s="265"/>
      <c r="AB309" s="265"/>
      <c r="AC309" s="265"/>
      <c r="AD309" s="265"/>
      <c r="AE309" s="265"/>
      <c r="AF309" s="265"/>
      <c r="AG309" s="265"/>
      <c r="AH309" s="265"/>
      <c r="AI309" s="265"/>
      <c r="AJ309" s="265"/>
      <c r="AK309" s="265"/>
      <c r="AL309" s="265"/>
      <c r="AM309" s="265"/>
      <c r="AN309" s="265"/>
      <c r="AO309" s="618"/>
      <c r="AP309" s="269"/>
      <c r="AQ309" s="269"/>
      <c r="AR309" s="600"/>
      <c r="AS309" s="269"/>
      <c r="AT309" s="598" t="str">
        <f t="shared" si="143"/>
        <v/>
      </c>
      <c r="AU309" s="598" t="str">
        <f t="shared" si="143"/>
        <v/>
      </c>
      <c r="AV309" s="269"/>
      <c r="AW309" s="598" t="str">
        <f t="shared" si="132"/>
        <v/>
      </c>
      <c r="AX309" s="598" t="str">
        <f t="shared" si="132"/>
        <v/>
      </c>
      <c r="AY309" s="269"/>
      <c r="AZ309" s="598" t="str">
        <f t="shared" si="133"/>
        <v/>
      </c>
      <c r="BA309" s="598" t="str">
        <f t="shared" si="133"/>
        <v/>
      </c>
      <c r="BB309" s="269"/>
      <c r="BC309" s="598" t="str">
        <f t="shared" si="134"/>
        <v/>
      </c>
      <c r="BD309" s="598" t="str">
        <f t="shared" si="134"/>
        <v/>
      </c>
      <c r="BE309" s="269"/>
      <c r="BF309" s="598" t="str">
        <f t="shared" si="135"/>
        <v/>
      </c>
      <c r="BG309" s="598" t="str">
        <f t="shared" si="135"/>
        <v/>
      </c>
      <c r="BH309" s="269"/>
      <c r="BI309" s="598" t="str">
        <f t="shared" si="136"/>
        <v/>
      </c>
      <c r="BJ309" s="598" t="str">
        <f t="shared" si="136"/>
        <v/>
      </c>
      <c r="BK309" s="269"/>
      <c r="BL309" s="598" t="str">
        <f t="shared" si="137"/>
        <v/>
      </c>
      <c r="BM309" s="598" t="str">
        <f t="shared" si="137"/>
        <v/>
      </c>
      <c r="BN309" s="269"/>
      <c r="BO309" s="598" t="str">
        <f t="shared" si="138"/>
        <v/>
      </c>
      <c r="BP309" s="598" t="str">
        <f t="shared" si="138"/>
        <v/>
      </c>
      <c r="BQ309" s="269"/>
      <c r="BR309" s="598" t="str">
        <f t="shared" si="139"/>
        <v/>
      </c>
      <c r="BS309" s="598" t="str">
        <f t="shared" si="139"/>
        <v/>
      </c>
      <c r="BT309" s="269"/>
      <c r="BU309" s="598" t="str">
        <f t="shared" si="140"/>
        <v/>
      </c>
      <c r="BV309" s="598" t="str">
        <f t="shared" si="140"/>
        <v/>
      </c>
      <c r="BW309" s="269"/>
      <c r="BX309" s="618"/>
    </row>
    <row r="310" spans="1:76" s="174" customFormat="1" ht="14">
      <c r="A310" s="159">
        <v>16</v>
      </c>
      <c r="B310" s="301" t="str">
        <f t="shared" si="130"/>
        <v xml:space="preserve">: </v>
      </c>
      <c r="C310" s="169"/>
      <c r="D310" s="169"/>
      <c r="E310" s="169"/>
      <c r="F310" s="169"/>
      <c r="G310" s="161"/>
      <c r="H310" s="162"/>
      <c r="I310" s="162"/>
      <c r="J310" s="170"/>
      <c r="K310" s="170"/>
      <c r="L310" s="170"/>
      <c r="M310" s="659" t="s">
        <v>192</v>
      </c>
      <c r="N310" s="163"/>
      <c r="O310" s="163"/>
      <c r="P310" s="165"/>
      <c r="Q310" s="365"/>
      <c r="R310" s="259" t="str">
        <f t="shared" si="141"/>
        <v/>
      </c>
      <c r="S310" s="260" t="str">
        <f>IF(R310="","",IF(R323="Y",T310,IF(R310&gt;=R315-$AA$35*R319,IF(R310&lt;=R315+$AA$35*R319,R310,""),"")))</f>
        <v/>
      </c>
      <c r="T310" s="259" t="str">
        <f t="shared" si="142"/>
        <v/>
      </c>
      <c r="U310" s="259" t="str">
        <f t="shared" si="131"/>
        <v>US$2014/kWh</v>
      </c>
      <c r="V310" s="39"/>
      <c r="W310" s="39"/>
      <c r="Y310" s="525"/>
      <c r="Z310" s="265"/>
      <c r="AA310" s="265"/>
      <c r="AB310" s="265"/>
      <c r="AC310" s="265"/>
      <c r="AD310" s="265"/>
      <c r="AE310" s="265"/>
      <c r="AF310" s="265"/>
      <c r="AG310" s="265"/>
      <c r="AH310" s="265"/>
      <c r="AI310" s="265"/>
      <c r="AJ310" s="265"/>
      <c r="AK310" s="265"/>
      <c r="AL310" s="265"/>
      <c r="AM310" s="265"/>
      <c r="AN310" s="265"/>
      <c r="AO310" s="618"/>
      <c r="AP310" s="269"/>
      <c r="AQ310" s="269"/>
      <c r="AR310" s="600"/>
      <c r="AS310" s="269"/>
      <c r="AT310" s="598" t="str">
        <f t="shared" si="143"/>
        <v/>
      </c>
      <c r="AU310" s="598" t="str">
        <f t="shared" si="143"/>
        <v/>
      </c>
      <c r="AV310" s="269"/>
      <c r="AW310" s="598" t="str">
        <f t="shared" si="132"/>
        <v/>
      </c>
      <c r="AX310" s="598" t="str">
        <f t="shared" si="132"/>
        <v/>
      </c>
      <c r="AY310" s="269"/>
      <c r="AZ310" s="598" t="str">
        <f t="shared" si="133"/>
        <v/>
      </c>
      <c r="BA310" s="598" t="str">
        <f t="shared" si="133"/>
        <v/>
      </c>
      <c r="BB310" s="269"/>
      <c r="BC310" s="598" t="str">
        <f t="shared" si="134"/>
        <v/>
      </c>
      <c r="BD310" s="598" t="str">
        <f t="shared" si="134"/>
        <v/>
      </c>
      <c r="BE310" s="269"/>
      <c r="BF310" s="598" t="str">
        <f t="shared" si="135"/>
        <v/>
      </c>
      <c r="BG310" s="598" t="str">
        <f t="shared" si="135"/>
        <v/>
      </c>
      <c r="BH310" s="269"/>
      <c r="BI310" s="598" t="str">
        <f t="shared" si="136"/>
        <v/>
      </c>
      <c r="BJ310" s="598" t="str">
        <f t="shared" si="136"/>
        <v/>
      </c>
      <c r="BK310" s="269"/>
      <c r="BL310" s="598" t="str">
        <f t="shared" si="137"/>
        <v/>
      </c>
      <c r="BM310" s="598" t="str">
        <f t="shared" si="137"/>
        <v/>
      </c>
      <c r="BN310" s="269"/>
      <c r="BO310" s="598" t="str">
        <f t="shared" si="138"/>
        <v/>
      </c>
      <c r="BP310" s="598" t="str">
        <f t="shared" si="138"/>
        <v/>
      </c>
      <c r="BQ310" s="269"/>
      <c r="BR310" s="598" t="str">
        <f t="shared" si="139"/>
        <v/>
      </c>
      <c r="BS310" s="598" t="str">
        <f t="shared" si="139"/>
        <v/>
      </c>
      <c r="BT310" s="269"/>
      <c r="BU310" s="598" t="str">
        <f t="shared" si="140"/>
        <v/>
      </c>
      <c r="BV310" s="598" t="str">
        <f t="shared" si="140"/>
        <v/>
      </c>
      <c r="BW310" s="269"/>
      <c r="BX310" s="618"/>
    </row>
    <row r="311" spans="1:76" s="174" customFormat="1" ht="14">
      <c r="A311" s="159">
        <v>17</v>
      </c>
      <c r="B311" s="301" t="str">
        <f t="shared" si="130"/>
        <v xml:space="preserve">: </v>
      </c>
      <c r="C311" s="168"/>
      <c r="D311" s="162"/>
      <c r="E311" s="162"/>
      <c r="F311" s="169"/>
      <c r="G311" s="161"/>
      <c r="H311" s="162"/>
      <c r="I311" s="162"/>
      <c r="J311" s="170"/>
      <c r="K311" s="170"/>
      <c r="L311" s="170"/>
      <c r="M311" s="659" t="s">
        <v>192</v>
      </c>
      <c r="N311" s="163"/>
      <c r="O311" s="163"/>
      <c r="P311" s="165"/>
      <c r="Q311" s="365"/>
      <c r="R311" s="259" t="str">
        <f t="shared" si="141"/>
        <v/>
      </c>
      <c r="S311" s="260" t="str">
        <f>IF(R311="","",IF(R323="Y",T311,IF(R311&gt;=R315-$AA$35*R319,IF(R311&lt;=R315+$AA$35*R319,R311,""),"")))</f>
        <v/>
      </c>
      <c r="T311" s="259" t="str">
        <f t="shared" si="142"/>
        <v/>
      </c>
      <c r="U311" s="259" t="str">
        <f t="shared" si="131"/>
        <v>US$2014/kWh</v>
      </c>
      <c r="V311" s="39"/>
      <c r="W311" s="39"/>
      <c r="Y311" s="525"/>
      <c r="Z311" s="265"/>
      <c r="AA311" s="265"/>
      <c r="AB311" s="265"/>
      <c r="AC311" s="265"/>
      <c r="AD311" s="265"/>
      <c r="AE311" s="265"/>
      <c r="AF311" s="265"/>
      <c r="AG311" s="265"/>
      <c r="AH311" s="265"/>
      <c r="AI311" s="265"/>
      <c r="AJ311" s="265"/>
      <c r="AK311" s="265"/>
      <c r="AL311" s="265"/>
      <c r="AM311" s="265"/>
      <c r="AN311" s="265"/>
      <c r="AO311" s="618"/>
      <c r="AP311" s="269"/>
      <c r="AQ311" s="269"/>
      <c r="AR311" s="600"/>
      <c r="AS311" s="269"/>
      <c r="AT311" s="598" t="str">
        <f t="shared" si="143"/>
        <v/>
      </c>
      <c r="AU311" s="598" t="str">
        <f t="shared" si="143"/>
        <v/>
      </c>
      <c r="AV311" s="269"/>
      <c r="AW311" s="598" t="str">
        <f t="shared" si="132"/>
        <v/>
      </c>
      <c r="AX311" s="598" t="str">
        <f t="shared" si="132"/>
        <v/>
      </c>
      <c r="AY311" s="269"/>
      <c r="AZ311" s="598" t="str">
        <f t="shared" si="133"/>
        <v/>
      </c>
      <c r="BA311" s="598" t="str">
        <f t="shared" si="133"/>
        <v/>
      </c>
      <c r="BB311" s="269"/>
      <c r="BC311" s="598" t="str">
        <f t="shared" si="134"/>
        <v/>
      </c>
      <c r="BD311" s="598" t="str">
        <f t="shared" si="134"/>
        <v/>
      </c>
      <c r="BE311" s="269"/>
      <c r="BF311" s="598" t="str">
        <f t="shared" si="135"/>
        <v/>
      </c>
      <c r="BG311" s="598" t="str">
        <f t="shared" si="135"/>
        <v/>
      </c>
      <c r="BH311" s="269"/>
      <c r="BI311" s="598" t="str">
        <f t="shared" si="136"/>
        <v/>
      </c>
      <c r="BJ311" s="598" t="str">
        <f t="shared" si="136"/>
        <v/>
      </c>
      <c r="BK311" s="269"/>
      <c r="BL311" s="598" t="str">
        <f t="shared" si="137"/>
        <v/>
      </c>
      <c r="BM311" s="598" t="str">
        <f t="shared" si="137"/>
        <v/>
      </c>
      <c r="BN311" s="269"/>
      <c r="BO311" s="598" t="str">
        <f t="shared" si="138"/>
        <v/>
      </c>
      <c r="BP311" s="598" t="str">
        <f t="shared" si="138"/>
        <v/>
      </c>
      <c r="BQ311" s="269"/>
      <c r="BR311" s="598" t="str">
        <f t="shared" si="139"/>
        <v/>
      </c>
      <c r="BS311" s="598" t="str">
        <f t="shared" si="139"/>
        <v/>
      </c>
      <c r="BT311" s="269"/>
      <c r="BU311" s="598" t="str">
        <f t="shared" si="140"/>
        <v/>
      </c>
      <c r="BV311" s="598" t="str">
        <f t="shared" si="140"/>
        <v/>
      </c>
      <c r="BW311" s="269"/>
      <c r="BX311" s="618"/>
    </row>
    <row r="312" spans="1:76" s="174" customFormat="1" ht="14">
      <c r="A312" s="159">
        <v>18</v>
      </c>
      <c r="B312" s="301" t="str">
        <f t="shared" si="130"/>
        <v xml:space="preserve">: </v>
      </c>
      <c r="C312" s="168"/>
      <c r="D312" s="162"/>
      <c r="E312" s="162"/>
      <c r="F312" s="169"/>
      <c r="G312" s="161"/>
      <c r="H312" s="162"/>
      <c r="I312" s="162"/>
      <c r="J312" s="170"/>
      <c r="K312" s="170"/>
      <c r="L312" s="170"/>
      <c r="M312" s="659" t="s">
        <v>192</v>
      </c>
      <c r="N312" s="163"/>
      <c r="O312" s="163"/>
      <c r="P312" s="165"/>
      <c r="Q312" s="365"/>
      <c r="R312" s="259" t="str">
        <f t="shared" si="141"/>
        <v/>
      </c>
      <c r="S312" s="260" t="str">
        <f>IF(R312="","",IF(R323="Y",T312,IF(R312&gt;=R315-$AA$35*R319,IF(R312&lt;=R315+$AA$35*R319,R312,""),"")))</f>
        <v/>
      </c>
      <c r="T312" s="259" t="str">
        <f t="shared" si="142"/>
        <v/>
      </c>
      <c r="U312" s="259" t="str">
        <f t="shared" si="131"/>
        <v>US$2014/kWh</v>
      </c>
      <c r="V312" s="39"/>
      <c r="W312" s="39"/>
      <c r="Y312" s="525"/>
      <c r="Z312" s="265"/>
      <c r="AA312" s="265"/>
      <c r="AB312" s="265"/>
      <c r="AC312" s="265"/>
      <c r="AD312" s="265"/>
      <c r="AE312" s="265"/>
      <c r="AF312" s="265"/>
      <c r="AG312" s="265"/>
      <c r="AH312" s="265"/>
      <c r="AI312" s="265"/>
      <c r="AJ312" s="265"/>
      <c r="AK312" s="265"/>
      <c r="AL312" s="265"/>
      <c r="AM312" s="265"/>
      <c r="AN312" s="265"/>
      <c r="AO312" s="618"/>
      <c r="AP312" s="269"/>
      <c r="AQ312" s="269"/>
      <c r="AR312" s="600"/>
      <c r="AS312" s="269"/>
      <c r="AT312" s="598" t="str">
        <f t="shared" si="143"/>
        <v/>
      </c>
      <c r="AU312" s="598" t="str">
        <f t="shared" si="143"/>
        <v/>
      </c>
      <c r="AV312" s="269"/>
      <c r="AW312" s="598" t="str">
        <f t="shared" si="132"/>
        <v/>
      </c>
      <c r="AX312" s="598" t="str">
        <f t="shared" si="132"/>
        <v/>
      </c>
      <c r="AY312" s="269"/>
      <c r="AZ312" s="598" t="str">
        <f t="shared" si="133"/>
        <v/>
      </c>
      <c r="BA312" s="598" t="str">
        <f t="shared" si="133"/>
        <v/>
      </c>
      <c r="BB312" s="269"/>
      <c r="BC312" s="598" t="str">
        <f t="shared" si="134"/>
        <v/>
      </c>
      <c r="BD312" s="598" t="str">
        <f t="shared" si="134"/>
        <v/>
      </c>
      <c r="BE312" s="269"/>
      <c r="BF312" s="598" t="str">
        <f t="shared" si="135"/>
        <v/>
      </c>
      <c r="BG312" s="598" t="str">
        <f t="shared" si="135"/>
        <v/>
      </c>
      <c r="BH312" s="269"/>
      <c r="BI312" s="598" t="str">
        <f t="shared" si="136"/>
        <v/>
      </c>
      <c r="BJ312" s="598" t="str">
        <f t="shared" si="136"/>
        <v/>
      </c>
      <c r="BK312" s="269"/>
      <c r="BL312" s="598" t="str">
        <f t="shared" si="137"/>
        <v/>
      </c>
      <c r="BM312" s="598" t="str">
        <f t="shared" si="137"/>
        <v/>
      </c>
      <c r="BN312" s="269"/>
      <c r="BO312" s="598" t="str">
        <f t="shared" si="138"/>
        <v/>
      </c>
      <c r="BP312" s="598" t="str">
        <f t="shared" si="138"/>
        <v/>
      </c>
      <c r="BQ312" s="269"/>
      <c r="BR312" s="598" t="str">
        <f t="shared" si="139"/>
        <v/>
      </c>
      <c r="BS312" s="598" t="str">
        <f t="shared" si="139"/>
        <v/>
      </c>
      <c r="BT312" s="269"/>
      <c r="BU312" s="598" t="str">
        <f t="shared" si="140"/>
        <v/>
      </c>
      <c r="BV312" s="598" t="str">
        <f t="shared" si="140"/>
        <v/>
      </c>
      <c r="BW312" s="269"/>
      <c r="BX312" s="618"/>
    </row>
    <row r="313" spans="1:76" s="174" customFormat="1" ht="14">
      <c r="A313" s="159">
        <v>19</v>
      </c>
      <c r="B313" s="301" t="str">
        <f t="shared" si="130"/>
        <v xml:space="preserve">: </v>
      </c>
      <c r="C313" s="168"/>
      <c r="D313" s="162"/>
      <c r="E313" s="162"/>
      <c r="F313" s="169"/>
      <c r="G313" s="161"/>
      <c r="H313" s="162"/>
      <c r="I313" s="162"/>
      <c r="J313" s="170"/>
      <c r="K313" s="170"/>
      <c r="L313" s="170"/>
      <c r="M313" s="659" t="s">
        <v>192</v>
      </c>
      <c r="N313" s="163"/>
      <c r="O313" s="163"/>
      <c r="P313" s="165"/>
      <c r="Q313" s="365"/>
      <c r="R313" s="259" t="str">
        <f t="shared" si="141"/>
        <v/>
      </c>
      <c r="S313" s="260" t="str">
        <f>IF(R313="","",IF(R323="Y",T313,IF(R313&gt;=R315-$AA$35*R319,IF(R313&lt;=R315+$AA$35*R319,R313,""),"")))</f>
        <v/>
      </c>
      <c r="T313" s="259" t="str">
        <f t="shared" si="142"/>
        <v/>
      </c>
      <c r="U313" s="259" t="str">
        <f t="shared" si="131"/>
        <v>US$2014/kWh</v>
      </c>
      <c r="V313" s="39"/>
      <c r="W313" s="39"/>
      <c r="Y313" s="525"/>
      <c r="Z313" s="265"/>
      <c r="AA313" s="265"/>
      <c r="AB313" s="265"/>
      <c r="AC313" s="265"/>
      <c r="AD313" s="265"/>
      <c r="AE313" s="265"/>
      <c r="AF313" s="265"/>
      <c r="AG313" s="265"/>
      <c r="AH313" s="265"/>
      <c r="AI313" s="265"/>
      <c r="AJ313" s="265"/>
      <c r="AK313" s="265"/>
      <c r="AL313" s="265"/>
      <c r="AM313" s="265"/>
      <c r="AN313" s="265"/>
      <c r="AO313" s="618"/>
      <c r="AP313" s="269"/>
      <c r="AQ313" s="269"/>
      <c r="AR313" s="600"/>
      <c r="AS313" s="269"/>
      <c r="AT313" s="598" t="str">
        <f t="shared" si="143"/>
        <v/>
      </c>
      <c r="AU313" s="598" t="str">
        <f t="shared" si="143"/>
        <v/>
      </c>
      <c r="AV313" s="269"/>
      <c r="AW313" s="598" t="str">
        <f t="shared" si="132"/>
        <v/>
      </c>
      <c r="AX313" s="598" t="str">
        <f t="shared" si="132"/>
        <v/>
      </c>
      <c r="AY313" s="269"/>
      <c r="AZ313" s="598" t="str">
        <f t="shared" si="133"/>
        <v/>
      </c>
      <c r="BA313" s="598" t="str">
        <f t="shared" si="133"/>
        <v/>
      </c>
      <c r="BB313" s="269"/>
      <c r="BC313" s="598" t="str">
        <f t="shared" si="134"/>
        <v/>
      </c>
      <c r="BD313" s="598" t="str">
        <f t="shared" si="134"/>
        <v/>
      </c>
      <c r="BE313" s="269"/>
      <c r="BF313" s="598" t="str">
        <f t="shared" si="135"/>
        <v/>
      </c>
      <c r="BG313" s="598" t="str">
        <f t="shared" si="135"/>
        <v/>
      </c>
      <c r="BH313" s="269"/>
      <c r="BI313" s="598" t="str">
        <f t="shared" si="136"/>
        <v/>
      </c>
      <c r="BJ313" s="598" t="str">
        <f t="shared" si="136"/>
        <v/>
      </c>
      <c r="BK313" s="269"/>
      <c r="BL313" s="598" t="str">
        <f t="shared" si="137"/>
        <v/>
      </c>
      <c r="BM313" s="598" t="str">
        <f t="shared" si="137"/>
        <v/>
      </c>
      <c r="BN313" s="269"/>
      <c r="BO313" s="598" t="str">
        <f t="shared" si="138"/>
        <v/>
      </c>
      <c r="BP313" s="598" t="str">
        <f t="shared" si="138"/>
        <v/>
      </c>
      <c r="BQ313" s="269"/>
      <c r="BR313" s="598" t="str">
        <f t="shared" si="139"/>
        <v/>
      </c>
      <c r="BS313" s="598" t="str">
        <f t="shared" si="139"/>
        <v/>
      </c>
      <c r="BT313" s="269"/>
      <c r="BU313" s="598" t="str">
        <f t="shared" si="140"/>
        <v/>
      </c>
      <c r="BV313" s="598" t="str">
        <f t="shared" si="140"/>
        <v/>
      </c>
      <c r="BW313" s="269"/>
      <c r="BX313" s="618"/>
    </row>
    <row r="314" spans="1:76" s="174" customFormat="1" ht="14">
      <c r="A314" s="159">
        <v>20</v>
      </c>
      <c r="B314" s="301" t="str">
        <f t="shared" si="130"/>
        <v xml:space="preserve">: </v>
      </c>
      <c r="C314" s="168"/>
      <c r="D314" s="162"/>
      <c r="E314" s="162"/>
      <c r="F314" s="169"/>
      <c r="G314" s="161"/>
      <c r="H314" s="162"/>
      <c r="I314" s="162"/>
      <c r="J314" s="170"/>
      <c r="K314" s="170"/>
      <c r="L314" s="170"/>
      <c r="M314" s="659" t="s">
        <v>192</v>
      </c>
      <c r="N314" s="163"/>
      <c r="O314" s="163"/>
      <c r="P314" s="165"/>
      <c r="Q314" s="365"/>
      <c r="R314" s="259" t="str">
        <f t="shared" si="141"/>
        <v/>
      </c>
      <c r="S314" s="260" t="str">
        <f>IF(R314="","",IF(R323="Y",T314,IF(R314&gt;=R315-$AA$35*R319,IF(R314&lt;=R315+$AA$35*R319,R314,""),"")))</f>
        <v/>
      </c>
      <c r="T314" s="259" t="str">
        <f t="shared" si="142"/>
        <v/>
      </c>
      <c r="U314" s="259" t="str">
        <f t="shared" si="131"/>
        <v>US$2014/kWh</v>
      </c>
      <c r="V314" s="39"/>
      <c r="W314" s="39"/>
      <c r="Y314" s="525"/>
      <c r="Z314" s="265"/>
      <c r="AA314" s="265"/>
      <c r="AB314" s="265"/>
      <c r="AC314" s="265"/>
      <c r="AD314" s="265"/>
      <c r="AE314" s="265"/>
      <c r="AF314" s="265"/>
      <c r="AG314" s="265"/>
      <c r="AH314" s="265"/>
      <c r="AI314" s="265"/>
      <c r="AJ314" s="265"/>
      <c r="AK314" s="265"/>
      <c r="AL314" s="265"/>
      <c r="AM314" s="265"/>
      <c r="AN314" s="265"/>
      <c r="AO314" s="618"/>
      <c r="AP314" s="269"/>
      <c r="AQ314" s="269"/>
      <c r="AR314" s="600"/>
      <c r="AS314" s="269"/>
      <c r="AT314" s="598" t="str">
        <f t="shared" si="143"/>
        <v/>
      </c>
      <c r="AU314" s="598" t="str">
        <f t="shared" si="143"/>
        <v/>
      </c>
      <c r="AV314" s="269"/>
      <c r="AW314" s="598" t="str">
        <f t="shared" si="132"/>
        <v/>
      </c>
      <c r="AX314" s="598" t="str">
        <f t="shared" si="132"/>
        <v/>
      </c>
      <c r="AY314" s="269"/>
      <c r="AZ314" s="598" t="str">
        <f t="shared" si="133"/>
        <v/>
      </c>
      <c r="BA314" s="598" t="str">
        <f t="shared" si="133"/>
        <v/>
      </c>
      <c r="BB314" s="269"/>
      <c r="BC314" s="598" t="str">
        <f t="shared" si="134"/>
        <v/>
      </c>
      <c r="BD314" s="598" t="str">
        <f t="shared" si="134"/>
        <v/>
      </c>
      <c r="BE314" s="269"/>
      <c r="BF314" s="598" t="str">
        <f t="shared" si="135"/>
        <v/>
      </c>
      <c r="BG314" s="598" t="str">
        <f t="shared" si="135"/>
        <v/>
      </c>
      <c r="BH314" s="269"/>
      <c r="BI314" s="598" t="str">
        <f t="shared" si="136"/>
        <v/>
      </c>
      <c r="BJ314" s="598" t="str">
        <f t="shared" si="136"/>
        <v/>
      </c>
      <c r="BK314" s="269"/>
      <c r="BL314" s="598" t="str">
        <f t="shared" si="137"/>
        <v/>
      </c>
      <c r="BM314" s="598" t="str">
        <f t="shared" si="137"/>
        <v/>
      </c>
      <c r="BN314" s="269"/>
      <c r="BO314" s="598" t="str">
        <f t="shared" si="138"/>
        <v/>
      </c>
      <c r="BP314" s="598" t="str">
        <f t="shared" si="138"/>
        <v/>
      </c>
      <c r="BQ314" s="269"/>
      <c r="BR314" s="598" t="str">
        <f t="shared" si="139"/>
        <v/>
      </c>
      <c r="BS314" s="598" t="str">
        <f t="shared" si="139"/>
        <v/>
      </c>
      <c r="BT314" s="269"/>
      <c r="BU314" s="598" t="str">
        <f t="shared" si="140"/>
        <v/>
      </c>
      <c r="BV314" s="598" t="str">
        <f t="shared" si="140"/>
        <v/>
      </c>
      <c r="BW314" s="269"/>
      <c r="BX314" s="618"/>
    </row>
    <row r="315" spans="1:76" s="174" customFormat="1" ht="14">
      <c r="A315" s="172"/>
      <c r="B315" s="302" t="s">
        <v>159</v>
      </c>
      <c r="C315" s="173"/>
      <c r="D315" s="173"/>
      <c r="E315" s="173"/>
      <c r="F315" s="173"/>
      <c r="H315" s="39"/>
      <c r="I315" s="175"/>
      <c r="L315" s="174" t="s">
        <v>99</v>
      </c>
      <c r="O315" s="165"/>
      <c r="P315" s="165"/>
      <c r="Q315" s="175" t="s">
        <v>31</v>
      </c>
      <c r="R315" s="334" t="e">
        <f>AVERAGE(R295:R314)</f>
        <v>#DIV/0!</v>
      </c>
      <c r="S315" s="334" t="e">
        <f>IF(R323="Y",SUM(S295:S314)/SUM(N295:N314),AVERAGE(S295:S314))</f>
        <v>#DIV/0!</v>
      </c>
      <c r="T315" s="262" t="e">
        <f>SUM(T295:T314)/SUM(N295:N314)</f>
        <v>#DIV/0!</v>
      </c>
      <c r="U315" s="269"/>
      <c r="V315" s="39"/>
      <c r="W315" s="39"/>
      <c r="Y315" s="601"/>
      <c r="Z315" s="265"/>
      <c r="AA315" s="265"/>
      <c r="AB315" s="265"/>
      <c r="AC315" s="265"/>
      <c r="AD315" s="265"/>
      <c r="AE315" s="265"/>
      <c r="AF315" s="265"/>
      <c r="AG315" s="265"/>
      <c r="AH315" s="265"/>
      <c r="AI315" s="265"/>
      <c r="AJ315" s="265"/>
      <c r="AK315" s="265"/>
      <c r="AL315" s="265"/>
      <c r="AM315" s="265"/>
      <c r="AN315" s="265"/>
      <c r="AO315" s="618"/>
      <c r="AP315" s="269"/>
      <c r="AQ315" s="269"/>
      <c r="AR315" s="269"/>
      <c r="AS315" s="602" t="s">
        <v>31</v>
      </c>
      <c r="AT315" s="603" t="e">
        <f>AVERAGE(AT295:AT314)</f>
        <v>#DIV/0!</v>
      </c>
      <c r="AU315" s="603" t="e">
        <f>SUM(AU295:AU314)/COUNTIF(AU295:AU314,"&gt;0")</f>
        <v>#DIV/0!</v>
      </c>
      <c r="AV315" s="602"/>
      <c r="AW315" s="603" t="e">
        <f>AVERAGE(AW295:AW314)</f>
        <v>#DIV/0!</v>
      </c>
      <c r="AX315" s="603" t="e">
        <f>SUM(AX295:AX314)/COUNTIF(AX295:AX314,"&gt;0")</f>
        <v>#DIV/0!</v>
      </c>
      <c r="AY315" s="269"/>
      <c r="AZ315" s="603" t="e">
        <f>AVERAGE(AZ295:AZ314)</f>
        <v>#DIV/0!</v>
      </c>
      <c r="BA315" s="603" t="e">
        <f>SUM(BA295:BA314)/COUNTIF(BA295:BA314,"&gt;0")</f>
        <v>#DIV/0!</v>
      </c>
      <c r="BB315" s="269"/>
      <c r="BC315" s="603" t="e">
        <f>AVERAGE(BC295:BC314)</f>
        <v>#DIV/0!</v>
      </c>
      <c r="BD315" s="603" t="e">
        <f>SUM(BD295:BD314)/COUNTIF(BD295:BD314,"&gt;0")</f>
        <v>#DIV/0!</v>
      </c>
      <c r="BE315" s="269"/>
      <c r="BF315" s="603" t="e">
        <f>AVERAGE(BF295:BF314)</f>
        <v>#DIV/0!</v>
      </c>
      <c r="BG315" s="603" t="e">
        <f>SUM(BG295:BG314)/COUNTIF(BG295:BG314,"&gt;0")</f>
        <v>#DIV/0!</v>
      </c>
      <c r="BH315" s="269"/>
      <c r="BI315" s="603" t="e">
        <f>AVERAGE(BI295:BI314)</f>
        <v>#DIV/0!</v>
      </c>
      <c r="BJ315" s="603" t="e">
        <f>SUM(BJ295:BJ314)/COUNTIF(BJ295:BJ314,"&gt;0")</f>
        <v>#DIV/0!</v>
      </c>
      <c r="BK315" s="602"/>
      <c r="BL315" s="603" t="e">
        <f>AVERAGE(BL295:BL314)</f>
        <v>#DIV/0!</v>
      </c>
      <c r="BM315" s="603" t="e">
        <f>SUM(BM295:BM314)/COUNTIF(BM295:BM314,"&gt;0")</f>
        <v>#DIV/0!</v>
      </c>
      <c r="BN315" s="269"/>
      <c r="BO315" s="603" t="e">
        <f>AVERAGE(BO295:BO314)</f>
        <v>#DIV/0!</v>
      </c>
      <c r="BP315" s="603" t="e">
        <f>SUM(BP295:BP314)/COUNTIF(BP295:BP314,"&gt;0")</f>
        <v>#DIV/0!</v>
      </c>
      <c r="BQ315" s="269"/>
      <c r="BR315" s="603" t="e">
        <f>AVERAGE(BR295:BR314)</f>
        <v>#DIV/0!</v>
      </c>
      <c r="BS315" s="603" t="e">
        <f>SUM(BS295:BS314)/COUNTIF(BS295:BS314,"&gt;0")</f>
        <v>#DIV/0!</v>
      </c>
      <c r="BT315" s="269"/>
      <c r="BU315" s="603" t="e">
        <f>AVERAGE(BU295:BU314)</f>
        <v>#DIV/0!</v>
      </c>
      <c r="BV315" s="603" t="e">
        <f>SUM(BV295:BV314)/COUNTIF(BV295:BV314,"&gt;0")</f>
        <v>#DIV/0!</v>
      </c>
      <c r="BW315" s="269"/>
      <c r="BX315" s="618"/>
    </row>
    <row r="316" spans="1:76" s="174" customFormat="1" ht="14.25" customHeight="1">
      <c r="A316" s="172"/>
      <c r="B316" s="302" t="s">
        <v>160</v>
      </c>
      <c r="C316" s="173" t="s">
        <v>112</v>
      </c>
      <c r="D316" s="851"/>
      <c r="E316" s="852"/>
      <c r="F316" s="852"/>
      <c r="G316" s="852"/>
      <c r="H316" s="852"/>
      <c r="I316" s="852"/>
      <c r="J316" s="853"/>
      <c r="O316" s="165"/>
      <c r="P316" s="165"/>
      <c r="Q316" s="366" t="s">
        <v>33</v>
      </c>
      <c r="R316" s="367" t="e">
        <f>R315+U316*R319</f>
        <v>#DIV/0!</v>
      </c>
      <c r="S316" s="367" t="e">
        <f>S315+U316*S319</f>
        <v>#DIV/0!</v>
      </c>
      <c r="T316" s="367" t="e">
        <f>T315+U316*T319</f>
        <v>#DIV/0!</v>
      </c>
      <c r="U316" s="368">
        <v>1</v>
      </c>
      <c r="V316" s="50" t="s">
        <v>142</v>
      </c>
      <c r="W316" s="39"/>
      <c r="X316" t="s">
        <v>273</v>
      </c>
      <c r="Y316" s="605"/>
      <c r="Z316" s="265"/>
      <c r="AA316" s="265"/>
      <c r="AB316" s="265"/>
      <c r="AC316" s="265"/>
      <c r="AD316" s="265"/>
      <c r="AE316" s="265"/>
      <c r="AF316" s="265"/>
      <c r="AG316" s="265"/>
      <c r="AH316" s="265"/>
      <c r="AI316" s="265"/>
      <c r="AJ316" s="265"/>
      <c r="AK316" s="265"/>
      <c r="AL316" s="265"/>
      <c r="AM316" s="265"/>
      <c r="AN316" s="265"/>
      <c r="AO316" s="618"/>
      <c r="AP316" s="269"/>
      <c r="AQ316" s="269"/>
      <c r="AR316" s="269"/>
      <c r="AS316" s="606" t="s">
        <v>33</v>
      </c>
      <c r="AT316" s="607" t="e">
        <f>AT315+(AT321*AT318)</f>
        <v>#DIV/0!</v>
      </c>
      <c r="AU316" s="607" t="e">
        <f>AU315+(AU321*AT318)</f>
        <v>#DIV/0!</v>
      </c>
      <c r="AV316" s="606"/>
      <c r="AW316" s="607" t="e">
        <f>AW315+(AW321*AW318)</f>
        <v>#DIV/0!</v>
      </c>
      <c r="AX316" s="607" t="e">
        <f>AX315+(AX321*AW318)</f>
        <v>#DIV/0!</v>
      </c>
      <c r="AY316" s="269"/>
      <c r="AZ316" s="607" t="e">
        <f>AZ315+(AZ321*AZ318)</f>
        <v>#DIV/0!</v>
      </c>
      <c r="BA316" s="607" t="e">
        <f>BA315+(BA321*AZ318)</f>
        <v>#DIV/0!</v>
      </c>
      <c r="BB316" s="269"/>
      <c r="BC316" s="607" t="e">
        <f>BC315+(BC321*BC318)</f>
        <v>#DIV/0!</v>
      </c>
      <c r="BD316" s="607" t="e">
        <f>BD315+(BD321*BC318)</f>
        <v>#DIV/0!</v>
      </c>
      <c r="BE316" s="269"/>
      <c r="BF316" s="607" t="e">
        <f>BF315+(BF321*BF318)</f>
        <v>#DIV/0!</v>
      </c>
      <c r="BG316" s="607" t="e">
        <f>BG315+(BG321*BF318)</f>
        <v>#DIV/0!</v>
      </c>
      <c r="BH316" s="269"/>
      <c r="BI316" s="607" t="e">
        <f>BI315+(BI321*BI318)</f>
        <v>#DIV/0!</v>
      </c>
      <c r="BJ316" s="607" t="e">
        <f>BJ315+(BJ321*BI318)</f>
        <v>#DIV/0!</v>
      </c>
      <c r="BK316" s="606"/>
      <c r="BL316" s="607" t="e">
        <f>BL315+(BL321*BL318)</f>
        <v>#DIV/0!</v>
      </c>
      <c r="BM316" s="607" t="e">
        <f>BM315+(BM321*BL318)</f>
        <v>#DIV/0!</v>
      </c>
      <c r="BN316" s="269"/>
      <c r="BO316" s="607" t="e">
        <f>BO315+(BO321*BO318)</f>
        <v>#DIV/0!</v>
      </c>
      <c r="BP316" s="607" t="e">
        <f>BP315+(BP321*BO318)</f>
        <v>#DIV/0!</v>
      </c>
      <c r="BQ316" s="269"/>
      <c r="BR316" s="607" t="e">
        <f>BR315+(BR321*BR318)</f>
        <v>#DIV/0!</v>
      </c>
      <c r="BS316" s="607" t="e">
        <f>BS315+(BS321*BR318)</f>
        <v>#DIV/0!</v>
      </c>
      <c r="BT316" s="269"/>
      <c r="BU316" s="607" t="e">
        <f>BU315+(BU321*BU318)</f>
        <v>#DIV/0!</v>
      </c>
      <c r="BV316" s="607" t="e">
        <f>BV315+(BV321*BU318)</f>
        <v>#DIV/0!</v>
      </c>
      <c r="BW316" s="269"/>
      <c r="BX316" s="618"/>
    </row>
    <row r="317" spans="1:76" s="174" customFormat="1" ht="15">
      <c r="A317" s="172"/>
      <c r="B317" s="302" t="s">
        <v>161</v>
      </c>
      <c r="C317" s="179"/>
      <c r="D317" s="854"/>
      <c r="E317" s="855"/>
      <c r="F317" s="855"/>
      <c r="G317" s="855"/>
      <c r="H317" s="855"/>
      <c r="I317" s="855"/>
      <c r="J317" s="856"/>
      <c r="K317" s="39"/>
      <c r="L317" s="39"/>
      <c r="Q317" s="366" t="s">
        <v>32</v>
      </c>
      <c r="R317" s="367" t="e">
        <f>IF($X317="Y",MIN(R295:R314),R315-$U317*R319)</f>
        <v>#DIV/0!</v>
      </c>
      <c r="S317" s="367" t="e">
        <f>IF($X317="Y",MIN(S295:S314),S315-$U317*S319)</f>
        <v>#DIV/0!</v>
      </c>
      <c r="T317" s="367" t="e">
        <f>IF($X317="Y",MIN(T295:T314),T315-$U317*T319)</f>
        <v>#DIV/0!</v>
      </c>
      <c r="U317" s="368">
        <v>1</v>
      </c>
      <c r="V317" s="50" t="s">
        <v>143</v>
      </c>
      <c r="W317" s="39"/>
      <c r="X317" s="369" t="s">
        <v>36</v>
      </c>
      <c r="Y317" s="605"/>
      <c r="Z317" s="265"/>
      <c r="AA317" s="265"/>
      <c r="AB317" s="265"/>
      <c r="AC317" s="265"/>
      <c r="AD317" s="265"/>
      <c r="AE317" s="265"/>
      <c r="AF317" s="265"/>
      <c r="AG317" s="265"/>
      <c r="AH317" s="265"/>
      <c r="AI317" s="265"/>
      <c r="AJ317" s="265"/>
      <c r="AK317" s="265"/>
      <c r="AL317" s="265"/>
      <c r="AM317" s="265"/>
      <c r="AN317" s="265"/>
      <c r="AO317" s="618"/>
      <c r="AP317" s="269"/>
      <c r="AQ317" s="269"/>
      <c r="AR317" s="269"/>
      <c r="AS317" s="606" t="s">
        <v>32</v>
      </c>
      <c r="AT317" s="607" t="e">
        <f>AT315-(AT321*AT319)</f>
        <v>#DIV/0!</v>
      </c>
      <c r="AU317" s="607" t="e">
        <f>AU315-(AU321*AT319)</f>
        <v>#DIV/0!</v>
      </c>
      <c r="AV317" s="606"/>
      <c r="AW317" s="607" t="e">
        <f>AW315-(AW321*AW319)</f>
        <v>#DIV/0!</v>
      </c>
      <c r="AX317" s="607" t="e">
        <f>AX315-(AX321*AW319)</f>
        <v>#DIV/0!</v>
      </c>
      <c r="AY317" s="269"/>
      <c r="AZ317" s="607" t="e">
        <f>AZ315-(AZ321*AZ319)</f>
        <v>#DIV/0!</v>
      </c>
      <c r="BA317" s="607" t="e">
        <f>BA315-(BA321*AZ319)</f>
        <v>#DIV/0!</v>
      </c>
      <c r="BB317" s="269"/>
      <c r="BC317" s="607" t="e">
        <f>BC315-(BC321*BC319)</f>
        <v>#DIV/0!</v>
      </c>
      <c r="BD317" s="607" t="e">
        <f>BD315-(BD321*BC319)</f>
        <v>#DIV/0!</v>
      </c>
      <c r="BE317" s="269"/>
      <c r="BF317" s="607" t="e">
        <f>BF315-(BF321*BF319)</f>
        <v>#DIV/0!</v>
      </c>
      <c r="BG317" s="607" t="e">
        <f>BG315-(BG321*BF319)</f>
        <v>#DIV/0!</v>
      </c>
      <c r="BH317" s="269"/>
      <c r="BI317" s="607" t="e">
        <f>BI315-(BI321*BI319)</f>
        <v>#DIV/0!</v>
      </c>
      <c r="BJ317" s="607" t="e">
        <f>BJ315-(BJ321*BI319)</f>
        <v>#DIV/0!</v>
      </c>
      <c r="BK317" s="606"/>
      <c r="BL317" s="607" t="e">
        <f>BL315-(BL321*BL319)</f>
        <v>#DIV/0!</v>
      </c>
      <c r="BM317" s="607" t="e">
        <f>BM315-(BM321*BL319)</f>
        <v>#DIV/0!</v>
      </c>
      <c r="BN317" s="269"/>
      <c r="BO317" s="607" t="e">
        <f>BO315-(BO321*BO319)</f>
        <v>#DIV/0!</v>
      </c>
      <c r="BP317" s="607" t="e">
        <f>BP315-(BP321*BO319)</f>
        <v>#DIV/0!</v>
      </c>
      <c r="BQ317" s="269"/>
      <c r="BR317" s="607" t="e">
        <f>BR315-(BR321*BR319)</f>
        <v>#DIV/0!</v>
      </c>
      <c r="BS317" s="607" t="e">
        <f>BS315-(BS321*BR319)</f>
        <v>#DIV/0!</v>
      </c>
      <c r="BT317" s="269"/>
      <c r="BU317" s="607" t="e">
        <f>BU315-(BU321*BU319)</f>
        <v>#DIV/0!</v>
      </c>
      <c r="BV317" s="607" t="e">
        <f>BV315-(BV321*BU319)</f>
        <v>#DIV/0!</v>
      </c>
      <c r="BW317" s="269"/>
      <c r="BX317" s="618"/>
    </row>
    <row r="318" spans="1:76" s="174" customFormat="1" ht="14">
      <c r="A318" s="172"/>
      <c r="B318" s="303"/>
      <c r="C318" s="179"/>
      <c r="D318" s="854"/>
      <c r="E318" s="855"/>
      <c r="F318" s="855"/>
      <c r="G318" s="855"/>
      <c r="H318" s="855"/>
      <c r="I318" s="855"/>
      <c r="J318" s="856"/>
      <c r="Q318" s="176" t="s">
        <v>10</v>
      </c>
      <c r="R318" s="335" t="e">
        <f>IF((0.67*R319)&gt;R315,"no","yes")</f>
        <v>#DIV/0!</v>
      </c>
      <c r="S318" s="335" t="e">
        <f>IF((0.67*S319)&gt;S315,"no","yes")</f>
        <v>#DIV/0!</v>
      </c>
      <c r="T318" s="263" t="e">
        <f>IF((0.67*T319)&gt;T315,"no","yes")</f>
        <v>#DIV/0!</v>
      </c>
      <c r="Y318" s="605"/>
      <c r="Z318" s="265"/>
      <c r="AA318" s="265"/>
      <c r="AB318" s="265"/>
      <c r="AC318" s="265"/>
      <c r="AD318" s="265"/>
      <c r="AE318" s="265"/>
      <c r="AF318" s="265"/>
      <c r="AG318" s="265"/>
      <c r="AH318" s="265"/>
      <c r="AI318" s="265"/>
      <c r="AJ318" s="265"/>
      <c r="AK318" s="265"/>
      <c r="AL318" s="265"/>
      <c r="AM318" s="265"/>
      <c r="AN318" s="265"/>
      <c r="AO318" s="618"/>
      <c r="AP318" s="265"/>
      <c r="AQ318" s="265"/>
      <c r="AR318" s="849" t="s">
        <v>132</v>
      </c>
      <c r="AS318" s="850"/>
      <c r="AT318" s="609">
        <v>1</v>
      </c>
      <c r="AU318" s="265"/>
      <c r="AV318" s="619"/>
      <c r="AW318" s="609">
        <v>1</v>
      </c>
      <c r="AX318" s="265"/>
      <c r="AY318" s="265"/>
      <c r="AZ318" s="609">
        <v>1</v>
      </c>
      <c r="BA318" s="265"/>
      <c r="BB318" s="265"/>
      <c r="BC318" s="609">
        <v>1</v>
      </c>
      <c r="BD318" s="265"/>
      <c r="BE318" s="265"/>
      <c r="BF318" s="609">
        <v>1</v>
      </c>
      <c r="BG318" s="265"/>
      <c r="BH318" s="265"/>
      <c r="BI318" s="609">
        <v>1</v>
      </c>
      <c r="BJ318" s="265"/>
      <c r="BK318" s="606"/>
      <c r="BL318" s="609">
        <v>1</v>
      </c>
      <c r="BM318" s="265"/>
      <c r="BN318" s="265"/>
      <c r="BO318" s="609">
        <v>1</v>
      </c>
      <c r="BP318" s="265"/>
      <c r="BQ318" s="265"/>
      <c r="BR318" s="609">
        <v>1</v>
      </c>
      <c r="BS318" s="265"/>
      <c r="BT318" s="265"/>
      <c r="BU318" s="609">
        <v>1</v>
      </c>
      <c r="BV318" s="265"/>
      <c r="BW318" s="265"/>
      <c r="BX318" s="618"/>
    </row>
    <row r="319" spans="1:76" s="174" customFormat="1" ht="14">
      <c r="A319" s="182" t="str">
        <f ca="1">HYPERLINK("#"&amp;"'"&amp;A$1&amp;"'!a1","Back to top")</f>
        <v>Back to top</v>
      </c>
      <c r="B319" s="304"/>
      <c r="C319" s="179"/>
      <c r="D319" s="854"/>
      <c r="E319" s="855"/>
      <c r="F319" s="855"/>
      <c r="G319" s="855"/>
      <c r="H319" s="855"/>
      <c r="I319" s="855"/>
      <c r="J319" s="856"/>
      <c r="M319" s="50"/>
      <c r="N319" s="50"/>
      <c r="Q319" s="176" t="s">
        <v>11</v>
      </c>
      <c r="R319" s="335" t="e">
        <f>_xlfn.STDEV.P(R295:R314)</f>
        <v>#DIV/0!</v>
      </c>
      <c r="S319" s="335" t="e">
        <f t="array" ref="S319">IF(R323="Y",SQRT(SUM(IFERROR(N295:N314*(R295:R314-(S315))^2,0))/((COUNTIFS(N295:N314,"&lt;&gt;"&amp;"")-1)/COUNTIFS(N295:N314,"&lt;&gt;"&amp;"")*SUM(N295:N314))),_xlfn.STDEV.P(S295:S314))</f>
        <v>#DIV/0!</v>
      </c>
      <c r="T319" s="263" t="e">
        <f t="array" ref="T319">SQRT(SUM(IFERROR(N295:N314*(R295:R314-(T315))^2,0))/((COUNTIFS(N295:N314,"&lt;&gt;"&amp;"")-1)/COUNTIFS(N295:N314,"&lt;&gt;"&amp;"")*SUM(N295:N314)))</f>
        <v>#DIV/0!</v>
      </c>
      <c r="Y319" s="605"/>
      <c r="Z319" s="265"/>
      <c r="AA319" s="265"/>
      <c r="AB319" s="265"/>
      <c r="AC319" s="265"/>
      <c r="AD319" s="265"/>
      <c r="AE319" s="265"/>
      <c r="AF319" s="265"/>
      <c r="AG319" s="265"/>
      <c r="AH319" s="265"/>
      <c r="AI319" s="265"/>
      <c r="AJ319" s="265"/>
      <c r="AK319" s="265"/>
      <c r="AL319" s="265"/>
      <c r="AM319" s="265"/>
      <c r="AN319" s="265"/>
      <c r="AO319" s="618"/>
      <c r="AP319" s="265"/>
      <c r="AQ319" s="265"/>
      <c r="AR319" s="849"/>
      <c r="AS319" s="850"/>
      <c r="AT319" s="609">
        <v>1</v>
      </c>
      <c r="AU319" s="265"/>
      <c r="AV319" s="619"/>
      <c r="AW319" s="609">
        <v>1</v>
      </c>
      <c r="AX319" s="265"/>
      <c r="AY319" s="265"/>
      <c r="AZ319" s="609">
        <v>1</v>
      </c>
      <c r="BA319" s="265"/>
      <c r="BB319" s="265"/>
      <c r="BC319" s="609">
        <v>1</v>
      </c>
      <c r="BD319" s="265"/>
      <c r="BE319" s="265"/>
      <c r="BF319" s="609">
        <v>1</v>
      </c>
      <c r="BG319" s="265"/>
      <c r="BH319" s="265"/>
      <c r="BI319" s="609">
        <v>1</v>
      </c>
      <c r="BJ319" s="265"/>
      <c r="BK319" s="606"/>
      <c r="BL319" s="609">
        <v>1</v>
      </c>
      <c r="BM319" s="265"/>
      <c r="BN319" s="265"/>
      <c r="BO319" s="609">
        <v>1</v>
      </c>
      <c r="BP319" s="265"/>
      <c r="BQ319" s="265"/>
      <c r="BR319" s="609">
        <v>1</v>
      </c>
      <c r="BS319" s="265"/>
      <c r="BT319" s="265"/>
      <c r="BU319" s="609">
        <v>1</v>
      </c>
      <c r="BV319" s="265"/>
      <c r="BW319" s="265"/>
      <c r="BX319" s="618"/>
    </row>
    <row r="320" spans="1:76" s="174" customFormat="1" ht="14">
      <c r="A320" s="172"/>
      <c r="B320" s="303"/>
      <c r="C320" s="159"/>
      <c r="D320" s="854"/>
      <c r="E320" s="855"/>
      <c r="F320" s="855"/>
      <c r="G320" s="855"/>
      <c r="H320" s="855"/>
      <c r="I320" s="855"/>
      <c r="J320" s="856"/>
      <c r="Q320" s="183" t="s">
        <v>98</v>
      </c>
      <c r="R320" s="264">
        <f>COUNTIF(R295:R314,"&gt;0")</f>
        <v>0</v>
      </c>
      <c r="S320" s="264">
        <f>COUNTIF(S295:S314,"&gt;0")</f>
        <v>0</v>
      </c>
      <c r="T320" s="265"/>
      <c r="U320" s="184" t="s">
        <v>55</v>
      </c>
      <c r="Y320" s="525"/>
      <c r="Z320" s="265"/>
      <c r="AA320" s="265"/>
      <c r="AB320" s="265"/>
      <c r="AC320" s="265"/>
      <c r="AD320" s="265"/>
      <c r="AE320" s="265"/>
      <c r="AF320" s="265"/>
      <c r="AG320" s="265"/>
      <c r="AH320" s="265"/>
      <c r="AI320" s="265"/>
      <c r="AJ320" s="265"/>
      <c r="AK320" s="265"/>
      <c r="AL320" s="265"/>
      <c r="AM320" s="265"/>
      <c r="AN320" s="265"/>
      <c r="AO320" s="618"/>
      <c r="AP320" s="265"/>
      <c r="AQ320" s="265"/>
      <c r="AR320" s="265"/>
      <c r="AS320" s="606" t="s">
        <v>10</v>
      </c>
      <c r="AT320" s="607" t="e">
        <f>IF((0.67*AT321)&gt;AT315,"no","yes")</f>
        <v>#DIV/0!</v>
      </c>
      <c r="AU320" s="607" t="e">
        <f>IF((0.67*AU321)&gt;AU315,"no","yes")</f>
        <v>#DIV/0!</v>
      </c>
      <c r="AV320" s="606"/>
      <c r="AW320" s="607" t="e">
        <f>IF((0.67*AW321)&gt;AW315,"no","yes")</f>
        <v>#DIV/0!</v>
      </c>
      <c r="AX320" s="607" t="e">
        <f>IF((0.67*AX321)&gt;AX315,"no","yes")</f>
        <v>#DIV/0!</v>
      </c>
      <c r="AY320" s="265"/>
      <c r="AZ320" s="607" t="e">
        <f>IF((0.67*AZ321)&gt;AZ315,"no","yes")</f>
        <v>#DIV/0!</v>
      </c>
      <c r="BA320" s="607" t="e">
        <f>IF((0.67*BA321)&gt;BA315,"no","yes")</f>
        <v>#DIV/0!</v>
      </c>
      <c r="BB320" s="265"/>
      <c r="BC320" s="607" t="e">
        <f>IF((0.67*BC321)&gt;BC315,"no","yes")</f>
        <v>#DIV/0!</v>
      </c>
      <c r="BD320" s="607" t="e">
        <f>IF((0.67*BD321)&gt;BD315,"no","yes")</f>
        <v>#DIV/0!</v>
      </c>
      <c r="BE320" s="265"/>
      <c r="BF320" s="607" t="e">
        <f>IF((0.67*BF321)&gt;BF315,"no","yes")</f>
        <v>#DIV/0!</v>
      </c>
      <c r="BG320" s="607" t="e">
        <f>IF((0.67*BG321)&gt;BG315,"no","yes")</f>
        <v>#DIV/0!</v>
      </c>
      <c r="BH320" s="265"/>
      <c r="BI320" s="607" t="e">
        <f>IF((0.67*BI321)&gt;BI315,"no","yes")</f>
        <v>#DIV/0!</v>
      </c>
      <c r="BJ320" s="607" t="e">
        <f>IF((0.67*BJ321)&gt;BJ315,"no","yes")</f>
        <v>#DIV/0!</v>
      </c>
      <c r="BK320" s="611"/>
      <c r="BL320" s="607" t="e">
        <f>IF((0.67*BL321)&gt;BL315,"no","yes")</f>
        <v>#DIV/0!</v>
      </c>
      <c r="BM320" s="607" t="e">
        <f>IF((0.67*BM321)&gt;BM315,"no","yes")</f>
        <v>#DIV/0!</v>
      </c>
      <c r="BN320" s="265"/>
      <c r="BO320" s="607" t="e">
        <f>IF((0.67*BO321)&gt;BO315,"no","yes")</f>
        <v>#DIV/0!</v>
      </c>
      <c r="BP320" s="607" t="e">
        <f>IF((0.67*BP321)&gt;BP315,"no","yes")</f>
        <v>#DIV/0!</v>
      </c>
      <c r="BQ320" s="265"/>
      <c r="BR320" s="607" t="e">
        <f>IF((0.67*BR321)&gt;BR315,"no","yes")</f>
        <v>#DIV/0!</v>
      </c>
      <c r="BS320" s="607" t="e">
        <f>IF((0.67*BS321)&gt;BS315,"no","yes")</f>
        <v>#DIV/0!</v>
      </c>
      <c r="BT320" s="265"/>
      <c r="BU320" s="607" t="e">
        <f>IF((0.67*BU321)&gt;BU315,"no","yes")</f>
        <v>#DIV/0!</v>
      </c>
      <c r="BV320" s="607" t="e">
        <f>IF((0.67*BV321)&gt;BV315,"no","yes")</f>
        <v>#DIV/0!</v>
      </c>
      <c r="BW320" s="265"/>
      <c r="BX320" s="618"/>
    </row>
    <row r="321" spans="1:76" s="174" customFormat="1" ht="14">
      <c r="A321" s="172"/>
      <c r="B321" s="303"/>
      <c r="C321" s="172"/>
      <c r="D321" s="854"/>
      <c r="E321" s="855"/>
      <c r="F321" s="855"/>
      <c r="G321" s="855"/>
      <c r="H321" s="855"/>
      <c r="I321" s="855"/>
      <c r="J321" s="856"/>
      <c r="R321" s="265"/>
      <c r="S321" s="267"/>
      <c r="T321" s="267"/>
      <c r="U321" s="185"/>
      <c r="V321" s="186"/>
      <c r="W321" s="187"/>
      <c r="Y321" s="525"/>
      <c r="Z321" s="265"/>
      <c r="AA321" s="265"/>
      <c r="AB321" s="265"/>
      <c r="AC321" s="265"/>
      <c r="AD321" s="265"/>
      <c r="AE321" s="265"/>
      <c r="AF321" s="265"/>
      <c r="AG321" s="265"/>
      <c r="AH321" s="265"/>
      <c r="AI321" s="265"/>
      <c r="AJ321" s="265"/>
      <c r="AK321" s="265"/>
      <c r="AL321" s="265"/>
      <c r="AM321" s="265"/>
      <c r="AN321" s="265"/>
      <c r="AO321" s="618"/>
      <c r="AP321" s="265"/>
      <c r="AQ321" s="265"/>
      <c r="AR321" s="265"/>
      <c r="AS321" s="606" t="s">
        <v>11</v>
      </c>
      <c r="AT321" s="607" t="e">
        <f>_xlfn.STDEV.P(AT295:AT314)</f>
        <v>#DIV/0!</v>
      </c>
      <c r="AU321" s="607" t="e">
        <f>_xlfn.STDEV.P(AU295:AU314)</f>
        <v>#DIV/0!</v>
      </c>
      <c r="AV321" s="606"/>
      <c r="AW321" s="607" t="e">
        <f>_xlfn.STDEV.P(AW295:AW314)</f>
        <v>#DIV/0!</v>
      </c>
      <c r="AX321" s="607" t="e">
        <f>_xlfn.STDEV.P(AX295:AX314)</f>
        <v>#DIV/0!</v>
      </c>
      <c r="AY321" s="265"/>
      <c r="AZ321" s="607" t="e">
        <f>_xlfn.STDEV.P(AZ295:AZ314)</f>
        <v>#DIV/0!</v>
      </c>
      <c r="BA321" s="607" t="e">
        <f>_xlfn.STDEV.P(BA295:BA314)</f>
        <v>#DIV/0!</v>
      </c>
      <c r="BB321" s="265"/>
      <c r="BC321" s="607" t="e">
        <f>_xlfn.STDEV.P(BC295:BC314)</f>
        <v>#DIV/0!</v>
      </c>
      <c r="BD321" s="607" t="e">
        <f>_xlfn.STDEV.P(BD295:BD314)</f>
        <v>#DIV/0!</v>
      </c>
      <c r="BE321" s="265"/>
      <c r="BF321" s="607" t="e">
        <f>_xlfn.STDEV.P(BF295:BF314)</f>
        <v>#DIV/0!</v>
      </c>
      <c r="BG321" s="607" t="e">
        <f>_xlfn.STDEV.P(BG295:BG314)</f>
        <v>#DIV/0!</v>
      </c>
      <c r="BH321" s="265"/>
      <c r="BI321" s="607" t="e">
        <f>_xlfn.STDEV.P(BI295:BI314)</f>
        <v>#DIV/0!</v>
      </c>
      <c r="BJ321" s="607" t="e">
        <f>_xlfn.STDEV.P(BJ295:BJ314)</f>
        <v>#DIV/0!</v>
      </c>
      <c r="BK321" s="265"/>
      <c r="BL321" s="607" t="e">
        <f>_xlfn.STDEV.P(BL295:BL314)</f>
        <v>#DIV/0!</v>
      </c>
      <c r="BM321" s="607" t="e">
        <f>_xlfn.STDEV.P(BM295:BM314)</f>
        <v>#DIV/0!</v>
      </c>
      <c r="BN321" s="265"/>
      <c r="BO321" s="607" t="e">
        <f>_xlfn.STDEV.P(BO295:BO314)</f>
        <v>#DIV/0!</v>
      </c>
      <c r="BP321" s="607" t="e">
        <f>_xlfn.STDEV.P(BP295:BP314)</f>
        <v>#DIV/0!</v>
      </c>
      <c r="BQ321" s="265"/>
      <c r="BR321" s="607" t="e">
        <f>_xlfn.STDEV.P(BR295:BR314)</f>
        <v>#DIV/0!</v>
      </c>
      <c r="BS321" s="607" t="e">
        <f>_xlfn.STDEV.P(BS295:BS314)</f>
        <v>#DIV/0!</v>
      </c>
      <c r="BT321" s="265"/>
      <c r="BU321" s="607" t="e">
        <f>_xlfn.STDEV.P(BU295:BU314)</f>
        <v>#DIV/0!</v>
      </c>
      <c r="BV321" s="607" t="e">
        <f>_xlfn.STDEV.P(BV295:BV314)</f>
        <v>#DIV/0!</v>
      </c>
      <c r="BW321" s="5"/>
      <c r="BX321" s="618"/>
    </row>
    <row r="322" spans="1:76" s="174" customFormat="1" ht="14">
      <c r="A322" s="172"/>
      <c r="B322" s="303"/>
      <c r="C322" s="172"/>
      <c r="D322" s="854"/>
      <c r="E322" s="855"/>
      <c r="F322" s="855"/>
      <c r="G322" s="855"/>
      <c r="H322" s="855"/>
      <c r="I322" s="855"/>
      <c r="J322" s="856"/>
      <c r="R322" s="188" t="s">
        <v>137</v>
      </c>
      <c r="S322" s="165"/>
      <c r="U322" s="189"/>
      <c r="V322" s="190"/>
      <c r="W322" s="191"/>
      <c r="Y322" s="525"/>
      <c r="Z322" s="265"/>
      <c r="AA322" s="265"/>
      <c r="AB322" s="265"/>
      <c r="AC322" s="265"/>
      <c r="AD322" s="265"/>
      <c r="AE322" s="265"/>
      <c r="AF322" s="265"/>
      <c r="AG322" s="265"/>
      <c r="AH322" s="265"/>
      <c r="AI322" s="265"/>
      <c r="AJ322" s="265"/>
      <c r="AK322" s="265"/>
      <c r="AL322" s="265"/>
      <c r="AM322" s="265"/>
      <c r="AN322" s="265"/>
      <c r="AO322" s="618"/>
      <c r="AP322" s="265"/>
      <c r="AQ322" s="265"/>
      <c r="AR322" s="265"/>
      <c r="AS322" s="611" t="s">
        <v>98</v>
      </c>
      <c r="AT322" s="612">
        <f>COUNTIF(AT295:AT314,"&gt;0")</f>
        <v>0</v>
      </c>
      <c r="AU322" s="612">
        <f>COUNTIF(AU295:AU314,"&gt;0")</f>
        <v>0</v>
      </c>
      <c r="AV322" s="611"/>
      <c r="AW322" s="612">
        <f>COUNTIF(AW295:AW314,"&gt;0")</f>
        <v>0</v>
      </c>
      <c r="AX322" s="612">
        <f>COUNTIF(AX295:AX314,"&gt;0")</f>
        <v>0</v>
      </c>
      <c r="AY322" s="265"/>
      <c r="AZ322" s="612">
        <f>COUNTIF(AZ295:AZ314,"&gt;0")</f>
        <v>0</v>
      </c>
      <c r="BA322" s="612">
        <f>COUNTIF(BA295:BA314,"&gt;0")</f>
        <v>0</v>
      </c>
      <c r="BB322" s="265"/>
      <c r="BC322" s="612">
        <f>COUNTIF(BC295:BC314,"&gt;0")</f>
        <v>0</v>
      </c>
      <c r="BD322" s="612">
        <f>COUNTIF(BD295:BD314,"&gt;0")</f>
        <v>0</v>
      </c>
      <c r="BE322" s="265"/>
      <c r="BF322" s="612">
        <f>COUNTIF(BF295:BF314,"&gt;0")</f>
        <v>0</v>
      </c>
      <c r="BG322" s="612">
        <f>COUNTIF(BG295:BG314,"&gt;0")</f>
        <v>0</v>
      </c>
      <c r="BH322" s="265"/>
      <c r="BI322" s="612">
        <f>COUNTIF(BI295:BI314,"&gt;0")</f>
        <v>0</v>
      </c>
      <c r="BJ322" s="612">
        <f>COUNTIF(BJ295:BJ314,"&gt;0")</f>
        <v>0</v>
      </c>
      <c r="BK322" s="265"/>
      <c r="BL322" s="612">
        <f>COUNTIF(BL295:BL314,"&gt;0")</f>
        <v>0</v>
      </c>
      <c r="BM322" s="612">
        <f>COUNTIF(BM295:BM314,"&gt;0")</f>
        <v>0</v>
      </c>
      <c r="BN322" s="265"/>
      <c r="BO322" s="612">
        <f>COUNTIF(BO295:BO314,"&gt;0")</f>
        <v>0</v>
      </c>
      <c r="BP322" s="612">
        <f>COUNTIF(BP295:BP314,"&gt;0")</f>
        <v>0</v>
      </c>
      <c r="BQ322" s="265"/>
      <c r="BR322" s="612">
        <f>COUNTIF(BR295:BR314,"&gt;0")</f>
        <v>0</v>
      </c>
      <c r="BS322" s="612">
        <f>COUNTIF(BS295:BS314,"&gt;0")</f>
        <v>0</v>
      </c>
      <c r="BT322" s="265"/>
      <c r="BU322" s="612">
        <f>COUNTIF(BU295:BU314,"&gt;0")</f>
        <v>0</v>
      </c>
      <c r="BV322" s="612">
        <f>COUNTIF(BV295:BV314,"&gt;0")</f>
        <v>0</v>
      </c>
      <c r="BW322" s="5"/>
      <c r="BX322" s="618"/>
    </row>
    <row r="323" spans="1:76" s="174" customFormat="1" ht="14">
      <c r="A323" s="172"/>
      <c r="B323" s="303"/>
      <c r="C323" s="172"/>
      <c r="D323" s="854"/>
      <c r="E323" s="855"/>
      <c r="F323" s="855"/>
      <c r="G323" s="855"/>
      <c r="H323" s="855"/>
      <c r="I323" s="855"/>
      <c r="J323" s="856"/>
      <c r="R323" s="192" t="s">
        <v>36</v>
      </c>
      <c r="S323" s="165"/>
      <c r="U323" s="189"/>
      <c r="V323" s="190"/>
      <c r="W323" s="191"/>
      <c r="Y323" s="525"/>
      <c r="Z323" s="265"/>
      <c r="AA323" s="265"/>
      <c r="AB323" s="265"/>
      <c r="AC323" s="265"/>
      <c r="AD323" s="265"/>
      <c r="AE323" s="265"/>
      <c r="AF323" s="265"/>
      <c r="AG323" s="265"/>
      <c r="AH323" s="265"/>
      <c r="AI323" s="265"/>
      <c r="AJ323" s="265"/>
      <c r="AK323" s="265"/>
      <c r="AL323" s="265"/>
      <c r="AM323" s="265"/>
      <c r="AN323" s="265"/>
      <c r="AO323" s="618"/>
      <c r="AP323" s="265"/>
      <c r="AQ323" s="265"/>
      <c r="AR323" s="265"/>
      <c r="AS323" s="266"/>
      <c r="AT323" s="266"/>
      <c r="AU323" s="266"/>
      <c r="AV323" s="266"/>
      <c r="AW323" s="265"/>
      <c r="AX323" s="265"/>
      <c r="AY323" s="265"/>
      <c r="AZ323" s="265"/>
      <c r="BA323" s="265"/>
      <c r="BB323" s="265"/>
      <c r="BC323" s="265"/>
      <c r="BD323" s="265"/>
      <c r="BE323" s="265"/>
      <c r="BF323" s="265"/>
      <c r="BG323" s="265"/>
      <c r="BH323" s="265"/>
      <c r="BI323" s="265"/>
      <c r="BJ323" s="265"/>
      <c r="BK323" s="265"/>
      <c r="BL323" s="265"/>
      <c r="BM323" s="265"/>
      <c r="BN323" s="265"/>
      <c r="BO323" s="265"/>
      <c r="BP323" s="265"/>
      <c r="BQ323" s="265"/>
      <c r="BR323" s="265"/>
      <c r="BS323" s="265"/>
      <c r="BT323" s="265"/>
      <c r="BU323" s="265"/>
      <c r="BV323" s="265"/>
      <c r="BW323" s="265"/>
      <c r="BX323" s="618"/>
    </row>
    <row r="324" spans="1:76" s="174" customFormat="1" ht="14">
      <c r="A324" s="172"/>
      <c r="B324" s="303"/>
      <c r="C324" s="172"/>
      <c r="D324" s="854"/>
      <c r="E324" s="855"/>
      <c r="F324" s="855"/>
      <c r="G324" s="855"/>
      <c r="H324" s="855"/>
      <c r="I324" s="855"/>
      <c r="J324" s="856"/>
      <c r="S324" s="165"/>
      <c r="U324" s="193"/>
      <c r="V324" s="194"/>
      <c r="W324" s="195"/>
      <c r="Y324" s="525"/>
      <c r="Z324" s="265"/>
      <c r="AA324" s="265"/>
      <c r="AB324" s="265"/>
      <c r="AC324" s="265"/>
      <c r="AD324" s="265"/>
      <c r="AE324" s="265"/>
      <c r="AF324" s="265"/>
      <c r="AG324" s="265"/>
      <c r="AH324" s="265"/>
      <c r="AI324" s="265"/>
      <c r="AJ324" s="265"/>
      <c r="AK324" s="265"/>
      <c r="AL324" s="265"/>
      <c r="AM324" s="265"/>
      <c r="AN324" s="265"/>
      <c r="AO324" s="618"/>
      <c r="AP324" s="265"/>
      <c r="AQ324" s="265"/>
      <c r="AR324" s="265"/>
      <c r="AS324" s="266"/>
      <c r="AT324" s="266"/>
      <c r="AU324" s="266"/>
      <c r="AV324" s="266"/>
      <c r="AW324" s="265"/>
      <c r="AX324" s="265"/>
      <c r="AY324" s="265"/>
      <c r="AZ324" s="265"/>
      <c r="BA324" s="265"/>
      <c r="BB324" s="265"/>
      <c r="BC324" s="265"/>
      <c r="BD324" s="265"/>
      <c r="BE324" s="265"/>
      <c r="BF324" s="265"/>
      <c r="BG324" s="265"/>
      <c r="BH324" s="265"/>
      <c r="BI324" s="265"/>
      <c r="BJ324" s="265"/>
      <c r="BK324" s="265"/>
      <c r="BL324" s="265"/>
      <c r="BM324" s="265"/>
      <c r="BN324" s="265"/>
      <c r="BO324" s="265"/>
      <c r="BP324" s="265"/>
      <c r="BQ324" s="265"/>
      <c r="BR324" s="265"/>
      <c r="BS324" s="265"/>
      <c r="BT324" s="265"/>
      <c r="BU324" s="265"/>
      <c r="BV324" s="265"/>
      <c r="BW324" s="265"/>
      <c r="BX324" s="618"/>
    </row>
    <row r="325" spans="1:76" s="2" customFormat="1" ht="18">
      <c r="B325" s="5"/>
      <c r="C325" s="174"/>
      <c r="D325" s="857"/>
      <c r="E325" s="858"/>
      <c r="F325" s="858"/>
      <c r="G325" s="858"/>
      <c r="H325" s="858"/>
      <c r="I325" s="858"/>
      <c r="J325" s="859"/>
      <c r="R325" s="83"/>
      <c r="S325" s="83"/>
      <c r="T325" s="174"/>
      <c r="U325" s="174"/>
      <c r="V325" s="174"/>
      <c r="W325" s="174"/>
      <c r="Y325" s="526"/>
      <c r="Z325" s="5"/>
      <c r="AA325" s="5"/>
      <c r="AB325" s="5"/>
      <c r="AC325" s="5"/>
      <c r="AD325" s="5"/>
      <c r="AE325" s="5"/>
      <c r="AF325" s="5"/>
      <c r="AG325" s="5"/>
      <c r="AH325" s="5"/>
      <c r="AI325" s="5"/>
      <c r="AJ325" s="5"/>
      <c r="AK325" s="5"/>
      <c r="AL325" s="5"/>
      <c r="AM325" s="5"/>
      <c r="AN325" s="5"/>
      <c r="AO325" s="61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615"/>
    </row>
    <row r="326" spans="1:76" s="2" customFormat="1" ht="14">
      <c r="B326" s="5"/>
      <c r="R326" s="83"/>
      <c r="S326" s="83"/>
      <c r="T326" s="83"/>
      <c r="U326" s="83"/>
      <c r="Y326" s="526"/>
      <c r="Z326" s="5"/>
      <c r="AA326" s="5"/>
      <c r="AB326" s="5"/>
      <c r="AC326" s="5"/>
      <c r="AD326" s="5"/>
      <c r="AE326" s="5"/>
      <c r="AF326" s="5"/>
      <c r="AG326" s="5"/>
      <c r="AH326" s="5"/>
      <c r="AI326" s="5"/>
      <c r="AJ326" s="5"/>
      <c r="AK326" s="5"/>
      <c r="AL326" s="5"/>
      <c r="AM326" s="5"/>
      <c r="AN326" s="5"/>
      <c r="AO326" s="481"/>
      <c r="AP326" s="5"/>
      <c r="AQ326" s="5"/>
      <c r="AR326" s="5"/>
      <c r="AS326" s="310"/>
      <c r="AT326" s="310"/>
      <c r="AU326" s="310"/>
      <c r="AV326" s="310"/>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481"/>
    </row>
    <row r="327" spans="1:76" s="2" customFormat="1" ht="14">
      <c r="B327" s="5"/>
      <c r="R327" s="83"/>
      <c r="S327" s="83"/>
      <c r="T327" s="83"/>
      <c r="U327" s="83"/>
      <c r="Y327" s="526"/>
      <c r="Z327" s="5"/>
      <c r="AA327" s="5"/>
      <c r="AB327" s="5"/>
      <c r="AC327" s="5"/>
      <c r="AD327" s="5"/>
      <c r="AE327" s="5"/>
      <c r="AF327" s="5"/>
      <c r="AG327" s="5"/>
      <c r="AH327" s="5"/>
      <c r="AI327" s="5"/>
      <c r="AJ327" s="5"/>
      <c r="AK327" s="5"/>
      <c r="AL327" s="5"/>
      <c r="AM327" s="5"/>
      <c r="AN327" s="5"/>
      <c r="AO327" s="481"/>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481"/>
    </row>
    <row r="328" spans="1:76" s="181" customFormat="1" ht="18">
      <c r="A328" s="138">
        <f>A292+1</f>
        <v>9</v>
      </c>
      <c r="B328" s="298"/>
      <c r="C328" s="139" t="str">
        <f>VariableSolutionOperatingCost</f>
        <v xml:space="preserve">SOLUTION Variable Operating Cost (VOM) per Functional Unit </v>
      </c>
      <c r="D328" s="196"/>
      <c r="E328" s="196"/>
      <c r="F328" s="196"/>
      <c r="G328" s="196"/>
      <c r="H328" s="140"/>
      <c r="I328" s="140"/>
      <c r="J328" s="196"/>
      <c r="K328" s="196"/>
      <c r="L328" s="140"/>
      <c r="M328" s="140"/>
      <c r="N328" s="140"/>
      <c r="O328" s="140"/>
      <c r="P328" s="140"/>
      <c r="Q328" s="140"/>
      <c r="R328" s="839" t="s">
        <v>154</v>
      </c>
      <c r="S328" s="839"/>
      <c r="T328" s="839"/>
      <c r="U328" s="839"/>
      <c r="V328" s="140"/>
      <c r="W328" s="140"/>
      <c r="Y328" s="525"/>
      <c r="Z328" s="618"/>
      <c r="AA328" s="618"/>
      <c r="AB328" s="618"/>
      <c r="AC328" s="618"/>
      <c r="AD328" s="618"/>
      <c r="AE328" s="618"/>
      <c r="AF328" s="618"/>
      <c r="AG328" s="618"/>
      <c r="AH328" s="618"/>
      <c r="AI328" s="618"/>
      <c r="AJ328" s="618"/>
      <c r="AK328" s="618"/>
      <c r="AL328" s="618"/>
      <c r="AM328" s="618"/>
      <c r="AN328" s="618"/>
      <c r="AO328" s="618"/>
      <c r="AP328" s="614">
        <f>A328</f>
        <v>9</v>
      </c>
      <c r="AQ328" s="614" t="str">
        <f>C328</f>
        <v xml:space="preserve">SOLUTION Variable Operating Cost (VOM) per Functional Unit </v>
      </c>
      <c r="AR328" s="615"/>
      <c r="AS328" s="616"/>
      <c r="AT328" s="616"/>
      <c r="AU328" s="616"/>
      <c r="AV328" s="616"/>
      <c r="AW328" s="615"/>
      <c r="AX328" s="615"/>
      <c r="AY328" s="615"/>
      <c r="AZ328" s="615"/>
      <c r="BA328" s="615"/>
      <c r="BB328" s="615"/>
      <c r="BC328" s="615"/>
      <c r="BD328" s="615"/>
      <c r="BE328" s="615"/>
      <c r="BF328" s="615"/>
      <c r="BG328" s="615"/>
      <c r="BH328" s="615"/>
      <c r="BI328" s="615"/>
      <c r="BJ328" s="615"/>
      <c r="BK328" s="615"/>
      <c r="BL328" s="615"/>
      <c r="BM328" s="615"/>
      <c r="BN328" s="615"/>
      <c r="BO328" s="615"/>
      <c r="BP328" s="615"/>
      <c r="BQ328" s="615"/>
      <c r="BR328" s="615"/>
      <c r="BS328" s="615"/>
      <c r="BT328" s="615"/>
      <c r="BU328" s="615"/>
      <c r="BV328" s="615"/>
      <c r="BW328" s="615"/>
      <c r="BX328" s="618"/>
    </row>
    <row r="329" spans="1:76" s="174" customFormat="1" ht="14">
      <c r="A329" s="199"/>
      <c r="B329" s="299"/>
      <c r="C329" s="199"/>
      <c r="D329" s="130"/>
      <c r="E329" s="130"/>
      <c r="F329" s="130"/>
      <c r="G329" s="130"/>
      <c r="J329" s="130"/>
      <c r="K329" s="130"/>
      <c r="S329" s="165"/>
      <c r="T329" s="165"/>
      <c r="Y329" s="525"/>
      <c r="Z329" s="265"/>
      <c r="AA329" s="265"/>
      <c r="AB329" s="265"/>
      <c r="AC329" s="265"/>
      <c r="AD329" s="265"/>
      <c r="AE329" s="265"/>
      <c r="AF329" s="265"/>
      <c r="AG329" s="265"/>
      <c r="AH329" s="265"/>
      <c r="AI329" s="265"/>
      <c r="AJ329" s="265"/>
      <c r="AK329" s="265"/>
      <c r="AL329" s="265"/>
      <c r="AM329" s="265"/>
      <c r="AN329" s="265"/>
      <c r="AO329" s="618"/>
      <c r="AP329" s="269"/>
      <c r="AQ329" s="269"/>
      <c r="AR329" s="269"/>
      <c r="AS329" s="269"/>
      <c r="AT329" s="586" t="s">
        <v>230</v>
      </c>
      <c r="AU329" s="586"/>
      <c r="AV329" s="269"/>
      <c r="AW329" s="586" t="s">
        <v>1</v>
      </c>
      <c r="AX329" s="586"/>
      <c r="AY329" s="269"/>
      <c r="AZ329" s="586" t="s">
        <v>2</v>
      </c>
      <c r="BA329" s="586"/>
      <c r="BB329" s="269"/>
      <c r="BC329" s="586" t="s">
        <v>283</v>
      </c>
      <c r="BD329" s="586"/>
      <c r="BE329" s="269"/>
      <c r="BF329" s="586" t="s">
        <v>284</v>
      </c>
      <c r="BG329" s="586"/>
      <c r="BH329" s="269"/>
      <c r="BI329" s="586" t="s">
        <v>3</v>
      </c>
      <c r="BJ329" s="586"/>
      <c r="BK329" s="269"/>
      <c r="BL329" s="586" t="s">
        <v>4</v>
      </c>
      <c r="BM329" s="586"/>
      <c r="BN329" s="269"/>
      <c r="BO329" s="586" t="s">
        <v>5</v>
      </c>
      <c r="BP329" s="586"/>
      <c r="BQ329" s="269"/>
      <c r="BR329" s="586" t="s">
        <v>6</v>
      </c>
      <c r="BS329" s="586"/>
      <c r="BT329" s="269"/>
      <c r="BU329" s="586" t="s">
        <v>34</v>
      </c>
      <c r="BV329" s="586"/>
      <c r="BW329" s="269"/>
      <c r="BX329" s="618"/>
    </row>
    <row r="330" spans="1:76" s="174" customFormat="1" ht="31" thickBot="1">
      <c r="A330" s="173" t="s">
        <v>39</v>
      </c>
      <c r="B330" s="300" t="s">
        <v>9</v>
      </c>
      <c r="C330" s="211" t="s">
        <v>139</v>
      </c>
      <c r="D330" s="4" t="s">
        <v>40</v>
      </c>
      <c r="E330" s="4" t="s">
        <v>234</v>
      </c>
      <c r="F330" s="211" t="s">
        <v>113</v>
      </c>
      <c r="G330" s="211" t="s">
        <v>424</v>
      </c>
      <c r="H330" s="4" t="s">
        <v>59</v>
      </c>
      <c r="I330" s="695" t="s">
        <v>425</v>
      </c>
      <c r="J330" s="212" t="s">
        <v>133</v>
      </c>
      <c r="K330" s="149" t="s">
        <v>140</v>
      </c>
      <c r="L330" s="150" t="s">
        <v>100</v>
      </c>
      <c r="M330" s="151" t="s">
        <v>141</v>
      </c>
      <c r="N330" s="152" t="s">
        <v>135</v>
      </c>
      <c r="O330" s="152" t="s">
        <v>57</v>
      </c>
      <c r="P330" s="153"/>
      <c r="Q330" s="363" t="s">
        <v>272</v>
      </c>
      <c r="R330" s="364" t="s">
        <v>56</v>
      </c>
      <c r="S330" s="258" t="s">
        <v>41</v>
      </c>
      <c r="T330" s="364" t="s">
        <v>136</v>
      </c>
      <c r="U330" s="419" t="s">
        <v>42</v>
      </c>
      <c r="V330" s="153"/>
      <c r="W330" s="153"/>
      <c r="Y330" s="525"/>
      <c r="Z330" s="265"/>
      <c r="AA330" s="265"/>
      <c r="AB330" s="265"/>
      <c r="AC330" s="265"/>
      <c r="AD330" s="265"/>
      <c r="AE330" s="265"/>
      <c r="AF330" s="265"/>
      <c r="AG330" s="265"/>
      <c r="AH330" s="265"/>
      <c r="AI330" s="265"/>
      <c r="AJ330" s="265"/>
      <c r="AK330" s="265"/>
      <c r="AL330" s="265"/>
      <c r="AM330" s="265"/>
      <c r="AN330" s="265"/>
      <c r="AO330" s="618"/>
      <c r="AP330" s="594"/>
      <c r="AQ330" s="594"/>
      <c r="AR330" s="419" t="s">
        <v>131</v>
      </c>
      <c r="AS330" s="594"/>
      <c r="AT330" s="596" t="s">
        <v>56</v>
      </c>
      <c r="AU330" s="258" t="s">
        <v>41</v>
      </c>
      <c r="AV330" s="594"/>
      <c r="AW330" s="596" t="s">
        <v>56</v>
      </c>
      <c r="AX330" s="258" t="s">
        <v>41</v>
      </c>
      <c r="AY330" s="594"/>
      <c r="AZ330" s="596" t="s">
        <v>56</v>
      </c>
      <c r="BA330" s="258" t="s">
        <v>41</v>
      </c>
      <c r="BB330" s="594"/>
      <c r="BC330" s="596" t="s">
        <v>56</v>
      </c>
      <c r="BD330" s="258" t="s">
        <v>41</v>
      </c>
      <c r="BE330" s="594"/>
      <c r="BF330" s="596" t="s">
        <v>56</v>
      </c>
      <c r="BG330" s="258" t="s">
        <v>41</v>
      </c>
      <c r="BH330" s="594"/>
      <c r="BI330" s="596" t="s">
        <v>56</v>
      </c>
      <c r="BJ330" s="258" t="s">
        <v>41</v>
      </c>
      <c r="BK330" s="594"/>
      <c r="BL330" s="596" t="s">
        <v>56</v>
      </c>
      <c r="BM330" s="258" t="s">
        <v>41</v>
      </c>
      <c r="BN330" s="594"/>
      <c r="BO330" s="596" t="s">
        <v>56</v>
      </c>
      <c r="BP330" s="258" t="s">
        <v>41</v>
      </c>
      <c r="BQ330" s="594"/>
      <c r="BR330" s="596" t="s">
        <v>56</v>
      </c>
      <c r="BS330" s="258" t="s">
        <v>41</v>
      </c>
      <c r="BT330" s="594"/>
      <c r="BU330" s="596" t="s">
        <v>56</v>
      </c>
      <c r="BV330" s="258" t="s">
        <v>41</v>
      </c>
      <c r="BW330" s="594"/>
      <c r="BX330" s="618"/>
    </row>
    <row r="331" spans="1:76" s="174" customFormat="1" ht="14">
      <c r="A331" s="159">
        <v>1</v>
      </c>
      <c r="B331" s="301" t="str">
        <f t="shared" ref="B331:B350" si="144">CONCATENATE(E331,": ",C331)</f>
        <v xml:space="preserve">: </v>
      </c>
      <c r="C331" s="160"/>
      <c r="D331" s="160"/>
      <c r="E331" s="160"/>
      <c r="F331" s="160"/>
      <c r="G331" s="161"/>
      <c r="H331" s="162"/>
      <c r="I331" s="162"/>
      <c r="J331" s="312"/>
      <c r="K331" s="313"/>
      <c r="L331" s="170"/>
      <c r="M331" s="659" t="s">
        <v>192</v>
      </c>
      <c r="N331" s="163"/>
      <c r="O331" s="163"/>
      <c r="P331" s="165"/>
      <c r="Q331" s="365"/>
      <c r="R331" s="259" t="str">
        <f>IF(Q331="Y","",IF(AND(L331="",J331=""),"",IF(L331="",J331,L331)))</f>
        <v/>
      </c>
      <c r="S331" s="260" t="str">
        <f>IF(R331="","",IF(R359="Y",T331,IF(R331&gt;=R351-$AA$35*R355,IF(R331&lt;=R351+$AA$35*R355,R331,""),"")))</f>
        <v/>
      </c>
      <c r="T331" s="259" t="str">
        <f>IF(Q331="Y","",IF(AND(L331="",J331=""),"",IF(L331="",J331*N331,L331*N331)))</f>
        <v/>
      </c>
      <c r="U331" s="259" t="str">
        <f t="shared" ref="U331:U350" si="145">IF(AND(M331="",K331=""),"",IF(M331="",K331,M331))</f>
        <v>US$2014/kWh</v>
      </c>
      <c r="V331" s="39"/>
      <c r="W331" s="39"/>
      <c r="Y331" s="525"/>
      <c r="Z331" s="265"/>
      <c r="AA331" s="265"/>
      <c r="AB331" s="265"/>
      <c r="AC331" s="265"/>
      <c r="AD331" s="265"/>
      <c r="AE331" s="265"/>
      <c r="AF331" s="265"/>
      <c r="AG331" s="265"/>
      <c r="AH331" s="265"/>
      <c r="AI331" s="265"/>
      <c r="AJ331" s="265"/>
      <c r="AK331" s="265"/>
      <c r="AL331" s="265"/>
      <c r="AM331" s="265"/>
      <c r="AN331" s="265"/>
      <c r="AO331" s="618"/>
      <c r="AP331" s="269"/>
      <c r="AQ331" s="269"/>
      <c r="AR331" s="597" t="str">
        <f>$U331</f>
        <v>US$2014/kWh</v>
      </c>
      <c r="AS331" s="269"/>
      <c r="AT331" s="598" t="str">
        <f>IF($E331=$AT$47,R331,"")</f>
        <v/>
      </c>
      <c r="AU331" s="598" t="str">
        <f>IF($E331=$AT$47,S331,"")</f>
        <v/>
      </c>
      <c r="AV331" s="269"/>
      <c r="AW331" s="598" t="str">
        <f t="shared" ref="AW331:AX350" si="146">IF($E331=$AW$83,R331,"")</f>
        <v/>
      </c>
      <c r="AX331" s="598" t="str">
        <f t="shared" si="146"/>
        <v/>
      </c>
      <c r="AY331" s="269"/>
      <c r="AZ331" s="598" t="str">
        <f t="shared" ref="AZ331:BA350" si="147">IF($E331=$AZ$83,R331,"")</f>
        <v/>
      </c>
      <c r="BA331" s="598" t="str">
        <f t="shared" si="147"/>
        <v/>
      </c>
      <c r="BB331" s="269"/>
      <c r="BC331" s="598" t="str">
        <f t="shared" ref="BC331:BD350" si="148">IF($E331=$BC$83,R331,"")</f>
        <v/>
      </c>
      <c r="BD331" s="598" t="str">
        <f t="shared" si="148"/>
        <v/>
      </c>
      <c r="BE331" s="269"/>
      <c r="BF331" s="598" t="str">
        <f t="shared" ref="BF331:BG350" si="149">IF($E331=$BF$83,R331,"")</f>
        <v/>
      </c>
      <c r="BG331" s="598" t="str">
        <f t="shared" si="149"/>
        <v/>
      </c>
      <c r="BH331" s="269"/>
      <c r="BI331" s="598" t="str">
        <f t="shared" ref="BI331:BJ350" si="150">IF($E331=$BI$83,R331,"")</f>
        <v/>
      </c>
      <c r="BJ331" s="598" t="str">
        <f t="shared" si="150"/>
        <v/>
      </c>
      <c r="BK331" s="269"/>
      <c r="BL331" s="598" t="str">
        <f t="shared" ref="BL331:BM350" si="151">IF($E331=$BL$83,R331,"")</f>
        <v/>
      </c>
      <c r="BM331" s="598" t="str">
        <f t="shared" si="151"/>
        <v/>
      </c>
      <c r="BN331" s="269"/>
      <c r="BO331" s="598" t="str">
        <f t="shared" ref="BO331:BP350" si="152">IF($E331=$BO$83,R331,"")</f>
        <v/>
      </c>
      <c r="BP331" s="598" t="str">
        <f t="shared" si="152"/>
        <v/>
      </c>
      <c r="BQ331" s="269"/>
      <c r="BR331" s="598" t="str">
        <f t="shared" ref="BR331:BS350" si="153">IF($E331=$BR$83,R331,"")</f>
        <v/>
      </c>
      <c r="BS331" s="598" t="str">
        <f t="shared" si="153"/>
        <v/>
      </c>
      <c r="BT331" s="269"/>
      <c r="BU331" s="598" t="str">
        <f t="shared" ref="BU331:BV350" si="154">IF($E331=$BU$83,R331,"")</f>
        <v/>
      </c>
      <c r="BV331" s="598" t="str">
        <f t="shared" si="154"/>
        <v/>
      </c>
      <c r="BW331" s="269"/>
      <c r="BX331" s="618"/>
    </row>
    <row r="332" spans="1:76" s="174" customFormat="1" ht="14">
      <c r="A332" s="159">
        <v>2</v>
      </c>
      <c r="B332" s="301" t="str">
        <f t="shared" si="144"/>
        <v xml:space="preserve">: </v>
      </c>
      <c r="C332" s="160"/>
      <c r="D332" s="160"/>
      <c r="E332" s="160"/>
      <c r="F332" s="160"/>
      <c r="G332" s="161"/>
      <c r="H332" s="162"/>
      <c r="I332" s="162"/>
      <c r="J332" s="163"/>
      <c r="K332" s="163"/>
      <c r="L332" s="170"/>
      <c r="M332" s="659" t="s">
        <v>192</v>
      </c>
      <c r="N332" s="163"/>
      <c r="O332" s="163"/>
      <c r="P332" s="165"/>
      <c r="Q332" s="365"/>
      <c r="R332" s="259" t="str">
        <f t="shared" ref="R332:R350" si="155">IF(Q332="Y","",IF(AND(L332="",J332=""),"",IF(L332="",J332,L332)))</f>
        <v/>
      </c>
      <c r="S332" s="260" t="str">
        <f>IF(R332="","",IF(R359="Y",T332,IF(R332&gt;=R351-$AA$35*R355,IF(R332&lt;=R351+$AA$35*R355,R332,""),"")))</f>
        <v/>
      </c>
      <c r="T332" s="259" t="str">
        <f t="shared" ref="T332:T350" si="156">IF(Q332="Y","",IF(AND(L332="",J332=""),"",IF(L332="",J332*N332,L332*N332)))</f>
        <v/>
      </c>
      <c r="U332" s="259" t="str">
        <f t="shared" si="145"/>
        <v>US$2014/kWh</v>
      </c>
      <c r="V332" s="39"/>
      <c r="W332" s="39"/>
      <c r="Y332" s="525"/>
      <c r="Z332" s="265"/>
      <c r="AA332" s="265"/>
      <c r="AB332" s="265"/>
      <c r="AC332" s="265"/>
      <c r="AD332" s="265"/>
      <c r="AE332" s="265"/>
      <c r="AF332" s="265"/>
      <c r="AG332" s="265"/>
      <c r="AH332" s="265"/>
      <c r="AI332" s="265"/>
      <c r="AJ332" s="265"/>
      <c r="AK332" s="265"/>
      <c r="AL332" s="265"/>
      <c r="AM332" s="265"/>
      <c r="AN332" s="265"/>
      <c r="AO332" s="618"/>
      <c r="AP332" s="269"/>
      <c r="AQ332" s="269"/>
      <c r="AR332" s="600"/>
      <c r="AS332" s="269"/>
      <c r="AT332" s="598" t="str">
        <f t="shared" ref="AT332:AU350" si="157">IF($E332=$AT$47,R332,"")</f>
        <v/>
      </c>
      <c r="AU332" s="598" t="str">
        <f t="shared" si="157"/>
        <v/>
      </c>
      <c r="AV332" s="269"/>
      <c r="AW332" s="598" t="str">
        <f t="shared" si="146"/>
        <v/>
      </c>
      <c r="AX332" s="598" t="str">
        <f t="shared" si="146"/>
        <v/>
      </c>
      <c r="AY332" s="269"/>
      <c r="AZ332" s="598" t="str">
        <f t="shared" si="147"/>
        <v/>
      </c>
      <c r="BA332" s="598" t="str">
        <f t="shared" si="147"/>
        <v/>
      </c>
      <c r="BB332" s="269"/>
      <c r="BC332" s="598" t="str">
        <f t="shared" si="148"/>
        <v/>
      </c>
      <c r="BD332" s="598" t="str">
        <f t="shared" si="148"/>
        <v/>
      </c>
      <c r="BE332" s="269"/>
      <c r="BF332" s="598" t="str">
        <f t="shared" si="149"/>
        <v/>
      </c>
      <c r="BG332" s="598" t="str">
        <f t="shared" si="149"/>
        <v/>
      </c>
      <c r="BH332" s="269"/>
      <c r="BI332" s="598" t="str">
        <f t="shared" si="150"/>
        <v/>
      </c>
      <c r="BJ332" s="598" t="str">
        <f t="shared" si="150"/>
        <v/>
      </c>
      <c r="BK332" s="269"/>
      <c r="BL332" s="598" t="str">
        <f t="shared" si="151"/>
        <v/>
      </c>
      <c r="BM332" s="598" t="str">
        <f t="shared" si="151"/>
        <v/>
      </c>
      <c r="BN332" s="269"/>
      <c r="BO332" s="598" t="str">
        <f t="shared" si="152"/>
        <v/>
      </c>
      <c r="BP332" s="598" t="str">
        <f t="shared" si="152"/>
        <v/>
      </c>
      <c r="BQ332" s="269"/>
      <c r="BR332" s="598" t="str">
        <f t="shared" si="153"/>
        <v/>
      </c>
      <c r="BS332" s="598" t="str">
        <f t="shared" si="153"/>
        <v/>
      </c>
      <c r="BT332" s="269"/>
      <c r="BU332" s="598" t="str">
        <f t="shared" si="154"/>
        <v/>
      </c>
      <c r="BV332" s="598" t="str">
        <f t="shared" si="154"/>
        <v/>
      </c>
      <c r="BW332" s="269"/>
      <c r="BX332" s="618"/>
    </row>
    <row r="333" spans="1:76" s="174" customFormat="1" ht="14">
      <c r="A333" s="159">
        <v>3</v>
      </c>
      <c r="B333" s="301" t="str">
        <f>CONCATENATE(E333,": ",C333)</f>
        <v xml:space="preserve">: </v>
      </c>
      <c r="C333" s="168"/>
      <c r="D333" s="162"/>
      <c r="E333" s="162"/>
      <c r="F333" s="169"/>
      <c r="G333" s="161"/>
      <c r="H333" s="162"/>
      <c r="I333" s="162"/>
      <c r="J333" s="170"/>
      <c r="K333" s="170"/>
      <c r="L333" s="170"/>
      <c r="M333" s="659" t="s">
        <v>192</v>
      </c>
      <c r="N333" s="163"/>
      <c r="O333" s="163"/>
      <c r="P333" s="165"/>
      <c r="Q333" s="365"/>
      <c r="R333" s="259" t="str">
        <f t="shared" si="155"/>
        <v/>
      </c>
      <c r="S333" s="260" t="str">
        <f>IF(R333="","",IF(R359="Y",T333,IF(R333&gt;=R351-$AA$35*R355,IF(R333&lt;=R351+$AA$35*R355,R333,""),"")))</f>
        <v/>
      </c>
      <c r="T333" s="259" t="str">
        <f t="shared" si="156"/>
        <v/>
      </c>
      <c r="U333" s="259" t="str">
        <f t="shared" si="145"/>
        <v>US$2014/kWh</v>
      </c>
      <c r="V333" s="39"/>
      <c r="W333" s="39"/>
      <c r="Y333" s="525"/>
      <c r="Z333" s="265"/>
      <c r="AA333" s="265"/>
      <c r="AB333" s="265"/>
      <c r="AC333" s="265"/>
      <c r="AD333" s="265"/>
      <c r="AE333" s="265"/>
      <c r="AF333" s="265"/>
      <c r="AG333" s="265"/>
      <c r="AH333" s="265"/>
      <c r="AI333" s="265"/>
      <c r="AJ333" s="265"/>
      <c r="AK333" s="265"/>
      <c r="AL333" s="265"/>
      <c r="AM333" s="265"/>
      <c r="AN333" s="265"/>
      <c r="AO333" s="618"/>
      <c r="AP333" s="269"/>
      <c r="AQ333" s="269"/>
      <c r="AR333" s="600"/>
      <c r="AS333" s="269"/>
      <c r="AT333" s="598" t="str">
        <f t="shared" si="157"/>
        <v/>
      </c>
      <c r="AU333" s="598" t="str">
        <f t="shared" si="157"/>
        <v/>
      </c>
      <c r="AV333" s="269"/>
      <c r="AW333" s="598" t="str">
        <f t="shared" si="146"/>
        <v/>
      </c>
      <c r="AX333" s="598" t="str">
        <f t="shared" si="146"/>
        <v/>
      </c>
      <c r="AY333" s="269"/>
      <c r="AZ333" s="598" t="str">
        <f t="shared" si="147"/>
        <v/>
      </c>
      <c r="BA333" s="598" t="str">
        <f t="shared" si="147"/>
        <v/>
      </c>
      <c r="BB333" s="269"/>
      <c r="BC333" s="598" t="str">
        <f t="shared" si="148"/>
        <v/>
      </c>
      <c r="BD333" s="598" t="str">
        <f t="shared" si="148"/>
        <v/>
      </c>
      <c r="BE333" s="269"/>
      <c r="BF333" s="598" t="str">
        <f t="shared" si="149"/>
        <v/>
      </c>
      <c r="BG333" s="598" t="str">
        <f t="shared" si="149"/>
        <v/>
      </c>
      <c r="BH333" s="269"/>
      <c r="BI333" s="598" t="str">
        <f t="shared" si="150"/>
        <v/>
      </c>
      <c r="BJ333" s="598" t="str">
        <f t="shared" si="150"/>
        <v/>
      </c>
      <c r="BK333" s="269"/>
      <c r="BL333" s="598" t="str">
        <f t="shared" si="151"/>
        <v/>
      </c>
      <c r="BM333" s="598" t="str">
        <f t="shared" si="151"/>
        <v/>
      </c>
      <c r="BN333" s="269"/>
      <c r="BO333" s="598" t="str">
        <f t="shared" si="152"/>
        <v/>
      </c>
      <c r="BP333" s="598" t="str">
        <f t="shared" si="152"/>
        <v/>
      </c>
      <c r="BQ333" s="269"/>
      <c r="BR333" s="598" t="str">
        <f t="shared" si="153"/>
        <v/>
      </c>
      <c r="BS333" s="598" t="str">
        <f t="shared" si="153"/>
        <v/>
      </c>
      <c r="BT333" s="269"/>
      <c r="BU333" s="598" t="str">
        <f t="shared" si="154"/>
        <v/>
      </c>
      <c r="BV333" s="598" t="str">
        <f t="shared" si="154"/>
        <v/>
      </c>
      <c r="BW333" s="269"/>
      <c r="BX333" s="618"/>
    </row>
    <row r="334" spans="1:76" s="174" customFormat="1" ht="14">
      <c r="A334" s="159">
        <v>4</v>
      </c>
      <c r="B334" s="301" t="str">
        <f t="shared" si="144"/>
        <v xml:space="preserve">: </v>
      </c>
      <c r="C334" s="168"/>
      <c r="D334" s="162"/>
      <c r="E334" s="162"/>
      <c r="F334" s="169"/>
      <c r="G334" s="161"/>
      <c r="H334" s="162"/>
      <c r="I334" s="162"/>
      <c r="J334" s="170"/>
      <c r="K334" s="170"/>
      <c r="L334" s="170"/>
      <c r="M334" s="659" t="s">
        <v>192</v>
      </c>
      <c r="N334" s="163"/>
      <c r="O334" s="163"/>
      <c r="P334" s="165"/>
      <c r="Q334" s="365"/>
      <c r="R334" s="259" t="str">
        <f t="shared" si="155"/>
        <v/>
      </c>
      <c r="S334" s="260" t="str">
        <f>IF(R334="","",IF(R359="Y",T334,IF(R334&gt;=R351-$AA$35*R355,IF(R334&lt;=R351+$AA$35*R355,R334,""),"")))</f>
        <v/>
      </c>
      <c r="T334" s="259" t="str">
        <f t="shared" si="156"/>
        <v/>
      </c>
      <c r="U334" s="259" t="str">
        <f t="shared" si="145"/>
        <v>US$2014/kWh</v>
      </c>
      <c r="V334" s="39"/>
      <c r="W334" s="39"/>
      <c r="Y334" s="525"/>
      <c r="Z334" s="265"/>
      <c r="AA334" s="265"/>
      <c r="AB334" s="265"/>
      <c r="AC334" s="265"/>
      <c r="AD334" s="265"/>
      <c r="AE334" s="265"/>
      <c r="AF334" s="265"/>
      <c r="AG334" s="265"/>
      <c r="AH334" s="265"/>
      <c r="AI334" s="265"/>
      <c r="AJ334" s="265"/>
      <c r="AK334" s="265"/>
      <c r="AL334" s="265"/>
      <c r="AM334" s="265"/>
      <c r="AN334" s="265"/>
      <c r="AO334" s="618"/>
      <c r="AP334" s="269"/>
      <c r="AQ334" s="269"/>
      <c r="AR334" s="600"/>
      <c r="AS334" s="269"/>
      <c r="AT334" s="598" t="str">
        <f t="shared" si="157"/>
        <v/>
      </c>
      <c r="AU334" s="598" t="str">
        <f t="shared" si="157"/>
        <v/>
      </c>
      <c r="AV334" s="269"/>
      <c r="AW334" s="598" t="str">
        <f t="shared" si="146"/>
        <v/>
      </c>
      <c r="AX334" s="598" t="str">
        <f t="shared" si="146"/>
        <v/>
      </c>
      <c r="AY334" s="269"/>
      <c r="AZ334" s="598" t="str">
        <f t="shared" si="147"/>
        <v/>
      </c>
      <c r="BA334" s="598" t="str">
        <f t="shared" si="147"/>
        <v/>
      </c>
      <c r="BB334" s="269"/>
      <c r="BC334" s="598" t="str">
        <f t="shared" si="148"/>
        <v/>
      </c>
      <c r="BD334" s="598" t="str">
        <f t="shared" si="148"/>
        <v/>
      </c>
      <c r="BE334" s="269"/>
      <c r="BF334" s="598" t="str">
        <f t="shared" si="149"/>
        <v/>
      </c>
      <c r="BG334" s="598" t="str">
        <f t="shared" si="149"/>
        <v/>
      </c>
      <c r="BH334" s="269"/>
      <c r="BI334" s="598" t="str">
        <f t="shared" si="150"/>
        <v/>
      </c>
      <c r="BJ334" s="598" t="str">
        <f t="shared" si="150"/>
        <v/>
      </c>
      <c r="BK334" s="269"/>
      <c r="BL334" s="598" t="str">
        <f t="shared" si="151"/>
        <v/>
      </c>
      <c r="BM334" s="598" t="str">
        <f t="shared" si="151"/>
        <v/>
      </c>
      <c r="BN334" s="269"/>
      <c r="BO334" s="598" t="str">
        <f t="shared" si="152"/>
        <v/>
      </c>
      <c r="BP334" s="598" t="str">
        <f t="shared" si="152"/>
        <v/>
      </c>
      <c r="BQ334" s="269"/>
      <c r="BR334" s="598" t="str">
        <f t="shared" si="153"/>
        <v/>
      </c>
      <c r="BS334" s="598" t="str">
        <f t="shared" si="153"/>
        <v/>
      </c>
      <c r="BT334" s="269"/>
      <c r="BU334" s="598" t="str">
        <f t="shared" si="154"/>
        <v/>
      </c>
      <c r="BV334" s="598" t="str">
        <f t="shared" si="154"/>
        <v/>
      </c>
      <c r="BW334" s="269"/>
      <c r="BX334" s="618"/>
    </row>
    <row r="335" spans="1:76" s="174" customFormat="1" ht="14">
      <c r="A335" s="159">
        <v>5</v>
      </c>
      <c r="B335" s="301" t="str">
        <f t="shared" si="144"/>
        <v xml:space="preserve">: </v>
      </c>
      <c r="C335" s="169"/>
      <c r="D335" s="169"/>
      <c r="E335" s="169"/>
      <c r="F335" s="169"/>
      <c r="G335" s="161"/>
      <c r="H335" s="162"/>
      <c r="I335" s="162"/>
      <c r="J335" s="170"/>
      <c r="K335" s="170"/>
      <c r="L335" s="170"/>
      <c r="M335" s="659" t="s">
        <v>192</v>
      </c>
      <c r="N335" s="163"/>
      <c r="O335" s="163"/>
      <c r="P335" s="165"/>
      <c r="Q335" s="365"/>
      <c r="R335" s="259" t="str">
        <f t="shared" si="155"/>
        <v/>
      </c>
      <c r="S335" s="260" t="str">
        <f>IF(R335="","",IF(R359="Y",T335,IF(R335&gt;=R351-$AA$35*R355,IF(R335&lt;=R351+$AA$35*R355,R335,""),"")))</f>
        <v/>
      </c>
      <c r="T335" s="259" t="str">
        <f t="shared" si="156"/>
        <v/>
      </c>
      <c r="U335" s="259" t="str">
        <f t="shared" si="145"/>
        <v>US$2014/kWh</v>
      </c>
      <c r="V335" s="39"/>
      <c r="W335" s="39"/>
      <c r="Y335" s="525"/>
      <c r="Z335" s="265"/>
      <c r="AA335" s="265"/>
      <c r="AB335" s="265"/>
      <c r="AC335" s="265"/>
      <c r="AD335" s="265"/>
      <c r="AE335" s="265"/>
      <c r="AF335" s="265"/>
      <c r="AG335" s="265"/>
      <c r="AH335" s="265"/>
      <c r="AI335" s="265"/>
      <c r="AJ335" s="265"/>
      <c r="AK335" s="265"/>
      <c r="AL335" s="265"/>
      <c r="AM335" s="265"/>
      <c r="AN335" s="265"/>
      <c r="AO335" s="618"/>
      <c r="AP335" s="269"/>
      <c r="AQ335" s="269"/>
      <c r="AR335" s="600"/>
      <c r="AS335" s="269"/>
      <c r="AT335" s="598" t="str">
        <f t="shared" si="157"/>
        <v/>
      </c>
      <c r="AU335" s="598" t="str">
        <f t="shared" si="157"/>
        <v/>
      </c>
      <c r="AV335" s="269"/>
      <c r="AW335" s="598" t="str">
        <f t="shared" si="146"/>
        <v/>
      </c>
      <c r="AX335" s="598" t="str">
        <f t="shared" si="146"/>
        <v/>
      </c>
      <c r="AY335" s="269"/>
      <c r="AZ335" s="598" t="str">
        <f t="shared" si="147"/>
        <v/>
      </c>
      <c r="BA335" s="598" t="str">
        <f t="shared" si="147"/>
        <v/>
      </c>
      <c r="BB335" s="269"/>
      <c r="BC335" s="598" t="str">
        <f t="shared" si="148"/>
        <v/>
      </c>
      <c r="BD335" s="598" t="str">
        <f t="shared" si="148"/>
        <v/>
      </c>
      <c r="BE335" s="269"/>
      <c r="BF335" s="598" t="str">
        <f t="shared" si="149"/>
        <v/>
      </c>
      <c r="BG335" s="598" t="str">
        <f t="shared" si="149"/>
        <v/>
      </c>
      <c r="BH335" s="269"/>
      <c r="BI335" s="598" t="str">
        <f t="shared" si="150"/>
        <v/>
      </c>
      <c r="BJ335" s="598" t="str">
        <f t="shared" si="150"/>
        <v/>
      </c>
      <c r="BK335" s="269"/>
      <c r="BL335" s="598" t="str">
        <f t="shared" si="151"/>
        <v/>
      </c>
      <c r="BM335" s="598" t="str">
        <f t="shared" si="151"/>
        <v/>
      </c>
      <c r="BN335" s="269"/>
      <c r="BO335" s="598" t="str">
        <f t="shared" si="152"/>
        <v/>
      </c>
      <c r="BP335" s="598" t="str">
        <f t="shared" si="152"/>
        <v/>
      </c>
      <c r="BQ335" s="269"/>
      <c r="BR335" s="598" t="str">
        <f t="shared" si="153"/>
        <v/>
      </c>
      <c r="BS335" s="598" t="str">
        <f t="shared" si="153"/>
        <v/>
      </c>
      <c r="BT335" s="269"/>
      <c r="BU335" s="598" t="str">
        <f t="shared" si="154"/>
        <v/>
      </c>
      <c r="BV335" s="598" t="str">
        <f t="shared" si="154"/>
        <v/>
      </c>
      <c r="BW335" s="269"/>
      <c r="BX335" s="618"/>
    </row>
    <row r="336" spans="1:76" s="174" customFormat="1" ht="14">
      <c r="A336" s="159">
        <v>6</v>
      </c>
      <c r="B336" s="301" t="str">
        <f t="shared" si="144"/>
        <v xml:space="preserve">: </v>
      </c>
      <c r="C336" s="169"/>
      <c r="D336" s="169"/>
      <c r="E336" s="169"/>
      <c r="F336" s="169"/>
      <c r="G336" s="161"/>
      <c r="H336" s="162"/>
      <c r="I336" s="162"/>
      <c r="J336" s="170"/>
      <c r="K336" s="170"/>
      <c r="L336" s="170"/>
      <c r="M336" s="659" t="s">
        <v>192</v>
      </c>
      <c r="N336" s="163"/>
      <c r="O336" s="163"/>
      <c r="P336" s="165"/>
      <c r="Q336" s="365"/>
      <c r="R336" s="259" t="str">
        <f t="shared" si="155"/>
        <v/>
      </c>
      <c r="S336" s="260" t="str">
        <f>IF(R336="","",IF(R359="Y",T336,IF(R336&gt;=R351-$AA$35*R355,IF(R336&lt;=R351+$AA$35*R355,R336,""),"")))</f>
        <v/>
      </c>
      <c r="T336" s="259" t="str">
        <f t="shared" si="156"/>
        <v/>
      </c>
      <c r="U336" s="259" t="str">
        <f t="shared" si="145"/>
        <v>US$2014/kWh</v>
      </c>
      <c r="V336" s="39"/>
      <c r="W336" s="39"/>
      <c r="Y336" s="525"/>
      <c r="Z336" s="265"/>
      <c r="AA336" s="265"/>
      <c r="AB336" s="265"/>
      <c r="AC336" s="265"/>
      <c r="AD336" s="265"/>
      <c r="AE336" s="265"/>
      <c r="AF336" s="265"/>
      <c r="AG336" s="265"/>
      <c r="AH336" s="265"/>
      <c r="AI336" s="265"/>
      <c r="AJ336" s="265"/>
      <c r="AK336" s="265"/>
      <c r="AL336" s="265"/>
      <c r="AM336" s="265"/>
      <c r="AN336" s="265"/>
      <c r="AO336" s="618"/>
      <c r="AP336" s="269"/>
      <c r="AQ336" s="269"/>
      <c r="AR336" s="600"/>
      <c r="AS336" s="269"/>
      <c r="AT336" s="598" t="str">
        <f t="shared" si="157"/>
        <v/>
      </c>
      <c r="AU336" s="598" t="str">
        <f t="shared" si="157"/>
        <v/>
      </c>
      <c r="AV336" s="269"/>
      <c r="AW336" s="598" t="str">
        <f t="shared" si="146"/>
        <v/>
      </c>
      <c r="AX336" s="598" t="str">
        <f t="shared" si="146"/>
        <v/>
      </c>
      <c r="AY336" s="269"/>
      <c r="AZ336" s="598" t="str">
        <f t="shared" si="147"/>
        <v/>
      </c>
      <c r="BA336" s="598" t="str">
        <f t="shared" si="147"/>
        <v/>
      </c>
      <c r="BB336" s="269"/>
      <c r="BC336" s="598" t="str">
        <f t="shared" si="148"/>
        <v/>
      </c>
      <c r="BD336" s="598" t="str">
        <f t="shared" si="148"/>
        <v/>
      </c>
      <c r="BE336" s="269"/>
      <c r="BF336" s="598" t="str">
        <f t="shared" si="149"/>
        <v/>
      </c>
      <c r="BG336" s="598" t="str">
        <f t="shared" si="149"/>
        <v/>
      </c>
      <c r="BH336" s="269"/>
      <c r="BI336" s="598" t="str">
        <f t="shared" si="150"/>
        <v/>
      </c>
      <c r="BJ336" s="598" t="str">
        <f t="shared" si="150"/>
        <v/>
      </c>
      <c r="BK336" s="269"/>
      <c r="BL336" s="598" t="str">
        <f t="shared" si="151"/>
        <v/>
      </c>
      <c r="BM336" s="598" t="str">
        <f t="shared" si="151"/>
        <v/>
      </c>
      <c r="BN336" s="269"/>
      <c r="BO336" s="598" t="str">
        <f t="shared" si="152"/>
        <v/>
      </c>
      <c r="BP336" s="598" t="str">
        <f t="shared" si="152"/>
        <v/>
      </c>
      <c r="BQ336" s="269"/>
      <c r="BR336" s="598" t="str">
        <f t="shared" si="153"/>
        <v/>
      </c>
      <c r="BS336" s="598" t="str">
        <f t="shared" si="153"/>
        <v/>
      </c>
      <c r="BT336" s="269"/>
      <c r="BU336" s="598" t="str">
        <f t="shared" si="154"/>
        <v/>
      </c>
      <c r="BV336" s="598" t="str">
        <f t="shared" si="154"/>
        <v/>
      </c>
      <c r="BW336" s="269"/>
      <c r="BX336" s="618"/>
    </row>
    <row r="337" spans="1:76" s="174" customFormat="1" ht="14">
      <c r="A337" s="159">
        <v>7</v>
      </c>
      <c r="B337" s="301" t="str">
        <f t="shared" si="144"/>
        <v xml:space="preserve">: </v>
      </c>
      <c r="C337" s="169"/>
      <c r="D337" s="169"/>
      <c r="E337" s="169"/>
      <c r="F337" s="169"/>
      <c r="G337" s="161"/>
      <c r="H337" s="162"/>
      <c r="I337" s="162"/>
      <c r="J337" s="170"/>
      <c r="K337" s="170"/>
      <c r="L337" s="170"/>
      <c r="M337" s="659" t="s">
        <v>192</v>
      </c>
      <c r="N337" s="163"/>
      <c r="O337" s="163"/>
      <c r="P337" s="165"/>
      <c r="Q337" s="365"/>
      <c r="R337" s="259" t="str">
        <f t="shared" si="155"/>
        <v/>
      </c>
      <c r="S337" s="260" t="str">
        <f>IF(R337="","",IF(R359="Y",T337,IF(R337&gt;=R351-$AA$35*R355,IF(R337&lt;=R351+$AA$35*R355,R337,""),"")))</f>
        <v/>
      </c>
      <c r="T337" s="259" t="str">
        <f t="shared" si="156"/>
        <v/>
      </c>
      <c r="U337" s="259" t="str">
        <f t="shared" si="145"/>
        <v>US$2014/kWh</v>
      </c>
      <c r="V337" s="39"/>
      <c r="W337" s="39"/>
      <c r="Y337" s="525"/>
      <c r="Z337" s="265"/>
      <c r="AA337" s="265"/>
      <c r="AB337" s="265"/>
      <c r="AC337" s="265"/>
      <c r="AD337" s="265"/>
      <c r="AE337" s="265"/>
      <c r="AF337" s="265"/>
      <c r="AG337" s="265"/>
      <c r="AH337" s="265"/>
      <c r="AI337" s="265"/>
      <c r="AJ337" s="265"/>
      <c r="AK337" s="265"/>
      <c r="AL337" s="265"/>
      <c r="AM337" s="265"/>
      <c r="AN337" s="265"/>
      <c r="AO337" s="618"/>
      <c r="AP337" s="269"/>
      <c r="AQ337" s="269"/>
      <c r="AR337" s="600"/>
      <c r="AS337" s="269"/>
      <c r="AT337" s="598" t="str">
        <f t="shared" si="157"/>
        <v/>
      </c>
      <c r="AU337" s="598" t="str">
        <f t="shared" si="157"/>
        <v/>
      </c>
      <c r="AV337" s="269"/>
      <c r="AW337" s="598" t="str">
        <f t="shared" si="146"/>
        <v/>
      </c>
      <c r="AX337" s="598" t="str">
        <f t="shared" si="146"/>
        <v/>
      </c>
      <c r="AY337" s="269"/>
      <c r="AZ337" s="598" t="str">
        <f t="shared" si="147"/>
        <v/>
      </c>
      <c r="BA337" s="598" t="str">
        <f t="shared" si="147"/>
        <v/>
      </c>
      <c r="BB337" s="269"/>
      <c r="BC337" s="598" t="str">
        <f t="shared" si="148"/>
        <v/>
      </c>
      <c r="BD337" s="598" t="str">
        <f t="shared" si="148"/>
        <v/>
      </c>
      <c r="BE337" s="269"/>
      <c r="BF337" s="598" t="str">
        <f t="shared" si="149"/>
        <v/>
      </c>
      <c r="BG337" s="598" t="str">
        <f t="shared" si="149"/>
        <v/>
      </c>
      <c r="BH337" s="269"/>
      <c r="BI337" s="598" t="str">
        <f t="shared" si="150"/>
        <v/>
      </c>
      <c r="BJ337" s="598" t="str">
        <f t="shared" si="150"/>
        <v/>
      </c>
      <c r="BK337" s="269"/>
      <c r="BL337" s="598" t="str">
        <f t="shared" si="151"/>
        <v/>
      </c>
      <c r="BM337" s="598" t="str">
        <f t="shared" si="151"/>
        <v/>
      </c>
      <c r="BN337" s="269"/>
      <c r="BO337" s="598" t="str">
        <f t="shared" si="152"/>
        <v/>
      </c>
      <c r="BP337" s="598" t="str">
        <f t="shared" si="152"/>
        <v/>
      </c>
      <c r="BQ337" s="269"/>
      <c r="BR337" s="598" t="str">
        <f t="shared" si="153"/>
        <v/>
      </c>
      <c r="BS337" s="598" t="str">
        <f t="shared" si="153"/>
        <v/>
      </c>
      <c r="BT337" s="269"/>
      <c r="BU337" s="598" t="str">
        <f t="shared" si="154"/>
        <v/>
      </c>
      <c r="BV337" s="598" t="str">
        <f t="shared" si="154"/>
        <v/>
      </c>
      <c r="BW337" s="269"/>
      <c r="BX337" s="618"/>
    </row>
    <row r="338" spans="1:76" s="174" customFormat="1" ht="14">
      <c r="A338" s="159">
        <v>8</v>
      </c>
      <c r="B338" s="301" t="str">
        <f t="shared" si="144"/>
        <v xml:space="preserve">: </v>
      </c>
      <c r="C338" s="169"/>
      <c r="D338" s="169"/>
      <c r="E338" s="169"/>
      <c r="F338" s="169"/>
      <c r="G338" s="161"/>
      <c r="H338" s="162"/>
      <c r="I338" s="162"/>
      <c r="J338" s="170"/>
      <c r="K338" s="170"/>
      <c r="L338" s="170"/>
      <c r="M338" s="659" t="s">
        <v>192</v>
      </c>
      <c r="N338" s="163"/>
      <c r="O338" s="163"/>
      <c r="P338" s="165"/>
      <c r="Q338" s="365"/>
      <c r="R338" s="259" t="str">
        <f t="shared" si="155"/>
        <v/>
      </c>
      <c r="S338" s="260" t="str">
        <f>IF(R338="","",IF(R359="Y",T338,IF(R338&gt;=R351-$AA$35*R355,IF(R338&lt;=R351+$AA$35*R355,R338,""),"")))</f>
        <v/>
      </c>
      <c r="T338" s="259" t="str">
        <f t="shared" si="156"/>
        <v/>
      </c>
      <c r="U338" s="259" t="str">
        <f t="shared" si="145"/>
        <v>US$2014/kWh</v>
      </c>
      <c r="V338" s="39"/>
      <c r="W338" s="39"/>
      <c r="Y338" s="525"/>
      <c r="Z338" s="265"/>
      <c r="AA338" s="265"/>
      <c r="AB338" s="265"/>
      <c r="AC338" s="265"/>
      <c r="AD338" s="265"/>
      <c r="AE338" s="265"/>
      <c r="AF338" s="265"/>
      <c r="AG338" s="265"/>
      <c r="AH338" s="265"/>
      <c r="AI338" s="265"/>
      <c r="AJ338" s="265"/>
      <c r="AK338" s="265"/>
      <c r="AL338" s="265"/>
      <c r="AM338" s="265"/>
      <c r="AN338" s="265"/>
      <c r="AO338" s="618"/>
      <c r="AP338" s="269"/>
      <c r="AQ338" s="269"/>
      <c r="AR338" s="600"/>
      <c r="AS338" s="269"/>
      <c r="AT338" s="598" t="str">
        <f t="shared" si="157"/>
        <v/>
      </c>
      <c r="AU338" s="598" t="str">
        <f t="shared" si="157"/>
        <v/>
      </c>
      <c r="AV338" s="269"/>
      <c r="AW338" s="598" t="str">
        <f t="shared" si="146"/>
        <v/>
      </c>
      <c r="AX338" s="598" t="str">
        <f t="shared" si="146"/>
        <v/>
      </c>
      <c r="AY338" s="269"/>
      <c r="AZ338" s="598" t="str">
        <f t="shared" si="147"/>
        <v/>
      </c>
      <c r="BA338" s="598" t="str">
        <f t="shared" si="147"/>
        <v/>
      </c>
      <c r="BB338" s="269"/>
      <c r="BC338" s="598" t="str">
        <f t="shared" si="148"/>
        <v/>
      </c>
      <c r="BD338" s="598" t="str">
        <f t="shared" si="148"/>
        <v/>
      </c>
      <c r="BE338" s="269"/>
      <c r="BF338" s="598" t="str">
        <f t="shared" si="149"/>
        <v/>
      </c>
      <c r="BG338" s="598" t="str">
        <f t="shared" si="149"/>
        <v/>
      </c>
      <c r="BH338" s="269"/>
      <c r="BI338" s="598" t="str">
        <f t="shared" si="150"/>
        <v/>
      </c>
      <c r="BJ338" s="598" t="str">
        <f t="shared" si="150"/>
        <v/>
      </c>
      <c r="BK338" s="269"/>
      <c r="BL338" s="598" t="str">
        <f t="shared" si="151"/>
        <v/>
      </c>
      <c r="BM338" s="598" t="str">
        <f t="shared" si="151"/>
        <v/>
      </c>
      <c r="BN338" s="269"/>
      <c r="BO338" s="598" t="str">
        <f t="shared" si="152"/>
        <v/>
      </c>
      <c r="BP338" s="598" t="str">
        <f t="shared" si="152"/>
        <v/>
      </c>
      <c r="BQ338" s="269"/>
      <c r="BR338" s="598" t="str">
        <f t="shared" si="153"/>
        <v/>
      </c>
      <c r="BS338" s="598" t="str">
        <f t="shared" si="153"/>
        <v/>
      </c>
      <c r="BT338" s="269"/>
      <c r="BU338" s="598" t="str">
        <f t="shared" si="154"/>
        <v/>
      </c>
      <c r="BV338" s="598" t="str">
        <f t="shared" si="154"/>
        <v/>
      </c>
      <c r="BW338" s="269"/>
      <c r="BX338" s="618"/>
    </row>
    <row r="339" spans="1:76" s="174" customFormat="1" ht="14">
      <c r="A339" s="159">
        <v>9</v>
      </c>
      <c r="B339" s="301" t="str">
        <f t="shared" si="144"/>
        <v xml:space="preserve">: </v>
      </c>
      <c r="C339" s="169"/>
      <c r="D339" s="169"/>
      <c r="E339" s="169"/>
      <c r="F339" s="169"/>
      <c r="G339" s="161"/>
      <c r="H339" s="162"/>
      <c r="I339" s="162"/>
      <c r="J339" s="170"/>
      <c r="K339" s="170"/>
      <c r="L339" s="170"/>
      <c r="M339" s="659" t="s">
        <v>192</v>
      </c>
      <c r="N339" s="163"/>
      <c r="O339" s="163"/>
      <c r="P339" s="165"/>
      <c r="Q339" s="365"/>
      <c r="R339" s="259" t="str">
        <f t="shared" si="155"/>
        <v/>
      </c>
      <c r="S339" s="260" t="str">
        <f>IF(R339="","",IF(R359="Y",T339,IF(R339&gt;=R351-$AA$35*R355,IF(R339&lt;=R351+$AA$35*R355,R339,""),"")))</f>
        <v/>
      </c>
      <c r="T339" s="259" t="str">
        <f t="shared" si="156"/>
        <v/>
      </c>
      <c r="U339" s="259" t="str">
        <f t="shared" si="145"/>
        <v>US$2014/kWh</v>
      </c>
      <c r="V339" s="39"/>
      <c r="W339" s="39"/>
      <c r="Y339" s="525"/>
      <c r="Z339" s="265"/>
      <c r="AA339" s="265"/>
      <c r="AB339" s="265"/>
      <c r="AC339" s="265"/>
      <c r="AD339" s="265"/>
      <c r="AE339" s="265"/>
      <c r="AF339" s="265"/>
      <c r="AG339" s="265"/>
      <c r="AH339" s="265"/>
      <c r="AI339" s="265"/>
      <c r="AJ339" s="265"/>
      <c r="AK339" s="265"/>
      <c r="AL339" s="265"/>
      <c r="AM339" s="265"/>
      <c r="AN339" s="265"/>
      <c r="AO339" s="618"/>
      <c r="AP339" s="269"/>
      <c r="AQ339" s="269"/>
      <c r="AR339" s="600"/>
      <c r="AS339" s="269"/>
      <c r="AT339" s="598" t="str">
        <f t="shared" si="157"/>
        <v/>
      </c>
      <c r="AU339" s="598" t="str">
        <f t="shared" si="157"/>
        <v/>
      </c>
      <c r="AV339" s="269"/>
      <c r="AW339" s="598" t="str">
        <f t="shared" si="146"/>
        <v/>
      </c>
      <c r="AX339" s="598" t="str">
        <f t="shared" si="146"/>
        <v/>
      </c>
      <c r="AY339" s="269"/>
      <c r="AZ339" s="598" t="str">
        <f t="shared" si="147"/>
        <v/>
      </c>
      <c r="BA339" s="598" t="str">
        <f t="shared" si="147"/>
        <v/>
      </c>
      <c r="BB339" s="269"/>
      <c r="BC339" s="598" t="str">
        <f t="shared" si="148"/>
        <v/>
      </c>
      <c r="BD339" s="598" t="str">
        <f t="shared" si="148"/>
        <v/>
      </c>
      <c r="BE339" s="269"/>
      <c r="BF339" s="598" t="str">
        <f t="shared" si="149"/>
        <v/>
      </c>
      <c r="BG339" s="598" t="str">
        <f t="shared" si="149"/>
        <v/>
      </c>
      <c r="BH339" s="269"/>
      <c r="BI339" s="598" t="str">
        <f t="shared" si="150"/>
        <v/>
      </c>
      <c r="BJ339" s="598" t="str">
        <f t="shared" si="150"/>
        <v/>
      </c>
      <c r="BK339" s="269"/>
      <c r="BL339" s="598" t="str">
        <f t="shared" si="151"/>
        <v/>
      </c>
      <c r="BM339" s="598" t="str">
        <f t="shared" si="151"/>
        <v/>
      </c>
      <c r="BN339" s="269"/>
      <c r="BO339" s="598" t="str">
        <f t="shared" si="152"/>
        <v/>
      </c>
      <c r="BP339" s="598" t="str">
        <f t="shared" si="152"/>
        <v/>
      </c>
      <c r="BQ339" s="269"/>
      <c r="BR339" s="598" t="str">
        <f t="shared" si="153"/>
        <v/>
      </c>
      <c r="BS339" s="598" t="str">
        <f t="shared" si="153"/>
        <v/>
      </c>
      <c r="BT339" s="269"/>
      <c r="BU339" s="598" t="str">
        <f t="shared" si="154"/>
        <v/>
      </c>
      <c r="BV339" s="598" t="str">
        <f t="shared" si="154"/>
        <v/>
      </c>
      <c r="BW339" s="269"/>
      <c r="BX339" s="618"/>
    </row>
    <row r="340" spans="1:76" s="174" customFormat="1" ht="14">
      <c r="A340" s="159">
        <v>10</v>
      </c>
      <c r="B340" s="301" t="str">
        <f t="shared" si="144"/>
        <v xml:space="preserve">: </v>
      </c>
      <c r="C340" s="169"/>
      <c r="D340" s="169"/>
      <c r="E340" s="169"/>
      <c r="F340" s="169"/>
      <c r="G340" s="161"/>
      <c r="H340" s="162"/>
      <c r="I340" s="162"/>
      <c r="J340" s="170"/>
      <c r="K340" s="170"/>
      <c r="L340" s="170"/>
      <c r="M340" s="659" t="s">
        <v>192</v>
      </c>
      <c r="N340" s="163"/>
      <c r="O340" s="163"/>
      <c r="P340" s="165"/>
      <c r="Q340" s="365"/>
      <c r="R340" s="259" t="str">
        <f t="shared" si="155"/>
        <v/>
      </c>
      <c r="S340" s="260" t="str">
        <f>IF(R340="","",IF(R359="Y",T340,IF(R340&gt;=R351-$AA$35*R355,IF(R340&lt;=R351+$AA$35*R355,R340,""),"")))</f>
        <v/>
      </c>
      <c r="T340" s="259" t="str">
        <f t="shared" si="156"/>
        <v/>
      </c>
      <c r="U340" s="259" t="str">
        <f t="shared" si="145"/>
        <v>US$2014/kWh</v>
      </c>
      <c r="V340" s="39"/>
      <c r="W340" s="39"/>
      <c r="Y340" s="525"/>
      <c r="Z340" s="265"/>
      <c r="AA340" s="265"/>
      <c r="AB340" s="265"/>
      <c r="AC340" s="265"/>
      <c r="AD340" s="265"/>
      <c r="AE340" s="265"/>
      <c r="AF340" s="265"/>
      <c r="AG340" s="265"/>
      <c r="AH340" s="265"/>
      <c r="AI340" s="265"/>
      <c r="AJ340" s="265"/>
      <c r="AK340" s="265"/>
      <c r="AL340" s="265"/>
      <c r="AM340" s="265"/>
      <c r="AN340" s="265"/>
      <c r="AO340" s="618"/>
      <c r="AP340" s="269"/>
      <c r="AQ340" s="269"/>
      <c r="AR340" s="600"/>
      <c r="AS340" s="269"/>
      <c r="AT340" s="598" t="str">
        <f t="shared" si="157"/>
        <v/>
      </c>
      <c r="AU340" s="598" t="str">
        <f t="shared" si="157"/>
        <v/>
      </c>
      <c r="AV340" s="269"/>
      <c r="AW340" s="598" t="str">
        <f t="shared" si="146"/>
        <v/>
      </c>
      <c r="AX340" s="598" t="str">
        <f t="shared" si="146"/>
        <v/>
      </c>
      <c r="AY340" s="269"/>
      <c r="AZ340" s="598" t="str">
        <f t="shared" si="147"/>
        <v/>
      </c>
      <c r="BA340" s="598" t="str">
        <f t="shared" si="147"/>
        <v/>
      </c>
      <c r="BB340" s="269"/>
      <c r="BC340" s="598" t="str">
        <f t="shared" si="148"/>
        <v/>
      </c>
      <c r="BD340" s="598" t="str">
        <f t="shared" si="148"/>
        <v/>
      </c>
      <c r="BE340" s="269"/>
      <c r="BF340" s="598" t="str">
        <f t="shared" si="149"/>
        <v/>
      </c>
      <c r="BG340" s="598" t="str">
        <f t="shared" si="149"/>
        <v/>
      </c>
      <c r="BH340" s="269"/>
      <c r="BI340" s="598" t="str">
        <f t="shared" si="150"/>
        <v/>
      </c>
      <c r="BJ340" s="598" t="str">
        <f t="shared" si="150"/>
        <v/>
      </c>
      <c r="BK340" s="269"/>
      <c r="BL340" s="598" t="str">
        <f t="shared" si="151"/>
        <v/>
      </c>
      <c r="BM340" s="598" t="str">
        <f t="shared" si="151"/>
        <v/>
      </c>
      <c r="BN340" s="269"/>
      <c r="BO340" s="598" t="str">
        <f t="shared" si="152"/>
        <v/>
      </c>
      <c r="BP340" s="598" t="str">
        <f t="shared" si="152"/>
        <v/>
      </c>
      <c r="BQ340" s="269"/>
      <c r="BR340" s="598" t="str">
        <f t="shared" si="153"/>
        <v/>
      </c>
      <c r="BS340" s="598" t="str">
        <f t="shared" si="153"/>
        <v/>
      </c>
      <c r="BT340" s="269"/>
      <c r="BU340" s="598" t="str">
        <f t="shared" si="154"/>
        <v/>
      </c>
      <c r="BV340" s="598" t="str">
        <f t="shared" si="154"/>
        <v/>
      </c>
      <c r="BW340" s="269"/>
      <c r="BX340" s="618"/>
    </row>
    <row r="341" spans="1:76" s="174" customFormat="1" ht="14">
      <c r="A341" s="159">
        <v>11</v>
      </c>
      <c r="B341" s="301" t="str">
        <f t="shared" si="144"/>
        <v xml:space="preserve">: </v>
      </c>
      <c r="C341" s="168"/>
      <c r="D341" s="162"/>
      <c r="E341" s="162"/>
      <c r="F341" s="169"/>
      <c r="G341" s="161"/>
      <c r="H341" s="162"/>
      <c r="I341" s="162"/>
      <c r="J341" s="170"/>
      <c r="K341" s="170"/>
      <c r="L341" s="170"/>
      <c r="M341" s="659" t="s">
        <v>192</v>
      </c>
      <c r="N341" s="163"/>
      <c r="O341" s="163"/>
      <c r="P341" s="165"/>
      <c r="Q341" s="365"/>
      <c r="R341" s="259" t="str">
        <f t="shared" si="155"/>
        <v/>
      </c>
      <c r="S341" s="260" t="str">
        <f>IF(R341="","",IF(R359="Y",T341,IF(R341&gt;=R351-$AA$35*R355,IF(R341&lt;=R351+$AA$35*R355,R341,""),"")))</f>
        <v/>
      </c>
      <c r="T341" s="259" t="str">
        <f t="shared" si="156"/>
        <v/>
      </c>
      <c r="U341" s="259" t="str">
        <f t="shared" si="145"/>
        <v>US$2014/kWh</v>
      </c>
      <c r="V341" s="39"/>
      <c r="W341" s="39"/>
      <c r="Y341" s="525"/>
      <c r="Z341" s="265"/>
      <c r="AA341" s="265"/>
      <c r="AB341" s="265"/>
      <c r="AC341" s="265"/>
      <c r="AD341" s="265"/>
      <c r="AE341" s="265"/>
      <c r="AF341" s="265"/>
      <c r="AG341" s="265"/>
      <c r="AH341" s="265"/>
      <c r="AI341" s="265"/>
      <c r="AJ341" s="265"/>
      <c r="AK341" s="265"/>
      <c r="AL341" s="265"/>
      <c r="AM341" s="265"/>
      <c r="AN341" s="265"/>
      <c r="AO341" s="618"/>
      <c r="AP341" s="269"/>
      <c r="AQ341" s="269"/>
      <c r="AR341" s="600"/>
      <c r="AS341" s="269"/>
      <c r="AT341" s="598" t="str">
        <f t="shared" si="157"/>
        <v/>
      </c>
      <c r="AU341" s="598" t="str">
        <f t="shared" si="157"/>
        <v/>
      </c>
      <c r="AV341" s="269"/>
      <c r="AW341" s="598" t="str">
        <f t="shared" si="146"/>
        <v/>
      </c>
      <c r="AX341" s="598" t="str">
        <f t="shared" si="146"/>
        <v/>
      </c>
      <c r="AY341" s="269"/>
      <c r="AZ341" s="598" t="str">
        <f t="shared" si="147"/>
        <v/>
      </c>
      <c r="BA341" s="598" t="str">
        <f t="shared" si="147"/>
        <v/>
      </c>
      <c r="BB341" s="269"/>
      <c r="BC341" s="598" t="str">
        <f t="shared" si="148"/>
        <v/>
      </c>
      <c r="BD341" s="598" t="str">
        <f t="shared" si="148"/>
        <v/>
      </c>
      <c r="BE341" s="269"/>
      <c r="BF341" s="598" t="str">
        <f t="shared" si="149"/>
        <v/>
      </c>
      <c r="BG341" s="598" t="str">
        <f t="shared" si="149"/>
        <v/>
      </c>
      <c r="BH341" s="269"/>
      <c r="BI341" s="598" t="str">
        <f t="shared" si="150"/>
        <v/>
      </c>
      <c r="BJ341" s="598" t="str">
        <f t="shared" si="150"/>
        <v/>
      </c>
      <c r="BK341" s="269"/>
      <c r="BL341" s="598" t="str">
        <f t="shared" si="151"/>
        <v/>
      </c>
      <c r="BM341" s="598" t="str">
        <f t="shared" si="151"/>
        <v/>
      </c>
      <c r="BN341" s="269"/>
      <c r="BO341" s="598" t="str">
        <f t="shared" si="152"/>
        <v/>
      </c>
      <c r="BP341" s="598" t="str">
        <f t="shared" si="152"/>
        <v/>
      </c>
      <c r="BQ341" s="269"/>
      <c r="BR341" s="598" t="str">
        <f t="shared" si="153"/>
        <v/>
      </c>
      <c r="BS341" s="598" t="str">
        <f t="shared" si="153"/>
        <v/>
      </c>
      <c r="BT341" s="269"/>
      <c r="BU341" s="598" t="str">
        <f t="shared" si="154"/>
        <v/>
      </c>
      <c r="BV341" s="598" t="str">
        <f t="shared" si="154"/>
        <v/>
      </c>
      <c r="BW341" s="269"/>
      <c r="BX341" s="618"/>
    </row>
    <row r="342" spans="1:76" s="174" customFormat="1" ht="14">
      <c r="A342" s="159">
        <v>12</v>
      </c>
      <c r="B342" s="301" t="str">
        <f t="shared" si="144"/>
        <v xml:space="preserve">: </v>
      </c>
      <c r="C342" s="169"/>
      <c r="D342" s="169"/>
      <c r="E342" s="169"/>
      <c r="F342" s="169"/>
      <c r="G342" s="161"/>
      <c r="H342" s="162"/>
      <c r="I342" s="162"/>
      <c r="J342" s="170"/>
      <c r="K342" s="170"/>
      <c r="L342" s="170"/>
      <c r="M342" s="659" t="s">
        <v>192</v>
      </c>
      <c r="N342" s="163"/>
      <c r="O342" s="163"/>
      <c r="P342" s="165"/>
      <c r="Q342" s="365"/>
      <c r="R342" s="259" t="str">
        <f t="shared" si="155"/>
        <v/>
      </c>
      <c r="S342" s="260" t="str">
        <f>IF(R342="","",IF(R359="Y",T342,IF(R342&gt;=R351-$AA$35*R355,IF(R342&lt;=R351+$AA$35*R355,R342,""),"")))</f>
        <v/>
      </c>
      <c r="T342" s="259" t="str">
        <f t="shared" si="156"/>
        <v/>
      </c>
      <c r="U342" s="259" t="str">
        <f t="shared" si="145"/>
        <v>US$2014/kWh</v>
      </c>
      <c r="V342" s="39"/>
      <c r="W342" s="39"/>
      <c r="Y342" s="525"/>
      <c r="Z342" s="265"/>
      <c r="AA342" s="265"/>
      <c r="AB342" s="265"/>
      <c r="AC342" s="265"/>
      <c r="AD342" s="265"/>
      <c r="AE342" s="265"/>
      <c r="AF342" s="265"/>
      <c r="AG342" s="265"/>
      <c r="AH342" s="265"/>
      <c r="AI342" s="265"/>
      <c r="AJ342" s="265"/>
      <c r="AK342" s="265"/>
      <c r="AL342" s="265"/>
      <c r="AM342" s="265"/>
      <c r="AN342" s="265"/>
      <c r="AO342" s="618"/>
      <c r="AP342" s="269"/>
      <c r="AQ342" s="269"/>
      <c r="AR342" s="600"/>
      <c r="AS342" s="269"/>
      <c r="AT342" s="598" t="str">
        <f t="shared" si="157"/>
        <v/>
      </c>
      <c r="AU342" s="598" t="str">
        <f t="shared" si="157"/>
        <v/>
      </c>
      <c r="AV342" s="269"/>
      <c r="AW342" s="598" t="str">
        <f t="shared" si="146"/>
        <v/>
      </c>
      <c r="AX342" s="598" t="str">
        <f t="shared" si="146"/>
        <v/>
      </c>
      <c r="AY342" s="269"/>
      <c r="AZ342" s="598" t="str">
        <f t="shared" si="147"/>
        <v/>
      </c>
      <c r="BA342" s="598" t="str">
        <f t="shared" si="147"/>
        <v/>
      </c>
      <c r="BB342" s="269"/>
      <c r="BC342" s="598" t="str">
        <f t="shared" si="148"/>
        <v/>
      </c>
      <c r="BD342" s="598" t="str">
        <f t="shared" si="148"/>
        <v/>
      </c>
      <c r="BE342" s="269"/>
      <c r="BF342" s="598" t="str">
        <f t="shared" si="149"/>
        <v/>
      </c>
      <c r="BG342" s="598" t="str">
        <f t="shared" si="149"/>
        <v/>
      </c>
      <c r="BH342" s="269"/>
      <c r="BI342" s="598" t="str">
        <f t="shared" si="150"/>
        <v/>
      </c>
      <c r="BJ342" s="598" t="str">
        <f t="shared" si="150"/>
        <v/>
      </c>
      <c r="BK342" s="269"/>
      <c r="BL342" s="598" t="str">
        <f t="shared" si="151"/>
        <v/>
      </c>
      <c r="BM342" s="598" t="str">
        <f t="shared" si="151"/>
        <v/>
      </c>
      <c r="BN342" s="269"/>
      <c r="BO342" s="598" t="str">
        <f t="shared" si="152"/>
        <v/>
      </c>
      <c r="BP342" s="598" t="str">
        <f t="shared" si="152"/>
        <v/>
      </c>
      <c r="BQ342" s="269"/>
      <c r="BR342" s="598" t="str">
        <f t="shared" si="153"/>
        <v/>
      </c>
      <c r="BS342" s="598" t="str">
        <f t="shared" si="153"/>
        <v/>
      </c>
      <c r="BT342" s="269"/>
      <c r="BU342" s="598" t="str">
        <f t="shared" si="154"/>
        <v/>
      </c>
      <c r="BV342" s="598" t="str">
        <f t="shared" si="154"/>
        <v/>
      </c>
      <c r="BW342" s="269"/>
      <c r="BX342" s="618"/>
    </row>
    <row r="343" spans="1:76" s="174" customFormat="1" ht="14">
      <c r="A343" s="159">
        <v>13</v>
      </c>
      <c r="B343" s="301" t="str">
        <f t="shared" si="144"/>
        <v xml:space="preserve">: </v>
      </c>
      <c r="C343" s="169"/>
      <c r="D343" s="169"/>
      <c r="E343" s="169"/>
      <c r="F343" s="169"/>
      <c r="G343" s="161"/>
      <c r="H343" s="162"/>
      <c r="I343" s="162"/>
      <c r="J343" s="170"/>
      <c r="K343" s="170"/>
      <c r="L343" s="170"/>
      <c r="M343" s="659" t="s">
        <v>192</v>
      </c>
      <c r="N343" s="163"/>
      <c r="O343" s="163"/>
      <c r="P343" s="165"/>
      <c r="Q343" s="365"/>
      <c r="R343" s="259" t="str">
        <f t="shared" si="155"/>
        <v/>
      </c>
      <c r="S343" s="260" t="str">
        <f>IF(R343="","",IF(R359="Y",T343,IF(R343&gt;=R351-$AA$35*R355,IF(R343&lt;=R351+$AA$35*R355,R343,""),"")))</f>
        <v/>
      </c>
      <c r="T343" s="259" t="str">
        <f t="shared" si="156"/>
        <v/>
      </c>
      <c r="U343" s="259" t="str">
        <f t="shared" si="145"/>
        <v>US$2014/kWh</v>
      </c>
      <c r="V343" s="39"/>
      <c r="W343" s="39"/>
      <c r="Y343" s="525"/>
      <c r="Z343" s="265"/>
      <c r="AA343" s="265"/>
      <c r="AB343" s="265"/>
      <c r="AC343" s="265"/>
      <c r="AD343" s="265"/>
      <c r="AE343" s="265"/>
      <c r="AF343" s="265"/>
      <c r="AG343" s="265"/>
      <c r="AH343" s="265"/>
      <c r="AI343" s="265"/>
      <c r="AJ343" s="265"/>
      <c r="AK343" s="265"/>
      <c r="AL343" s="265"/>
      <c r="AM343" s="265"/>
      <c r="AN343" s="265"/>
      <c r="AO343" s="618"/>
      <c r="AP343" s="269"/>
      <c r="AQ343" s="269"/>
      <c r="AR343" s="600"/>
      <c r="AS343" s="269"/>
      <c r="AT343" s="598" t="str">
        <f t="shared" si="157"/>
        <v/>
      </c>
      <c r="AU343" s="598" t="str">
        <f t="shared" si="157"/>
        <v/>
      </c>
      <c r="AV343" s="269"/>
      <c r="AW343" s="598" t="str">
        <f t="shared" si="146"/>
        <v/>
      </c>
      <c r="AX343" s="598" t="str">
        <f t="shared" si="146"/>
        <v/>
      </c>
      <c r="AY343" s="269"/>
      <c r="AZ343" s="598" t="str">
        <f t="shared" si="147"/>
        <v/>
      </c>
      <c r="BA343" s="598" t="str">
        <f t="shared" si="147"/>
        <v/>
      </c>
      <c r="BB343" s="269"/>
      <c r="BC343" s="598" t="str">
        <f t="shared" si="148"/>
        <v/>
      </c>
      <c r="BD343" s="598" t="str">
        <f t="shared" si="148"/>
        <v/>
      </c>
      <c r="BE343" s="269"/>
      <c r="BF343" s="598" t="str">
        <f t="shared" si="149"/>
        <v/>
      </c>
      <c r="BG343" s="598" t="str">
        <f t="shared" si="149"/>
        <v/>
      </c>
      <c r="BH343" s="269"/>
      <c r="BI343" s="598" t="str">
        <f t="shared" si="150"/>
        <v/>
      </c>
      <c r="BJ343" s="598" t="str">
        <f t="shared" si="150"/>
        <v/>
      </c>
      <c r="BK343" s="269"/>
      <c r="BL343" s="598" t="str">
        <f t="shared" si="151"/>
        <v/>
      </c>
      <c r="BM343" s="598" t="str">
        <f t="shared" si="151"/>
        <v/>
      </c>
      <c r="BN343" s="269"/>
      <c r="BO343" s="598" t="str">
        <f t="shared" si="152"/>
        <v/>
      </c>
      <c r="BP343" s="598" t="str">
        <f t="shared" si="152"/>
        <v/>
      </c>
      <c r="BQ343" s="269"/>
      <c r="BR343" s="598" t="str">
        <f t="shared" si="153"/>
        <v/>
      </c>
      <c r="BS343" s="598" t="str">
        <f t="shared" si="153"/>
        <v/>
      </c>
      <c r="BT343" s="269"/>
      <c r="BU343" s="598" t="str">
        <f t="shared" si="154"/>
        <v/>
      </c>
      <c r="BV343" s="598" t="str">
        <f t="shared" si="154"/>
        <v/>
      </c>
      <c r="BW343" s="269"/>
      <c r="BX343" s="618"/>
    </row>
    <row r="344" spans="1:76" s="174" customFormat="1" ht="14">
      <c r="A344" s="159">
        <v>14</v>
      </c>
      <c r="B344" s="301" t="str">
        <f t="shared" si="144"/>
        <v xml:space="preserve">: </v>
      </c>
      <c r="C344" s="169"/>
      <c r="D344" s="169"/>
      <c r="E344" s="169"/>
      <c r="F344" s="169"/>
      <c r="G344" s="161"/>
      <c r="H344" s="162"/>
      <c r="I344" s="162"/>
      <c r="J344" s="170"/>
      <c r="K344" s="170"/>
      <c r="L344" s="170"/>
      <c r="M344" s="659" t="s">
        <v>192</v>
      </c>
      <c r="N344" s="163"/>
      <c r="O344" s="163"/>
      <c r="P344" s="165"/>
      <c r="Q344" s="365"/>
      <c r="R344" s="259" t="str">
        <f t="shared" si="155"/>
        <v/>
      </c>
      <c r="S344" s="260" t="str">
        <f>IF(R344="","",IF(R359="Y",T344,IF(R344&gt;=R351-$AA$35*R355,IF(R344&lt;=R351+$AA$35*R355,R344,""),"")))</f>
        <v/>
      </c>
      <c r="T344" s="259" t="str">
        <f t="shared" si="156"/>
        <v/>
      </c>
      <c r="U344" s="259" t="str">
        <f t="shared" si="145"/>
        <v>US$2014/kWh</v>
      </c>
      <c r="V344" s="39"/>
      <c r="W344" s="39"/>
      <c r="Y344" s="525"/>
      <c r="Z344" s="265"/>
      <c r="AA344" s="265"/>
      <c r="AB344" s="265"/>
      <c r="AC344" s="265"/>
      <c r="AD344" s="265"/>
      <c r="AE344" s="265"/>
      <c r="AF344" s="265"/>
      <c r="AG344" s="265"/>
      <c r="AH344" s="265"/>
      <c r="AI344" s="265"/>
      <c r="AJ344" s="265"/>
      <c r="AK344" s="265"/>
      <c r="AL344" s="265"/>
      <c r="AM344" s="265"/>
      <c r="AN344" s="265"/>
      <c r="AO344" s="618"/>
      <c r="AP344" s="269"/>
      <c r="AQ344" s="269"/>
      <c r="AR344" s="600"/>
      <c r="AS344" s="269"/>
      <c r="AT344" s="598" t="str">
        <f t="shared" si="157"/>
        <v/>
      </c>
      <c r="AU344" s="598" t="str">
        <f t="shared" si="157"/>
        <v/>
      </c>
      <c r="AV344" s="269"/>
      <c r="AW344" s="598" t="str">
        <f t="shared" si="146"/>
        <v/>
      </c>
      <c r="AX344" s="598" t="str">
        <f t="shared" si="146"/>
        <v/>
      </c>
      <c r="AY344" s="269"/>
      <c r="AZ344" s="598" t="str">
        <f t="shared" si="147"/>
        <v/>
      </c>
      <c r="BA344" s="598" t="str">
        <f t="shared" si="147"/>
        <v/>
      </c>
      <c r="BB344" s="269"/>
      <c r="BC344" s="598" t="str">
        <f t="shared" si="148"/>
        <v/>
      </c>
      <c r="BD344" s="598" t="str">
        <f t="shared" si="148"/>
        <v/>
      </c>
      <c r="BE344" s="269"/>
      <c r="BF344" s="598" t="str">
        <f t="shared" si="149"/>
        <v/>
      </c>
      <c r="BG344" s="598" t="str">
        <f t="shared" si="149"/>
        <v/>
      </c>
      <c r="BH344" s="269"/>
      <c r="BI344" s="598" t="str">
        <f t="shared" si="150"/>
        <v/>
      </c>
      <c r="BJ344" s="598" t="str">
        <f t="shared" si="150"/>
        <v/>
      </c>
      <c r="BK344" s="269"/>
      <c r="BL344" s="598" t="str">
        <f t="shared" si="151"/>
        <v/>
      </c>
      <c r="BM344" s="598" t="str">
        <f t="shared" si="151"/>
        <v/>
      </c>
      <c r="BN344" s="269"/>
      <c r="BO344" s="598" t="str">
        <f t="shared" si="152"/>
        <v/>
      </c>
      <c r="BP344" s="598" t="str">
        <f t="shared" si="152"/>
        <v/>
      </c>
      <c r="BQ344" s="269"/>
      <c r="BR344" s="598" t="str">
        <f t="shared" si="153"/>
        <v/>
      </c>
      <c r="BS344" s="598" t="str">
        <f t="shared" si="153"/>
        <v/>
      </c>
      <c r="BT344" s="269"/>
      <c r="BU344" s="598" t="str">
        <f t="shared" si="154"/>
        <v/>
      </c>
      <c r="BV344" s="598" t="str">
        <f t="shared" si="154"/>
        <v/>
      </c>
      <c r="BW344" s="269"/>
      <c r="BX344" s="618"/>
    </row>
    <row r="345" spans="1:76" s="174" customFormat="1" ht="14">
      <c r="A345" s="159">
        <v>15</v>
      </c>
      <c r="B345" s="301" t="str">
        <f t="shared" si="144"/>
        <v xml:space="preserve">: </v>
      </c>
      <c r="C345" s="169"/>
      <c r="D345" s="169"/>
      <c r="E345" s="169"/>
      <c r="F345" s="169"/>
      <c r="G345" s="161"/>
      <c r="H345" s="162"/>
      <c r="I345" s="162"/>
      <c r="J345" s="170"/>
      <c r="K345" s="170"/>
      <c r="L345" s="170"/>
      <c r="M345" s="659" t="s">
        <v>192</v>
      </c>
      <c r="N345" s="163"/>
      <c r="O345" s="163"/>
      <c r="P345" s="165"/>
      <c r="Q345" s="365"/>
      <c r="R345" s="259" t="str">
        <f t="shared" si="155"/>
        <v/>
      </c>
      <c r="S345" s="260" t="str">
        <f>IF(R345="","",IF(R359="Y",T345,IF(R345&gt;=R351-$AA$35*R355,IF(R345&lt;=R351+$AA$35*R355,R345,""),"")))</f>
        <v/>
      </c>
      <c r="T345" s="259" t="str">
        <f t="shared" si="156"/>
        <v/>
      </c>
      <c r="U345" s="259" t="str">
        <f t="shared" si="145"/>
        <v>US$2014/kWh</v>
      </c>
      <c r="V345" s="39"/>
      <c r="W345" s="39"/>
      <c r="Y345" s="525"/>
      <c r="Z345" s="265"/>
      <c r="AA345" s="265"/>
      <c r="AB345" s="265"/>
      <c r="AC345" s="265"/>
      <c r="AD345" s="265"/>
      <c r="AE345" s="265"/>
      <c r="AF345" s="265"/>
      <c r="AG345" s="265"/>
      <c r="AH345" s="265"/>
      <c r="AI345" s="265"/>
      <c r="AJ345" s="265"/>
      <c r="AK345" s="265"/>
      <c r="AL345" s="265"/>
      <c r="AM345" s="265"/>
      <c r="AN345" s="265"/>
      <c r="AO345" s="618"/>
      <c r="AP345" s="269"/>
      <c r="AQ345" s="269"/>
      <c r="AR345" s="600"/>
      <c r="AS345" s="269"/>
      <c r="AT345" s="598" t="str">
        <f t="shared" si="157"/>
        <v/>
      </c>
      <c r="AU345" s="598" t="str">
        <f t="shared" si="157"/>
        <v/>
      </c>
      <c r="AV345" s="269"/>
      <c r="AW345" s="598" t="str">
        <f t="shared" si="146"/>
        <v/>
      </c>
      <c r="AX345" s="598" t="str">
        <f t="shared" si="146"/>
        <v/>
      </c>
      <c r="AY345" s="269"/>
      <c r="AZ345" s="598" t="str">
        <f t="shared" si="147"/>
        <v/>
      </c>
      <c r="BA345" s="598" t="str">
        <f t="shared" si="147"/>
        <v/>
      </c>
      <c r="BB345" s="269"/>
      <c r="BC345" s="598" t="str">
        <f t="shared" si="148"/>
        <v/>
      </c>
      <c r="BD345" s="598" t="str">
        <f t="shared" si="148"/>
        <v/>
      </c>
      <c r="BE345" s="269"/>
      <c r="BF345" s="598" t="str">
        <f t="shared" si="149"/>
        <v/>
      </c>
      <c r="BG345" s="598" t="str">
        <f t="shared" si="149"/>
        <v/>
      </c>
      <c r="BH345" s="269"/>
      <c r="BI345" s="598" t="str">
        <f t="shared" si="150"/>
        <v/>
      </c>
      <c r="BJ345" s="598" t="str">
        <f t="shared" si="150"/>
        <v/>
      </c>
      <c r="BK345" s="269"/>
      <c r="BL345" s="598" t="str">
        <f t="shared" si="151"/>
        <v/>
      </c>
      <c r="BM345" s="598" t="str">
        <f t="shared" si="151"/>
        <v/>
      </c>
      <c r="BN345" s="269"/>
      <c r="BO345" s="598" t="str">
        <f t="shared" si="152"/>
        <v/>
      </c>
      <c r="BP345" s="598" t="str">
        <f t="shared" si="152"/>
        <v/>
      </c>
      <c r="BQ345" s="269"/>
      <c r="BR345" s="598" t="str">
        <f t="shared" si="153"/>
        <v/>
      </c>
      <c r="BS345" s="598" t="str">
        <f t="shared" si="153"/>
        <v/>
      </c>
      <c r="BT345" s="269"/>
      <c r="BU345" s="598" t="str">
        <f t="shared" si="154"/>
        <v/>
      </c>
      <c r="BV345" s="598" t="str">
        <f t="shared" si="154"/>
        <v/>
      </c>
      <c r="BW345" s="269"/>
      <c r="BX345" s="618"/>
    </row>
    <row r="346" spans="1:76" s="174" customFormat="1" ht="14">
      <c r="A346" s="159">
        <v>16</v>
      </c>
      <c r="B346" s="301" t="str">
        <f t="shared" si="144"/>
        <v xml:space="preserve">: </v>
      </c>
      <c r="C346" s="169"/>
      <c r="D346" s="169"/>
      <c r="E346" s="169"/>
      <c r="F346" s="169"/>
      <c r="G346" s="161"/>
      <c r="H346" s="162"/>
      <c r="I346" s="162"/>
      <c r="J346" s="170"/>
      <c r="K346" s="170"/>
      <c r="L346" s="170"/>
      <c r="M346" s="659" t="s">
        <v>192</v>
      </c>
      <c r="N346" s="163"/>
      <c r="O346" s="163"/>
      <c r="P346" s="165"/>
      <c r="Q346" s="365"/>
      <c r="R346" s="259" t="str">
        <f t="shared" si="155"/>
        <v/>
      </c>
      <c r="S346" s="260" t="str">
        <f>IF(R346="","",IF(R359="Y",T346,IF(R346&gt;=R351-$AA$35*R355,IF(R346&lt;=R351+$AA$35*R355,R346,""),"")))</f>
        <v/>
      </c>
      <c r="T346" s="259" t="str">
        <f t="shared" si="156"/>
        <v/>
      </c>
      <c r="U346" s="259" t="str">
        <f t="shared" si="145"/>
        <v>US$2014/kWh</v>
      </c>
      <c r="V346" s="39"/>
      <c r="W346" s="39"/>
      <c r="Y346" s="525"/>
      <c r="Z346" s="265"/>
      <c r="AA346" s="265"/>
      <c r="AB346" s="265"/>
      <c r="AC346" s="265"/>
      <c r="AD346" s="265"/>
      <c r="AE346" s="265"/>
      <c r="AF346" s="265"/>
      <c r="AG346" s="265"/>
      <c r="AH346" s="265"/>
      <c r="AI346" s="265"/>
      <c r="AJ346" s="265"/>
      <c r="AK346" s="265"/>
      <c r="AL346" s="265"/>
      <c r="AM346" s="265"/>
      <c r="AN346" s="265"/>
      <c r="AO346" s="618"/>
      <c r="AP346" s="269"/>
      <c r="AQ346" s="269"/>
      <c r="AR346" s="600"/>
      <c r="AS346" s="269"/>
      <c r="AT346" s="598" t="str">
        <f t="shared" si="157"/>
        <v/>
      </c>
      <c r="AU346" s="598" t="str">
        <f t="shared" si="157"/>
        <v/>
      </c>
      <c r="AV346" s="269"/>
      <c r="AW346" s="598" t="str">
        <f t="shared" si="146"/>
        <v/>
      </c>
      <c r="AX346" s="598" t="str">
        <f t="shared" si="146"/>
        <v/>
      </c>
      <c r="AY346" s="269"/>
      <c r="AZ346" s="598" t="str">
        <f t="shared" si="147"/>
        <v/>
      </c>
      <c r="BA346" s="598" t="str">
        <f t="shared" si="147"/>
        <v/>
      </c>
      <c r="BB346" s="269"/>
      <c r="BC346" s="598" t="str">
        <f t="shared" si="148"/>
        <v/>
      </c>
      <c r="BD346" s="598" t="str">
        <f t="shared" si="148"/>
        <v/>
      </c>
      <c r="BE346" s="269"/>
      <c r="BF346" s="598" t="str">
        <f t="shared" si="149"/>
        <v/>
      </c>
      <c r="BG346" s="598" t="str">
        <f t="shared" si="149"/>
        <v/>
      </c>
      <c r="BH346" s="269"/>
      <c r="BI346" s="598" t="str">
        <f t="shared" si="150"/>
        <v/>
      </c>
      <c r="BJ346" s="598" t="str">
        <f t="shared" si="150"/>
        <v/>
      </c>
      <c r="BK346" s="269"/>
      <c r="BL346" s="598" t="str">
        <f t="shared" si="151"/>
        <v/>
      </c>
      <c r="BM346" s="598" t="str">
        <f t="shared" si="151"/>
        <v/>
      </c>
      <c r="BN346" s="269"/>
      <c r="BO346" s="598" t="str">
        <f t="shared" si="152"/>
        <v/>
      </c>
      <c r="BP346" s="598" t="str">
        <f t="shared" si="152"/>
        <v/>
      </c>
      <c r="BQ346" s="269"/>
      <c r="BR346" s="598" t="str">
        <f t="shared" si="153"/>
        <v/>
      </c>
      <c r="BS346" s="598" t="str">
        <f t="shared" si="153"/>
        <v/>
      </c>
      <c r="BT346" s="269"/>
      <c r="BU346" s="598" t="str">
        <f t="shared" si="154"/>
        <v/>
      </c>
      <c r="BV346" s="598" t="str">
        <f t="shared" si="154"/>
        <v/>
      </c>
      <c r="BW346" s="269"/>
      <c r="BX346" s="618"/>
    </row>
    <row r="347" spans="1:76" s="174" customFormat="1" ht="14">
      <c r="A347" s="159">
        <v>17</v>
      </c>
      <c r="B347" s="301" t="str">
        <f t="shared" si="144"/>
        <v xml:space="preserve">: </v>
      </c>
      <c r="C347" s="168"/>
      <c r="D347" s="162"/>
      <c r="E347" s="162"/>
      <c r="F347" s="169"/>
      <c r="G347" s="161"/>
      <c r="H347" s="162"/>
      <c r="I347" s="162"/>
      <c r="J347" s="170"/>
      <c r="K347" s="170"/>
      <c r="L347" s="170"/>
      <c r="M347" s="659" t="s">
        <v>192</v>
      </c>
      <c r="N347" s="163"/>
      <c r="O347" s="163"/>
      <c r="P347" s="165"/>
      <c r="Q347" s="365"/>
      <c r="R347" s="259" t="str">
        <f t="shared" si="155"/>
        <v/>
      </c>
      <c r="S347" s="260" t="str">
        <f>IF(R347="","",IF(R359="Y",T347,IF(R347&gt;=R351-$AA$35*R355,IF(R347&lt;=R351+$AA$35*R355,R347,""),"")))</f>
        <v/>
      </c>
      <c r="T347" s="259" t="str">
        <f t="shared" si="156"/>
        <v/>
      </c>
      <c r="U347" s="259" t="str">
        <f t="shared" si="145"/>
        <v>US$2014/kWh</v>
      </c>
      <c r="V347" s="39"/>
      <c r="W347" s="39"/>
      <c r="Y347" s="525"/>
      <c r="Z347" s="265"/>
      <c r="AA347" s="265"/>
      <c r="AB347" s="265"/>
      <c r="AC347" s="265"/>
      <c r="AD347" s="265"/>
      <c r="AE347" s="265"/>
      <c r="AF347" s="265"/>
      <c r="AG347" s="265"/>
      <c r="AH347" s="265"/>
      <c r="AI347" s="265"/>
      <c r="AJ347" s="265"/>
      <c r="AK347" s="265"/>
      <c r="AL347" s="265"/>
      <c r="AM347" s="265"/>
      <c r="AN347" s="265"/>
      <c r="AO347" s="618"/>
      <c r="AP347" s="269"/>
      <c r="AQ347" s="269"/>
      <c r="AR347" s="600"/>
      <c r="AS347" s="269"/>
      <c r="AT347" s="598" t="str">
        <f t="shared" si="157"/>
        <v/>
      </c>
      <c r="AU347" s="598" t="str">
        <f t="shared" si="157"/>
        <v/>
      </c>
      <c r="AV347" s="269"/>
      <c r="AW347" s="598" t="str">
        <f t="shared" si="146"/>
        <v/>
      </c>
      <c r="AX347" s="598" t="str">
        <f t="shared" si="146"/>
        <v/>
      </c>
      <c r="AY347" s="269"/>
      <c r="AZ347" s="598" t="str">
        <f t="shared" si="147"/>
        <v/>
      </c>
      <c r="BA347" s="598" t="str">
        <f t="shared" si="147"/>
        <v/>
      </c>
      <c r="BB347" s="269"/>
      <c r="BC347" s="598" t="str">
        <f t="shared" si="148"/>
        <v/>
      </c>
      <c r="BD347" s="598" t="str">
        <f t="shared" si="148"/>
        <v/>
      </c>
      <c r="BE347" s="269"/>
      <c r="BF347" s="598" t="str">
        <f t="shared" si="149"/>
        <v/>
      </c>
      <c r="BG347" s="598" t="str">
        <f t="shared" si="149"/>
        <v/>
      </c>
      <c r="BH347" s="269"/>
      <c r="BI347" s="598" t="str">
        <f t="shared" si="150"/>
        <v/>
      </c>
      <c r="BJ347" s="598" t="str">
        <f t="shared" si="150"/>
        <v/>
      </c>
      <c r="BK347" s="269"/>
      <c r="BL347" s="598" t="str">
        <f t="shared" si="151"/>
        <v/>
      </c>
      <c r="BM347" s="598" t="str">
        <f t="shared" si="151"/>
        <v/>
      </c>
      <c r="BN347" s="269"/>
      <c r="BO347" s="598" t="str">
        <f t="shared" si="152"/>
        <v/>
      </c>
      <c r="BP347" s="598" t="str">
        <f t="shared" si="152"/>
        <v/>
      </c>
      <c r="BQ347" s="269"/>
      <c r="BR347" s="598" t="str">
        <f t="shared" si="153"/>
        <v/>
      </c>
      <c r="BS347" s="598" t="str">
        <f t="shared" si="153"/>
        <v/>
      </c>
      <c r="BT347" s="269"/>
      <c r="BU347" s="598" t="str">
        <f t="shared" si="154"/>
        <v/>
      </c>
      <c r="BV347" s="598" t="str">
        <f t="shared" si="154"/>
        <v/>
      </c>
      <c r="BW347" s="269"/>
      <c r="BX347" s="618"/>
    </row>
    <row r="348" spans="1:76" s="174" customFormat="1" ht="14">
      <c r="A348" s="159">
        <v>18</v>
      </c>
      <c r="B348" s="301" t="str">
        <f t="shared" si="144"/>
        <v xml:space="preserve">: </v>
      </c>
      <c r="C348" s="168"/>
      <c r="D348" s="162"/>
      <c r="E348" s="162"/>
      <c r="F348" s="169"/>
      <c r="G348" s="161"/>
      <c r="H348" s="162"/>
      <c r="I348" s="162"/>
      <c r="J348" s="170"/>
      <c r="K348" s="170"/>
      <c r="L348" s="170"/>
      <c r="M348" s="659" t="s">
        <v>192</v>
      </c>
      <c r="N348" s="163"/>
      <c r="O348" s="163"/>
      <c r="P348" s="165"/>
      <c r="Q348" s="365"/>
      <c r="R348" s="259" t="str">
        <f t="shared" si="155"/>
        <v/>
      </c>
      <c r="S348" s="260" t="str">
        <f>IF(R348="","",IF(R359="Y",T348,IF(R348&gt;=R351-$AA$35*R355,IF(R348&lt;=R351+$AA$35*R355,R348,""),"")))</f>
        <v/>
      </c>
      <c r="T348" s="259" t="str">
        <f t="shared" si="156"/>
        <v/>
      </c>
      <c r="U348" s="259" t="str">
        <f t="shared" si="145"/>
        <v>US$2014/kWh</v>
      </c>
      <c r="V348" s="39"/>
      <c r="W348" s="39"/>
      <c r="Y348" s="525"/>
      <c r="Z348" s="265"/>
      <c r="AA348" s="265"/>
      <c r="AB348" s="265"/>
      <c r="AC348" s="265"/>
      <c r="AD348" s="265"/>
      <c r="AE348" s="265"/>
      <c r="AF348" s="265"/>
      <c r="AG348" s="265"/>
      <c r="AH348" s="265"/>
      <c r="AI348" s="265"/>
      <c r="AJ348" s="265"/>
      <c r="AK348" s="265"/>
      <c r="AL348" s="265"/>
      <c r="AM348" s="265"/>
      <c r="AN348" s="265"/>
      <c r="AO348" s="618"/>
      <c r="AP348" s="269"/>
      <c r="AQ348" s="269"/>
      <c r="AR348" s="600"/>
      <c r="AS348" s="269"/>
      <c r="AT348" s="598" t="str">
        <f t="shared" si="157"/>
        <v/>
      </c>
      <c r="AU348" s="598" t="str">
        <f t="shared" si="157"/>
        <v/>
      </c>
      <c r="AV348" s="269"/>
      <c r="AW348" s="598" t="str">
        <f t="shared" si="146"/>
        <v/>
      </c>
      <c r="AX348" s="598" t="str">
        <f t="shared" si="146"/>
        <v/>
      </c>
      <c r="AY348" s="269"/>
      <c r="AZ348" s="598" t="str">
        <f t="shared" si="147"/>
        <v/>
      </c>
      <c r="BA348" s="598" t="str">
        <f t="shared" si="147"/>
        <v/>
      </c>
      <c r="BB348" s="269"/>
      <c r="BC348" s="598" t="str">
        <f t="shared" si="148"/>
        <v/>
      </c>
      <c r="BD348" s="598" t="str">
        <f t="shared" si="148"/>
        <v/>
      </c>
      <c r="BE348" s="269"/>
      <c r="BF348" s="598" t="str">
        <f t="shared" si="149"/>
        <v/>
      </c>
      <c r="BG348" s="598" t="str">
        <f t="shared" si="149"/>
        <v/>
      </c>
      <c r="BH348" s="269"/>
      <c r="BI348" s="598" t="str">
        <f t="shared" si="150"/>
        <v/>
      </c>
      <c r="BJ348" s="598" t="str">
        <f t="shared" si="150"/>
        <v/>
      </c>
      <c r="BK348" s="269"/>
      <c r="BL348" s="598" t="str">
        <f t="shared" si="151"/>
        <v/>
      </c>
      <c r="BM348" s="598" t="str">
        <f t="shared" si="151"/>
        <v/>
      </c>
      <c r="BN348" s="269"/>
      <c r="BO348" s="598" t="str">
        <f t="shared" si="152"/>
        <v/>
      </c>
      <c r="BP348" s="598" t="str">
        <f t="shared" si="152"/>
        <v/>
      </c>
      <c r="BQ348" s="269"/>
      <c r="BR348" s="598" t="str">
        <f t="shared" si="153"/>
        <v/>
      </c>
      <c r="BS348" s="598" t="str">
        <f t="shared" si="153"/>
        <v/>
      </c>
      <c r="BT348" s="269"/>
      <c r="BU348" s="598" t="str">
        <f t="shared" si="154"/>
        <v/>
      </c>
      <c r="BV348" s="598" t="str">
        <f t="shared" si="154"/>
        <v/>
      </c>
      <c r="BW348" s="269"/>
      <c r="BX348" s="618"/>
    </row>
    <row r="349" spans="1:76" s="174" customFormat="1" ht="14">
      <c r="A349" s="159">
        <v>19</v>
      </c>
      <c r="B349" s="301" t="str">
        <f t="shared" si="144"/>
        <v xml:space="preserve">: </v>
      </c>
      <c r="C349" s="168"/>
      <c r="D349" s="162"/>
      <c r="E349" s="162"/>
      <c r="F349" s="169"/>
      <c r="G349" s="161"/>
      <c r="H349" s="162"/>
      <c r="I349" s="162"/>
      <c r="J349" s="170"/>
      <c r="K349" s="170"/>
      <c r="L349" s="170"/>
      <c r="M349" s="659" t="s">
        <v>192</v>
      </c>
      <c r="N349" s="163"/>
      <c r="O349" s="163"/>
      <c r="P349" s="165"/>
      <c r="Q349" s="365"/>
      <c r="R349" s="259" t="str">
        <f t="shared" si="155"/>
        <v/>
      </c>
      <c r="S349" s="260" t="str">
        <f>IF(R349="","",IF(R359="Y",T349,IF(R349&gt;=R351-$AA$35*R355,IF(R349&lt;=R351+$AA$35*R355,R349,""),"")))</f>
        <v/>
      </c>
      <c r="T349" s="259" t="str">
        <f t="shared" si="156"/>
        <v/>
      </c>
      <c r="U349" s="259" t="str">
        <f t="shared" si="145"/>
        <v>US$2014/kWh</v>
      </c>
      <c r="V349" s="39"/>
      <c r="W349" s="39"/>
      <c r="Y349" s="525"/>
      <c r="Z349" s="265"/>
      <c r="AA349" s="265"/>
      <c r="AB349" s="265"/>
      <c r="AC349" s="265"/>
      <c r="AD349" s="265"/>
      <c r="AE349" s="265"/>
      <c r="AF349" s="265"/>
      <c r="AG349" s="265"/>
      <c r="AH349" s="265"/>
      <c r="AI349" s="265"/>
      <c r="AJ349" s="265"/>
      <c r="AK349" s="265"/>
      <c r="AL349" s="265"/>
      <c r="AM349" s="265"/>
      <c r="AN349" s="265"/>
      <c r="AO349" s="618"/>
      <c r="AP349" s="269"/>
      <c r="AQ349" s="269"/>
      <c r="AR349" s="600"/>
      <c r="AS349" s="269"/>
      <c r="AT349" s="598" t="str">
        <f t="shared" si="157"/>
        <v/>
      </c>
      <c r="AU349" s="598" t="str">
        <f t="shared" si="157"/>
        <v/>
      </c>
      <c r="AV349" s="269"/>
      <c r="AW349" s="598" t="str">
        <f t="shared" si="146"/>
        <v/>
      </c>
      <c r="AX349" s="598" t="str">
        <f t="shared" si="146"/>
        <v/>
      </c>
      <c r="AY349" s="269"/>
      <c r="AZ349" s="598" t="str">
        <f t="shared" si="147"/>
        <v/>
      </c>
      <c r="BA349" s="598" t="str">
        <f t="shared" si="147"/>
        <v/>
      </c>
      <c r="BB349" s="269"/>
      <c r="BC349" s="598" t="str">
        <f t="shared" si="148"/>
        <v/>
      </c>
      <c r="BD349" s="598" t="str">
        <f t="shared" si="148"/>
        <v/>
      </c>
      <c r="BE349" s="269"/>
      <c r="BF349" s="598" t="str">
        <f t="shared" si="149"/>
        <v/>
      </c>
      <c r="BG349" s="598" t="str">
        <f t="shared" si="149"/>
        <v/>
      </c>
      <c r="BH349" s="269"/>
      <c r="BI349" s="598" t="str">
        <f t="shared" si="150"/>
        <v/>
      </c>
      <c r="BJ349" s="598" t="str">
        <f t="shared" si="150"/>
        <v/>
      </c>
      <c r="BK349" s="269"/>
      <c r="BL349" s="598" t="str">
        <f t="shared" si="151"/>
        <v/>
      </c>
      <c r="BM349" s="598" t="str">
        <f t="shared" si="151"/>
        <v/>
      </c>
      <c r="BN349" s="269"/>
      <c r="BO349" s="598" t="str">
        <f t="shared" si="152"/>
        <v/>
      </c>
      <c r="BP349" s="598" t="str">
        <f t="shared" si="152"/>
        <v/>
      </c>
      <c r="BQ349" s="269"/>
      <c r="BR349" s="598" t="str">
        <f t="shared" si="153"/>
        <v/>
      </c>
      <c r="BS349" s="598" t="str">
        <f t="shared" si="153"/>
        <v/>
      </c>
      <c r="BT349" s="269"/>
      <c r="BU349" s="598" t="str">
        <f t="shared" si="154"/>
        <v/>
      </c>
      <c r="BV349" s="598" t="str">
        <f t="shared" si="154"/>
        <v/>
      </c>
      <c r="BW349" s="269"/>
      <c r="BX349" s="618"/>
    </row>
    <row r="350" spans="1:76" s="174" customFormat="1" ht="14">
      <c r="A350" s="159">
        <v>20</v>
      </c>
      <c r="B350" s="301" t="str">
        <f t="shared" si="144"/>
        <v xml:space="preserve">: </v>
      </c>
      <c r="C350" s="168"/>
      <c r="D350" s="162"/>
      <c r="E350" s="162"/>
      <c r="F350" s="169"/>
      <c r="G350" s="161"/>
      <c r="H350" s="162"/>
      <c r="I350" s="162"/>
      <c r="J350" s="170"/>
      <c r="K350" s="170"/>
      <c r="L350" s="170"/>
      <c r="M350" s="659" t="s">
        <v>192</v>
      </c>
      <c r="N350" s="163"/>
      <c r="O350" s="163"/>
      <c r="P350" s="165"/>
      <c r="Q350" s="365"/>
      <c r="R350" s="259" t="str">
        <f t="shared" si="155"/>
        <v/>
      </c>
      <c r="S350" s="260" t="str">
        <f>IF(R350="","",IF(R359="Y",T350,IF(R350&gt;=R351-$AA$35*R355,IF(R350&lt;=R351+$AA$35*R355,R350,""),"")))</f>
        <v/>
      </c>
      <c r="T350" s="259" t="str">
        <f t="shared" si="156"/>
        <v/>
      </c>
      <c r="U350" s="259" t="str">
        <f t="shared" si="145"/>
        <v>US$2014/kWh</v>
      </c>
      <c r="V350" s="39"/>
      <c r="W350" s="39"/>
      <c r="Y350" s="525"/>
      <c r="Z350" s="265"/>
      <c r="AA350" s="265"/>
      <c r="AB350" s="265"/>
      <c r="AC350" s="265"/>
      <c r="AD350" s="265"/>
      <c r="AE350" s="265"/>
      <c r="AF350" s="265"/>
      <c r="AG350" s="265"/>
      <c r="AH350" s="265"/>
      <c r="AI350" s="265"/>
      <c r="AJ350" s="265"/>
      <c r="AK350" s="265"/>
      <c r="AL350" s="265"/>
      <c r="AM350" s="265"/>
      <c r="AN350" s="265"/>
      <c r="AO350" s="618"/>
      <c r="AP350" s="269"/>
      <c r="AQ350" s="269"/>
      <c r="AR350" s="600"/>
      <c r="AS350" s="269"/>
      <c r="AT350" s="598" t="str">
        <f t="shared" si="157"/>
        <v/>
      </c>
      <c r="AU350" s="598" t="str">
        <f t="shared" si="157"/>
        <v/>
      </c>
      <c r="AV350" s="269"/>
      <c r="AW350" s="598" t="str">
        <f t="shared" si="146"/>
        <v/>
      </c>
      <c r="AX350" s="598" t="str">
        <f t="shared" si="146"/>
        <v/>
      </c>
      <c r="AY350" s="269"/>
      <c r="AZ350" s="598" t="str">
        <f t="shared" si="147"/>
        <v/>
      </c>
      <c r="BA350" s="598" t="str">
        <f t="shared" si="147"/>
        <v/>
      </c>
      <c r="BB350" s="269"/>
      <c r="BC350" s="598" t="str">
        <f t="shared" si="148"/>
        <v/>
      </c>
      <c r="BD350" s="598" t="str">
        <f t="shared" si="148"/>
        <v/>
      </c>
      <c r="BE350" s="269"/>
      <c r="BF350" s="598" t="str">
        <f t="shared" si="149"/>
        <v/>
      </c>
      <c r="BG350" s="598" t="str">
        <f t="shared" si="149"/>
        <v/>
      </c>
      <c r="BH350" s="269"/>
      <c r="BI350" s="598" t="str">
        <f t="shared" si="150"/>
        <v/>
      </c>
      <c r="BJ350" s="598" t="str">
        <f t="shared" si="150"/>
        <v/>
      </c>
      <c r="BK350" s="269"/>
      <c r="BL350" s="598" t="str">
        <f t="shared" si="151"/>
        <v/>
      </c>
      <c r="BM350" s="598" t="str">
        <f t="shared" si="151"/>
        <v/>
      </c>
      <c r="BN350" s="269"/>
      <c r="BO350" s="598" t="str">
        <f t="shared" si="152"/>
        <v/>
      </c>
      <c r="BP350" s="598" t="str">
        <f t="shared" si="152"/>
        <v/>
      </c>
      <c r="BQ350" s="269"/>
      <c r="BR350" s="598" t="str">
        <f t="shared" si="153"/>
        <v/>
      </c>
      <c r="BS350" s="598" t="str">
        <f t="shared" si="153"/>
        <v/>
      </c>
      <c r="BT350" s="269"/>
      <c r="BU350" s="598" t="str">
        <f t="shared" si="154"/>
        <v/>
      </c>
      <c r="BV350" s="598" t="str">
        <f t="shared" si="154"/>
        <v/>
      </c>
      <c r="BW350" s="269"/>
      <c r="BX350" s="618"/>
    </row>
    <row r="351" spans="1:76" s="174" customFormat="1" ht="14">
      <c r="A351" s="172"/>
      <c r="B351" s="302" t="s">
        <v>159</v>
      </c>
      <c r="C351" s="173"/>
      <c r="D351" s="173"/>
      <c r="E351" s="173"/>
      <c r="F351" s="173"/>
      <c r="H351" s="39"/>
      <c r="I351" s="175"/>
      <c r="L351" s="174" t="s">
        <v>99</v>
      </c>
      <c r="O351" s="165"/>
      <c r="P351" s="165"/>
      <c r="Q351" s="175" t="s">
        <v>31</v>
      </c>
      <c r="R351" s="261" t="e">
        <f>AVERAGE(R331:R350)</f>
        <v>#DIV/0!</v>
      </c>
      <c r="S351" s="261" t="e">
        <f>IF(R359="Y",SUM(S331:S350)/SUM(N331:N350),AVERAGE(S331:S350))</f>
        <v>#DIV/0!</v>
      </c>
      <c r="T351" s="262" t="e">
        <f>SUM(T331:T350)/SUM(N331:N350)</f>
        <v>#DIV/0!</v>
      </c>
      <c r="U351" s="269"/>
      <c r="V351" s="39"/>
      <c r="W351" s="39"/>
      <c r="Y351" s="601"/>
      <c r="Z351" s="265"/>
      <c r="AA351" s="265"/>
      <c r="AB351" s="265"/>
      <c r="AC351" s="265"/>
      <c r="AD351" s="265"/>
      <c r="AE351" s="265"/>
      <c r="AF351" s="265"/>
      <c r="AG351" s="265"/>
      <c r="AH351" s="265"/>
      <c r="AI351" s="265"/>
      <c r="AJ351" s="265"/>
      <c r="AK351" s="265"/>
      <c r="AL351" s="265"/>
      <c r="AM351" s="265"/>
      <c r="AN351" s="265"/>
      <c r="AO351" s="618"/>
      <c r="AP351" s="269"/>
      <c r="AQ351" s="269"/>
      <c r="AR351" s="269"/>
      <c r="AS351" s="602" t="s">
        <v>31</v>
      </c>
      <c r="AT351" s="603" t="e">
        <f>AVERAGE(AT331:AT350)</f>
        <v>#DIV/0!</v>
      </c>
      <c r="AU351" s="603" t="e">
        <f>SUM(AU331:AU350)/COUNTIF(AU331:AU350,"&gt;0")</f>
        <v>#DIV/0!</v>
      </c>
      <c r="AV351" s="602"/>
      <c r="AW351" s="603" t="e">
        <f>AVERAGE(AW331:AW350)</f>
        <v>#DIV/0!</v>
      </c>
      <c r="AX351" s="603" t="e">
        <f>SUM(AX331:AX350)/COUNTIF(AX331:AX350,"&gt;0")</f>
        <v>#DIV/0!</v>
      </c>
      <c r="AY351" s="269"/>
      <c r="AZ351" s="603" t="e">
        <f>AVERAGE(AZ331:AZ350)</f>
        <v>#DIV/0!</v>
      </c>
      <c r="BA351" s="603" t="e">
        <f>SUM(BA331:BA350)/COUNTIF(BA331:BA350,"&gt;0")</f>
        <v>#DIV/0!</v>
      </c>
      <c r="BB351" s="269"/>
      <c r="BC351" s="603" t="e">
        <f>AVERAGE(BC331:BC350)</f>
        <v>#DIV/0!</v>
      </c>
      <c r="BD351" s="603" t="e">
        <f>SUM(BD331:BD350)/COUNTIF(BD331:BD350,"&gt;0")</f>
        <v>#DIV/0!</v>
      </c>
      <c r="BE351" s="269"/>
      <c r="BF351" s="603" t="e">
        <f>AVERAGE(BF331:BF350)</f>
        <v>#DIV/0!</v>
      </c>
      <c r="BG351" s="603" t="e">
        <f>SUM(BG331:BG350)/COUNTIF(BG331:BG350,"&gt;0")</f>
        <v>#DIV/0!</v>
      </c>
      <c r="BH351" s="269"/>
      <c r="BI351" s="603" t="e">
        <f>AVERAGE(BI331:BI350)</f>
        <v>#DIV/0!</v>
      </c>
      <c r="BJ351" s="603" t="e">
        <f>SUM(BJ331:BJ350)/COUNTIF(BJ331:BJ350,"&gt;0")</f>
        <v>#DIV/0!</v>
      </c>
      <c r="BK351" s="602"/>
      <c r="BL351" s="603" t="e">
        <f>AVERAGE(BL331:BL350)</f>
        <v>#DIV/0!</v>
      </c>
      <c r="BM351" s="603" t="e">
        <f>SUM(BM331:BM350)/COUNTIF(BM331:BM350,"&gt;0")</f>
        <v>#DIV/0!</v>
      </c>
      <c r="BN351" s="269"/>
      <c r="BO351" s="603" t="e">
        <f>AVERAGE(BO331:BO350)</f>
        <v>#DIV/0!</v>
      </c>
      <c r="BP351" s="603" t="e">
        <f>SUM(BP331:BP350)/COUNTIF(BP331:BP350,"&gt;0")</f>
        <v>#DIV/0!</v>
      </c>
      <c r="BQ351" s="269"/>
      <c r="BR351" s="603" t="e">
        <f>AVERAGE(BR331:BR350)</f>
        <v>#DIV/0!</v>
      </c>
      <c r="BS351" s="603" t="e">
        <f>SUM(BS331:BS350)/COUNTIF(BS331:BS350,"&gt;0")</f>
        <v>#DIV/0!</v>
      </c>
      <c r="BT351" s="269"/>
      <c r="BU351" s="603" t="e">
        <f>AVERAGE(BU331:BU350)</f>
        <v>#DIV/0!</v>
      </c>
      <c r="BV351" s="603" t="e">
        <f>SUM(BV331:BV350)/COUNTIF(BV331:BV350,"&gt;0")</f>
        <v>#DIV/0!</v>
      </c>
      <c r="BW351" s="269"/>
      <c r="BX351" s="618"/>
    </row>
    <row r="352" spans="1:76" s="174" customFormat="1" ht="15">
      <c r="A352" s="172"/>
      <c r="B352" s="302" t="s">
        <v>160</v>
      </c>
      <c r="C352" s="173" t="s">
        <v>112</v>
      </c>
      <c r="D352" s="840"/>
      <c r="E352" s="841"/>
      <c r="F352" s="841"/>
      <c r="G352" s="841"/>
      <c r="H352" s="841"/>
      <c r="I352" s="841"/>
      <c r="J352" s="842"/>
      <c r="O352" s="165"/>
      <c r="P352" s="165"/>
      <c r="Q352" s="366" t="s">
        <v>33</v>
      </c>
      <c r="R352" s="367" t="e">
        <f>R351+U352*R355</f>
        <v>#DIV/0!</v>
      </c>
      <c r="S352" s="367" t="e">
        <f>S351+U352*S355</f>
        <v>#DIV/0!</v>
      </c>
      <c r="T352" s="367" t="e">
        <f>T351+U352*T355</f>
        <v>#DIV/0!</v>
      </c>
      <c r="U352" s="368">
        <v>1</v>
      </c>
      <c r="V352" s="50" t="s">
        <v>142</v>
      </c>
      <c r="W352" s="39"/>
      <c r="X352" t="s">
        <v>273</v>
      </c>
      <c r="Y352" s="605"/>
      <c r="Z352" s="265"/>
      <c r="AA352" s="265"/>
      <c r="AB352" s="265"/>
      <c r="AC352" s="265"/>
      <c r="AD352" s="265"/>
      <c r="AE352" s="265"/>
      <c r="AF352" s="265"/>
      <c r="AG352" s="265"/>
      <c r="AH352" s="265"/>
      <c r="AI352" s="265"/>
      <c r="AJ352" s="265"/>
      <c r="AK352" s="265"/>
      <c r="AL352" s="265"/>
      <c r="AM352" s="265"/>
      <c r="AN352" s="265"/>
      <c r="AO352" s="618"/>
      <c r="AP352" s="269"/>
      <c r="AQ352" s="269"/>
      <c r="AR352" s="269"/>
      <c r="AS352" s="606" t="s">
        <v>33</v>
      </c>
      <c r="AT352" s="607" t="e">
        <f>AT351+(AT357*AT354)</f>
        <v>#DIV/0!</v>
      </c>
      <c r="AU352" s="607" t="e">
        <f>AU351+(AU357*AT354)</f>
        <v>#DIV/0!</v>
      </c>
      <c r="AV352" s="606"/>
      <c r="AW352" s="607" t="e">
        <f>AW351+(AW357*AW354)</f>
        <v>#DIV/0!</v>
      </c>
      <c r="AX352" s="607" t="e">
        <f>AX351+(AX357*AW354)</f>
        <v>#DIV/0!</v>
      </c>
      <c r="AY352" s="269"/>
      <c r="AZ352" s="607" t="e">
        <f>AZ351+(AZ357*AZ354)</f>
        <v>#DIV/0!</v>
      </c>
      <c r="BA352" s="607" t="e">
        <f>BA351+(BA357*AZ354)</f>
        <v>#DIV/0!</v>
      </c>
      <c r="BB352" s="269"/>
      <c r="BC352" s="607" t="e">
        <f>BC351+(BC357*BC354)</f>
        <v>#DIV/0!</v>
      </c>
      <c r="BD352" s="607" t="e">
        <f>BD351+(BD357*BC354)</f>
        <v>#DIV/0!</v>
      </c>
      <c r="BE352" s="269"/>
      <c r="BF352" s="607" t="e">
        <f>BF351+(BF357*BF354)</f>
        <v>#DIV/0!</v>
      </c>
      <c r="BG352" s="607" t="e">
        <f>BG351+(BG357*BF354)</f>
        <v>#DIV/0!</v>
      </c>
      <c r="BH352" s="269"/>
      <c r="BI352" s="607" t="e">
        <f>BI351+(BI357*BI354)</f>
        <v>#DIV/0!</v>
      </c>
      <c r="BJ352" s="607" t="e">
        <f>BJ351+(BJ357*BI354)</f>
        <v>#DIV/0!</v>
      </c>
      <c r="BK352" s="606"/>
      <c r="BL352" s="607" t="e">
        <f>BL351+(BL357*BL354)</f>
        <v>#DIV/0!</v>
      </c>
      <c r="BM352" s="607" t="e">
        <f>BM351+(BM357*BL354)</f>
        <v>#DIV/0!</v>
      </c>
      <c r="BN352" s="269"/>
      <c r="BO352" s="607" t="e">
        <f>BO351+(BO357*BO354)</f>
        <v>#DIV/0!</v>
      </c>
      <c r="BP352" s="607" t="e">
        <f>BP351+(BP357*BO354)</f>
        <v>#DIV/0!</v>
      </c>
      <c r="BQ352" s="269"/>
      <c r="BR352" s="607" t="e">
        <f>BR351+(BR357*BR354)</f>
        <v>#DIV/0!</v>
      </c>
      <c r="BS352" s="607" t="e">
        <f>BS351+(BS357*BR354)</f>
        <v>#DIV/0!</v>
      </c>
      <c r="BT352" s="269"/>
      <c r="BU352" s="607" t="e">
        <f>BU351+(BU357*BU354)</f>
        <v>#DIV/0!</v>
      </c>
      <c r="BV352" s="607" t="e">
        <f>BV351+(BV357*BU354)</f>
        <v>#DIV/0!</v>
      </c>
      <c r="BW352" s="269"/>
      <c r="BX352" s="618"/>
    </row>
    <row r="353" spans="1:76" s="174" customFormat="1" ht="15">
      <c r="A353" s="172"/>
      <c r="B353" s="302" t="s">
        <v>161</v>
      </c>
      <c r="C353" s="179"/>
      <c r="D353" s="843"/>
      <c r="E353" s="844"/>
      <c r="F353" s="844"/>
      <c r="G353" s="844"/>
      <c r="H353" s="844"/>
      <c r="I353" s="844"/>
      <c r="J353" s="845"/>
      <c r="K353" s="39"/>
      <c r="L353" s="39"/>
      <c r="Q353" s="366" t="s">
        <v>32</v>
      </c>
      <c r="R353" s="367" t="e">
        <f>IF($X353="Y",MIN(R331:R350),R351-$U353*R355)</f>
        <v>#DIV/0!</v>
      </c>
      <c r="S353" s="367" t="e">
        <f>IF($X353="Y",MIN(S331:S350),S351-$U353*S355)</f>
        <v>#DIV/0!</v>
      </c>
      <c r="T353" s="367" t="e">
        <f>IF($X353="Y",MIN(T331:T350),T351-$U353*T355)</f>
        <v>#DIV/0!</v>
      </c>
      <c r="U353" s="368">
        <v>1</v>
      </c>
      <c r="V353" s="50" t="s">
        <v>143</v>
      </c>
      <c r="W353" s="39"/>
      <c r="X353" s="369" t="s">
        <v>36</v>
      </c>
      <c r="Y353" s="605"/>
      <c r="Z353" s="265"/>
      <c r="AA353" s="265"/>
      <c r="AB353" s="265"/>
      <c r="AC353" s="265"/>
      <c r="AD353" s="265"/>
      <c r="AE353" s="265"/>
      <c r="AF353" s="265"/>
      <c r="AG353" s="265"/>
      <c r="AH353" s="265"/>
      <c r="AI353" s="265"/>
      <c r="AJ353" s="265"/>
      <c r="AK353" s="265"/>
      <c r="AL353" s="265"/>
      <c r="AM353" s="265"/>
      <c r="AN353" s="265"/>
      <c r="AO353" s="618"/>
      <c r="AP353" s="269"/>
      <c r="AQ353" s="269"/>
      <c r="AR353" s="269"/>
      <c r="AS353" s="606" t="s">
        <v>32</v>
      </c>
      <c r="AT353" s="607" t="e">
        <f>AT351-(AT357*AT355)</f>
        <v>#DIV/0!</v>
      </c>
      <c r="AU353" s="607" t="e">
        <f>AU351-(AU357*AT355)</f>
        <v>#DIV/0!</v>
      </c>
      <c r="AV353" s="606"/>
      <c r="AW353" s="607" t="e">
        <f>AW351-(AW357*AW355)</f>
        <v>#DIV/0!</v>
      </c>
      <c r="AX353" s="607" t="e">
        <f>AX351-(AX357*AW355)</f>
        <v>#DIV/0!</v>
      </c>
      <c r="AY353" s="269"/>
      <c r="AZ353" s="607" t="e">
        <f>AZ351-(AZ357*AZ355)</f>
        <v>#DIV/0!</v>
      </c>
      <c r="BA353" s="607" t="e">
        <f>BA351-(BA357*AZ355)</f>
        <v>#DIV/0!</v>
      </c>
      <c r="BB353" s="269"/>
      <c r="BC353" s="607" t="e">
        <f>BC351-(BC357*BC355)</f>
        <v>#DIV/0!</v>
      </c>
      <c r="BD353" s="607" t="e">
        <f>BD351-(BD357*BC355)</f>
        <v>#DIV/0!</v>
      </c>
      <c r="BE353" s="269"/>
      <c r="BF353" s="607" t="e">
        <f>BF351-(BF357*BF355)</f>
        <v>#DIV/0!</v>
      </c>
      <c r="BG353" s="607" t="e">
        <f>BG351-(BG357*BF355)</f>
        <v>#DIV/0!</v>
      </c>
      <c r="BH353" s="269"/>
      <c r="BI353" s="607" t="e">
        <f>BI351-(BI357*BI355)</f>
        <v>#DIV/0!</v>
      </c>
      <c r="BJ353" s="607" t="e">
        <f>BJ351-(BJ357*BI355)</f>
        <v>#DIV/0!</v>
      </c>
      <c r="BK353" s="606"/>
      <c r="BL353" s="607" t="e">
        <f>BL351-(BL357*BL355)</f>
        <v>#DIV/0!</v>
      </c>
      <c r="BM353" s="607" t="e">
        <f>BM351-(BM357*BL355)</f>
        <v>#DIV/0!</v>
      </c>
      <c r="BN353" s="269"/>
      <c r="BO353" s="607" t="e">
        <f>BO351-(BO357*BO355)</f>
        <v>#DIV/0!</v>
      </c>
      <c r="BP353" s="607" t="e">
        <f>BP351-(BP357*BO355)</f>
        <v>#DIV/0!</v>
      </c>
      <c r="BQ353" s="269"/>
      <c r="BR353" s="607" t="e">
        <f>BR351-(BR357*BR355)</f>
        <v>#DIV/0!</v>
      </c>
      <c r="BS353" s="607" t="e">
        <f>BS351-(BS357*BR355)</f>
        <v>#DIV/0!</v>
      </c>
      <c r="BT353" s="269"/>
      <c r="BU353" s="607" t="e">
        <f>BU351-(BU357*BU355)</f>
        <v>#DIV/0!</v>
      </c>
      <c r="BV353" s="607" t="e">
        <f>BV351-(BV357*BU355)</f>
        <v>#DIV/0!</v>
      </c>
      <c r="BW353" s="269"/>
      <c r="BX353" s="618"/>
    </row>
    <row r="354" spans="1:76" s="174" customFormat="1" ht="14">
      <c r="A354" s="172"/>
      <c r="B354" s="303"/>
      <c r="C354" s="179"/>
      <c r="D354" s="843"/>
      <c r="E354" s="844"/>
      <c r="F354" s="844"/>
      <c r="G354" s="844"/>
      <c r="H354" s="844"/>
      <c r="I354" s="844"/>
      <c r="J354" s="845"/>
      <c r="Q354" s="176" t="s">
        <v>10</v>
      </c>
      <c r="R354" s="263" t="e">
        <f>IF((0.67*R355)&gt;R351,"no","yes")</f>
        <v>#DIV/0!</v>
      </c>
      <c r="S354" s="263" t="e">
        <f>IF((0.67*S355)&gt;S351,"no","yes")</f>
        <v>#DIV/0!</v>
      </c>
      <c r="T354" s="263" t="e">
        <f>IF((0.67*T355)&gt;T351,"no","yes")</f>
        <v>#DIV/0!</v>
      </c>
      <c r="Y354" s="605"/>
      <c r="Z354" s="265"/>
      <c r="AA354" s="265"/>
      <c r="AB354" s="265"/>
      <c r="AC354" s="265"/>
      <c r="AD354" s="265"/>
      <c r="AE354" s="265"/>
      <c r="AF354" s="265"/>
      <c r="AG354" s="265"/>
      <c r="AH354" s="265"/>
      <c r="AI354" s="265"/>
      <c r="AJ354" s="265"/>
      <c r="AK354" s="265"/>
      <c r="AL354" s="265"/>
      <c r="AM354" s="265"/>
      <c r="AN354" s="265"/>
      <c r="AO354" s="618"/>
      <c r="AP354" s="265"/>
      <c r="AQ354" s="265"/>
      <c r="AR354" s="849" t="s">
        <v>132</v>
      </c>
      <c r="AS354" s="850"/>
      <c r="AT354" s="609">
        <v>1</v>
      </c>
      <c r="AU354" s="265"/>
      <c r="AV354" s="619"/>
      <c r="AW354" s="609">
        <v>1</v>
      </c>
      <c r="AX354" s="265"/>
      <c r="AY354" s="265"/>
      <c r="AZ354" s="609">
        <v>1</v>
      </c>
      <c r="BA354" s="265"/>
      <c r="BB354" s="265"/>
      <c r="BC354" s="609">
        <v>1</v>
      </c>
      <c r="BD354" s="265"/>
      <c r="BE354" s="265"/>
      <c r="BF354" s="609">
        <v>1</v>
      </c>
      <c r="BG354" s="265"/>
      <c r="BH354" s="265"/>
      <c r="BI354" s="609">
        <v>1</v>
      </c>
      <c r="BJ354" s="265"/>
      <c r="BK354" s="606"/>
      <c r="BL354" s="609">
        <v>1</v>
      </c>
      <c r="BM354" s="265"/>
      <c r="BN354" s="265"/>
      <c r="BO354" s="609">
        <v>1</v>
      </c>
      <c r="BP354" s="265"/>
      <c r="BQ354" s="265"/>
      <c r="BR354" s="609">
        <v>1</v>
      </c>
      <c r="BS354" s="265"/>
      <c r="BT354" s="265"/>
      <c r="BU354" s="609">
        <v>1</v>
      </c>
      <c r="BV354" s="265"/>
      <c r="BW354" s="265"/>
      <c r="BX354" s="618"/>
    </row>
    <row r="355" spans="1:76" s="174" customFormat="1" ht="14">
      <c r="A355" s="182" t="str">
        <f ca="1">HYPERLINK("#"&amp;"'"&amp;A$1&amp;"'!a1","Back to top")</f>
        <v>Back to top</v>
      </c>
      <c r="B355" s="304"/>
      <c r="C355" s="179"/>
      <c r="D355" s="843"/>
      <c r="E355" s="844"/>
      <c r="F355" s="844"/>
      <c r="G355" s="844"/>
      <c r="H355" s="844"/>
      <c r="I355" s="844"/>
      <c r="J355" s="845"/>
      <c r="M355" s="50"/>
      <c r="N355" s="50"/>
      <c r="Q355" s="176" t="s">
        <v>11</v>
      </c>
      <c r="R355" s="263" t="e">
        <f>_xlfn.STDEV.P(R331:R350)</f>
        <v>#DIV/0!</v>
      </c>
      <c r="S355" s="263" t="e">
        <f t="array" ref="S355">IF(R359="Y",SQRT(SUM(IFERROR(N331:N350*(R331:R350-(S351))^2,0))/((COUNTIFS(N331:N350,"&lt;&gt;"&amp;"")-1)/COUNTIFS(N331:N350,"&lt;&gt;"&amp;"")*SUM(N331:N350))),_xlfn.STDEV.P(S331:S350))</f>
        <v>#DIV/0!</v>
      </c>
      <c r="T355" s="263" t="e">
        <f t="array" ref="T355">SQRT(SUM(IFERROR(N331:N350*(R331:R350-(T351))^2,0))/((COUNTIFS(N331:N350,"&lt;&gt;"&amp;"")-1)/COUNTIFS(N331:N350,"&lt;&gt;"&amp;"")*SUM(N331:N350)))</f>
        <v>#DIV/0!</v>
      </c>
      <c r="Y355" s="605"/>
      <c r="Z355" s="265"/>
      <c r="AA355" s="265"/>
      <c r="AB355" s="265"/>
      <c r="AC355" s="265"/>
      <c r="AD355" s="265"/>
      <c r="AE355" s="265"/>
      <c r="AF355" s="265"/>
      <c r="AG355" s="265"/>
      <c r="AH355" s="265"/>
      <c r="AI355" s="265"/>
      <c r="AJ355" s="265"/>
      <c r="AK355" s="265"/>
      <c r="AL355" s="265"/>
      <c r="AM355" s="265"/>
      <c r="AN355" s="265"/>
      <c r="AO355" s="618"/>
      <c r="AP355" s="265"/>
      <c r="AQ355" s="265"/>
      <c r="AR355" s="849"/>
      <c r="AS355" s="850"/>
      <c r="AT355" s="609">
        <v>1</v>
      </c>
      <c r="AU355" s="265"/>
      <c r="AV355" s="619"/>
      <c r="AW355" s="609">
        <v>1</v>
      </c>
      <c r="AX355" s="265"/>
      <c r="AY355" s="265"/>
      <c r="AZ355" s="609">
        <v>1</v>
      </c>
      <c r="BA355" s="265"/>
      <c r="BB355" s="265"/>
      <c r="BC355" s="609">
        <v>1</v>
      </c>
      <c r="BD355" s="265"/>
      <c r="BE355" s="265"/>
      <c r="BF355" s="609">
        <v>1</v>
      </c>
      <c r="BG355" s="265"/>
      <c r="BH355" s="265"/>
      <c r="BI355" s="609">
        <v>1</v>
      </c>
      <c r="BJ355" s="265"/>
      <c r="BK355" s="606"/>
      <c r="BL355" s="609">
        <v>1</v>
      </c>
      <c r="BM355" s="265"/>
      <c r="BN355" s="265"/>
      <c r="BO355" s="609">
        <v>1</v>
      </c>
      <c r="BP355" s="265"/>
      <c r="BQ355" s="265"/>
      <c r="BR355" s="609">
        <v>1</v>
      </c>
      <c r="BS355" s="265"/>
      <c r="BT355" s="265"/>
      <c r="BU355" s="609">
        <v>1</v>
      </c>
      <c r="BV355" s="265"/>
      <c r="BW355" s="265"/>
      <c r="BX355" s="618"/>
    </row>
    <row r="356" spans="1:76" s="174" customFormat="1" ht="14">
      <c r="A356" s="172"/>
      <c r="B356" s="303"/>
      <c r="C356" s="159"/>
      <c r="D356" s="843"/>
      <c r="E356" s="844"/>
      <c r="F356" s="844"/>
      <c r="G356" s="844"/>
      <c r="H356" s="844"/>
      <c r="I356" s="844"/>
      <c r="J356" s="845"/>
      <c r="Q356" s="183" t="s">
        <v>98</v>
      </c>
      <c r="R356" s="264">
        <f>COUNTIF(R331:R350,"&gt;0")</f>
        <v>0</v>
      </c>
      <c r="S356" s="264">
        <f>COUNTIF(S331:S350,"&gt;0")</f>
        <v>0</v>
      </c>
      <c r="T356" s="265"/>
      <c r="U356" s="184" t="s">
        <v>55</v>
      </c>
      <c r="Y356" s="525"/>
      <c r="Z356" s="265"/>
      <c r="AA356" s="265"/>
      <c r="AB356" s="265"/>
      <c r="AC356" s="265"/>
      <c r="AD356" s="265"/>
      <c r="AE356" s="265"/>
      <c r="AF356" s="265"/>
      <c r="AG356" s="265"/>
      <c r="AH356" s="265"/>
      <c r="AI356" s="265"/>
      <c r="AJ356" s="265"/>
      <c r="AK356" s="265"/>
      <c r="AL356" s="265"/>
      <c r="AM356" s="265"/>
      <c r="AN356" s="265"/>
      <c r="AO356" s="618"/>
      <c r="AP356" s="265"/>
      <c r="AQ356" s="265"/>
      <c r="AR356" s="265"/>
      <c r="AS356" s="606" t="s">
        <v>10</v>
      </c>
      <c r="AT356" s="607" t="e">
        <f>IF((0.67*AT357)&gt;AT351,"no","yes")</f>
        <v>#DIV/0!</v>
      </c>
      <c r="AU356" s="607" t="e">
        <f>IF((0.67*AU357)&gt;AU351,"no","yes")</f>
        <v>#DIV/0!</v>
      </c>
      <c r="AV356" s="606"/>
      <c r="AW356" s="607" t="e">
        <f>IF((0.67*AW357)&gt;AW351,"no","yes")</f>
        <v>#DIV/0!</v>
      </c>
      <c r="AX356" s="607" t="e">
        <f>IF((0.67*AX357)&gt;AX351,"no","yes")</f>
        <v>#DIV/0!</v>
      </c>
      <c r="AY356" s="265"/>
      <c r="AZ356" s="607" t="e">
        <f>IF((0.67*AZ357)&gt;AZ351,"no","yes")</f>
        <v>#DIV/0!</v>
      </c>
      <c r="BA356" s="607" t="e">
        <f>IF((0.67*BA357)&gt;BA351,"no","yes")</f>
        <v>#DIV/0!</v>
      </c>
      <c r="BB356" s="265"/>
      <c r="BC356" s="607" t="e">
        <f>IF((0.67*BC357)&gt;BC351,"no","yes")</f>
        <v>#DIV/0!</v>
      </c>
      <c r="BD356" s="607" t="e">
        <f>IF((0.67*BD357)&gt;BD351,"no","yes")</f>
        <v>#DIV/0!</v>
      </c>
      <c r="BE356" s="265"/>
      <c r="BF356" s="607" t="e">
        <f>IF((0.67*BF357)&gt;BF351,"no","yes")</f>
        <v>#DIV/0!</v>
      </c>
      <c r="BG356" s="607" t="e">
        <f>IF((0.67*BG357)&gt;BG351,"no","yes")</f>
        <v>#DIV/0!</v>
      </c>
      <c r="BH356" s="265"/>
      <c r="BI356" s="607" t="e">
        <f>IF((0.67*BI357)&gt;BI351,"no","yes")</f>
        <v>#DIV/0!</v>
      </c>
      <c r="BJ356" s="607" t="e">
        <f>IF((0.67*BJ357)&gt;BJ351,"no","yes")</f>
        <v>#DIV/0!</v>
      </c>
      <c r="BK356" s="611"/>
      <c r="BL356" s="607" t="e">
        <f>IF((0.67*BL357)&gt;BL351,"no","yes")</f>
        <v>#DIV/0!</v>
      </c>
      <c r="BM356" s="607" t="e">
        <f>IF((0.67*BM357)&gt;BM351,"no","yes")</f>
        <v>#DIV/0!</v>
      </c>
      <c r="BN356" s="265"/>
      <c r="BO356" s="607" t="e">
        <f>IF((0.67*BO357)&gt;BO351,"no","yes")</f>
        <v>#DIV/0!</v>
      </c>
      <c r="BP356" s="607" t="e">
        <f>IF((0.67*BP357)&gt;BP351,"no","yes")</f>
        <v>#DIV/0!</v>
      </c>
      <c r="BQ356" s="265"/>
      <c r="BR356" s="607" t="e">
        <f>IF((0.67*BR357)&gt;BR351,"no","yes")</f>
        <v>#DIV/0!</v>
      </c>
      <c r="BS356" s="607" t="e">
        <f>IF((0.67*BS357)&gt;BS351,"no","yes")</f>
        <v>#DIV/0!</v>
      </c>
      <c r="BT356" s="265"/>
      <c r="BU356" s="607" t="e">
        <f>IF((0.67*BU357)&gt;BU351,"no","yes")</f>
        <v>#DIV/0!</v>
      </c>
      <c r="BV356" s="607" t="e">
        <f>IF((0.67*BV357)&gt;BV351,"no","yes")</f>
        <v>#DIV/0!</v>
      </c>
      <c r="BW356" s="265"/>
      <c r="BX356" s="618"/>
    </row>
    <row r="357" spans="1:76" s="174" customFormat="1" ht="14">
      <c r="A357" s="172"/>
      <c r="B357" s="303"/>
      <c r="C357" s="172"/>
      <c r="D357" s="843"/>
      <c r="E357" s="844"/>
      <c r="F357" s="844"/>
      <c r="G357" s="844"/>
      <c r="H357" s="844"/>
      <c r="I357" s="844"/>
      <c r="J357" s="845"/>
      <c r="R357" s="265"/>
      <c r="S357" s="267"/>
      <c r="T357" s="267"/>
      <c r="U357" s="185"/>
      <c r="V357" s="186"/>
      <c r="W357" s="187"/>
      <c r="Y357" s="525"/>
      <c r="Z357" s="265"/>
      <c r="AA357" s="265"/>
      <c r="AB357" s="265"/>
      <c r="AC357" s="265"/>
      <c r="AD357" s="265"/>
      <c r="AE357" s="265"/>
      <c r="AF357" s="265"/>
      <c r="AG357" s="265"/>
      <c r="AH357" s="265"/>
      <c r="AI357" s="265"/>
      <c r="AJ357" s="265"/>
      <c r="AK357" s="265"/>
      <c r="AL357" s="265"/>
      <c r="AM357" s="265"/>
      <c r="AN357" s="265"/>
      <c r="AO357" s="618"/>
      <c r="AP357" s="265"/>
      <c r="AQ357" s="265"/>
      <c r="AR357" s="265"/>
      <c r="AS357" s="606" t="s">
        <v>11</v>
      </c>
      <c r="AT357" s="607" t="e">
        <f>_xlfn.STDEV.P(AT331:AT350)</f>
        <v>#DIV/0!</v>
      </c>
      <c r="AU357" s="607" t="e">
        <f>_xlfn.STDEV.P(AU331:AU350)</f>
        <v>#DIV/0!</v>
      </c>
      <c r="AV357" s="606"/>
      <c r="AW357" s="607" t="e">
        <f>_xlfn.STDEV.P(AW331:AW350)</f>
        <v>#DIV/0!</v>
      </c>
      <c r="AX357" s="607" t="e">
        <f>_xlfn.STDEV.P(AX331:AX350)</f>
        <v>#DIV/0!</v>
      </c>
      <c r="AY357" s="265"/>
      <c r="AZ357" s="607" t="e">
        <f>_xlfn.STDEV.P(AZ331:AZ350)</f>
        <v>#DIV/0!</v>
      </c>
      <c r="BA357" s="607" t="e">
        <f>_xlfn.STDEV.P(BA331:BA350)</f>
        <v>#DIV/0!</v>
      </c>
      <c r="BB357" s="265"/>
      <c r="BC357" s="607" t="e">
        <f>_xlfn.STDEV.P(BC331:BC350)</f>
        <v>#DIV/0!</v>
      </c>
      <c r="BD357" s="607" t="e">
        <f>_xlfn.STDEV.P(BD331:BD350)</f>
        <v>#DIV/0!</v>
      </c>
      <c r="BE357" s="265"/>
      <c r="BF357" s="607" t="e">
        <f>_xlfn.STDEV.P(BF331:BF350)</f>
        <v>#DIV/0!</v>
      </c>
      <c r="BG357" s="607" t="e">
        <f>_xlfn.STDEV.P(BG331:BG350)</f>
        <v>#DIV/0!</v>
      </c>
      <c r="BH357" s="265"/>
      <c r="BI357" s="607" t="e">
        <f>_xlfn.STDEV.P(BI331:BI350)</f>
        <v>#DIV/0!</v>
      </c>
      <c r="BJ357" s="607" t="e">
        <f>_xlfn.STDEV.P(BJ331:BJ350)</f>
        <v>#DIV/0!</v>
      </c>
      <c r="BK357" s="265"/>
      <c r="BL357" s="607" t="e">
        <f>_xlfn.STDEV.P(BL331:BL350)</f>
        <v>#DIV/0!</v>
      </c>
      <c r="BM357" s="607" t="e">
        <f>_xlfn.STDEV.P(BM331:BM350)</f>
        <v>#DIV/0!</v>
      </c>
      <c r="BN357" s="265"/>
      <c r="BO357" s="607" t="e">
        <f>_xlfn.STDEV.P(BO331:BO350)</f>
        <v>#DIV/0!</v>
      </c>
      <c r="BP357" s="607" t="e">
        <f>_xlfn.STDEV.P(BP331:BP350)</f>
        <v>#DIV/0!</v>
      </c>
      <c r="BQ357" s="265"/>
      <c r="BR357" s="607" t="e">
        <f>_xlfn.STDEV.P(BR331:BR350)</f>
        <v>#DIV/0!</v>
      </c>
      <c r="BS357" s="607" t="e">
        <f>_xlfn.STDEV.P(BS331:BS350)</f>
        <v>#DIV/0!</v>
      </c>
      <c r="BT357" s="265"/>
      <c r="BU357" s="607" t="e">
        <f>_xlfn.STDEV.P(BU331:BU350)</f>
        <v>#DIV/0!</v>
      </c>
      <c r="BV357" s="607" t="e">
        <f>_xlfn.STDEV.P(BV331:BV350)</f>
        <v>#DIV/0!</v>
      </c>
      <c r="BW357" s="5"/>
      <c r="BX357" s="618"/>
    </row>
    <row r="358" spans="1:76" s="174" customFormat="1" ht="14">
      <c r="A358" s="172"/>
      <c r="B358" s="303"/>
      <c r="C358" s="172"/>
      <c r="D358" s="843"/>
      <c r="E358" s="844"/>
      <c r="F358" s="844"/>
      <c r="G358" s="844"/>
      <c r="H358" s="844"/>
      <c r="I358" s="844"/>
      <c r="J358" s="845"/>
      <c r="R358" s="188" t="s">
        <v>137</v>
      </c>
      <c r="S358" s="165"/>
      <c r="U358" s="189"/>
      <c r="V358" s="190"/>
      <c r="W358" s="191"/>
      <c r="Y358" s="525"/>
      <c r="Z358" s="265"/>
      <c r="AA358" s="265"/>
      <c r="AB358" s="265"/>
      <c r="AC358" s="265"/>
      <c r="AD358" s="265"/>
      <c r="AE358" s="265"/>
      <c r="AF358" s="265"/>
      <c r="AG358" s="265"/>
      <c r="AH358" s="265"/>
      <c r="AI358" s="265"/>
      <c r="AJ358" s="265"/>
      <c r="AK358" s="265"/>
      <c r="AL358" s="265"/>
      <c r="AM358" s="265"/>
      <c r="AN358" s="265"/>
      <c r="AO358" s="618"/>
      <c r="AP358" s="265"/>
      <c r="AQ358" s="265"/>
      <c r="AR358" s="265"/>
      <c r="AS358" s="611" t="s">
        <v>98</v>
      </c>
      <c r="AT358" s="612">
        <f>COUNTIF(AT331:AT350,"&gt;0")</f>
        <v>0</v>
      </c>
      <c r="AU358" s="612">
        <f>COUNTIF(AU331:AU350,"&gt;0")</f>
        <v>0</v>
      </c>
      <c r="AV358" s="611"/>
      <c r="AW358" s="612">
        <f>COUNTIF(AW331:AW350,"&gt;0")</f>
        <v>0</v>
      </c>
      <c r="AX358" s="612">
        <f>COUNTIF(AX331:AX350,"&gt;0")</f>
        <v>0</v>
      </c>
      <c r="AY358" s="265"/>
      <c r="AZ358" s="612">
        <f>COUNTIF(AZ331:AZ350,"&gt;0")</f>
        <v>0</v>
      </c>
      <c r="BA358" s="612">
        <f>COUNTIF(BA331:BA350,"&gt;0")</f>
        <v>0</v>
      </c>
      <c r="BB358" s="265"/>
      <c r="BC358" s="612">
        <f>COUNTIF(BC331:BC350,"&gt;0")</f>
        <v>0</v>
      </c>
      <c r="BD358" s="612">
        <f>COUNTIF(BD331:BD350,"&gt;0")</f>
        <v>0</v>
      </c>
      <c r="BE358" s="265"/>
      <c r="BF358" s="612">
        <f>COUNTIF(BF331:BF350,"&gt;0")</f>
        <v>0</v>
      </c>
      <c r="BG358" s="612">
        <f>COUNTIF(BG331:BG350,"&gt;0")</f>
        <v>0</v>
      </c>
      <c r="BH358" s="265"/>
      <c r="BI358" s="612">
        <f>COUNTIF(BI331:BI350,"&gt;0")</f>
        <v>0</v>
      </c>
      <c r="BJ358" s="612">
        <f>COUNTIF(BJ331:BJ350,"&gt;0")</f>
        <v>0</v>
      </c>
      <c r="BK358" s="265"/>
      <c r="BL358" s="612">
        <f>COUNTIF(BL331:BL350,"&gt;0")</f>
        <v>0</v>
      </c>
      <c r="BM358" s="612">
        <f>COUNTIF(BM331:BM350,"&gt;0")</f>
        <v>0</v>
      </c>
      <c r="BN358" s="265"/>
      <c r="BO358" s="612">
        <f>COUNTIF(BO331:BO350,"&gt;0")</f>
        <v>0</v>
      </c>
      <c r="BP358" s="612">
        <f>COUNTIF(BP331:BP350,"&gt;0")</f>
        <v>0</v>
      </c>
      <c r="BQ358" s="265"/>
      <c r="BR358" s="612">
        <f>COUNTIF(BR331:BR350,"&gt;0")</f>
        <v>0</v>
      </c>
      <c r="BS358" s="612">
        <f>COUNTIF(BS331:BS350,"&gt;0")</f>
        <v>0</v>
      </c>
      <c r="BT358" s="265"/>
      <c r="BU358" s="612">
        <f>COUNTIF(BU331:BU350,"&gt;0")</f>
        <v>0</v>
      </c>
      <c r="BV358" s="612">
        <f>COUNTIF(BV331:BV350,"&gt;0")</f>
        <v>0</v>
      </c>
      <c r="BW358" s="5"/>
      <c r="BX358" s="618"/>
    </row>
    <row r="359" spans="1:76" s="174" customFormat="1" ht="14">
      <c r="A359" s="172"/>
      <c r="B359" s="303"/>
      <c r="C359" s="172"/>
      <c r="D359" s="843"/>
      <c r="E359" s="844"/>
      <c r="F359" s="844"/>
      <c r="G359" s="844"/>
      <c r="H359" s="844"/>
      <c r="I359" s="844"/>
      <c r="J359" s="845"/>
      <c r="R359" s="192" t="s">
        <v>36</v>
      </c>
      <c r="S359" s="165"/>
      <c r="U359" s="189"/>
      <c r="V359" s="190"/>
      <c r="W359" s="191"/>
      <c r="Y359" s="525"/>
      <c r="Z359" s="265"/>
      <c r="AA359" s="265"/>
      <c r="AB359" s="265"/>
      <c r="AC359" s="265"/>
      <c r="AD359" s="265"/>
      <c r="AE359" s="265"/>
      <c r="AF359" s="265"/>
      <c r="AG359" s="265"/>
      <c r="AH359" s="265"/>
      <c r="AI359" s="265"/>
      <c r="AJ359" s="265"/>
      <c r="AK359" s="265"/>
      <c r="AL359" s="265"/>
      <c r="AM359" s="265"/>
      <c r="AN359" s="265"/>
      <c r="AO359" s="618"/>
      <c r="AP359" s="265"/>
      <c r="AQ359" s="265"/>
      <c r="AR359" s="265"/>
      <c r="AS359" s="266"/>
      <c r="AT359" s="266"/>
      <c r="AU359" s="266"/>
      <c r="AV359" s="266"/>
      <c r="AW359" s="265"/>
      <c r="AX359" s="265"/>
      <c r="AY359" s="265"/>
      <c r="AZ359" s="265"/>
      <c r="BA359" s="265"/>
      <c r="BB359" s="265"/>
      <c r="BC359" s="265"/>
      <c r="BD359" s="265"/>
      <c r="BE359" s="265"/>
      <c r="BF359" s="265"/>
      <c r="BG359" s="265"/>
      <c r="BH359" s="265"/>
      <c r="BI359" s="265"/>
      <c r="BJ359" s="265"/>
      <c r="BK359" s="265"/>
      <c r="BL359" s="265"/>
      <c r="BM359" s="265"/>
      <c r="BN359" s="265"/>
      <c r="BO359" s="265"/>
      <c r="BP359" s="265"/>
      <c r="BQ359" s="265"/>
      <c r="BR359" s="265"/>
      <c r="BS359" s="265"/>
      <c r="BT359" s="265"/>
      <c r="BU359" s="265"/>
      <c r="BV359" s="265"/>
      <c r="BW359" s="265"/>
      <c r="BX359" s="618"/>
    </row>
    <row r="360" spans="1:76" s="174" customFormat="1" ht="14">
      <c r="A360" s="172"/>
      <c r="B360" s="303"/>
      <c r="C360" s="172"/>
      <c r="D360" s="843"/>
      <c r="E360" s="844"/>
      <c r="F360" s="844"/>
      <c r="G360" s="844"/>
      <c r="H360" s="844"/>
      <c r="I360" s="844"/>
      <c r="J360" s="845"/>
      <c r="S360" s="165"/>
      <c r="U360" s="193"/>
      <c r="V360" s="194"/>
      <c r="W360" s="195"/>
      <c r="Y360" s="525"/>
      <c r="Z360" s="265"/>
      <c r="AA360" s="265"/>
      <c r="AB360" s="265"/>
      <c r="AC360" s="265"/>
      <c r="AD360" s="265"/>
      <c r="AE360" s="265"/>
      <c r="AF360" s="265"/>
      <c r="AG360" s="265"/>
      <c r="AH360" s="265"/>
      <c r="AI360" s="265"/>
      <c r="AJ360" s="265"/>
      <c r="AK360" s="265"/>
      <c r="AL360" s="265"/>
      <c r="AM360" s="265"/>
      <c r="AN360" s="265"/>
      <c r="AO360" s="618"/>
      <c r="AP360" s="265"/>
      <c r="AQ360" s="265"/>
      <c r="AR360" s="265"/>
      <c r="AS360" s="266"/>
      <c r="AT360" s="266"/>
      <c r="AU360" s="266"/>
      <c r="AV360" s="266"/>
      <c r="AW360" s="265"/>
      <c r="AX360" s="265"/>
      <c r="AY360" s="265"/>
      <c r="AZ360" s="265"/>
      <c r="BA360" s="265"/>
      <c r="BB360" s="265"/>
      <c r="BC360" s="265"/>
      <c r="BD360" s="265"/>
      <c r="BE360" s="265"/>
      <c r="BF360" s="265"/>
      <c r="BG360" s="265"/>
      <c r="BH360" s="265"/>
      <c r="BI360" s="265"/>
      <c r="BJ360" s="265"/>
      <c r="BK360" s="265"/>
      <c r="BL360" s="265"/>
      <c r="BM360" s="265"/>
      <c r="BN360" s="265"/>
      <c r="BO360" s="265"/>
      <c r="BP360" s="265"/>
      <c r="BQ360" s="265"/>
      <c r="BR360" s="265"/>
      <c r="BS360" s="265"/>
      <c r="BT360" s="265"/>
      <c r="BU360" s="265"/>
      <c r="BV360" s="265"/>
      <c r="BW360" s="265"/>
      <c r="BX360" s="618"/>
    </row>
    <row r="361" spans="1:76" s="2" customFormat="1" ht="18">
      <c r="B361" s="5"/>
      <c r="C361" s="174"/>
      <c r="D361" s="846"/>
      <c r="E361" s="847"/>
      <c r="F361" s="847"/>
      <c r="G361" s="847"/>
      <c r="H361" s="847"/>
      <c r="I361" s="847"/>
      <c r="J361" s="848"/>
      <c r="R361" s="83"/>
      <c r="S361" s="83"/>
      <c r="T361" s="174"/>
      <c r="U361" s="174"/>
      <c r="V361" s="174"/>
      <c r="W361" s="174"/>
      <c r="Y361" s="526"/>
      <c r="Z361" s="5"/>
      <c r="AA361" s="5"/>
      <c r="AB361" s="5"/>
      <c r="AC361" s="5"/>
      <c r="AD361" s="5"/>
      <c r="AE361" s="5"/>
      <c r="AF361" s="5"/>
      <c r="AG361" s="5"/>
      <c r="AH361" s="5"/>
      <c r="AI361" s="5"/>
      <c r="AJ361" s="5"/>
      <c r="AK361" s="5"/>
      <c r="AL361" s="5"/>
      <c r="AM361" s="5"/>
      <c r="AN361" s="5"/>
      <c r="AO361" s="615"/>
      <c r="AP361" s="624"/>
      <c r="AQ361" s="624"/>
      <c r="AR361" s="625"/>
      <c r="AS361" s="626"/>
      <c r="AT361" s="626"/>
      <c r="AU361" s="626"/>
      <c r="AV361" s="626"/>
      <c r="AW361" s="625"/>
      <c r="AX361" s="625"/>
      <c r="AY361" s="625"/>
      <c r="AZ361" s="625"/>
      <c r="BA361" s="625"/>
      <c r="BB361" s="625"/>
      <c r="BC361" s="625"/>
      <c r="BD361" s="625"/>
      <c r="BE361" s="625"/>
      <c r="BF361" s="625"/>
      <c r="BG361" s="625"/>
      <c r="BH361" s="625"/>
      <c r="BI361" s="625"/>
      <c r="BJ361" s="625"/>
      <c r="BK361" s="625"/>
      <c r="BL361" s="625"/>
      <c r="BM361" s="625"/>
      <c r="BN361" s="625"/>
      <c r="BO361" s="625"/>
      <c r="BP361" s="625"/>
      <c r="BQ361" s="625"/>
      <c r="BR361" s="625"/>
      <c r="BS361" s="625"/>
      <c r="BT361" s="625"/>
      <c r="BU361" s="625"/>
      <c r="BV361" s="625"/>
      <c r="BW361" s="625"/>
      <c r="BX361" s="615"/>
    </row>
    <row r="362" spans="1:76" s="2" customFormat="1" ht="14">
      <c r="B362" s="5"/>
      <c r="R362" s="83"/>
      <c r="S362" s="83"/>
      <c r="T362" s="83"/>
      <c r="U362" s="83"/>
      <c r="Y362" s="526"/>
      <c r="Z362" s="5"/>
      <c r="AA362" s="5"/>
      <c r="AB362" s="5"/>
      <c r="AC362" s="5"/>
      <c r="AD362" s="5"/>
      <c r="AE362" s="5"/>
      <c r="AF362" s="5"/>
      <c r="AG362" s="5"/>
      <c r="AH362" s="5"/>
      <c r="AI362" s="5"/>
      <c r="AJ362" s="5"/>
      <c r="AK362" s="5"/>
      <c r="AL362" s="5"/>
      <c r="AM362" s="5"/>
      <c r="AN362" s="5"/>
      <c r="AO362" s="481"/>
      <c r="AP362" s="5"/>
      <c r="AQ362" s="5"/>
      <c r="AR362" s="5"/>
      <c r="AS362" s="310"/>
      <c r="AT362" s="310"/>
      <c r="AU362" s="310"/>
      <c r="AV362" s="310"/>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481"/>
    </row>
    <row r="363" spans="1:76" s="2" customFormat="1" ht="14">
      <c r="B363" s="5"/>
      <c r="R363" s="83"/>
      <c r="S363" s="83"/>
      <c r="T363" s="83"/>
      <c r="U363" s="83"/>
      <c r="Y363" s="526"/>
      <c r="Z363" s="5"/>
      <c r="AA363" s="5"/>
      <c r="AB363" s="5"/>
      <c r="AC363" s="5"/>
      <c r="AD363" s="5"/>
      <c r="AE363" s="5"/>
      <c r="AF363" s="5"/>
      <c r="AG363" s="5"/>
      <c r="AH363" s="5"/>
      <c r="AI363" s="5"/>
      <c r="AJ363" s="5"/>
      <c r="AK363" s="5"/>
      <c r="AL363" s="5"/>
      <c r="AM363" s="5"/>
      <c r="AN363" s="5"/>
      <c r="AO363" s="481"/>
      <c r="AP363" s="5"/>
      <c r="AQ363" s="5"/>
      <c r="AR363" s="5"/>
      <c r="AS363" s="310"/>
      <c r="AT363" s="310"/>
      <c r="AU363" s="310"/>
      <c r="AV363" s="310"/>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481"/>
    </row>
    <row r="364" spans="1:76" s="57" customFormat="1" ht="18">
      <c r="A364" s="138">
        <f>A328+1</f>
        <v>10</v>
      </c>
      <c r="B364" s="298"/>
      <c r="C364" s="217" t="str">
        <f>VariableConventionalDisposal</f>
        <v>CONVENTIONAL Fixed Operating Cost (FOM)</v>
      </c>
      <c r="D364" s="213"/>
      <c r="E364" s="213" t="s">
        <v>104</v>
      </c>
      <c r="F364" s="213"/>
      <c r="G364" s="213"/>
      <c r="J364" s="213"/>
      <c r="K364" s="213"/>
      <c r="L364" s="181"/>
      <c r="M364" s="181"/>
      <c r="N364" s="181"/>
      <c r="R364" s="839" t="s">
        <v>154</v>
      </c>
      <c r="S364" s="839"/>
      <c r="T364" s="839"/>
      <c r="U364" s="839"/>
      <c r="Y364" s="526"/>
      <c r="Z364" s="481"/>
      <c r="AA364" s="481"/>
      <c r="AB364" s="481"/>
      <c r="AC364" s="481"/>
      <c r="AD364" s="481"/>
      <c r="AE364" s="481"/>
      <c r="AF364" s="481"/>
      <c r="AG364" s="481"/>
      <c r="AH364" s="481"/>
      <c r="AI364" s="481"/>
      <c r="AJ364" s="481"/>
      <c r="AK364" s="481"/>
      <c r="AL364" s="481"/>
      <c r="AM364" s="481"/>
      <c r="AN364" s="481"/>
      <c r="AO364" s="481"/>
      <c r="AP364" s="614">
        <f>A364</f>
        <v>10</v>
      </c>
      <c r="AQ364" s="614" t="str">
        <f>C364</f>
        <v>CONVENTIONAL Fixed Operating Cost (FOM)</v>
      </c>
      <c r="AR364" s="615"/>
      <c r="AS364" s="616"/>
      <c r="AT364" s="616"/>
      <c r="AU364" s="616"/>
      <c r="AV364" s="616"/>
      <c r="AW364" s="615"/>
      <c r="AX364" s="615"/>
      <c r="AY364" s="615"/>
      <c r="AZ364" s="615"/>
      <c r="BA364" s="615"/>
      <c r="BB364" s="615"/>
      <c r="BC364" s="615"/>
      <c r="BD364" s="615"/>
      <c r="BE364" s="615"/>
      <c r="BF364" s="615"/>
      <c r="BG364" s="615"/>
      <c r="BH364" s="615"/>
      <c r="BI364" s="615"/>
      <c r="BJ364" s="615"/>
      <c r="BK364" s="615"/>
      <c r="BL364" s="615"/>
      <c r="BM364" s="615"/>
      <c r="BN364" s="615"/>
      <c r="BO364" s="615"/>
      <c r="BP364" s="615"/>
      <c r="BQ364" s="615"/>
      <c r="BR364" s="615"/>
      <c r="BS364" s="615"/>
      <c r="BT364" s="615"/>
      <c r="BU364" s="615"/>
      <c r="BV364" s="615"/>
      <c r="BW364" s="615"/>
      <c r="BX364" s="481"/>
    </row>
    <row r="365" spans="1:76" s="2" customFormat="1" ht="14">
      <c r="A365" s="199"/>
      <c r="B365" s="299"/>
      <c r="C365" s="199"/>
      <c r="D365" s="130"/>
      <c r="E365" s="130"/>
      <c r="F365" s="130"/>
      <c r="G365" s="130"/>
      <c r="J365" s="130"/>
      <c r="K365" s="130"/>
      <c r="L365" s="174"/>
      <c r="M365" s="174"/>
      <c r="N365" s="174"/>
      <c r="S365" s="83"/>
      <c r="T365" s="83"/>
      <c r="Y365" s="526"/>
      <c r="Z365" s="5"/>
      <c r="AA365" s="5"/>
      <c r="AB365" s="5"/>
      <c r="AC365" s="5"/>
      <c r="AD365" s="5"/>
      <c r="AE365" s="5"/>
      <c r="AF365" s="5"/>
      <c r="AG365" s="5"/>
      <c r="AH365" s="5"/>
      <c r="AI365" s="5"/>
      <c r="AJ365" s="5"/>
      <c r="AK365" s="5"/>
      <c r="AL365" s="5"/>
      <c r="AM365" s="5"/>
      <c r="AN365" s="5"/>
      <c r="AO365" s="481"/>
      <c r="AP365" s="269"/>
      <c r="AQ365" s="269"/>
      <c r="AR365" s="269"/>
      <c r="AS365" s="269"/>
      <c r="AT365" s="586" t="s">
        <v>230</v>
      </c>
      <c r="AU365" s="586"/>
      <c r="AV365" s="269"/>
      <c r="AW365" s="586" t="s">
        <v>1</v>
      </c>
      <c r="AX365" s="586"/>
      <c r="AY365" s="269"/>
      <c r="AZ365" s="586" t="s">
        <v>2</v>
      </c>
      <c r="BA365" s="586"/>
      <c r="BB365" s="269"/>
      <c r="BC365" s="586" t="s">
        <v>283</v>
      </c>
      <c r="BD365" s="586"/>
      <c r="BE365" s="269"/>
      <c r="BF365" s="586" t="s">
        <v>284</v>
      </c>
      <c r="BG365" s="586"/>
      <c r="BH365" s="269"/>
      <c r="BI365" s="586" t="s">
        <v>3</v>
      </c>
      <c r="BJ365" s="586"/>
      <c r="BK365" s="269"/>
      <c r="BL365" s="586" t="s">
        <v>4</v>
      </c>
      <c r="BM365" s="586"/>
      <c r="BN365" s="269"/>
      <c r="BO365" s="586" t="s">
        <v>5</v>
      </c>
      <c r="BP365" s="586"/>
      <c r="BQ365" s="269"/>
      <c r="BR365" s="586" t="s">
        <v>6</v>
      </c>
      <c r="BS365" s="586"/>
      <c r="BT365" s="269"/>
      <c r="BU365" s="586" t="s">
        <v>34</v>
      </c>
      <c r="BV365" s="586"/>
      <c r="BW365" s="269"/>
      <c r="BX365" s="481"/>
    </row>
    <row r="366" spans="1:76" s="2" customFormat="1" ht="31" thickBot="1">
      <c r="A366" s="173" t="s">
        <v>39</v>
      </c>
      <c r="B366" s="300" t="s">
        <v>9</v>
      </c>
      <c r="C366" s="211" t="s">
        <v>139</v>
      </c>
      <c r="D366" s="4" t="s">
        <v>40</v>
      </c>
      <c r="E366" s="4" t="s">
        <v>234</v>
      </c>
      <c r="F366" s="211" t="s">
        <v>113</v>
      </c>
      <c r="G366" s="211" t="s">
        <v>424</v>
      </c>
      <c r="H366" s="4" t="s">
        <v>59</v>
      </c>
      <c r="I366" s="695" t="s">
        <v>425</v>
      </c>
      <c r="J366" s="212" t="s">
        <v>133</v>
      </c>
      <c r="K366" s="149" t="s">
        <v>140</v>
      </c>
      <c r="L366" s="150" t="s">
        <v>100</v>
      </c>
      <c r="M366" s="151" t="s">
        <v>141</v>
      </c>
      <c r="N366" s="152" t="s">
        <v>135</v>
      </c>
      <c r="O366" s="152" t="s">
        <v>57</v>
      </c>
      <c r="P366" s="153"/>
      <c r="Q366" s="363" t="s">
        <v>272</v>
      </c>
      <c r="R366" s="364" t="s">
        <v>56</v>
      </c>
      <c r="S366" s="258" t="s">
        <v>41</v>
      </c>
      <c r="T366" s="364" t="s">
        <v>136</v>
      </c>
      <c r="U366" s="419" t="s">
        <v>42</v>
      </c>
      <c r="V366" s="153"/>
      <c r="W366" s="153"/>
      <c r="Y366" s="526"/>
      <c r="Z366" s="5"/>
      <c r="AA366" s="5"/>
      <c r="AB366" s="5"/>
      <c r="AC366" s="5"/>
      <c r="AD366" s="5"/>
      <c r="AE366" s="5"/>
      <c r="AF366" s="5"/>
      <c r="AG366" s="5"/>
      <c r="AH366" s="5"/>
      <c r="AI366" s="5"/>
      <c r="AJ366" s="5"/>
      <c r="AK366" s="5"/>
      <c r="AL366" s="5"/>
      <c r="AM366" s="5"/>
      <c r="AN366" s="5"/>
      <c r="AO366" s="481"/>
      <c r="AP366" s="594"/>
      <c r="AQ366" s="594"/>
      <c r="AR366" s="419" t="s">
        <v>131</v>
      </c>
      <c r="AS366" s="594"/>
      <c r="AT366" s="596" t="s">
        <v>56</v>
      </c>
      <c r="AU366" s="258" t="s">
        <v>41</v>
      </c>
      <c r="AV366" s="594"/>
      <c r="AW366" s="596" t="s">
        <v>56</v>
      </c>
      <c r="AX366" s="258" t="s">
        <v>41</v>
      </c>
      <c r="AY366" s="594"/>
      <c r="AZ366" s="596" t="s">
        <v>56</v>
      </c>
      <c r="BA366" s="258" t="s">
        <v>41</v>
      </c>
      <c r="BB366" s="594"/>
      <c r="BC366" s="596" t="s">
        <v>56</v>
      </c>
      <c r="BD366" s="258" t="s">
        <v>41</v>
      </c>
      <c r="BE366" s="594"/>
      <c r="BF366" s="596" t="s">
        <v>56</v>
      </c>
      <c r="BG366" s="258" t="s">
        <v>41</v>
      </c>
      <c r="BH366" s="594"/>
      <c r="BI366" s="596" t="s">
        <v>56</v>
      </c>
      <c r="BJ366" s="258" t="s">
        <v>41</v>
      </c>
      <c r="BK366" s="594"/>
      <c r="BL366" s="596" t="s">
        <v>56</v>
      </c>
      <c r="BM366" s="258" t="s">
        <v>41</v>
      </c>
      <c r="BN366" s="594"/>
      <c r="BO366" s="596" t="s">
        <v>56</v>
      </c>
      <c r="BP366" s="258" t="s">
        <v>41</v>
      </c>
      <c r="BQ366" s="594"/>
      <c r="BR366" s="596" t="s">
        <v>56</v>
      </c>
      <c r="BS366" s="258" t="s">
        <v>41</v>
      </c>
      <c r="BT366" s="594"/>
      <c r="BU366" s="596" t="s">
        <v>56</v>
      </c>
      <c r="BV366" s="258" t="s">
        <v>41</v>
      </c>
      <c r="BW366" s="594"/>
      <c r="BX366" s="481"/>
    </row>
    <row r="367" spans="1:76" s="2" customFormat="1" ht="14">
      <c r="A367" s="159">
        <v>1</v>
      </c>
      <c r="B367" s="301" t="str">
        <f t="shared" ref="B367:B386" si="158">CONCATENATE(E367,": ",C367)</f>
        <v xml:space="preserve">: </v>
      </c>
      <c r="C367" s="160"/>
      <c r="D367" s="160"/>
      <c r="E367" s="160"/>
      <c r="F367" s="160"/>
      <c r="G367" s="161"/>
      <c r="H367" s="162"/>
      <c r="I367" s="162"/>
      <c r="J367" s="163"/>
      <c r="K367" s="164"/>
      <c r="L367" s="170"/>
      <c r="M367" s="659" t="s">
        <v>310</v>
      </c>
      <c r="N367" s="163"/>
      <c r="O367" s="163"/>
      <c r="P367" s="165"/>
      <c r="Q367" s="365"/>
      <c r="R367" s="259" t="str">
        <f>IF(Q367="Y","",IF(AND(L367="",J367=""),"",IF(L367="",J367,L367)))</f>
        <v/>
      </c>
      <c r="S367" s="260" t="str">
        <f>IF(R367="","",IF(R395="Y",T367,IF(R367&gt;=R387-$AA$35*R391,IF(R367&lt;=R387+$AA$35*R391,R367,""),"")))</f>
        <v/>
      </c>
      <c r="T367" s="259" t="str">
        <f>IF(Q367="Y","",IF(AND(L367="",J367=""),"",IF(L367="",J367*N367,L367*N367)))</f>
        <v/>
      </c>
      <c r="U367" s="259" t="str">
        <f t="shared" ref="U367:U386" si="159">IF(AND(M367="",K367=""),"",IF(M367="",K367,M367))</f>
        <v>US$2014/kW installed</v>
      </c>
      <c r="V367" s="39"/>
      <c r="W367" s="39"/>
      <c r="Y367" s="526"/>
      <c r="Z367" s="5"/>
      <c r="AA367" s="5"/>
      <c r="AB367" s="5"/>
      <c r="AC367" s="5"/>
      <c r="AD367" s="5"/>
      <c r="AE367" s="5"/>
      <c r="AF367" s="5"/>
      <c r="AG367" s="5"/>
      <c r="AH367" s="5"/>
      <c r="AI367" s="5"/>
      <c r="AJ367" s="5"/>
      <c r="AK367" s="5"/>
      <c r="AL367" s="5"/>
      <c r="AM367" s="5"/>
      <c r="AN367" s="5"/>
      <c r="AO367" s="481"/>
      <c r="AP367" s="269"/>
      <c r="AQ367" s="269"/>
      <c r="AR367" s="597" t="str">
        <f>$U367</f>
        <v>US$2014/kW installed</v>
      </c>
      <c r="AS367" s="269"/>
      <c r="AT367" s="598" t="str">
        <f>IF($E367=$AT$47,R367,"")</f>
        <v/>
      </c>
      <c r="AU367" s="598" t="str">
        <f>IF($E367=$AT$47,S367,"")</f>
        <v/>
      </c>
      <c r="AV367" s="269"/>
      <c r="AW367" s="598" t="str">
        <f t="shared" ref="AW367:AX386" si="160">IF($E367=$AW$83,R367,"")</f>
        <v/>
      </c>
      <c r="AX367" s="598" t="str">
        <f t="shared" si="160"/>
        <v/>
      </c>
      <c r="AY367" s="269"/>
      <c r="AZ367" s="598" t="str">
        <f t="shared" ref="AZ367:BA386" si="161">IF($E367=$AZ$83,R367,"")</f>
        <v/>
      </c>
      <c r="BA367" s="598" t="str">
        <f t="shared" si="161"/>
        <v/>
      </c>
      <c r="BB367" s="269"/>
      <c r="BC367" s="598" t="str">
        <f t="shared" ref="BC367:BD386" si="162">IF($E367=$BC$83,R367,"")</f>
        <v/>
      </c>
      <c r="BD367" s="598" t="str">
        <f t="shared" si="162"/>
        <v/>
      </c>
      <c r="BE367" s="269"/>
      <c r="BF367" s="598" t="str">
        <f t="shared" ref="BF367:BG386" si="163">IF($E367=$BF$83,R367,"")</f>
        <v/>
      </c>
      <c r="BG367" s="598" t="str">
        <f t="shared" si="163"/>
        <v/>
      </c>
      <c r="BH367" s="269"/>
      <c r="BI367" s="598" t="str">
        <f t="shared" ref="BI367:BJ386" si="164">IF($E367=$BI$83,R367,"")</f>
        <v/>
      </c>
      <c r="BJ367" s="598" t="str">
        <f t="shared" si="164"/>
        <v/>
      </c>
      <c r="BK367" s="269"/>
      <c r="BL367" s="598" t="str">
        <f t="shared" ref="BL367:BM386" si="165">IF($E367=$BL$83,R367,"")</f>
        <v/>
      </c>
      <c r="BM367" s="598" t="str">
        <f t="shared" si="165"/>
        <v/>
      </c>
      <c r="BN367" s="269"/>
      <c r="BO367" s="598" t="str">
        <f t="shared" ref="BO367:BP386" si="166">IF($E367=$BO$83,R367,"")</f>
        <v/>
      </c>
      <c r="BP367" s="598" t="str">
        <f t="shared" si="166"/>
        <v/>
      </c>
      <c r="BQ367" s="269"/>
      <c r="BR367" s="598" t="str">
        <f t="shared" ref="BR367:BS386" si="167">IF($E367=$BR$83,R367,"")</f>
        <v/>
      </c>
      <c r="BS367" s="598" t="str">
        <f t="shared" si="167"/>
        <v/>
      </c>
      <c r="BT367" s="269"/>
      <c r="BU367" s="598" t="str">
        <f t="shared" ref="BU367:BV386" si="168">IF($E367=$BU$83,R367,"")</f>
        <v/>
      </c>
      <c r="BV367" s="598" t="str">
        <f t="shared" si="168"/>
        <v/>
      </c>
      <c r="BW367" s="269"/>
      <c r="BX367" s="481"/>
    </row>
    <row r="368" spans="1:76" s="2" customFormat="1" ht="14">
      <c r="A368" s="159">
        <v>2</v>
      </c>
      <c r="B368" s="301" t="str">
        <f t="shared" si="158"/>
        <v xml:space="preserve">: </v>
      </c>
      <c r="C368" s="160"/>
      <c r="D368" s="160"/>
      <c r="E368" s="160"/>
      <c r="F368" s="160"/>
      <c r="G368" s="161"/>
      <c r="H368" s="162"/>
      <c r="I368" s="162"/>
      <c r="J368" s="163"/>
      <c r="K368" s="163"/>
      <c r="L368" s="170"/>
      <c r="M368" s="659" t="s">
        <v>310</v>
      </c>
      <c r="N368" s="163"/>
      <c r="O368" s="163"/>
      <c r="P368" s="165"/>
      <c r="Q368" s="365"/>
      <c r="R368" s="259" t="str">
        <f t="shared" ref="R368:R386" si="169">IF(Q368="Y","",IF(AND(L368="",J368=""),"",IF(L368="",J368,L368)))</f>
        <v/>
      </c>
      <c r="S368" s="260" t="str">
        <f>IF(R368="","",IF(R395="Y",T368,IF(R368&gt;=R387-$AA$35*R391,IF(R368&lt;=R387+$AA$35*R391,R368,""),"")))</f>
        <v/>
      </c>
      <c r="T368" s="259" t="str">
        <f t="shared" ref="T368:T386" si="170">IF(Q368="Y","",IF(AND(L368="",J368=""),"",IF(L368="",J368*N368,L368*N368)))</f>
        <v/>
      </c>
      <c r="U368" s="259" t="str">
        <f t="shared" si="159"/>
        <v>US$2014/kW installed</v>
      </c>
      <c r="V368" s="39"/>
      <c r="W368" s="39"/>
      <c r="Y368" s="526"/>
      <c r="Z368" s="5"/>
      <c r="AA368" s="5"/>
      <c r="AB368" s="5"/>
      <c r="AC368" s="5"/>
      <c r="AD368" s="5"/>
      <c r="AE368" s="5"/>
      <c r="AF368" s="5"/>
      <c r="AG368" s="5"/>
      <c r="AH368" s="5"/>
      <c r="AI368" s="5"/>
      <c r="AJ368" s="5"/>
      <c r="AK368" s="5"/>
      <c r="AL368" s="5"/>
      <c r="AM368" s="5"/>
      <c r="AN368" s="5"/>
      <c r="AO368" s="481"/>
      <c r="AP368" s="269"/>
      <c r="AQ368" s="269"/>
      <c r="AR368" s="600"/>
      <c r="AS368" s="269"/>
      <c r="AT368" s="598" t="str">
        <f t="shared" ref="AT368:AU386" si="171">IF($E368=$AT$47,R368,"")</f>
        <v/>
      </c>
      <c r="AU368" s="598" t="str">
        <f t="shared" si="171"/>
        <v/>
      </c>
      <c r="AV368" s="269"/>
      <c r="AW368" s="598" t="str">
        <f t="shared" si="160"/>
        <v/>
      </c>
      <c r="AX368" s="598" t="str">
        <f t="shared" si="160"/>
        <v/>
      </c>
      <c r="AY368" s="269"/>
      <c r="AZ368" s="598" t="str">
        <f t="shared" si="161"/>
        <v/>
      </c>
      <c r="BA368" s="598" t="str">
        <f t="shared" si="161"/>
        <v/>
      </c>
      <c r="BB368" s="269"/>
      <c r="BC368" s="598" t="str">
        <f t="shared" si="162"/>
        <v/>
      </c>
      <c r="BD368" s="598" t="str">
        <f t="shared" si="162"/>
        <v/>
      </c>
      <c r="BE368" s="269"/>
      <c r="BF368" s="598" t="str">
        <f t="shared" si="163"/>
        <v/>
      </c>
      <c r="BG368" s="598" t="str">
        <f t="shared" si="163"/>
        <v/>
      </c>
      <c r="BH368" s="269"/>
      <c r="BI368" s="598" t="str">
        <f t="shared" si="164"/>
        <v/>
      </c>
      <c r="BJ368" s="598" t="str">
        <f t="shared" si="164"/>
        <v/>
      </c>
      <c r="BK368" s="269"/>
      <c r="BL368" s="598" t="str">
        <f t="shared" si="165"/>
        <v/>
      </c>
      <c r="BM368" s="598" t="str">
        <f t="shared" si="165"/>
        <v/>
      </c>
      <c r="BN368" s="269"/>
      <c r="BO368" s="598" t="str">
        <f t="shared" si="166"/>
        <v/>
      </c>
      <c r="BP368" s="598" t="str">
        <f t="shared" si="166"/>
        <v/>
      </c>
      <c r="BQ368" s="269"/>
      <c r="BR368" s="598" t="str">
        <f t="shared" si="167"/>
        <v/>
      </c>
      <c r="BS368" s="598" t="str">
        <f t="shared" si="167"/>
        <v/>
      </c>
      <c r="BT368" s="269"/>
      <c r="BU368" s="598" t="str">
        <f t="shared" si="168"/>
        <v/>
      </c>
      <c r="BV368" s="598" t="str">
        <f t="shared" si="168"/>
        <v/>
      </c>
      <c r="BW368" s="269"/>
      <c r="BX368" s="481"/>
    </row>
    <row r="369" spans="1:76" s="2" customFormat="1" ht="14">
      <c r="A369" s="159">
        <v>3</v>
      </c>
      <c r="B369" s="301" t="str">
        <f>CONCATENATE(E369,": ",C369)</f>
        <v xml:space="preserve">: </v>
      </c>
      <c r="C369" s="168"/>
      <c r="D369" s="162"/>
      <c r="E369" s="162"/>
      <c r="F369" s="169"/>
      <c r="G369" s="161"/>
      <c r="H369" s="162"/>
      <c r="I369" s="162"/>
      <c r="J369" s="170"/>
      <c r="K369" s="170"/>
      <c r="L369" s="170"/>
      <c r="M369" s="659" t="s">
        <v>310</v>
      </c>
      <c r="N369" s="163"/>
      <c r="O369" s="163"/>
      <c r="P369" s="165"/>
      <c r="Q369" s="365"/>
      <c r="R369" s="259" t="str">
        <f t="shared" si="169"/>
        <v/>
      </c>
      <c r="S369" s="260" t="str">
        <f>IF(R369="","",IF(R395="Y",T369,IF(R369&gt;=R387-$AA$35*R391,IF(R369&lt;=R387+$AA$35*R391,R369,""),"")))</f>
        <v/>
      </c>
      <c r="T369" s="259" t="str">
        <f t="shared" si="170"/>
        <v/>
      </c>
      <c r="U369" s="259" t="str">
        <f t="shared" si="159"/>
        <v>US$2014/kW installed</v>
      </c>
      <c r="V369" s="39"/>
      <c r="W369" s="39"/>
      <c r="Y369" s="526"/>
      <c r="Z369" s="5"/>
      <c r="AA369" s="5"/>
      <c r="AB369" s="5"/>
      <c r="AC369" s="5"/>
      <c r="AD369" s="5"/>
      <c r="AE369" s="5"/>
      <c r="AF369" s="5"/>
      <c r="AG369" s="5"/>
      <c r="AH369" s="5"/>
      <c r="AI369" s="5"/>
      <c r="AJ369" s="5"/>
      <c r="AK369" s="5"/>
      <c r="AL369" s="5"/>
      <c r="AM369" s="5"/>
      <c r="AN369" s="5"/>
      <c r="AO369" s="481"/>
      <c r="AP369" s="269"/>
      <c r="AQ369" s="269"/>
      <c r="AR369" s="600"/>
      <c r="AS369" s="269"/>
      <c r="AT369" s="598" t="str">
        <f t="shared" si="171"/>
        <v/>
      </c>
      <c r="AU369" s="598" t="str">
        <f t="shared" si="171"/>
        <v/>
      </c>
      <c r="AV369" s="269"/>
      <c r="AW369" s="598" t="str">
        <f t="shared" si="160"/>
        <v/>
      </c>
      <c r="AX369" s="598" t="str">
        <f t="shared" si="160"/>
        <v/>
      </c>
      <c r="AY369" s="269"/>
      <c r="AZ369" s="598" t="str">
        <f t="shared" si="161"/>
        <v/>
      </c>
      <c r="BA369" s="598" t="str">
        <f t="shared" si="161"/>
        <v/>
      </c>
      <c r="BB369" s="269"/>
      <c r="BC369" s="598" t="str">
        <f t="shared" si="162"/>
        <v/>
      </c>
      <c r="BD369" s="598" t="str">
        <f t="shared" si="162"/>
        <v/>
      </c>
      <c r="BE369" s="269"/>
      <c r="BF369" s="598" t="str">
        <f t="shared" si="163"/>
        <v/>
      </c>
      <c r="BG369" s="598" t="str">
        <f t="shared" si="163"/>
        <v/>
      </c>
      <c r="BH369" s="269"/>
      <c r="BI369" s="598" t="str">
        <f t="shared" si="164"/>
        <v/>
      </c>
      <c r="BJ369" s="598" t="str">
        <f t="shared" si="164"/>
        <v/>
      </c>
      <c r="BK369" s="269"/>
      <c r="BL369" s="598" t="str">
        <f t="shared" si="165"/>
        <v/>
      </c>
      <c r="BM369" s="598" t="str">
        <f t="shared" si="165"/>
        <v/>
      </c>
      <c r="BN369" s="269"/>
      <c r="BO369" s="598" t="str">
        <f t="shared" si="166"/>
        <v/>
      </c>
      <c r="BP369" s="598" t="str">
        <f t="shared" si="166"/>
        <v/>
      </c>
      <c r="BQ369" s="269"/>
      <c r="BR369" s="598" t="str">
        <f t="shared" si="167"/>
        <v/>
      </c>
      <c r="BS369" s="598" t="str">
        <f t="shared" si="167"/>
        <v/>
      </c>
      <c r="BT369" s="269"/>
      <c r="BU369" s="598" t="str">
        <f t="shared" si="168"/>
        <v/>
      </c>
      <c r="BV369" s="598" t="str">
        <f t="shared" si="168"/>
        <v/>
      </c>
      <c r="BW369" s="269"/>
      <c r="BX369" s="481"/>
    </row>
    <row r="370" spans="1:76" s="2" customFormat="1" ht="14">
      <c r="A370" s="159">
        <v>4</v>
      </c>
      <c r="B370" s="301" t="str">
        <f t="shared" si="158"/>
        <v xml:space="preserve">: </v>
      </c>
      <c r="C370" s="168"/>
      <c r="D370" s="162"/>
      <c r="E370" s="162"/>
      <c r="F370" s="169"/>
      <c r="G370" s="161"/>
      <c r="H370" s="162"/>
      <c r="I370" s="162"/>
      <c r="J370" s="170"/>
      <c r="K370" s="170"/>
      <c r="L370" s="170"/>
      <c r="M370" s="659" t="s">
        <v>310</v>
      </c>
      <c r="N370" s="163"/>
      <c r="O370" s="163"/>
      <c r="P370" s="165"/>
      <c r="Q370" s="365"/>
      <c r="R370" s="259" t="str">
        <f t="shared" si="169"/>
        <v/>
      </c>
      <c r="S370" s="260" t="str">
        <f>IF(R370="","",IF(R395="Y",T370,IF(R370&gt;=R387-$AA$35*R391,IF(R370&lt;=R387+$AA$35*R391,R370,""),"")))</f>
        <v/>
      </c>
      <c r="T370" s="259" t="str">
        <f t="shared" si="170"/>
        <v/>
      </c>
      <c r="U370" s="259" t="str">
        <f t="shared" si="159"/>
        <v>US$2014/kW installed</v>
      </c>
      <c r="V370" s="39"/>
      <c r="W370" s="39"/>
      <c r="Y370" s="526"/>
      <c r="Z370" s="5"/>
      <c r="AA370" s="5"/>
      <c r="AB370" s="5"/>
      <c r="AC370" s="5"/>
      <c r="AD370" s="5"/>
      <c r="AE370" s="5"/>
      <c r="AF370" s="5"/>
      <c r="AG370" s="5"/>
      <c r="AH370" s="5"/>
      <c r="AI370" s="5"/>
      <c r="AJ370" s="5"/>
      <c r="AK370" s="5"/>
      <c r="AL370" s="5"/>
      <c r="AM370" s="5"/>
      <c r="AN370" s="5"/>
      <c r="AO370" s="481"/>
      <c r="AP370" s="269"/>
      <c r="AQ370" s="269"/>
      <c r="AR370" s="600"/>
      <c r="AS370" s="269"/>
      <c r="AT370" s="598" t="str">
        <f t="shared" si="171"/>
        <v/>
      </c>
      <c r="AU370" s="598" t="str">
        <f t="shared" si="171"/>
        <v/>
      </c>
      <c r="AV370" s="269"/>
      <c r="AW370" s="598" t="str">
        <f t="shared" si="160"/>
        <v/>
      </c>
      <c r="AX370" s="598" t="str">
        <f t="shared" si="160"/>
        <v/>
      </c>
      <c r="AY370" s="269"/>
      <c r="AZ370" s="598" t="str">
        <f t="shared" si="161"/>
        <v/>
      </c>
      <c r="BA370" s="598" t="str">
        <f t="shared" si="161"/>
        <v/>
      </c>
      <c r="BB370" s="269"/>
      <c r="BC370" s="598" t="str">
        <f t="shared" si="162"/>
        <v/>
      </c>
      <c r="BD370" s="598" t="str">
        <f t="shared" si="162"/>
        <v/>
      </c>
      <c r="BE370" s="269"/>
      <c r="BF370" s="598" t="str">
        <f t="shared" si="163"/>
        <v/>
      </c>
      <c r="BG370" s="598" t="str">
        <f t="shared" si="163"/>
        <v/>
      </c>
      <c r="BH370" s="269"/>
      <c r="BI370" s="598" t="str">
        <f t="shared" si="164"/>
        <v/>
      </c>
      <c r="BJ370" s="598" t="str">
        <f t="shared" si="164"/>
        <v/>
      </c>
      <c r="BK370" s="269"/>
      <c r="BL370" s="598" t="str">
        <f t="shared" si="165"/>
        <v/>
      </c>
      <c r="BM370" s="598" t="str">
        <f t="shared" si="165"/>
        <v/>
      </c>
      <c r="BN370" s="269"/>
      <c r="BO370" s="598" t="str">
        <f t="shared" si="166"/>
        <v/>
      </c>
      <c r="BP370" s="598" t="str">
        <f t="shared" si="166"/>
        <v/>
      </c>
      <c r="BQ370" s="269"/>
      <c r="BR370" s="598" t="str">
        <f t="shared" si="167"/>
        <v/>
      </c>
      <c r="BS370" s="598" t="str">
        <f t="shared" si="167"/>
        <v/>
      </c>
      <c r="BT370" s="269"/>
      <c r="BU370" s="598" t="str">
        <f t="shared" si="168"/>
        <v/>
      </c>
      <c r="BV370" s="598" t="str">
        <f t="shared" si="168"/>
        <v/>
      </c>
      <c r="BW370" s="269"/>
      <c r="BX370" s="481"/>
    </row>
    <row r="371" spans="1:76" s="2" customFormat="1" ht="14">
      <c r="A371" s="159">
        <v>5</v>
      </c>
      <c r="B371" s="301" t="str">
        <f t="shared" si="158"/>
        <v xml:space="preserve">: </v>
      </c>
      <c r="C371" s="169"/>
      <c r="D371" s="169"/>
      <c r="E371" s="169"/>
      <c r="F371" s="169"/>
      <c r="G371" s="161"/>
      <c r="H371" s="162"/>
      <c r="I371" s="162"/>
      <c r="J371" s="170"/>
      <c r="K371" s="170"/>
      <c r="L371" s="170"/>
      <c r="M371" s="659" t="s">
        <v>310</v>
      </c>
      <c r="N371" s="163"/>
      <c r="O371" s="163"/>
      <c r="P371" s="165"/>
      <c r="Q371" s="365"/>
      <c r="R371" s="259" t="str">
        <f t="shared" si="169"/>
        <v/>
      </c>
      <c r="S371" s="260" t="str">
        <f>IF(R371="","",IF(R395="Y",T371,IF(R371&gt;=R387-$AA$35*R391,IF(R371&lt;=R387+$AA$35*R391,R371,""),"")))</f>
        <v/>
      </c>
      <c r="T371" s="259" t="str">
        <f t="shared" si="170"/>
        <v/>
      </c>
      <c r="U371" s="259" t="str">
        <f t="shared" si="159"/>
        <v>US$2014/kW installed</v>
      </c>
      <c r="V371" s="39"/>
      <c r="W371" s="39"/>
      <c r="Y371" s="526"/>
      <c r="Z371" s="5"/>
      <c r="AA371" s="5"/>
      <c r="AB371" s="5"/>
      <c r="AC371" s="5"/>
      <c r="AD371" s="5"/>
      <c r="AE371" s="5"/>
      <c r="AF371" s="5"/>
      <c r="AG371" s="5"/>
      <c r="AH371" s="5"/>
      <c r="AI371" s="5"/>
      <c r="AJ371" s="5"/>
      <c r="AK371" s="5"/>
      <c r="AL371" s="5"/>
      <c r="AM371" s="5"/>
      <c r="AN371" s="5"/>
      <c r="AO371" s="481"/>
      <c r="AP371" s="269"/>
      <c r="AQ371" s="269"/>
      <c r="AR371" s="600"/>
      <c r="AS371" s="269"/>
      <c r="AT371" s="598" t="str">
        <f t="shared" si="171"/>
        <v/>
      </c>
      <c r="AU371" s="598" t="str">
        <f t="shared" si="171"/>
        <v/>
      </c>
      <c r="AV371" s="269"/>
      <c r="AW371" s="598" t="str">
        <f t="shared" si="160"/>
        <v/>
      </c>
      <c r="AX371" s="598" t="str">
        <f t="shared" si="160"/>
        <v/>
      </c>
      <c r="AY371" s="269"/>
      <c r="AZ371" s="598" t="str">
        <f t="shared" si="161"/>
        <v/>
      </c>
      <c r="BA371" s="598" t="str">
        <f t="shared" si="161"/>
        <v/>
      </c>
      <c r="BB371" s="269"/>
      <c r="BC371" s="598" t="str">
        <f t="shared" si="162"/>
        <v/>
      </c>
      <c r="BD371" s="598" t="str">
        <f t="shared" si="162"/>
        <v/>
      </c>
      <c r="BE371" s="269"/>
      <c r="BF371" s="598" t="str">
        <f t="shared" si="163"/>
        <v/>
      </c>
      <c r="BG371" s="598" t="str">
        <f t="shared" si="163"/>
        <v/>
      </c>
      <c r="BH371" s="269"/>
      <c r="BI371" s="598" t="str">
        <f t="shared" si="164"/>
        <v/>
      </c>
      <c r="BJ371" s="598" t="str">
        <f t="shared" si="164"/>
        <v/>
      </c>
      <c r="BK371" s="269"/>
      <c r="BL371" s="598" t="str">
        <f t="shared" si="165"/>
        <v/>
      </c>
      <c r="BM371" s="598" t="str">
        <f t="shared" si="165"/>
        <v/>
      </c>
      <c r="BN371" s="269"/>
      <c r="BO371" s="598" t="str">
        <f t="shared" si="166"/>
        <v/>
      </c>
      <c r="BP371" s="598" t="str">
        <f t="shared" si="166"/>
        <v/>
      </c>
      <c r="BQ371" s="269"/>
      <c r="BR371" s="598" t="str">
        <f t="shared" si="167"/>
        <v/>
      </c>
      <c r="BS371" s="598" t="str">
        <f t="shared" si="167"/>
        <v/>
      </c>
      <c r="BT371" s="269"/>
      <c r="BU371" s="598" t="str">
        <f t="shared" si="168"/>
        <v/>
      </c>
      <c r="BV371" s="598" t="str">
        <f t="shared" si="168"/>
        <v/>
      </c>
      <c r="BW371" s="269"/>
      <c r="BX371" s="481"/>
    </row>
    <row r="372" spans="1:76" s="2" customFormat="1" ht="14">
      <c r="A372" s="159">
        <v>6</v>
      </c>
      <c r="B372" s="301" t="str">
        <f t="shared" si="158"/>
        <v xml:space="preserve">: </v>
      </c>
      <c r="C372" s="169"/>
      <c r="D372" s="169"/>
      <c r="E372" s="169"/>
      <c r="F372" s="169"/>
      <c r="G372" s="161"/>
      <c r="H372" s="162"/>
      <c r="I372" s="162"/>
      <c r="J372" s="170"/>
      <c r="K372" s="170"/>
      <c r="L372" s="170"/>
      <c r="M372" s="659" t="s">
        <v>310</v>
      </c>
      <c r="N372" s="163"/>
      <c r="O372" s="163"/>
      <c r="P372" s="165"/>
      <c r="Q372" s="365"/>
      <c r="R372" s="259" t="str">
        <f t="shared" si="169"/>
        <v/>
      </c>
      <c r="S372" s="260" t="str">
        <f>IF(R372="","",IF(R395="Y",T372,IF(R372&gt;=R387-$AA$35*R391,IF(R372&lt;=R387+$AA$35*R391,R372,""),"")))</f>
        <v/>
      </c>
      <c r="T372" s="259" t="str">
        <f t="shared" si="170"/>
        <v/>
      </c>
      <c r="U372" s="259" t="str">
        <f t="shared" si="159"/>
        <v>US$2014/kW installed</v>
      </c>
      <c r="V372" s="39"/>
      <c r="W372" s="39"/>
      <c r="Y372" s="526"/>
      <c r="Z372" s="5"/>
      <c r="AA372" s="5"/>
      <c r="AB372" s="5"/>
      <c r="AC372" s="5"/>
      <c r="AD372" s="5"/>
      <c r="AE372" s="5"/>
      <c r="AF372" s="5"/>
      <c r="AG372" s="5"/>
      <c r="AH372" s="5"/>
      <c r="AI372" s="5"/>
      <c r="AJ372" s="5"/>
      <c r="AK372" s="5"/>
      <c r="AL372" s="5"/>
      <c r="AM372" s="5"/>
      <c r="AN372" s="5"/>
      <c r="AO372" s="481"/>
      <c r="AP372" s="269"/>
      <c r="AQ372" s="269"/>
      <c r="AR372" s="600"/>
      <c r="AS372" s="269"/>
      <c r="AT372" s="598" t="str">
        <f t="shared" si="171"/>
        <v/>
      </c>
      <c r="AU372" s="598" t="str">
        <f t="shared" si="171"/>
        <v/>
      </c>
      <c r="AV372" s="269"/>
      <c r="AW372" s="598" t="str">
        <f t="shared" si="160"/>
        <v/>
      </c>
      <c r="AX372" s="598" t="str">
        <f t="shared" si="160"/>
        <v/>
      </c>
      <c r="AY372" s="269"/>
      <c r="AZ372" s="598" t="str">
        <f t="shared" si="161"/>
        <v/>
      </c>
      <c r="BA372" s="598" t="str">
        <f t="shared" si="161"/>
        <v/>
      </c>
      <c r="BB372" s="269"/>
      <c r="BC372" s="598" t="str">
        <f t="shared" si="162"/>
        <v/>
      </c>
      <c r="BD372" s="598" t="str">
        <f t="shared" si="162"/>
        <v/>
      </c>
      <c r="BE372" s="269"/>
      <c r="BF372" s="598" t="str">
        <f t="shared" si="163"/>
        <v/>
      </c>
      <c r="BG372" s="598" t="str">
        <f t="shared" si="163"/>
        <v/>
      </c>
      <c r="BH372" s="269"/>
      <c r="BI372" s="598" t="str">
        <f t="shared" si="164"/>
        <v/>
      </c>
      <c r="BJ372" s="598" t="str">
        <f t="shared" si="164"/>
        <v/>
      </c>
      <c r="BK372" s="269"/>
      <c r="BL372" s="598" t="str">
        <f t="shared" si="165"/>
        <v/>
      </c>
      <c r="BM372" s="598" t="str">
        <f t="shared" si="165"/>
        <v/>
      </c>
      <c r="BN372" s="269"/>
      <c r="BO372" s="598" t="str">
        <f t="shared" si="166"/>
        <v/>
      </c>
      <c r="BP372" s="598" t="str">
        <f t="shared" si="166"/>
        <v/>
      </c>
      <c r="BQ372" s="269"/>
      <c r="BR372" s="598" t="str">
        <f t="shared" si="167"/>
        <v/>
      </c>
      <c r="BS372" s="598" t="str">
        <f t="shared" si="167"/>
        <v/>
      </c>
      <c r="BT372" s="269"/>
      <c r="BU372" s="598" t="str">
        <f t="shared" si="168"/>
        <v/>
      </c>
      <c r="BV372" s="598" t="str">
        <f t="shared" si="168"/>
        <v/>
      </c>
      <c r="BW372" s="269"/>
      <c r="BX372" s="481"/>
    </row>
    <row r="373" spans="1:76" s="2" customFormat="1" ht="14">
      <c r="A373" s="159">
        <v>7</v>
      </c>
      <c r="B373" s="301" t="str">
        <f t="shared" si="158"/>
        <v xml:space="preserve">: </v>
      </c>
      <c r="C373" s="169"/>
      <c r="D373" s="169"/>
      <c r="E373" s="169"/>
      <c r="F373" s="169"/>
      <c r="G373" s="161"/>
      <c r="H373" s="162"/>
      <c r="I373" s="162"/>
      <c r="J373" s="170"/>
      <c r="K373" s="170"/>
      <c r="L373" s="170"/>
      <c r="M373" s="659" t="s">
        <v>310</v>
      </c>
      <c r="N373" s="163"/>
      <c r="O373" s="163"/>
      <c r="P373" s="165"/>
      <c r="Q373" s="365"/>
      <c r="R373" s="259" t="str">
        <f t="shared" si="169"/>
        <v/>
      </c>
      <c r="S373" s="260" t="str">
        <f>IF(R373="","",IF(R395="Y",T373,IF(R373&gt;=R387-$AA$35*R391,IF(R373&lt;=R387+$AA$35*R391,R373,""),"")))</f>
        <v/>
      </c>
      <c r="T373" s="259" t="str">
        <f t="shared" si="170"/>
        <v/>
      </c>
      <c r="U373" s="259" t="str">
        <f t="shared" si="159"/>
        <v>US$2014/kW installed</v>
      </c>
      <c r="V373" s="39"/>
      <c r="W373" s="39"/>
      <c r="Y373" s="526"/>
      <c r="Z373" s="5"/>
      <c r="AA373" s="5"/>
      <c r="AB373" s="5"/>
      <c r="AC373" s="5"/>
      <c r="AD373" s="5"/>
      <c r="AE373" s="5"/>
      <c r="AF373" s="5"/>
      <c r="AG373" s="5"/>
      <c r="AH373" s="5"/>
      <c r="AI373" s="5"/>
      <c r="AJ373" s="5"/>
      <c r="AK373" s="5"/>
      <c r="AL373" s="5"/>
      <c r="AM373" s="5"/>
      <c r="AN373" s="5"/>
      <c r="AO373" s="481"/>
      <c r="AP373" s="269"/>
      <c r="AQ373" s="269"/>
      <c r="AR373" s="600"/>
      <c r="AS373" s="269"/>
      <c r="AT373" s="598" t="str">
        <f t="shared" si="171"/>
        <v/>
      </c>
      <c r="AU373" s="598" t="str">
        <f t="shared" si="171"/>
        <v/>
      </c>
      <c r="AV373" s="269"/>
      <c r="AW373" s="598" t="str">
        <f t="shared" si="160"/>
        <v/>
      </c>
      <c r="AX373" s="598" t="str">
        <f t="shared" si="160"/>
        <v/>
      </c>
      <c r="AY373" s="269"/>
      <c r="AZ373" s="598" t="str">
        <f t="shared" si="161"/>
        <v/>
      </c>
      <c r="BA373" s="598" t="str">
        <f t="shared" si="161"/>
        <v/>
      </c>
      <c r="BB373" s="269"/>
      <c r="BC373" s="598" t="str">
        <f t="shared" si="162"/>
        <v/>
      </c>
      <c r="BD373" s="598" t="str">
        <f t="shared" si="162"/>
        <v/>
      </c>
      <c r="BE373" s="269"/>
      <c r="BF373" s="598" t="str">
        <f t="shared" si="163"/>
        <v/>
      </c>
      <c r="BG373" s="598" t="str">
        <f t="shared" si="163"/>
        <v/>
      </c>
      <c r="BH373" s="269"/>
      <c r="BI373" s="598" t="str">
        <f t="shared" si="164"/>
        <v/>
      </c>
      <c r="BJ373" s="598" t="str">
        <f t="shared" si="164"/>
        <v/>
      </c>
      <c r="BK373" s="269"/>
      <c r="BL373" s="598" t="str">
        <f t="shared" si="165"/>
        <v/>
      </c>
      <c r="BM373" s="598" t="str">
        <f t="shared" si="165"/>
        <v/>
      </c>
      <c r="BN373" s="269"/>
      <c r="BO373" s="598" t="str">
        <f t="shared" si="166"/>
        <v/>
      </c>
      <c r="BP373" s="598" t="str">
        <f t="shared" si="166"/>
        <v/>
      </c>
      <c r="BQ373" s="269"/>
      <c r="BR373" s="598" t="str">
        <f t="shared" si="167"/>
        <v/>
      </c>
      <c r="BS373" s="598" t="str">
        <f t="shared" si="167"/>
        <v/>
      </c>
      <c r="BT373" s="269"/>
      <c r="BU373" s="598" t="str">
        <f t="shared" si="168"/>
        <v/>
      </c>
      <c r="BV373" s="598" t="str">
        <f t="shared" si="168"/>
        <v/>
      </c>
      <c r="BW373" s="269"/>
      <c r="BX373" s="481"/>
    </row>
    <row r="374" spans="1:76" s="2" customFormat="1" ht="14">
      <c r="A374" s="159">
        <v>8</v>
      </c>
      <c r="B374" s="301" t="str">
        <f t="shared" si="158"/>
        <v xml:space="preserve">: </v>
      </c>
      <c r="C374" s="169"/>
      <c r="D374" s="169"/>
      <c r="E374" s="169"/>
      <c r="F374" s="169"/>
      <c r="G374" s="161"/>
      <c r="H374" s="162"/>
      <c r="I374" s="162"/>
      <c r="J374" s="170"/>
      <c r="K374" s="170"/>
      <c r="L374" s="170"/>
      <c r="M374" s="659" t="s">
        <v>310</v>
      </c>
      <c r="N374" s="163"/>
      <c r="O374" s="163"/>
      <c r="P374" s="165"/>
      <c r="Q374" s="365"/>
      <c r="R374" s="259" t="str">
        <f t="shared" si="169"/>
        <v/>
      </c>
      <c r="S374" s="260" t="str">
        <f>IF(R374="","",IF(R395="Y",T374,IF(R374&gt;=R387-$AA$35*R391,IF(R374&lt;=R387+$AA$35*R391,R374,""),"")))</f>
        <v/>
      </c>
      <c r="T374" s="259" t="str">
        <f t="shared" si="170"/>
        <v/>
      </c>
      <c r="U374" s="259" t="str">
        <f t="shared" si="159"/>
        <v>US$2014/kW installed</v>
      </c>
      <c r="V374" s="39"/>
      <c r="W374" s="39"/>
      <c r="Y374" s="526"/>
      <c r="Z374" s="5"/>
      <c r="AA374" s="5"/>
      <c r="AB374" s="5"/>
      <c r="AC374" s="5"/>
      <c r="AD374" s="5"/>
      <c r="AE374" s="5"/>
      <c r="AF374" s="5"/>
      <c r="AG374" s="5"/>
      <c r="AH374" s="5"/>
      <c r="AI374" s="5"/>
      <c r="AJ374" s="5"/>
      <c r="AK374" s="5"/>
      <c r="AL374" s="5"/>
      <c r="AM374" s="5"/>
      <c r="AN374" s="5"/>
      <c r="AO374" s="481"/>
      <c r="AP374" s="269"/>
      <c r="AQ374" s="269"/>
      <c r="AR374" s="600"/>
      <c r="AS374" s="269"/>
      <c r="AT374" s="598" t="str">
        <f t="shared" si="171"/>
        <v/>
      </c>
      <c r="AU374" s="598" t="str">
        <f t="shared" si="171"/>
        <v/>
      </c>
      <c r="AV374" s="269"/>
      <c r="AW374" s="598" t="str">
        <f t="shared" si="160"/>
        <v/>
      </c>
      <c r="AX374" s="598" t="str">
        <f t="shared" si="160"/>
        <v/>
      </c>
      <c r="AY374" s="269"/>
      <c r="AZ374" s="598" t="str">
        <f t="shared" si="161"/>
        <v/>
      </c>
      <c r="BA374" s="598" t="str">
        <f t="shared" si="161"/>
        <v/>
      </c>
      <c r="BB374" s="269"/>
      <c r="BC374" s="598" t="str">
        <f t="shared" si="162"/>
        <v/>
      </c>
      <c r="BD374" s="598" t="str">
        <f t="shared" si="162"/>
        <v/>
      </c>
      <c r="BE374" s="269"/>
      <c r="BF374" s="598" t="str">
        <f t="shared" si="163"/>
        <v/>
      </c>
      <c r="BG374" s="598" t="str">
        <f t="shared" si="163"/>
        <v/>
      </c>
      <c r="BH374" s="269"/>
      <c r="BI374" s="598" t="str">
        <f t="shared" si="164"/>
        <v/>
      </c>
      <c r="BJ374" s="598" t="str">
        <f t="shared" si="164"/>
        <v/>
      </c>
      <c r="BK374" s="269"/>
      <c r="BL374" s="598" t="str">
        <f t="shared" si="165"/>
        <v/>
      </c>
      <c r="BM374" s="598" t="str">
        <f t="shared" si="165"/>
        <v/>
      </c>
      <c r="BN374" s="269"/>
      <c r="BO374" s="598" t="str">
        <f t="shared" si="166"/>
        <v/>
      </c>
      <c r="BP374" s="598" t="str">
        <f t="shared" si="166"/>
        <v/>
      </c>
      <c r="BQ374" s="269"/>
      <c r="BR374" s="598" t="str">
        <f t="shared" si="167"/>
        <v/>
      </c>
      <c r="BS374" s="598" t="str">
        <f t="shared" si="167"/>
        <v/>
      </c>
      <c r="BT374" s="269"/>
      <c r="BU374" s="598" t="str">
        <f t="shared" si="168"/>
        <v/>
      </c>
      <c r="BV374" s="598" t="str">
        <f t="shared" si="168"/>
        <v/>
      </c>
      <c r="BW374" s="269"/>
      <c r="BX374" s="481"/>
    </row>
    <row r="375" spans="1:76" s="2" customFormat="1" ht="14">
      <c r="A375" s="159">
        <v>9</v>
      </c>
      <c r="B375" s="301" t="str">
        <f t="shared" si="158"/>
        <v xml:space="preserve">: </v>
      </c>
      <c r="C375" s="169"/>
      <c r="D375" s="169"/>
      <c r="E375" s="169"/>
      <c r="F375" s="169"/>
      <c r="G375" s="161"/>
      <c r="H375" s="162"/>
      <c r="I375" s="162"/>
      <c r="J375" s="170"/>
      <c r="K375" s="170"/>
      <c r="L375" s="170"/>
      <c r="M375" s="659" t="s">
        <v>310</v>
      </c>
      <c r="N375" s="163"/>
      <c r="O375" s="163"/>
      <c r="P375" s="165"/>
      <c r="Q375" s="365"/>
      <c r="R375" s="259" t="str">
        <f t="shared" si="169"/>
        <v/>
      </c>
      <c r="S375" s="260" t="str">
        <f>IF(R375="","",IF(R395="Y",T375,IF(R375&gt;=R387-$AA$35*R391,IF(R375&lt;=R387+$AA$35*R391,R375,""),"")))</f>
        <v/>
      </c>
      <c r="T375" s="259" t="str">
        <f t="shared" si="170"/>
        <v/>
      </c>
      <c r="U375" s="259" t="str">
        <f t="shared" si="159"/>
        <v>US$2014/kW installed</v>
      </c>
      <c r="V375" s="39"/>
      <c r="W375" s="39"/>
      <c r="Y375" s="526"/>
      <c r="Z375" s="5"/>
      <c r="AA375" s="5"/>
      <c r="AB375" s="5"/>
      <c r="AC375" s="5"/>
      <c r="AD375" s="5"/>
      <c r="AE375" s="5"/>
      <c r="AF375" s="5"/>
      <c r="AG375" s="5"/>
      <c r="AH375" s="5"/>
      <c r="AI375" s="5"/>
      <c r="AJ375" s="5"/>
      <c r="AK375" s="5"/>
      <c r="AL375" s="5"/>
      <c r="AM375" s="5"/>
      <c r="AN375" s="5"/>
      <c r="AO375" s="481"/>
      <c r="AP375" s="269"/>
      <c r="AQ375" s="269"/>
      <c r="AR375" s="600"/>
      <c r="AS375" s="269"/>
      <c r="AT375" s="598" t="str">
        <f t="shared" si="171"/>
        <v/>
      </c>
      <c r="AU375" s="598" t="str">
        <f t="shared" si="171"/>
        <v/>
      </c>
      <c r="AV375" s="269"/>
      <c r="AW375" s="598" t="str">
        <f t="shared" si="160"/>
        <v/>
      </c>
      <c r="AX375" s="598" t="str">
        <f t="shared" si="160"/>
        <v/>
      </c>
      <c r="AY375" s="269"/>
      <c r="AZ375" s="598" t="str">
        <f t="shared" si="161"/>
        <v/>
      </c>
      <c r="BA375" s="598" t="str">
        <f t="shared" si="161"/>
        <v/>
      </c>
      <c r="BB375" s="269"/>
      <c r="BC375" s="598" t="str">
        <f t="shared" si="162"/>
        <v/>
      </c>
      <c r="BD375" s="598" t="str">
        <f t="shared" si="162"/>
        <v/>
      </c>
      <c r="BE375" s="269"/>
      <c r="BF375" s="598" t="str">
        <f t="shared" si="163"/>
        <v/>
      </c>
      <c r="BG375" s="598" t="str">
        <f t="shared" si="163"/>
        <v/>
      </c>
      <c r="BH375" s="269"/>
      <c r="BI375" s="598" t="str">
        <f t="shared" si="164"/>
        <v/>
      </c>
      <c r="BJ375" s="598" t="str">
        <f t="shared" si="164"/>
        <v/>
      </c>
      <c r="BK375" s="269"/>
      <c r="BL375" s="598" t="str">
        <f t="shared" si="165"/>
        <v/>
      </c>
      <c r="BM375" s="598" t="str">
        <f t="shared" si="165"/>
        <v/>
      </c>
      <c r="BN375" s="269"/>
      <c r="BO375" s="598" t="str">
        <f t="shared" si="166"/>
        <v/>
      </c>
      <c r="BP375" s="598" t="str">
        <f t="shared" si="166"/>
        <v/>
      </c>
      <c r="BQ375" s="269"/>
      <c r="BR375" s="598" t="str">
        <f t="shared" si="167"/>
        <v/>
      </c>
      <c r="BS375" s="598" t="str">
        <f t="shared" si="167"/>
        <v/>
      </c>
      <c r="BT375" s="269"/>
      <c r="BU375" s="598" t="str">
        <f t="shared" si="168"/>
        <v/>
      </c>
      <c r="BV375" s="598" t="str">
        <f t="shared" si="168"/>
        <v/>
      </c>
      <c r="BW375" s="269"/>
      <c r="BX375" s="481"/>
    </row>
    <row r="376" spans="1:76" s="2" customFormat="1" ht="14">
      <c r="A376" s="159">
        <v>10</v>
      </c>
      <c r="B376" s="301" t="str">
        <f t="shared" si="158"/>
        <v xml:space="preserve">: </v>
      </c>
      <c r="C376" s="169"/>
      <c r="D376" s="169"/>
      <c r="E376" s="169"/>
      <c r="F376" s="169"/>
      <c r="G376" s="161"/>
      <c r="H376" s="162"/>
      <c r="I376" s="162"/>
      <c r="J376" s="170"/>
      <c r="K376" s="170"/>
      <c r="L376" s="170"/>
      <c r="M376" s="659" t="s">
        <v>310</v>
      </c>
      <c r="N376" s="163"/>
      <c r="O376" s="163"/>
      <c r="P376" s="165"/>
      <c r="Q376" s="365"/>
      <c r="R376" s="259" t="str">
        <f t="shared" si="169"/>
        <v/>
      </c>
      <c r="S376" s="260" t="str">
        <f>IF(R376="","",IF(R395="Y",T376,IF(R376&gt;=R387-$AA$35*R391,IF(R376&lt;=R387+$AA$35*R391,R376,""),"")))</f>
        <v/>
      </c>
      <c r="T376" s="259" t="str">
        <f t="shared" si="170"/>
        <v/>
      </c>
      <c r="U376" s="259" t="str">
        <f t="shared" si="159"/>
        <v>US$2014/kW installed</v>
      </c>
      <c r="V376" s="39"/>
      <c r="W376" s="39"/>
      <c r="Y376" s="526"/>
      <c r="Z376" s="5"/>
      <c r="AA376" s="5"/>
      <c r="AB376" s="5"/>
      <c r="AC376" s="5"/>
      <c r="AD376" s="5"/>
      <c r="AE376" s="5"/>
      <c r="AF376" s="5"/>
      <c r="AG376" s="5"/>
      <c r="AH376" s="5"/>
      <c r="AI376" s="5"/>
      <c r="AJ376" s="5"/>
      <c r="AK376" s="5"/>
      <c r="AL376" s="5"/>
      <c r="AM376" s="5"/>
      <c r="AN376" s="5"/>
      <c r="AO376" s="481"/>
      <c r="AP376" s="269"/>
      <c r="AQ376" s="269"/>
      <c r="AR376" s="600"/>
      <c r="AS376" s="269"/>
      <c r="AT376" s="598" t="str">
        <f t="shared" si="171"/>
        <v/>
      </c>
      <c r="AU376" s="598" t="str">
        <f t="shared" si="171"/>
        <v/>
      </c>
      <c r="AV376" s="269"/>
      <c r="AW376" s="598" t="str">
        <f t="shared" si="160"/>
        <v/>
      </c>
      <c r="AX376" s="598" t="str">
        <f t="shared" si="160"/>
        <v/>
      </c>
      <c r="AY376" s="269"/>
      <c r="AZ376" s="598" t="str">
        <f t="shared" si="161"/>
        <v/>
      </c>
      <c r="BA376" s="598" t="str">
        <f t="shared" si="161"/>
        <v/>
      </c>
      <c r="BB376" s="269"/>
      <c r="BC376" s="598" t="str">
        <f t="shared" si="162"/>
        <v/>
      </c>
      <c r="BD376" s="598" t="str">
        <f t="shared" si="162"/>
        <v/>
      </c>
      <c r="BE376" s="269"/>
      <c r="BF376" s="598" t="str">
        <f t="shared" si="163"/>
        <v/>
      </c>
      <c r="BG376" s="598" t="str">
        <f t="shared" si="163"/>
        <v/>
      </c>
      <c r="BH376" s="269"/>
      <c r="BI376" s="598" t="str">
        <f t="shared" si="164"/>
        <v/>
      </c>
      <c r="BJ376" s="598" t="str">
        <f t="shared" si="164"/>
        <v/>
      </c>
      <c r="BK376" s="269"/>
      <c r="BL376" s="598" t="str">
        <f t="shared" si="165"/>
        <v/>
      </c>
      <c r="BM376" s="598" t="str">
        <f t="shared" si="165"/>
        <v/>
      </c>
      <c r="BN376" s="269"/>
      <c r="BO376" s="598" t="str">
        <f t="shared" si="166"/>
        <v/>
      </c>
      <c r="BP376" s="598" t="str">
        <f t="shared" si="166"/>
        <v/>
      </c>
      <c r="BQ376" s="269"/>
      <c r="BR376" s="598" t="str">
        <f t="shared" si="167"/>
        <v/>
      </c>
      <c r="BS376" s="598" t="str">
        <f t="shared" si="167"/>
        <v/>
      </c>
      <c r="BT376" s="269"/>
      <c r="BU376" s="598" t="str">
        <f t="shared" si="168"/>
        <v/>
      </c>
      <c r="BV376" s="598" t="str">
        <f t="shared" si="168"/>
        <v/>
      </c>
      <c r="BW376" s="269"/>
      <c r="BX376" s="481"/>
    </row>
    <row r="377" spans="1:76" s="2" customFormat="1" ht="14">
      <c r="A377" s="159">
        <v>11</v>
      </c>
      <c r="B377" s="301" t="str">
        <f t="shared" si="158"/>
        <v xml:space="preserve">: </v>
      </c>
      <c r="C377" s="168"/>
      <c r="D377" s="162"/>
      <c r="E377" s="162"/>
      <c r="F377" s="169"/>
      <c r="G377" s="161"/>
      <c r="H377" s="162"/>
      <c r="I377" s="162"/>
      <c r="J377" s="170"/>
      <c r="K377" s="170"/>
      <c r="L377" s="170"/>
      <c r="M377" s="659" t="s">
        <v>310</v>
      </c>
      <c r="N377" s="163"/>
      <c r="O377" s="163"/>
      <c r="P377" s="165"/>
      <c r="Q377" s="365"/>
      <c r="R377" s="259" t="str">
        <f t="shared" si="169"/>
        <v/>
      </c>
      <c r="S377" s="260" t="str">
        <f>IF(R377="","",IF(R395="Y",T377,IF(R377&gt;=R387-$AA$35*R391,IF(R377&lt;=R387+$AA$35*R391,R377,""),"")))</f>
        <v/>
      </c>
      <c r="T377" s="259" t="str">
        <f t="shared" si="170"/>
        <v/>
      </c>
      <c r="U377" s="259" t="str">
        <f t="shared" si="159"/>
        <v>US$2014/kW installed</v>
      </c>
      <c r="V377" s="39"/>
      <c r="W377" s="39"/>
      <c r="Y377" s="526"/>
      <c r="Z377" s="5"/>
      <c r="AA377" s="5"/>
      <c r="AB377" s="5"/>
      <c r="AC377" s="5"/>
      <c r="AD377" s="5"/>
      <c r="AE377" s="5"/>
      <c r="AF377" s="5"/>
      <c r="AG377" s="5"/>
      <c r="AH377" s="5"/>
      <c r="AI377" s="5"/>
      <c r="AJ377" s="5"/>
      <c r="AK377" s="5"/>
      <c r="AL377" s="5"/>
      <c r="AM377" s="5"/>
      <c r="AN377" s="5"/>
      <c r="AO377" s="481"/>
      <c r="AP377" s="269"/>
      <c r="AQ377" s="269"/>
      <c r="AR377" s="600"/>
      <c r="AS377" s="269"/>
      <c r="AT377" s="598" t="str">
        <f t="shared" si="171"/>
        <v/>
      </c>
      <c r="AU377" s="598" t="str">
        <f t="shared" si="171"/>
        <v/>
      </c>
      <c r="AV377" s="269"/>
      <c r="AW377" s="598" t="str">
        <f t="shared" si="160"/>
        <v/>
      </c>
      <c r="AX377" s="598" t="str">
        <f t="shared" si="160"/>
        <v/>
      </c>
      <c r="AY377" s="269"/>
      <c r="AZ377" s="598" t="str">
        <f t="shared" si="161"/>
        <v/>
      </c>
      <c r="BA377" s="598" t="str">
        <f t="shared" si="161"/>
        <v/>
      </c>
      <c r="BB377" s="269"/>
      <c r="BC377" s="598" t="str">
        <f t="shared" si="162"/>
        <v/>
      </c>
      <c r="BD377" s="598" t="str">
        <f t="shared" si="162"/>
        <v/>
      </c>
      <c r="BE377" s="269"/>
      <c r="BF377" s="598" t="str">
        <f t="shared" si="163"/>
        <v/>
      </c>
      <c r="BG377" s="598" t="str">
        <f t="shared" si="163"/>
        <v/>
      </c>
      <c r="BH377" s="269"/>
      <c r="BI377" s="598" t="str">
        <f t="shared" si="164"/>
        <v/>
      </c>
      <c r="BJ377" s="598" t="str">
        <f t="shared" si="164"/>
        <v/>
      </c>
      <c r="BK377" s="269"/>
      <c r="BL377" s="598" t="str">
        <f t="shared" si="165"/>
        <v/>
      </c>
      <c r="BM377" s="598" t="str">
        <f t="shared" si="165"/>
        <v/>
      </c>
      <c r="BN377" s="269"/>
      <c r="BO377" s="598" t="str">
        <f t="shared" si="166"/>
        <v/>
      </c>
      <c r="BP377" s="598" t="str">
        <f t="shared" si="166"/>
        <v/>
      </c>
      <c r="BQ377" s="269"/>
      <c r="BR377" s="598" t="str">
        <f t="shared" si="167"/>
        <v/>
      </c>
      <c r="BS377" s="598" t="str">
        <f t="shared" si="167"/>
        <v/>
      </c>
      <c r="BT377" s="269"/>
      <c r="BU377" s="598" t="str">
        <f t="shared" si="168"/>
        <v/>
      </c>
      <c r="BV377" s="598" t="str">
        <f t="shared" si="168"/>
        <v/>
      </c>
      <c r="BW377" s="269"/>
      <c r="BX377" s="481"/>
    </row>
    <row r="378" spans="1:76" s="2" customFormat="1" ht="14">
      <c r="A378" s="159">
        <v>12</v>
      </c>
      <c r="B378" s="301" t="str">
        <f t="shared" si="158"/>
        <v xml:space="preserve">: </v>
      </c>
      <c r="C378" s="169"/>
      <c r="D378" s="169"/>
      <c r="E378" s="169"/>
      <c r="F378" s="169"/>
      <c r="G378" s="161"/>
      <c r="H378" s="162"/>
      <c r="I378" s="162"/>
      <c r="J378" s="170"/>
      <c r="K378" s="170"/>
      <c r="L378" s="170"/>
      <c r="M378" s="659" t="s">
        <v>310</v>
      </c>
      <c r="N378" s="163"/>
      <c r="O378" s="163"/>
      <c r="P378" s="165"/>
      <c r="Q378" s="365"/>
      <c r="R378" s="259" t="str">
        <f t="shared" si="169"/>
        <v/>
      </c>
      <c r="S378" s="260" t="str">
        <f>IF(R378="","",IF(R395="Y",T378,IF(R378&gt;=R387-$AA$35*R391,IF(R378&lt;=R387+$AA$35*R391,R378,""),"")))</f>
        <v/>
      </c>
      <c r="T378" s="259" t="str">
        <f t="shared" si="170"/>
        <v/>
      </c>
      <c r="U378" s="259" t="str">
        <f t="shared" si="159"/>
        <v>US$2014/kW installed</v>
      </c>
      <c r="V378" s="39"/>
      <c r="W378" s="39"/>
      <c r="Y378" s="526"/>
      <c r="Z378" s="5"/>
      <c r="AA378" s="5"/>
      <c r="AB378" s="5"/>
      <c r="AC378" s="5"/>
      <c r="AD378" s="5"/>
      <c r="AE378" s="5"/>
      <c r="AF378" s="5"/>
      <c r="AG378" s="5"/>
      <c r="AH378" s="5"/>
      <c r="AI378" s="5"/>
      <c r="AJ378" s="5"/>
      <c r="AK378" s="5"/>
      <c r="AL378" s="5"/>
      <c r="AM378" s="5"/>
      <c r="AN378" s="5"/>
      <c r="AO378" s="481"/>
      <c r="AP378" s="269"/>
      <c r="AQ378" s="269"/>
      <c r="AR378" s="600"/>
      <c r="AS378" s="269"/>
      <c r="AT378" s="598" t="str">
        <f t="shared" si="171"/>
        <v/>
      </c>
      <c r="AU378" s="598" t="str">
        <f t="shared" si="171"/>
        <v/>
      </c>
      <c r="AV378" s="269"/>
      <c r="AW378" s="598" t="str">
        <f t="shared" si="160"/>
        <v/>
      </c>
      <c r="AX378" s="598" t="str">
        <f t="shared" si="160"/>
        <v/>
      </c>
      <c r="AY378" s="269"/>
      <c r="AZ378" s="598" t="str">
        <f t="shared" si="161"/>
        <v/>
      </c>
      <c r="BA378" s="598" t="str">
        <f t="shared" si="161"/>
        <v/>
      </c>
      <c r="BB378" s="269"/>
      <c r="BC378" s="598" t="str">
        <f t="shared" si="162"/>
        <v/>
      </c>
      <c r="BD378" s="598" t="str">
        <f t="shared" si="162"/>
        <v/>
      </c>
      <c r="BE378" s="269"/>
      <c r="BF378" s="598" t="str">
        <f t="shared" si="163"/>
        <v/>
      </c>
      <c r="BG378" s="598" t="str">
        <f t="shared" si="163"/>
        <v/>
      </c>
      <c r="BH378" s="269"/>
      <c r="BI378" s="598" t="str">
        <f t="shared" si="164"/>
        <v/>
      </c>
      <c r="BJ378" s="598" t="str">
        <f t="shared" si="164"/>
        <v/>
      </c>
      <c r="BK378" s="269"/>
      <c r="BL378" s="598" t="str">
        <f t="shared" si="165"/>
        <v/>
      </c>
      <c r="BM378" s="598" t="str">
        <f t="shared" si="165"/>
        <v/>
      </c>
      <c r="BN378" s="269"/>
      <c r="BO378" s="598" t="str">
        <f t="shared" si="166"/>
        <v/>
      </c>
      <c r="BP378" s="598" t="str">
        <f t="shared" si="166"/>
        <v/>
      </c>
      <c r="BQ378" s="269"/>
      <c r="BR378" s="598" t="str">
        <f t="shared" si="167"/>
        <v/>
      </c>
      <c r="BS378" s="598" t="str">
        <f t="shared" si="167"/>
        <v/>
      </c>
      <c r="BT378" s="269"/>
      <c r="BU378" s="598" t="str">
        <f t="shared" si="168"/>
        <v/>
      </c>
      <c r="BV378" s="598" t="str">
        <f t="shared" si="168"/>
        <v/>
      </c>
      <c r="BW378" s="269"/>
      <c r="BX378" s="481"/>
    </row>
    <row r="379" spans="1:76" s="2" customFormat="1" ht="14">
      <c r="A379" s="159">
        <v>13</v>
      </c>
      <c r="B379" s="301" t="str">
        <f t="shared" si="158"/>
        <v xml:space="preserve">: </v>
      </c>
      <c r="C379" s="169"/>
      <c r="D379" s="169"/>
      <c r="E379" s="169"/>
      <c r="F379" s="169"/>
      <c r="G379" s="161"/>
      <c r="H379" s="162"/>
      <c r="I379" s="162"/>
      <c r="J379" s="170"/>
      <c r="K379" s="170"/>
      <c r="L379" s="170"/>
      <c r="M379" s="659" t="s">
        <v>310</v>
      </c>
      <c r="N379" s="163"/>
      <c r="O379" s="163"/>
      <c r="P379" s="165"/>
      <c r="Q379" s="365"/>
      <c r="R379" s="259" t="str">
        <f t="shared" si="169"/>
        <v/>
      </c>
      <c r="S379" s="260" t="str">
        <f>IF(R379="","",IF(R395="Y",T379,IF(R379&gt;=R387-$AA$35*R391,IF(R379&lt;=R387+$AA$35*R391,R379,""),"")))</f>
        <v/>
      </c>
      <c r="T379" s="259" t="str">
        <f t="shared" si="170"/>
        <v/>
      </c>
      <c r="U379" s="259" t="str">
        <f t="shared" si="159"/>
        <v>US$2014/kW installed</v>
      </c>
      <c r="V379" s="39"/>
      <c r="W379" s="39"/>
      <c r="Y379" s="526"/>
      <c r="Z379" s="5"/>
      <c r="AA379" s="5"/>
      <c r="AB379" s="5"/>
      <c r="AC379" s="5"/>
      <c r="AD379" s="5"/>
      <c r="AE379" s="5"/>
      <c r="AF379" s="5"/>
      <c r="AG379" s="5"/>
      <c r="AH379" s="5"/>
      <c r="AI379" s="5"/>
      <c r="AJ379" s="5"/>
      <c r="AK379" s="5"/>
      <c r="AL379" s="5"/>
      <c r="AM379" s="5"/>
      <c r="AN379" s="5"/>
      <c r="AO379" s="481"/>
      <c r="AP379" s="269"/>
      <c r="AQ379" s="269"/>
      <c r="AR379" s="600"/>
      <c r="AS379" s="269"/>
      <c r="AT379" s="598" t="str">
        <f t="shared" si="171"/>
        <v/>
      </c>
      <c r="AU379" s="598" t="str">
        <f t="shared" si="171"/>
        <v/>
      </c>
      <c r="AV379" s="269"/>
      <c r="AW379" s="598" t="str">
        <f t="shared" si="160"/>
        <v/>
      </c>
      <c r="AX379" s="598" t="str">
        <f t="shared" si="160"/>
        <v/>
      </c>
      <c r="AY379" s="269"/>
      <c r="AZ379" s="598" t="str">
        <f t="shared" si="161"/>
        <v/>
      </c>
      <c r="BA379" s="598" t="str">
        <f t="shared" si="161"/>
        <v/>
      </c>
      <c r="BB379" s="269"/>
      <c r="BC379" s="598" t="str">
        <f t="shared" si="162"/>
        <v/>
      </c>
      <c r="BD379" s="598" t="str">
        <f t="shared" si="162"/>
        <v/>
      </c>
      <c r="BE379" s="269"/>
      <c r="BF379" s="598" t="str">
        <f t="shared" si="163"/>
        <v/>
      </c>
      <c r="BG379" s="598" t="str">
        <f t="shared" si="163"/>
        <v/>
      </c>
      <c r="BH379" s="269"/>
      <c r="BI379" s="598" t="str">
        <f t="shared" si="164"/>
        <v/>
      </c>
      <c r="BJ379" s="598" t="str">
        <f t="shared" si="164"/>
        <v/>
      </c>
      <c r="BK379" s="269"/>
      <c r="BL379" s="598" t="str">
        <f t="shared" si="165"/>
        <v/>
      </c>
      <c r="BM379" s="598" t="str">
        <f t="shared" si="165"/>
        <v/>
      </c>
      <c r="BN379" s="269"/>
      <c r="BO379" s="598" t="str">
        <f t="shared" si="166"/>
        <v/>
      </c>
      <c r="BP379" s="598" t="str">
        <f t="shared" si="166"/>
        <v/>
      </c>
      <c r="BQ379" s="269"/>
      <c r="BR379" s="598" t="str">
        <f t="shared" si="167"/>
        <v/>
      </c>
      <c r="BS379" s="598" t="str">
        <f t="shared" si="167"/>
        <v/>
      </c>
      <c r="BT379" s="269"/>
      <c r="BU379" s="598" t="str">
        <f t="shared" si="168"/>
        <v/>
      </c>
      <c r="BV379" s="598" t="str">
        <f t="shared" si="168"/>
        <v/>
      </c>
      <c r="BW379" s="269"/>
      <c r="BX379" s="481"/>
    </row>
    <row r="380" spans="1:76" s="2" customFormat="1" ht="14">
      <c r="A380" s="159">
        <v>14</v>
      </c>
      <c r="B380" s="301" t="str">
        <f t="shared" si="158"/>
        <v xml:space="preserve">: </v>
      </c>
      <c r="C380" s="169"/>
      <c r="D380" s="169"/>
      <c r="E380" s="169"/>
      <c r="F380" s="169"/>
      <c r="G380" s="161"/>
      <c r="H380" s="162"/>
      <c r="I380" s="162"/>
      <c r="J380" s="170"/>
      <c r="K380" s="170"/>
      <c r="L380" s="170"/>
      <c r="M380" s="659" t="s">
        <v>310</v>
      </c>
      <c r="N380" s="163"/>
      <c r="O380" s="163"/>
      <c r="P380" s="165"/>
      <c r="Q380" s="365"/>
      <c r="R380" s="259" t="str">
        <f t="shared" si="169"/>
        <v/>
      </c>
      <c r="S380" s="260" t="str">
        <f>IF(R380="","",IF(R395="Y",T380,IF(R380&gt;=R387-$AA$35*R391,IF(R380&lt;=R387+$AA$35*R391,R380,""),"")))</f>
        <v/>
      </c>
      <c r="T380" s="259" t="str">
        <f t="shared" si="170"/>
        <v/>
      </c>
      <c r="U380" s="259" t="str">
        <f t="shared" si="159"/>
        <v>US$2014/kW installed</v>
      </c>
      <c r="V380" s="39"/>
      <c r="W380" s="39"/>
      <c r="Y380" s="526"/>
      <c r="Z380" s="5"/>
      <c r="AA380" s="5"/>
      <c r="AB380" s="5"/>
      <c r="AC380" s="5"/>
      <c r="AD380" s="5"/>
      <c r="AE380" s="5"/>
      <c r="AF380" s="5"/>
      <c r="AG380" s="5"/>
      <c r="AH380" s="5"/>
      <c r="AI380" s="5"/>
      <c r="AJ380" s="5"/>
      <c r="AK380" s="5"/>
      <c r="AL380" s="5"/>
      <c r="AM380" s="5"/>
      <c r="AN380" s="5"/>
      <c r="AO380" s="481"/>
      <c r="AP380" s="269"/>
      <c r="AQ380" s="269"/>
      <c r="AR380" s="600"/>
      <c r="AS380" s="269"/>
      <c r="AT380" s="598" t="str">
        <f t="shared" si="171"/>
        <v/>
      </c>
      <c r="AU380" s="598" t="str">
        <f t="shared" si="171"/>
        <v/>
      </c>
      <c r="AV380" s="269"/>
      <c r="AW380" s="598" t="str">
        <f t="shared" si="160"/>
        <v/>
      </c>
      <c r="AX380" s="598" t="str">
        <f t="shared" si="160"/>
        <v/>
      </c>
      <c r="AY380" s="269"/>
      <c r="AZ380" s="598" t="str">
        <f t="shared" si="161"/>
        <v/>
      </c>
      <c r="BA380" s="598" t="str">
        <f t="shared" si="161"/>
        <v/>
      </c>
      <c r="BB380" s="269"/>
      <c r="BC380" s="598" t="str">
        <f t="shared" si="162"/>
        <v/>
      </c>
      <c r="BD380" s="598" t="str">
        <f t="shared" si="162"/>
        <v/>
      </c>
      <c r="BE380" s="269"/>
      <c r="BF380" s="598" t="str">
        <f t="shared" si="163"/>
        <v/>
      </c>
      <c r="BG380" s="598" t="str">
        <f t="shared" si="163"/>
        <v/>
      </c>
      <c r="BH380" s="269"/>
      <c r="BI380" s="598" t="str">
        <f t="shared" si="164"/>
        <v/>
      </c>
      <c r="BJ380" s="598" t="str">
        <f t="shared" si="164"/>
        <v/>
      </c>
      <c r="BK380" s="269"/>
      <c r="BL380" s="598" t="str">
        <f t="shared" si="165"/>
        <v/>
      </c>
      <c r="BM380" s="598" t="str">
        <f t="shared" si="165"/>
        <v/>
      </c>
      <c r="BN380" s="269"/>
      <c r="BO380" s="598" t="str">
        <f t="shared" si="166"/>
        <v/>
      </c>
      <c r="BP380" s="598" t="str">
        <f t="shared" si="166"/>
        <v/>
      </c>
      <c r="BQ380" s="269"/>
      <c r="BR380" s="598" t="str">
        <f t="shared" si="167"/>
        <v/>
      </c>
      <c r="BS380" s="598" t="str">
        <f t="shared" si="167"/>
        <v/>
      </c>
      <c r="BT380" s="269"/>
      <c r="BU380" s="598" t="str">
        <f t="shared" si="168"/>
        <v/>
      </c>
      <c r="BV380" s="598" t="str">
        <f t="shared" si="168"/>
        <v/>
      </c>
      <c r="BW380" s="269"/>
      <c r="BX380" s="481"/>
    </row>
    <row r="381" spans="1:76" s="2" customFormat="1" ht="14">
      <c r="A381" s="159">
        <v>15</v>
      </c>
      <c r="B381" s="301" t="str">
        <f t="shared" si="158"/>
        <v xml:space="preserve">: </v>
      </c>
      <c r="C381" s="169"/>
      <c r="D381" s="169"/>
      <c r="E381" s="169"/>
      <c r="F381" s="169"/>
      <c r="G381" s="161"/>
      <c r="H381" s="162"/>
      <c r="I381" s="162"/>
      <c r="J381" s="170"/>
      <c r="K381" s="170"/>
      <c r="L381" s="170"/>
      <c r="M381" s="659" t="s">
        <v>310</v>
      </c>
      <c r="N381" s="163"/>
      <c r="O381" s="163"/>
      <c r="P381" s="165"/>
      <c r="Q381" s="365"/>
      <c r="R381" s="259" t="str">
        <f t="shared" si="169"/>
        <v/>
      </c>
      <c r="S381" s="260" t="str">
        <f>IF(R381="","",IF(R395="Y",T381,IF(R381&gt;=R387-$AA$35*R391,IF(R381&lt;=R387+$AA$35*R391,R381,""),"")))</f>
        <v/>
      </c>
      <c r="T381" s="259" t="str">
        <f t="shared" si="170"/>
        <v/>
      </c>
      <c r="U381" s="259" t="str">
        <f t="shared" si="159"/>
        <v>US$2014/kW installed</v>
      </c>
      <c r="V381" s="39"/>
      <c r="W381" s="39"/>
      <c r="Y381" s="526"/>
      <c r="Z381" s="5"/>
      <c r="AA381" s="5"/>
      <c r="AB381" s="5"/>
      <c r="AC381" s="5"/>
      <c r="AD381" s="5"/>
      <c r="AE381" s="5"/>
      <c r="AF381" s="5"/>
      <c r="AG381" s="5"/>
      <c r="AH381" s="5"/>
      <c r="AI381" s="5"/>
      <c r="AJ381" s="5"/>
      <c r="AK381" s="5"/>
      <c r="AL381" s="5"/>
      <c r="AM381" s="5"/>
      <c r="AN381" s="5"/>
      <c r="AO381" s="481"/>
      <c r="AP381" s="269"/>
      <c r="AQ381" s="269"/>
      <c r="AR381" s="600"/>
      <c r="AS381" s="269"/>
      <c r="AT381" s="598" t="str">
        <f t="shared" si="171"/>
        <v/>
      </c>
      <c r="AU381" s="598" t="str">
        <f t="shared" si="171"/>
        <v/>
      </c>
      <c r="AV381" s="269"/>
      <c r="AW381" s="598" t="str">
        <f t="shared" si="160"/>
        <v/>
      </c>
      <c r="AX381" s="598" t="str">
        <f t="shared" si="160"/>
        <v/>
      </c>
      <c r="AY381" s="269"/>
      <c r="AZ381" s="598" t="str">
        <f t="shared" si="161"/>
        <v/>
      </c>
      <c r="BA381" s="598" t="str">
        <f t="shared" si="161"/>
        <v/>
      </c>
      <c r="BB381" s="269"/>
      <c r="BC381" s="598" t="str">
        <f t="shared" si="162"/>
        <v/>
      </c>
      <c r="BD381" s="598" t="str">
        <f t="shared" si="162"/>
        <v/>
      </c>
      <c r="BE381" s="269"/>
      <c r="BF381" s="598" t="str">
        <f t="shared" si="163"/>
        <v/>
      </c>
      <c r="BG381" s="598" t="str">
        <f t="shared" si="163"/>
        <v/>
      </c>
      <c r="BH381" s="269"/>
      <c r="BI381" s="598" t="str">
        <f t="shared" si="164"/>
        <v/>
      </c>
      <c r="BJ381" s="598" t="str">
        <f t="shared" si="164"/>
        <v/>
      </c>
      <c r="BK381" s="269"/>
      <c r="BL381" s="598" t="str">
        <f t="shared" si="165"/>
        <v/>
      </c>
      <c r="BM381" s="598" t="str">
        <f t="shared" si="165"/>
        <v/>
      </c>
      <c r="BN381" s="269"/>
      <c r="BO381" s="598" t="str">
        <f t="shared" si="166"/>
        <v/>
      </c>
      <c r="BP381" s="598" t="str">
        <f t="shared" si="166"/>
        <v/>
      </c>
      <c r="BQ381" s="269"/>
      <c r="BR381" s="598" t="str">
        <f t="shared" si="167"/>
        <v/>
      </c>
      <c r="BS381" s="598" t="str">
        <f t="shared" si="167"/>
        <v/>
      </c>
      <c r="BT381" s="269"/>
      <c r="BU381" s="598" t="str">
        <f t="shared" si="168"/>
        <v/>
      </c>
      <c r="BV381" s="598" t="str">
        <f t="shared" si="168"/>
        <v/>
      </c>
      <c r="BW381" s="269"/>
      <c r="BX381" s="481"/>
    </row>
    <row r="382" spans="1:76" s="2" customFormat="1" ht="14">
      <c r="A382" s="159">
        <v>16</v>
      </c>
      <c r="B382" s="301" t="str">
        <f t="shared" si="158"/>
        <v xml:space="preserve">: </v>
      </c>
      <c r="C382" s="169"/>
      <c r="D382" s="169"/>
      <c r="E382" s="169"/>
      <c r="F382" s="169"/>
      <c r="G382" s="161"/>
      <c r="H382" s="162"/>
      <c r="I382" s="162"/>
      <c r="J382" s="170"/>
      <c r="K382" s="170"/>
      <c r="L382" s="170"/>
      <c r="M382" s="659" t="s">
        <v>310</v>
      </c>
      <c r="N382" s="163"/>
      <c r="O382" s="163"/>
      <c r="P382" s="165"/>
      <c r="Q382" s="365"/>
      <c r="R382" s="259" t="str">
        <f t="shared" si="169"/>
        <v/>
      </c>
      <c r="S382" s="260" t="str">
        <f>IF(R382="","",IF(R395="Y",T382,IF(R382&gt;=R387-$AA$35*R391,IF(R382&lt;=R387+$AA$35*R391,R382,""),"")))</f>
        <v/>
      </c>
      <c r="T382" s="259" t="str">
        <f t="shared" si="170"/>
        <v/>
      </c>
      <c r="U382" s="259" t="str">
        <f t="shared" si="159"/>
        <v>US$2014/kW installed</v>
      </c>
      <c r="V382" s="39"/>
      <c r="W382" s="39"/>
      <c r="Y382" s="526"/>
      <c r="Z382" s="5"/>
      <c r="AA382" s="5"/>
      <c r="AB382" s="5"/>
      <c r="AC382" s="5"/>
      <c r="AD382" s="5"/>
      <c r="AE382" s="5"/>
      <c r="AF382" s="5"/>
      <c r="AG382" s="5"/>
      <c r="AH382" s="5"/>
      <c r="AI382" s="5"/>
      <c r="AJ382" s="5"/>
      <c r="AK382" s="5"/>
      <c r="AL382" s="5"/>
      <c r="AM382" s="5"/>
      <c r="AN382" s="5"/>
      <c r="AO382" s="481"/>
      <c r="AP382" s="269"/>
      <c r="AQ382" s="269"/>
      <c r="AR382" s="600"/>
      <c r="AS382" s="269"/>
      <c r="AT382" s="598" t="str">
        <f t="shared" si="171"/>
        <v/>
      </c>
      <c r="AU382" s="598" t="str">
        <f t="shared" si="171"/>
        <v/>
      </c>
      <c r="AV382" s="269"/>
      <c r="AW382" s="598" t="str">
        <f t="shared" si="160"/>
        <v/>
      </c>
      <c r="AX382" s="598" t="str">
        <f t="shared" si="160"/>
        <v/>
      </c>
      <c r="AY382" s="269"/>
      <c r="AZ382" s="598" t="str">
        <f t="shared" si="161"/>
        <v/>
      </c>
      <c r="BA382" s="598" t="str">
        <f t="shared" si="161"/>
        <v/>
      </c>
      <c r="BB382" s="269"/>
      <c r="BC382" s="598" t="str">
        <f t="shared" si="162"/>
        <v/>
      </c>
      <c r="BD382" s="598" t="str">
        <f t="shared" si="162"/>
        <v/>
      </c>
      <c r="BE382" s="269"/>
      <c r="BF382" s="598" t="str">
        <f t="shared" si="163"/>
        <v/>
      </c>
      <c r="BG382" s="598" t="str">
        <f t="shared" si="163"/>
        <v/>
      </c>
      <c r="BH382" s="269"/>
      <c r="BI382" s="598" t="str">
        <f t="shared" si="164"/>
        <v/>
      </c>
      <c r="BJ382" s="598" t="str">
        <f t="shared" si="164"/>
        <v/>
      </c>
      <c r="BK382" s="269"/>
      <c r="BL382" s="598" t="str">
        <f t="shared" si="165"/>
        <v/>
      </c>
      <c r="BM382" s="598" t="str">
        <f t="shared" si="165"/>
        <v/>
      </c>
      <c r="BN382" s="269"/>
      <c r="BO382" s="598" t="str">
        <f t="shared" si="166"/>
        <v/>
      </c>
      <c r="BP382" s="598" t="str">
        <f t="shared" si="166"/>
        <v/>
      </c>
      <c r="BQ382" s="269"/>
      <c r="BR382" s="598" t="str">
        <f t="shared" si="167"/>
        <v/>
      </c>
      <c r="BS382" s="598" t="str">
        <f t="shared" si="167"/>
        <v/>
      </c>
      <c r="BT382" s="269"/>
      <c r="BU382" s="598" t="str">
        <f t="shared" si="168"/>
        <v/>
      </c>
      <c r="BV382" s="598" t="str">
        <f t="shared" si="168"/>
        <v/>
      </c>
      <c r="BW382" s="269"/>
      <c r="BX382" s="481"/>
    </row>
    <row r="383" spans="1:76" s="2" customFormat="1" ht="14">
      <c r="A383" s="159">
        <v>17</v>
      </c>
      <c r="B383" s="301" t="str">
        <f t="shared" si="158"/>
        <v xml:space="preserve">: </v>
      </c>
      <c r="C383" s="168"/>
      <c r="D383" s="162"/>
      <c r="E383" s="162"/>
      <c r="F383" s="169"/>
      <c r="G383" s="161"/>
      <c r="H383" s="162"/>
      <c r="I383" s="162"/>
      <c r="J383" s="170"/>
      <c r="K383" s="170"/>
      <c r="L383" s="170"/>
      <c r="M383" s="659" t="s">
        <v>310</v>
      </c>
      <c r="N383" s="163"/>
      <c r="O383" s="163"/>
      <c r="P383" s="165"/>
      <c r="Q383" s="365"/>
      <c r="R383" s="259" t="str">
        <f t="shared" si="169"/>
        <v/>
      </c>
      <c r="S383" s="260" t="str">
        <f>IF(R383="","",IF(R395="Y",T383,IF(R383&gt;=R387-$AA$35*R391,IF(R383&lt;=R387+$AA$35*R391,R383,""),"")))</f>
        <v/>
      </c>
      <c r="T383" s="259" t="str">
        <f t="shared" si="170"/>
        <v/>
      </c>
      <c r="U383" s="259" t="str">
        <f t="shared" si="159"/>
        <v>US$2014/kW installed</v>
      </c>
      <c r="V383" s="39"/>
      <c r="W383" s="39"/>
      <c r="Y383" s="526"/>
      <c r="Z383" s="5"/>
      <c r="AA383" s="5"/>
      <c r="AB383" s="5"/>
      <c r="AC383" s="5"/>
      <c r="AD383" s="5"/>
      <c r="AE383" s="5"/>
      <c r="AF383" s="5"/>
      <c r="AG383" s="5"/>
      <c r="AH383" s="5"/>
      <c r="AI383" s="5"/>
      <c r="AJ383" s="5"/>
      <c r="AK383" s="5"/>
      <c r="AL383" s="5"/>
      <c r="AM383" s="5"/>
      <c r="AN383" s="5"/>
      <c r="AO383" s="481"/>
      <c r="AP383" s="269"/>
      <c r="AQ383" s="269"/>
      <c r="AR383" s="600"/>
      <c r="AS383" s="269"/>
      <c r="AT383" s="598" t="str">
        <f t="shared" si="171"/>
        <v/>
      </c>
      <c r="AU383" s="598" t="str">
        <f t="shared" si="171"/>
        <v/>
      </c>
      <c r="AV383" s="269"/>
      <c r="AW383" s="598" t="str">
        <f t="shared" si="160"/>
        <v/>
      </c>
      <c r="AX383" s="598" t="str">
        <f t="shared" si="160"/>
        <v/>
      </c>
      <c r="AY383" s="269"/>
      <c r="AZ383" s="598" t="str">
        <f t="shared" si="161"/>
        <v/>
      </c>
      <c r="BA383" s="598" t="str">
        <f t="shared" si="161"/>
        <v/>
      </c>
      <c r="BB383" s="269"/>
      <c r="BC383" s="598" t="str">
        <f t="shared" si="162"/>
        <v/>
      </c>
      <c r="BD383" s="598" t="str">
        <f t="shared" si="162"/>
        <v/>
      </c>
      <c r="BE383" s="269"/>
      <c r="BF383" s="598" t="str">
        <f t="shared" si="163"/>
        <v/>
      </c>
      <c r="BG383" s="598" t="str">
        <f t="shared" si="163"/>
        <v/>
      </c>
      <c r="BH383" s="269"/>
      <c r="BI383" s="598" t="str">
        <f t="shared" si="164"/>
        <v/>
      </c>
      <c r="BJ383" s="598" t="str">
        <f t="shared" si="164"/>
        <v/>
      </c>
      <c r="BK383" s="269"/>
      <c r="BL383" s="598" t="str">
        <f t="shared" si="165"/>
        <v/>
      </c>
      <c r="BM383" s="598" t="str">
        <f t="shared" si="165"/>
        <v/>
      </c>
      <c r="BN383" s="269"/>
      <c r="BO383" s="598" t="str">
        <f t="shared" si="166"/>
        <v/>
      </c>
      <c r="BP383" s="598" t="str">
        <f t="shared" si="166"/>
        <v/>
      </c>
      <c r="BQ383" s="269"/>
      <c r="BR383" s="598" t="str">
        <f t="shared" si="167"/>
        <v/>
      </c>
      <c r="BS383" s="598" t="str">
        <f t="shared" si="167"/>
        <v/>
      </c>
      <c r="BT383" s="269"/>
      <c r="BU383" s="598" t="str">
        <f t="shared" si="168"/>
        <v/>
      </c>
      <c r="BV383" s="598" t="str">
        <f t="shared" si="168"/>
        <v/>
      </c>
      <c r="BW383" s="269"/>
      <c r="BX383" s="481"/>
    </row>
    <row r="384" spans="1:76" s="2" customFormat="1" ht="14">
      <c r="A384" s="159">
        <v>18</v>
      </c>
      <c r="B384" s="301" t="str">
        <f t="shared" si="158"/>
        <v xml:space="preserve">: </v>
      </c>
      <c r="C384" s="168"/>
      <c r="D384" s="162"/>
      <c r="E384" s="162"/>
      <c r="F384" s="169"/>
      <c r="G384" s="161"/>
      <c r="H384" s="162"/>
      <c r="I384" s="162"/>
      <c r="J384" s="170"/>
      <c r="K384" s="170"/>
      <c r="L384" s="170"/>
      <c r="M384" s="659" t="s">
        <v>310</v>
      </c>
      <c r="N384" s="163"/>
      <c r="O384" s="163"/>
      <c r="P384" s="165"/>
      <c r="Q384" s="365"/>
      <c r="R384" s="259" t="str">
        <f t="shared" si="169"/>
        <v/>
      </c>
      <c r="S384" s="260" t="str">
        <f>IF(R384="","",IF(R395="Y",T384,IF(R384&gt;=R387-$AA$35*R391,IF(R384&lt;=R387+$AA$35*R391,R384,""),"")))</f>
        <v/>
      </c>
      <c r="T384" s="259" t="str">
        <f t="shared" si="170"/>
        <v/>
      </c>
      <c r="U384" s="259" t="str">
        <f t="shared" si="159"/>
        <v>US$2014/kW installed</v>
      </c>
      <c r="V384" s="39"/>
      <c r="W384" s="39"/>
      <c r="Y384" s="526"/>
      <c r="Z384" s="5"/>
      <c r="AA384" s="5"/>
      <c r="AB384" s="5"/>
      <c r="AC384" s="5"/>
      <c r="AD384" s="5"/>
      <c r="AE384" s="5"/>
      <c r="AF384" s="5"/>
      <c r="AG384" s="5"/>
      <c r="AH384" s="5"/>
      <c r="AI384" s="5"/>
      <c r="AJ384" s="5"/>
      <c r="AK384" s="5"/>
      <c r="AL384" s="5"/>
      <c r="AM384" s="5"/>
      <c r="AN384" s="5"/>
      <c r="AO384" s="481"/>
      <c r="AP384" s="269"/>
      <c r="AQ384" s="269"/>
      <c r="AR384" s="600"/>
      <c r="AS384" s="269"/>
      <c r="AT384" s="598" t="str">
        <f t="shared" si="171"/>
        <v/>
      </c>
      <c r="AU384" s="598" t="str">
        <f t="shared" si="171"/>
        <v/>
      </c>
      <c r="AV384" s="269"/>
      <c r="AW384" s="598" t="str">
        <f t="shared" si="160"/>
        <v/>
      </c>
      <c r="AX384" s="598" t="str">
        <f t="shared" si="160"/>
        <v/>
      </c>
      <c r="AY384" s="269"/>
      <c r="AZ384" s="598" t="str">
        <f t="shared" si="161"/>
        <v/>
      </c>
      <c r="BA384" s="598" t="str">
        <f t="shared" si="161"/>
        <v/>
      </c>
      <c r="BB384" s="269"/>
      <c r="BC384" s="598" t="str">
        <f t="shared" si="162"/>
        <v/>
      </c>
      <c r="BD384" s="598" t="str">
        <f t="shared" si="162"/>
        <v/>
      </c>
      <c r="BE384" s="269"/>
      <c r="BF384" s="598" t="str">
        <f t="shared" si="163"/>
        <v/>
      </c>
      <c r="BG384" s="598" t="str">
        <f t="shared" si="163"/>
        <v/>
      </c>
      <c r="BH384" s="269"/>
      <c r="BI384" s="598" t="str">
        <f t="shared" si="164"/>
        <v/>
      </c>
      <c r="BJ384" s="598" t="str">
        <f t="shared" si="164"/>
        <v/>
      </c>
      <c r="BK384" s="269"/>
      <c r="BL384" s="598" t="str">
        <f t="shared" si="165"/>
        <v/>
      </c>
      <c r="BM384" s="598" t="str">
        <f t="shared" si="165"/>
        <v/>
      </c>
      <c r="BN384" s="269"/>
      <c r="BO384" s="598" t="str">
        <f t="shared" si="166"/>
        <v/>
      </c>
      <c r="BP384" s="598" t="str">
        <f t="shared" si="166"/>
        <v/>
      </c>
      <c r="BQ384" s="269"/>
      <c r="BR384" s="598" t="str">
        <f t="shared" si="167"/>
        <v/>
      </c>
      <c r="BS384" s="598" t="str">
        <f t="shared" si="167"/>
        <v/>
      </c>
      <c r="BT384" s="269"/>
      <c r="BU384" s="598" t="str">
        <f t="shared" si="168"/>
        <v/>
      </c>
      <c r="BV384" s="598" t="str">
        <f t="shared" si="168"/>
        <v/>
      </c>
      <c r="BW384" s="269"/>
      <c r="BX384" s="481"/>
    </row>
    <row r="385" spans="1:76" s="2" customFormat="1" ht="14">
      <c r="A385" s="159">
        <v>19</v>
      </c>
      <c r="B385" s="301" t="str">
        <f t="shared" si="158"/>
        <v xml:space="preserve">: </v>
      </c>
      <c r="C385" s="168"/>
      <c r="D385" s="162"/>
      <c r="E385" s="162"/>
      <c r="F385" s="169"/>
      <c r="G385" s="161"/>
      <c r="H385" s="162"/>
      <c r="I385" s="162"/>
      <c r="J385" s="170"/>
      <c r="K385" s="170"/>
      <c r="L385" s="170"/>
      <c r="M385" s="659" t="s">
        <v>310</v>
      </c>
      <c r="N385" s="163"/>
      <c r="O385" s="163"/>
      <c r="P385" s="165"/>
      <c r="Q385" s="365"/>
      <c r="R385" s="259" t="str">
        <f t="shared" si="169"/>
        <v/>
      </c>
      <c r="S385" s="260" t="str">
        <f>IF(R385="","",IF(R395="Y",T385,IF(R385&gt;=R387-$AA$35*R391,IF(R385&lt;=R387+$AA$35*R391,R385,""),"")))</f>
        <v/>
      </c>
      <c r="T385" s="259" t="str">
        <f t="shared" si="170"/>
        <v/>
      </c>
      <c r="U385" s="259" t="str">
        <f t="shared" si="159"/>
        <v>US$2014/kW installed</v>
      </c>
      <c r="V385" s="39"/>
      <c r="W385" s="39"/>
      <c r="Y385" s="526"/>
      <c r="Z385" s="5"/>
      <c r="AA385" s="5"/>
      <c r="AB385" s="5"/>
      <c r="AC385" s="5"/>
      <c r="AD385" s="5"/>
      <c r="AE385" s="5"/>
      <c r="AF385" s="5"/>
      <c r="AG385" s="5"/>
      <c r="AH385" s="5"/>
      <c r="AI385" s="5"/>
      <c r="AJ385" s="5"/>
      <c r="AK385" s="5"/>
      <c r="AL385" s="5"/>
      <c r="AM385" s="5"/>
      <c r="AN385" s="5"/>
      <c r="AO385" s="481"/>
      <c r="AP385" s="269"/>
      <c r="AQ385" s="269"/>
      <c r="AR385" s="600"/>
      <c r="AS385" s="269"/>
      <c r="AT385" s="598" t="str">
        <f t="shared" si="171"/>
        <v/>
      </c>
      <c r="AU385" s="598" t="str">
        <f t="shared" si="171"/>
        <v/>
      </c>
      <c r="AV385" s="269"/>
      <c r="AW385" s="598" t="str">
        <f t="shared" si="160"/>
        <v/>
      </c>
      <c r="AX385" s="598" t="str">
        <f t="shared" si="160"/>
        <v/>
      </c>
      <c r="AY385" s="269"/>
      <c r="AZ385" s="598" t="str">
        <f t="shared" si="161"/>
        <v/>
      </c>
      <c r="BA385" s="598" t="str">
        <f t="shared" si="161"/>
        <v/>
      </c>
      <c r="BB385" s="269"/>
      <c r="BC385" s="598" t="str">
        <f t="shared" si="162"/>
        <v/>
      </c>
      <c r="BD385" s="598" t="str">
        <f t="shared" si="162"/>
        <v/>
      </c>
      <c r="BE385" s="269"/>
      <c r="BF385" s="598" t="str">
        <f t="shared" si="163"/>
        <v/>
      </c>
      <c r="BG385" s="598" t="str">
        <f t="shared" si="163"/>
        <v/>
      </c>
      <c r="BH385" s="269"/>
      <c r="BI385" s="598" t="str">
        <f t="shared" si="164"/>
        <v/>
      </c>
      <c r="BJ385" s="598" t="str">
        <f t="shared" si="164"/>
        <v/>
      </c>
      <c r="BK385" s="269"/>
      <c r="BL385" s="598" t="str">
        <f t="shared" si="165"/>
        <v/>
      </c>
      <c r="BM385" s="598" t="str">
        <f t="shared" si="165"/>
        <v/>
      </c>
      <c r="BN385" s="269"/>
      <c r="BO385" s="598" t="str">
        <f t="shared" si="166"/>
        <v/>
      </c>
      <c r="BP385" s="598" t="str">
        <f t="shared" si="166"/>
        <v/>
      </c>
      <c r="BQ385" s="269"/>
      <c r="BR385" s="598" t="str">
        <f t="shared" si="167"/>
        <v/>
      </c>
      <c r="BS385" s="598" t="str">
        <f t="shared" si="167"/>
        <v/>
      </c>
      <c r="BT385" s="269"/>
      <c r="BU385" s="598" t="str">
        <f t="shared" si="168"/>
        <v/>
      </c>
      <c r="BV385" s="598" t="str">
        <f t="shared" si="168"/>
        <v/>
      </c>
      <c r="BW385" s="269"/>
      <c r="BX385" s="481"/>
    </row>
    <row r="386" spans="1:76" s="2" customFormat="1" ht="14">
      <c r="A386" s="159">
        <v>20</v>
      </c>
      <c r="B386" s="301" t="str">
        <f t="shared" si="158"/>
        <v xml:space="preserve">: </v>
      </c>
      <c r="C386" s="168"/>
      <c r="D386" s="162"/>
      <c r="E386" s="162"/>
      <c r="F386" s="169"/>
      <c r="G386" s="161"/>
      <c r="H386" s="162"/>
      <c r="I386" s="162"/>
      <c r="J386" s="170"/>
      <c r="K386" s="170"/>
      <c r="L386" s="170"/>
      <c r="M386" s="659" t="s">
        <v>310</v>
      </c>
      <c r="N386" s="163"/>
      <c r="O386" s="163"/>
      <c r="P386" s="165"/>
      <c r="Q386" s="365"/>
      <c r="R386" s="259" t="str">
        <f t="shared" si="169"/>
        <v/>
      </c>
      <c r="S386" s="260" t="str">
        <f>IF(R386="","",IF(R395="Y",T386,IF(R386&gt;=R387-$AA$35*R391,IF(R386&lt;=R387+$AA$35*R391,R386,""),"")))</f>
        <v/>
      </c>
      <c r="T386" s="259" t="str">
        <f t="shared" si="170"/>
        <v/>
      </c>
      <c r="U386" s="259" t="str">
        <f t="shared" si="159"/>
        <v>US$2014/kW installed</v>
      </c>
      <c r="V386" s="39"/>
      <c r="W386" s="39"/>
      <c r="Y386" s="526"/>
      <c r="Z386" s="5"/>
      <c r="AA386" s="5"/>
      <c r="AB386" s="5"/>
      <c r="AC386" s="5"/>
      <c r="AD386" s="5"/>
      <c r="AE386" s="5"/>
      <c r="AF386" s="5"/>
      <c r="AG386" s="5"/>
      <c r="AH386" s="5"/>
      <c r="AI386" s="5"/>
      <c r="AJ386" s="5"/>
      <c r="AK386" s="5"/>
      <c r="AL386" s="5"/>
      <c r="AM386" s="5"/>
      <c r="AN386" s="5"/>
      <c r="AO386" s="481"/>
      <c r="AP386" s="269"/>
      <c r="AQ386" s="269"/>
      <c r="AR386" s="600"/>
      <c r="AS386" s="269"/>
      <c r="AT386" s="598" t="str">
        <f t="shared" si="171"/>
        <v/>
      </c>
      <c r="AU386" s="598" t="str">
        <f t="shared" si="171"/>
        <v/>
      </c>
      <c r="AV386" s="269"/>
      <c r="AW386" s="598" t="str">
        <f t="shared" si="160"/>
        <v/>
      </c>
      <c r="AX386" s="598" t="str">
        <f t="shared" si="160"/>
        <v/>
      </c>
      <c r="AY386" s="269"/>
      <c r="AZ386" s="598" t="str">
        <f t="shared" si="161"/>
        <v/>
      </c>
      <c r="BA386" s="598" t="str">
        <f t="shared" si="161"/>
        <v/>
      </c>
      <c r="BB386" s="269"/>
      <c r="BC386" s="598" t="str">
        <f t="shared" si="162"/>
        <v/>
      </c>
      <c r="BD386" s="598" t="str">
        <f t="shared" si="162"/>
        <v/>
      </c>
      <c r="BE386" s="269"/>
      <c r="BF386" s="598" t="str">
        <f t="shared" si="163"/>
        <v/>
      </c>
      <c r="BG386" s="598" t="str">
        <f t="shared" si="163"/>
        <v/>
      </c>
      <c r="BH386" s="269"/>
      <c r="BI386" s="598" t="str">
        <f t="shared" si="164"/>
        <v/>
      </c>
      <c r="BJ386" s="598" t="str">
        <f t="shared" si="164"/>
        <v/>
      </c>
      <c r="BK386" s="269"/>
      <c r="BL386" s="598" t="str">
        <f t="shared" si="165"/>
        <v/>
      </c>
      <c r="BM386" s="598" t="str">
        <f t="shared" si="165"/>
        <v/>
      </c>
      <c r="BN386" s="269"/>
      <c r="BO386" s="598" t="str">
        <f t="shared" si="166"/>
        <v/>
      </c>
      <c r="BP386" s="598" t="str">
        <f t="shared" si="166"/>
        <v/>
      </c>
      <c r="BQ386" s="269"/>
      <c r="BR386" s="598" t="str">
        <f t="shared" si="167"/>
        <v/>
      </c>
      <c r="BS386" s="598" t="str">
        <f t="shared" si="167"/>
        <v/>
      </c>
      <c r="BT386" s="269"/>
      <c r="BU386" s="598" t="str">
        <f t="shared" si="168"/>
        <v/>
      </c>
      <c r="BV386" s="598" t="str">
        <f t="shared" si="168"/>
        <v/>
      </c>
      <c r="BW386" s="269"/>
      <c r="BX386" s="481"/>
    </row>
    <row r="387" spans="1:76" s="2" customFormat="1" ht="14">
      <c r="A387" s="172"/>
      <c r="B387" s="302" t="s">
        <v>159</v>
      </c>
      <c r="C387" s="173"/>
      <c r="D387" s="173"/>
      <c r="E387" s="173"/>
      <c r="F387" s="173"/>
      <c r="G387" s="174"/>
      <c r="H387" s="39"/>
      <c r="I387" s="175"/>
      <c r="J387" s="174"/>
      <c r="K387" s="174"/>
      <c r="L387" s="174" t="s">
        <v>99</v>
      </c>
      <c r="M387" s="174"/>
      <c r="N387" s="174"/>
      <c r="O387" s="165"/>
      <c r="P387" s="165"/>
      <c r="Q387" s="175" t="s">
        <v>31</v>
      </c>
      <c r="R387" s="261" t="e">
        <f>AVERAGE(R367:R386)</f>
        <v>#DIV/0!</v>
      </c>
      <c r="S387" s="261" t="e">
        <f>IF(R395="Y",SUM(S367:S386)/SUM(N367:N386),AVERAGE(S367:S386))</f>
        <v>#DIV/0!</v>
      </c>
      <c r="T387" s="262" t="e">
        <f>SUM(T367:T386)/SUM(N367:N386)</f>
        <v>#DIV/0!</v>
      </c>
      <c r="U387" s="269"/>
      <c r="V387" s="39"/>
      <c r="W387" s="39"/>
      <c r="Y387" s="601"/>
      <c r="Z387" s="5"/>
      <c r="AA387" s="5"/>
      <c r="AB387" s="5"/>
      <c r="AC387" s="5"/>
      <c r="AD387" s="5"/>
      <c r="AE387" s="5"/>
      <c r="AF387" s="5"/>
      <c r="AG387" s="5"/>
      <c r="AH387" s="5"/>
      <c r="AI387" s="5"/>
      <c r="AJ387" s="5"/>
      <c r="AK387" s="5"/>
      <c r="AL387" s="5"/>
      <c r="AM387" s="5"/>
      <c r="AN387" s="5"/>
      <c r="AO387" s="481"/>
      <c r="AP387" s="269"/>
      <c r="AQ387" s="269"/>
      <c r="AR387" s="269"/>
      <c r="AS387" s="602" t="s">
        <v>31</v>
      </c>
      <c r="AT387" s="603" t="e">
        <f>AVERAGE(AT367:AT386)</f>
        <v>#DIV/0!</v>
      </c>
      <c r="AU387" s="603" t="e">
        <f>SUM(AU367:AU386)/COUNTIF(AU367:AU386,"&gt;0")</f>
        <v>#DIV/0!</v>
      </c>
      <c r="AV387" s="602"/>
      <c r="AW387" s="603" t="e">
        <f>AVERAGE(AW367:AW386)</f>
        <v>#DIV/0!</v>
      </c>
      <c r="AX387" s="603" t="e">
        <f>SUM(AX367:AX386)/COUNTIF(AX367:AX386,"&gt;0")</f>
        <v>#DIV/0!</v>
      </c>
      <c r="AY387" s="269"/>
      <c r="AZ387" s="603" t="e">
        <f>AVERAGE(AZ367:AZ386)</f>
        <v>#DIV/0!</v>
      </c>
      <c r="BA387" s="603" t="e">
        <f>SUM(BA367:BA386)/COUNTIF(BA367:BA386,"&gt;0")</f>
        <v>#DIV/0!</v>
      </c>
      <c r="BB387" s="269"/>
      <c r="BC387" s="603" t="e">
        <f>AVERAGE(BC367:BC386)</f>
        <v>#DIV/0!</v>
      </c>
      <c r="BD387" s="603" t="e">
        <f>SUM(BD367:BD386)/COUNTIF(BD367:BD386,"&gt;0")</f>
        <v>#DIV/0!</v>
      </c>
      <c r="BE387" s="269"/>
      <c r="BF387" s="603" t="e">
        <f>AVERAGE(BF367:BF386)</f>
        <v>#DIV/0!</v>
      </c>
      <c r="BG387" s="603" t="e">
        <f>SUM(BG367:BG386)/COUNTIF(BG367:BG386,"&gt;0")</f>
        <v>#DIV/0!</v>
      </c>
      <c r="BH387" s="269"/>
      <c r="BI387" s="603" t="e">
        <f>AVERAGE(BI367:BI386)</f>
        <v>#DIV/0!</v>
      </c>
      <c r="BJ387" s="603" t="e">
        <f>SUM(BJ367:BJ386)/COUNTIF(BJ367:BJ386,"&gt;0")</f>
        <v>#DIV/0!</v>
      </c>
      <c r="BK387" s="602"/>
      <c r="BL387" s="603" t="e">
        <f>AVERAGE(BL367:BL386)</f>
        <v>#DIV/0!</v>
      </c>
      <c r="BM387" s="603" t="e">
        <f>SUM(BM367:BM386)/COUNTIF(BM367:BM386,"&gt;0")</f>
        <v>#DIV/0!</v>
      </c>
      <c r="BN387" s="269"/>
      <c r="BO387" s="603" t="e">
        <f>AVERAGE(BO367:BO386)</f>
        <v>#DIV/0!</v>
      </c>
      <c r="BP387" s="603" t="e">
        <f>SUM(BP367:BP386)/COUNTIF(BP367:BP386,"&gt;0")</f>
        <v>#DIV/0!</v>
      </c>
      <c r="BQ387" s="269"/>
      <c r="BR387" s="603" t="e">
        <f>AVERAGE(BR367:BR386)</f>
        <v>#DIV/0!</v>
      </c>
      <c r="BS387" s="603" t="e">
        <f>SUM(BS367:BS386)/COUNTIF(BS367:BS386,"&gt;0")</f>
        <v>#DIV/0!</v>
      </c>
      <c r="BT387" s="269"/>
      <c r="BU387" s="603" t="e">
        <f>AVERAGE(BU367:BU386)</f>
        <v>#DIV/0!</v>
      </c>
      <c r="BV387" s="603" t="e">
        <f>SUM(BV367:BV386)/COUNTIF(BV367:BV386,"&gt;0")</f>
        <v>#DIV/0!</v>
      </c>
      <c r="BW387" s="269"/>
      <c r="BX387" s="481"/>
    </row>
    <row r="388" spans="1:76" s="2" customFormat="1" ht="14.25" customHeight="1">
      <c r="A388" s="172"/>
      <c r="B388" s="302" t="s">
        <v>160</v>
      </c>
      <c r="C388" s="173" t="s">
        <v>112</v>
      </c>
      <c r="D388" s="877"/>
      <c r="E388" s="878"/>
      <c r="F388" s="878"/>
      <c r="G388" s="878"/>
      <c r="H388" s="878"/>
      <c r="I388" s="878"/>
      <c r="J388" s="879"/>
      <c r="K388" s="174"/>
      <c r="L388" s="174"/>
      <c r="M388" s="174"/>
      <c r="N388" s="174"/>
      <c r="O388" s="165"/>
      <c r="P388" s="165"/>
      <c r="Q388" s="366" t="s">
        <v>33</v>
      </c>
      <c r="R388" s="367" t="e">
        <f>R387+U388*R391</f>
        <v>#DIV/0!</v>
      </c>
      <c r="S388" s="367" t="e">
        <f>S387+U388*S391</f>
        <v>#DIV/0!</v>
      </c>
      <c r="T388" s="367" t="e">
        <f>T387+U388*T391</f>
        <v>#DIV/0!</v>
      </c>
      <c r="U388" s="368">
        <v>1</v>
      </c>
      <c r="V388" s="50" t="s">
        <v>142</v>
      </c>
      <c r="W388" s="39"/>
      <c r="X388" t="s">
        <v>273</v>
      </c>
      <c r="Y388" s="605"/>
      <c r="Z388" s="5"/>
      <c r="AA388" s="5"/>
      <c r="AB388" s="5"/>
      <c r="AC388" s="5"/>
      <c r="AD388" s="5"/>
      <c r="AE388" s="5"/>
      <c r="AF388" s="5"/>
      <c r="AG388" s="5"/>
      <c r="AH388" s="5"/>
      <c r="AI388" s="5"/>
      <c r="AJ388" s="5"/>
      <c r="AK388" s="5"/>
      <c r="AL388" s="5"/>
      <c r="AM388" s="5"/>
      <c r="AN388" s="5"/>
      <c r="AO388" s="481"/>
      <c r="AP388" s="269"/>
      <c r="AQ388" s="269"/>
      <c r="AR388" s="269"/>
      <c r="AS388" s="606" t="s">
        <v>33</v>
      </c>
      <c r="AT388" s="607" t="e">
        <f>AT387+(AT393*AT390)</f>
        <v>#DIV/0!</v>
      </c>
      <c r="AU388" s="607" t="e">
        <f>AU387+(AU393*AT390)</f>
        <v>#DIV/0!</v>
      </c>
      <c r="AV388" s="606"/>
      <c r="AW388" s="607" t="e">
        <f>AW387+(AW393*AW390)</f>
        <v>#DIV/0!</v>
      </c>
      <c r="AX388" s="607" t="e">
        <f>AX387+(AX393*AW390)</f>
        <v>#DIV/0!</v>
      </c>
      <c r="AY388" s="269"/>
      <c r="AZ388" s="607" t="e">
        <f>AZ387+(AZ393*AZ390)</f>
        <v>#DIV/0!</v>
      </c>
      <c r="BA388" s="607" t="e">
        <f>BA387+(BA393*AZ390)</f>
        <v>#DIV/0!</v>
      </c>
      <c r="BB388" s="269"/>
      <c r="BC388" s="607" t="e">
        <f>BC387+(BC393*BC390)</f>
        <v>#DIV/0!</v>
      </c>
      <c r="BD388" s="607" t="e">
        <f>BD387+(BD393*BC390)</f>
        <v>#DIV/0!</v>
      </c>
      <c r="BE388" s="269"/>
      <c r="BF388" s="607" t="e">
        <f>BF387+(BF393*BF390)</f>
        <v>#DIV/0!</v>
      </c>
      <c r="BG388" s="607" t="e">
        <f>BG387+(BG393*BF390)</f>
        <v>#DIV/0!</v>
      </c>
      <c r="BH388" s="269"/>
      <c r="BI388" s="607" t="e">
        <f>BI387+(BI393*BI390)</f>
        <v>#DIV/0!</v>
      </c>
      <c r="BJ388" s="607" t="e">
        <f>BJ387+(BJ393*BI390)</f>
        <v>#DIV/0!</v>
      </c>
      <c r="BK388" s="606"/>
      <c r="BL388" s="607" t="e">
        <f>BL387+(BL393*BL390)</f>
        <v>#DIV/0!</v>
      </c>
      <c r="BM388" s="607" t="e">
        <f>BM387+(BM393*BL390)</f>
        <v>#DIV/0!</v>
      </c>
      <c r="BN388" s="269"/>
      <c r="BO388" s="607" t="e">
        <f>BO387+(BO393*BO390)</f>
        <v>#DIV/0!</v>
      </c>
      <c r="BP388" s="607" t="e">
        <f>BP387+(BP393*BO390)</f>
        <v>#DIV/0!</v>
      </c>
      <c r="BQ388" s="269"/>
      <c r="BR388" s="607" t="e">
        <f>BR387+(BR393*BR390)</f>
        <v>#DIV/0!</v>
      </c>
      <c r="BS388" s="607" t="e">
        <f>BS387+(BS393*BR390)</f>
        <v>#DIV/0!</v>
      </c>
      <c r="BT388" s="269"/>
      <c r="BU388" s="607" t="e">
        <f>BU387+(BU393*BU390)</f>
        <v>#DIV/0!</v>
      </c>
      <c r="BV388" s="607" t="e">
        <f>BV387+(BV393*BU390)</f>
        <v>#DIV/0!</v>
      </c>
      <c r="BW388" s="269"/>
      <c r="BX388" s="481"/>
    </row>
    <row r="389" spans="1:76" s="2" customFormat="1" ht="15">
      <c r="A389" s="172"/>
      <c r="B389" s="302" t="s">
        <v>161</v>
      </c>
      <c r="C389" s="179"/>
      <c r="D389" s="880"/>
      <c r="E389" s="881"/>
      <c r="F389" s="881"/>
      <c r="G389" s="881"/>
      <c r="H389" s="881"/>
      <c r="I389" s="881"/>
      <c r="J389" s="882"/>
      <c r="K389" s="39"/>
      <c r="L389" s="39"/>
      <c r="M389" s="174"/>
      <c r="N389" s="174"/>
      <c r="O389" s="174"/>
      <c r="P389" s="174"/>
      <c r="Q389" s="366" t="s">
        <v>32</v>
      </c>
      <c r="R389" s="367" t="e">
        <f>IF($X389="Y",MIN(R367:R386),R387-$U389*R391)</f>
        <v>#DIV/0!</v>
      </c>
      <c r="S389" s="367" t="e">
        <f>IF($X389="Y",MIN(S367:S386),S387-$U389*S391)</f>
        <v>#DIV/0!</v>
      </c>
      <c r="T389" s="367" t="e">
        <f>IF($X389="Y",MIN(T367:T386),T387-$U389*T391)</f>
        <v>#DIV/0!</v>
      </c>
      <c r="U389" s="368">
        <v>1</v>
      </c>
      <c r="V389" s="50" t="s">
        <v>143</v>
      </c>
      <c r="W389" s="39"/>
      <c r="X389" s="369" t="s">
        <v>36</v>
      </c>
      <c r="Y389" s="605"/>
      <c r="Z389" s="5"/>
      <c r="AA389" s="5"/>
      <c r="AB389" s="5"/>
      <c r="AC389" s="5"/>
      <c r="AD389" s="5"/>
      <c r="AE389" s="5"/>
      <c r="AF389" s="5"/>
      <c r="AG389" s="5"/>
      <c r="AH389" s="5"/>
      <c r="AI389" s="5"/>
      <c r="AJ389" s="5"/>
      <c r="AK389" s="5"/>
      <c r="AL389" s="5"/>
      <c r="AM389" s="5"/>
      <c r="AN389" s="5"/>
      <c r="AO389" s="481"/>
      <c r="AP389" s="269"/>
      <c r="AQ389" s="269"/>
      <c r="AR389" s="269"/>
      <c r="AS389" s="606" t="s">
        <v>32</v>
      </c>
      <c r="AT389" s="607" t="e">
        <f>AT387-(AT393*AT391)</f>
        <v>#DIV/0!</v>
      </c>
      <c r="AU389" s="607" t="e">
        <f>AU387-(AU393*AT391)</f>
        <v>#DIV/0!</v>
      </c>
      <c r="AV389" s="606"/>
      <c r="AW389" s="607" t="e">
        <f>AW387-(AW393*AW391)</f>
        <v>#DIV/0!</v>
      </c>
      <c r="AX389" s="607" t="e">
        <f>AX387-(AX393*AW391)</f>
        <v>#DIV/0!</v>
      </c>
      <c r="AY389" s="269"/>
      <c r="AZ389" s="607" t="e">
        <f>AZ387-(AZ393*AZ391)</f>
        <v>#DIV/0!</v>
      </c>
      <c r="BA389" s="607" t="e">
        <f>BA387-(BA393*AZ391)</f>
        <v>#DIV/0!</v>
      </c>
      <c r="BB389" s="269"/>
      <c r="BC389" s="607" t="e">
        <f>BC387-(BC393*BC391)</f>
        <v>#DIV/0!</v>
      </c>
      <c r="BD389" s="607" t="e">
        <f>BD387-(BD393*BC391)</f>
        <v>#DIV/0!</v>
      </c>
      <c r="BE389" s="269"/>
      <c r="BF389" s="607" t="e">
        <f>BF387-(BF393*BF391)</f>
        <v>#DIV/0!</v>
      </c>
      <c r="BG389" s="607" t="e">
        <f>BG387-(BG393*BF391)</f>
        <v>#DIV/0!</v>
      </c>
      <c r="BH389" s="269"/>
      <c r="BI389" s="607" t="e">
        <f>BI387-(BI393*BI391)</f>
        <v>#DIV/0!</v>
      </c>
      <c r="BJ389" s="607" t="e">
        <f>BJ387-(BJ393*BI391)</f>
        <v>#DIV/0!</v>
      </c>
      <c r="BK389" s="606"/>
      <c r="BL389" s="607" t="e">
        <f>BL387-(BL393*BL391)</f>
        <v>#DIV/0!</v>
      </c>
      <c r="BM389" s="607" t="e">
        <f>BM387-(BM393*BL391)</f>
        <v>#DIV/0!</v>
      </c>
      <c r="BN389" s="269"/>
      <c r="BO389" s="607" t="e">
        <f>BO387-(BO393*BO391)</f>
        <v>#DIV/0!</v>
      </c>
      <c r="BP389" s="607" t="e">
        <f>BP387-(BP393*BO391)</f>
        <v>#DIV/0!</v>
      </c>
      <c r="BQ389" s="269"/>
      <c r="BR389" s="607" t="e">
        <f>BR387-(BR393*BR391)</f>
        <v>#DIV/0!</v>
      </c>
      <c r="BS389" s="607" t="e">
        <f>BS387-(BS393*BR391)</f>
        <v>#DIV/0!</v>
      </c>
      <c r="BT389" s="269"/>
      <c r="BU389" s="607" t="e">
        <f>BU387-(BU393*BU391)</f>
        <v>#DIV/0!</v>
      </c>
      <c r="BV389" s="607" t="e">
        <f>BV387-(BV393*BU391)</f>
        <v>#DIV/0!</v>
      </c>
      <c r="BW389" s="269"/>
      <c r="BX389" s="481"/>
    </row>
    <row r="390" spans="1:76" s="2" customFormat="1" ht="14">
      <c r="A390" s="172"/>
      <c r="B390" s="303"/>
      <c r="C390" s="179"/>
      <c r="D390" s="880"/>
      <c r="E390" s="881"/>
      <c r="F390" s="881"/>
      <c r="G390" s="881"/>
      <c r="H390" s="881"/>
      <c r="I390" s="881"/>
      <c r="J390" s="882"/>
      <c r="K390" s="174"/>
      <c r="L390" s="174"/>
      <c r="M390" s="174"/>
      <c r="N390" s="174"/>
      <c r="O390" s="174"/>
      <c r="P390" s="174"/>
      <c r="Q390" s="176" t="s">
        <v>10</v>
      </c>
      <c r="R390" s="263" t="e">
        <f>IF((0.67*R391)&gt;R387,"no","yes")</f>
        <v>#DIV/0!</v>
      </c>
      <c r="S390" s="263" t="e">
        <f>IF((0.67*S391)&gt;S387,"no","yes")</f>
        <v>#DIV/0!</v>
      </c>
      <c r="T390" s="263" t="e">
        <f>IF((0.67*T391)&gt;T387,"no","yes")</f>
        <v>#DIV/0!</v>
      </c>
      <c r="U390" s="174"/>
      <c r="V390" s="174"/>
      <c r="W390" s="174"/>
      <c r="Y390" s="605"/>
      <c r="Z390" s="5"/>
      <c r="AA390" s="5"/>
      <c r="AB390" s="5"/>
      <c r="AC390" s="5"/>
      <c r="AD390" s="5"/>
      <c r="AE390" s="5"/>
      <c r="AF390" s="5"/>
      <c r="AG390" s="5"/>
      <c r="AH390" s="5"/>
      <c r="AI390" s="5"/>
      <c r="AJ390" s="5"/>
      <c r="AK390" s="5"/>
      <c r="AL390" s="5"/>
      <c r="AM390" s="5"/>
      <c r="AN390" s="5"/>
      <c r="AO390" s="481"/>
      <c r="AP390" s="265"/>
      <c r="AQ390" s="265"/>
      <c r="AR390" s="849" t="s">
        <v>132</v>
      </c>
      <c r="AS390" s="850"/>
      <c r="AT390" s="609">
        <v>1</v>
      </c>
      <c r="AU390" s="265"/>
      <c r="AV390" s="619"/>
      <c r="AW390" s="609">
        <v>1</v>
      </c>
      <c r="AX390" s="265"/>
      <c r="AY390" s="265"/>
      <c r="AZ390" s="609">
        <v>1</v>
      </c>
      <c r="BA390" s="265"/>
      <c r="BB390" s="265"/>
      <c r="BC390" s="609">
        <v>1</v>
      </c>
      <c r="BD390" s="265"/>
      <c r="BE390" s="265"/>
      <c r="BF390" s="609">
        <v>1</v>
      </c>
      <c r="BG390" s="265"/>
      <c r="BH390" s="265"/>
      <c r="BI390" s="609">
        <v>1</v>
      </c>
      <c r="BJ390" s="265"/>
      <c r="BK390" s="606"/>
      <c r="BL390" s="609">
        <v>1</v>
      </c>
      <c r="BM390" s="265"/>
      <c r="BN390" s="265"/>
      <c r="BO390" s="609">
        <v>1</v>
      </c>
      <c r="BP390" s="265"/>
      <c r="BQ390" s="265"/>
      <c r="BR390" s="609">
        <v>1</v>
      </c>
      <c r="BS390" s="265"/>
      <c r="BT390" s="265"/>
      <c r="BU390" s="609">
        <v>1</v>
      </c>
      <c r="BV390" s="265"/>
      <c r="BW390" s="265"/>
      <c r="BX390" s="481"/>
    </row>
    <row r="391" spans="1:76" s="2" customFormat="1" ht="14">
      <c r="A391" s="182" t="str">
        <f ca="1">HYPERLINK("#"&amp;"'"&amp;A$1&amp;"'!a1","Back to top")</f>
        <v>Back to top</v>
      </c>
      <c r="B391" s="304"/>
      <c r="C391" s="179"/>
      <c r="D391" s="880"/>
      <c r="E391" s="881"/>
      <c r="F391" s="881"/>
      <c r="G391" s="881"/>
      <c r="H391" s="881"/>
      <c r="I391" s="881"/>
      <c r="J391" s="882"/>
      <c r="K391" s="174"/>
      <c r="L391" s="174"/>
      <c r="M391" s="50"/>
      <c r="N391" s="50"/>
      <c r="O391" s="174"/>
      <c r="P391" s="174"/>
      <c r="Q391" s="176" t="s">
        <v>11</v>
      </c>
      <c r="R391" s="263" t="e">
        <f>_xlfn.STDEV.P(R367:R386)</f>
        <v>#DIV/0!</v>
      </c>
      <c r="S391" s="263" t="e">
        <f t="array" ref="S391">IF(R395="Y",SQRT(SUM(IFERROR(N367:N386*(R367:R386-(S387))^2,0))/((COUNTIFS(N367:N386,"&lt;&gt;"&amp;"")-1)/COUNTIFS(N367:N386,"&lt;&gt;"&amp;"")*SUM(N367:N386))),_xlfn.STDEV.P(S367:S386))</f>
        <v>#DIV/0!</v>
      </c>
      <c r="T391" s="263" t="e">
        <f t="array" ref="T391">SQRT(SUM(IFERROR(N367:N386*(R367:R386-(T387))^2,0))/((COUNTIFS(N367:N386,"&lt;&gt;"&amp;"")-1)/COUNTIFS(N367:N386,"&lt;&gt;"&amp;"")*SUM(N367:N386)))</f>
        <v>#DIV/0!</v>
      </c>
      <c r="U391" s="174"/>
      <c r="V391" s="174"/>
      <c r="W391" s="174"/>
      <c r="Y391" s="605"/>
      <c r="Z391" s="5"/>
      <c r="AA391" s="5"/>
      <c r="AB391" s="5"/>
      <c r="AC391" s="5"/>
      <c r="AD391" s="5"/>
      <c r="AE391" s="5"/>
      <c r="AF391" s="5"/>
      <c r="AG391" s="5"/>
      <c r="AH391" s="5"/>
      <c r="AI391" s="5"/>
      <c r="AJ391" s="5"/>
      <c r="AK391" s="5"/>
      <c r="AL391" s="5"/>
      <c r="AM391" s="5"/>
      <c r="AN391" s="5"/>
      <c r="AO391" s="481"/>
      <c r="AP391" s="265"/>
      <c r="AQ391" s="265"/>
      <c r="AR391" s="849"/>
      <c r="AS391" s="850"/>
      <c r="AT391" s="609">
        <v>1</v>
      </c>
      <c r="AU391" s="265"/>
      <c r="AV391" s="619"/>
      <c r="AW391" s="609">
        <v>1</v>
      </c>
      <c r="AX391" s="265"/>
      <c r="AY391" s="265"/>
      <c r="AZ391" s="609">
        <v>1</v>
      </c>
      <c r="BA391" s="265"/>
      <c r="BB391" s="265"/>
      <c r="BC391" s="609">
        <v>1</v>
      </c>
      <c r="BD391" s="265"/>
      <c r="BE391" s="265"/>
      <c r="BF391" s="609">
        <v>1</v>
      </c>
      <c r="BG391" s="265"/>
      <c r="BH391" s="265"/>
      <c r="BI391" s="609">
        <v>1</v>
      </c>
      <c r="BJ391" s="265"/>
      <c r="BK391" s="606"/>
      <c r="BL391" s="609">
        <v>1</v>
      </c>
      <c r="BM391" s="265"/>
      <c r="BN391" s="265"/>
      <c r="BO391" s="609">
        <v>1</v>
      </c>
      <c r="BP391" s="265"/>
      <c r="BQ391" s="265"/>
      <c r="BR391" s="609">
        <v>1</v>
      </c>
      <c r="BS391" s="265"/>
      <c r="BT391" s="265"/>
      <c r="BU391" s="609">
        <v>1</v>
      </c>
      <c r="BV391" s="265"/>
      <c r="BW391" s="265"/>
      <c r="BX391" s="481"/>
    </row>
    <row r="392" spans="1:76" s="2" customFormat="1" ht="14">
      <c r="A392" s="172"/>
      <c r="B392" s="303"/>
      <c r="C392" s="159"/>
      <c r="D392" s="880"/>
      <c r="E392" s="881"/>
      <c r="F392" s="881"/>
      <c r="G392" s="881"/>
      <c r="H392" s="881"/>
      <c r="I392" s="881"/>
      <c r="J392" s="882"/>
      <c r="K392" s="174"/>
      <c r="L392" s="174"/>
      <c r="M392" s="174"/>
      <c r="N392" s="174"/>
      <c r="O392" s="174"/>
      <c r="P392" s="174"/>
      <c r="Q392" s="183" t="s">
        <v>98</v>
      </c>
      <c r="R392" s="264">
        <f>COUNTIF(R367:R386,"&gt;0")</f>
        <v>0</v>
      </c>
      <c r="S392" s="264">
        <f>COUNTIF(S367:S386,"&gt;0")</f>
        <v>0</v>
      </c>
      <c r="T392" s="265"/>
      <c r="U392" s="184" t="s">
        <v>55</v>
      </c>
      <c r="V392" s="174"/>
      <c r="W392" s="174"/>
      <c r="Y392" s="526"/>
      <c r="Z392" s="5"/>
      <c r="AA392" s="5"/>
      <c r="AB392" s="5"/>
      <c r="AC392" s="5"/>
      <c r="AD392" s="5"/>
      <c r="AE392" s="5"/>
      <c r="AF392" s="5"/>
      <c r="AG392" s="5"/>
      <c r="AH392" s="5"/>
      <c r="AI392" s="5"/>
      <c r="AJ392" s="5"/>
      <c r="AK392" s="5"/>
      <c r="AL392" s="5"/>
      <c r="AM392" s="5"/>
      <c r="AN392" s="5"/>
      <c r="AO392" s="481"/>
      <c r="AP392" s="265"/>
      <c r="AQ392" s="265"/>
      <c r="AR392" s="265"/>
      <c r="AS392" s="606" t="s">
        <v>10</v>
      </c>
      <c r="AT392" s="607" t="e">
        <f>IF((0.67*AT393)&gt;AT387,"no","yes")</f>
        <v>#DIV/0!</v>
      </c>
      <c r="AU392" s="607" t="e">
        <f>IF((0.67*AU393)&gt;AU387,"no","yes")</f>
        <v>#DIV/0!</v>
      </c>
      <c r="AV392" s="606"/>
      <c r="AW392" s="607" t="e">
        <f>IF((0.67*AW393)&gt;AW387,"no","yes")</f>
        <v>#DIV/0!</v>
      </c>
      <c r="AX392" s="607" t="e">
        <f>IF((0.67*AX393)&gt;AX387,"no","yes")</f>
        <v>#DIV/0!</v>
      </c>
      <c r="AY392" s="265"/>
      <c r="AZ392" s="607" t="e">
        <f>IF((0.67*AZ393)&gt;AZ387,"no","yes")</f>
        <v>#DIV/0!</v>
      </c>
      <c r="BA392" s="607" t="e">
        <f>IF((0.67*BA393)&gt;BA387,"no","yes")</f>
        <v>#DIV/0!</v>
      </c>
      <c r="BB392" s="265"/>
      <c r="BC392" s="607" t="e">
        <f>IF((0.67*BC393)&gt;BC387,"no","yes")</f>
        <v>#DIV/0!</v>
      </c>
      <c r="BD392" s="607" t="e">
        <f>IF((0.67*BD393)&gt;BD387,"no","yes")</f>
        <v>#DIV/0!</v>
      </c>
      <c r="BE392" s="265"/>
      <c r="BF392" s="607" t="e">
        <f>IF((0.67*BF393)&gt;BF387,"no","yes")</f>
        <v>#DIV/0!</v>
      </c>
      <c r="BG392" s="607" t="e">
        <f>IF((0.67*BG393)&gt;BG387,"no","yes")</f>
        <v>#DIV/0!</v>
      </c>
      <c r="BH392" s="265"/>
      <c r="BI392" s="607" t="e">
        <f>IF((0.67*BI393)&gt;BI387,"no","yes")</f>
        <v>#DIV/0!</v>
      </c>
      <c r="BJ392" s="607" t="e">
        <f>IF((0.67*BJ393)&gt;BJ387,"no","yes")</f>
        <v>#DIV/0!</v>
      </c>
      <c r="BK392" s="611"/>
      <c r="BL392" s="607" t="e">
        <f>IF((0.67*BL393)&gt;BL387,"no","yes")</f>
        <v>#DIV/0!</v>
      </c>
      <c r="BM392" s="607" t="e">
        <f>IF((0.67*BM393)&gt;BM387,"no","yes")</f>
        <v>#DIV/0!</v>
      </c>
      <c r="BN392" s="265"/>
      <c r="BO392" s="607" t="e">
        <f>IF((0.67*BO393)&gt;BO387,"no","yes")</f>
        <v>#DIV/0!</v>
      </c>
      <c r="BP392" s="607" t="e">
        <f>IF((0.67*BP393)&gt;BP387,"no","yes")</f>
        <v>#DIV/0!</v>
      </c>
      <c r="BQ392" s="265"/>
      <c r="BR392" s="607" t="e">
        <f>IF((0.67*BR393)&gt;BR387,"no","yes")</f>
        <v>#DIV/0!</v>
      </c>
      <c r="BS392" s="607" t="e">
        <f>IF((0.67*BS393)&gt;BS387,"no","yes")</f>
        <v>#DIV/0!</v>
      </c>
      <c r="BT392" s="265"/>
      <c r="BU392" s="607" t="e">
        <f>IF((0.67*BU393)&gt;BU387,"no","yes")</f>
        <v>#DIV/0!</v>
      </c>
      <c r="BV392" s="607" t="e">
        <f>IF((0.67*BV393)&gt;BV387,"no","yes")</f>
        <v>#DIV/0!</v>
      </c>
      <c r="BW392" s="265"/>
      <c r="BX392" s="481"/>
    </row>
    <row r="393" spans="1:76" s="2" customFormat="1" ht="14">
      <c r="B393" s="5"/>
      <c r="C393" s="172"/>
      <c r="D393" s="880"/>
      <c r="E393" s="881"/>
      <c r="F393" s="881"/>
      <c r="G393" s="881"/>
      <c r="H393" s="881"/>
      <c r="I393" s="881"/>
      <c r="J393" s="882"/>
      <c r="K393" s="174"/>
      <c r="L393" s="174"/>
      <c r="M393" s="174"/>
      <c r="N393" s="174"/>
      <c r="O393" s="174"/>
      <c r="P393" s="174"/>
      <c r="Q393" s="174"/>
      <c r="R393" s="265"/>
      <c r="S393" s="267"/>
      <c r="T393" s="267"/>
      <c r="U393" s="185"/>
      <c r="V393" s="186"/>
      <c r="W393" s="187"/>
      <c r="Y393" s="526"/>
      <c r="Z393" s="5"/>
      <c r="AA393" s="5"/>
      <c r="AB393" s="5"/>
      <c r="AC393" s="5"/>
      <c r="AD393" s="5"/>
      <c r="AE393" s="5"/>
      <c r="AF393" s="5"/>
      <c r="AG393" s="5"/>
      <c r="AH393" s="5"/>
      <c r="AI393" s="5"/>
      <c r="AJ393" s="5"/>
      <c r="AK393" s="5"/>
      <c r="AL393" s="5"/>
      <c r="AM393" s="5"/>
      <c r="AN393" s="5"/>
      <c r="AO393" s="481"/>
      <c r="AP393" s="265"/>
      <c r="AQ393" s="265"/>
      <c r="AR393" s="265"/>
      <c r="AS393" s="606" t="s">
        <v>11</v>
      </c>
      <c r="AT393" s="607" t="e">
        <f>_xlfn.STDEV.P(AT367:AT386)</f>
        <v>#DIV/0!</v>
      </c>
      <c r="AU393" s="607" t="e">
        <f>_xlfn.STDEV.P(AU367:AU386)</f>
        <v>#DIV/0!</v>
      </c>
      <c r="AV393" s="606"/>
      <c r="AW393" s="607" t="e">
        <f>_xlfn.STDEV.P(AW367:AW386)</f>
        <v>#DIV/0!</v>
      </c>
      <c r="AX393" s="607" t="e">
        <f>_xlfn.STDEV.P(AX367:AX386)</f>
        <v>#DIV/0!</v>
      </c>
      <c r="AY393" s="265"/>
      <c r="AZ393" s="607" t="e">
        <f>_xlfn.STDEV.P(AZ367:AZ386)</f>
        <v>#DIV/0!</v>
      </c>
      <c r="BA393" s="607" t="e">
        <f>_xlfn.STDEV.P(BA367:BA386)</f>
        <v>#DIV/0!</v>
      </c>
      <c r="BB393" s="265"/>
      <c r="BC393" s="607" t="e">
        <f>_xlfn.STDEV.P(BC367:BC386)</f>
        <v>#DIV/0!</v>
      </c>
      <c r="BD393" s="607" t="e">
        <f>_xlfn.STDEV.P(BD367:BD386)</f>
        <v>#DIV/0!</v>
      </c>
      <c r="BE393" s="265"/>
      <c r="BF393" s="607" t="e">
        <f>_xlfn.STDEV.P(BF367:BF386)</f>
        <v>#DIV/0!</v>
      </c>
      <c r="BG393" s="607" t="e">
        <f>_xlfn.STDEV.P(BG367:BG386)</f>
        <v>#DIV/0!</v>
      </c>
      <c r="BH393" s="265"/>
      <c r="BI393" s="607" t="e">
        <f>_xlfn.STDEV.P(BI367:BI386)</f>
        <v>#DIV/0!</v>
      </c>
      <c r="BJ393" s="607" t="e">
        <f>_xlfn.STDEV.P(BJ367:BJ386)</f>
        <v>#DIV/0!</v>
      </c>
      <c r="BK393" s="265"/>
      <c r="BL393" s="607" t="e">
        <f>_xlfn.STDEV.P(BL367:BL386)</f>
        <v>#DIV/0!</v>
      </c>
      <c r="BM393" s="607" t="e">
        <f>_xlfn.STDEV.P(BM367:BM386)</f>
        <v>#DIV/0!</v>
      </c>
      <c r="BN393" s="265"/>
      <c r="BO393" s="607" t="e">
        <f>_xlfn.STDEV.P(BO367:BO386)</f>
        <v>#DIV/0!</v>
      </c>
      <c r="BP393" s="607" t="e">
        <f>_xlfn.STDEV.P(BP367:BP386)</f>
        <v>#DIV/0!</v>
      </c>
      <c r="BQ393" s="265"/>
      <c r="BR393" s="607" t="e">
        <f>_xlfn.STDEV.P(BR367:BR386)</f>
        <v>#DIV/0!</v>
      </c>
      <c r="BS393" s="607" t="e">
        <f>_xlfn.STDEV.P(BS367:BS386)</f>
        <v>#DIV/0!</v>
      </c>
      <c r="BT393" s="265"/>
      <c r="BU393" s="607" t="e">
        <f>_xlfn.STDEV.P(BU367:BU386)</f>
        <v>#DIV/0!</v>
      </c>
      <c r="BV393" s="607" t="e">
        <f>_xlfn.STDEV.P(BV367:BV386)</f>
        <v>#DIV/0!</v>
      </c>
      <c r="BW393" s="5"/>
      <c r="BX393" s="481"/>
    </row>
    <row r="394" spans="1:76" s="2" customFormat="1" ht="14">
      <c r="B394" s="5"/>
      <c r="C394" s="172"/>
      <c r="D394" s="880"/>
      <c r="E394" s="881"/>
      <c r="F394" s="881"/>
      <c r="G394" s="881"/>
      <c r="H394" s="881"/>
      <c r="I394" s="881"/>
      <c r="J394" s="882"/>
      <c r="K394" s="174"/>
      <c r="L394" s="174"/>
      <c r="M394" s="174"/>
      <c r="N394" s="174"/>
      <c r="O394" s="174"/>
      <c r="P394" s="174"/>
      <c r="Q394" s="174"/>
      <c r="R394" s="188" t="s">
        <v>137</v>
      </c>
      <c r="S394" s="165"/>
      <c r="T394" s="174"/>
      <c r="U394" s="189"/>
      <c r="V394" s="190"/>
      <c r="W394" s="191"/>
      <c r="Y394" s="526"/>
      <c r="Z394" s="5"/>
      <c r="AA394" s="5"/>
      <c r="AB394" s="5"/>
      <c r="AC394" s="5"/>
      <c r="AD394" s="5"/>
      <c r="AE394" s="5"/>
      <c r="AF394" s="5"/>
      <c r="AG394" s="5"/>
      <c r="AH394" s="5"/>
      <c r="AI394" s="5"/>
      <c r="AJ394" s="5"/>
      <c r="AK394" s="5"/>
      <c r="AL394" s="5"/>
      <c r="AM394" s="5"/>
      <c r="AN394" s="5"/>
      <c r="AO394" s="481"/>
      <c r="AP394" s="265"/>
      <c r="AQ394" s="265"/>
      <c r="AR394" s="265"/>
      <c r="AS394" s="611" t="s">
        <v>98</v>
      </c>
      <c r="AT394" s="612">
        <f>COUNTIF(AT367:AT386,"&gt;0")</f>
        <v>0</v>
      </c>
      <c r="AU394" s="612">
        <f>COUNTIF(AU367:AU386,"&gt;0")</f>
        <v>0</v>
      </c>
      <c r="AV394" s="611"/>
      <c r="AW394" s="612">
        <f>COUNTIF(AW367:AW386,"&gt;0")</f>
        <v>0</v>
      </c>
      <c r="AX394" s="612">
        <f>COUNTIF(AX367:AX386,"&gt;0")</f>
        <v>0</v>
      </c>
      <c r="AY394" s="265"/>
      <c r="AZ394" s="612">
        <f>COUNTIF(AZ367:AZ386,"&gt;0")</f>
        <v>0</v>
      </c>
      <c r="BA394" s="612">
        <f>COUNTIF(BA367:BA386,"&gt;0")</f>
        <v>0</v>
      </c>
      <c r="BB394" s="265"/>
      <c r="BC394" s="612">
        <f>COUNTIF(BC367:BC386,"&gt;0")</f>
        <v>0</v>
      </c>
      <c r="BD394" s="612">
        <f>COUNTIF(BD367:BD386,"&gt;0")</f>
        <v>0</v>
      </c>
      <c r="BE394" s="265"/>
      <c r="BF394" s="612">
        <f>COUNTIF(BF367:BF386,"&gt;0")</f>
        <v>0</v>
      </c>
      <c r="BG394" s="612">
        <f>COUNTIF(BG367:BG386,"&gt;0")</f>
        <v>0</v>
      </c>
      <c r="BH394" s="265"/>
      <c r="BI394" s="612">
        <f>COUNTIF(BI367:BI386,"&gt;0")</f>
        <v>0</v>
      </c>
      <c r="BJ394" s="612">
        <f>COUNTIF(BJ367:BJ386,"&gt;0")</f>
        <v>0</v>
      </c>
      <c r="BK394" s="265"/>
      <c r="BL394" s="612">
        <f>COUNTIF(BL367:BL386,"&gt;0")</f>
        <v>0</v>
      </c>
      <c r="BM394" s="612">
        <f>COUNTIF(BM367:BM386,"&gt;0")</f>
        <v>0</v>
      </c>
      <c r="BN394" s="265"/>
      <c r="BO394" s="612">
        <f>COUNTIF(BO367:BO386,"&gt;0")</f>
        <v>0</v>
      </c>
      <c r="BP394" s="612">
        <f>COUNTIF(BP367:BP386,"&gt;0")</f>
        <v>0</v>
      </c>
      <c r="BQ394" s="265"/>
      <c r="BR394" s="612">
        <f>COUNTIF(BR367:BR386,"&gt;0")</f>
        <v>0</v>
      </c>
      <c r="BS394" s="612">
        <f>COUNTIF(BS367:BS386,"&gt;0")</f>
        <v>0</v>
      </c>
      <c r="BT394" s="265"/>
      <c r="BU394" s="612">
        <f>COUNTIF(BU367:BU386,"&gt;0")</f>
        <v>0</v>
      </c>
      <c r="BV394" s="612">
        <f>COUNTIF(BV367:BV386,"&gt;0")</f>
        <v>0</v>
      </c>
      <c r="BW394" s="5"/>
      <c r="BX394" s="481"/>
    </row>
    <row r="395" spans="1:76" s="2" customFormat="1" ht="14">
      <c r="B395" s="5"/>
      <c r="C395" s="172"/>
      <c r="D395" s="880"/>
      <c r="E395" s="881"/>
      <c r="F395" s="881"/>
      <c r="G395" s="881"/>
      <c r="H395" s="881"/>
      <c r="I395" s="881"/>
      <c r="J395" s="882"/>
      <c r="K395" s="174"/>
      <c r="L395" s="174"/>
      <c r="M395" s="174"/>
      <c r="N395" s="174"/>
      <c r="O395" s="174"/>
      <c r="P395" s="174"/>
      <c r="Q395" s="174"/>
      <c r="R395" s="192" t="s">
        <v>36</v>
      </c>
      <c r="S395" s="165"/>
      <c r="T395" s="174"/>
      <c r="U395" s="189"/>
      <c r="V395" s="190"/>
      <c r="W395" s="191"/>
      <c r="Y395" s="526"/>
      <c r="Z395" s="5"/>
      <c r="AA395" s="5"/>
      <c r="AB395" s="5"/>
      <c r="AC395" s="5"/>
      <c r="AD395" s="5"/>
      <c r="AE395" s="5"/>
      <c r="AF395" s="5"/>
      <c r="AG395" s="5"/>
      <c r="AH395" s="5"/>
      <c r="AI395" s="5"/>
      <c r="AJ395" s="5"/>
      <c r="AK395" s="5"/>
      <c r="AL395" s="5"/>
      <c r="AM395" s="5"/>
      <c r="AN395" s="5"/>
      <c r="AO395" s="481"/>
      <c r="AP395" s="5"/>
      <c r="AQ395" s="5"/>
      <c r="AR395" s="5"/>
      <c r="AS395" s="310"/>
      <c r="AT395" s="310"/>
      <c r="AU395" s="310"/>
      <c r="AV395" s="310"/>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481"/>
    </row>
    <row r="396" spans="1:76" s="2" customFormat="1" ht="14">
      <c r="B396" s="5"/>
      <c r="C396" s="172"/>
      <c r="D396" s="880"/>
      <c r="E396" s="881"/>
      <c r="F396" s="881"/>
      <c r="G396" s="881"/>
      <c r="H396" s="881"/>
      <c r="I396" s="881"/>
      <c r="J396" s="882"/>
      <c r="K396" s="174"/>
      <c r="L396" s="174"/>
      <c r="M396" s="174"/>
      <c r="N396" s="174"/>
      <c r="O396" s="174"/>
      <c r="P396" s="174"/>
      <c r="Q396" s="174"/>
      <c r="R396" s="174"/>
      <c r="S396" s="165"/>
      <c r="T396" s="174"/>
      <c r="U396" s="193"/>
      <c r="V396" s="194"/>
      <c r="W396" s="195"/>
      <c r="Y396" s="526"/>
      <c r="Z396" s="5"/>
      <c r="AA396" s="5"/>
      <c r="AB396" s="5"/>
      <c r="AC396" s="5"/>
      <c r="AD396" s="5"/>
      <c r="AE396" s="5"/>
      <c r="AF396" s="5"/>
      <c r="AG396" s="5"/>
      <c r="AH396" s="5"/>
      <c r="AI396" s="5"/>
      <c r="AJ396" s="5"/>
      <c r="AK396" s="5"/>
      <c r="AL396" s="5"/>
      <c r="AM396" s="5"/>
      <c r="AN396" s="5"/>
      <c r="AO396" s="481"/>
      <c r="AP396" s="5"/>
      <c r="AQ396" s="5"/>
      <c r="AR396" s="5"/>
      <c r="AS396" s="310"/>
      <c r="AT396" s="310"/>
      <c r="AU396" s="310"/>
      <c r="AV396" s="310"/>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481"/>
    </row>
    <row r="397" spans="1:76" s="2" customFormat="1" ht="18">
      <c r="B397" s="5"/>
      <c r="C397" s="174"/>
      <c r="D397" s="883"/>
      <c r="E397" s="884"/>
      <c r="F397" s="884"/>
      <c r="G397" s="884"/>
      <c r="H397" s="884"/>
      <c r="I397" s="884"/>
      <c r="J397" s="885"/>
      <c r="R397" s="83"/>
      <c r="S397" s="83"/>
      <c r="T397" s="174"/>
      <c r="U397" s="174"/>
      <c r="V397" s="174"/>
      <c r="W397" s="174"/>
      <c r="Y397" s="526"/>
      <c r="Z397" s="5"/>
      <c r="AA397" s="5"/>
      <c r="AB397" s="5"/>
      <c r="AC397" s="5"/>
      <c r="AD397" s="5"/>
      <c r="AE397" s="5"/>
      <c r="AF397" s="5"/>
      <c r="AG397" s="5"/>
      <c r="AH397" s="5"/>
      <c r="AI397" s="5"/>
      <c r="AJ397" s="5"/>
      <c r="AK397" s="5"/>
      <c r="AL397" s="5"/>
      <c r="AM397" s="5"/>
      <c r="AN397" s="5"/>
      <c r="AO397" s="615"/>
      <c r="AP397" s="627"/>
      <c r="AQ397" s="627"/>
      <c r="AR397" s="626"/>
      <c r="AS397" s="626"/>
      <c r="AT397" s="626"/>
      <c r="AU397" s="626"/>
      <c r="AV397" s="626"/>
      <c r="AW397" s="626"/>
      <c r="AX397" s="626"/>
      <c r="AY397" s="626"/>
      <c r="AZ397" s="626"/>
      <c r="BA397" s="626"/>
      <c r="BB397" s="626"/>
      <c r="BC397" s="626"/>
      <c r="BD397" s="626"/>
      <c r="BE397" s="626"/>
      <c r="BF397" s="626"/>
      <c r="BG397" s="626"/>
      <c r="BH397" s="626"/>
      <c r="BI397" s="626"/>
      <c r="BJ397" s="626"/>
      <c r="BK397" s="626"/>
      <c r="BL397" s="626"/>
      <c r="BM397" s="626"/>
      <c r="BN397" s="626"/>
      <c r="BO397" s="626"/>
      <c r="BP397" s="626"/>
      <c r="BQ397" s="626"/>
      <c r="BR397" s="626"/>
      <c r="BS397" s="626"/>
      <c r="BT397" s="626"/>
      <c r="BU397" s="626"/>
      <c r="BV397" s="626"/>
      <c r="BW397" s="626"/>
      <c r="BX397" s="615"/>
    </row>
    <row r="398" spans="1:76" s="2" customFormat="1" ht="14">
      <c r="B398" s="5"/>
      <c r="R398" s="83"/>
      <c r="S398" s="83"/>
      <c r="T398" s="83"/>
      <c r="U398" s="209"/>
      <c r="V398" s="3"/>
      <c r="Y398" s="526"/>
      <c r="Z398" s="5"/>
      <c r="AA398" s="5"/>
      <c r="AB398" s="5"/>
      <c r="AC398" s="5"/>
      <c r="AD398" s="5"/>
      <c r="AE398" s="5"/>
      <c r="AF398" s="5"/>
      <c r="AG398" s="5"/>
      <c r="AH398" s="5"/>
      <c r="AI398" s="5"/>
      <c r="AJ398" s="5"/>
      <c r="AK398" s="5"/>
      <c r="AL398" s="5"/>
      <c r="AM398" s="5"/>
      <c r="AN398" s="5"/>
      <c r="AO398" s="481"/>
      <c r="AP398" s="310"/>
      <c r="AQ398" s="310"/>
      <c r="AR398" s="310"/>
      <c r="AS398" s="310"/>
      <c r="AT398" s="310"/>
      <c r="AU398" s="310"/>
      <c r="AV398" s="310"/>
      <c r="AW398" s="310"/>
      <c r="AX398" s="310"/>
      <c r="AY398" s="310"/>
      <c r="AZ398" s="310"/>
      <c r="BA398" s="310"/>
      <c r="BB398" s="310"/>
      <c r="BC398" s="310"/>
      <c r="BD398" s="310"/>
      <c r="BE398" s="310"/>
      <c r="BF398" s="310"/>
      <c r="BG398" s="310"/>
      <c r="BH398" s="310"/>
      <c r="BI398" s="310"/>
      <c r="BJ398" s="310"/>
      <c r="BK398" s="310"/>
      <c r="BL398" s="310"/>
      <c r="BM398" s="310"/>
      <c r="BN398" s="310"/>
      <c r="BO398" s="310"/>
      <c r="BP398" s="310"/>
      <c r="BQ398" s="310"/>
      <c r="BR398" s="310"/>
      <c r="BS398" s="310"/>
      <c r="BT398" s="310"/>
      <c r="BU398" s="310"/>
      <c r="BV398" s="310"/>
      <c r="BW398" s="310"/>
      <c r="BX398" s="481"/>
    </row>
    <row r="399" spans="1:76" s="2" customFormat="1" ht="14">
      <c r="B399" s="5"/>
      <c r="R399" s="83"/>
      <c r="S399" s="83"/>
      <c r="T399" s="83"/>
      <c r="U399" s="83"/>
      <c r="Y399" s="526"/>
      <c r="Z399" s="5"/>
      <c r="AA399" s="5"/>
      <c r="AB399" s="5"/>
      <c r="AC399" s="5"/>
      <c r="AD399" s="5"/>
      <c r="AE399" s="5"/>
      <c r="AF399" s="5"/>
      <c r="AG399" s="5"/>
      <c r="AH399" s="5"/>
      <c r="AI399" s="5"/>
      <c r="AJ399" s="5"/>
      <c r="AK399" s="5"/>
      <c r="AL399" s="5"/>
      <c r="AM399" s="5"/>
      <c r="AN399" s="5"/>
      <c r="AO399" s="481"/>
      <c r="AP399" s="310"/>
      <c r="AQ399" s="310"/>
      <c r="AR399" s="310"/>
      <c r="AS399" s="310"/>
      <c r="AT399" s="310"/>
      <c r="AU399" s="310"/>
      <c r="AV399" s="310"/>
      <c r="AW399" s="310"/>
      <c r="AX399" s="310"/>
      <c r="AY399" s="310"/>
      <c r="AZ399" s="310"/>
      <c r="BA399" s="310"/>
      <c r="BB399" s="310"/>
      <c r="BC399" s="310"/>
      <c r="BD399" s="310"/>
      <c r="BE399" s="310"/>
      <c r="BF399" s="310"/>
      <c r="BG399" s="310"/>
      <c r="BH399" s="310"/>
      <c r="BI399" s="310"/>
      <c r="BJ399" s="310"/>
      <c r="BK399" s="310"/>
      <c r="BL399" s="310"/>
      <c r="BM399" s="310"/>
      <c r="BN399" s="310"/>
      <c r="BO399" s="310"/>
      <c r="BP399" s="310"/>
      <c r="BQ399" s="310"/>
      <c r="BR399" s="310"/>
      <c r="BS399" s="310"/>
      <c r="BT399" s="310"/>
      <c r="BU399" s="310"/>
      <c r="BV399" s="310"/>
      <c r="BW399" s="310"/>
      <c r="BX399" s="481"/>
    </row>
    <row r="400" spans="1:76" s="57" customFormat="1" ht="18">
      <c r="A400" s="138">
        <f>A364+1</f>
        <v>11</v>
      </c>
      <c r="B400" s="298"/>
      <c r="C400" s="217" t="str">
        <f>VariableSolutionDisposal</f>
        <v>SOLUTION Fixed Operating Cost (FOM)</v>
      </c>
      <c r="D400" s="213"/>
      <c r="E400" s="213" t="s">
        <v>104</v>
      </c>
      <c r="F400" s="213"/>
      <c r="G400" s="213"/>
      <c r="J400" s="213"/>
      <c r="K400" s="213"/>
      <c r="L400" s="181"/>
      <c r="M400" s="181"/>
      <c r="N400" s="181"/>
      <c r="R400" s="839" t="s">
        <v>154</v>
      </c>
      <c r="S400" s="839"/>
      <c r="T400" s="839"/>
      <c r="U400" s="839"/>
      <c r="Y400" s="526"/>
      <c r="Z400" s="481"/>
      <c r="AA400" s="481"/>
      <c r="AB400" s="481"/>
      <c r="AC400" s="481"/>
      <c r="AD400" s="481"/>
      <c r="AE400" s="481"/>
      <c r="AF400" s="481"/>
      <c r="AG400" s="481"/>
      <c r="AH400" s="481"/>
      <c r="AI400" s="481"/>
      <c r="AJ400" s="481"/>
      <c r="AK400" s="481"/>
      <c r="AL400" s="481"/>
      <c r="AM400" s="481"/>
      <c r="AN400" s="481"/>
      <c r="AO400" s="481"/>
      <c r="AP400" s="614">
        <f>A400</f>
        <v>11</v>
      </c>
      <c r="AQ400" s="614" t="str">
        <f>C400</f>
        <v>SOLUTION Fixed Operating Cost (FOM)</v>
      </c>
      <c r="AR400" s="615"/>
      <c r="AS400" s="616"/>
      <c r="AT400" s="616"/>
      <c r="AU400" s="616"/>
      <c r="AV400" s="616"/>
      <c r="AW400" s="615"/>
      <c r="AX400" s="615"/>
      <c r="AY400" s="615"/>
      <c r="AZ400" s="615"/>
      <c r="BA400" s="615"/>
      <c r="BB400" s="615"/>
      <c r="BC400" s="615"/>
      <c r="BD400" s="615"/>
      <c r="BE400" s="615"/>
      <c r="BF400" s="615"/>
      <c r="BG400" s="615"/>
      <c r="BH400" s="615"/>
      <c r="BI400" s="615"/>
      <c r="BJ400" s="615"/>
      <c r="BK400" s="615"/>
      <c r="BL400" s="615"/>
      <c r="BM400" s="615"/>
      <c r="BN400" s="615"/>
      <c r="BO400" s="615"/>
      <c r="BP400" s="615"/>
      <c r="BQ400" s="615"/>
      <c r="BR400" s="615"/>
      <c r="BS400" s="615"/>
      <c r="BT400" s="615"/>
      <c r="BU400" s="615"/>
      <c r="BV400" s="615"/>
      <c r="BW400" s="615"/>
      <c r="BX400" s="481"/>
    </row>
    <row r="401" spans="1:76" s="2" customFormat="1" ht="14">
      <c r="A401" s="199"/>
      <c r="B401" s="299"/>
      <c r="C401" s="199"/>
      <c r="D401" s="130"/>
      <c r="E401" s="130"/>
      <c r="F401" s="130"/>
      <c r="G401" s="130"/>
      <c r="J401" s="130"/>
      <c r="K401" s="130"/>
      <c r="L401" s="174"/>
      <c r="M401" s="174"/>
      <c r="N401" s="174"/>
      <c r="S401" s="83"/>
      <c r="T401" s="83"/>
      <c r="Y401" s="526"/>
      <c r="Z401" s="5"/>
      <c r="AA401" s="5"/>
      <c r="AB401" s="5"/>
      <c r="AC401" s="5"/>
      <c r="AD401" s="5"/>
      <c r="AE401" s="5"/>
      <c r="AF401" s="5"/>
      <c r="AG401" s="5"/>
      <c r="AH401" s="5"/>
      <c r="AI401" s="5"/>
      <c r="AJ401" s="5"/>
      <c r="AK401" s="5"/>
      <c r="AL401" s="5"/>
      <c r="AM401" s="5"/>
      <c r="AN401" s="5"/>
      <c r="AO401" s="481"/>
      <c r="AP401" s="269"/>
      <c r="AQ401" s="269"/>
      <c r="AR401" s="269"/>
      <c r="AS401" s="269"/>
      <c r="AT401" s="586" t="s">
        <v>230</v>
      </c>
      <c r="AU401" s="586"/>
      <c r="AV401" s="269"/>
      <c r="AW401" s="586" t="s">
        <v>1</v>
      </c>
      <c r="AX401" s="586"/>
      <c r="AY401" s="269"/>
      <c r="AZ401" s="586" t="s">
        <v>2</v>
      </c>
      <c r="BA401" s="586"/>
      <c r="BB401" s="269"/>
      <c r="BC401" s="586" t="s">
        <v>283</v>
      </c>
      <c r="BD401" s="586"/>
      <c r="BE401" s="269"/>
      <c r="BF401" s="586" t="s">
        <v>284</v>
      </c>
      <c r="BG401" s="586"/>
      <c r="BH401" s="269"/>
      <c r="BI401" s="586" t="s">
        <v>3</v>
      </c>
      <c r="BJ401" s="586"/>
      <c r="BK401" s="269"/>
      <c r="BL401" s="586" t="s">
        <v>4</v>
      </c>
      <c r="BM401" s="586"/>
      <c r="BN401" s="269"/>
      <c r="BO401" s="586" t="s">
        <v>5</v>
      </c>
      <c r="BP401" s="586"/>
      <c r="BQ401" s="269"/>
      <c r="BR401" s="586" t="s">
        <v>6</v>
      </c>
      <c r="BS401" s="586"/>
      <c r="BT401" s="269"/>
      <c r="BU401" s="586" t="s">
        <v>34</v>
      </c>
      <c r="BV401" s="586"/>
      <c r="BW401" s="269"/>
      <c r="BX401" s="481"/>
    </row>
    <row r="402" spans="1:76" s="2" customFormat="1" ht="31" thickBot="1">
      <c r="A402" s="173" t="s">
        <v>39</v>
      </c>
      <c r="B402" s="300" t="s">
        <v>9</v>
      </c>
      <c r="C402" s="211" t="s">
        <v>139</v>
      </c>
      <c r="D402" s="4" t="s">
        <v>40</v>
      </c>
      <c r="E402" s="4" t="s">
        <v>234</v>
      </c>
      <c r="F402" s="211" t="s">
        <v>113</v>
      </c>
      <c r="G402" s="211" t="s">
        <v>424</v>
      </c>
      <c r="H402" s="4" t="s">
        <v>59</v>
      </c>
      <c r="I402" s="695" t="s">
        <v>425</v>
      </c>
      <c r="J402" s="212" t="s">
        <v>133</v>
      </c>
      <c r="K402" s="149" t="s">
        <v>140</v>
      </c>
      <c r="L402" s="150" t="s">
        <v>100</v>
      </c>
      <c r="M402" s="151" t="s">
        <v>141</v>
      </c>
      <c r="N402" s="152" t="s">
        <v>135</v>
      </c>
      <c r="O402" s="152" t="s">
        <v>57</v>
      </c>
      <c r="P402" s="153"/>
      <c r="Q402" s="363" t="s">
        <v>272</v>
      </c>
      <c r="R402" s="364" t="s">
        <v>56</v>
      </c>
      <c r="S402" s="258" t="s">
        <v>41</v>
      </c>
      <c r="T402" s="364" t="s">
        <v>136</v>
      </c>
      <c r="U402" s="419" t="s">
        <v>42</v>
      </c>
      <c r="V402" s="153"/>
      <c r="W402" s="153"/>
      <c r="Y402" s="526"/>
      <c r="Z402" s="5"/>
      <c r="AA402" s="5"/>
      <c r="AB402" s="5"/>
      <c r="AC402" s="5"/>
      <c r="AD402" s="5"/>
      <c r="AE402" s="5"/>
      <c r="AF402" s="5"/>
      <c r="AG402" s="5"/>
      <c r="AH402" s="5"/>
      <c r="AI402" s="5"/>
      <c r="AJ402" s="5"/>
      <c r="AK402" s="5"/>
      <c r="AL402" s="5"/>
      <c r="AM402" s="5"/>
      <c r="AN402" s="5"/>
      <c r="AO402" s="481"/>
      <c r="AP402" s="594"/>
      <c r="AQ402" s="594"/>
      <c r="AR402" s="419" t="s">
        <v>131</v>
      </c>
      <c r="AS402" s="594"/>
      <c r="AT402" s="596" t="s">
        <v>56</v>
      </c>
      <c r="AU402" s="258" t="s">
        <v>41</v>
      </c>
      <c r="AV402" s="594"/>
      <c r="AW402" s="596" t="s">
        <v>56</v>
      </c>
      <c r="AX402" s="258" t="s">
        <v>41</v>
      </c>
      <c r="AY402" s="594"/>
      <c r="AZ402" s="596" t="s">
        <v>56</v>
      </c>
      <c r="BA402" s="258" t="s">
        <v>41</v>
      </c>
      <c r="BB402" s="594"/>
      <c r="BC402" s="596" t="s">
        <v>56</v>
      </c>
      <c r="BD402" s="258" t="s">
        <v>41</v>
      </c>
      <c r="BE402" s="594"/>
      <c r="BF402" s="596" t="s">
        <v>56</v>
      </c>
      <c r="BG402" s="258" t="s">
        <v>41</v>
      </c>
      <c r="BH402" s="594"/>
      <c r="BI402" s="596" t="s">
        <v>56</v>
      </c>
      <c r="BJ402" s="258" t="s">
        <v>41</v>
      </c>
      <c r="BK402" s="594"/>
      <c r="BL402" s="596" t="s">
        <v>56</v>
      </c>
      <c r="BM402" s="258" t="s">
        <v>41</v>
      </c>
      <c r="BN402" s="594"/>
      <c r="BO402" s="596" t="s">
        <v>56</v>
      </c>
      <c r="BP402" s="258" t="s">
        <v>41</v>
      </c>
      <c r="BQ402" s="594"/>
      <c r="BR402" s="596" t="s">
        <v>56</v>
      </c>
      <c r="BS402" s="258" t="s">
        <v>41</v>
      </c>
      <c r="BT402" s="594"/>
      <c r="BU402" s="596" t="s">
        <v>56</v>
      </c>
      <c r="BV402" s="258" t="s">
        <v>41</v>
      </c>
      <c r="BW402" s="594"/>
      <c r="BX402" s="481"/>
    </row>
    <row r="403" spans="1:76" s="2" customFormat="1" ht="14">
      <c r="A403" s="159">
        <v>1</v>
      </c>
      <c r="B403" s="301" t="str">
        <f t="shared" ref="B403:B422" si="172">CONCATENATE(E403,": ",C403)</f>
        <v xml:space="preserve">: </v>
      </c>
      <c r="C403" s="160"/>
      <c r="D403" s="160"/>
      <c r="E403" s="160"/>
      <c r="F403" s="160"/>
      <c r="G403" s="161"/>
      <c r="H403" s="162"/>
      <c r="I403" s="162"/>
      <c r="J403" s="163"/>
      <c r="K403" s="164"/>
      <c r="L403" s="170"/>
      <c r="M403" s="659" t="s">
        <v>310</v>
      </c>
      <c r="N403" s="163"/>
      <c r="O403" s="163"/>
      <c r="P403" s="165"/>
      <c r="Q403" s="365"/>
      <c r="R403" s="259" t="str">
        <f>IF(Q403="Y","",IF(AND(L403="",J403=""),"",IF(L403="",J403,L403)))</f>
        <v/>
      </c>
      <c r="S403" s="260" t="str">
        <f>IF(R403="","",IF(R431="Y",T403,IF(R403&gt;=R423-$AA$35*R427,IF(R403&lt;=R423+$AA$35*R427,R403,""),"")))</f>
        <v/>
      </c>
      <c r="T403" s="259" t="str">
        <f>IF(Q403="Y","",IF(AND(L403="",J403=""),"",IF(L403="",J403*N403,L403*N403)))</f>
        <v/>
      </c>
      <c r="U403" s="259" t="str">
        <f t="shared" ref="U403:U422" si="173">IF(AND(M403="",K403=""),"",IF(M403="",K403,M403))</f>
        <v>US$2014/kW installed</v>
      </c>
      <c r="V403" s="39"/>
      <c r="W403" s="39"/>
      <c r="Y403" s="526"/>
      <c r="Z403" s="5"/>
      <c r="AA403" s="5"/>
      <c r="AB403" s="5"/>
      <c r="AC403" s="5"/>
      <c r="AD403" s="5"/>
      <c r="AE403" s="5"/>
      <c r="AF403" s="5"/>
      <c r="AG403" s="5"/>
      <c r="AH403" s="5"/>
      <c r="AI403" s="5"/>
      <c r="AJ403" s="5"/>
      <c r="AK403" s="5"/>
      <c r="AL403" s="5"/>
      <c r="AM403" s="5"/>
      <c r="AN403" s="5"/>
      <c r="AO403" s="481"/>
      <c r="AP403" s="269"/>
      <c r="AQ403" s="269"/>
      <c r="AR403" s="597" t="str">
        <f>$U403</f>
        <v>US$2014/kW installed</v>
      </c>
      <c r="AS403" s="269"/>
      <c r="AT403" s="598" t="str">
        <f>IF($E403=$AT$47,R403,"")</f>
        <v/>
      </c>
      <c r="AU403" s="598" t="str">
        <f>IF($E403=$AT$47,S403,"")</f>
        <v/>
      </c>
      <c r="AV403" s="269"/>
      <c r="AW403" s="598" t="str">
        <f t="shared" ref="AW403:AX422" si="174">IF($E403=$AW$83,R403,"")</f>
        <v/>
      </c>
      <c r="AX403" s="598" t="str">
        <f t="shared" si="174"/>
        <v/>
      </c>
      <c r="AY403" s="269"/>
      <c r="AZ403" s="598" t="str">
        <f t="shared" ref="AZ403:BA422" si="175">IF($E403=$AZ$83,R403,"")</f>
        <v/>
      </c>
      <c r="BA403" s="598" t="str">
        <f t="shared" si="175"/>
        <v/>
      </c>
      <c r="BB403" s="269"/>
      <c r="BC403" s="598" t="str">
        <f t="shared" ref="BC403:BD422" si="176">IF($E403=$BC$83,R403,"")</f>
        <v/>
      </c>
      <c r="BD403" s="598" t="str">
        <f t="shared" si="176"/>
        <v/>
      </c>
      <c r="BE403" s="269"/>
      <c r="BF403" s="598" t="str">
        <f t="shared" ref="BF403:BG422" si="177">IF($E403=$BF$83,R403,"")</f>
        <v/>
      </c>
      <c r="BG403" s="598" t="str">
        <f t="shared" si="177"/>
        <v/>
      </c>
      <c r="BH403" s="269"/>
      <c r="BI403" s="598" t="str">
        <f t="shared" ref="BI403:BJ422" si="178">IF($E403=$BI$83,R403,"")</f>
        <v/>
      </c>
      <c r="BJ403" s="598" t="str">
        <f t="shared" si="178"/>
        <v/>
      </c>
      <c r="BK403" s="269"/>
      <c r="BL403" s="598" t="str">
        <f t="shared" ref="BL403:BM422" si="179">IF($E403=$BL$83,R403,"")</f>
        <v/>
      </c>
      <c r="BM403" s="598" t="str">
        <f t="shared" si="179"/>
        <v/>
      </c>
      <c r="BN403" s="269"/>
      <c r="BO403" s="598" t="str">
        <f t="shared" ref="BO403:BP422" si="180">IF($E403=$BO$83,R403,"")</f>
        <v/>
      </c>
      <c r="BP403" s="598" t="str">
        <f t="shared" si="180"/>
        <v/>
      </c>
      <c r="BQ403" s="269"/>
      <c r="BR403" s="598" t="str">
        <f t="shared" ref="BR403:BS422" si="181">IF($E403=$BR$83,R403,"")</f>
        <v/>
      </c>
      <c r="BS403" s="598" t="str">
        <f t="shared" si="181"/>
        <v/>
      </c>
      <c r="BT403" s="269"/>
      <c r="BU403" s="598" t="str">
        <f t="shared" ref="BU403:BV422" si="182">IF($E403=$BU$83,R403,"")</f>
        <v/>
      </c>
      <c r="BV403" s="598" t="str">
        <f t="shared" si="182"/>
        <v/>
      </c>
      <c r="BW403" s="269"/>
      <c r="BX403" s="481"/>
    </row>
    <row r="404" spans="1:76" s="2" customFormat="1" ht="14">
      <c r="A404" s="159">
        <v>2</v>
      </c>
      <c r="B404" s="301" t="str">
        <f t="shared" si="172"/>
        <v xml:space="preserve">: </v>
      </c>
      <c r="C404" s="160"/>
      <c r="D404" s="160"/>
      <c r="E404" s="160"/>
      <c r="F404" s="160"/>
      <c r="G404" s="161"/>
      <c r="H404" s="162"/>
      <c r="I404" s="162"/>
      <c r="J404" s="163"/>
      <c r="K404" s="163"/>
      <c r="L404" s="170"/>
      <c r="M404" s="659" t="s">
        <v>310</v>
      </c>
      <c r="N404" s="163"/>
      <c r="O404" s="163"/>
      <c r="P404" s="165"/>
      <c r="Q404" s="365"/>
      <c r="R404" s="259" t="str">
        <f t="shared" ref="R404:R422" si="183">IF(Q404="Y","",IF(AND(L404="",J404=""),"",IF(L404="",J404,L404)))</f>
        <v/>
      </c>
      <c r="S404" s="260" t="str">
        <f>IF(R404="","",IF(R431="Y",T404,IF(R404&gt;=R423-$AA$35*R427,IF(R404&lt;=R423+$AA$35*R427,R404,""),"")))</f>
        <v/>
      </c>
      <c r="T404" s="259" t="str">
        <f t="shared" ref="T404:T422" si="184">IF(Q404="Y","",IF(AND(L404="",J404=""),"",IF(L404="",J404*N404,L404*N404)))</f>
        <v/>
      </c>
      <c r="U404" s="259" t="str">
        <f t="shared" si="173"/>
        <v>US$2014/kW installed</v>
      </c>
      <c r="V404" s="39"/>
      <c r="W404" s="39"/>
      <c r="Y404" s="526"/>
      <c r="Z404" s="5"/>
      <c r="AA404" s="5"/>
      <c r="AB404" s="5"/>
      <c r="AC404" s="5"/>
      <c r="AD404" s="5"/>
      <c r="AE404" s="5"/>
      <c r="AF404" s="5"/>
      <c r="AG404" s="5"/>
      <c r="AH404" s="5"/>
      <c r="AI404" s="5"/>
      <c r="AJ404" s="5"/>
      <c r="AK404" s="5"/>
      <c r="AL404" s="5"/>
      <c r="AM404" s="5"/>
      <c r="AN404" s="5"/>
      <c r="AO404" s="481"/>
      <c r="AP404" s="269"/>
      <c r="AQ404" s="269"/>
      <c r="AR404" s="600"/>
      <c r="AS404" s="269"/>
      <c r="AT404" s="598" t="str">
        <f t="shared" ref="AT404:AU422" si="185">IF($E404=$AT$47,R404,"")</f>
        <v/>
      </c>
      <c r="AU404" s="598" t="str">
        <f t="shared" si="185"/>
        <v/>
      </c>
      <c r="AV404" s="269"/>
      <c r="AW404" s="598" t="str">
        <f t="shared" si="174"/>
        <v/>
      </c>
      <c r="AX404" s="598" t="str">
        <f t="shared" si="174"/>
        <v/>
      </c>
      <c r="AY404" s="269"/>
      <c r="AZ404" s="598" t="str">
        <f t="shared" si="175"/>
        <v/>
      </c>
      <c r="BA404" s="598" t="str">
        <f t="shared" si="175"/>
        <v/>
      </c>
      <c r="BB404" s="269"/>
      <c r="BC404" s="598" t="str">
        <f t="shared" si="176"/>
        <v/>
      </c>
      <c r="BD404" s="598" t="str">
        <f t="shared" si="176"/>
        <v/>
      </c>
      <c r="BE404" s="269"/>
      <c r="BF404" s="598" t="str">
        <f t="shared" si="177"/>
        <v/>
      </c>
      <c r="BG404" s="598" t="str">
        <f t="shared" si="177"/>
        <v/>
      </c>
      <c r="BH404" s="269"/>
      <c r="BI404" s="598" t="str">
        <f t="shared" si="178"/>
        <v/>
      </c>
      <c r="BJ404" s="598" t="str">
        <f t="shared" si="178"/>
        <v/>
      </c>
      <c r="BK404" s="269"/>
      <c r="BL404" s="598" t="str">
        <f t="shared" si="179"/>
        <v/>
      </c>
      <c r="BM404" s="598" t="str">
        <f t="shared" si="179"/>
        <v/>
      </c>
      <c r="BN404" s="269"/>
      <c r="BO404" s="598" t="str">
        <f t="shared" si="180"/>
        <v/>
      </c>
      <c r="BP404" s="598" t="str">
        <f t="shared" si="180"/>
        <v/>
      </c>
      <c r="BQ404" s="269"/>
      <c r="BR404" s="598" t="str">
        <f t="shared" si="181"/>
        <v/>
      </c>
      <c r="BS404" s="598" t="str">
        <f t="shared" si="181"/>
        <v/>
      </c>
      <c r="BT404" s="269"/>
      <c r="BU404" s="598" t="str">
        <f t="shared" si="182"/>
        <v/>
      </c>
      <c r="BV404" s="598" t="str">
        <f t="shared" si="182"/>
        <v/>
      </c>
      <c r="BW404" s="269"/>
      <c r="BX404" s="481"/>
    </row>
    <row r="405" spans="1:76" s="2" customFormat="1" ht="14">
      <c r="A405" s="159">
        <v>3</v>
      </c>
      <c r="B405" s="301" t="str">
        <f>CONCATENATE(E405,": ",C405)</f>
        <v xml:space="preserve">: </v>
      </c>
      <c r="C405" s="168"/>
      <c r="D405" s="162"/>
      <c r="E405" s="162"/>
      <c r="F405" s="169"/>
      <c r="G405" s="161"/>
      <c r="H405" s="162"/>
      <c r="I405" s="162"/>
      <c r="J405" s="170"/>
      <c r="K405" s="170"/>
      <c r="L405" s="170"/>
      <c r="M405" s="659" t="s">
        <v>310</v>
      </c>
      <c r="N405" s="163"/>
      <c r="O405" s="163"/>
      <c r="P405" s="165"/>
      <c r="Q405" s="365"/>
      <c r="R405" s="259" t="str">
        <f t="shared" si="183"/>
        <v/>
      </c>
      <c r="S405" s="260" t="str">
        <f>IF(R405="","",IF(R431="Y",T405,IF(R405&gt;=R423-$AA$35*R427,IF(R405&lt;=R423+$AA$35*R427,R405,""),"")))</f>
        <v/>
      </c>
      <c r="T405" s="259" t="str">
        <f t="shared" si="184"/>
        <v/>
      </c>
      <c r="U405" s="259" t="str">
        <f t="shared" si="173"/>
        <v>US$2014/kW installed</v>
      </c>
      <c r="V405" s="39"/>
      <c r="W405" s="39"/>
      <c r="Y405" s="526"/>
      <c r="Z405" s="5"/>
      <c r="AA405" s="5"/>
      <c r="AB405" s="5"/>
      <c r="AC405" s="5"/>
      <c r="AD405" s="5"/>
      <c r="AE405" s="5"/>
      <c r="AF405" s="5"/>
      <c r="AG405" s="5"/>
      <c r="AH405" s="5"/>
      <c r="AI405" s="5"/>
      <c r="AJ405" s="5"/>
      <c r="AK405" s="5"/>
      <c r="AL405" s="5"/>
      <c r="AM405" s="5"/>
      <c r="AN405" s="5"/>
      <c r="AO405" s="481"/>
      <c r="AP405" s="269"/>
      <c r="AQ405" s="269"/>
      <c r="AR405" s="600"/>
      <c r="AS405" s="269"/>
      <c r="AT405" s="598" t="str">
        <f t="shared" si="185"/>
        <v/>
      </c>
      <c r="AU405" s="598" t="str">
        <f t="shared" si="185"/>
        <v/>
      </c>
      <c r="AV405" s="269"/>
      <c r="AW405" s="598" t="str">
        <f t="shared" si="174"/>
        <v/>
      </c>
      <c r="AX405" s="598" t="str">
        <f t="shared" si="174"/>
        <v/>
      </c>
      <c r="AY405" s="269"/>
      <c r="AZ405" s="598" t="str">
        <f t="shared" si="175"/>
        <v/>
      </c>
      <c r="BA405" s="598" t="str">
        <f t="shared" si="175"/>
        <v/>
      </c>
      <c r="BB405" s="269"/>
      <c r="BC405" s="598" t="str">
        <f t="shared" si="176"/>
        <v/>
      </c>
      <c r="BD405" s="598" t="str">
        <f t="shared" si="176"/>
        <v/>
      </c>
      <c r="BE405" s="269"/>
      <c r="BF405" s="598" t="str">
        <f t="shared" si="177"/>
        <v/>
      </c>
      <c r="BG405" s="598" t="str">
        <f t="shared" si="177"/>
        <v/>
      </c>
      <c r="BH405" s="269"/>
      <c r="BI405" s="598" t="str">
        <f t="shared" si="178"/>
        <v/>
      </c>
      <c r="BJ405" s="598" t="str">
        <f t="shared" si="178"/>
        <v/>
      </c>
      <c r="BK405" s="269"/>
      <c r="BL405" s="598" t="str">
        <f t="shared" si="179"/>
        <v/>
      </c>
      <c r="BM405" s="598" t="str">
        <f t="shared" si="179"/>
        <v/>
      </c>
      <c r="BN405" s="269"/>
      <c r="BO405" s="598" t="str">
        <f t="shared" si="180"/>
        <v/>
      </c>
      <c r="BP405" s="598" t="str">
        <f t="shared" si="180"/>
        <v/>
      </c>
      <c r="BQ405" s="269"/>
      <c r="BR405" s="598" t="str">
        <f t="shared" si="181"/>
        <v/>
      </c>
      <c r="BS405" s="598" t="str">
        <f t="shared" si="181"/>
        <v/>
      </c>
      <c r="BT405" s="269"/>
      <c r="BU405" s="598" t="str">
        <f t="shared" si="182"/>
        <v/>
      </c>
      <c r="BV405" s="598" t="str">
        <f t="shared" si="182"/>
        <v/>
      </c>
      <c r="BW405" s="269"/>
      <c r="BX405" s="481"/>
    </row>
    <row r="406" spans="1:76" s="2" customFormat="1" ht="14">
      <c r="A406" s="159">
        <v>4</v>
      </c>
      <c r="B406" s="301" t="str">
        <f t="shared" si="172"/>
        <v xml:space="preserve">: </v>
      </c>
      <c r="C406" s="168"/>
      <c r="D406" s="162"/>
      <c r="E406" s="162"/>
      <c r="F406" s="169"/>
      <c r="G406" s="161"/>
      <c r="H406" s="162"/>
      <c r="I406" s="162"/>
      <c r="J406" s="170"/>
      <c r="K406" s="170"/>
      <c r="L406" s="170"/>
      <c r="M406" s="659" t="s">
        <v>310</v>
      </c>
      <c r="N406" s="163"/>
      <c r="O406" s="163"/>
      <c r="P406" s="165"/>
      <c r="Q406" s="365"/>
      <c r="R406" s="259" t="str">
        <f t="shared" si="183"/>
        <v/>
      </c>
      <c r="S406" s="260" t="str">
        <f>IF(R406="","",IF(R431="Y",T406,IF(R406&gt;=R423-$AA$35*R427,IF(R406&lt;=R423+$AA$35*R427,R406,""),"")))</f>
        <v/>
      </c>
      <c r="T406" s="259" t="str">
        <f t="shared" si="184"/>
        <v/>
      </c>
      <c r="U406" s="259" t="str">
        <f t="shared" si="173"/>
        <v>US$2014/kW installed</v>
      </c>
      <c r="V406" s="39"/>
      <c r="W406" s="39"/>
      <c r="Y406" s="526"/>
      <c r="Z406" s="5"/>
      <c r="AA406" s="5"/>
      <c r="AB406" s="5"/>
      <c r="AC406" s="5"/>
      <c r="AD406" s="5"/>
      <c r="AE406" s="5"/>
      <c r="AF406" s="5"/>
      <c r="AG406" s="5"/>
      <c r="AH406" s="5"/>
      <c r="AI406" s="5"/>
      <c r="AJ406" s="5"/>
      <c r="AK406" s="5"/>
      <c r="AL406" s="5"/>
      <c r="AM406" s="5"/>
      <c r="AN406" s="5"/>
      <c r="AO406" s="481"/>
      <c r="AP406" s="269"/>
      <c r="AQ406" s="269"/>
      <c r="AR406" s="600"/>
      <c r="AS406" s="269"/>
      <c r="AT406" s="598" t="str">
        <f t="shared" si="185"/>
        <v/>
      </c>
      <c r="AU406" s="598" t="str">
        <f t="shared" si="185"/>
        <v/>
      </c>
      <c r="AV406" s="269"/>
      <c r="AW406" s="598" t="str">
        <f t="shared" si="174"/>
        <v/>
      </c>
      <c r="AX406" s="598" t="str">
        <f t="shared" si="174"/>
        <v/>
      </c>
      <c r="AY406" s="269"/>
      <c r="AZ406" s="598" t="str">
        <f t="shared" si="175"/>
        <v/>
      </c>
      <c r="BA406" s="598" t="str">
        <f t="shared" si="175"/>
        <v/>
      </c>
      <c r="BB406" s="269"/>
      <c r="BC406" s="598" t="str">
        <f t="shared" si="176"/>
        <v/>
      </c>
      <c r="BD406" s="598" t="str">
        <f t="shared" si="176"/>
        <v/>
      </c>
      <c r="BE406" s="269"/>
      <c r="BF406" s="598" t="str">
        <f t="shared" si="177"/>
        <v/>
      </c>
      <c r="BG406" s="598" t="str">
        <f t="shared" si="177"/>
        <v/>
      </c>
      <c r="BH406" s="269"/>
      <c r="BI406" s="598" t="str">
        <f t="shared" si="178"/>
        <v/>
      </c>
      <c r="BJ406" s="598" t="str">
        <f t="shared" si="178"/>
        <v/>
      </c>
      <c r="BK406" s="269"/>
      <c r="BL406" s="598" t="str">
        <f t="shared" si="179"/>
        <v/>
      </c>
      <c r="BM406" s="598" t="str">
        <f t="shared" si="179"/>
        <v/>
      </c>
      <c r="BN406" s="269"/>
      <c r="BO406" s="598" t="str">
        <f t="shared" si="180"/>
        <v/>
      </c>
      <c r="BP406" s="598" t="str">
        <f t="shared" si="180"/>
        <v/>
      </c>
      <c r="BQ406" s="269"/>
      <c r="BR406" s="598" t="str">
        <f t="shared" si="181"/>
        <v/>
      </c>
      <c r="BS406" s="598" t="str">
        <f t="shared" si="181"/>
        <v/>
      </c>
      <c r="BT406" s="269"/>
      <c r="BU406" s="598" t="str">
        <f t="shared" si="182"/>
        <v/>
      </c>
      <c r="BV406" s="598" t="str">
        <f t="shared" si="182"/>
        <v/>
      </c>
      <c r="BW406" s="269"/>
      <c r="BX406" s="481"/>
    </row>
    <row r="407" spans="1:76" s="2" customFormat="1" ht="14">
      <c r="A407" s="159">
        <v>5</v>
      </c>
      <c r="B407" s="301" t="str">
        <f t="shared" si="172"/>
        <v xml:space="preserve">: </v>
      </c>
      <c r="C407" s="169"/>
      <c r="D407" s="169"/>
      <c r="E407" s="169"/>
      <c r="F407" s="169"/>
      <c r="G407" s="161"/>
      <c r="H407" s="162"/>
      <c r="I407" s="162"/>
      <c r="J407" s="170"/>
      <c r="K407" s="170"/>
      <c r="L407" s="170"/>
      <c r="M407" s="659" t="s">
        <v>310</v>
      </c>
      <c r="N407" s="163"/>
      <c r="O407" s="163"/>
      <c r="P407" s="165"/>
      <c r="Q407" s="365"/>
      <c r="R407" s="259" t="str">
        <f t="shared" si="183"/>
        <v/>
      </c>
      <c r="S407" s="260" t="str">
        <f>IF(R407="","",IF(R431="Y",T407,IF(R407&gt;=R423-$AA$35*R427,IF(R407&lt;=R423+$AA$35*R427,R407,""),"")))</f>
        <v/>
      </c>
      <c r="T407" s="259" t="str">
        <f t="shared" si="184"/>
        <v/>
      </c>
      <c r="U407" s="259" t="str">
        <f t="shared" si="173"/>
        <v>US$2014/kW installed</v>
      </c>
      <c r="V407" s="39"/>
      <c r="W407" s="39"/>
      <c r="Y407" s="526"/>
      <c r="Z407" s="5"/>
      <c r="AA407" s="5"/>
      <c r="AB407" s="5"/>
      <c r="AC407" s="5"/>
      <c r="AD407" s="5"/>
      <c r="AE407" s="5"/>
      <c r="AF407" s="5"/>
      <c r="AG407" s="5"/>
      <c r="AH407" s="5"/>
      <c r="AI407" s="5"/>
      <c r="AJ407" s="5"/>
      <c r="AK407" s="5"/>
      <c r="AL407" s="5"/>
      <c r="AM407" s="5"/>
      <c r="AN407" s="5"/>
      <c r="AO407" s="481"/>
      <c r="AP407" s="269"/>
      <c r="AQ407" s="269"/>
      <c r="AR407" s="600"/>
      <c r="AS407" s="269"/>
      <c r="AT407" s="598" t="str">
        <f t="shared" si="185"/>
        <v/>
      </c>
      <c r="AU407" s="598" t="str">
        <f t="shared" si="185"/>
        <v/>
      </c>
      <c r="AV407" s="269"/>
      <c r="AW407" s="598" t="str">
        <f t="shared" si="174"/>
        <v/>
      </c>
      <c r="AX407" s="598" t="str">
        <f t="shared" si="174"/>
        <v/>
      </c>
      <c r="AY407" s="269"/>
      <c r="AZ407" s="598" t="str">
        <f t="shared" si="175"/>
        <v/>
      </c>
      <c r="BA407" s="598" t="str">
        <f t="shared" si="175"/>
        <v/>
      </c>
      <c r="BB407" s="269"/>
      <c r="BC407" s="598" t="str">
        <f t="shared" si="176"/>
        <v/>
      </c>
      <c r="BD407" s="598" t="str">
        <f t="shared" si="176"/>
        <v/>
      </c>
      <c r="BE407" s="269"/>
      <c r="BF407" s="598" t="str">
        <f t="shared" si="177"/>
        <v/>
      </c>
      <c r="BG407" s="598" t="str">
        <f t="shared" si="177"/>
        <v/>
      </c>
      <c r="BH407" s="269"/>
      <c r="BI407" s="598" t="str">
        <f t="shared" si="178"/>
        <v/>
      </c>
      <c r="BJ407" s="598" t="str">
        <f t="shared" si="178"/>
        <v/>
      </c>
      <c r="BK407" s="269"/>
      <c r="BL407" s="598" t="str">
        <f t="shared" si="179"/>
        <v/>
      </c>
      <c r="BM407" s="598" t="str">
        <f t="shared" si="179"/>
        <v/>
      </c>
      <c r="BN407" s="269"/>
      <c r="BO407" s="598" t="str">
        <f t="shared" si="180"/>
        <v/>
      </c>
      <c r="BP407" s="598" t="str">
        <f t="shared" si="180"/>
        <v/>
      </c>
      <c r="BQ407" s="269"/>
      <c r="BR407" s="598" t="str">
        <f t="shared" si="181"/>
        <v/>
      </c>
      <c r="BS407" s="598" t="str">
        <f t="shared" si="181"/>
        <v/>
      </c>
      <c r="BT407" s="269"/>
      <c r="BU407" s="598" t="str">
        <f t="shared" si="182"/>
        <v/>
      </c>
      <c r="BV407" s="598" t="str">
        <f t="shared" si="182"/>
        <v/>
      </c>
      <c r="BW407" s="269"/>
      <c r="BX407" s="481"/>
    </row>
    <row r="408" spans="1:76" s="2" customFormat="1" ht="14">
      <c r="A408" s="159">
        <v>6</v>
      </c>
      <c r="B408" s="301" t="str">
        <f t="shared" si="172"/>
        <v xml:space="preserve">: </v>
      </c>
      <c r="C408" s="169"/>
      <c r="D408" s="169"/>
      <c r="E408" s="169"/>
      <c r="F408" s="169"/>
      <c r="G408" s="161"/>
      <c r="H408" s="162"/>
      <c r="I408" s="162"/>
      <c r="J408" s="170"/>
      <c r="K408" s="170"/>
      <c r="L408" s="170"/>
      <c r="M408" s="659" t="s">
        <v>310</v>
      </c>
      <c r="N408" s="163"/>
      <c r="O408" s="163"/>
      <c r="P408" s="165"/>
      <c r="Q408" s="365"/>
      <c r="R408" s="259" t="str">
        <f t="shared" si="183"/>
        <v/>
      </c>
      <c r="S408" s="260" t="str">
        <f>IF(R408="","",IF(R431="Y",T408,IF(R408&gt;=R423-$AA$35*R427,IF(R408&lt;=R423+$AA$35*R427,R408,""),"")))</f>
        <v/>
      </c>
      <c r="T408" s="259" t="str">
        <f t="shared" si="184"/>
        <v/>
      </c>
      <c r="U408" s="259" t="str">
        <f t="shared" si="173"/>
        <v>US$2014/kW installed</v>
      </c>
      <c r="V408" s="39"/>
      <c r="W408" s="39"/>
      <c r="Y408" s="526"/>
      <c r="Z408" s="5"/>
      <c r="AA408" s="5"/>
      <c r="AB408" s="5"/>
      <c r="AC408" s="5"/>
      <c r="AD408" s="5"/>
      <c r="AE408" s="5"/>
      <c r="AF408" s="5"/>
      <c r="AG408" s="5"/>
      <c r="AH408" s="5"/>
      <c r="AI408" s="5"/>
      <c r="AJ408" s="5"/>
      <c r="AK408" s="5"/>
      <c r="AL408" s="5"/>
      <c r="AM408" s="5"/>
      <c r="AN408" s="5"/>
      <c r="AO408" s="481"/>
      <c r="AP408" s="269"/>
      <c r="AQ408" s="269"/>
      <c r="AR408" s="600"/>
      <c r="AS408" s="269"/>
      <c r="AT408" s="598" t="str">
        <f t="shared" si="185"/>
        <v/>
      </c>
      <c r="AU408" s="598" t="str">
        <f t="shared" si="185"/>
        <v/>
      </c>
      <c r="AV408" s="269"/>
      <c r="AW408" s="598" t="str">
        <f t="shared" si="174"/>
        <v/>
      </c>
      <c r="AX408" s="598" t="str">
        <f t="shared" si="174"/>
        <v/>
      </c>
      <c r="AY408" s="269"/>
      <c r="AZ408" s="598" t="str">
        <f t="shared" si="175"/>
        <v/>
      </c>
      <c r="BA408" s="598" t="str">
        <f t="shared" si="175"/>
        <v/>
      </c>
      <c r="BB408" s="269"/>
      <c r="BC408" s="598" t="str">
        <f t="shared" si="176"/>
        <v/>
      </c>
      <c r="BD408" s="598" t="str">
        <f t="shared" si="176"/>
        <v/>
      </c>
      <c r="BE408" s="269"/>
      <c r="BF408" s="598" t="str">
        <f t="shared" si="177"/>
        <v/>
      </c>
      <c r="BG408" s="598" t="str">
        <f t="shared" si="177"/>
        <v/>
      </c>
      <c r="BH408" s="269"/>
      <c r="BI408" s="598" t="str">
        <f t="shared" si="178"/>
        <v/>
      </c>
      <c r="BJ408" s="598" t="str">
        <f t="shared" si="178"/>
        <v/>
      </c>
      <c r="BK408" s="269"/>
      <c r="BL408" s="598" t="str">
        <f t="shared" si="179"/>
        <v/>
      </c>
      <c r="BM408" s="598" t="str">
        <f t="shared" si="179"/>
        <v/>
      </c>
      <c r="BN408" s="269"/>
      <c r="BO408" s="598" t="str">
        <f t="shared" si="180"/>
        <v/>
      </c>
      <c r="BP408" s="598" t="str">
        <f t="shared" si="180"/>
        <v/>
      </c>
      <c r="BQ408" s="269"/>
      <c r="BR408" s="598" t="str">
        <f t="shared" si="181"/>
        <v/>
      </c>
      <c r="BS408" s="598" t="str">
        <f t="shared" si="181"/>
        <v/>
      </c>
      <c r="BT408" s="269"/>
      <c r="BU408" s="598" t="str">
        <f t="shared" si="182"/>
        <v/>
      </c>
      <c r="BV408" s="598" t="str">
        <f t="shared" si="182"/>
        <v/>
      </c>
      <c r="BW408" s="269"/>
      <c r="BX408" s="481"/>
    </row>
    <row r="409" spans="1:76" s="2" customFormat="1" ht="14">
      <c r="A409" s="159">
        <v>7</v>
      </c>
      <c r="B409" s="301" t="str">
        <f t="shared" si="172"/>
        <v xml:space="preserve">: </v>
      </c>
      <c r="C409" s="169"/>
      <c r="D409" s="169"/>
      <c r="E409" s="169"/>
      <c r="F409" s="169"/>
      <c r="G409" s="161"/>
      <c r="H409" s="162"/>
      <c r="I409" s="162"/>
      <c r="J409" s="170"/>
      <c r="K409" s="170"/>
      <c r="L409" s="170"/>
      <c r="M409" s="659" t="s">
        <v>310</v>
      </c>
      <c r="N409" s="163"/>
      <c r="O409" s="163"/>
      <c r="P409" s="165"/>
      <c r="Q409" s="365"/>
      <c r="R409" s="259" t="str">
        <f t="shared" si="183"/>
        <v/>
      </c>
      <c r="S409" s="260" t="str">
        <f>IF(R409="","",IF(R431="Y",T409,IF(R409&gt;=R423-$AA$35*R427,IF(R409&lt;=R423+$AA$35*R427,R409,""),"")))</f>
        <v/>
      </c>
      <c r="T409" s="259" t="str">
        <f t="shared" si="184"/>
        <v/>
      </c>
      <c r="U409" s="259" t="str">
        <f t="shared" si="173"/>
        <v>US$2014/kW installed</v>
      </c>
      <c r="V409" s="39"/>
      <c r="W409" s="39"/>
      <c r="Y409" s="526"/>
      <c r="Z409" s="5"/>
      <c r="AA409" s="5"/>
      <c r="AB409" s="5"/>
      <c r="AC409" s="5"/>
      <c r="AD409" s="5"/>
      <c r="AE409" s="5"/>
      <c r="AF409" s="5"/>
      <c r="AG409" s="5"/>
      <c r="AH409" s="5"/>
      <c r="AI409" s="5"/>
      <c r="AJ409" s="5"/>
      <c r="AK409" s="5"/>
      <c r="AL409" s="5"/>
      <c r="AM409" s="5"/>
      <c r="AN409" s="5"/>
      <c r="AO409" s="481"/>
      <c r="AP409" s="269"/>
      <c r="AQ409" s="269"/>
      <c r="AR409" s="600"/>
      <c r="AS409" s="269"/>
      <c r="AT409" s="598" t="str">
        <f t="shared" si="185"/>
        <v/>
      </c>
      <c r="AU409" s="598" t="str">
        <f t="shared" si="185"/>
        <v/>
      </c>
      <c r="AV409" s="269"/>
      <c r="AW409" s="598" t="str">
        <f t="shared" si="174"/>
        <v/>
      </c>
      <c r="AX409" s="598" t="str">
        <f t="shared" si="174"/>
        <v/>
      </c>
      <c r="AY409" s="269"/>
      <c r="AZ409" s="598" t="str">
        <f t="shared" si="175"/>
        <v/>
      </c>
      <c r="BA409" s="598" t="str">
        <f t="shared" si="175"/>
        <v/>
      </c>
      <c r="BB409" s="269"/>
      <c r="BC409" s="598" t="str">
        <f t="shared" si="176"/>
        <v/>
      </c>
      <c r="BD409" s="598" t="str">
        <f t="shared" si="176"/>
        <v/>
      </c>
      <c r="BE409" s="269"/>
      <c r="BF409" s="598" t="str">
        <f t="shared" si="177"/>
        <v/>
      </c>
      <c r="BG409" s="598" t="str">
        <f t="shared" si="177"/>
        <v/>
      </c>
      <c r="BH409" s="269"/>
      <c r="BI409" s="598" t="str">
        <f t="shared" si="178"/>
        <v/>
      </c>
      <c r="BJ409" s="598" t="str">
        <f t="shared" si="178"/>
        <v/>
      </c>
      <c r="BK409" s="269"/>
      <c r="BL409" s="598" t="str">
        <f t="shared" si="179"/>
        <v/>
      </c>
      <c r="BM409" s="598" t="str">
        <f t="shared" si="179"/>
        <v/>
      </c>
      <c r="BN409" s="269"/>
      <c r="BO409" s="598" t="str">
        <f t="shared" si="180"/>
        <v/>
      </c>
      <c r="BP409" s="598" t="str">
        <f t="shared" si="180"/>
        <v/>
      </c>
      <c r="BQ409" s="269"/>
      <c r="BR409" s="598" t="str">
        <f t="shared" si="181"/>
        <v/>
      </c>
      <c r="BS409" s="598" t="str">
        <f t="shared" si="181"/>
        <v/>
      </c>
      <c r="BT409" s="269"/>
      <c r="BU409" s="598" t="str">
        <f t="shared" si="182"/>
        <v/>
      </c>
      <c r="BV409" s="598" t="str">
        <f t="shared" si="182"/>
        <v/>
      </c>
      <c r="BW409" s="269"/>
      <c r="BX409" s="481"/>
    </row>
    <row r="410" spans="1:76" s="2" customFormat="1" ht="14">
      <c r="A410" s="159">
        <v>8</v>
      </c>
      <c r="B410" s="301" t="str">
        <f t="shared" si="172"/>
        <v xml:space="preserve">: </v>
      </c>
      <c r="C410" s="169"/>
      <c r="D410" s="169"/>
      <c r="E410" s="169"/>
      <c r="F410" s="169"/>
      <c r="G410" s="161"/>
      <c r="H410" s="162"/>
      <c r="I410" s="162"/>
      <c r="J410" s="170"/>
      <c r="K410" s="170"/>
      <c r="L410" s="170"/>
      <c r="M410" s="659" t="s">
        <v>310</v>
      </c>
      <c r="N410" s="163"/>
      <c r="O410" s="163"/>
      <c r="P410" s="165"/>
      <c r="Q410" s="365"/>
      <c r="R410" s="259" t="str">
        <f t="shared" si="183"/>
        <v/>
      </c>
      <c r="S410" s="260" t="str">
        <f>IF(R410="","",IF(R431="Y",T410,IF(R410&gt;=R423-$AA$35*R427,IF(R410&lt;=R423+$AA$35*R427,R410,""),"")))</f>
        <v/>
      </c>
      <c r="T410" s="259" t="str">
        <f t="shared" si="184"/>
        <v/>
      </c>
      <c r="U410" s="259" t="str">
        <f t="shared" si="173"/>
        <v>US$2014/kW installed</v>
      </c>
      <c r="V410" s="39"/>
      <c r="W410" s="39"/>
      <c r="Y410" s="526"/>
      <c r="Z410" s="5"/>
      <c r="AA410" s="5"/>
      <c r="AB410" s="5"/>
      <c r="AC410" s="5"/>
      <c r="AD410" s="5"/>
      <c r="AE410" s="5"/>
      <c r="AF410" s="5"/>
      <c r="AG410" s="5"/>
      <c r="AH410" s="5"/>
      <c r="AI410" s="5"/>
      <c r="AJ410" s="5"/>
      <c r="AK410" s="5"/>
      <c r="AL410" s="5"/>
      <c r="AM410" s="5"/>
      <c r="AN410" s="5"/>
      <c r="AO410" s="481"/>
      <c r="AP410" s="269"/>
      <c r="AQ410" s="269"/>
      <c r="AR410" s="600"/>
      <c r="AS410" s="269"/>
      <c r="AT410" s="598" t="str">
        <f t="shared" si="185"/>
        <v/>
      </c>
      <c r="AU410" s="598" t="str">
        <f t="shared" si="185"/>
        <v/>
      </c>
      <c r="AV410" s="269"/>
      <c r="AW410" s="598" t="str">
        <f t="shared" si="174"/>
        <v/>
      </c>
      <c r="AX410" s="598" t="str">
        <f t="shared" si="174"/>
        <v/>
      </c>
      <c r="AY410" s="269"/>
      <c r="AZ410" s="598" t="str">
        <f t="shared" si="175"/>
        <v/>
      </c>
      <c r="BA410" s="598" t="str">
        <f t="shared" si="175"/>
        <v/>
      </c>
      <c r="BB410" s="269"/>
      <c r="BC410" s="598" t="str">
        <f t="shared" si="176"/>
        <v/>
      </c>
      <c r="BD410" s="598" t="str">
        <f t="shared" si="176"/>
        <v/>
      </c>
      <c r="BE410" s="269"/>
      <c r="BF410" s="598" t="str">
        <f t="shared" si="177"/>
        <v/>
      </c>
      <c r="BG410" s="598" t="str">
        <f t="shared" si="177"/>
        <v/>
      </c>
      <c r="BH410" s="269"/>
      <c r="BI410" s="598" t="str">
        <f t="shared" si="178"/>
        <v/>
      </c>
      <c r="BJ410" s="598" t="str">
        <f t="shared" si="178"/>
        <v/>
      </c>
      <c r="BK410" s="269"/>
      <c r="BL410" s="598" t="str">
        <f t="shared" si="179"/>
        <v/>
      </c>
      <c r="BM410" s="598" t="str">
        <f t="shared" si="179"/>
        <v/>
      </c>
      <c r="BN410" s="269"/>
      <c r="BO410" s="598" t="str">
        <f t="shared" si="180"/>
        <v/>
      </c>
      <c r="BP410" s="598" t="str">
        <f t="shared" si="180"/>
        <v/>
      </c>
      <c r="BQ410" s="269"/>
      <c r="BR410" s="598" t="str">
        <f t="shared" si="181"/>
        <v/>
      </c>
      <c r="BS410" s="598" t="str">
        <f t="shared" si="181"/>
        <v/>
      </c>
      <c r="BT410" s="269"/>
      <c r="BU410" s="598" t="str">
        <f t="shared" si="182"/>
        <v/>
      </c>
      <c r="BV410" s="598" t="str">
        <f t="shared" si="182"/>
        <v/>
      </c>
      <c r="BW410" s="269"/>
      <c r="BX410" s="481"/>
    </row>
    <row r="411" spans="1:76" s="2" customFormat="1" ht="14">
      <c r="A411" s="159">
        <v>9</v>
      </c>
      <c r="B411" s="301" t="str">
        <f t="shared" si="172"/>
        <v xml:space="preserve">: </v>
      </c>
      <c r="C411" s="169"/>
      <c r="D411" s="169"/>
      <c r="E411" s="169"/>
      <c r="F411" s="169"/>
      <c r="G411" s="161"/>
      <c r="H411" s="162"/>
      <c r="I411" s="162"/>
      <c r="J411" s="170"/>
      <c r="K411" s="170"/>
      <c r="L411" s="170"/>
      <c r="M411" s="659" t="s">
        <v>310</v>
      </c>
      <c r="N411" s="163"/>
      <c r="O411" s="163"/>
      <c r="P411" s="165"/>
      <c r="Q411" s="365"/>
      <c r="R411" s="259" t="str">
        <f t="shared" si="183"/>
        <v/>
      </c>
      <c r="S411" s="260" t="str">
        <f>IF(R411="","",IF(R431="Y",T411,IF(R411&gt;=R423-$AA$35*R427,IF(R411&lt;=R423+$AA$35*R427,R411,""),"")))</f>
        <v/>
      </c>
      <c r="T411" s="259" t="str">
        <f t="shared" si="184"/>
        <v/>
      </c>
      <c r="U411" s="259" t="str">
        <f t="shared" si="173"/>
        <v>US$2014/kW installed</v>
      </c>
      <c r="V411" s="39"/>
      <c r="W411" s="39"/>
      <c r="Y411" s="526"/>
      <c r="Z411" s="5"/>
      <c r="AA411" s="5"/>
      <c r="AB411" s="5"/>
      <c r="AC411" s="5"/>
      <c r="AD411" s="5"/>
      <c r="AE411" s="5"/>
      <c r="AF411" s="5"/>
      <c r="AG411" s="5"/>
      <c r="AH411" s="5"/>
      <c r="AI411" s="5"/>
      <c r="AJ411" s="5"/>
      <c r="AK411" s="5"/>
      <c r="AL411" s="5"/>
      <c r="AM411" s="5"/>
      <c r="AN411" s="5"/>
      <c r="AO411" s="481"/>
      <c r="AP411" s="269"/>
      <c r="AQ411" s="269"/>
      <c r="AR411" s="600"/>
      <c r="AS411" s="269"/>
      <c r="AT411" s="598" t="str">
        <f t="shared" si="185"/>
        <v/>
      </c>
      <c r="AU411" s="598" t="str">
        <f t="shared" si="185"/>
        <v/>
      </c>
      <c r="AV411" s="269"/>
      <c r="AW411" s="598" t="str">
        <f t="shared" si="174"/>
        <v/>
      </c>
      <c r="AX411" s="598" t="str">
        <f t="shared" si="174"/>
        <v/>
      </c>
      <c r="AY411" s="269"/>
      <c r="AZ411" s="598" t="str">
        <f t="shared" si="175"/>
        <v/>
      </c>
      <c r="BA411" s="598" t="str">
        <f t="shared" si="175"/>
        <v/>
      </c>
      <c r="BB411" s="269"/>
      <c r="BC411" s="598" t="str">
        <f t="shared" si="176"/>
        <v/>
      </c>
      <c r="BD411" s="598" t="str">
        <f t="shared" si="176"/>
        <v/>
      </c>
      <c r="BE411" s="269"/>
      <c r="BF411" s="598" t="str">
        <f t="shared" si="177"/>
        <v/>
      </c>
      <c r="BG411" s="598" t="str">
        <f t="shared" si="177"/>
        <v/>
      </c>
      <c r="BH411" s="269"/>
      <c r="BI411" s="598" t="str">
        <f t="shared" si="178"/>
        <v/>
      </c>
      <c r="BJ411" s="598" t="str">
        <f t="shared" si="178"/>
        <v/>
      </c>
      <c r="BK411" s="269"/>
      <c r="BL411" s="598" t="str">
        <f t="shared" si="179"/>
        <v/>
      </c>
      <c r="BM411" s="598" t="str">
        <f t="shared" si="179"/>
        <v/>
      </c>
      <c r="BN411" s="269"/>
      <c r="BO411" s="598" t="str">
        <f t="shared" si="180"/>
        <v/>
      </c>
      <c r="BP411" s="598" t="str">
        <f t="shared" si="180"/>
        <v/>
      </c>
      <c r="BQ411" s="269"/>
      <c r="BR411" s="598" t="str">
        <f t="shared" si="181"/>
        <v/>
      </c>
      <c r="BS411" s="598" t="str">
        <f t="shared" si="181"/>
        <v/>
      </c>
      <c r="BT411" s="269"/>
      <c r="BU411" s="598" t="str">
        <f t="shared" si="182"/>
        <v/>
      </c>
      <c r="BV411" s="598" t="str">
        <f t="shared" si="182"/>
        <v/>
      </c>
      <c r="BW411" s="269"/>
      <c r="BX411" s="481"/>
    </row>
    <row r="412" spans="1:76" s="2" customFormat="1" ht="14">
      <c r="A412" s="159">
        <v>10</v>
      </c>
      <c r="B412" s="301" t="str">
        <f t="shared" si="172"/>
        <v xml:space="preserve">: </v>
      </c>
      <c r="C412" s="169"/>
      <c r="D412" s="169"/>
      <c r="E412" s="169"/>
      <c r="F412" s="169"/>
      <c r="G412" s="161"/>
      <c r="H412" s="162"/>
      <c r="I412" s="162"/>
      <c r="J412" s="170"/>
      <c r="K412" s="170"/>
      <c r="L412" s="170"/>
      <c r="M412" s="659" t="s">
        <v>310</v>
      </c>
      <c r="N412" s="163"/>
      <c r="O412" s="163"/>
      <c r="P412" s="165"/>
      <c r="Q412" s="365"/>
      <c r="R412" s="259" t="str">
        <f t="shared" si="183"/>
        <v/>
      </c>
      <c r="S412" s="260" t="str">
        <f>IF(R412="","",IF(R431="Y",T412,IF(R412&gt;=R423-$AA$35*R427,IF(R412&lt;=R423+$AA$35*R427,R412,""),"")))</f>
        <v/>
      </c>
      <c r="T412" s="259" t="str">
        <f t="shared" si="184"/>
        <v/>
      </c>
      <c r="U412" s="259" t="str">
        <f t="shared" si="173"/>
        <v>US$2014/kW installed</v>
      </c>
      <c r="V412" s="39"/>
      <c r="W412" s="39"/>
      <c r="Y412" s="526"/>
      <c r="Z412" s="5"/>
      <c r="AA412" s="5"/>
      <c r="AB412" s="5"/>
      <c r="AC412" s="5"/>
      <c r="AD412" s="5"/>
      <c r="AE412" s="5"/>
      <c r="AF412" s="5"/>
      <c r="AG412" s="5"/>
      <c r="AH412" s="5"/>
      <c r="AI412" s="5"/>
      <c r="AJ412" s="5"/>
      <c r="AK412" s="5"/>
      <c r="AL412" s="5"/>
      <c r="AM412" s="5"/>
      <c r="AN412" s="5"/>
      <c r="AO412" s="481"/>
      <c r="AP412" s="269"/>
      <c r="AQ412" s="269"/>
      <c r="AR412" s="600"/>
      <c r="AS412" s="269"/>
      <c r="AT412" s="598" t="str">
        <f t="shared" si="185"/>
        <v/>
      </c>
      <c r="AU412" s="598" t="str">
        <f t="shared" si="185"/>
        <v/>
      </c>
      <c r="AV412" s="269"/>
      <c r="AW412" s="598" t="str">
        <f t="shared" si="174"/>
        <v/>
      </c>
      <c r="AX412" s="598" t="str">
        <f t="shared" si="174"/>
        <v/>
      </c>
      <c r="AY412" s="269"/>
      <c r="AZ412" s="598" t="str">
        <f t="shared" si="175"/>
        <v/>
      </c>
      <c r="BA412" s="598" t="str">
        <f t="shared" si="175"/>
        <v/>
      </c>
      <c r="BB412" s="269"/>
      <c r="BC412" s="598" t="str">
        <f t="shared" si="176"/>
        <v/>
      </c>
      <c r="BD412" s="598" t="str">
        <f t="shared" si="176"/>
        <v/>
      </c>
      <c r="BE412" s="269"/>
      <c r="BF412" s="598" t="str">
        <f t="shared" si="177"/>
        <v/>
      </c>
      <c r="BG412" s="598" t="str">
        <f t="shared" si="177"/>
        <v/>
      </c>
      <c r="BH412" s="269"/>
      <c r="BI412" s="598" t="str">
        <f t="shared" si="178"/>
        <v/>
      </c>
      <c r="BJ412" s="598" t="str">
        <f t="shared" si="178"/>
        <v/>
      </c>
      <c r="BK412" s="269"/>
      <c r="BL412" s="598" t="str">
        <f t="shared" si="179"/>
        <v/>
      </c>
      <c r="BM412" s="598" t="str">
        <f t="shared" si="179"/>
        <v/>
      </c>
      <c r="BN412" s="269"/>
      <c r="BO412" s="598" t="str">
        <f t="shared" si="180"/>
        <v/>
      </c>
      <c r="BP412" s="598" t="str">
        <f t="shared" si="180"/>
        <v/>
      </c>
      <c r="BQ412" s="269"/>
      <c r="BR412" s="598" t="str">
        <f t="shared" si="181"/>
        <v/>
      </c>
      <c r="BS412" s="598" t="str">
        <f t="shared" si="181"/>
        <v/>
      </c>
      <c r="BT412" s="269"/>
      <c r="BU412" s="598" t="str">
        <f t="shared" si="182"/>
        <v/>
      </c>
      <c r="BV412" s="598" t="str">
        <f t="shared" si="182"/>
        <v/>
      </c>
      <c r="BW412" s="269"/>
      <c r="BX412" s="481"/>
    </row>
    <row r="413" spans="1:76" s="2" customFormat="1" ht="14">
      <c r="A413" s="159">
        <v>11</v>
      </c>
      <c r="B413" s="301" t="str">
        <f t="shared" si="172"/>
        <v xml:space="preserve">: </v>
      </c>
      <c r="C413" s="168"/>
      <c r="D413" s="162"/>
      <c r="E413" s="162"/>
      <c r="F413" s="169"/>
      <c r="G413" s="161"/>
      <c r="H413" s="162"/>
      <c r="I413" s="162"/>
      <c r="J413" s="170"/>
      <c r="K413" s="170"/>
      <c r="L413" s="170"/>
      <c r="M413" s="659" t="s">
        <v>310</v>
      </c>
      <c r="N413" s="163"/>
      <c r="O413" s="163"/>
      <c r="P413" s="165"/>
      <c r="Q413" s="365"/>
      <c r="R413" s="259" t="str">
        <f t="shared" si="183"/>
        <v/>
      </c>
      <c r="S413" s="260" t="str">
        <f>IF(R413="","",IF(R431="Y",T413,IF(R413&gt;=R423-$AA$35*R427,IF(R413&lt;=R423+$AA$35*R427,R413,""),"")))</f>
        <v/>
      </c>
      <c r="T413" s="259" t="str">
        <f t="shared" si="184"/>
        <v/>
      </c>
      <c r="U413" s="259" t="str">
        <f t="shared" si="173"/>
        <v>US$2014/kW installed</v>
      </c>
      <c r="V413" s="39"/>
      <c r="W413" s="39"/>
      <c r="Y413" s="526"/>
      <c r="Z413" s="5"/>
      <c r="AA413" s="5"/>
      <c r="AB413" s="5"/>
      <c r="AC413" s="5"/>
      <c r="AD413" s="5"/>
      <c r="AE413" s="5"/>
      <c r="AF413" s="5"/>
      <c r="AG413" s="5"/>
      <c r="AH413" s="5"/>
      <c r="AI413" s="5"/>
      <c r="AJ413" s="5"/>
      <c r="AK413" s="5"/>
      <c r="AL413" s="5"/>
      <c r="AM413" s="5"/>
      <c r="AN413" s="5"/>
      <c r="AO413" s="481"/>
      <c r="AP413" s="269"/>
      <c r="AQ413" s="269"/>
      <c r="AR413" s="600"/>
      <c r="AS413" s="269"/>
      <c r="AT413" s="598" t="str">
        <f t="shared" si="185"/>
        <v/>
      </c>
      <c r="AU413" s="598" t="str">
        <f t="shared" si="185"/>
        <v/>
      </c>
      <c r="AV413" s="269"/>
      <c r="AW413" s="598" t="str">
        <f t="shared" si="174"/>
        <v/>
      </c>
      <c r="AX413" s="598" t="str">
        <f t="shared" si="174"/>
        <v/>
      </c>
      <c r="AY413" s="269"/>
      <c r="AZ413" s="598" t="str">
        <f t="shared" si="175"/>
        <v/>
      </c>
      <c r="BA413" s="598" t="str">
        <f t="shared" si="175"/>
        <v/>
      </c>
      <c r="BB413" s="269"/>
      <c r="BC413" s="598" t="str">
        <f t="shared" si="176"/>
        <v/>
      </c>
      <c r="BD413" s="598" t="str">
        <f t="shared" si="176"/>
        <v/>
      </c>
      <c r="BE413" s="269"/>
      <c r="BF413" s="598" t="str">
        <f t="shared" si="177"/>
        <v/>
      </c>
      <c r="BG413" s="598" t="str">
        <f t="shared" si="177"/>
        <v/>
      </c>
      <c r="BH413" s="269"/>
      <c r="BI413" s="598" t="str">
        <f t="shared" si="178"/>
        <v/>
      </c>
      <c r="BJ413" s="598" t="str">
        <f t="shared" si="178"/>
        <v/>
      </c>
      <c r="BK413" s="269"/>
      <c r="BL413" s="598" t="str">
        <f t="shared" si="179"/>
        <v/>
      </c>
      <c r="BM413" s="598" t="str">
        <f t="shared" si="179"/>
        <v/>
      </c>
      <c r="BN413" s="269"/>
      <c r="BO413" s="598" t="str">
        <f t="shared" si="180"/>
        <v/>
      </c>
      <c r="BP413" s="598" t="str">
        <f t="shared" si="180"/>
        <v/>
      </c>
      <c r="BQ413" s="269"/>
      <c r="BR413" s="598" t="str">
        <f t="shared" si="181"/>
        <v/>
      </c>
      <c r="BS413" s="598" t="str">
        <f t="shared" si="181"/>
        <v/>
      </c>
      <c r="BT413" s="269"/>
      <c r="BU413" s="598" t="str">
        <f t="shared" si="182"/>
        <v/>
      </c>
      <c r="BV413" s="598" t="str">
        <f t="shared" si="182"/>
        <v/>
      </c>
      <c r="BW413" s="269"/>
      <c r="BX413" s="481"/>
    </row>
    <row r="414" spans="1:76" s="2" customFormat="1" ht="14">
      <c r="A414" s="159">
        <v>12</v>
      </c>
      <c r="B414" s="301" t="str">
        <f t="shared" si="172"/>
        <v xml:space="preserve">: </v>
      </c>
      <c r="C414" s="169"/>
      <c r="D414" s="169"/>
      <c r="E414" s="169"/>
      <c r="F414" s="169"/>
      <c r="G414" s="161"/>
      <c r="H414" s="162"/>
      <c r="I414" s="162"/>
      <c r="J414" s="170"/>
      <c r="K414" s="170"/>
      <c r="L414" s="170"/>
      <c r="M414" s="659" t="s">
        <v>310</v>
      </c>
      <c r="N414" s="163"/>
      <c r="O414" s="163"/>
      <c r="P414" s="165"/>
      <c r="Q414" s="365"/>
      <c r="R414" s="259" t="str">
        <f t="shared" si="183"/>
        <v/>
      </c>
      <c r="S414" s="260" t="str">
        <f>IF(R414="","",IF(R431="Y",T414,IF(R414&gt;=R423-$AA$35*R427,IF(R414&lt;=R423+$AA$35*R427,R414,""),"")))</f>
        <v/>
      </c>
      <c r="T414" s="259" t="str">
        <f t="shared" si="184"/>
        <v/>
      </c>
      <c r="U414" s="259" t="str">
        <f t="shared" si="173"/>
        <v>US$2014/kW installed</v>
      </c>
      <c r="V414" s="39"/>
      <c r="W414" s="39"/>
      <c r="Y414" s="526"/>
      <c r="Z414" s="5"/>
      <c r="AA414" s="5"/>
      <c r="AB414" s="5"/>
      <c r="AC414" s="5"/>
      <c r="AD414" s="5"/>
      <c r="AE414" s="5"/>
      <c r="AF414" s="5"/>
      <c r="AG414" s="5"/>
      <c r="AH414" s="5"/>
      <c r="AI414" s="5"/>
      <c r="AJ414" s="5"/>
      <c r="AK414" s="5"/>
      <c r="AL414" s="5"/>
      <c r="AM414" s="5"/>
      <c r="AN414" s="5"/>
      <c r="AO414" s="481"/>
      <c r="AP414" s="269"/>
      <c r="AQ414" s="269"/>
      <c r="AR414" s="600"/>
      <c r="AS414" s="269"/>
      <c r="AT414" s="598" t="str">
        <f t="shared" si="185"/>
        <v/>
      </c>
      <c r="AU414" s="598" t="str">
        <f t="shared" si="185"/>
        <v/>
      </c>
      <c r="AV414" s="269"/>
      <c r="AW414" s="598" t="str">
        <f t="shared" si="174"/>
        <v/>
      </c>
      <c r="AX414" s="598" t="str">
        <f t="shared" si="174"/>
        <v/>
      </c>
      <c r="AY414" s="269"/>
      <c r="AZ414" s="598" t="str">
        <f t="shared" si="175"/>
        <v/>
      </c>
      <c r="BA414" s="598" t="str">
        <f t="shared" si="175"/>
        <v/>
      </c>
      <c r="BB414" s="269"/>
      <c r="BC414" s="598" t="str">
        <f t="shared" si="176"/>
        <v/>
      </c>
      <c r="BD414" s="598" t="str">
        <f t="shared" si="176"/>
        <v/>
      </c>
      <c r="BE414" s="269"/>
      <c r="BF414" s="598" t="str">
        <f t="shared" si="177"/>
        <v/>
      </c>
      <c r="BG414" s="598" t="str">
        <f t="shared" si="177"/>
        <v/>
      </c>
      <c r="BH414" s="269"/>
      <c r="BI414" s="598" t="str">
        <f t="shared" si="178"/>
        <v/>
      </c>
      <c r="BJ414" s="598" t="str">
        <f t="shared" si="178"/>
        <v/>
      </c>
      <c r="BK414" s="269"/>
      <c r="BL414" s="598" t="str">
        <f t="shared" si="179"/>
        <v/>
      </c>
      <c r="BM414" s="598" t="str">
        <f t="shared" si="179"/>
        <v/>
      </c>
      <c r="BN414" s="269"/>
      <c r="BO414" s="598" t="str">
        <f t="shared" si="180"/>
        <v/>
      </c>
      <c r="BP414" s="598" t="str">
        <f t="shared" si="180"/>
        <v/>
      </c>
      <c r="BQ414" s="269"/>
      <c r="BR414" s="598" t="str">
        <f t="shared" si="181"/>
        <v/>
      </c>
      <c r="BS414" s="598" t="str">
        <f t="shared" si="181"/>
        <v/>
      </c>
      <c r="BT414" s="269"/>
      <c r="BU414" s="598" t="str">
        <f t="shared" si="182"/>
        <v/>
      </c>
      <c r="BV414" s="598" t="str">
        <f t="shared" si="182"/>
        <v/>
      </c>
      <c r="BW414" s="269"/>
      <c r="BX414" s="481"/>
    </row>
    <row r="415" spans="1:76" s="2" customFormat="1" ht="14">
      <c r="A415" s="159">
        <v>13</v>
      </c>
      <c r="B415" s="301" t="str">
        <f t="shared" si="172"/>
        <v xml:space="preserve">: </v>
      </c>
      <c r="C415" s="169"/>
      <c r="D415" s="169"/>
      <c r="E415" s="169"/>
      <c r="F415" s="169"/>
      <c r="G415" s="161"/>
      <c r="H415" s="162"/>
      <c r="I415" s="162"/>
      <c r="J415" s="170"/>
      <c r="K415" s="170"/>
      <c r="L415" s="170"/>
      <c r="M415" s="659" t="s">
        <v>310</v>
      </c>
      <c r="N415" s="163"/>
      <c r="O415" s="163"/>
      <c r="P415" s="165"/>
      <c r="Q415" s="365"/>
      <c r="R415" s="259" t="str">
        <f t="shared" si="183"/>
        <v/>
      </c>
      <c r="S415" s="260" t="str">
        <f>IF(R415="","",IF(R431="Y",T415,IF(R415&gt;=R423-$AA$35*R427,IF(R415&lt;=R423+$AA$35*R427,R415,""),"")))</f>
        <v/>
      </c>
      <c r="T415" s="259" t="str">
        <f t="shared" si="184"/>
        <v/>
      </c>
      <c r="U415" s="259" t="str">
        <f t="shared" si="173"/>
        <v>US$2014/kW installed</v>
      </c>
      <c r="V415" s="39"/>
      <c r="W415" s="39"/>
      <c r="Y415" s="526"/>
      <c r="Z415" s="5"/>
      <c r="AA415" s="5"/>
      <c r="AB415" s="5"/>
      <c r="AC415" s="5"/>
      <c r="AD415" s="5"/>
      <c r="AE415" s="5"/>
      <c r="AF415" s="5"/>
      <c r="AG415" s="5"/>
      <c r="AH415" s="5"/>
      <c r="AI415" s="5"/>
      <c r="AJ415" s="5"/>
      <c r="AK415" s="5"/>
      <c r="AL415" s="5"/>
      <c r="AM415" s="5"/>
      <c r="AN415" s="5"/>
      <c r="AO415" s="481"/>
      <c r="AP415" s="269"/>
      <c r="AQ415" s="269"/>
      <c r="AR415" s="600"/>
      <c r="AS415" s="269"/>
      <c r="AT415" s="598" t="str">
        <f t="shared" si="185"/>
        <v/>
      </c>
      <c r="AU415" s="598" t="str">
        <f t="shared" si="185"/>
        <v/>
      </c>
      <c r="AV415" s="269"/>
      <c r="AW415" s="598" t="str">
        <f t="shared" si="174"/>
        <v/>
      </c>
      <c r="AX415" s="598" t="str">
        <f t="shared" si="174"/>
        <v/>
      </c>
      <c r="AY415" s="269"/>
      <c r="AZ415" s="598" t="str">
        <f t="shared" si="175"/>
        <v/>
      </c>
      <c r="BA415" s="598" t="str">
        <f t="shared" si="175"/>
        <v/>
      </c>
      <c r="BB415" s="269"/>
      <c r="BC415" s="598" t="str">
        <f t="shared" si="176"/>
        <v/>
      </c>
      <c r="BD415" s="598" t="str">
        <f t="shared" si="176"/>
        <v/>
      </c>
      <c r="BE415" s="269"/>
      <c r="BF415" s="598" t="str">
        <f t="shared" si="177"/>
        <v/>
      </c>
      <c r="BG415" s="598" t="str">
        <f t="shared" si="177"/>
        <v/>
      </c>
      <c r="BH415" s="269"/>
      <c r="BI415" s="598" t="str">
        <f t="shared" si="178"/>
        <v/>
      </c>
      <c r="BJ415" s="598" t="str">
        <f t="shared" si="178"/>
        <v/>
      </c>
      <c r="BK415" s="269"/>
      <c r="BL415" s="598" t="str">
        <f t="shared" si="179"/>
        <v/>
      </c>
      <c r="BM415" s="598" t="str">
        <f t="shared" si="179"/>
        <v/>
      </c>
      <c r="BN415" s="269"/>
      <c r="BO415" s="598" t="str">
        <f t="shared" si="180"/>
        <v/>
      </c>
      <c r="BP415" s="598" t="str">
        <f t="shared" si="180"/>
        <v/>
      </c>
      <c r="BQ415" s="269"/>
      <c r="BR415" s="598" t="str">
        <f t="shared" si="181"/>
        <v/>
      </c>
      <c r="BS415" s="598" t="str">
        <f t="shared" si="181"/>
        <v/>
      </c>
      <c r="BT415" s="269"/>
      <c r="BU415" s="598" t="str">
        <f t="shared" si="182"/>
        <v/>
      </c>
      <c r="BV415" s="598" t="str">
        <f t="shared" si="182"/>
        <v/>
      </c>
      <c r="BW415" s="269"/>
      <c r="BX415" s="481"/>
    </row>
    <row r="416" spans="1:76" s="2" customFormat="1" ht="14">
      <c r="A416" s="159">
        <v>14</v>
      </c>
      <c r="B416" s="301" t="str">
        <f t="shared" si="172"/>
        <v xml:space="preserve">: </v>
      </c>
      <c r="C416" s="169"/>
      <c r="D416" s="169"/>
      <c r="E416" s="169"/>
      <c r="F416" s="169"/>
      <c r="G416" s="161"/>
      <c r="H416" s="162"/>
      <c r="I416" s="162"/>
      <c r="J416" s="170"/>
      <c r="K416" s="170"/>
      <c r="L416" s="170"/>
      <c r="M416" s="659" t="s">
        <v>310</v>
      </c>
      <c r="N416" s="163"/>
      <c r="O416" s="163"/>
      <c r="P416" s="165"/>
      <c r="Q416" s="365"/>
      <c r="R416" s="259" t="str">
        <f t="shared" si="183"/>
        <v/>
      </c>
      <c r="S416" s="260" t="str">
        <f>IF(R416="","",IF(R431="Y",T416,IF(R416&gt;=R423-$AA$35*R427,IF(R416&lt;=R423+$AA$35*R427,R416,""),"")))</f>
        <v/>
      </c>
      <c r="T416" s="259" t="str">
        <f t="shared" si="184"/>
        <v/>
      </c>
      <c r="U416" s="259" t="str">
        <f t="shared" si="173"/>
        <v>US$2014/kW installed</v>
      </c>
      <c r="V416" s="39"/>
      <c r="W416" s="39"/>
      <c r="Y416" s="526"/>
      <c r="Z416" s="5"/>
      <c r="AA416" s="5"/>
      <c r="AB416" s="5"/>
      <c r="AC416" s="5"/>
      <c r="AD416" s="5"/>
      <c r="AE416" s="5"/>
      <c r="AF416" s="5"/>
      <c r="AG416" s="5"/>
      <c r="AH416" s="5"/>
      <c r="AI416" s="5"/>
      <c r="AJ416" s="5"/>
      <c r="AK416" s="5"/>
      <c r="AL416" s="5"/>
      <c r="AM416" s="5"/>
      <c r="AN416" s="5"/>
      <c r="AO416" s="481"/>
      <c r="AP416" s="269"/>
      <c r="AQ416" s="269"/>
      <c r="AR416" s="600"/>
      <c r="AS416" s="269"/>
      <c r="AT416" s="598" t="str">
        <f t="shared" si="185"/>
        <v/>
      </c>
      <c r="AU416" s="598" t="str">
        <f t="shared" si="185"/>
        <v/>
      </c>
      <c r="AV416" s="269"/>
      <c r="AW416" s="598" t="str">
        <f t="shared" si="174"/>
        <v/>
      </c>
      <c r="AX416" s="598" t="str">
        <f t="shared" si="174"/>
        <v/>
      </c>
      <c r="AY416" s="269"/>
      <c r="AZ416" s="598" t="str">
        <f t="shared" si="175"/>
        <v/>
      </c>
      <c r="BA416" s="598" t="str">
        <f t="shared" si="175"/>
        <v/>
      </c>
      <c r="BB416" s="269"/>
      <c r="BC416" s="598" t="str">
        <f t="shared" si="176"/>
        <v/>
      </c>
      <c r="BD416" s="598" t="str">
        <f t="shared" si="176"/>
        <v/>
      </c>
      <c r="BE416" s="269"/>
      <c r="BF416" s="598" t="str">
        <f t="shared" si="177"/>
        <v/>
      </c>
      <c r="BG416" s="598" t="str">
        <f t="shared" si="177"/>
        <v/>
      </c>
      <c r="BH416" s="269"/>
      <c r="BI416" s="598" t="str">
        <f t="shared" si="178"/>
        <v/>
      </c>
      <c r="BJ416" s="598" t="str">
        <f t="shared" si="178"/>
        <v/>
      </c>
      <c r="BK416" s="269"/>
      <c r="BL416" s="598" t="str">
        <f t="shared" si="179"/>
        <v/>
      </c>
      <c r="BM416" s="598" t="str">
        <f t="shared" si="179"/>
        <v/>
      </c>
      <c r="BN416" s="269"/>
      <c r="BO416" s="598" t="str">
        <f t="shared" si="180"/>
        <v/>
      </c>
      <c r="BP416" s="598" t="str">
        <f t="shared" si="180"/>
        <v/>
      </c>
      <c r="BQ416" s="269"/>
      <c r="BR416" s="598" t="str">
        <f t="shared" si="181"/>
        <v/>
      </c>
      <c r="BS416" s="598" t="str">
        <f t="shared" si="181"/>
        <v/>
      </c>
      <c r="BT416" s="269"/>
      <c r="BU416" s="598" t="str">
        <f t="shared" si="182"/>
        <v/>
      </c>
      <c r="BV416" s="598" t="str">
        <f t="shared" si="182"/>
        <v/>
      </c>
      <c r="BW416" s="269"/>
      <c r="BX416" s="481"/>
    </row>
    <row r="417" spans="1:76" s="2" customFormat="1" ht="14">
      <c r="A417" s="159">
        <v>15</v>
      </c>
      <c r="B417" s="301" t="str">
        <f t="shared" si="172"/>
        <v xml:space="preserve">: </v>
      </c>
      <c r="C417" s="169"/>
      <c r="D417" s="169"/>
      <c r="E417" s="169"/>
      <c r="F417" s="169"/>
      <c r="G417" s="161"/>
      <c r="H417" s="162"/>
      <c r="I417" s="162"/>
      <c r="J417" s="170"/>
      <c r="K417" s="170"/>
      <c r="L417" s="170"/>
      <c r="M417" s="659" t="s">
        <v>310</v>
      </c>
      <c r="N417" s="163"/>
      <c r="O417" s="163"/>
      <c r="P417" s="165"/>
      <c r="Q417" s="365"/>
      <c r="R417" s="259" t="str">
        <f t="shared" si="183"/>
        <v/>
      </c>
      <c r="S417" s="260" t="str">
        <f>IF(R417="","",IF(R431="Y",T417,IF(R417&gt;=R423-$AA$35*R427,IF(R417&lt;=R423+$AA$35*R427,R417,""),"")))</f>
        <v/>
      </c>
      <c r="T417" s="259" t="str">
        <f t="shared" si="184"/>
        <v/>
      </c>
      <c r="U417" s="259" t="str">
        <f t="shared" si="173"/>
        <v>US$2014/kW installed</v>
      </c>
      <c r="V417" s="39"/>
      <c r="W417" s="39"/>
      <c r="Y417" s="526"/>
      <c r="Z417" s="5"/>
      <c r="AA417" s="5"/>
      <c r="AB417" s="5"/>
      <c r="AC417" s="5"/>
      <c r="AD417" s="5"/>
      <c r="AE417" s="5"/>
      <c r="AF417" s="5"/>
      <c r="AG417" s="5"/>
      <c r="AH417" s="5"/>
      <c r="AI417" s="5"/>
      <c r="AJ417" s="5"/>
      <c r="AK417" s="5"/>
      <c r="AL417" s="5"/>
      <c r="AM417" s="5"/>
      <c r="AN417" s="5"/>
      <c r="AO417" s="481"/>
      <c r="AP417" s="269"/>
      <c r="AQ417" s="269"/>
      <c r="AR417" s="600"/>
      <c r="AS417" s="269"/>
      <c r="AT417" s="598" t="str">
        <f t="shared" si="185"/>
        <v/>
      </c>
      <c r="AU417" s="598" t="str">
        <f t="shared" si="185"/>
        <v/>
      </c>
      <c r="AV417" s="269"/>
      <c r="AW417" s="598" t="str">
        <f t="shared" si="174"/>
        <v/>
      </c>
      <c r="AX417" s="598" t="str">
        <f t="shared" si="174"/>
        <v/>
      </c>
      <c r="AY417" s="269"/>
      <c r="AZ417" s="598" t="str">
        <f t="shared" si="175"/>
        <v/>
      </c>
      <c r="BA417" s="598" t="str">
        <f t="shared" si="175"/>
        <v/>
      </c>
      <c r="BB417" s="269"/>
      <c r="BC417" s="598" t="str">
        <f t="shared" si="176"/>
        <v/>
      </c>
      <c r="BD417" s="598" t="str">
        <f t="shared" si="176"/>
        <v/>
      </c>
      <c r="BE417" s="269"/>
      <c r="BF417" s="598" t="str">
        <f t="shared" si="177"/>
        <v/>
      </c>
      <c r="BG417" s="598" t="str">
        <f t="shared" si="177"/>
        <v/>
      </c>
      <c r="BH417" s="269"/>
      <c r="BI417" s="598" t="str">
        <f t="shared" si="178"/>
        <v/>
      </c>
      <c r="BJ417" s="598" t="str">
        <f t="shared" si="178"/>
        <v/>
      </c>
      <c r="BK417" s="269"/>
      <c r="BL417" s="598" t="str">
        <f t="shared" si="179"/>
        <v/>
      </c>
      <c r="BM417" s="598" t="str">
        <f t="shared" si="179"/>
        <v/>
      </c>
      <c r="BN417" s="269"/>
      <c r="BO417" s="598" t="str">
        <f t="shared" si="180"/>
        <v/>
      </c>
      <c r="BP417" s="598" t="str">
        <f t="shared" si="180"/>
        <v/>
      </c>
      <c r="BQ417" s="269"/>
      <c r="BR417" s="598" t="str">
        <f t="shared" si="181"/>
        <v/>
      </c>
      <c r="BS417" s="598" t="str">
        <f t="shared" si="181"/>
        <v/>
      </c>
      <c r="BT417" s="269"/>
      <c r="BU417" s="598" t="str">
        <f t="shared" si="182"/>
        <v/>
      </c>
      <c r="BV417" s="598" t="str">
        <f t="shared" si="182"/>
        <v/>
      </c>
      <c r="BW417" s="269"/>
      <c r="BX417" s="481"/>
    </row>
    <row r="418" spans="1:76" s="2" customFormat="1" ht="14">
      <c r="A418" s="159">
        <v>16</v>
      </c>
      <c r="B418" s="301" t="str">
        <f t="shared" si="172"/>
        <v xml:space="preserve">: </v>
      </c>
      <c r="C418" s="169"/>
      <c r="D418" s="169"/>
      <c r="E418" s="169"/>
      <c r="F418" s="169"/>
      <c r="G418" s="161"/>
      <c r="H418" s="162"/>
      <c r="I418" s="162"/>
      <c r="J418" s="170"/>
      <c r="K418" s="170"/>
      <c r="L418" s="170"/>
      <c r="M418" s="659" t="s">
        <v>310</v>
      </c>
      <c r="N418" s="163"/>
      <c r="O418" s="163"/>
      <c r="P418" s="165"/>
      <c r="Q418" s="365"/>
      <c r="R418" s="259" t="str">
        <f t="shared" si="183"/>
        <v/>
      </c>
      <c r="S418" s="260" t="str">
        <f>IF(R418="","",IF(R431="Y",T418,IF(R418&gt;=R423-$AA$35*R427,IF(R418&lt;=R423+$AA$35*R427,R418,""),"")))</f>
        <v/>
      </c>
      <c r="T418" s="259" t="str">
        <f t="shared" si="184"/>
        <v/>
      </c>
      <c r="U418" s="259" t="str">
        <f t="shared" si="173"/>
        <v>US$2014/kW installed</v>
      </c>
      <c r="V418" s="39"/>
      <c r="W418" s="39"/>
      <c r="Y418" s="526"/>
      <c r="Z418" s="5"/>
      <c r="AA418" s="5"/>
      <c r="AB418" s="5"/>
      <c r="AC418" s="5"/>
      <c r="AD418" s="5"/>
      <c r="AE418" s="5"/>
      <c r="AF418" s="5"/>
      <c r="AG418" s="5"/>
      <c r="AH418" s="5"/>
      <c r="AI418" s="5"/>
      <c r="AJ418" s="5"/>
      <c r="AK418" s="5"/>
      <c r="AL418" s="5"/>
      <c r="AM418" s="5"/>
      <c r="AN418" s="5"/>
      <c r="AO418" s="481"/>
      <c r="AP418" s="269"/>
      <c r="AQ418" s="269"/>
      <c r="AR418" s="600"/>
      <c r="AS418" s="269"/>
      <c r="AT418" s="598" t="str">
        <f t="shared" si="185"/>
        <v/>
      </c>
      <c r="AU418" s="598" t="str">
        <f t="shared" si="185"/>
        <v/>
      </c>
      <c r="AV418" s="269"/>
      <c r="AW418" s="598" t="str">
        <f t="shared" si="174"/>
        <v/>
      </c>
      <c r="AX418" s="598" t="str">
        <f t="shared" si="174"/>
        <v/>
      </c>
      <c r="AY418" s="269"/>
      <c r="AZ418" s="598" t="str">
        <f t="shared" si="175"/>
        <v/>
      </c>
      <c r="BA418" s="598" t="str">
        <f t="shared" si="175"/>
        <v/>
      </c>
      <c r="BB418" s="269"/>
      <c r="BC418" s="598" t="str">
        <f t="shared" si="176"/>
        <v/>
      </c>
      <c r="BD418" s="598" t="str">
        <f t="shared" si="176"/>
        <v/>
      </c>
      <c r="BE418" s="269"/>
      <c r="BF418" s="598" t="str">
        <f t="shared" si="177"/>
        <v/>
      </c>
      <c r="BG418" s="598" t="str">
        <f t="shared" si="177"/>
        <v/>
      </c>
      <c r="BH418" s="269"/>
      <c r="BI418" s="598" t="str">
        <f t="shared" si="178"/>
        <v/>
      </c>
      <c r="BJ418" s="598" t="str">
        <f t="shared" si="178"/>
        <v/>
      </c>
      <c r="BK418" s="269"/>
      <c r="BL418" s="598" t="str">
        <f t="shared" si="179"/>
        <v/>
      </c>
      <c r="BM418" s="598" t="str">
        <f t="shared" si="179"/>
        <v/>
      </c>
      <c r="BN418" s="269"/>
      <c r="BO418" s="598" t="str">
        <f t="shared" si="180"/>
        <v/>
      </c>
      <c r="BP418" s="598" t="str">
        <f t="shared" si="180"/>
        <v/>
      </c>
      <c r="BQ418" s="269"/>
      <c r="BR418" s="598" t="str">
        <f t="shared" si="181"/>
        <v/>
      </c>
      <c r="BS418" s="598" t="str">
        <f t="shared" si="181"/>
        <v/>
      </c>
      <c r="BT418" s="269"/>
      <c r="BU418" s="598" t="str">
        <f t="shared" si="182"/>
        <v/>
      </c>
      <c r="BV418" s="598" t="str">
        <f t="shared" si="182"/>
        <v/>
      </c>
      <c r="BW418" s="269"/>
      <c r="BX418" s="481"/>
    </row>
    <row r="419" spans="1:76" s="2" customFormat="1" ht="14">
      <c r="A419" s="159">
        <v>17</v>
      </c>
      <c r="B419" s="301" t="str">
        <f t="shared" si="172"/>
        <v xml:space="preserve">: </v>
      </c>
      <c r="C419" s="168"/>
      <c r="D419" s="162"/>
      <c r="E419" s="162"/>
      <c r="F419" s="169"/>
      <c r="G419" s="161"/>
      <c r="H419" s="162"/>
      <c r="I419" s="162"/>
      <c r="J419" s="170"/>
      <c r="K419" s="170"/>
      <c r="L419" s="170"/>
      <c r="M419" s="659" t="s">
        <v>310</v>
      </c>
      <c r="N419" s="163"/>
      <c r="O419" s="163"/>
      <c r="P419" s="165"/>
      <c r="Q419" s="365"/>
      <c r="R419" s="259" t="str">
        <f t="shared" si="183"/>
        <v/>
      </c>
      <c r="S419" s="260" t="str">
        <f>IF(R419="","",IF(R431="Y",T419,IF(R419&gt;=R423-$AA$35*R427,IF(R419&lt;=R423+$AA$35*R427,R419,""),"")))</f>
        <v/>
      </c>
      <c r="T419" s="259" t="str">
        <f t="shared" si="184"/>
        <v/>
      </c>
      <c r="U419" s="259" t="str">
        <f t="shared" si="173"/>
        <v>US$2014/kW installed</v>
      </c>
      <c r="V419" s="39"/>
      <c r="W419" s="39"/>
      <c r="Y419" s="526"/>
      <c r="Z419" s="5"/>
      <c r="AA419" s="5"/>
      <c r="AB419" s="5"/>
      <c r="AC419" s="5"/>
      <c r="AD419" s="5"/>
      <c r="AE419" s="5"/>
      <c r="AF419" s="5"/>
      <c r="AG419" s="5"/>
      <c r="AH419" s="5"/>
      <c r="AI419" s="5"/>
      <c r="AJ419" s="5"/>
      <c r="AK419" s="5"/>
      <c r="AL419" s="5"/>
      <c r="AM419" s="5"/>
      <c r="AN419" s="5"/>
      <c r="AO419" s="481"/>
      <c r="AP419" s="269"/>
      <c r="AQ419" s="269"/>
      <c r="AR419" s="600"/>
      <c r="AS419" s="269"/>
      <c r="AT419" s="598" t="str">
        <f t="shared" si="185"/>
        <v/>
      </c>
      <c r="AU419" s="598" t="str">
        <f t="shared" si="185"/>
        <v/>
      </c>
      <c r="AV419" s="269"/>
      <c r="AW419" s="598" t="str">
        <f t="shared" si="174"/>
        <v/>
      </c>
      <c r="AX419" s="598" t="str">
        <f t="shared" si="174"/>
        <v/>
      </c>
      <c r="AY419" s="269"/>
      <c r="AZ419" s="598" t="str">
        <f t="shared" si="175"/>
        <v/>
      </c>
      <c r="BA419" s="598" t="str">
        <f t="shared" si="175"/>
        <v/>
      </c>
      <c r="BB419" s="269"/>
      <c r="BC419" s="598" t="str">
        <f t="shared" si="176"/>
        <v/>
      </c>
      <c r="BD419" s="598" t="str">
        <f t="shared" si="176"/>
        <v/>
      </c>
      <c r="BE419" s="269"/>
      <c r="BF419" s="598" t="str">
        <f t="shared" si="177"/>
        <v/>
      </c>
      <c r="BG419" s="598" t="str">
        <f t="shared" si="177"/>
        <v/>
      </c>
      <c r="BH419" s="269"/>
      <c r="BI419" s="598" t="str">
        <f t="shared" si="178"/>
        <v/>
      </c>
      <c r="BJ419" s="598" t="str">
        <f t="shared" si="178"/>
        <v/>
      </c>
      <c r="BK419" s="269"/>
      <c r="BL419" s="598" t="str">
        <f t="shared" si="179"/>
        <v/>
      </c>
      <c r="BM419" s="598" t="str">
        <f t="shared" si="179"/>
        <v/>
      </c>
      <c r="BN419" s="269"/>
      <c r="BO419" s="598" t="str">
        <f t="shared" si="180"/>
        <v/>
      </c>
      <c r="BP419" s="598" t="str">
        <f t="shared" si="180"/>
        <v/>
      </c>
      <c r="BQ419" s="269"/>
      <c r="BR419" s="598" t="str">
        <f t="shared" si="181"/>
        <v/>
      </c>
      <c r="BS419" s="598" t="str">
        <f t="shared" si="181"/>
        <v/>
      </c>
      <c r="BT419" s="269"/>
      <c r="BU419" s="598" t="str">
        <f t="shared" si="182"/>
        <v/>
      </c>
      <c r="BV419" s="598" t="str">
        <f t="shared" si="182"/>
        <v/>
      </c>
      <c r="BW419" s="269"/>
      <c r="BX419" s="481"/>
    </row>
    <row r="420" spans="1:76" s="2" customFormat="1" ht="14">
      <c r="A420" s="159">
        <v>18</v>
      </c>
      <c r="B420" s="301" t="str">
        <f t="shared" si="172"/>
        <v xml:space="preserve">: </v>
      </c>
      <c r="C420" s="168"/>
      <c r="D420" s="162"/>
      <c r="E420" s="162"/>
      <c r="F420" s="169"/>
      <c r="G420" s="161"/>
      <c r="H420" s="162"/>
      <c r="I420" s="162"/>
      <c r="J420" s="170"/>
      <c r="K420" s="170"/>
      <c r="L420" s="170"/>
      <c r="M420" s="659" t="s">
        <v>310</v>
      </c>
      <c r="N420" s="163"/>
      <c r="O420" s="163"/>
      <c r="P420" s="165"/>
      <c r="Q420" s="365"/>
      <c r="R420" s="259" t="str">
        <f t="shared" si="183"/>
        <v/>
      </c>
      <c r="S420" s="260" t="str">
        <f>IF(R420="","",IF(R431="Y",T420,IF(R420&gt;=R423-$AA$35*R427,IF(R420&lt;=R423+$AA$35*R427,R420,""),"")))</f>
        <v/>
      </c>
      <c r="T420" s="259" t="str">
        <f t="shared" si="184"/>
        <v/>
      </c>
      <c r="U420" s="259" t="str">
        <f t="shared" si="173"/>
        <v>US$2014/kW installed</v>
      </c>
      <c r="V420" s="39"/>
      <c r="W420" s="39"/>
      <c r="Y420" s="526"/>
      <c r="Z420" s="5"/>
      <c r="AA420" s="5"/>
      <c r="AB420" s="5"/>
      <c r="AC420" s="5"/>
      <c r="AD420" s="5"/>
      <c r="AE420" s="5"/>
      <c r="AF420" s="5"/>
      <c r="AG420" s="5"/>
      <c r="AH420" s="5"/>
      <c r="AI420" s="5"/>
      <c r="AJ420" s="5"/>
      <c r="AK420" s="5"/>
      <c r="AL420" s="5"/>
      <c r="AM420" s="5"/>
      <c r="AN420" s="5"/>
      <c r="AO420" s="481"/>
      <c r="AP420" s="269"/>
      <c r="AQ420" s="269"/>
      <c r="AR420" s="600"/>
      <c r="AS420" s="269"/>
      <c r="AT420" s="598" t="str">
        <f t="shared" si="185"/>
        <v/>
      </c>
      <c r="AU420" s="598" t="str">
        <f t="shared" si="185"/>
        <v/>
      </c>
      <c r="AV420" s="269"/>
      <c r="AW420" s="598" t="str">
        <f t="shared" si="174"/>
        <v/>
      </c>
      <c r="AX420" s="598" t="str">
        <f t="shared" si="174"/>
        <v/>
      </c>
      <c r="AY420" s="269"/>
      <c r="AZ420" s="598" t="str">
        <f t="shared" si="175"/>
        <v/>
      </c>
      <c r="BA420" s="598" t="str">
        <f t="shared" si="175"/>
        <v/>
      </c>
      <c r="BB420" s="269"/>
      <c r="BC420" s="598" t="str">
        <f t="shared" si="176"/>
        <v/>
      </c>
      <c r="BD420" s="598" t="str">
        <f t="shared" si="176"/>
        <v/>
      </c>
      <c r="BE420" s="269"/>
      <c r="BF420" s="598" t="str">
        <f t="shared" si="177"/>
        <v/>
      </c>
      <c r="BG420" s="598" t="str">
        <f t="shared" si="177"/>
        <v/>
      </c>
      <c r="BH420" s="269"/>
      <c r="BI420" s="598" t="str">
        <f t="shared" si="178"/>
        <v/>
      </c>
      <c r="BJ420" s="598" t="str">
        <f t="shared" si="178"/>
        <v/>
      </c>
      <c r="BK420" s="269"/>
      <c r="BL420" s="598" t="str">
        <f t="shared" si="179"/>
        <v/>
      </c>
      <c r="BM420" s="598" t="str">
        <f t="shared" si="179"/>
        <v/>
      </c>
      <c r="BN420" s="269"/>
      <c r="BO420" s="598" t="str">
        <f t="shared" si="180"/>
        <v/>
      </c>
      <c r="BP420" s="598" t="str">
        <f t="shared" si="180"/>
        <v/>
      </c>
      <c r="BQ420" s="269"/>
      <c r="BR420" s="598" t="str">
        <f t="shared" si="181"/>
        <v/>
      </c>
      <c r="BS420" s="598" t="str">
        <f t="shared" si="181"/>
        <v/>
      </c>
      <c r="BT420" s="269"/>
      <c r="BU420" s="598" t="str">
        <f t="shared" si="182"/>
        <v/>
      </c>
      <c r="BV420" s="598" t="str">
        <f t="shared" si="182"/>
        <v/>
      </c>
      <c r="BW420" s="269"/>
      <c r="BX420" s="481"/>
    </row>
    <row r="421" spans="1:76" s="2" customFormat="1" ht="14">
      <c r="A421" s="159">
        <v>19</v>
      </c>
      <c r="B421" s="301" t="str">
        <f t="shared" si="172"/>
        <v xml:space="preserve">: </v>
      </c>
      <c r="C421" s="168"/>
      <c r="D421" s="162"/>
      <c r="E421" s="162"/>
      <c r="F421" s="169"/>
      <c r="G421" s="161"/>
      <c r="H421" s="162"/>
      <c r="I421" s="162"/>
      <c r="J421" s="170"/>
      <c r="K421" s="170"/>
      <c r="L421" s="170"/>
      <c r="M421" s="659" t="s">
        <v>310</v>
      </c>
      <c r="N421" s="163"/>
      <c r="O421" s="163"/>
      <c r="P421" s="165"/>
      <c r="Q421" s="365"/>
      <c r="R421" s="259" t="str">
        <f t="shared" si="183"/>
        <v/>
      </c>
      <c r="S421" s="260" t="str">
        <f>IF(R421="","",IF(R431="Y",T421,IF(R421&gt;=R423-$AA$35*R427,IF(R421&lt;=R423+$AA$35*R427,R421,""),"")))</f>
        <v/>
      </c>
      <c r="T421" s="259" t="str">
        <f t="shared" si="184"/>
        <v/>
      </c>
      <c r="U421" s="259" t="str">
        <f t="shared" si="173"/>
        <v>US$2014/kW installed</v>
      </c>
      <c r="V421" s="39"/>
      <c r="W421" s="39"/>
      <c r="Y421" s="526"/>
      <c r="Z421" s="5"/>
      <c r="AA421" s="5"/>
      <c r="AB421" s="5"/>
      <c r="AC421" s="5"/>
      <c r="AD421" s="5"/>
      <c r="AE421" s="5"/>
      <c r="AF421" s="5"/>
      <c r="AG421" s="5"/>
      <c r="AH421" s="5"/>
      <c r="AI421" s="5"/>
      <c r="AJ421" s="5"/>
      <c r="AK421" s="5"/>
      <c r="AL421" s="5"/>
      <c r="AM421" s="5"/>
      <c r="AN421" s="5"/>
      <c r="AO421" s="481"/>
      <c r="AP421" s="269"/>
      <c r="AQ421" s="269"/>
      <c r="AR421" s="600"/>
      <c r="AS421" s="269"/>
      <c r="AT421" s="598" t="str">
        <f t="shared" si="185"/>
        <v/>
      </c>
      <c r="AU421" s="598" t="str">
        <f t="shared" si="185"/>
        <v/>
      </c>
      <c r="AV421" s="269"/>
      <c r="AW421" s="598" t="str">
        <f t="shared" si="174"/>
        <v/>
      </c>
      <c r="AX421" s="598" t="str">
        <f t="shared" si="174"/>
        <v/>
      </c>
      <c r="AY421" s="269"/>
      <c r="AZ421" s="598" t="str">
        <f t="shared" si="175"/>
        <v/>
      </c>
      <c r="BA421" s="598" t="str">
        <f t="shared" si="175"/>
        <v/>
      </c>
      <c r="BB421" s="269"/>
      <c r="BC421" s="598" t="str">
        <f t="shared" si="176"/>
        <v/>
      </c>
      <c r="BD421" s="598" t="str">
        <f t="shared" si="176"/>
        <v/>
      </c>
      <c r="BE421" s="269"/>
      <c r="BF421" s="598" t="str">
        <f t="shared" si="177"/>
        <v/>
      </c>
      <c r="BG421" s="598" t="str">
        <f t="shared" si="177"/>
        <v/>
      </c>
      <c r="BH421" s="269"/>
      <c r="BI421" s="598" t="str">
        <f t="shared" si="178"/>
        <v/>
      </c>
      <c r="BJ421" s="598" t="str">
        <f t="shared" si="178"/>
        <v/>
      </c>
      <c r="BK421" s="269"/>
      <c r="BL421" s="598" t="str">
        <f t="shared" si="179"/>
        <v/>
      </c>
      <c r="BM421" s="598" t="str">
        <f t="shared" si="179"/>
        <v/>
      </c>
      <c r="BN421" s="269"/>
      <c r="BO421" s="598" t="str">
        <f t="shared" si="180"/>
        <v/>
      </c>
      <c r="BP421" s="598" t="str">
        <f t="shared" si="180"/>
        <v/>
      </c>
      <c r="BQ421" s="269"/>
      <c r="BR421" s="598" t="str">
        <f t="shared" si="181"/>
        <v/>
      </c>
      <c r="BS421" s="598" t="str">
        <f t="shared" si="181"/>
        <v/>
      </c>
      <c r="BT421" s="269"/>
      <c r="BU421" s="598" t="str">
        <f t="shared" si="182"/>
        <v/>
      </c>
      <c r="BV421" s="598" t="str">
        <f t="shared" si="182"/>
        <v/>
      </c>
      <c r="BW421" s="269"/>
      <c r="BX421" s="481"/>
    </row>
    <row r="422" spans="1:76" s="2" customFormat="1" ht="14">
      <c r="A422" s="159">
        <v>20</v>
      </c>
      <c r="B422" s="301" t="str">
        <f t="shared" si="172"/>
        <v xml:space="preserve">: </v>
      </c>
      <c r="C422" s="168"/>
      <c r="D422" s="162"/>
      <c r="E422" s="162"/>
      <c r="F422" s="169"/>
      <c r="G422" s="161"/>
      <c r="H422" s="162"/>
      <c r="I422" s="162"/>
      <c r="J422" s="170"/>
      <c r="K422" s="170"/>
      <c r="L422" s="170"/>
      <c r="M422" s="659" t="s">
        <v>310</v>
      </c>
      <c r="N422" s="163"/>
      <c r="O422" s="163"/>
      <c r="P422" s="165"/>
      <c r="Q422" s="365"/>
      <c r="R422" s="259" t="str">
        <f t="shared" si="183"/>
        <v/>
      </c>
      <c r="S422" s="260" t="str">
        <f>IF(R422="","",IF(R431="Y",T422,IF(R422&gt;=R423-$AA$35*R427,IF(R422&lt;=R423+$AA$35*R427,R422,""),"")))</f>
        <v/>
      </c>
      <c r="T422" s="259" t="str">
        <f t="shared" si="184"/>
        <v/>
      </c>
      <c r="U422" s="259" t="str">
        <f t="shared" si="173"/>
        <v>US$2014/kW installed</v>
      </c>
      <c r="V422" s="39"/>
      <c r="W422" s="39"/>
      <c r="Y422" s="526"/>
      <c r="Z422" s="5"/>
      <c r="AA422" s="5"/>
      <c r="AB422" s="5"/>
      <c r="AC422" s="5"/>
      <c r="AD422" s="5"/>
      <c r="AE422" s="5"/>
      <c r="AF422" s="5"/>
      <c r="AG422" s="5"/>
      <c r="AH422" s="5"/>
      <c r="AI422" s="5"/>
      <c r="AJ422" s="5"/>
      <c r="AK422" s="5"/>
      <c r="AL422" s="5"/>
      <c r="AM422" s="5"/>
      <c r="AN422" s="5"/>
      <c r="AO422" s="481"/>
      <c r="AP422" s="269"/>
      <c r="AQ422" s="269"/>
      <c r="AR422" s="600"/>
      <c r="AS422" s="269"/>
      <c r="AT422" s="598" t="str">
        <f t="shared" si="185"/>
        <v/>
      </c>
      <c r="AU422" s="598" t="str">
        <f t="shared" si="185"/>
        <v/>
      </c>
      <c r="AV422" s="269"/>
      <c r="AW422" s="598" t="str">
        <f t="shared" si="174"/>
        <v/>
      </c>
      <c r="AX422" s="598" t="str">
        <f t="shared" si="174"/>
        <v/>
      </c>
      <c r="AY422" s="269"/>
      <c r="AZ422" s="598" t="str">
        <f t="shared" si="175"/>
        <v/>
      </c>
      <c r="BA422" s="598" t="str">
        <f t="shared" si="175"/>
        <v/>
      </c>
      <c r="BB422" s="269"/>
      <c r="BC422" s="598" t="str">
        <f t="shared" si="176"/>
        <v/>
      </c>
      <c r="BD422" s="598" t="str">
        <f t="shared" si="176"/>
        <v/>
      </c>
      <c r="BE422" s="269"/>
      <c r="BF422" s="598" t="str">
        <f t="shared" si="177"/>
        <v/>
      </c>
      <c r="BG422" s="598" t="str">
        <f t="shared" si="177"/>
        <v/>
      </c>
      <c r="BH422" s="269"/>
      <c r="BI422" s="598" t="str">
        <f t="shared" si="178"/>
        <v/>
      </c>
      <c r="BJ422" s="598" t="str">
        <f t="shared" si="178"/>
        <v/>
      </c>
      <c r="BK422" s="269"/>
      <c r="BL422" s="598" t="str">
        <f t="shared" si="179"/>
        <v/>
      </c>
      <c r="BM422" s="598" t="str">
        <f t="shared" si="179"/>
        <v/>
      </c>
      <c r="BN422" s="269"/>
      <c r="BO422" s="598" t="str">
        <f t="shared" si="180"/>
        <v/>
      </c>
      <c r="BP422" s="598" t="str">
        <f t="shared" si="180"/>
        <v/>
      </c>
      <c r="BQ422" s="269"/>
      <c r="BR422" s="598" t="str">
        <f t="shared" si="181"/>
        <v/>
      </c>
      <c r="BS422" s="598" t="str">
        <f t="shared" si="181"/>
        <v/>
      </c>
      <c r="BT422" s="269"/>
      <c r="BU422" s="598" t="str">
        <f t="shared" si="182"/>
        <v/>
      </c>
      <c r="BV422" s="598" t="str">
        <f t="shared" si="182"/>
        <v/>
      </c>
      <c r="BW422" s="269"/>
      <c r="BX422" s="481"/>
    </row>
    <row r="423" spans="1:76" s="2" customFormat="1" ht="14">
      <c r="A423" s="172"/>
      <c r="B423" s="302" t="s">
        <v>159</v>
      </c>
      <c r="C423" s="173"/>
      <c r="D423" s="173"/>
      <c r="E423" s="173"/>
      <c r="F423" s="173"/>
      <c r="G423" s="174"/>
      <c r="H423" s="39"/>
      <c r="I423" s="175"/>
      <c r="J423" s="174"/>
      <c r="K423" s="174"/>
      <c r="L423" s="174" t="s">
        <v>99</v>
      </c>
      <c r="M423" s="174"/>
      <c r="N423" s="174"/>
      <c r="O423" s="165"/>
      <c r="P423" s="165"/>
      <c r="Q423" s="175" t="s">
        <v>31</v>
      </c>
      <c r="R423" s="261" t="e">
        <f>AVERAGE(R403:R422)</f>
        <v>#DIV/0!</v>
      </c>
      <c r="S423" s="261" t="e">
        <f>IF(R431="Y",SUM(S403:S422)/SUM(N403:N422),AVERAGE(S403:S422))</f>
        <v>#DIV/0!</v>
      </c>
      <c r="T423" s="262" t="e">
        <f>SUM(T403:T422)/SUM(N403:N422)</f>
        <v>#DIV/0!</v>
      </c>
      <c r="U423" s="269"/>
      <c r="V423" s="39"/>
      <c r="W423" s="39"/>
      <c r="Y423" s="601"/>
      <c r="Z423" s="5"/>
      <c r="AA423" s="5"/>
      <c r="AB423" s="5"/>
      <c r="AC423" s="5"/>
      <c r="AD423" s="5"/>
      <c r="AE423" s="5"/>
      <c r="AF423" s="5"/>
      <c r="AG423" s="5"/>
      <c r="AH423" s="5"/>
      <c r="AI423" s="5"/>
      <c r="AJ423" s="5"/>
      <c r="AK423" s="5"/>
      <c r="AL423" s="5"/>
      <c r="AM423" s="5"/>
      <c r="AN423" s="5"/>
      <c r="AO423" s="481"/>
      <c r="AP423" s="269"/>
      <c r="AQ423" s="269"/>
      <c r="AR423" s="269"/>
      <c r="AS423" s="602" t="s">
        <v>31</v>
      </c>
      <c r="AT423" s="603" t="e">
        <f>AVERAGE(AT403:AT422)</f>
        <v>#DIV/0!</v>
      </c>
      <c r="AU423" s="603" t="e">
        <f>SUM(AU403:AU422)/COUNTIF(AU403:AU422,"&gt;0")</f>
        <v>#DIV/0!</v>
      </c>
      <c r="AV423" s="602"/>
      <c r="AW423" s="603" t="e">
        <f>AVERAGE(AW403:AW422)</f>
        <v>#DIV/0!</v>
      </c>
      <c r="AX423" s="603" t="e">
        <f>SUM(AX403:AX422)/COUNTIF(AX403:AX422,"&gt;0")</f>
        <v>#DIV/0!</v>
      </c>
      <c r="AY423" s="269"/>
      <c r="AZ423" s="603" t="e">
        <f>AVERAGE(AZ403:AZ422)</f>
        <v>#DIV/0!</v>
      </c>
      <c r="BA423" s="603" t="e">
        <f>SUM(BA403:BA422)/COUNTIF(BA403:BA422,"&gt;0")</f>
        <v>#DIV/0!</v>
      </c>
      <c r="BB423" s="269"/>
      <c r="BC423" s="603" t="e">
        <f>AVERAGE(BC403:BC422)</f>
        <v>#DIV/0!</v>
      </c>
      <c r="BD423" s="603" t="e">
        <f>SUM(BD403:BD422)/COUNTIF(BD403:BD422,"&gt;0")</f>
        <v>#DIV/0!</v>
      </c>
      <c r="BE423" s="269"/>
      <c r="BF423" s="603" t="e">
        <f>AVERAGE(BF403:BF422)</f>
        <v>#DIV/0!</v>
      </c>
      <c r="BG423" s="603" t="e">
        <f>SUM(BG403:BG422)/COUNTIF(BG403:BG422,"&gt;0")</f>
        <v>#DIV/0!</v>
      </c>
      <c r="BH423" s="269"/>
      <c r="BI423" s="603" t="e">
        <f>AVERAGE(BI403:BI422)</f>
        <v>#DIV/0!</v>
      </c>
      <c r="BJ423" s="603" t="e">
        <f>SUM(BJ403:BJ422)/COUNTIF(BJ403:BJ422,"&gt;0")</f>
        <v>#DIV/0!</v>
      </c>
      <c r="BK423" s="602"/>
      <c r="BL423" s="603" t="e">
        <f>AVERAGE(BL403:BL422)</f>
        <v>#DIV/0!</v>
      </c>
      <c r="BM423" s="603" t="e">
        <f>SUM(BM403:BM422)/COUNTIF(BM403:BM422,"&gt;0")</f>
        <v>#DIV/0!</v>
      </c>
      <c r="BN423" s="269"/>
      <c r="BO423" s="603" t="e">
        <f>AVERAGE(BO403:BO422)</f>
        <v>#DIV/0!</v>
      </c>
      <c r="BP423" s="603" t="e">
        <f>SUM(BP403:BP422)/COUNTIF(BP403:BP422,"&gt;0")</f>
        <v>#DIV/0!</v>
      </c>
      <c r="BQ423" s="269"/>
      <c r="BR423" s="603" t="e">
        <f>AVERAGE(BR403:BR422)</f>
        <v>#DIV/0!</v>
      </c>
      <c r="BS423" s="603" t="e">
        <f>SUM(BS403:BS422)/COUNTIF(BS403:BS422,"&gt;0")</f>
        <v>#DIV/0!</v>
      </c>
      <c r="BT423" s="269"/>
      <c r="BU423" s="603" t="e">
        <f>AVERAGE(BU403:BU422)</f>
        <v>#DIV/0!</v>
      </c>
      <c r="BV423" s="603" t="e">
        <f>SUM(BV403:BV422)/COUNTIF(BV403:BV422,"&gt;0")</f>
        <v>#DIV/0!</v>
      </c>
      <c r="BW423" s="269"/>
      <c r="BX423" s="481"/>
    </row>
    <row r="424" spans="1:76" s="2" customFormat="1" ht="15">
      <c r="A424" s="172"/>
      <c r="B424" s="302" t="s">
        <v>160</v>
      </c>
      <c r="C424" s="173" t="s">
        <v>112</v>
      </c>
      <c r="D424" s="840"/>
      <c r="E424" s="841"/>
      <c r="F424" s="841"/>
      <c r="G424" s="841"/>
      <c r="H424" s="841"/>
      <c r="I424" s="841"/>
      <c r="J424" s="842"/>
      <c r="K424" s="174"/>
      <c r="L424" s="174"/>
      <c r="M424" s="174"/>
      <c r="N424" s="174"/>
      <c r="O424" s="165"/>
      <c r="P424" s="165"/>
      <c r="Q424" s="366" t="s">
        <v>33</v>
      </c>
      <c r="R424" s="367" t="e">
        <f>R423+U424*R427</f>
        <v>#DIV/0!</v>
      </c>
      <c r="S424" s="367" t="e">
        <f>S423+U424*S427</f>
        <v>#DIV/0!</v>
      </c>
      <c r="T424" s="367" t="e">
        <f>T423+U424*T427</f>
        <v>#DIV/0!</v>
      </c>
      <c r="U424" s="368">
        <v>1</v>
      </c>
      <c r="V424" s="50" t="s">
        <v>142</v>
      </c>
      <c r="W424" s="39"/>
      <c r="X424" t="s">
        <v>273</v>
      </c>
      <c r="Y424" s="605"/>
      <c r="Z424" s="5"/>
      <c r="AA424" s="5"/>
      <c r="AB424" s="5"/>
      <c r="AC424" s="5"/>
      <c r="AD424" s="5"/>
      <c r="AE424" s="5"/>
      <c r="AF424" s="5"/>
      <c r="AG424" s="5"/>
      <c r="AH424" s="5"/>
      <c r="AI424" s="5"/>
      <c r="AJ424" s="5"/>
      <c r="AK424" s="5"/>
      <c r="AL424" s="5"/>
      <c r="AM424" s="5"/>
      <c r="AN424" s="5"/>
      <c r="AO424" s="481"/>
      <c r="AP424" s="269"/>
      <c r="AQ424" s="269"/>
      <c r="AR424" s="269"/>
      <c r="AS424" s="606" t="s">
        <v>33</v>
      </c>
      <c r="AT424" s="607" t="e">
        <f>AT423+(AT429*AT426)</f>
        <v>#DIV/0!</v>
      </c>
      <c r="AU424" s="607" t="e">
        <f>AU423+(AU429*AT426)</f>
        <v>#DIV/0!</v>
      </c>
      <c r="AV424" s="606"/>
      <c r="AW424" s="607" t="e">
        <f>AW423+(AW429*AW426)</f>
        <v>#DIV/0!</v>
      </c>
      <c r="AX424" s="607" t="e">
        <f>AX423+(AX429*AW426)</f>
        <v>#DIV/0!</v>
      </c>
      <c r="AY424" s="269"/>
      <c r="AZ424" s="607" t="e">
        <f>AZ423+(AZ429*AZ426)</f>
        <v>#DIV/0!</v>
      </c>
      <c r="BA424" s="607" t="e">
        <f>BA423+(BA429*AZ426)</f>
        <v>#DIV/0!</v>
      </c>
      <c r="BB424" s="269"/>
      <c r="BC424" s="607" t="e">
        <f>BC423+(BC429*BC426)</f>
        <v>#DIV/0!</v>
      </c>
      <c r="BD424" s="607" t="e">
        <f>BD423+(BD429*BC426)</f>
        <v>#DIV/0!</v>
      </c>
      <c r="BE424" s="269"/>
      <c r="BF424" s="607" t="e">
        <f>BF423+(BF429*BF426)</f>
        <v>#DIV/0!</v>
      </c>
      <c r="BG424" s="607" t="e">
        <f>BG423+(BG429*BF426)</f>
        <v>#DIV/0!</v>
      </c>
      <c r="BH424" s="269"/>
      <c r="BI424" s="607" t="e">
        <f>BI423+(BI429*BI426)</f>
        <v>#DIV/0!</v>
      </c>
      <c r="BJ424" s="607" t="e">
        <f>BJ423+(BJ429*BI426)</f>
        <v>#DIV/0!</v>
      </c>
      <c r="BK424" s="606"/>
      <c r="BL424" s="607" t="e">
        <f>BL423+(BL429*BL426)</f>
        <v>#DIV/0!</v>
      </c>
      <c r="BM424" s="607" t="e">
        <f>BM423+(BM429*BL426)</f>
        <v>#DIV/0!</v>
      </c>
      <c r="BN424" s="269"/>
      <c r="BO424" s="607" t="e">
        <f>BO423+(BO429*BO426)</f>
        <v>#DIV/0!</v>
      </c>
      <c r="BP424" s="607" t="e">
        <f>BP423+(BP429*BO426)</f>
        <v>#DIV/0!</v>
      </c>
      <c r="BQ424" s="269"/>
      <c r="BR424" s="607" t="e">
        <f>BR423+(BR429*BR426)</f>
        <v>#DIV/0!</v>
      </c>
      <c r="BS424" s="607" t="e">
        <f>BS423+(BS429*BR426)</f>
        <v>#DIV/0!</v>
      </c>
      <c r="BT424" s="269"/>
      <c r="BU424" s="607" t="e">
        <f>BU423+(BU429*BU426)</f>
        <v>#DIV/0!</v>
      </c>
      <c r="BV424" s="607" t="e">
        <f>BV423+(BV429*BU426)</f>
        <v>#DIV/0!</v>
      </c>
      <c r="BW424" s="269"/>
      <c r="BX424" s="481"/>
    </row>
    <row r="425" spans="1:76" s="2" customFormat="1" ht="15">
      <c r="A425" s="172"/>
      <c r="B425" s="302" t="s">
        <v>161</v>
      </c>
      <c r="C425" s="179"/>
      <c r="D425" s="843"/>
      <c r="E425" s="844"/>
      <c r="F425" s="844"/>
      <c r="G425" s="844"/>
      <c r="H425" s="844"/>
      <c r="I425" s="844"/>
      <c r="J425" s="845"/>
      <c r="K425" s="39"/>
      <c r="L425" s="39"/>
      <c r="M425" s="174"/>
      <c r="N425" s="174"/>
      <c r="O425" s="174"/>
      <c r="P425" s="174"/>
      <c r="Q425" s="366" t="s">
        <v>32</v>
      </c>
      <c r="R425" s="367" t="e">
        <f>IF($X425="Y",MIN(R403:R422),R423-$U425*R427)</f>
        <v>#DIV/0!</v>
      </c>
      <c r="S425" s="367" t="e">
        <f>IF($X425="Y",MIN(S403:S422),S423-$U425*S427)</f>
        <v>#DIV/0!</v>
      </c>
      <c r="T425" s="367" t="e">
        <f>IF($X425="Y",MIN(T403:T422),T423-$U425*T427)</f>
        <v>#DIV/0!</v>
      </c>
      <c r="U425" s="368">
        <v>1</v>
      </c>
      <c r="V425" s="50" t="s">
        <v>143</v>
      </c>
      <c r="W425" s="39"/>
      <c r="X425" s="369" t="s">
        <v>36</v>
      </c>
      <c r="Y425" s="605"/>
      <c r="Z425" s="5"/>
      <c r="AA425" s="5"/>
      <c r="AB425" s="5"/>
      <c r="AC425" s="5"/>
      <c r="AD425" s="5"/>
      <c r="AE425" s="5"/>
      <c r="AF425" s="5"/>
      <c r="AG425" s="5"/>
      <c r="AH425" s="5"/>
      <c r="AI425" s="5"/>
      <c r="AJ425" s="5"/>
      <c r="AK425" s="5"/>
      <c r="AL425" s="5"/>
      <c r="AM425" s="5"/>
      <c r="AN425" s="5"/>
      <c r="AO425" s="481"/>
      <c r="AP425" s="269"/>
      <c r="AQ425" s="269"/>
      <c r="AR425" s="269"/>
      <c r="AS425" s="606" t="s">
        <v>32</v>
      </c>
      <c r="AT425" s="607" t="e">
        <f>AT423-(AT429*AT427)</f>
        <v>#DIV/0!</v>
      </c>
      <c r="AU425" s="607" t="e">
        <f>AU423-(AU429*AT427)</f>
        <v>#DIV/0!</v>
      </c>
      <c r="AV425" s="606"/>
      <c r="AW425" s="607" t="e">
        <f>AW423-(AW429*AW427)</f>
        <v>#DIV/0!</v>
      </c>
      <c r="AX425" s="607" t="e">
        <f>AX423-(AX429*AW427)</f>
        <v>#DIV/0!</v>
      </c>
      <c r="AY425" s="269"/>
      <c r="AZ425" s="607" t="e">
        <f>AZ423-(AZ429*AZ427)</f>
        <v>#DIV/0!</v>
      </c>
      <c r="BA425" s="607" t="e">
        <f>BA423-(BA429*AZ427)</f>
        <v>#DIV/0!</v>
      </c>
      <c r="BB425" s="269"/>
      <c r="BC425" s="607" t="e">
        <f>BC423-(BC429*BC427)</f>
        <v>#DIV/0!</v>
      </c>
      <c r="BD425" s="607" t="e">
        <f>BD423-(BD429*BC427)</f>
        <v>#DIV/0!</v>
      </c>
      <c r="BE425" s="269"/>
      <c r="BF425" s="607" t="e">
        <f>BF423-(BF429*BF427)</f>
        <v>#DIV/0!</v>
      </c>
      <c r="BG425" s="607" t="e">
        <f>BG423-(BG429*BF427)</f>
        <v>#DIV/0!</v>
      </c>
      <c r="BH425" s="269"/>
      <c r="BI425" s="607" t="e">
        <f>BI423-(BI429*BI427)</f>
        <v>#DIV/0!</v>
      </c>
      <c r="BJ425" s="607" t="e">
        <f>BJ423-(BJ429*BI427)</f>
        <v>#DIV/0!</v>
      </c>
      <c r="BK425" s="606"/>
      <c r="BL425" s="607" t="e">
        <f>BL423-(BL429*BL427)</f>
        <v>#DIV/0!</v>
      </c>
      <c r="BM425" s="607" t="e">
        <f>BM423-(BM429*BL427)</f>
        <v>#DIV/0!</v>
      </c>
      <c r="BN425" s="269"/>
      <c r="BO425" s="607" t="e">
        <f>BO423-(BO429*BO427)</f>
        <v>#DIV/0!</v>
      </c>
      <c r="BP425" s="607" t="e">
        <f>BP423-(BP429*BO427)</f>
        <v>#DIV/0!</v>
      </c>
      <c r="BQ425" s="269"/>
      <c r="BR425" s="607" t="e">
        <f>BR423-(BR429*BR427)</f>
        <v>#DIV/0!</v>
      </c>
      <c r="BS425" s="607" t="e">
        <f>BS423-(BS429*BR427)</f>
        <v>#DIV/0!</v>
      </c>
      <c r="BT425" s="269"/>
      <c r="BU425" s="607" t="e">
        <f>BU423-(BU429*BU427)</f>
        <v>#DIV/0!</v>
      </c>
      <c r="BV425" s="607" t="e">
        <f>BV423-(BV429*BU427)</f>
        <v>#DIV/0!</v>
      </c>
      <c r="BW425" s="269"/>
      <c r="BX425" s="481"/>
    </row>
    <row r="426" spans="1:76" s="2" customFormat="1" ht="14">
      <c r="A426" s="172"/>
      <c r="B426" s="303"/>
      <c r="C426" s="179"/>
      <c r="D426" s="843"/>
      <c r="E426" s="844"/>
      <c r="F426" s="844"/>
      <c r="G426" s="844"/>
      <c r="H426" s="844"/>
      <c r="I426" s="844"/>
      <c r="J426" s="845"/>
      <c r="K426" s="174"/>
      <c r="L426" s="174"/>
      <c r="M426" s="174"/>
      <c r="N426" s="174"/>
      <c r="O426" s="174"/>
      <c r="P426" s="174"/>
      <c r="Q426" s="176" t="s">
        <v>10</v>
      </c>
      <c r="R426" s="263" t="e">
        <f>IF((0.67*R427)&gt;R423,"no","yes")</f>
        <v>#DIV/0!</v>
      </c>
      <c r="S426" s="263" t="e">
        <f>IF((0.67*S427)&gt;S423,"no","yes")</f>
        <v>#DIV/0!</v>
      </c>
      <c r="T426" s="263" t="e">
        <f>IF((0.67*T427)&gt;T423,"no","yes")</f>
        <v>#DIV/0!</v>
      </c>
      <c r="U426" s="174"/>
      <c r="V426" s="174"/>
      <c r="W426" s="174"/>
      <c r="Y426" s="605"/>
      <c r="Z426" s="5"/>
      <c r="AA426" s="5"/>
      <c r="AB426" s="5"/>
      <c r="AC426" s="5"/>
      <c r="AD426" s="5"/>
      <c r="AE426" s="5"/>
      <c r="AF426" s="5"/>
      <c r="AG426" s="5"/>
      <c r="AH426" s="5"/>
      <c r="AI426" s="5"/>
      <c r="AJ426" s="5"/>
      <c r="AK426" s="5"/>
      <c r="AL426" s="5"/>
      <c r="AM426" s="5"/>
      <c r="AN426" s="5"/>
      <c r="AO426" s="481"/>
      <c r="AP426" s="265"/>
      <c r="AQ426" s="265"/>
      <c r="AR426" s="849" t="s">
        <v>132</v>
      </c>
      <c r="AS426" s="850"/>
      <c r="AT426" s="609">
        <v>1</v>
      </c>
      <c r="AU426" s="265"/>
      <c r="AV426" s="619"/>
      <c r="AW426" s="609">
        <v>1</v>
      </c>
      <c r="AX426" s="265"/>
      <c r="AY426" s="265"/>
      <c r="AZ426" s="609">
        <v>1</v>
      </c>
      <c r="BA426" s="265"/>
      <c r="BB426" s="265"/>
      <c r="BC426" s="609">
        <v>1</v>
      </c>
      <c r="BD426" s="265"/>
      <c r="BE426" s="265"/>
      <c r="BF426" s="609">
        <v>1</v>
      </c>
      <c r="BG426" s="265"/>
      <c r="BH426" s="265"/>
      <c r="BI426" s="609">
        <v>1</v>
      </c>
      <c r="BJ426" s="265"/>
      <c r="BK426" s="606"/>
      <c r="BL426" s="609">
        <v>1</v>
      </c>
      <c r="BM426" s="265"/>
      <c r="BN426" s="265"/>
      <c r="BO426" s="609">
        <v>1</v>
      </c>
      <c r="BP426" s="265"/>
      <c r="BQ426" s="265"/>
      <c r="BR426" s="609">
        <v>1</v>
      </c>
      <c r="BS426" s="265"/>
      <c r="BT426" s="265"/>
      <c r="BU426" s="609">
        <v>1</v>
      </c>
      <c r="BV426" s="265"/>
      <c r="BW426" s="265"/>
      <c r="BX426" s="481"/>
    </row>
    <row r="427" spans="1:76" s="2" customFormat="1" ht="14">
      <c r="A427" s="182" t="str">
        <f ca="1">HYPERLINK("#"&amp;"'"&amp;A$1&amp;"'!a1","Back to top")</f>
        <v>Back to top</v>
      </c>
      <c r="B427" s="304"/>
      <c r="C427" s="179"/>
      <c r="D427" s="843"/>
      <c r="E427" s="844"/>
      <c r="F427" s="844"/>
      <c r="G427" s="844"/>
      <c r="H427" s="844"/>
      <c r="I427" s="844"/>
      <c r="J427" s="845"/>
      <c r="K427" s="174"/>
      <c r="L427" s="174"/>
      <c r="M427" s="50"/>
      <c r="N427" s="50"/>
      <c r="O427" s="174"/>
      <c r="P427" s="174"/>
      <c r="Q427" s="176" t="s">
        <v>11</v>
      </c>
      <c r="R427" s="263" t="e">
        <f>_xlfn.STDEV.P(R403:R422)</f>
        <v>#DIV/0!</v>
      </c>
      <c r="S427" s="263" t="e">
        <f t="array" ref="S427">IF(R431="Y",SQRT(SUM(IFERROR(N403:N422*(R403:R422-(S423))^2,0))/((COUNTIFS(N403:N422,"&lt;&gt;"&amp;"")-1)/COUNTIFS(N403:N422,"&lt;&gt;"&amp;"")*SUM(N403:N422))),_xlfn.STDEV.P(S403:S422))</f>
        <v>#DIV/0!</v>
      </c>
      <c r="T427" s="263" t="e">
        <f t="array" ref="T427">SQRT(SUM(IFERROR(N403:N422*(R403:R422-(T423))^2,0))/((COUNTIFS(N403:N422,"&lt;&gt;"&amp;"")-1)/COUNTIFS(N403:N422,"&lt;&gt;"&amp;"")*SUM(N403:N422)))</f>
        <v>#DIV/0!</v>
      </c>
      <c r="U427" s="174"/>
      <c r="V427" s="174"/>
      <c r="W427" s="174"/>
      <c r="Y427" s="605"/>
      <c r="Z427" s="5"/>
      <c r="AA427" s="5"/>
      <c r="AB427" s="5"/>
      <c r="AC427" s="5"/>
      <c r="AD427" s="5"/>
      <c r="AE427" s="5"/>
      <c r="AF427" s="5"/>
      <c r="AG427" s="5"/>
      <c r="AH427" s="5"/>
      <c r="AI427" s="5"/>
      <c r="AJ427" s="5"/>
      <c r="AK427" s="5"/>
      <c r="AL427" s="5"/>
      <c r="AM427" s="5"/>
      <c r="AN427" s="5"/>
      <c r="AO427" s="481"/>
      <c r="AP427" s="265"/>
      <c r="AQ427" s="265"/>
      <c r="AR427" s="849"/>
      <c r="AS427" s="850"/>
      <c r="AT427" s="609">
        <v>1</v>
      </c>
      <c r="AU427" s="265"/>
      <c r="AV427" s="619"/>
      <c r="AW427" s="609">
        <v>1</v>
      </c>
      <c r="AX427" s="265"/>
      <c r="AY427" s="265"/>
      <c r="AZ427" s="609">
        <v>1</v>
      </c>
      <c r="BA427" s="265"/>
      <c r="BB427" s="265"/>
      <c r="BC427" s="609">
        <v>1</v>
      </c>
      <c r="BD427" s="265"/>
      <c r="BE427" s="265"/>
      <c r="BF427" s="609">
        <v>1</v>
      </c>
      <c r="BG427" s="265"/>
      <c r="BH427" s="265"/>
      <c r="BI427" s="609">
        <v>1</v>
      </c>
      <c r="BJ427" s="265"/>
      <c r="BK427" s="606"/>
      <c r="BL427" s="609">
        <v>1</v>
      </c>
      <c r="BM427" s="265"/>
      <c r="BN427" s="265"/>
      <c r="BO427" s="609">
        <v>1</v>
      </c>
      <c r="BP427" s="265"/>
      <c r="BQ427" s="265"/>
      <c r="BR427" s="609">
        <v>1</v>
      </c>
      <c r="BS427" s="265"/>
      <c r="BT427" s="265"/>
      <c r="BU427" s="609">
        <v>1</v>
      </c>
      <c r="BV427" s="265"/>
      <c r="BW427" s="265"/>
      <c r="BX427" s="481"/>
    </row>
    <row r="428" spans="1:76" s="2" customFormat="1" ht="14">
      <c r="A428" s="172"/>
      <c r="B428" s="303"/>
      <c r="C428" s="159"/>
      <c r="D428" s="843"/>
      <c r="E428" s="844"/>
      <c r="F428" s="844"/>
      <c r="G428" s="844"/>
      <c r="H428" s="844"/>
      <c r="I428" s="844"/>
      <c r="J428" s="845"/>
      <c r="K428" s="174"/>
      <c r="L428" s="174"/>
      <c r="M428" s="174"/>
      <c r="N428" s="174"/>
      <c r="O428" s="174"/>
      <c r="P428" s="174"/>
      <c r="Q428" s="183" t="s">
        <v>98</v>
      </c>
      <c r="R428" s="264">
        <f>COUNTIF(R403:R422,"&gt;0")</f>
        <v>0</v>
      </c>
      <c r="S428" s="264">
        <f>COUNTIF(S403:S422,"&gt;0")</f>
        <v>0</v>
      </c>
      <c r="T428" s="265"/>
      <c r="U428" s="184" t="s">
        <v>55</v>
      </c>
      <c r="V428" s="174"/>
      <c r="W428" s="174"/>
      <c r="Y428" s="526"/>
      <c r="Z428" s="5"/>
      <c r="AA428" s="5"/>
      <c r="AB428" s="5"/>
      <c r="AC428" s="5"/>
      <c r="AD428" s="5"/>
      <c r="AE428" s="5"/>
      <c r="AF428" s="5"/>
      <c r="AG428" s="5"/>
      <c r="AH428" s="5"/>
      <c r="AI428" s="5"/>
      <c r="AJ428" s="5"/>
      <c r="AK428" s="5"/>
      <c r="AL428" s="5"/>
      <c r="AM428" s="5"/>
      <c r="AN428" s="5"/>
      <c r="AO428" s="481"/>
      <c r="AP428" s="265"/>
      <c r="AQ428" s="265"/>
      <c r="AR428" s="265"/>
      <c r="AS428" s="606" t="s">
        <v>10</v>
      </c>
      <c r="AT428" s="607" t="e">
        <f>IF((0.67*AT429)&gt;AT423,"no","yes")</f>
        <v>#DIV/0!</v>
      </c>
      <c r="AU428" s="607" t="e">
        <f>IF((0.67*AU429)&gt;AU423,"no","yes")</f>
        <v>#DIV/0!</v>
      </c>
      <c r="AV428" s="606"/>
      <c r="AW428" s="607" t="e">
        <f>IF((0.67*AW429)&gt;AW423,"no","yes")</f>
        <v>#DIV/0!</v>
      </c>
      <c r="AX428" s="607" t="e">
        <f>IF((0.67*AX429)&gt;AX423,"no","yes")</f>
        <v>#DIV/0!</v>
      </c>
      <c r="AY428" s="265"/>
      <c r="AZ428" s="607" t="e">
        <f>IF((0.67*AZ429)&gt;AZ423,"no","yes")</f>
        <v>#DIV/0!</v>
      </c>
      <c r="BA428" s="607" t="e">
        <f>IF((0.67*BA429)&gt;BA423,"no","yes")</f>
        <v>#DIV/0!</v>
      </c>
      <c r="BB428" s="265"/>
      <c r="BC428" s="607" t="e">
        <f>IF((0.67*BC429)&gt;BC423,"no","yes")</f>
        <v>#DIV/0!</v>
      </c>
      <c r="BD428" s="607" t="e">
        <f>IF((0.67*BD429)&gt;BD423,"no","yes")</f>
        <v>#DIV/0!</v>
      </c>
      <c r="BE428" s="265"/>
      <c r="BF428" s="607" t="e">
        <f>IF((0.67*BF429)&gt;BF423,"no","yes")</f>
        <v>#DIV/0!</v>
      </c>
      <c r="BG428" s="607" t="e">
        <f>IF((0.67*BG429)&gt;BG423,"no","yes")</f>
        <v>#DIV/0!</v>
      </c>
      <c r="BH428" s="265"/>
      <c r="BI428" s="607" t="e">
        <f>IF((0.67*BI429)&gt;BI423,"no","yes")</f>
        <v>#DIV/0!</v>
      </c>
      <c r="BJ428" s="607" t="e">
        <f>IF((0.67*BJ429)&gt;BJ423,"no","yes")</f>
        <v>#DIV/0!</v>
      </c>
      <c r="BK428" s="611"/>
      <c r="BL428" s="607" t="e">
        <f>IF((0.67*BL429)&gt;BL423,"no","yes")</f>
        <v>#DIV/0!</v>
      </c>
      <c r="BM428" s="607" t="e">
        <f>IF((0.67*BM429)&gt;BM423,"no","yes")</f>
        <v>#DIV/0!</v>
      </c>
      <c r="BN428" s="265"/>
      <c r="BO428" s="607" t="e">
        <f>IF((0.67*BO429)&gt;BO423,"no","yes")</f>
        <v>#DIV/0!</v>
      </c>
      <c r="BP428" s="607" t="e">
        <f>IF((0.67*BP429)&gt;BP423,"no","yes")</f>
        <v>#DIV/0!</v>
      </c>
      <c r="BQ428" s="265"/>
      <c r="BR428" s="607" t="e">
        <f>IF((0.67*BR429)&gt;BR423,"no","yes")</f>
        <v>#DIV/0!</v>
      </c>
      <c r="BS428" s="607" t="e">
        <f>IF((0.67*BS429)&gt;BS423,"no","yes")</f>
        <v>#DIV/0!</v>
      </c>
      <c r="BT428" s="265"/>
      <c r="BU428" s="607" t="e">
        <f>IF((0.67*BU429)&gt;BU423,"no","yes")</f>
        <v>#DIV/0!</v>
      </c>
      <c r="BV428" s="607" t="e">
        <f>IF((0.67*BV429)&gt;BV423,"no","yes")</f>
        <v>#DIV/0!</v>
      </c>
      <c r="BW428" s="265"/>
      <c r="BX428" s="481"/>
    </row>
    <row r="429" spans="1:76" s="2" customFormat="1" ht="14">
      <c r="B429" s="5"/>
      <c r="C429" s="172"/>
      <c r="D429" s="843"/>
      <c r="E429" s="844"/>
      <c r="F429" s="844"/>
      <c r="G429" s="844"/>
      <c r="H429" s="844"/>
      <c r="I429" s="844"/>
      <c r="J429" s="845"/>
      <c r="K429" s="174"/>
      <c r="L429" s="174"/>
      <c r="M429" s="174"/>
      <c r="N429" s="174"/>
      <c r="O429" s="174"/>
      <c r="P429" s="174"/>
      <c r="Q429" s="174"/>
      <c r="R429" s="265"/>
      <c r="S429" s="267"/>
      <c r="T429" s="267"/>
      <c r="U429" s="185"/>
      <c r="V429" s="186"/>
      <c r="W429" s="187"/>
      <c r="Y429" s="526"/>
      <c r="Z429" s="5"/>
      <c r="AA429" s="5"/>
      <c r="AB429" s="5"/>
      <c r="AC429" s="5"/>
      <c r="AD429" s="5"/>
      <c r="AE429" s="5"/>
      <c r="AF429" s="5"/>
      <c r="AG429" s="5"/>
      <c r="AH429" s="5"/>
      <c r="AI429" s="5"/>
      <c r="AJ429" s="5"/>
      <c r="AK429" s="5"/>
      <c r="AL429" s="5"/>
      <c r="AM429" s="5"/>
      <c r="AN429" s="5"/>
      <c r="AO429" s="481"/>
      <c r="AP429" s="265"/>
      <c r="AQ429" s="265"/>
      <c r="AR429" s="265"/>
      <c r="AS429" s="606" t="s">
        <v>11</v>
      </c>
      <c r="AT429" s="607" t="e">
        <f>_xlfn.STDEV.P(AT403:AT422)</f>
        <v>#DIV/0!</v>
      </c>
      <c r="AU429" s="607" t="e">
        <f>_xlfn.STDEV.P(AU403:AU422)</f>
        <v>#DIV/0!</v>
      </c>
      <c r="AV429" s="606"/>
      <c r="AW429" s="607" t="e">
        <f>_xlfn.STDEV.P(AW403:AW422)</f>
        <v>#DIV/0!</v>
      </c>
      <c r="AX429" s="607" t="e">
        <f>_xlfn.STDEV.P(AX403:AX422)</f>
        <v>#DIV/0!</v>
      </c>
      <c r="AY429" s="265"/>
      <c r="AZ429" s="607" t="e">
        <f>_xlfn.STDEV.P(AZ403:AZ422)</f>
        <v>#DIV/0!</v>
      </c>
      <c r="BA429" s="607" t="e">
        <f>_xlfn.STDEV.P(BA403:BA422)</f>
        <v>#DIV/0!</v>
      </c>
      <c r="BB429" s="265"/>
      <c r="BC429" s="607" t="e">
        <f>_xlfn.STDEV.P(BC403:BC422)</f>
        <v>#DIV/0!</v>
      </c>
      <c r="BD429" s="607" t="e">
        <f>_xlfn.STDEV.P(BD403:BD422)</f>
        <v>#DIV/0!</v>
      </c>
      <c r="BE429" s="265"/>
      <c r="BF429" s="607" t="e">
        <f>_xlfn.STDEV.P(BF403:BF422)</f>
        <v>#DIV/0!</v>
      </c>
      <c r="BG429" s="607" t="e">
        <f>_xlfn.STDEV.P(BG403:BG422)</f>
        <v>#DIV/0!</v>
      </c>
      <c r="BH429" s="265"/>
      <c r="BI429" s="607" t="e">
        <f>_xlfn.STDEV.P(BI403:BI422)</f>
        <v>#DIV/0!</v>
      </c>
      <c r="BJ429" s="607" t="e">
        <f>_xlfn.STDEV.P(BJ403:BJ422)</f>
        <v>#DIV/0!</v>
      </c>
      <c r="BK429" s="265"/>
      <c r="BL429" s="607" t="e">
        <f>_xlfn.STDEV.P(BL403:BL422)</f>
        <v>#DIV/0!</v>
      </c>
      <c r="BM429" s="607" t="e">
        <f>_xlfn.STDEV.P(BM403:BM422)</f>
        <v>#DIV/0!</v>
      </c>
      <c r="BN429" s="265"/>
      <c r="BO429" s="607" t="e">
        <f>_xlfn.STDEV.P(BO403:BO422)</f>
        <v>#DIV/0!</v>
      </c>
      <c r="BP429" s="607" t="e">
        <f>_xlfn.STDEV.P(BP403:BP422)</f>
        <v>#DIV/0!</v>
      </c>
      <c r="BQ429" s="265"/>
      <c r="BR429" s="607" t="e">
        <f>_xlfn.STDEV.P(BR403:BR422)</f>
        <v>#DIV/0!</v>
      </c>
      <c r="BS429" s="607" t="e">
        <f>_xlfn.STDEV.P(BS403:BS422)</f>
        <v>#DIV/0!</v>
      </c>
      <c r="BT429" s="265"/>
      <c r="BU429" s="607" t="e">
        <f>_xlfn.STDEV.P(BU403:BU422)</f>
        <v>#DIV/0!</v>
      </c>
      <c r="BV429" s="607" t="e">
        <f>_xlfn.STDEV.P(BV403:BV422)</f>
        <v>#DIV/0!</v>
      </c>
      <c r="BW429" s="5"/>
      <c r="BX429" s="481"/>
    </row>
    <row r="430" spans="1:76" s="2" customFormat="1" ht="14">
      <c r="B430" s="5"/>
      <c r="C430" s="174"/>
      <c r="D430" s="846"/>
      <c r="E430" s="847"/>
      <c r="F430" s="847"/>
      <c r="G430" s="847"/>
      <c r="H430" s="847"/>
      <c r="I430" s="847"/>
      <c r="J430" s="848"/>
      <c r="R430" s="188" t="s">
        <v>137</v>
      </c>
      <c r="S430" s="83"/>
      <c r="T430" s="174"/>
      <c r="U430" s="189"/>
      <c r="V430" s="190"/>
      <c r="W430" s="191"/>
      <c r="Y430" s="526"/>
      <c r="Z430" s="5"/>
      <c r="AA430" s="5"/>
      <c r="AB430" s="5"/>
      <c r="AC430" s="5"/>
      <c r="AD430" s="5"/>
      <c r="AE430" s="5"/>
      <c r="AF430" s="5"/>
      <c r="AG430" s="5"/>
      <c r="AH430" s="5"/>
      <c r="AI430" s="5"/>
      <c r="AJ430" s="5"/>
      <c r="AK430" s="5"/>
      <c r="AL430" s="5"/>
      <c r="AM430" s="5"/>
      <c r="AN430" s="5"/>
      <c r="AO430" s="481"/>
      <c r="AP430" s="265"/>
      <c r="AQ430" s="265"/>
      <c r="AR430" s="265"/>
      <c r="AS430" s="611" t="s">
        <v>98</v>
      </c>
      <c r="AT430" s="612">
        <f>COUNTIF(AT403:AT422,"&gt;0")</f>
        <v>0</v>
      </c>
      <c r="AU430" s="612">
        <f>COUNTIF(AU403:AU422,"&gt;0")</f>
        <v>0</v>
      </c>
      <c r="AV430" s="611"/>
      <c r="AW430" s="612">
        <f>COUNTIF(AW403:AW422,"&gt;0")</f>
        <v>0</v>
      </c>
      <c r="AX430" s="612">
        <f>COUNTIF(AX403:AX422,"&gt;0")</f>
        <v>0</v>
      </c>
      <c r="AY430" s="265"/>
      <c r="AZ430" s="612">
        <f>COUNTIF(AZ403:AZ422,"&gt;0")</f>
        <v>0</v>
      </c>
      <c r="BA430" s="612">
        <f>COUNTIF(BA403:BA422,"&gt;0")</f>
        <v>0</v>
      </c>
      <c r="BB430" s="265"/>
      <c r="BC430" s="612">
        <f>COUNTIF(BC403:BC422,"&gt;0")</f>
        <v>0</v>
      </c>
      <c r="BD430" s="612">
        <f>COUNTIF(BD403:BD422,"&gt;0")</f>
        <v>0</v>
      </c>
      <c r="BE430" s="265"/>
      <c r="BF430" s="612">
        <f>COUNTIF(BF403:BF422,"&gt;0")</f>
        <v>0</v>
      </c>
      <c r="BG430" s="612">
        <f>COUNTIF(BG403:BG422,"&gt;0")</f>
        <v>0</v>
      </c>
      <c r="BH430" s="265"/>
      <c r="BI430" s="612">
        <f>COUNTIF(BI403:BI422,"&gt;0")</f>
        <v>0</v>
      </c>
      <c r="BJ430" s="612">
        <f>COUNTIF(BJ403:BJ422,"&gt;0")</f>
        <v>0</v>
      </c>
      <c r="BK430" s="265"/>
      <c r="BL430" s="612">
        <f>COUNTIF(BL403:BL422,"&gt;0")</f>
        <v>0</v>
      </c>
      <c r="BM430" s="612">
        <f>COUNTIF(BM403:BM422,"&gt;0")</f>
        <v>0</v>
      </c>
      <c r="BN430" s="265"/>
      <c r="BO430" s="612">
        <f>COUNTIF(BO403:BO422,"&gt;0")</f>
        <v>0</v>
      </c>
      <c r="BP430" s="612">
        <f>COUNTIF(BP403:BP422,"&gt;0")</f>
        <v>0</v>
      </c>
      <c r="BQ430" s="265"/>
      <c r="BR430" s="612">
        <f>COUNTIF(BR403:BR422,"&gt;0")</f>
        <v>0</v>
      </c>
      <c r="BS430" s="612">
        <f>COUNTIF(BS403:BS422,"&gt;0")</f>
        <v>0</v>
      </c>
      <c r="BT430" s="265"/>
      <c r="BU430" s="612">
        <f>COUNTIF(BU403:BU422,"&gt;0")</f>
        <v>0</v>
      </c>
      <c r="BV430" s="612">
        <f>COUNTIF(BV403:BV422,"&gt;0")</f>
        <v>0</v>
      </c>
      <c r="BW430" s="5"/>
      <c r="BX430" s="481"/>
    </row>
    <row r="431" spans="1:76" s="2" customFormat="1" ht="14">
      <c r="B431" s="5"/>
      <c r="C431" s="174"/>
      <c r="D431" s="203"/>
      <c r="E431" s="203"/>
      <c r="F431" s="203"/>
      <c r="G431" s="203"/>
      <c r="H431" s="203"/>
      <c r="I431" s="203"/>
      <c r="J431" s="203"/>
      <c r="R431" s="192" t="s">
        <v>36</v>
      </c>
      <c r="S431" s="83"/>
      <c r="T431" s="174"/>
      <c r="U431" s="189"/>
      <c r="V431" s="190"/>
      <c r="W431" s="191"/>
      <c r="Y431" s="526"/>
      <c r="Z431" s="5"/>
      <c r="AA431" s="5"/>
      <c r="AB431" s="5"/>
      <c r="AC431" s="5"/>
      <c r="AD431" s="5"/>
      <c r="AE431" s="5"/>
      <c r="AF431" s="5"/>
      <c r="AG431" s="5"/>
      <c r="AH431" s="5"/>
      <c r="AI431" s="5"/>
      <c r="AJ431" s="5"/>
      <c r="AK431" s="5"/>
      <c r="AL431" s="5"/>
      <c r="AM431" s="5"/>
      <c r="AN431" s="5"/>
      <c r="AO431" s="481"/>
      <c r="AP431" s="5"/>
      <c r="AQ431" s="5"/>
      <c r="AR431" s="5"/>
      <c r="AS431" s="310"/>
      <c r="AT431" s="310"/>
      <c r="AU431" s="310"/>
      <c r="AV431" s="310"/>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481"/>
    </row>
    <row r="432" spans="1:76" s="2" customFormat="1" ht="14">
      <c r="B432" s="5"/>
      <c r="C432" s="174"/>
      <c r="D432" s="203"/>
      <c r="E432" s="203"/>
      <c r="F432" s="203"/>
      <c r="G432" s="203"/>
      <c r="H432" s="203"/>
      <c r="I432" s="203"/>
      <c r="J432" s="203"/>
      <c r="S432" s="83"/>
      <c r="T432" s="174"/>
      <c r="U432" s="193"/>
      <c r="V432" s="194"/>
      <c r="W432" s="195"/>
      <c r="Y432" s="526"/>
      <c r="Z432" s="5"/>
      <c r="AA432" s="5"/>
      <c r="AB432" s="5"/>
      <c r="AC432" s="5"/>
      <c r="AD432" s="5"/>
      <c r="AE432" s="5"/>
      <c r="AF432" s="5"/>
      <c r="AG432" s="5"/>
      <c r="AH432" s="5"/>
      <c r="AI432" s="5"/>
      <c r="AJ432" s="5"/>
      <c r="AK432" s="5"/>
      <c r="AL432" s="5"/>
      <c r="AM432" s="5"/>
      <c r="AN432" s="5"/>
      <c r="AO432" s="481"/>
      <c r="AP432" s="5"/>
      <c r="AQ432" s="5"/>
      <c r="AR432" s="5"/>
      <c r="AS432" s="310"/>
      <c r="AT432" s="310"/>
      <c r="AU432" s="310"/>
      <c r="AV432" s="310"/>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481"/>
    </row>
    <row r="433" spans="1:76">
      <c r="B433" s="16"/>
      <c r="T433" s="174"/>
      <c r="U433" s="174"/>
      <c r="V433" s="174"/>
      <c r="W433" s="174"/>
      <c r="Y433" s="526"/>
    </row>
    <row r="434" spans="1:76" s="2" customFormat="1" ht="14">
      <c r="B434" s="5"/>
      <c r="S434" s="83"/>
      <c r="T434" s="83"/>
      <c r="Y434" s="526"/>
      <c r="Z434" s="5"/>
      <c r="AA434" s="5"/>
      <c r="AB434" s="5"/>
      <c r="AC434" s="5"/>
      <c r="AD434" s="5"/>
      <c r="AE434" s="5"/>
      <c r="AF434" s="5"/>
      <c r="AG434" s="5"/>
      <c r="AH434" s="5"/>
      <c r="AI434" s="5"/>
      <c r="AJ434" s="5"/>
      <c r="AK434" s="5"/>
      <c r="AL434" s="5"/>
      <c r="AM434" s="5"/>
      <c r="AN434" s="5"/>
      <c r="AO434" s="481"/>
      <c r="AP434" s="310"/>
      <c r="AQ434" s="310"/>
      <c r="AR434" s="310"/>
      <c r="AS434" s="310"/>
      <c r="AT434" s="310"/>
      <c r="AU434" s="310"/>
      <c r="AV434" s="310"/>
      <c r="AW434" s="310"/>
      <c r="AX434" s="310"/>
      <c r="AY434" s="310"/>
      <c r="AZ434" s="310"/>
      <c r="BA434" s="310"/>
      <c r="BB434" s="310"/>
      <c r="BC434" s="310"/>
      <c r="BD434" s="310"/>
      <c r="BE434" s="310"/>
      <c r="BF434" s="310"/>
      <c r="BG434" s="310"/>
      <c r="BH434" s="310"/>
      <c r="BI434" s="310"/>
      <c r="BJ434" s="310"/>
      <c r="BK434" s="310"/>
      <c r="BL434" s="310"/>
      <c r="BM434" s="310"/>
      <c r="BN434" s="310"/>
      <c r="BO434" s="310"/>
      <c r="BP434" s="310"/>
      <c r="BQ434" s="310"/>
      <c r="BR434" s="310"/>
      <c r="BS434" s="310"/>
      <c r="BT434" s="310"/>
      <c r="BU434" s="310"/>
      <c r="BV434" s="310"/>
      <c r="BW434" s="310"/>
      <c r="BX434" s="481"/>
    </row>
    <row r="435" spans="1:76" s="2" customFormat="1" ht="14">
      <c r="B435" s="5"/>
      <c r="S435" s="83"/>
      <c r="T435" s="83"/>
      <c r="Y435" s="526"/>
      <c r="Z435" s="5"/>
      <c r="AA435" s="5"/>
      <c r="AB435" s="5"/>
      <c r="AC435" s="5"/>
      <c r="AD435" s="5"/>
      <c r="AE435" s="5"/>
      <c r="AF435" s="5"/>
      <c r="AG435" s="5"/>
      <c r="AH435" s="5"/>
      <c r="AI435" s="5"/>
      <c r="AJ435" s="5"/>
      <c r="AK435" s="5"/>
      <c r="AL435" s="5"/>
      <c r="AM435" s="5"/>
      <c r="AN435" s="5"/>
      <c r="AO435" s="481"/>
      <c r="AP435" s="310"/>
      <c r="AQ435" s="310"/>
      <c r="AR435" s="310"/>
      <c r="AS435" s="310"/>
      <c r="AT435" s="310"/>
      <c r="AU435" s="310"/>
      <c r="AV435" s="310"/>
      <c r="AW435" s="310"/>
      <c r="AX435" s="310"/>
      <c r="AY435" s="310"/>
      <c r="AZ435" s="310"/>
      <c r="BA435" s="310"/>
      <c r="BB435" s="310"/>
      <c r="BC435" s="310"/>
      <c r="BD435" s="310"/>
      <c r="BE435" s="310"/>
      <c r="BF435" s="310"/>
      <c r="BG435" s="310"/>
      <c r="BH435" s="310"/>
      <c r="BI435" s="310"/>
      <c r="BJ435" s="310"/>
      <c r="BK435" s="310"/>
      <c r="BL435" s="310"/>
      <c r="BM435" s="310"/>
      <c r="BN435" s="310"/>
      <c r="BO435" s="310"/>
      <c r="BP435" s="310"/>
      <c r="BQ435" s="310"/>
      <c r="BR435" s="310"/>
      <c r="BS435" s="310"/>
      <c r="BT435" s="310"/>
      <c r="BU435" s="310"/>
      <c r="BV435" s="310"/>
      <c r="BW435" s="310"/>
      <c r="BX435" s="481"/>
    </row>
    <row r="436" spans="1:76" s="2" customFormat="1" ht="18">
      <c r="B436" s="5"/>
      <c r="R436" s="83"/>
      <c r="S436" s="83"/>
      <c r="T436" s="83"/>
      <c r="U436" s="83"/>
      <c r="Y436" s="526"/>
      <c r="Z436" s="5"/>
      <c r="AA436" s="5"/>
      <c r="AB436" s="5"/>
      <c r="AC436" s="5"/>
      <c r="AD436" s="5"/>
      <c r="AE436" s="5"/>
      <c r="AF436" s="5"/>
      <c r="AG436" s="5"/>
      <c r="AH436" s="5"/>
      <c r="AI436" s="5"/>
      <c r="AJ436" s="5"/>
      <c r="AK436" s="5"/>
      <c r="AL436" s="5"/>
      <c r="AM436" s="5"/>
      <c r="AN436" s="5"/>
      <c r="AO436" s="615"/>
      <c r="AP436" s="627"/>
      <c r="AQ436" s="627"/>
      <c r="AR436" s="626"/>
      <c r="AS436" s="626"/>
      <c r="AT436" s="626"/>
      <c r="AU436" s="626"/>
      <c r="AV436" s="626"/>
      <c r="AW436" s="626"/>
      <c r="AX436" s="626"/>
      <c r="AY436" s="626"/>
      <c r="AZ436" s="626"/>
      <c r="BA436" s="626"/>
      <c r="BB436" s="626"/>
      <c r="BC436" s="626"/>
      <c r="BD436" s="626"/>
      <c r="BE436" s="626"/>
      <c r="BF436" s="626"/>
      <c r="BG436" s="626"/>
      <c r="BH436" s="626"/>
      <c r="BI436" s="626"/>
      <c r="BJ436" s="626"/>
      <c r="BK436" s="626"/>
      <c r="BL436" s="626"/>
      <c r="BM436" s="626"/>
      <c r="BN436" s="626"/>
      <c r="BO436" s="626"/>
      <c r="BP436" s="626"/>
      <c r="BQ436" s="626"/>
      <c r="BR436" s="626"/>
      <c r="BS436" s="626"/>
      <c r="BT436" s="626"/>
      <c r="BU436" s="626"/>
      <c r="BV436" s="626"/>
      <c r="BW436" s="626"/>
      <c r="BX436" s="615"/>
    </row>
    <row r="437" spans="1:76" s="220" customFormat="1" ht="28">
      <c r="A437" s="219" t="s">
        <v>61</v>
      </c>
      <c r="B437" s="307"/>
      <c r="S437" s="221"/>
      <c r="T437" s="221"/>
      <c r="Y437" s="628"/>
      <c r="Z437" s="628"/>
      <c r="AA437" s="628"/>
      <c r="AB437" s="628"/>
      <c r="AC437" s="628"/>
      <c r="AD437" s="628"/>
      <c r="AE437" s="628"/>
      <c r="AF437" s="628"/>
      <c r="AG437" s="628"/>
      <c r="AH437" s="628"/>
      <c r="AI437" s="628"/>
      <c r="AJ437" s="628"/>
      <c r="AK437" s="628"/>
      <c r="AL437" s="628"/>
      <c r="AM437" s="628"/>
      <c r="AN437" s="628"/>
      <c r="AO437" s="628"/>
      <c r="AP437" s="629"/>
      <c r="AQ437" s="629"/>
      <c r="AR437" s="629"/>
      <c r="AS437" s="629"/>
      <c r="AT437" s="629"/>
      <c r="AU437" s="629"/>
      <c r="AV437" s="629"/>
      <c r="AW437" s="629"/>
      <c r="AX437" s="629"/>
      <c r="AY437" s="629"/>
      <c r="AZ437" s="629"/>
      <c r="BA437" s="629"/>
      <c r="BB437" s="629"/>
      <c r="BC437" s="629"/>
      <c r="BD437" s="629"/>
      <c r="BE437" s="629"/>
      <c r="BF437" s="629"/>
      <c r="BG437" s="629"/>
      <c r="BH437" s="629"/>
      <c r="BI437" s="629"/>
      <c r="BJ437" s="629"/>
      <c r="BK437" s="629"/>
      <c r="BL437" s="629"/>
      <c r="BM437" s="629"/>
      <c r="BN437" s="629"/>
      <c r="BO437" s="629"/>
      <c r="BP437" s="629"/>
      <c r="BQ437" s="629"/>
      <c r="BR437" s="629"/>
      <c r="BS437" s="629"/>
      <c r="BT437" s="629"/>
      <c r="BU437" s="629"/>
      <c r="BV437" s="629"/>
      <c r="BW437" s="629"/>
      <c r="BX437" s="628"/>
    </row>
    <row r="438" spans="1:76" s="2" customFormat="1" ht="14">
      <c r="B438" s="5"/>
      <c r="R438" s="83"/>
      <c r="S438" s="83"/>
      <c r="T438" s="83"/>
      <c r="U438" s="83"/>
      <c r="Y438" s="526"/>
      <c r="Z438" s="5"/>
      <c r="AA438" s="5"/>
      <c r="AB438" s="5"/>
      <c r="AC438" s="5"/>
      <c r="AD438" s="5"/>
      <c r="AE438" s="5"/>
      <c r="AF438" s="5"/>
      <c r="AG438" s="5"/>
      <c r="AH438" s="5"/>
      <c r="AI438" s="5"/>
      <c r="AJ438" s="5"/>
      <c r="AK438" s="5"/>
      <c r="AL438" s="5"/>
      <c r="AM438" s="5"/>
      <c r="AN438" s="5"/>
      <c r="AO438" s="481"/>
      <c r="AP438" s="310"/>
      <c r="AQ438" s="310"/>
      <c r="AR438" s="310"/>
      <c r="AS438" s="485"/>
      <c r="AT438" s="485"/>
      <c r="AU438" s="485"/>
      <c r="AV438" s="485"/>
      <c r="AW438" s="513"/>
      <c r="AX438" s="513"/>
      <c r="AY438" s="513"/>
      <c r="AZ438" s="485"/>
      <c r="BA438" s="485"/>
      <c r="BB438" s="513"/>
      <c r="BC438" s="513"/>
      <c r="BD438" s="513"/>
      <c r="BE438" s="485"/>
      <c r="BF438" s="485"/>
      <c r="BG438" s="513"/>
      <c r="BH438" s="513"/>
      <c r="BI438" s="513"/>
      <c r="BJ438" s="485"/>
      <c r="BK438" s="485"/>
      <c r="BL438" s="513"/>
      <c r="BM438" s="513"/>
      <c r="BN438" s="513"/>
      <c r="BO438" s="485"/>
      <c r="BP438" s="485"/>
      <c r="BQ438" s="513"/>
      <c r="BR438" s="513"/>
      <c r="BS438" s="513"/>
      <c r="BT438" s="485"/>
      <c r="BU438" s="485"/>
      <c r="BV438" s="513"/>
      <c r="BW438" s="485"/>
      <c r="BX438" s="481"/>
    </row>
    <row r="439" spans="1:76" s="2" customFormat="1" ht="14">
      <c r="B439" s="5"/>
      <c r="R439" s="83"/>
      <c r="S439" s="83"/>
      <c r="T439" s="83"/>
      <c r="U439" s="83"/>
      <c r="Y439" s="526"/>
      <c r="Z439" s="5"/>
      <c r="AA439" s="5"/>
      <c r="AB439" s="5"/>
      <c r="AC439" s="5"/>
      <c r="AD439" s="5"/>
      <c r="AE439" s="5"/>
      <c r="AF439" s="5"/>
      <c r="AG439" s="5"/>
      <c r="AH439" s="5"/>
      <c r="AI439" s="5"/>
      <c r="AJ439" s="5"/>
      <c r="AK439" s="5"/>
      <c r="AL439" s="5"/>
      <c r="AM439" s="5"/>
      <c r="AN439" s="5"/>
      <c r="AO439" s="481"/>
      <c r="AP439" s="310"/>
      <c r="AQ439" s="310"/>
      <c r="AR439" s="310"/>
      <c r="AS439" s="485"/>
      <c r="AT439" s="485"/>
      <c r="AU439" s="485"/>
      <c r="AV439" s="485"/>
      <c r="AW439" s="513"/>
      <c r="AX439" s="513"/>
      <c r="AY439" s="513"/>
      <c r="AZ439" s="485"/>
      <c r="BA439" s="485"/>
      <c r="BB439" s="513"/>
      <c r="BC439" s="513"/>
      <c r="BD439" s="513"/>
      <c r="BE439" s="485"/>
      <c r="BF439" s="485"/>
      <c r="BG439" s="513"/>
      <c r="BH439" s="513"/>
      <c r="BI439" s="513"/>
      <c r="BJ439" s="485"/>
      <c r="BK439" s="485"/>
      <c r="BL439" s="513"/>
      <c r="BM439" s="513"/>
      <c r="BN439" s="513"/>
      <c r="BO439" s="485"/>
      <c r="BP439" s="485"/>
      <c r="BQ439" s="513"/>
      <c r="BR439" s="513"/>
      <c r="BS439" s="513"/>
      <c r="BT439" s="485"/>
      <c r="BU439" s="485"/>
      <c r="BV439" s="513"/>
      <c r="BW439" s="485"/>
      <c r="BX439" s="481"/>
    </row>
    <row r="440" spans="1:76" s="22" customFormat="1" ht="18">
      <c r="A440" s="138">
        <f>A400+1</f>
        <v>12</v>
      </c>
      <c r="B440" s="298"/>
      <c r="C440" s="139" t="str">
        <f>Variable29</f>
        <v>Electricity Consumed per Functional Unit - CONVENTIONAL</v>
      </c>
      <c r="D440" s="196"/>
      <c r="E440" s="196"/>
      <c r="F440" s="196"/>
      <c r="G440" s="196"/>
      <c r="J440" s="196"/>
      <c r="K440" s="196"/>
      <c r="L440" s="140"/>
      <c r="M440" s="140"/>
      <c r="N440" s="140"/>
      <c r="R440" s="839" t="s">
        <v>154</v>
      </c>
      <c r="S440" s="839"/>
      <c r="T440" s="839"/>
      <c r="U440" s="839"/>
      <c r="Y440" s="585"/>
      <c r="Z440" s="416"/>
      <c r="AA440" s="416"/>
      <c r="AB440" s="416"/>
      <c r="AC440" s="416"/>
      <c r="AD440" s="416"/>
      <c r="AE440" s="416"/>
      <c r="AF440" s="416"/>
      <c r="AG440" s="416"/>
      <c r="AH440" s="416"/>
      <c r="AI440" s="416"/>
      <c r="AJ440" s="416"/>
      <c r="AK440" s="416"/>
      <c r="AL440" s="416"/>
      <c r="AM440" s="416"/>
      <c r="AN440" s="416"/>
      <c r="AO440" s="416"/>
      <c r="AP440" s="568">
        <f>A440</f>
        <v>12</v>
      </c>
      <c r="AQ440" s="568" t="str">
        <f>C440</f>
        <v>Electricity Consumed per Functional Unit - CONVENTIONAL</v>
      </c>
      <c r="AR440" s="416"/>
      <c r="AS440" s="585"/>
      <c r="AT440" s="585"/>
      <c r="AU440" s="585"/>
      <c r="AV440" s="585"/>
      <c r="AW440" s="416"/>
      <c r="AX440" s="416"/>
      <c r="AY440" s="416"/>
      <c r="AZ440" s="416"/>
      <c r="BA440" s="416"/>
      <c r="BB440" s="416"/>
      <c r="BC440" s="416"/>
      <c r="BD440" s="416"/>
      <c r="BE440" s="416"/>
      <c r="BF440" s="416"/>
      <c r="BG440" s="416"/>
      <c r="BH440" s="416"/>
      <c r="BI440" s="416"/>
      <c r="BJ440" s="416"/>
      <c r="BK440" s="416"/>
      <c r="BL440" s="416"/>
      <c r="BM440" s="416"/>
      <c r="BN440" s="416"/>
      <c r="BO440" s="416"/>
      <c r="BP440" s="416"/>
      <c r="BQ440" s="416"/>
      <c r="BR440" s="416"/>
      <c r="BS440" s="416"/>
      <c r="BT440" s="416"/>
      <c r="BU440" s="416"/>
      <c r="BV440" s="416"/>
      <c r="BW440" s="416"/>
      <c r="BX440" s="416"/>
    </row>
    <row r="441" spans="1:76" s="2" customFormat="1" ht="14">
      <c r="A441" s="199"/>
      <c r="B441" s="299"/>
      <c r="C441" s="199"/>
      <c r="D441" s="130"/>
      <c r="E441" s="130"/>
      <c r="F441" s="130"/>
      <c r="G441" s="130"/>
      <c r="J441" s="130"/>
      <c r="K441" s="130"/>
      <c r="L441" s="174"/>
      <c r="M441" s="174"/>
      <c r="N441" s="174"/>
      <c r="S441" s="83"/>
      <c r="T441" s="83"/>
      <c r="Y441" s="526"/>
      <c r="Z441" s="5"/>
      <c r="AA441" s="5"/>
      <c r="AB441" s="5"/>
      <c r="AC441" s="5"/>
      <c r="AD441" s="5"/>
      <c r="AE441" s="5"/>
      <c r="AF441" s="5"/>
      <c r="AG441" s="5"/>
      <c r="AH441" s="5"/>
      <c r="AI441" s="5"/>
      <c r="AJ441" s="5"/>
      <c r="AK441" s="5"/>
      <c r="AL441" s="5"/>
      <c r="AM441" s="5"/>
      <c r="AN441" s="5"/>
      <c r="AO441" s="481"/>
      <c r="AP441" s="269"/>
      <c r="AQ441" s="269"/>
      <c r="AR441" s="269"/>
      <c r="AS441" s="269"/>
      <c r="AT441" s="586" t="s">
        <v>230</v>
      </c>
      <c r="AU441" s="586"/>
      <c r="AV441" s="269"/>
      <c r="AW441" s="586" t="s">
        <v>1</v>
      </c>
      <c r="AX441" s="586"/>
      <c r="AY441" s="269"/>
      <c r="AZ441" s="586" t="s">
        <v>2</v>
      </c>
      <c r="BA441" s="586"/>
      <c r="BB441" s="269"/>
      <c r="BC441" s="586" t="s">
        <v>283</v>
      </c>
      <c r="BD441" s="586"/>
      <c r="BE441" s="269"/>
      <c r="BF441" s="586" t="s">
        <v>284</v>
      </c>
      <c r="BG441" s="586"/>
      <c r="BH441" s="269"/>
      <c r="BI441" s="586" t="s">
        <v>3</v>
      </c>
      <c r="BJ441" s="586"/>
      <c r="BK441" s="269"/>
      <c r="BL441" s="586" t="s">
        <v>4</v>
      </c>
      <c r="BM441" s="586"/>
      <c r="BN441" s="269"/>
      <c r="BO441" s="586" t="s">
        <v>5</v>
      </c>
      <c r="BP441" s="586"/>
      <c r="BQ441" s="269"/>
      <c r="BR441" s="586" t="s">
        <v>6</v>
      </c>
      <c r="BS441" s="586"/>
      <c r="BT441" s="269"/>
      <c r="BU441" s="586" t="s">
        <v>34</v>
      </c>
      <c r="BV441" s="586"/>
      <c r="BW441" s="269"/>
      <c r="BX441" s="481"/>
    </row>
    <row r="442" spans="1:76" s="2" customFormat="1" ht="31" thickBot="1">
      <c r="A442" s="173" t="s">
        <v>39</v>
      </c>
      <c r="B442" s="300" t="s">
        <v>9</v>
      </c>
      <c r="C442" s="211" t="s">
        <v>139</v>
      </c>
      <c r="D442" s="4" t="s">
        <v>40</v>
      </c>
      <c r="E442" s="4" t="s">
        <v>234</v>
      </c>
      <c r="F442" s="211" t="s">
        <v>113</v>
      </c>
      <c r="G442" s="211" t="s">
        <v>424</v>
      </c>
      <c r="H442" s="4" t="s">
        <v>59</v>
      </c>
      <c r="I442" s="695" t="s">
        <v>425</v>
      </c>
      <c r="J442" s="212" t="s">
        <v>133</v>
      </c>
      <c r="K442" s="149" t="s">
        <v>140</v>
      </c>
      <c r="L442" s="222" t="s">
        <v>100</v>
      </c>
      <c r="M442" s="151" t="s">
        <v>141</v>
      </c>
      <c r="N442" s="152" t="s">
        <v>135</v>
      </c>
      <c r="O442" s="151" t="s">
        <v>57</v>
      </c>
      <c r="P442" s="153"/>
      <c r="Q442" s="363" t="s">
        <v>272</v>
      </c>
      <c r="R442" s="364" t="s">
        <v>56</v>
      </c>
      <c r="S442" s="258" t="s">
        <v>41</v>
      </c>
      <c r="T442" s="364" t="s">
        <v>136</v>
      </c>
      <c r="U442" s="419" t="s">
        <v>42</v>
      </c>
      <c r="V442" s="153"/>
      <c r="W442" s="153"/>
      <c r="Y442" s="526"/>
      <c r="Z442" s="5"/>
      <c r="AA442" s="5"/>
      <c r="AB442" s="5"/>
      <c r="AC442" s="5"/>
      <c r="AD442" s="5"/>
      <c r="AE442" s="5"/>
      <c r="AF442" s="5"/>
      <c r="AG442" s="5"/>
      <c r="AH442" s="5"/>
      <c r="AI442" s="5"/>
      <c r="AJ442" s="5"/>
      <c r="AK442" s="5"/>
      <c r="AL442" s="5"/>
      <c r="AM442" s="5"/>
      <c r="AN442" s="5"/>
      <c r="AO442" s="481"/>
      <c r="AP442" s="594"/>
      <c r="AQ442" s="594"/>
      <c r="AR442" s="419" t="s">
        <v>131</v>
      </c>
      <c r="AS442" s="594"/>
      <c r="AT442" s="596" t="s">
        <v>56</v>
      </c>
      <c r="AU442" s="258" t="s">
        <v>41</v>
      </c>
      <c r="AV442" s="594"/>
      <c r="AW442" s="596" t="s">
        <v>56</v>
      </c>
      <c r="AX442" s="258" t="s">
        <v>41</v>
      </c>
      <c r="AY442" s="594"/>
      <c r="AZ442" s="596" t="s">
        <v>56</v>
      </c>
      <c r="BA442" s="258" t="s">
        <v>41</v>
      </c>
      <c r="BB442" s="594"/>
      <c r="BC442" s="596" t="s">
        <v>56</v>
      </c>
      <c r="BD442" s="258" t="s">
        <v>41</v>
      </c>
      <c r="BE442" s="594"/>
      <c r="BF442" s="596" t="s">
        <v>56</v>
      </c>
      <c r="BG442" s="258" t="s">
        <v>41</v>
      </c>
      <c r="BH442" s="594"/>
      <c r="BI442" s="596" t="s">
        <v>56</v>
      </c>
      <c r="BJ442" s="258" t="s">
        <v>41</v>
      </c>
      <c r="BK442" s="594"/>
      <c r="BL442" s="596" t="s">
        <v>56</v>
      </c>
      <c r="BM442" s="258" t="s">
        <v>41</v>
      </c>
      <c r="BN442" s="594"/>
      <c r="BO442" s="596" t="s">
        <v>56</v>
      </c>
      <c r="BP442" s="258" t="s">
        <v>41</v>
      </c>
      <c r="BQ442" s="594"/>
      <c r="BR442" s="596" t="s">
        <v>56</v>
      </c>
      <c r="BS442" s="258" t="s">
        <v>41</v>
      </c>
      <c r="BT442" s="594"/>
      <c r="BU442" s="596" t="s">
        <v>56</v>
      </c>
      <c r="BV442" s="258" t="s">
        <v>41</v>
      </c>
      <c r="BW442" s="594"/>
      <c r="BX442" s="481"/>
    </row>
    <row r="443" spans="1:76" s="2" customFormat="1" ht="14">
      <c r="A443" s="159">
        <v>1</v>
      </c>
      <c r="B443" s="301" t="str">
        <f t="shared" ref="B443:B462" si="186">CONCATENATE(E443,": ",C443)</f>
        <v xml:space="preserve">: </v>
      </c>
      <c r="C443" s="160"/>
      <c r="D443" s="160"/>
      <c r="E443" s="160"/>
      <c r="F443" s="160"/>
      <c r="G443" s="161"/>
      <c r="H443" s="162"/>
      <c r="I443" s="162"/>
      <c r="J443" s="163"/>
      <c r="K443" s="164"/>
      <c r="L443" s="170"/>
      <c r="M443" s="659" t="s">
        <v>313</v>
      </c>
      <c r="N443" s="163"/>
      <c r="O443" s="163"/>
      <c r="P443" s="165"/>
      <c r="Q443" s="365"/>
      <c r="R443" s="259" t="str">
        <f>IF(Q443="Y","",IF(AND(L443="",J443=""),"",IF(L443="",J443,L443)))</f>
        <v/>
      </c>
      <c r="S443" s="260" t="str">
        <f>IF(R443="","",IF(R471="Y",T443,IF(R443&gt;=R463-$AA$35*R467,IF(R443&lt;=R463+$AA$35*R467,R443,""),"")))</f>
        <v/>
      </c>
      <c r="T443" s="259" t="str">
        <f>IF(Q443="Y","",IF(AND(L443="",J443=""),"",IF(L443="",J443*N443,L443*N443)))</f>
        <v/>
      </c>
      <c r="U443" s="259" t="str">
        <f t="shared" ref="U443:U462" si="187">IF(AND(M443="",K443=""),"",IF(M443="",K443,M443))</f>
        <v>TWh Used/TWh supplied</v>
      </c>
      <c r="V443" s="39"/>
      <c r="W443" s="39"/>
      <c r="Y443" s="526"/>
      <c r="Z443" s="5"/>
      <c r="AA443" s="5"/>
      <c r="AB443" s="5"/>
      <c r="AC443" s="5"/>
      <c r="AD443" s="5"/>
      <c r="AE443" s="5"/>
      <c r="AF443" s="5"/>
      <c r="AG443" s="5"/>
      <c r="AH443" s="5"/>
      <c r="AI443" s="5"/>
      <c r="AJ443" s="5"/>
      <c r="AK443" s="5"/>
      <c r="AL443" s="5"/>
      <c r="AM443" s="5"/>
      <c r="AN443" s="5"/>
      <c r="AO443" s="481"/>
      <c r="AP443" s="269"/>
      <c r="AQ443" s="269"/>
      <c r="AR443" s="597" t="str">
        <f>$U443</f>
        <v>TWh Used/TWh supplied</v>
      </c>
      <c r="AS443" s="269"/>
      <c r="AT443" s="598" t="str">
        <f>IF($E443=$AT$47,R443,"")</f>
        <v/>
      </c>
      <c r="AU443" s="598" t="str">
        <f>IF($E443=$AT$47,S443,"")</f>
        <v/>
      </c>
      <c r="AV443" s="269"/>
      <c r="AW443" s="598" t="str">
        <f t="shared" ref="AW443:AX462" si="188">IF($E443=$AW$83,R443,"")</f>
        <v/>
      </c>
      <c r="AX443" s="598" t="str">
        <f t="shared" si="188"/>
        <v/>
      </c>
      <c r="AY443" s="269"/>
      <c r="AZ443" s="598" t="str">
        <f t="shared" ref="AZ443:BA462" si="189">IF($E443=$AZ$83,R443,"")</f>
        <v/>
      </c>
      <c r="BA443" s="598" t="str">
        <f t="shared" si="189"/>
        <v/>
      </c>
      <c r="BB443" s="269"/>
      <c r="BC443" s="598" t="str">
        <f t="shared" ref="BC443:BD462" si="190">IF($E443=$BC$83,R443,"")</f>
        <v/>
      </c>
      <c r="BD443" s="598" t="str">
        <f t="shared" si="190"/>
        <v/>
      </c>
      <c r="BE443" s="269"/>
      <c r="BF443" s="598" t="str">
        <f t="shared" ref="BF443:BG462" si="191">IF($E443=$BF$83,R443,"")</f>
        <v/>
      </c>
      <c r="BG443" s="598" t="str">
        <f t="shared" si="191"/>
        <v/>
      </c>
      <c r="BH443" s="269"/>
      <c r="BI443" s="598" t="str">
        <f t="shared" ref="BI443:BJ462" si="192">IF($E443=$BI$83,R443,"")</f>
        <v/>
      </c>
      <c r="BJ443" s="598" t="str">
        <f t="shared" si="192"/>
        <v/>
      </c>
      <c r="BK443" s="269"/>
      <c r="BL443" s="598" t="str">
        <f t="shared" ref="BL443:BM462" si="193">IF($E443=$BL$83,R443,"")</f>
        <v/>
      </c>
      <c r="BM443" s="598" t="str">
        <f t="shared" si="193"/>
        <v/>
      </c>
      <c r="BN443" s="269"/>
      <c r="BO443" s="598" t="str">
        <f t="shared" ref="BO443:BP462" si="194">IF($E443=$BO$83,R443,"")</f>
        <v/>
      </c>
      <c r="BP443" s="598" t="str">
        <f t="shared" si="194"/>
        <v/>
      </c>
      <c r="BQ443" s="269"/>
      <c r="BR443" s="598" t="str">
        <f t="shared" ref="BR443:BS462" si="195">IF($E443=$BR$83,R443,"")</f>
        <v/>
      </c>
      <c r="BS443" s="598" t="str">
        <f t="shared" si="195"/>
        <v/>
      </c>
      <c r="BT443" s="269"/>
      <c r="BU443" s="598" t="str">
        <f t="shared" ref="BU443:BV462" si="196">IF($E443=$BU$83,R443,"")</f>
        <v/>
      </c>
      <c r="BV443" s="598" t="str">
        <f t="shared" si="196"/>
        <v/>
      </c>
      <c r="BW443" s="269"/>
      <c r="BX443" s="481"/>
    </row>
    <row r="444" spans="1:76" s="2" customFormat="1" ht="14">
      <c r="A444" s="159">
        <v>2</v>
      </c>
      <c r="B444" s="301" t="str">
        <f t="shared" si="186"/>
        <v xml:space="preserve">: </v>
      </c>
      <c r="C444" s="160"/>
      <c r="D444" s="160"/>
      <c r="E444" s="160"/>
      <c r="F444" s="160"/>
      <c r="G444" s="161"/>
      <c r="H444" s="162"/>
      <c r="I444" s="162"/>
      <c r="J444" s="163"/>
      <c r="K444" s="163"/>
      <c r="L444" s="170"/>
      <c r="M444" s="659" t="s">
        <v>313</v>
      </c>
      <c r="N444" s="163"/>
      <c r="O444" s="163"/>
      <c r="P444" s="165"/>
      <c r="Q444" s="365"/>
      <c r="R444" s="259" t="str">
        <f t="shared" ref="R444:R462" si="197">IF(Q444="Y","",IF(AND(L444="",J444=""),"",IF(L444="",J444,L444)))</f>
        <v/>
      </c>
      <c r="S444" s="260" t="str">
        <f>IF(R444="","",IF(R471="Y",T444,IF(R444&gt;=R463-$AA$35*R467,IF(R444&lt;=R463+$AA$35*R467,R444,""),"")))</f>
        <v/>
      </c>
      <c r="T444" s="259" t="str">
        <f t="shared" ref="T444:T462" si="198">IF(Q444="Y","",IF(AND(L444="",J444=""),"",IF(L444="",J444*N444,L444*N444)))</f>
        <v/>
      </c>
      <c r="U444" s="259" t="str">
        <f t="shared" si="187"/>
        <v>TWh Used/TWh supplied</v>
      </c>
      <c r="V444" s="39"/>
      <c r="W444" s="39"/>
      <c r="Y444" s="526"/>
      <c r="Z444" s="5"/>
      <c r="AA444" s="5"/>
      <c r="AB444" s="5"/>
      <c r="AC444" s="5"/>
      <c r="AD444" s="5"/>
      <c r="AE444" s="5"/>
      <c r="AF444" s="5"/>
      <c r="AG444" s="5"/>
      <c r="AH444" s="5"/>
      <c r="AI444" s="5"/>
      <c r="AJ444" s="5"/>
      <c r="AK444" s="5"/>
      <c r="AL444" s="5"/>
      <c r="AM444" s="5"/>
      <c r="AN444" s="5"/>
      <c r="AO444" s="481"/>
      <c r="AP444" s="269"/>
      <c r="AQ444" s="269"/>
      <c r="AR444" s="600"/>
      <c r="AS444" s="269"/>
      <c r="AT444" s="598" t="str">
        <f t="shared" ref="AT444:AU462" si="199">IF($E444=$AT$47,R444,"")</f>
        <v/>
      </c>
      <c r="AU444" s="598" t="str">
        <f t="shared" si="199"/>
        <v/>
      </c>
      <c r="AV444" s="269"/>
      <c r="AW444" s="598" t="str">
        <f t="shared" si="188"/>
        <v/>
      </c>
      <c r="AX444" s="598" t="str">
        <f t="shared" si="188"/>
        <v/>
      </c>
      <c r="AY444" s="269"/>
      <c r="AZ444" s="598" t="str">
        <f t="shared" si="189"/>
        <v/>
      </c>
      <c r="BA444" s="598" t="str">
        <f t="shared" si="189"/>
        <v/>
      </c>
      <c r="BB444" s="269"/>
      <c r="BC444" s="598" t="str">
        <f t="shared" si="190"/>
        <v/>
      </c>
      <c r="BD444" s="598" t="str">
        <f t="shared" si="190"/>
        <v/>
      </c>
      <c r="BE444" s="269"/>
      <c r="BF444" s="598" t="str">
        <f t="shared" si="191"/>
        <v/>
      </c>
      <c r="BG444" s="598" t="str">
        <f t="shared" si="191"/>
        <v/>
      </c>
      <c r="BH444" s="269"/>
      <c r="BI444" s="598" t="str">
        <f t="shared" si="192"/>
        <v/>
      </c>
      <c r="BJ444" s="598" t="str">
        <f t="shared" si="192"/>
        <v/>
      </c>
      <c r="BK444" s="269"/>
      <c r="BL444" s="598" t="str">
        <f t="shared" si="193"/>
        <v/>
      </c>
      <c r="BM444" s="598" t="str">
        <f t="shared" si="193"/>
        <v/>
      </c>
      <c r="BN444" s="269"/>
      <c r="BO444" s="598" t="str">
        <f t="shared" si="194"/>
        <v/>
      </c>
      <c r="BP444" s="598" t="str">
        <f t="shared" si="194"/>
        <v/>
      </c>
      <c r="BQ444" s="269"/>
      <c r="BR444" s="598" t="str">
        <f t="shared" si="195"/>
        <v/>
      </c>
      <c r="BS444" s="598" t="str">
        <f t="shared" si="195"/>
        <v/>
      </c>
      <c r="BT444" s="269"/>
      <c r="BU444" s="598" t="str">
        <f t="shared" si="196"/>
        <v/>
      </c>
      <c r="BV444" s="598" t="str">
        <f t="shared" si="196"/>
        <v/>
      </c>
      <c r="BW444" s="269"/>
      <c r="BX444" s="481"/>
    </row>
    <row r="445" spans="1:76" s="2" customFormat="1" ht="14">
      <c r="A445" s="159">
        <v>3</v>
      </c>
      <c r="B445" s="301" t="str">
        <f>CONCATENATE(E445,": ",C445)</f>
        <v xml:space="preserve">: </v>
      </c>
      <c r="C445" s="168"/>
      <c r="D445" s="162"/>
      <c r="E445" s="162"/>
      <c r="F445" s="169"/>
      <c r="G445" s="161"/>
      <c r="H445" s="162"/>
      <c r="I445" s="162"/>
      <c r="J445" s="170"/>
      <c r="K445" s="170"/>
      <c r="L445" s="170"/>
      <c r="M445" s="659" t="s">
        <v>313</v>
      </c>
      <c r="N445" s="163"/>
      <c r="O445" s="163"/>
      <c r="P445" s="165"/>
      <c r="Q445" s="365"/>
      <c r="R445" s="259" t="str">
        <f t="shared" si="197"/>
        <v/>
      </c>
      <c r="S445" s="260" t="str">
        <f>IF(R445="","",IF(R471="Y",T445,IF(R445&gt;=R463-$AA$35*R467,IF(R445&lt;=R463+$AA$35*R467,R445,""),"")))</f>
        <v/>
      </c>
      <c r="T445" s="259" t="str">
        <f t="shared" si="198"/>
        <v/>
      </c>
      <c r="U445" s="259" t="str">
        <f t="shared" si="187"/>
        <v>TWh Used/TWh supplied</v>
      </c>
      <c r="V445" s="39"/>
      <c r="W445" s="39"/>
      <c r="Y445" s="526"/>
      <c r="Z445" s="5"/>
      <c r="AA445" s="5"/>
      <c r="AB445" s="5"/>
      <c r="AC445" s="5"/>
      <c r="AD445" s="5"/>
      <c r="AE445" s="5"/>
      <c r="AF445" s="5"/>
      <c r="AG445" s="5"/>
      <c r="AH445" s="5"/>
      <c r="AI445" s="5"/>
      <c r="AJ445" s="5"/>
      <c r="AK445" s="5"/>
      <c r="AL445" s="5"/>
      <c r="AM445" s="5"/>
      <c r="AN445" s="5"/>
      <c r="AO445" s="481"/>
      <c r="AP445" s="269"/>
      <c r="AQ445" s="269"/>
      <c r="AR445" s="600"/>
      <c r="AS445" s="269"/>
      <c r="AT445" s="598" t="str">
        <f t="shared" si="199"/>
        <v/>
      </c>
      <c r="AU445" s="598" t="str">
        <f t="shared" si="199"/>
        <v/>
      </c>
      <c r="AV445" s="269"/>
      <c r="AW445" s="598" t="str">
        <f t="shared" si="188"/>
        <v/>
      </c>
      <c r="AX445" s="598" t="str">
        <f t="shared" si="188"/>
        <v/>
      </c>
      <c r="AY445" s="269"/>
      <c r="AZ445" s="598" t="str">
        <f t="shared" si="189"/>
        <v/>
      </c>
      <c r="BA445" s="598" t="str">
        <f t="shared" si="189"/>
        <v/>
      </c>
      <c r="BB445" s="269"/>
      <c r="BC445" s="598" t="str">
        <f t="shared" si="190"/>
        <v/>
      </c>
      <c r="BD445" s="598" t="str">
        <f t="shared" si="190"/>
        <v/>
      </c>
      <c r="BE445" s="269"/>
      <c r="BF445" s="598" t="str">
        <f t="shared" si="191"/>
        <v/>
      </c>
      <c r="BG445" s="598" t="str">
        <f t="shared" si="191"/>
        <v/>
      </c>
      <c r="BH445" s="269"/>
      <c r="BI445" s="598" t="str">
        <f t="shared" si="192"/>
        <v/>
      </c>
      <c r="BJ445" s="598" t="str">
        <f t="shared" si="192"/>
        <v/>
      </c>
      <c r="BK445" s="269"/>
      <c r="BL445" s="598" t="str">
        <f t="shared" si="193"/>
        <v/>
      </c>
      <c r="BM445" s="598" t="str">
        <f t="shared" si="193"/>
        <v/>
      </c>
      <c r="BN445" s="269"/>
      <c r="BO445" s="598" t="str">
        <f t="shared" si="194"/>
        <v/>
      </c>
      <c r="BP445" s="598" t="str">
        <f t="shared" si="194"/>
        <v/>
      </c>
      <c r="BQ445" s="269"/>
      <c r="BR445" s="598" t="str">
        <f t="shared" si="195"/>
        <v/>
      </c>
      <c r="BS445" s="598" t="str">
        <f t="shared" si="195"/>
        <v/>
      </c>
      <c r="BT445" s="269"/>
      <c r="BU445" s="598" t="str">
        <f t="shared" si="196"/>
        <v/>
      </c>
      <c r="BV445" s="598" t="str">
        <f t="shared" si="196"/>
        <v/>
      </c>
      <c r="BW445" s="269"/>
      <c r="BX445" s="481"/>
    </row>
    <row r="446" spans="1:76" s="2" customFormat="1" ht="14">
      <c r="A446" s="159">
        <v>4</v>
      </c>
      <c r="B446" s="301" t="str">
        <f t="shared" si="186"/>
        <v xml:space="preserve">: </v>
      </c>
      <c r="C446" s="168"/>
      <c r="D446" s="162"/>
      <c r="E446" s="162"/>
      <c r="F446" s="169"/>
      <c r="G446" s="161"/>
      <c r="H446" s="162"/>
      <c r="I446" s="162"/>
      <c r="J446" s="170"/>
      <c r="K446" s="170"/>
      <c r="L446" s="170"/>
      <c r="M446" s="659" t="s">
        <v>313</v>
      </c>
      <c r="N446" s="163"/>
      <c r="O446" s="163"/>
      <c r="P446" s="165"/>
      <c r="Q446" s="365"/>
      <c r="R446" s="259" t="str">
        <f t="shared" si="197"/>
        <v/>
      </c>
      <c r="S446" s="260" t="str">
        <f>IF(R446="","",IF(R471="Y",T446,IF(R446&gt;=R463-$AA$35*R467,IF(R446&lt;=R463+$AA$35*R467,R446,""),"")))</f>
        <v/>
      </c>
      <c r="T446" s="259" t="str">
        <f t="shared" si="198"/>
        <v/>
      </c>
      <c r="U446" s="259" t="str">
        <f t="shared" si="187"/>
        <v>TWh Used/TWh supplied</v>
      </c>
      <c r="V446" s="39"/>
      <c r="W446" s="39"/>
      <c r="Y446" s="526"/>
      <c r="Z446" s="5"/>
      <c r="AA446" s="5"/>
      <c r="AB446" s="5"/>
      <c r="AC446" s="5"/>
      <c r="AD446" s="5"/>
      <c r="AE446" s="5"/>
      <c r="AF446" s="5"/>
      <c r="AG446" s="5"/>
      <c r="AH446" s="5"/>
      <c r="AI446" s="5"/>
      <c r="AJ446" s="5"/>
      <c r="AK446" s="5"/>
      <c r="AL446" s="5"/>
      <c r="AM446" s="5"/>
      <c r="AN446" s="5"/>
      <c r="AO446" s="481"/>
      <c r="AP446" s="269"/>
      <c r="AQ446" s="269"/>
      <c r="AR446" s="600"/>
      <c r="AS446" s="269"/>
      <c r="AT446" s="598" t="str">
        <f t="shared" si="199"/>
        <v/>
      </c>
      <c r="AU446" s="598" t="str">
        <f t="shared" si="199"/>
        <v/>
      </c>
      <c r="AV446" s="269"/>
      <c r="AW446" s="598" t="str">
        <f t="shared" si="188"/>
        <v/>
      </c>
      <c r="AX446" s="598" t="str">
        <f t="shared" si="188"/>
        <v/>
      </c>
      <c r="AY446" s="269"/>
      <c r="AZ446" s="598" t="str">
        <f t="shared" si="189"/>
        <v/>
      </c>
      <c r="BA446" s="598" t="str">
        <f t="shared" si="189"/>
        <v/>
      </c>
      <c r="BB446" s="269"/>
      <c r="BC446" s="598" t="str">
        <f t="shared" si="190"/>
        <v/>
      </c>
      <c r="BD446" s="598" t="str">
        <f t="shared" si="190"/>
        <v/>
      </c>
      <c r="BE446" s="269"/>
      <c r="BF446" s="598" t="str">
        <f t="shared" si="191"/>
        <v/>
      </c>
      <c r="BG446" s="598" t="str">
        <f t="shared" si="191"/>
        <v/>
      </c>
      <c r="BH446" s="269"/>
      <c r="BI446" s="598" t="str">
        <f t="shared" si="192"/>
        <v/>
      </c>
      <c r="BJ446" s="598" t="str">
        <f t="shared" si="192"/>
        <v/>
      </c>
      <c r="BK446" s="269"/>
      <c r="BL446" s="598" t="str">
        <f t="shared" si="193"/>
        <v/>
      </c>
      <c r="BM446" s="598" t="str">
        <f t="shared" si="193"/>
        <v/>
      </c>
      <c r="BN446" s="269"/>
      <c r="BO446" s="598" t="str">
        <f t="shared" si="194"/>
        <v/>
      </c>
      <c r="BP446" s="598" t="str">
        <f t="shared" si="194"/>
        <v/>
      </c>
      <c r="BQ446" s="269"/>
      <c r="BR446" s="598" t="str">
        <f t="shared" si="195"/>
        <v/>
      </c>
      <c r="BS446" s="598" t="str">
        <f t="shared" si="195"/>
        <v/>
      </c>
      <c r="BT446" s="269"/>
      <c r="BU446" s="598" t="str">
        <f t="shared" si="196"/>
        <v/>
      </c>
      <c r="BV446" s="598" t="str">
        <f t="shared" si="196"/>
        <v/>
      </c>
      <c r="BW446" s="269"/>
      <c r="BX446" s="481"/>
    </row>
    <row r="447" spans="1:76" s="2" customFormat="1" ht="14">
      <c r="A447" s="159">
        <v>5</v>
      </c>
      <c r="B447" s="301" t="str">
        <f t="shared" si="186"/>
        <v xml:space="preserve">: </v>
      </c>
      <c r="C447" s="169"/>
      <c r="D447" s="169"/>
      <c r="E447" s="169"/>
      <c r="F447" s="169"/>
      <c r="G447" s="161"/>
      <c r="H447" s="162"/>
      <c r="I447" s="162"/>
      <c r="J447" s="170"/>
      <c r="K447" s="170"/>
      <c r="L447" s="170"/>
      <c r="M447" s="659" t="s">
        <v>313</v>
      </c>
      <c r="N447" s="163"/>
      <c r="O447" s="163"/>
      <c r="P447" s="165"/>
      <c r="Q447" s="365"/>
      <c r="R447" s="259" t="str">
        <f t="shared" si="197"/>
        <v/>
      </c>
      <c r="S447" s="260" t="str">
        <f>IF(R447="","",IF(R471="Y",T447,IF(R447&gt;=R463-$AA$35*R467,IF(R447&lt;=R463+$AA$35*R467,R447,""),"")))</f>
        <v/>
      </c>
      <c r="T447" s="259" t="str">
        <f t="shared" si="198"/>
        <v/>
      </c>
      <c r="U447" s="259" t="str">
        <f t="shared" si="187"/>
        <v>TWh Used/TWh supplied</v>
      </c>
      <c r="V447" s="39"/>
      <c r="W447" s="39"/>
      <c r="Y447" s="526"/>
      <c r="Z447" s="5"/>
      <c r="AA447" s="5"/>
      <c r="AB447" s="5"/>
      <c r="AC447" s="5"/>
      <c r="AD447" s="5"/>
      <c r="AE447" s="5"/>
      <c r="AF447" s="5"/>
      <c r="AG447" s="5"/>
      <c r="AH447" s="5"/>
      <c r="AI447" s="5"/>
      <c r="AJ447" s="5"/>
      <c r="AK447" s="5"/>
      <c r="AL447" s="5"/>
      <c r="AM447" s="5"/>
      <c r="AN447" s="5"/>
      <c r="AO447" s="481"/>
      <c r="AP447" s="269"/>
      <c r="AQ447" s="269"/>
      <c r="AR447" s="600"/>
      <c r="AS447" s="269"/>
      <c r="AT447" s="598" t="str">
        <f t="shared" si="199"/>
        <v/>
      </c>
      <c r="AU447" s="598" t="str">
        <f t="shared" si="199"/>
        <v/>
      </c>
      <c r="AV447" s="269"/>
      <c r="AW447" s="598" t="str">
        <f t="shared" si="188"/>
        <v/>
      </c>
      <c r="AX447" s="598" t="str">
        <f t="shared" si="188"/>
        <v/>
      </c>
      <c r="AY447" s="269"/>
      <c r="AZ447" s="598" t="str">
        <f t="shared" si="189"/>
        <v/>
      </c>
      <c r="BA447" s="598" t="str">
        <f t="shared" si="189"/>
        <v/>
      </c>
      <c r="BB447" s="269"/>
      <c r="BC447" s="598" t="str">
        <f t="shared" si="190"/>
        <v/>
      </c>
      <c r="BD447" s="598" t="str">
        <f t="shared" si="190"/>
        <v/>
      </c>
      <c r="BE447" s="269"/>
      <c r="BF447" s="598" t="str">
        <f t="shared" si="191"/>
        <v/>
      </c>
      <c r="BG447" s="598" t="str">
        <f t="shared" si="191"/>
        <v/>
      </c>
      <c r="BH447" s="269"/>
      <c r="BI447" s="598" t="str">
        <f t="shared" si="192"/>
        <v/>
      </c>
      <c r="BJ447" s="598" t="str">
        <f t="shared" si="192"/>
        <v/>
      </c>
      <c r="BK447" s="269"/>
      <c r="BL447" s="598" t="str">
        <f t="shared" si="193"/>
        <v/>
      </c>
      <c r="BM447" s="598" t="str">
        <f t="shared" si="193"/>
        <v/>
      </c>
      <c r="BN447" s="269"/>
      <c r="BO447" s="598" t="str">
        <f t="shared" si="194"/>
        <v/>
      </c>
      <c r="BP447" s="598" t="str">
        <f t="shared" si="194"/>
        <v/>
      </c>
      <c r="BQ447" s="269"/>
      <c r="BR447" s="598" t="str">
        <f t="shared" si="195"/>
        <v/>
      </c>
      <c r="BS447" s="598" t="str">
        <f t="shared" si="195"/>
        <v/>
      </c>
      <c r="BT447" s="269"/>
      <c r="BU447" s="598" t="str">
        <f t="shared" si="196"/>
        <v/>
      </c>
      <c r="BV447" s="598" t="str">
        <f t="shared" si="196"/>
        <v/>
      </c>
      <c r="BW447" s="269"/>
      <c r="BX447" s="481"/>
    </row>
    <row r="448" spans="1:76" s="2" customFormat="1" ht="14">
      <c r="A448" s="159">
        <v>6</v>
      </c>
      <c r="B448" s="301" t="str">
        <f t="shared" si="186"/>
        <v xml:space="preserve">: </v>
      </c>
      <c r="C448" s="169"/>
      <c r="D448" s="169"/>
      <c r="E448" s="169"/>
      <c r="F448" s="169"/>
      <c r="G448" s="161"/>
      <c r="H448" s="162"/>
      <c r="I448" s="162"/>
      <c r="J448" s="170"/>
      <c r="K448" s="170"/>
      <c r="L448" s="170"/>
      <c r="M448" s="659" t="s">
        <v>313</v>
      </c>
      <c r="N448" s="163"/>
      <c r="O448" s="163"/>
      <c r="P448" s="165"/>
      <c r="Q448" s="365"/>
      <c r="R448" s="259" t="str">
        <f t="shared" si="197"/>
        <v/>
      </c>
      <c r="S448" s="260" t="str">
        <f>IF(R448="","",IF(R471="Y",T448,IF(R448&gt;=R463-$AA$35*R467,IF(R448&lt;=R463+$AA$35*R467,R448,""),"")))</f>
        <v/>
      </c>
      <c r="T448" s="259" t="str">
        <f t="shared" si="198"/>
        <v/>
      </c>
      <c r="U448" s="259" t="str">
        <f t="shared" si="187"/>
        <v>TWh Used/TWh supplied</v>
      </c>
      <c r="V448" s="39"/>
      <c r="W448" s="39"/>
      <c r="Y448" s="526"/>
      <c r="Z448" s="5"/>
      <c r="AA448" s="5"/>
      <c r="AB448" s="5"/>
      <c r="AC448" s="5"/>
      <c r="AD448" s="5"/>
      <c r="AE448" s="5"/>
      <c r="AF448" s="5"/>
      <c r="AG448" s="5"/>
      <c r="AH448" s="5"/>
      <c r="AI448" s="5"/>
      <c r="AJ448" s="5"/>
      <c r="AK448" s="5"/>
      <c r="AL448" s="5"/>
      <c r="AM448" s="5"/>
      <c r="AN448" s="5"/>
      <c r="AO448" s="481"/>
      <c r="AP448" s="269"/>
      <c r="AQ448" s="269"/>
      <c r="AR448" s="600"/>
      <c r="AS448" s="269"/>
      <c r="AT448" s="598" t="str">
        <f t="shared" si="199"/>
        <v/>
      </c>
      <c r="AU448" s="598" t="str">
        <f t="shared" si="199"/>
        <v/>
      </c>
      <c r="AV448" s="269"/>
      <c r="AW448" s="598" t="str">
        <f t="shared" si="188"/>
        <v/>
      </c>
      <c r="AX448" s="598" t="str">
        <f t="shared" si="188"/>
        <v/>
      </c>
      <c r="AY448" s="269"/>
      <c r="AZ448" s="598" t="str">
        <f t="shared" si="189"/>
        <v/>
      </c>
      <c r="BA448" s="598" t="str">
        <f t="shared" si="189"/>
        <v/>
      </c>
      <c r="BB448" s="269"/>
      <c r="BC448" s="598" t="str">
        <f t="shared" si="190"/>
        <v/>
      </c>
      <c r="BD448" s="598" t="str">
        <f t="shared" si="190"/>
        <v/>
      </c>
      <c r="BE448" s="269"/>
      <c r="BF448" s="598" t="str">
        <f t="shared" si="191"/>
        <v/>
      </c>
      <c r="BG448" s="598" t="str">
        <f t="shared" si="191"/>
        <v/>
      </c>
      <c r="BH448" s="269"/>
      <c r="BI448" s="598" t="str">
        <f t="shared" si="192"/>
        <v/>
      </c>
      <c r="BJ448" s="598" t="str">
        <f t="shared" si="192"/>
        <v/>
      </c>
      <c r="BK448" s="269"/>
      <c r="BL448" s="598" t="str">
        <f t="shared" si="193"/>
        <v/>
      </c>
      <c r="BM448" s="598" t="str">
        <f t="shared" si="193"/>
        <v/>
      </c>
      <c r="BN448" s="269"/>
      <c r="BO448" s="598" t="str">
        <f t="shared" si="194"/>
        <v/>
      </c>
      <c r="BP448" s="598" t="str">
        <f t="shared" si="194"/>
        <v/>
      </c>
      <c r="BQ448" s="269"/>
      <c r="BR448" s="598" t="str">
        <f t="shared" si="195"/>
        <v/>
      </c>
      <c r="BS448" s="598" t="str">
        <f t="shared" si="195"/>
        <v/>
      </c>
      <c r="BT448" s="269"/>
      <c r="BU448" s="598" t="str">
        <f t="shared" si="196"/>
        <v/>
      </c>
      <c r="BV448" s="598" t="str">
        <f t="shared" si="196"/>
        <v/>
      </c>
      <c r="BW448" s="269"/>
      <c r="BX448" s="481"/>
    </row>
    <row r="449" spans="1:76" s="2" customFormat="1" ht="14">
      <c r="A449" s="159">
        <v>7</v>
      </c>
      <c r="B449" s="301" t="str">
        <f t="shared" si="186"/>
        <v xml:space="preserve">: </v>
      </c>
      <c r="C449" s="169"/>
      <c r="D449" s="169"/>
      <c r="E449" s="169"/>
      <c r="F449" s="169"/>
      <c r="G449" s="161"/>
      <c r="H449" s="162"/>
      <c r="I449" s="162"/>
      <c r="J449" s="170"/>
      <c r="K449" s="170"/>
      <c r="L449" s="170"/>
      <c r="M449" s="659" t="s">
        <v>313</v>
      </c>
      <c r="N449" s="163"/>
      <c r="O449" s="163"/>
      <c r="P449" s="165"/>
      <c r="Q449" s="365"/>
      <c r="R449" s="259" t="str">
        <f t="shared" si="197"/>
        <v/>
      </c>
      <c r="S449" s="260" t="str">
        <f>IF(R449="","",IF(R471="Y",T449,IF(R449&gt;=R463-$AA$35*R467,IF(R449&lt;=R463+$AA$35*R467,R449,""),"")))</f>
        <v/>
      </c>
      <c r="T449" s="259" t="str">
        <f t="shared" si="198"/>
        <v/>
      </c>
      <c r="U449" s="259" t="str">
        <f t="shared" si="187"/>
        <v>TWh Used/TWh supplied</v>
      </c>
      <c r="V449" s="39"/>
      <c r="W449" s="39"/>
      <c r="Y449" s="526"/>
      <c r="Z449" s="5"/>
      <c r="AA449" s="5"/>
      <c r="AB449" s="5"/>
      <c r="AC449" s="5"/>
      <c r="AD449" s="5"/>
      <c r="AE449" s="5"/>
      <c r="AF449" s="5"/>
      <c r="AG449" s="5"/>
      <c r="AH449" s="5"/>
      <c r="AI449" s="5"/>
      <c r="AJ449" s="5"/>
      <c r="AK449" s="5"/>
      <c r="AL449" s="5"/>
      <c r="AM449" s="5"/>
      <c r="AN449" s="5"/>
      <c r="AO449" s="481"/>
      <c r="AP449" s="269"/>
      <c r="AQ449" s="269"/>
      <c r="AR449" s="600"/>
      <c r="AS449" s="269"/>
      <c r="AT449" s="598" t="str">
        <f t="shared" si="199"/>
        <v/>
      </c>
      <c r="AU449" s="598" t="str">
        <f t="shared" si="199"/>
        <v/>
      </c>
      <c r="AV449" s="269"/>
      <c r="AW449" s="598" t="str">
        <f t="shared" si="188"/>
        <v/>
      </c>
      <c r="AX449" s="598" t="str">
        <f t="shared" si="188"/>
        <v/>
      </c>
      <c r="AY449" s="269"/>
      <c r="AZ449" s="598" t="str">
        <f t="shared" si="189"/>
        <v/>
      </c>
      <c r="BA449" s="598" t="str">
        <f t="shared" si="189"/>
        <v/>
      </c>
      <c r="BB449" s="269"/>
      <c r="BC449" s="598" t="str">
        <f t="shared" si="190"/>
        <v/>
      </c>
      <c r="BD449" s="598" t="str">
        <f t="shared" si="190"/>
        <v/>
      </c>
      <c r="BE449" s="269"/>
      <c r="BF449" s="598" t="str">
        <f t="shared" si="191"/>
        <v/>
      </c>
      <c r="BG449" s="598" t="str">
        <f t="shared" si="191"/>
        <v/>
      </c>
      <c r="BH449" s="269"/>
      <c r="BI449" s="598" t="str">
        <f t="shared" si="192"/>
        <v/>
      </c>
      <c r="BJ449" s="598" t="str">
        <f t="shared" si="192"/>
        <v/>
      </c>
      <c r="BK449" s="269"/>
      <c r="BL449" s="598" t="str">
        <f t="shared" si="193"/>
        <v/>
      </c>
      <c r="BM449" s="598" t="str">
        <f t="shared" si="193"/>
        <v/>
      </c>
      <c r="BN449" s="269"/>
      <c r="BO449" s="598" t="str">
        <f t="shared" si="194"/>
        <v/>
      </c>
      <c r="BP449" s="598" t="str">
        <f t="shared" si="194"/>
        <v/>
      </c>
      <c r="BQ449" s="269"/>
      <c r="BR449" s="598" t="str">
        <f t="shared" si="195"/>
        <v/>
      </c>
      <c r="BS449" s="598" t="str">
        <f t="shared" si="195"/>
        <v/>
      </c>
      <c r="BT449" s="269"/>
      <c r="BU449" s="598" t="str">
        <f t="shared" si="196"/>
        <v/>
      </c>
      <c r="BV449" s="598" t="str">
        <f t="shared" si="196"/>
        <v/>
      </c>
      <c r="BW449" s="269"/>
      <c r="BX449" s="481"/>
    </row>
    <row r="450" spans="1:76" s="2" customFormat="1" ht="14">
      <c r="A450" s="159">
        <v>8</v>
      </c>
      <c r="B450" s="301" t="str">
        <f t="shared" si="186"/>
        <v xml:space="preserve">: </v>
      </c>
      <c r="C450" s="169"/>
      <c r="D450" s="169"/>
      <c r="E450" s="169"/>
      <c r="F450" s="169"/>
      <c r="G450" s="161"/>
      <c r="H450" s="162"/>
      <c r="I450" s="162"/>
      <c r="J450" s="170"/>
      <c r="K450" s="170"/>
      <c r="L450" s="170"/>
      <c r="M450" s="659" t="s">
        <v>313</v>
      </c>
      <c r="N450" s="163"/>
      <c r="O450" s="163"/>
      <c r="P450" s="165"/>
      <c r="Q450" s="365"/>
      <c r="R450" s="259" t="str">
        <f t="shared" si="197"/>
        <v/>
      </c>
      <c r="S450" s="260" t="str">
        <f>IF(R450="","",IF(R471="Y",T450,IF(R450&gt;=R463-$AA$35*R467,IF(R450&lt;=R463+$AA$35*R467,R450,""),"")))</f>
        <v/>
      </c>
      <c r="T450" s="259" t="str">
        <f t="shared" si="198"/>
        <v/>
      </c>
      <c r="U450" s="259" t="str">
        <f t="shared" si="187"/>
        <v>TWh Used/TWh supplied</v>
      </c>
      <c r="V450" s="39"/>
      <c r="W450" s="39"/>
      <c r="Y450" s="526"/>
      <c r="Z450" s="5"/>
      <c r="AA450" s="5"/>
      <c r="AB450" s="5"/>
      <c r="AC450" s="5"/>
      <c r="AD450" s="5"/>
      <c r="AE450" s="5"/>
      <c r="AF450" s="5"/>
      <c r="AG450" s="5"/>
      <c r="AH450" s="5"/>
      <c r="AI450" s="5"/>
      <c r="AJ450" s="5"/>
      <c r="AK450" s="5"/>
      <c r="AL450" s="5"/>
      <c r="AM450" s="5"/>
      <c r="AN450" s="5"/>
      <c r="AO450" s="481"/>
      <c r="AP450" s="269"/>
      <c r="AQ450" s="269"/>
      <c r="AR450" s="600"/>
      <c r="AS450" s="269"/>
      <c r="AT450" s="598" t="str">
        <f t="shared" si="199"/>
        <v/>
      </c>
      <c r="AU450" s="598" t="str">
        <f t="shared" si="199"/>
        <v/>
      </c>
      <c r="AV450" s="269"/>
      <c r="AW450" s="598" t="str">
        <f t="shared" si="188"/>
        <v/>
      </c>
      <c r="AX450" s="598" t="str">
        <f t="shared" si="188"/>
        <v/>
      </c>
      <c r="AY450" s="269"/>
      <c r="AZ450" s="598" t="str">
        <f t="shared" si="189"/>
        <v/>
      </c>
      <c r="BA450" s="598" t="str">
        <f t="shared" si="189"/>
        <v/>
      </c>
      <c r="BB450" s="269"/>
      <c r="BC450" s="598" t="str">
        <f t="shared" si="190"/>
        <v/>
      </c>
      <c r="BD450" s="598" t="str">
        <f t="shared" si="190"/>
        <v/>
      </c>
      <c r="BE450" s="269"/>
      <c r="BF450" s="598" t="str">
        <f t="shared" si="191"/>
        <v/>
      </c>
      <c r="BG450" s="598" t="str">
        <f t="shared" si="191"/>
        <v/>
      </c>
      <c r="BH450" s="269"/>
      <c r="BI450" s="598" t="str">
        <f t="shared" si="192"/>
        <v/>
      </c>
      <c r="BJ450" s="598" t="str">
        <f t="shared" si="192"/>
        <v/>
      </c>
      <c r="BK450" s="269"/>
      <c r="BL450" s="598" t="str">
        <f t="shared" si="193"/>
        <v/>
      </c>
      <c r="BM450" s="598" t="str">
        <f t="shared" si="193"/>
        <v/>
      </c>
      <c r="BN450" s="269"/>
      <c r="BO450" s="598" t="str">
        <f t="shared" si="194"/>
        <v/>
      </c>
      <c r="BP450" s="598" t="str">
        <f t="shared" si="194"/>
        <v/>
      </c>
      <c r="BQ450" s="269"/>
      <c r="BR450" s="598" t="str">
        <f t="shared" si="195"/>
        <v/>
      </c>
      <c r="BS450" s="598" t="str">
        <f t="shared" si="195"/>
        <v/>
      </c>
      <c r="BT450" s="269"/>
      <c r="BU450" s="598" t="str">
        <f t="shared" si="196"/>
        <v/>
      </c>
      <c r="BV450" s="598" t="str">
        <f t="shared" si="196"/>
        <v/>
      </c>
      <c r="BW450" s="269"/>
      <c r="BX450" s="481"/>
    </row>
    <row r="451" spans="1:76" s="2" customFormat="1" ht="14">
      <c r="A451" s="159">
        <v>9</v>
      </c>
      <c r="B451" s="301" t="str">
        <f t="shared" si="186"/>
        <v xml:space="preserve">: </v>
      </c>
      <c r="C451" s="169"/>
      <c r="D451" s="169"/>
      <c r="E451" s="169"/>
      <c r="F451" s="169"/>
      <c r="G451" s="161"/>
      <c r="H451" s="162"/>
      <c r="I451" s="162"/>
      <c r="J451" s="170"/>
      <c r="K451" s="170"/>
      <c r="L451" s="170"/>
      <c r="M451" s="659" t="s">
        <v>313</v>
      </c>
      <c r="N451" s="163"/>
      <c r="O451" s="163"/>
      <c r="P451" s="165"/>
      <c r="Q451" s="365"/>
      <c r="R451" s="259" t="str">
        <f t="shared" si="197"/>
        <v/>
      </c>
      <c r="S451" s="260" t="str">
        <f>IF(R451="","",IF(R471="Y",T451,IF(R451&gt;=R463-$AA$35*R467,IF(R451&lt;=R463+$AA$35*R467,R451,""),"")))</f>
        <v/>
      </c>
      <c r="T451" s="259" t="str">
        <f t="shared" si="198"/>
        <v/>
      </c>
      <c r="U451" s="259" t="str">
        <f t="shared" si="187"/>
        <v>TWh Used/TWh supplied</v>
      </c>
      <c r="V451" s="39"/>
      <c r="W451" s="39"/>
      <c r="Y451" s="526"/>
      <c r="Z451" s="5"/>
      <c r="AA451" s="5"/>
      <c r="AB451" s="5"/>
      <c r="AC451" s="5"/>
      <c r="AD451" s="5"/>
      <c r="AE451" s="5"/>
      <c r="AF451" s="5"/>
      <c r="AG451" s="5"/>
      <c r="AH451" s="5"/>
      <c r="AI451" s="5"/>
      <c r="AJ451" s="5"/>
      <c r="AK451" s="5"/>
      <c r="AL451" s="5"/>
      <c r="AM451" s="5"/>
      <c r="AN451" s="5"/>
      <c r="AO451" s="481"/>
      <c r="AP451" s="269"/>
      <c r="AQ451" s="269"/>
      <c r="AR451" s="600"/>
      <c r="AS451" s="269"/>
      <c r="AT451" s="598" t="str">
        <f t="shared" si="199"/>
        <v/>
      </c>
      <c r="AU451" s="598" t="str">
        <f t="shared" si="199"/>
        <v/>
      </c>
      <c r="AV451" s="269"/>
      <c r="AW451" s="598" t="str">
        <f t="shared" si="188"/>
        <v/>
      </c>
      <c r="AX451" s="598" t="str">
        <f t="shared" si="188"/>
        <v/>
      </c>
      <c r="AY451" s="269"/>
      <c r="AZ451" s="598" t="str">
        <f t="shared" si="189"/>
        <v/>
      </c>
      <c r="BA451" s="598" t="str">
        <f t="shared" si="189"/>
        <v/>
      </c>
      <c r="BB451" s="269"/>
      <c r="BC451" s="598" t="str">
        <f t="shared" si="190"/>
        <v/>
      </c>
      <c r="BD451" s="598" t="str">
        <f t="shared" si="190"/>
        <v/>
      </c>
      <c r="BE451" s="269"/>
      <c r="BF451" s="598" t="str">
        <f t="shared" si="191"/>
        <v/>
      </c>
      <c r="BG451" s="598" t="str">
        <f t="shared" si="191"/>
        <v/>
      </c>
      <c r="BH451" s="269"/>
      <c r="BI451" s="598" t="str">
        <f t="shared" si="192"/>
        <v/>
      </c>
      <c r="BJ451" s="598" t="str">
        <f t="shared" si="192"/>
        <v/>
      </c>
      <c r="BK451" s="269"/>
      <c r="BL451" s="598" t="str">
        <f t="shared" si="193"/>
        <v/>
      </c>
      <c r="BM451" s="598" t="str">
        <f t="shared" si="193"/>
        <v/>
      </c>
      <c r="BN451" s="269"/>
      <c r="BO451" s="598" t="str">
        <f t="shared" si="194"/>
        <v/>
      </c>
      <c r="BP451" s="598" t="str">
        <f t="shared" si="194"/>
        <v/>
      </c>
      <c r="BQ451" s="269"/>
      <c r="BR451" s="598" t="str">
        <f t="shared" si="195"/>
        <v/>
      </c>
      <c r="BS451" s="598" t="str">
        <f t="shared" si="195"/>
        <v/>
      </c>
      <c r="BT451" s="269"/>
      <c r="BU451" s="598" t="str">
        <f t="shared" si="196"/>
        <v/>
      </c>
      <c r="BV451" s="598" t="str">
        <f t="shared" si="196"/>
        <v/>
      </c>
      <c r="BW451" s="269"/>
      <c r="BX451" s="481"/>
    </row>
    <row r="452" spans="1:76" s="2" customFormat="1" ht="14">
      <c r="A452" s="159">
        <v>10</v>
      </c>
      <c r="B452" s="301" t="str">
        <f t="shared" si="186"/>
        <v xml:space="preserve">: </v>
      </c>
      <c r="C452" s="169"/>
      <c r="D452" s="169"/>
      <c r="E452" s="169"/>
      <c r="F452" s="169"/>
      <c r="G452" s="161"/>
      <c r="H452" s="162"/>
      <c r="I452" s="162"/>
      <c r="J452" s="170"/>
      <c r="K452" s="170"/>
      <c r="L452" s="170"/>
      <c r="M452" s="659" t="s">
        <v>313</v>
      </c>
      <c r="N452" s="163"/>
      <c r="O452" s="163"/>
      <c r="P452" s="165"/>
      <c r="Q452" s="365"/>
      <c r="R452" s="259" t="str">
        <f t="shared" si="197"/>
        <v/>
      </c>
      <c r="S452" s="260" t="str">
        <f>IF(R452="","",IF(R471="Y",T452,IF(R452&gt;=R463-$AA$35*R467,IF(R452&lt;=R463+$AA$35*R467,R452,""),"")))</f>
        <v/>
      </c>
      <c r="T452" s="259" t="str">
        <f t="shared" si="198"/>
        <v/>
      </c>
      <c r="U452" s="259" t="str">
        <f t="shared" si="187"/>
        <v>TWh Used/TWh supplied</v>
      </c>
      <c r="V452" s="39"/>
      <c r="W452" s="39"/>
      <c r="Y452" s="526"/>
      <c r="Z452" s="5"/>
      <c r="AA452" s="5"/>
      <c r="AB452" s="5"/>
      <c r="AC452" s="5"/>
      <c r="AD452" s="5"/>
      <c r="AE452" s="5"/>
      <c r="AF452" s="5"/>
      <c r="AG452" s="5"/>
      <c r="AH452" s="5"/>
      <c r="AI452" s="5"/>
      <c r="AJ452" s="5"/>
      <c r="AK452" s="5"/>
      <c r="AL452" s="5"/>
      <c r="AM452" s="5"/>
      <c r="AN452" s="5"/>
      <c r="AO452" s="481"/>
      <c r="AP452" s="269"/>
      <c r="AQ452" s="269"/>
      <c r="AR452" s="600"/>
      <c r="AS452" s="269"/>
      <c r="AT452" s="598" t="str">
        <f t="shared" si="199"/>
        <v/>
      </c>
      <c r="AU452" s="598" t="str">
        <f t="shared" si="199"/>
        <v/>
      </c>
      <c r="AV452" s="269"/>
      <c r="AW452" s="598" t="str">
        <f t="shared" si="188"/>
        <v/>
      </c>
      <c r="AX452" s="598" t="str">
        <f t="shared" si="188"/>
        <v/>
      </c>
      <c r="AY452" s="269"/>
      <c r="AZ452" s="598" t="str">
        <f t="shared" si="189"/>
        <v/>
      </c>
      <c r="BA452" s="598" t="str">
        <f t="shared" si="189"/>
        <v/>
      </c>
      <c r="BB452" s="269"/>
      <c r="BC452" s="598" t="str">
        <f t="shared" si="190"/>
        <v/>
      </c>
      <c r="BD452" s="598" t="str">
        <f t="shared" si="190"/>
        <v/>
      </c>
      <c r="BE452" s="269"/>
      <c r="BF452" s="598" t="str">
        <f t="shared" si="191"/>
        <v/>
      </c>
      <c r="BG452" s="598" t="str">
        <f t="shared" si="191"/>
        <v/>
      </c>
      <c r="BH452" s="269"/>
      <c r="BI452" s="598" t="str">
        <f t="shared" si="192"/>
        <v/>
      </c>
      <c r="BJ452" s="598" t="str">
        <f t="shared" si="192"/>
        <v/>
      </c>
      <c r="BK452" s="269"/>
      <c r="BL452" s="598" t="str">
        <f t="shared" si="193"/>
        <v/>
      </c>
      <c r="BM452" s="598" t="str">
        <f t="shared" si="193"/>
        <v/>
      </c>
      <c r="BN452" s="269"/>
      <c r="BO452" s="598" t="str">
        <f t="shared" si="194"/>
        <v/>
      </c>
      <c r="BP452" s="598" t="str">
        <f t="shared" si="194"/>
        <v/>
      </c>
      <c r="BQ452" s="269"/>
      <c r="BR452" s="598" t="str">
        <f t="shared" si="195"/>
        <v/>
      </c>
      <c r="BS452" s="598" t="str">
        <f t="shared" si="195"/>
        <v/>
      </c>
      <c r="BT452" s="269"/>
      <c r="BU452" s="598" t="str">
        <f t="shared" si="196"/>
        <v/>
      </c>
      <c r="BV452" s="598" t="str">
        <f t="shared" si="196"/>
        <v/>
      </c>
      <c r="BW452" s="269"/>
      <c r="BX452" s="481"/>
    </row>
    <row r="453" spans="1:76" s="2" customFormat="1" ht="14">
      <c r="A453" s="159">
        <v>11</v>
      </c>
      <c r="B453" s="301" t="str">
        <f t="shared" si="186"/>
        <v xml:space="preserve">: </v>
      </c>
      <c r="C453" s="168"/>
      <c r="D453" s="162"/>
      <c r="E453" s="162"/>
      <c r="F453" s="169"/>
      <c r="G453" s="161"/>
      <c r="H453" s="162"/>
      <c r="I453" s="162"/>
      <c r="J453" s="170"/>
      <c r="K453" s="170"/>
      <c r="L453" s="170"/>
      <c r="M453" s="659" t="s">
        <v>313</v>
      </c>
      <c r="N453" s="163"/>
      <c r="O453" s="163"/>
      <c r="P453" s="165"/>
      <c r="Q453" s="365"/>
      <c r="R453" s="259" t="str">
        <f t="shared" si="197"/>
        <v/>
      </c>
      <c r="S453" s="260" t="str">
        <f>IF(R453="","",IF(R471="Y",T453,IF(R453&gt;=R463-$AA$35*R467,IF(R453&lt;=R463+$AA$35*R467,R453,""),"")))</f>
        <v/>
      </c>
      <c r="T453" s="259" t="str">
        <f t="shared" si="198"/>
        <v/>
      </c>
      <c r="U453" s="259" t="str">
        <f t="shared" si="187"/>
        <v>TWh Used/TWh supplied</v>
      </c>
      <c r="V453" s="39"/>
      <c r="W453" s="39"/>
      <c r="Y453" s="526"/>
      <c r="Z453" s="5"/>
      <c r="AA453" s="5"/>
      <c r="AB453" s="5"/>
      <c r="AC453" s="5"/>
      <c r="AD453" s="5"/>
      <c r="AE453" s="5"/>
      <c r="AF453" s="5"/>
      <c r="AG453" s="5"/>
      <c r="AH453" s="5"/>
      <c r="AI453" s="5"/>
      <c r="AJ453" s="5"/>
      <c r="AK453" s="5"/>
      <c r="AL453" s="5"/>
      <c r="AM453" s="5"/>
      <c r="AN453" s="5"/>
      <c r="AO453" s="481"/>
      <c r="AP453" s="269"/>
      <c r="AQ453" s="269"/>
      <c r="AR453" s="600"/>
      <c r="AS453" s="269"/>
      <c r="AT453" s="598" t="str">
        <f t="shared" si="199"/>
        <v/>
      </c>
      <c r="AU453" s="598" t="str">
        <f t="shared" si="199"/>
        <v/>
      </c>
      <c r="AV453" s="269"/>
      <c r="AW453" s="598" t="str">
        <f t="shared" si="188"/>
        <v/>
      </c>
      <c r="AX453" s="598" t="str">
        <f t="shared" si="188"/>
        <v/>
      </c>
      <c r="AY453" s="269"/>
      <c r="AZ453" s="598" t="str">
        <f t="shared" si="189"/>
        <v/>
      </c>
      <c r="BA453" s="598" t="str">
        <f t="shared" si="189"/>
        <v/>
      </c>
      <c r="BB453" s="269"/>
      <c r="BC453" s="598" t="str">
        <f t="shared" si="190"/>
        <v/>
      </c>
      <c r="BD453" s="598" t="str">
        <f t="shared" si="190"/>
        <v/>
      </c>
      <c r="BE453" s="269"/>
      <c r="BF453" s="598" t="str">
        <f t="shared" si="191"/>
        <v/>
      </c>
      <c r="BG453" s="598" t="str">
        <f t="shared" si="191"/>
        <v/>
      </c>
      <c r="BH453" s="269"/>
      <c r="BI453" s="598" t="str">
        <f t="shared" si="192"/>
        <v/>
      </c>
      <c r="BJ453" s="598" t="str">
        <f t="shared" si="192"/>
        <v/>
      </c>
      <c r="BK453" s="269"/>
      <c r="BL453" s="598" t="str">
        <f t="shared" si="193"/>
        <v/>
      </c>
      <c r="BM453" s="598" t="str">
        <f t="shared" si="193"/>
        <v/>
      </c>
      <c r="BN453" s="269"/>
      <c r="BO453" s="598" t="str">
        <f t="shared" si="194"/>
        <v/>
      </c>
      <c r="BP453" s="598" t="str">
        <f t="shared" si="194"/>
        <v/>
      </c>
      <c r="BQ453" s="269"/>
      <c r="BR453" s="598" t="str">
        <f t="shared" si="195"/>
        <v/>
      </c>
      <c r="BS453" s="598" t="str">
        <f t="shared" si="195"/>
        <v/>
      </c>
      <c r="BT453" s="269"/>
      <c r="BU453" s="598" t="str">
        <f t="shared" si="196"/>
        <v/>
      </c>
      <c r="BV453" s="598" t="str">
        <f t="shared" si="196"/>
        <v/>
      </c>
      <c r="BW453" s="269"/>
      <c r="BX453" s="481"/>
    </row>
    <row r="454" spans="1:76" s="2" customFormat="1" ht="14">
      <c r="A454" s="159">
        <v>12</v>
      </c>
      <c r="B454" s="301" t="str">
        <f t="shared" si="186"/>
        <v xml:space="preserve">: </v>
      </c>
      <c r="C454" s="169"/>
      <c r="D454" s="169"/>
      <c r="E454" s="169"/>
      <c r="F454" s="169"/>
      <c r="G454" s="161"/>
      <c r="H454" s="162"/>
      <c r="I454" s="162"/>
      <c r="J454" s="170"/>
      <c r="K454" s="170"/>
      <c r="L454" s="170"/>
      <c r="M454" s="659" t="s">
        <v>313</v>
      </c>
      <c r="N454" s="163"/>
      <c r="O454" s="163"/>
      <c r="P454" s="165"/>
      <c r="Q454" s="365"/>
      <c r="R454" s="259" t="str">
        <f t="shared" si="197"/>
        <v/>
      </c>
      <c r="S454" s="260" t="str">
        <f>IF(R454="","",IF(R471="Y",T454,IF(R454&gt;=R463-$AA$35*R467,IF(R454&lt;=R463+$AA$35*R467,R454,""),"")))</f>
        <v/>
      </c>
      <c r="T454" s="259" t="str">
        <f t="shared" si="198"/>
        <v/>
      </c>
      <c r="U454" s="259" t="str">
        <f t="shared" si="187"/>
        <v>TWh Used/TWh supplied</v>
      </c>
      <c r="V454" s="39"/>
      <c r="W454" s="39"/>
      <c r="Y454" s="526"/>
      <c r="Z454" s="5"/>
      <c r="AA454" s="5"/>
      <c r="AB454" s="5"/>
      <c r="AC454" s="5"/>
      <c r="AD454" s="5"/>
      <c r="AE454" s="5"/>
      <c r="AF454" s="5"/>
      <c r="AG454" s="5"/>
      <c r="AH454" s="5"/>
      <c r="AI454" s="5"/>
      <c r="AJ454" s="5"/>
      <c r="AK454" s="5"/>
      <c r="AL454" s="5"/>
      <c r="AM454" s="5"/>
      <c r="AN454" s="5"/>
      <c r="AO454" s="481"/>
      <c r="AP454" s="269"/>
      <c r="AQ454" s="269"/>
      <c r="AR454" s="600"/>
      <c r="AS454" s="269"/>
      <c r="AT454" s="598" t="str">
        <f t="shared" si="199"/>
        <v/>
      </c>
      <c r="AU454" s="598" t="str">
        <f t="shared" si="199"/>
        <v/>
      </c>
      <c r="AV454" s="269"/>
      <c r="AW454" s="598" t="str">
        <f t="shared" si="188"/>
        <v/>
      </c>
      <c r="AX454" s="598" t="str">
        <f t="shared" si="188"/>
        <v/>
      </c>
      <c r="AY454" s="269"/>
      <c r="AZ454" s="598" t="str">
        <f t="shared" si="189"/>
        <v/>
      </c>
      <c r="BA454" s="598" t="str">
        <f t="shared" si="189"/>
        <v/>
      </c>
      <c r="BB454" s="269"/>
      <c r="BC454" s="598" t="str">
        <f t="shared" si="190"/>
        <v/>
      </c>
      <c r="BD454" s="598" t="str">
        <f t="shared" si="190"/>
        <v/>
      </c>
      <c r="BE454" s="269"/>
      <c r="BF454" s="598" t="str">
        <f t="shared" si="191"/>
        <v/>
      </c>
      <c r="BG454" s="598" t="str">
        <f t="shared" si="191"/>
        <v/>
      </c>
      <c r="BH454" s="269"/>
      <c r="BI454" s="598" t="str">
        <f t="shared" si="192"/>
        <v/>
      </c>
      <c r="BJ454" s="598" t="str">
        <f t="shared" si="192"/>
        <v/>
      </c>
      <c r="BK454" s="269"/>
      <c r="BL454" s="598" t="str">
        <f t="shared" si="193"/>
        <v/>
      </c>
      <c r="BM454" s="598" t="str">
        <f t="shared" si="193"/>
        <v/>
      </c>
      <c r="BN454" s="269"/>
      <c r="BO454" s="598" t="str">
        <f t="shared" si="194"/>
        <v/>
      </c>
      <c r="BP454" s="598" t="str">
        <f t="shared" si="194"/>
        <v/>
      </c>
      <c r="BQ454" s="269"/>
      <c r="BR454" s="598" t="str">
        <f t="shared" si="195"/>
        <v/>
      </c>
      <c r="BS454" s="598" t="str">
        <f t="shared" si="195"/>
        <v/>
      </c>
      <c r="BT454" s="269"/>
      <c r="BU454" s="598" t="str">
        <f t="shared" si="196"/>
        <v/>
      </c>
      <c r="BV454" s="598" t="str">
        <f t="shared" si="196"/>
        <v/>
      </c>
      <c r="BW454" s="269"/>
      <c r="BX454" s="481"/>
    </row>
    <row r="455" spans="1:76" s="2" customFormat="1" ht="14">
      <c r="A455" s="159">
        <v>13</v>
      </c>
      <c r="B455" s="301" t="str">
        <f t="shared" si="186"/>
        <v xml:space="preserve">: </v>
      </c>
      <c r="C455" s="169"/>
      <c r="D455" s="169"/>
      <c r="E455" s="169"/>
      <c r="F455" s="169"/>
      <c r="G455" s="161"/>
      <c r="H455" s="162"/>
      <c r="I455" s="162"/>
      <c r="J455" s="170"/>
      <c r="K455" s="170"/>
      <c r="L455" s="170"/>
      <c r="M455" s="659" t="s">
        <v>313</v>
      </c>
      <c r="N455" s="163"/>
      <c r="O455" s="163"/>
      <c r="P455" s="165"/>
      <c r="Q455" s="365"/>
      <c r="R455" s="259" t="str">
        <f t="shared" si="197"/>
        <v/>
      </c>
      <c r="S455" s="260" t="str">
        <f>IF(R455="","",IF(R471="Y",T455,IF(R455&gt;=R463-$AA$35*R467,IF(R455&lt;=R463+$AA$35*R467,R455,""),"")))</f>
        <v/>
      </c>
      <c r="T455" s="259" t="str">
        <f t="shared" si="198"/>
        <v/>
      </c>
      <c r="U455" s="259" t="str">
        <f t="shared" si="187"/>
        <v>TWh Used/TWh supplied</v>
      </c>
      <c r="V455" s="39"/>
      <c r="W455" s="39"/>
      <c r="Y455" s="526"/>
      <c r="Z455" s="5"/>
      <c r="AA455" s="5"/>
      <c r="AB455" s="5"/>
      <c r="AC455" s="5"/>
      <c r="AD455" s="5"/>
      <c r="AE455" s="5"/>
      <c r="AF455" s="5"/>
      <c r="AG455" s="5"/>
      <c r="AH455" s="5"/>
      <c r="AI455" s="5"/>
      <c r="AJ455" s="5"/>
      <c r="AK455" s="5"/>
      <c r="AL455" s="5"/>
      <c r="AM455" s="5"/>
      <c r="AN455" s="5"/>
      <c r="AO455" s="481"/>
      <c r="AP455" s="269"/>
      <c r="AQ455" s="269"/>
      <c r="AR455" s="600"/>
      <c r="AS455" s="269"/>
      <c r="AT455" s="598" t="str">
        <f t="shared" si="199"/>
        <v/>
      </c>
      <c r="AU455" s="598" t="str">
        <f t="shared" si="199"/>
        <v/>
      </c>
      <c r="AV455" s="269"/>
      <c r="AW455" s="598" t="str">
        <f t="shared" si="188"/>
        <v/>
      </c>
      <c r="AX455" s="598" t="str">
        <f t="shared" si="188"/>
        <v/>
      </c>
      <c r="AY455" s="269"/>
      <c r="AZ455" s="598" t="str">
        <f t="shared" si="189"/>
        <v/>
      </c>
      <c r="BA455" s="598" t="str">
        <f t="shared" si="189"/>
        <v/>
      </c>
      <c r="BB455" s="269"/>
      <c r="BC455" s="598" t="str">
        <f t="shared" si="190"/>
        <v/>
      </c>
      <c r="BD455" s="598" t="str">
        <f t="shared" si="190"/>
        <v/>
      </c>
      <c r="BE455" s="269"/>
      <c r="BF455" s="598" t="str">
        <f t="shared" si="191"/>
        <v/>
      </c>
      <c r="BG455" s="598" t="str">
        <f t="shared" si="191"/>
        <v/>
      </c>
      <c r="BH455" s="269"/>
      <c r="BI455" s="598" t="str">
        <f t="shared" si="192"/>
        <v/>
      </c>
      <c r="BJ455" s="598" t="str">
        <f t="shared" si="192"/>
        <v/>
      </c>
      <c r="BK455" s="269"/>
      <c r="BL455" s="598" t="str">
        <f t="shared" si="193"/>
        <v/>
      </c>
      <c r="BM455" s="598" t="str">
        <f t="shared" si="193"/>
        <v/>
      </c>
      <c r="BN455" s="269"/>
      <c r="BO455" s="598" t="str">
        <f t="shared" si="194"/>
        <v/>
      </c>
      <c r="BP455" s="598" t="str">
        <f t="shared" si="194"/>
        <v/>
      </c>
      <c r="BQ455" s="269"/>
      <c r="BR455" s="598" t="str">
        <f t="shared" si="195"/>
        <v/>
      </c>
      <c r="BS455" s="598" t="str">
        <f t="shared" si="195"/>
        <v/>
      </c>
      <c r="BT455" s="269"/>
      <c r="BU455" s="598" t="str">
        <f t="shared" si="196"/>
        <v/>
      </c>
      <c r="BV455" s="598" t="str">
        <f t="shared" si="196"/>
        <v/>
      </c>
      <c r="BW455" s="269"/>
      <c r="BX455" s="481"/>
    </row>
    <row r="456" spans="1:76" s="2" customFormat="1" ht="14">
      <c r="A456" s="159">
        <v>14</v>
      </c>
      <c r="B456" s="301" t="str">
        <f t="shared" si="186"/>
        <v xml:space="preserve">: </v>
      </c>
      <c r="C456" s="169"/>
      <c r="D456" s="169"/>
      <c r="E456" s="169"/>
      <c r="F456" s="169"/>
      <c r="G456" s="161"/>
      <c r="H456" s="162"/>
      <c r="I456" s="162"/>
      <c r="J456" s="170"/>
      <c r="K456" s="170"/>
      <c r="L456" s="170"/>
      <c r="M456" s="659" t="s">
        <v>313</v>
      </c>
      <c r="N456" s="163"/>
      <c r="O456" s="163"/>
      <c r="P456" s="165"/>
      <c r="Q456" s="365"/>
      <c r="R456" s="259" t="str">
        <f t="shared" si="197"/>
        <v/>
      </c>
      <c r="S456" s="260" t="str">
        <f>IF(R456="","",IF(R471="Y",T456,IF(R456&gt;=R463-$AA$35*R467,IF(R456&lt;=R463+$AA$35*R467,R456,""),"")))</f>
        <v/>
      </c>
      <c r="T456" s="259" t="str">
        <f t="shared" si="198"/>
        <v/>
      </c>
      <c r="U456" s="259" t="str">
        <f t="shared" si="187"/>
        <v>TWh Used/TWh supplied</v>
      </c>
      <c r="V456" s="39"/>
      <c r="W456" s="39"/>
      <c r="Y456" s="526"/>
      <c r="Z456" s="5"/>
      <c r="AA456" s="5"/>
      <c r="AB456" s="5"/>
      <c r="AC456" s="5"/>
      <c r="AD456" s="5"/>
      <c r="AE456" s="5"/>
      <c r="AF456" s="5"/>
      <c r="AG456" s="5"/>
      <c r="AH456" s="5"/>
      <c r="AI456" s="5"/>
      <c r="AJ456" s="5"/>
      <c r="AK456" s="5"/>
      <c r="AL456" s="5"/>
      <c r="AM456" s="5"/>
      <c r="AN456" s="5"/>
      <c r="AO456" s="481"/>
      <c r="AP456" s="269"/>
      <c r="AQ456" s="269"/>
      <c r="AR456" s="600"/>
      <c r="AS456" s="269"/>
      <c r="AT456" s="598" t="str">
        <f t="shared" si="199"/>
        <v/>
      </c>
      <c r="AU456" s="598" t="str">
        <f t="shared" si="199"/>
        <v/>
      </c>
      <c r="AV456" s="269"/>
      <c r="AW456" s="598" t="str">
        <f t="shared" si="188"/>
        <v/>
      </c>
      <c r="AX456" s="598" t="str">
        <f t="shared" si="188"/>
        <v/>
      </c>
      <c r="AY456" s="269"/>
      <c r="AZ456" s="598" t="str">
        <f t="shared" si="189"/>
        <v/>
      </c>
      <c r="BA456" s="598" t="str">
        <f t="shared" si="189"/>
        <v/>
      </c>
      <c r="BB456" s="269"/>
      <c r="BC456" s="598" t="str">
        <f t="shared" si="190"/>
        <v/>
      </c>
      <c r="BD456" s="598" t="str">
        <f t="shared" si="190"/>
        <v/>
      </c>
      <c r="BE456" s="269"/>
      <c r="BF456" s="598" t="str">
        <f t="shared" si="191"/>
        <v/>
      </c>
      <c r="BG456" s="598" t="str">
        <f t="shared" si="191"/>
        <v/>
      </c>
      <c r="BH456" s="269"/>
      <c r="BI456" s="598" t="str">
        <f t="shared" si="192"/>
        <v/>
      </c>
      <c r="BJ456" s="598" t="str">
        <f t="shared" si="192"/>
        <v/>
      </c>
      <c r="BK456" s="269"/>
      <c r="BL456" s="598" t="str">
        <f t="shared" si="193"/>
        <v/>
      </c>
      <c r="BM456" s="598" t="str">
        <f t="shared" si="193"/>
        <v/>
      </c>
      <c r="BN456" s="269"/>
      <c r="BO456" s="598" t="str">
        <f t="shared" si="194"/>
        <v/>
      </c>
      <c r="BP456" s="598" t="str">
        <f t="shared" si="194"/>
        <v/>
      </c>
      <c r="BQ456" s="269"/>
      <c r="BR456" s="598" t="str">
        <f t="shared" si="195"/>
        <v/>
      </c>
      <c r="BS456" s="598" t="str">
        <f t="shared" si="195"/>
        <v/>
      </c>
      <c r="BT456" s="269"/>
      <c r="BU456" s="598" t="str">
        <f t="shared" si="196"/>
        <v/>
      </c>
      <c r="BV456" s="598" t="str">
        <f t="shared" si="196"/>
        <v/>
      </c>
      <c r="BW456" s="269"/>
      <c r="BX456" s="481"/>
    </row>
    <row r="457" spans="1:76" s="2" customFormat="1" ht="14">
      <c r="A457" s="159">
        <v>15</v>
      </c>
      <c r="B457" s="301" t="str">
        <f t="shared" si="186"/>
        <v xml:space="preserve">: </v>
      </c>
      <c r="C457" s="169"/>
      <c r="D457" s="169"/>
      <c r="E457" s="169"/>
      <c r="F457" s="169"/>
      <c r="G457" s="161"/>
      <c r="H457" s="162"/>
      <c r="I457" s="162"/>
      <c r="J457" s="170"/>
      <c r="K457" s="170"/>
      <c r="L457" s="170"/>
      <c r="M457" s="659" t="s">
        <v>313</v>
      </c>
      <c r="N457" s="163"/>
      <c r="O457" s="163"/>
      <c r="P457" s="165"/>
      <c r="Q457" s="365"/>
      <c r="R457" s="259" t="str">
        <f t="shared" si="197"/>
        <v/>
      </c>
      <c r="S457" s="260" t="str">
        <f>IF(R457="","",IF(R471="Y",T457,IF(R457&gt;=R463-$AA$35*R467,IF(R457&lt;=R463+$AA$35*R467,R457,""),"")))</f>
        <v/>
      </c>
      <c r="T457" s="259" t="str">
        <f t="shared" si="198"/>
        <v/>
      </c>
      <c r="U457" s="259" t="str">
        <f t="shared" si="187"/>
        <v>TWh Used/TWh supplied</v>
      </c>
      <c r="V457" s="39"/>
      <c r="W457" s="39"/>
      <c r="Y457" s="526"/>
      <c r="Z457" s="5"/>
      <c r="AA457" s="5"/>
      <c r="AB457" s="5"/>
      <c r="AC457" s="5"/>
      <c r="AD457" s="5"/>
      <c r="AE457" s="5"/>
      <c r="AF457" s="5"/>
      <c r="AG457" s="5"/>
      <c r="AH457" s="5"/>
      <c r="AI457" s="5"/>
      <c r="AJ457" s="5"/>
      <c r="AK457" s="5"/>
      <c r="AL457" s="5"/>
      <c r="AM457" s="5"/>
      <c r="AN457" s="5"/>
      <c r="AO457" s="481"/>
      <c r="AP457" s="269"/>
      <c r="AQ457" s="269"/>
      <c r="AR457" s="600"/>
      <c r="AS457" s="269"/>
      <c r="AT457" s="598" t="str">
        <f t="shared" si="199"/>
        <v/>
      </c>
      <c r="AU457" s="598" t="str">
        <f t="shared" si="199"/>
        <v/>
      </c>
      <c r="AV457" s="269"/>
      <c r="AW457" s="598" t="str">
        <f t="shared" si="188"/>
        <v/>
      </c>
      <c r="AX457" s="598" t="str">
        <f t="shared" si="188"/>
        <v/>
      </c>
      <c r="AY457" s="269"/>
      <c r="AZ457" s="598" t="str">
        <f t="shared" si="189"/>
        <v/>
      </c>
      <c r="BA457" s="598" t="str">
        <f t="shared" si="189"/>
        <v/>
      </c>
      <c r="BB457" s="269"/>
      <c r="BC457" s="598" t="str">
        <f t="shared" si="190"/>
        <v/>
      </c>
      <c r="BD457" s="598" t="str">
        <f t="shared" si="190"/>
        <v/>
      </c>
      <c r="BE457" s="269"/>
      <c r="BF457" s="598" t="str">
        <f t="shared" si="191"/>
        <v/>
      </c>
      <c r="BG457" s="598" t="str">
        <f t="shared" si="191"/>
        <v/>
      </c>
      <c r="BH457" s="269"/>
      <c r="BI457" s="598" t="str">
        <f t="shared" si="192"/>
        <v/>
      </c>
      <c r="BJ457" s="598" t="str">
        <f t="shared" si="192"/>
        <v/>
      </c>
      <c r="BK457" s="269"/>
      <c r="BL457" s="598" t="str">
        <f t="shared" si="193"/>
        <v/>
      </c>
      <c r="BM457" s="598" t="str">
        <f t="shared" si="193"/>
        <v/>
      </c>
      <c r="BN457" s="269"/>
      <c r="BO457" s="598" t="str">
        <f t="shared" si="194"/>
        <v/>
      </c>
      <c r="BP457" s="598" t="str">
        <f t="shared" si="194"/>
        <v/>
      </c>
      <c r="BQ457" s="269"/>
      <c r="BR457" s="598" t="str">
        <f t="shared" si="195"/>
        <v/>
      </c>
      <c r="BS457" s="598" t="str">
        <f t="shared" si="195"/>
        <v/>
      </c>
      <c r="BT457" s="269"/>
      <c r="BU457" s="598" t="str">
        <f t="shared" si="196"/>
        <v/>
      </c>
      <c r="BV457" s="598" t="str">
        <f t="shared" si="196"/>
        <v/>
      </c>
      <c r="BW457" s="269"/>
      <c r="BX457" s="481"/>
    </row>
    <row r="458" spans="1:76" s="2" customFormat="1" ht="14">
      <c r="A458" s="159">
        <v>16</v>
      </c>
      <c r="B458" s="301" t="str">
        <f t="shared" si="186"/>
        <v xml:space="preserve">: </v>
      </c>
      <c r="C458" s="169"/>
      <c r="D458" s="169"/>
      <c r="E458" s="169"/>
      <c r="F458" s="169"/>
      <c r="G458" s="161"/>
      <c r="H458" s="162"/>
      <c r="I458" s="162"/>
      <c r="J458" s="170"/>
      <c r="K458" s="170"/>
      <c r="L458" s="170"/>
      <c r="M458" s="659" t="s">
        <v>313</v>
      </c>
      <c r="N458" s="163"/>
      <c r="O458" s="163"/>
      <c r="P458" s="165"/>
      <c r="Q458" s="365"/>
      <c r="R458" s="259" t="str">
        <f t="shared" si="197"/>
        <v/>
      </c>
      <c r="S458" s="260" t="str">
        <f>IF(R458="","",IF(R471="Y",T458,IF(R458&gt;=R463-$AA$35*R467,IF(R458&lt;=R463+$AA$35*R467,R458,""),"")))</f>
        <v/>
      </c>
      <c r="T458" s="259" t="str">
        <f t="shared" si="198"/>
        <v/>
      </c>
      <c r="U458" s="259" t="str">
        <f t="shared" si="187"/>
        <v>TWh Used/TWh supplied</v>
      </c>
      <c r="V458" s="39"/>
      <c r="W458" s="39"/>
      <c r="Y458" s="526"/>
      <c r="Z458" s="5"/>
      <c r="AA458" s="5"/>
      <c r="AB458" s="5"/>
      <c r="AC458" s="5"/>
      <c r="AD458" s="5"/>
      <c r="AE458" s="5"/>
      <c r="AF458" s="5"/>
      <c r="AG458" s="5"/>
      <c r="AH458" s="5"/>
      <c r="AI458" s="5"/>
      <c r="AJ458" s="5"/>
      <c r="AK458" s="5"/>
      <c r="AL458" s="5"/>
      <c r="AM458" s="5"/>
      <c r="AN458" s="5"/>
      <c r="AO458" s="481"/>
      <c r="AP458" s="269"/>
      <c r="AQ458" s="269"/>
      <c r="AR458" s="600"/>
      <c r="AS458" s="269"/>
      <c r="AT458" s="598" t="str">
        <f t="shared" si="199"/>
        <v/>
      </c>
      <c r="AU458" s="598" t="str">
        <f t="shared" si="199"/>
        <v/>
      </c>
      <c r="AV458" s="269"/>
      <c r="AW458" s="598" t="str">
        <f t="shared" si="188"/>
        <v/>
      </c>
      <c r="AX458" s="598" t="str">
        <f t="shared" si="188"/>
        <v/>
      </c>
      <c r="AY458" s="269"/>
      <c r="AZ458" s="598" t="str">
        <f t="shared" si="189"/>
        <v/>
      </c>
      <c r="BA458" s="598" t="str">
        <f t="shared" si="189"/>
        <v/>
      </c>
      <c r="BB458" s="269"/>
      <c r="BC458" s="598" t="str">
        <f t="shared" si="190"/>
        <v/>
      </c>
      <c r="BD458" s="598" t="str">
        <f t="shared" si="190"/>
        <v/>
      </c>
      <c r="BE458" s="269"/>
      <c r="BF458" s="598" t="str">
        <f t="shared" si="191"/>
        <v/>
      </c>
      <c r="BG458" s="598" t="str">
        <f t="shared" si="191"/>
        <v/>
      </c>
      <c r="BH458" s="269"/>
      <c r="BI458" s="598" t="str">
        <f t="shared" si="192"/>
        <v/>
      </c>
      <c r="BJ458" s="598" t="str">
        <f t="shared" si="192"/>
        <v/>
      </c>
      <c r="BK458" s="269"/>
      <c r="BL458" s="598" t="str">
        <f t="shared" si="193"/>
        <v/>
      </c>
      <c r="BM458" s="598" t="str">
        <f t="shared" si="193"/>
        <v/>
      </c>
      <c r="BN458" s="269"/>
      <c r="BO458" s="598" t="str">
        <f t="shared" si="194"/>
        <v/>
      </c>
      <c r="BP458" s="598" t="str">
        <f t="shared" si="194"/>
        <v/>
      </c>
      <c r="BQ458" s="269"/>
      <c r="BR458" s="598" t="str">
        <f t="shared" si="195"/>
        <v/>
      </c>
      <c r="BS458" s="598" t="str">
        <f t="shared" si="195"/>
        <v/>
      </c>
      <c r="BT458" s="269"/>
      <c r="BU458" s="598" t="str">
        <f t="shared" si="196"/>
        <v/>
      </c>
      <c r="BV458" s="598" t="str">
        <f t="shared" si="196"/>
        <v/>
      </c>
      <c r="BW458" s="269"/>
      <c r="BX458" s="481"/>
    </row>
    <row r="459" spans="1:76" s="2" customFormat="1" ht="14">
      <c r="A459" s="159">
        <v>17</v>
      </c>
      <c r="B459" s="301" t="str">
        <f t="shared" si="186"/>
        <v xml:space="preserve">: </v>
      </c>
      <c r="C459" s="168"/>
      <c r="D459" s="162"/>
      <c r="E459" s="162"/>
      <c r="F459" s="169"/>
      <c r="G459" s="161"/>
      <c r="H459" s="162"/>
      <c r="I459" s="162"/>
      <c r="J459" s="170"/>
      <c r="K459" s="170"/>
      <c r="L459" s="170"/>
      <c r="M459" s="659" t="s">
        <v>313</v>
      </c>
      <c r="N459" s="163"/>
      <c r="O459" s="163"/>
      <c r="P459" s="165"/>
      <c r="Q459" s="365"/>
      <c r="R459" s="259" t="str">
        <f t="shared" si="197"/>
        <v/>
      </c>
      <c r="S459" s="260" t="str">
        <f>IF(R459="","",IF(R471="Y",T459,IF(R459&gt;=R463-$AA$35*R467,IF(R459&lt;=R463+$AA$35*R467,R459,""),"")))</f>
        <v/>
      </c>
      <c r="T459" s="259" t="str">
        <f t="shared" si="198"/>
        <v/>
      </c>
      <c r="U459" s="259" t="str">
        <f t="shared" si="187"/>
        <v>TWh Used/TWh supplied</v>
      </c>
      <c r="V459" s="39"/>
      <c r="W459" s="39"/>
      <c r="Y459" s="526"/>
      <c r="Z459" s="5"/>
      <c r="AA459" s="5"/>
      <c r="AB459" s="5"/>
      <c r="AC459" s="5"/>
      <c r="AD459" s="5"/>
      <c r="AE459" s="5"/>
      <c r="AF459" s="5"/>
      <c r="AG459" s="5"/>
      <c r="AH459" s="5"/>
      <c r="AI459" s="5"/>
      <c r="AJ459" s="5"/>
      <c r="AK459" s="5"/>
      <c r="AL459" s="5"/>
      <c r="AM459" s="5"/>
      <c r="AN459" s="5"/>
      <c r="AO459" s="481"/>
      <c r="AP459" s="269"/>
      <c r="AQ459" s="269"/>
      <c r="AR459" s="600"/>
      <c r="AS459" s="269"/>
      <c r="AT459" s="598" t="str">
        <f t="shared" si="199"/>
        <v/>
      </c>
      <c r="AU459" s="598" t="str">
        <f t="shared" si="199"/>
        <v/>
      </c>
      <c r="AV459" s="269"/>
      <c r="AW459" s="598" t="str">
        <f t="shared" si="188"/>
        <v/>
      </c>
      <c r="AX459" s="598" t="str">
        <f t="shared" si="188"/>
        <v/>
      </c>
      <c r="AY459" s="269"/>
      <c r="AZ459" s="598" t="str">
        <f t="shared" si="189"/>
        <v/>
      </c>
      <c r="BA459" s="598" t="str">
        <f t="shared" si="189"/>
        <v/>
      </c>
      <c r="BB459" s="269"/>
      <c r="BC459" s="598" t="str">
        <f t="shared" si="190"/>
        <v/>
      </c>
      <c r="BD459" s="598" t="str">
        <f t="shared" si="190"/>
        <v/>
      </c>
      <c r="BE459" s="269"/>
      <c r="BF459" s="598" t="str">
        <f t="shared" si="191"/>
        <v/>
      </c>
      <c r="BG459" s="598" t="str">
        <f t="shared" si="191"/>
        <v/>
      </c>
      <c r="BH459" s="269"/>
      <c r="BI459" s="598" t="str">
        <f t="shared" si="192"/>
        <v/>
      </c>
      <c r="BJ459" s="598" t="str">
        <f t="shared" si="192"/>
        <v/>
      </c>
      <c r="BK459" s="269"/>
      <c r="BL459" s="598" t="str">
        <f t="shared" si="193"/>
        <v/>
      </c>
      <c r="BM459" s="598" t="str">
        <f t="shared" si="193"/>
        <v/>
      </c>
      <c r="BN459" s="269"/>
      <c r="BO459" s="598" t="str">
        <f t="shared" si="194"/>
        <v/>
      </c>
      <c r="BP459" s="598" t="str">
        <f t="shared" si="194"/>
        <v/>
      </c>
      <c r="BQ459" s="269"/>
      <c r="BR459" s="598" t="str">
        <f t="shared" si="195"/>
        <v/>
      </c>
      <c r="BS459" s="598" t="str">
        <f t="shared" si="195"/>
        <v/>
      </c>
      <c r="BT459" s="269"/>
      <c r="BU459" s="598" t="str">
        <f t="shared" si="196"/>
        <v/>
      </c>
      <c r="BV459" s="598" t="str">
        <f t="shared" si="196"/>
        <v/>
      </c>
      <c r="BW459" s="269"/>
      <c r="BX459" s="481"/>
    </row>
    <row r="460" spans="1:76" s="2" customFormat="1" ht="14">
      <c r="A460" s="159">
        <v>18</v>
      </c>
      <c r="B460" s="301" t="str">
        <f t="shared" si="186"/>
        <v xml:space="preserve">: </v>
      </c>
      <c r="C460" s="168"/>
      <c r="D460" s="162"/>
      <c r="E460" s="162"/>
      <c r="F460" s="169"/>
      <c r="G460" s="161"/>
      <c r="H460" s="162"/>
      <c r="I460" s="162"/>
      <c r="J460" s="170"/>
      <c r="K460" s="170"/>
      <c r="L460" s="170"/>
      <c r="M460" s="659" t="s">
        <v>313</v>
      </c>
      <c r="N460" s="163"/>
      <c r="O460" s="163"/>
      <c r="P460" s="165"/>
      <c r="Q460" s="365"/>
      <c r="R460" s="259" t="str">
        <f t="shared" si="197"/>
        <v/>
      </c>
      <c r="S460" s="260" t="str">
        <f>IF(R460="","",IF(R471="Y",T460,IF(R460&gt;=R463-$AA$35*R467,IF(R460&lt;=R463+$AA$35*R467,R460,""),"")))</f>
        <v/>
      </c>
      <c r="T460" s="259" t="str">
        <f t="shared" si="198"/>
        <v/>
      </c>
      <c r="U460" s="259" t="str">
        <f t="shared" si="187"/>
        <v>TWh Used/TWh supplied</v>
      </c>
      <c r="V460" s="39"/>
      <c r="W460" s="39"/>
      <c r="Y460" s="526"/>
      <c r="Z460" s="5"/>
      <c r="AA460" s="5"/>
      <c r="AB460" s="5"/>
      <c r="AC460" s="5"/>
      <c r="AD460" s="5"/>
      <c r="AE460" s="5"/>
      <c r="AF460" s="5"/>
      <c r="AG460" s="5"/>
      <c r="AH460" s="5"/>
      <c r="AI460" s="5"/>
      <c r="AJ460" s="5"/>
      <c r="AK460" s="5"/>
      <c r="AL460" s="5"/>
      <c r="AM460" s="5"/>
      <c r="AN460" s="5"/>
      <c r="AO460" s="481"/>
      <c r="AP460" s="269"/>
      <c r="AQ460" s="269"/>
      <c r="AR460" s="600"/>
      <c r="AS460" s="269"/>
      <c r="AT460" s="598" t="str">
        <f t="shared" si="199"/>
        <v/>
      </c>
      <c r="AU460" s="598" t="str">
        <f t="shared" si="199"/>
        <v/>
      </c>
      <c r="AV460" s="269"/>
      <c r="AW460" s="598" t="str">
        <f t="shared" si="188"/>
        <v/>
      </c>
      <c r="AX460" s="598" t="str">
        <f t="shared" si="188"/>
        <v/>
      </c>
      <c r="AY460" s="269"/>
      <c r="AZ460" s="598" t="str">
        <f t="shared" si="189"/>
        <v/>
      </c>
      <c r="BA460" s="598" t="str">
        <f t="shared" si="189"/>
        <v/>
      </c>
      <c r="BB460" s="269"/>
      <c r="BC460" s="598" t="str">
        <f t="shared" si="190"/>
        <v/>
      </c>
      <c r="BD460" s="598" t="str">
        <f t="shared" si="190"/>
        <v/>
      </c>
      <c r="BE460" s="269"/>
      <c r="BF460" s="598" t="str">
        <f t="shared" si="191"/>
        <v/>
      </c>
      <c r="BG460" s="598" t="str">
        <f t="shared" si="191"/>
        <v/>
      </c>
      <c r="BH460" s="269"/>
      <c r="BI460" s="598" t="str">
        <f t="shared" si="192"/>
        <v/>
      </c>
      <c r="BJ460" s="598" t="str">
        <f t="shared" si="192"/>
        <v/>
      </c>
      <c r="BK460" s="269"/>
      <c r="BL460" s="598" t="str">
        <f t="shared" si="193"/>
        <v/>
      </c>
      <c r="BM460" s="598" t="str">
        <f t="shared" si="193"/>
        <v/>
      </c>
      <c r="BN460" s="269"/>
      <c r="BO460" s="598" t="str">
        <f t="shared" si="194"/>
        <v/>
      </c>
      <c r="BP460" s="598" t="str">
        <f t="shared" si="194"/>
        <v/>
      </c>
      <c r="BQ460" s="269"/>
      <c r="BR460" s="598" t="str">
        <f t="shared" si="195"/>
        <v/>
      </c>
      <c r="BS460" s="598" t="str">
        <f t="shared" si="195"/>
        <v/>
      </c>
      <c r="BT460" s="269"/>
      <c r="BU460" s="598" t="str">
        <f t="shared" si="196"/>
        <v/>
      </c>
      <c r="BV460" s="598" t="str">
        <f t="shared" si="196"/>
        <v/>
      </c>
      <c r="BW460" s="269"/>
      <c r="BX460" s="481"/>
    </row>
    <row r="461" spans="1:76" s="2" customFormat="1" ht="14">
      <c r="A461" s="159">
        <v>19</v>
      </c>
      <c r="B461" s="301" t="str">
        <f t="shared" si="186"/>
        <v xml:space="preserve">: </v>
      </c>
      <c r="C461" s="168"/>
      <c r="D461" s="162"/>
      <c r="E461" s="162"/>
      <c r="F461" s="169"/>
      <c r="G461" s="161"/>
      <c r="H461" s="162"/>
      <c r="I461" s="162"/>
      <c r="J461" s="170"/>
      <c r="K461" s="170"/>
      <c r="L461" s="170"/>
      <c r="M461" s="659" t="s">
        <v>313</v>
      </c>
      <c r="N461" s="163"/>
      <c r="O461" s="163"/>
      <c r="P461" s="165"/>
      <c r="Q461" s="365"/>
      <c r="R461" s="259" t="str">
        <f t="shared" si="197"/>
        <v/>
      </c>
      <c r="S461" s="260" t="str">
        <f>IF(R461="","",IF(R471="Y",T461,IF(R461&gt;=R463-$AA$35*R467,IF(R461&lt;=R463+$AA$35*R467,R461,""),"")))</f>
        <v/>
      </c>
      <c r="T461" s="259" t="str">
        <f t="shared" si="198"/>
        <v/>
      </c>
      <c r="U461" s="259" t="str">
        <f t="shared" si="187"/>
        <v>TWh Used/TWh supplied</v>
      </c>
      <c r="V461" s="39"/>
      <c r="W461" s="39"/>
      <c r="Y461" s="526"/>
      <c r="Z461" s="5"/>
      <c r="AA461" s="5"/>
      <c r="AB461" s="5"/>
      <c r="AC461" s="5"/>
      <c r="AD461" s="5"/>
      <c r="AE461" s="5"/>
      <c r="AF461" s="5"/>
      <c r="AG461" s="5"/>
      <c r="AH461" s="5"/>
      <c r="AI461" s="5"/>
      <c r="AJ461" s="5"/>
      <c r="AK461" s="5"/>
      <c r="AL461" s="5"/>
      <c r="AM461" s="5"/>
      <c r="AN461" s="5"/>
      <c r="AO461" s="481"/>
      <c r="AP461" s="269"/>
      <c r="AQ461" s="269"/>
      <c r="AR461" s="600"/>
      <c r="AS461" s="269"/>
      <c r="AT461" s="598" t="str">
        <f t="shared" si="199"/>
        <v/>
      </c>
      <c r="AU461" s="598" t="str">
        <f t="shared" si="199"/>
        <v/>
      </c>
      <c r="AV461" s="269"/>
      <c r="AW461" s="598" t="str">
        <f t="shared" si="188"/>
        <v/>
      </c>
      <c r="AX461" s="598" t="str">
        <f t="shared" si="188"/>
        <v/>
      </c>
      <c r="AY461" s="269"/>
      <c r="AZ461" s="598" t="str">
        <f t="shared" si="189"/>
        <v/>
      </c>
      <c r="BA461" s="598" t="str">
        <f t="shared" si="189"/>
        <v/>
      </c>
      <c r="BB461" s="269"/>
      <c r="BC461" s="598" t="str">
        <f t="shared" si="190"/>
        <v/>
      </c>
      <c r="BD461" s="598" t="str">
        <f t="shared" si="190"/>
        <v/>
      </c>
      <c r="BE461" s="269"/>
      <c r="BF461" s="598" t="str">
        <f t="shared" si="191"/>
        <v/>
      </c>
      <c r="BG461" s="598" t="str">
        <f t="shared" si="191"/>
        <v/>
      </c>
      <c r="BH461" s="269"/>
      <c r="BI461" s="598" t="str">
        <f t="shared" si="192"/>
        <v/>
      </c>
      <c r="BJ461" s="598" t="str">
        <f t="shared" si="192"/>
        <v/>
      </c>
      <c r="BK461" s="269"/>
      <c r="BL461" s="598" t="str">
        <f t="shared" si="193"/>
        <v/>
      </c>
      <c r="BM461" s="598" t="str">
        <f t="shared" si="193"/>
        <v/>
      </c>
      <c r="BN461" s="269"/>
      <c r="BO461" s="598" t="str">
        <f t="shared" si="194"/>
        <v/>
      </c>
      <c r="BP461" s="598" t="str">
        <f t="shared" si="194"/>
        <v/>
      </c>
      <c r="BQ461" s="269"/>
      <c r="BR461" s="598" t="str">
        <f t="shared" si="195"/>
        <v/>
      </c>
      <c r="BS461" s="598" t="str">
        <f t="shared" si="195"/>
        <v/>
      </c>
      <c r="BT461" s="269"/>
      <c r="BU461" s="598" t="str">
        <f t="shared" si="196"/>
        <v/>
      </c>
      <c r="BV461" s="598" t="str">
        <f t="shared" si="196"/>
        <v/>
      </c>
      <c r="BW461" s="269"/>
      <c r="BX461" s="481"/>
    </row>
    <row r="462" spans="1:76" s="2" customFormat="1" ht="14">
      <c r="A462" s="159">
        <v>20</v>
      </c>
      <c r="B462" s="301" t="str">
        <f t="shared" si="186"/>
        <v xml:space="preserve">: </v>
      </c>
      <c r="C462" s="168"/>
      <c r="D462" s="162"/>
      <c r="E462" s="162"/>
      <c r="F462" s="169"/>
      <c r="G462" s="161"/>
      <c r="H462" s="162"/>
      <c r="I462" s="162"/>
      <c r="J462" s="170"/>
      <c r="K462" s="170"/>
      <c r="L462" s="170"/>
      <c r="M462" s="659" t="s">
        <v>313</v>
      </c>
      <c r="N462" s="163"/>
      <c r="O462" s="163"/>
      <c r="P462" s="165"/>
      <c r="Q462" s="365"/>
      <c r="R462" s="259" t="str">
        <f t="shared" si="197"/>
        <v/>
      </c>
      <c r="S462" s="260" t="str">
        <f>IF(R462="","",IF(R471="Y",T462,IF(R462&gt;=R463-$AA$35*R467,IF(R462&lt;=R463+$AA$35*R467,R462,""),"")))</f>
        <v/>
      </c>
      <c r="T462" s="259" t="str">
        <f t="shared" si="198"/>
        <v/>
      </c>
      <c r="U462" s="259" t="str">
        <f t="shared" si="187"/>
        <v>TWh Used/TWh supplied</v>
      </c>
      <c r="V462" s="39"/>
      <c r="W462" s="39"/>
      <c r="Y462" s="526"/>
      <c r="Z462" s="5"/>
      <c r="AA462" s="5"/>
      <c r="AB462" s="5"/>
      <c r="AC462" s="5"/>
      <c r="AD462" s="5"/>
      <c r="AE462" s="5"/>
      <c r="AF462" s="5"/>
      <c r="AG462" s="5"/>
      <c r="AH462" s="5"/>
      <c r="AI462" s="5"/>
      <c r="AJ462" s="5"/>
      <c r="AK462" s="5"/>
      <c r="AL462" s="5"/>
      <c r="AM462" s="5"/>
      <c r="AN462" s="5"/>
      <c r="AO462" s="481"/>
      <c r="AP462" s="269"/>
      <c r="AQ462" s="269"/>
      <c r="AR462" s="600"/>
      <c r="AS462" s="269"/>
      <c r="AT462" s="598" t="str">
        <f t="shared" si="199"/>
        <v/>
      </c>
      <c r="AU462" s="598" t="str">
        <f t="shared" si="199"/>
        <v/>
      </c>
      <c r="AV462" s="269"/>
      <c r="AW462" s="598" t="str">
        <f t="shared" si="188"/>
        <v/>
      </c>
      <c r="AX462" s="598" t="str">
        <f t="shared" si="188"/>
        <v/>
      </c>
      <c r="AY462" s="269"/>
      <c r="AZ462" s="598" t="str">
        <f t="shared" si="189"/>
        <v/>
      </c>
      <c r="BA462" s="598" t="str">
        <f t="shared" si="189"/>
        <v/>
      </c>
      <c r="BB462" s="269"/>
      <c r="BC462" s="598" t="str">
        <f t="shared" si="190"/>
        <v/>
      </c>
      <c r="BD462" s="598" t="str">
        <f t="shared" si="190"/>
        <v/>
      </c>
      <c r="BE462" s="269"/>
      <c r="BF462" s="598" t="str">
        <f t="shared" si="191"/>
        <v/>
      </c>
      <c r="BG462" s="598" t="str">
        <f t="shared" si="191"/>
        <v/>
      </c>
      <c r="BH462" s="269"/>
      <c r="BI462" s="598" t="str">
        <f t="shared" si="192"/>
        <v/>
      </c>
      <c r="BJ462" s="598" t="str">
        <f t="shared" si="192"/>
        <v/>
      </c>
      <c r="BK462" s="269"/>
      <c r="BL462" s="598" t="str">
        <f t="shared" si="193"/>
        <v/>
      </c>
      <c r="BM462" s="598" t="str">
        <f t="shared" si="193"/>
        <v/>
      </c>
      <c r="BN462" s="269"/>
      <c r="BO462" s="598" t="str">
        <f t="shared" si="194"/>
        <v/>
      </c>
      <c r="BP462" s="598" t="str">
        <f t="shared" si="194"/>
        <v/>
      </c>
      <c r="BQ462" s="269"/>
      <c r="BR462" s="598" t="str">
        <f t="shared" si="195"/>
        <v/>
      </c>
      <c r="BS462" s="598" t="str">
        <f t="shared" si="195"/>
        <v/>
      </c>
      <c r="BT462" s="269"/>
      <c r="BU462" s="598" t="str">
        <f t="shared" si="196"/>
        <v/>
      </c>
      <c r="BV462" s="598" t="str">
        <f t="shared" si="196"/>
        <v/>
      </c>
      <c r="BW462" s="269"/>
      <c r="BX462" s="481"/>
    </row>
    <row r="463" spans="1:76" s="2" customFormat="1" ht="14">
      <c r="A463" s="172"/>
      <c r="B463" s="302" t="s">
        <v>159</v>
      </c>
      <c r="C463" s="173"/>
      <c r="D463" s="173"/>
      <c r="E463" s="173"/>
      <c r="F463" s="173"/>
      <c r="H463" s="39"/>
      <c r="I463" s="175"/>
      <c r="J463" s="174"/>
      <c r="K463" s="174"/>
      <c r="L463" s="174" t="s">
        <v>99</v>
      </c>
      <c r="M463" s="174"/>
      <c r="N463" s="174"/>
      <c r="O463" s="165"/>
      <c r="P463" s="165"/>
      <c r="Q463" s="175" t="s">
        <v>31</v>
      </c>
      <c r="R463" s="261" t="e">
        <f>AVERAGE(R443:R462)</f>
        <v>#DIV/0!</v>
      </c>
      <c r="S463" s="261" t="e">
        <f>IF(R471="Y",SUM(S443:S462)/SUM(N443:N462),AVERAGE(S443:S462))</f>
        <v>#DIV/0!</v>
      </c>
      <c r="T463" s="262" t="e">
        <f>SUM(T443:T462)/SUM(N443:N462)</f>
        <v>#DIV/0!</v>
      </c>
      <c r="U463" s="269"/>
      <c r="V463" s="39"/>
      <c r="W463" s="39"/>
      <c r="Y463" s="601"/>
      <c r="Z463" s="5"/>
      <c r="AA463" s="5"/>
      <c r="AB463" s="5"/>
      <c r="AC463" s="5"/>
      <c r="AD463" s="5"/>
      <c r="AE463" s="5"/>
      <c r="AF463" s="5"/>
      <c r="AG463" s="5"/>
      <c r="AH463" s="5"/>
      <c r="AI463" s="5"/>
      <c r="AJ463" s="5"/>
      <c r="AK463" s="5"/>
      <c r="AL463" s="5"/>
      <c r="AM463" s="5"/>
      <c r="AN463" s="5"/>
      <c r="AO463" s="481"/>
      <c r="AP463" s="269"/>
      <c r="AQ463" s="269"/>
      <c r="AR463" s="269"/>
      <c r="AS463" s="602" t="s">
        <v>31</v>
      </c>
      <c r="AT463" s="603" t="e">
        <f>AVERAGE(AT443:AT462)</f>
        <v>#DIV/0!</v>
      </c>
      <c r="AU463" s="603" t="e">
        <f>SUM(AU443:AU462)/COUNTIF(AU443:AU462,"&gt;0")</f>
        <v>#DIV/0!</v>
      </c>
      <c r="AV463" s="602"/>
      <c r="AW463" s="603" t="e">
        <f>AVERAGE(AW443:AW462)</f>
        <v>#DIV/0!</v>
      </c>
      <c r="AX463" s="603" t="e">
        <f>SUM(AX443:AX462)/COUNTIF(AX443:AX462,"&gt;0")</f>
        <v>#DIV/0!</v>
      </c>
      <c r="AY463" s="269"/>
      <c r="AZ463" s="603" t="e">
        <f>AVERAGE(AZ443:AZ462)</f>
        <v>#DIV/0!</v>
      </c>
      <c r="BA463" s="603" t="e">
        <f>SUM(BA443:BA462)/COUNTIF(BA443:BA462,"&gt;0")</f>
        <v>#DIV/0!</v>
      </c>
      <c r="BB463" s="269"/>
      <c r="BC463" s="603" t="e">
        <f>AVERAGE(BC443:BC462)</f>
        <v>#DIV/0!</v>
      </c>
      <c r="BD463" s="603" t="e">
        <f>SUM(BD443:BD462)/COUNTIF(BD443:BD462,"&gt;0")</f>
        <v>#DIV/0!</v>
      </c>
      <c r="BE463" s="269"/>
      <c r="BF463" s="603" t="e">
        <f>AVERAGE(BF443:BF462)</f>
        <v>#DIV/0!</v>
      </c>
      <c r="BG463" s="603" t="e">
        <f>SUM(BG443:BG462)/COUNTIF(BG443:BG462,"&gt;0")</f>
        <v>#DIV/0!</v>
      </c>
      <c r="BH463" s="269"/>
      <c r="BI463" s="603" t="e">
        <f>AVERAGE(BI443:BI462)</f>
        <v>#DIV/0!</v>
      </c>
      <c r="BJ463" s="603" t="e">
        <f>SUM(BJ443:BJ462)/COUNTIF(BJ443:BJ462,"&gt;0")</f>
        <v>#DIV/0!</v>
      </c>
      <c r="BK463" s="602"/>
      <c r="BL463" s="603" t="e">
        <f>AVERAGE(BL443:BL462)</f>
        <v>#DIV/0!</v>
      </c>
      <c r="BM463" s="603" t="e">
        <f>SUM(BM443:BM462)/COUNTIF(BM443:BM462,"&gt;0")</f>
        <v>#DIV/0!</v>
      </c>
      <c r="BN463" s="269"/>
      <c r="BO463" s="603" t="e">
        <f>AVERAGE(BO443:BO462)</f>
        <v>#DIV/0!</v>
      </c>
      <c r="BP463" s="603" t="e">
        <f>SUM(BP443:BP462)/COUNTIF(BP443:BP462,"&gt;0")</f>
        <v>#DIV/0!</v>
      </c>
      <c r="BQ463" s="269"/>
      <c r="BR463" s="603" t="e">
        <f>AVERAGE(BR443:BR462)</f>
        <v>#DIV/0!</v>
      </c>
      <c r="BS463" s="603" t="e">
        <f>SUM(BS443:BS462)/COUNTIF(BS443:BS462,"&gt;0")</f>
        <v>#DIV/0!</v>
      </c>
      <c r="BT463" s="269"/>
      <c r="BU463" s="603" t="e">
        <f>AVERAGE(BU443:BU462)</f>
        <v>#DIV/0!</v>
      </c>
      <c r="BV463" s="603" t="e">
        <f>SUM(BV443:BV462)/COUNTIF(BV443:BV462,"&gt;0")</f>
        <v>#DIV/0!</v>
      </c>
      <c r="BW463" s="269"/>
      <c r="BX463" s="481"/>
    </row>
    <row r="464" spans="1:76" s="2" customFormat="1" ht="15">
      <c r="A464" s="172"/>
      <c r="B464" s="302" t="s">
        <v>160</v>
      </c>
      <c r="C464" s="173" t="s">
        <v>112</v>
      </c>
      <c r="D464" s="840"/>
      <c r="E464" s="841"/>
      <c r="F464" s="841"/>
      <c r="G464" s="841"/>
      <c r="H464" s="841"/>
      <c r="I464" s="841"/>
      <c r="J464" s="842"/>
      <c r="K464" s="174"/>
      <c r="L464" s="174"/>
      <c r="M464" s="174"/>
      <c r="N464" s="174"/>
      <c r="O464" s="165"/>
      <c r="P464" s="165"/>
      <c r="Q464" s="366" t="s">
        <v>33</v>
      </c>
      <c r="R464" s="367" t="e">
        <f>R463+U464*R467</f>
        <v>#DIV/0!</v>
      </c>
      <c r="S464" s="367" t="e">
        <f>S463+U464*S467</f>
        <v>#DIV/0!</v>
      </c>
      <c r="T464" s="367" t="e">
        <f>T463+U464*T467</f>
        <v>#DIV/0!</v>
      </c>
      <c r="U464" s="368">
        <v>1</v>
      </c>
      <c r="V464" s="50" t="s">
        <v>142</v>
      </c>
      <c r="W464" s="39"/>
      <c r="X464" t="s">
        <v>273</v>
      </c>
      <c r="Y464" s="605"/>
      <c r="Z464" s="5"/>
      <c r="AA464" s="5"/>
      <c r="AB464" s="5"/>
      <c r="AC464" s="5"/>
      <c r="AD464" s="5"/>
      <c r="AE464" s="5"/>
      <c r="AF464" s="5"/>
      <c r="AG464" s="5"/>
      <c r="AH464" s="5"/>
      <c r="AI464" s="5"/>
      <c r="AJ464" s="5"/>
      <c r="AK464" s="5"/>
      <c r="AL464" s="5"/>
      <c r="AM464" s="5"/>
      <c r="AN464" s="5"/>
      <c r="AO464" s="481"/>
      <c r="AP464" s="269"/>
      <c r="AQ464" s="269"/>
      <c r="AR464" s="269"/>
      <c r="AS464" s="606" t="s">
        <v>33</v>
      </c>
      <c r="AT464" s="607" t="e">
        <f>AT463+(AT469*AT466)</f>
        <v>#DIV/0!</v>
      </c>
      <c r="AU464" s="607" t="e">
        <f>AU463+(AU469*AT466)</f>
        <v>#DIV/0!</v>
      </c>
      <c r="AV464" s="606"/>
      <c r="AW464" s="607" t="e">
        <f>AW463+(AW469*AW466)</f>
        <v>#DIV/0!</v>
      </c>
      <c r="AX464" s="607" t="e">
        <f>AX463+(AX469*AW466)</f>
        <v>#DIV/0!</v>
      </c>
      <c r="AY464" s="269"/>
      <c r="AZ464" s="607" t="e">
        <f>AZ463+(AZ469*AZ466)</f>
        <v>#DIV/0!</v>
      </c>
      <c r="BA464" s="607" t="e">
        <f>BA463+(BA469*AZ466)</f>
        <v>#DIV/0!</v>
      </c>
      <c r="BB464" s="269"/>
      <c r="BC464" s="607" t="e">
        <f>BC463+(BC469*BC466)</f>
        <v>#DIV/0!</v>
      </c>
      <c r="BD464" s="607" t="e">
        <f>BD463+(BD469*BC466)</f>
        <v>#DIV/0!</v>
      </c>
      <c r="BE464" s="269"/>
      <c r="BF464" s="607" t="e">
        <f>BF463+(BF469*BF466)</f>
        <v>#DIV/0!</v>
      </c>
      <c r="BG464" s="607" t="e">
        <f>BG463+(BG469*BF466)</f>
        <v>#DIV/0!</v>
      </c>
      <c r="BH464" s="269"/>
      <c r="BI464" s="607" t="e">
        <f>BI463+(BI469*BI466)</f>
        <v>#DIV/0!</v>
      </c>
      <c r="BJ464" s="607" t="e">
        <f>BJ463+(BJ469*BI466)</f>
        <v>#DIV/0!</v>
      </c>
      <c r="BK464" s="606"/>
      <c r="BL464" s="607" t="e">
        <f>BL463+(BL469*BL466)</f>
        <v>#DIV/0!</v>
      </c>
      <c r="BM464" s="607" t="e">
        <f>BM463+(BM469*BL466)</f>
        <v>#DIV/0!</v>
      </c>
      <c r="BN464" s="269"/>
      <c r="BO464" s="607" t="e">
        <f>BO463+(BO469*BO466)</f>
        <v>#DIV/0!</v>
      </c>
      <c r="BP464" s="607" t="e">
        <f>BP463+(BP469*BO466)</f>
        <v>#DIV/0!</v>
      </c>
      <c r="BQ464" s="269"/>
      <c r="BR464" s="607" t="e">
        <f>BR463+(BR469*BR466)</f>
        <v>#DIV/0!</v>
      </c>
      <c r="BS464" s="607" t="e">
        <f>BS463+(BS469*BR466)</f>
        <v>#DIV/0!</v>
      </c>
      <c r="BT464" s="269"/>
      <c r="BU464" s="607" t="e">
        <f>BU463+(BU469*BU466)</f>
        <v>#DIV/0!</v>
      </c>
      <c r="BV464" s="607" t="e">
        <f>BV463+(BV469*BU466)</f>
        <v>#DIV/0!</v>
      </c>
      <c r="BW464" s="269"/>
      <c r="BX464" s="481"/>
    </row>
    <row r="465" spans="1:76" s="2" customFormat="1" ht="15">
      <c r="A465" s="172"/>
      <c r="B465" s="302" t="s">
        <v>161</v>
      </c>
      <c r="C465" s="179"/>
      <c r="D465" s="843"/>
      <c r="E465" s="844"/>
      <c r="F465" s="844"/>
      <c r="G465" s="844"/>
      <c r="H465" s="844"/>
      <c r="I465" s="844"/>
      <c r="J465" s="845"/>
      <c r="K465" s="39"/>
      <c r="L465" s="39"/>
      <c r="M465" s="174"/>
      <c r="N465" s="174"/>
      <c r="O465" s="174"/>
      <c r="P465" s="174"/>
      <c r="Q465" s="366" t="s">
        <v>32</v>
      </c>
      <c r="R465" s="367" t="e">
        <f>IF($X465="Y",MIN(R443:R462),R463-$U465*R467)</f>
        <v>#DIV/0!</v>
      </c>
      <c r="S465" s="367" t="e">
        <f>IF($X465="Y",MIN(S443:S462),S463-$U465*S467)</f>
        <v>#DIV/0!</v>
      </c>
      <c r="T465" s="367" t="e">
        <f>IF($X465="Y",MIN(T443:T462),T463-$U465*T467)</f>
        <v>#DIV/0!</v>
      </c>
      <c r="U465" s="368">
        <v>1</v>
      </c>
      <c r="V465" s="50" t="s">
        <v>143</v>
      </c>
      <c r="W465" s="39"/>
      <c r="X465" s="369" t="s">
        <v>36</v>
      </c>
      <c r="Y465" s="605"/>
      <c r="Z465" s="5"/>
      <c r="AA465" s="5"/>
      <c r="AB465" s="5"/>
      <c r="AC465" s="5"/>
      <c r="AD465" s="5"/>
      <c r="AE465" s="5"/>
      <c r="AF465" s="5"/>
      <c r="AG465" s="5"/>
      <c r="AH465" s="5"/>
      <c r="AI465" s="5"/>
      <c r="AJ465" s="5"/>
      <c r="AK465" s="5"/>
      <c r="AL465" s="5"/>
      <c r="AM465" s="5"/>
      <c r="AN465" s="5"/>
      <c r="AO465" s="481"/>
      <c r="AP465" s="269"/>
      <c r="AQ465" s="269"/>
      <c r="AR465" s="269"/>
      <c r="AS465" s="606" t="s">
        <v>32</v>
      </c>
      <c r="AT465" s="607" t="e">
        <f>AT463-(AT469*AT467)</f>
        <v>#DIV/0!</v>
      </c>
      <c r="AU465" s="607" t="e">
        <f>AU463-(AU469*AT467)</f>
        <v>#DIV/0!</v>
      </c>
      <c r="AV465" s="606"/>
      <c r="AW465" s="607" t="e">
        <f>AW463-(AW469*AW467)</f>
        <v>#DIV/0!</v>
      </c>
      <c r="AX465" s="607" t="e">
        <f>AX463-(AX469*AW467)</f>
        <v>#DIV/0!</v>
      </c>
      <c r="AY465" s="269"/>
      <c r="AZ465" s="607" t="e">
        <f>AZ463-(AZ469*AZ467)</f>
        <v>#DIV/0!</v>
      </c>
      <c r="BA465" s="607" t="e">
        <f>BA463-(BA469*AZ467)</f>
        <v>#DIV/0!</v>
      </c>
      <c r="BB465" s="269"/>
      <c r="BC465" s="607" t="e">
        <f>BC463-(BC469*BC467)</f>
        <v>#DIV/0!</v>
      </c>
      <c r="BD465" s="607" t="e">
        <f>BD463-(BD469*BC467)</f>
        <v>#DIV/0!</v>
      </c>
      <c r="BE465" s="269"/>
      <c r="BF465" s="607" t="e">
        <f>BF463-(BF469*BF467)</f>
        <v>#DIV/0!</v>
      </c>
      <c r="BG465" s="607" t="e">
        <f>BG463-(BG469*BF467)</f>
        <v>#DIV/0!</v>
      </c>
      <c r="BH465" s="269"/>
      <c r="BI465" s="607" t="e">
        <f>BI463-(BI469*BI467)</f>
        <v>#DIV/0!</v>
      </c>
      <c r="BJ465" s="607" t="e">
        <f>BJ463-(BJ469*BI467)</f>
        <v>#DIV/0!</v>
      </c>
      <c r="BK465" s="606"/>
      <c r="BL465" s="607" t="e">
        <f>BL463-(BL469*BL467)</f>
        <v>#DIV/0!</v>
      </c>
      <c r="BM465" s="607" t="e">
        <f>BM463-(BM469*BL467)</f>
        <v>#DIV/0!</v>
      </c>
      <c r="BN465" s="269"/>
      <c r="BO465" s="607" t="e">
        <f>BO463-(BO469*BO467)</f>
        <v>#DIV/0!</v>
      </c>
      <c r="BP465" s="607" t="e">
        <f>BP463-(BP469*BO467)</f>
        <v>#DIV/0!</v>
      </c>
      <c r="BQ465" s="269"/>
      <c r="BR465" s="607" t="e">
        <f>BR463-(BR469*BR467)</f>
        <v>#DIV/0!</v>
      </c>
      <c r="BS465" s="607" t="e">
        <f>BS463-(BS469*BR467)</f>
        <v>#DIV/0!</v>
      </c>
      <c r="BT465" s="269"/>
      <c r="BU465" s="607" t="e">
        <f>BU463-(BU469*BU467)</f>
        <v>#DIV/0!</v>
      </c>
      <c r="BV465" s="607" t="e">
        <f>BV463-(BV469*BU467)</f>
        <v>#DIV/0!</v>
      </c>
      <c r="BW465" s="269"/>
      <c r="BX465" s="481"/>
    </row>
    <row r="466" spans="1:76" s="2" customFormat="1" ht="14">
      <c r="A466" s="172"/>
      <c r="B466" s="303"/>
      <c r="C466" s="179"/>
      <c r="D466" s="843"/>
      <c r="E466" s="844"/>
      <c r="F466" s="844"/>
      <c r="G466" s="844"/>
      <c r="H466" s="844"/>
      <c r="I466" s="844"/>
      <c r="J466" s="845"/>
      <c r="K466" s="174"/>
      <c r="L466" s="174"/>
      <c r="M466" s="174"/>
      <c r="N466" s="174"/>
      <c r="O466" s="174"/>
      <c r="P466" s="174"/>
      <c r="Q466" s="176" t="s">
        <v>10</v>
      </c>
      <c r="R466" s="263" t="e">
        <f>IF((0.67*R467)&gt;R463,"no","yes")</f>
        <v>#DIV/0!</v>
      </c>
      <c r="S466" s="263" t="e">
        <f>IF((0.67*S467)&gt;S463,"no","yes")</f>
        <v>#DIV/0!</v>
      </c>
      <c r="T466" s="263" t="e">
        <f>IF((0.67*T467)&gt;T463,"no","yes")</f>
        <v>#DIV/0!</v>
      </c>
      <c r="U466" s="174"/>
      <c r="V466" s="174"/>
      <c r="W466" s="174"/>
      <c r="Y466" s="605"/>
      <c r="Z466" s="5"/>
      <c r="AA466" s="5"/>
      <c r="AB466" s="5"/>
      <c r="AC466" s="5"/>
      <c r="AD466" s="5"/>
      <c r="AE466" s="5"/>
      <c r="AF466" s="5"/>
      <c r="AG466" s="5"/>
      <c r="AH466" s="5"/>
      <c r="AI466" s="5"/>
      <c r="AJ466" s="5"/>
      <c r="AK466" s="5"/>
      <c r="AL466" s="5"/>
      <c r="AM466" s="5"/>
      <c r="AN466" s="5"/>
      <c r="AO466" s="481"/>
      <c r="AP466" s="265"/>
      <c r="AQ466" s="265"/>
      <c r="AR466" s="849" t="s">
        <v>132</v>
      </c>
      <c r="AS466" s="850"/>
      <c r="AT466" s="609">
        <v>1</v>
      </c>
      <c r="AU466" s="265"/>
      <c r="AV466" s="619"/>
      <c r="AW466" s="609">
        <v>1</v>
      </c>
      <c r="AX466" s="265"/>
      <c r="AY466" s="265"/>
      <c r="AZ466" s="609">
        <v>1</v>
      </c>
      <c r="BA466" s="265"/>
      <c r="BB466" s="265"/>
      <c r="BC466" s="609">
        <v>1</v>
      </c>
      <c r="BD466" s="265"/>
      <c r="BE466" s="265"/>
      <c r="BF466" s="609">
        <v>1</v>
      </c>
      <c r="BG466" s="265"/>
      <c r="BH466" s="265"/>
      <c r="BI466" s="609">
        <v>1</v>
      </c>
      <c r="BJ466" s="265"/>
      <c r="BK466" s="606"/>
      <c r="BL466" s="609">
        <v>1</v>
      </c>
      <c r="BM466" s="265"/>
      <c r="BN466" s="265"/>
      <c r="BO466" s="609">
        <v>1</v>
      </c>
      <c r="BP466" s="265"/>
      <c r="BQ466" s="265"/>
      <c r="BR466" s="609">
        <v>1</v>
      </c>
      <c r="BS466" s="265"/>
      <c r="BT466" s="265"/>
      <c r="BU466" s="609">
        <v>1</v>
      </c>
      <c r="BV466" s="265"/>
      <c r="BW466" s="265"/>
      <c r="BX466" s="481"/>
    </row>
    <row r="467" spans="1:76" s="2" customFormat="1" ht="14">
      <c r="A467" s="172"/>
      <c r="B467" s="303"/>
      <c r="C467" s="179"/>
      <c r="D467" s="843"/>
      <c r="E467" s="844"/>
      <c r="F467" s="844"/>
      <c r="G467" s="844"/>
      <c r="H467" s="844"/>
      <c r="I467" s="844"/>
      <c r="J467" s="845"/>
      <c r="K467" s="174"/>
      <c r="L467" s="174"/>
      <c r="M467" s="50"/>
      <c r="N467" s="50"/>
      <c r="O467" s="174"/>
      <c r="P467" s="174"/>
      <c r="Q467" s="176" t="s">
        <v>11</v>
      </c>
      <c r="R467" s="263" t="e">
        <f>_xlfn.STDEV.P(R443:R462)</f>
        <v>#DIV/0!</v>
      </c>
      <c r="S467" s="263" t="e">
        <f t="array" ref="S467">IF(R471="Y",SQRT(SUM(IFERROR(N443:N462*(R443:R462-(S463))^2,0))/((COUNTIFS(N443:N462,"&lt;&gt;"&amp;"")-1)/COUNTIFS(N443:N462,"&lt;&gt;"&amp;"")*SUM(N443:N462))),_xlfn.STDEV.P(S443:S462))</f>
        <v>#DIV/0!</v>
      </c>
      <c r="T467" s="263" t="e">
        <f t="array" ref="T467">SQRT(SUM(IFERROR(N443:N462*(R443:R462-(T463))^2,0))/((COUNTIFS(N443:N462,"&lt;&gt;"&amp;"")-1)/COUNTIFS(N443:N462,"&lt;&gt;"&amp;"")*SUM(N443:N462)))</f>
        <v>#DIV/0!</v>
      </c>
      <c r="U467" s="174"/>
      <c r="V467" s="174"/>
      <c r="W467" s="174"/>
      <c r="Y467" s="605"/>
      <c r="Z467" s="5"/>
      <c r="AA467" s="5"/>
      <c r="AB467" s="5"/>
      <c r="AC467" s="5"/>
      <c r="AD467" s="5"/>
      <c r="AE467" s="5"/>
      <c r="AF467" s="5"/>
      <c r="AG467" s="5"/>
      <c r="AH467" s="5"/>
      <c r="AI467" s="5"/>
      <c r="AJ467" s="5"/>
      <c r="AK467" s="5"/>
      <c r="AL467" s="5"/>
      <c r="AM467" s="5"/>
      <c r="AN467" s="5"/>
      <c r="AO467" s="481"/>
      <c r="AP467" s="265"/>
      <c r="AQ467" s="265"/>
      <c r="AR467" s="849"/>
      <c r="AS467" s="850"/>
      <c r="AT467" s="609">
        <v>1</v>
      </c>
      <c r="AU467" s="265"/>
      <c r="AV467" s="619"/>
      <c r="AW467" s="609">
        <v>1</v>
      </c>
      <c r="AX467" s="265"/>
      <c r="AY467" s="265"/>
      <c r="AZ467" s="609">
        <v>1</v>
      </c>
      <c r="BA467" s="265"/>
      <c r="BB467" s="265"/>
      <c r="BC467" s="609">
        <v>1</v>
      </c>
      <c r="BD467" s="265"/>
      <c r="BE467" s="265"/>
      <c r="BF467" s="609">
        <v>1</v>
      </c>
      <c r="BG467" s="265"/>
      <c r="BH467" s="265"/>
      <c r="BI467" s="609">
        <v>1</v>
      </c>
      <c r="BJ467" s="265"/>
      <c r="BK467" s="606"/>
      <c r="BL467" s="609">
        <v>1</v>
      </c>
      <c r="BM467" s="265"/>
      <c r="BN467" s="265"/>
      <c r="BO467" s="609">
        <v>1</v>
      </c>
      <c r="BP467" s="265"/>
      <c r="BQ467" s="265"/>
      <c r="BR467" s="609">
        <v>1</v>
      </c>
      <c r="BS467" s="265"/>
      <c r="BT467" s="265"/>
      <c r="BU467" s="609">
        <v>1</v>
      </c>
      <c r="BV467" s="265"/>
      <c r="BW467" s="265"/>
      <c r="BX467" s="481"/>
    </row>
    <row r="468" spans="1:76" s="2" customFormat="1" ht="14">
      <c r="A468" s="174"/>
      <c r="B468" s="265"/>
      <c r="C468" s="159"/>
      <c r="D468" s="843"/>
      <c r="E468" s="844"/>
      <c r="F468" s="844"/>
      <c r="G468" s="844"/>
      <c r="H468" s="844"/>
      <c r="I468" s="844"/>
      <c r="J468" s="845"/>
      <c r="K468" s="174"/>
      <c r="L468" s="174"/>
      <c r="M468" s="174"/>
      <c r="N468" s="174"/>
      <c r="O468" s="174"/>
      <c r="P468" s="174"/>
      <c r="Q468" s="183" t="s">
        <v>98</v>
      </c>
      <c r="R468" s="264">
        <f>COUNTIF(R443:R462,"&gt;0")</f>
        <v>0</v>
      </c>
      <c r="S468" s="264">
        <f>COUNTIF(S443:S462,"&gt;0")</f>
        <v>0</v>
      </c>
      <c r="T468" s="265"/>
      <c r="U468" s="184" t="s">
        <v>55</v>
      </c>
      <c r="V468" s="174"/>
      <c r="W468" s="174"/>
      <c r="Y468" s="481"/>
      <c r="Z468" s="5"/>
      <c r="AA468" s="5"/>
      <c r="AB468" s="5"/>
      <c r="AC468" s="5"/>
      <c r="AD468" s="5"/>
      <c r="AE468" s="5"/>
      <c r="AF468" s="5"/>
      <c r="AG468" s="5"/>
      <c r="AH468" s="5"/>
      <c r="AI468" s="5"/>
      <c r="AJ468" s="5"/>
      <c r="AK468" s="5"/>
      <c r="AL468" s="5"/>
      <c r="AM468" s="5"/>
      <c r="AN468" s="5"/>
      <c r="AO468" s="481"/>
      <c r="AP468" s="265"/>
      <c r="AQ468" s="265"/>
      <c r="AR468" s="265"/>
      <c r="AS468" s="606" t="s">
        <v>10</v>
      </c>
      <c r="AT468" s="607" t="e">
        <f>IF((0.67*AT469)&gt;AT463,"no","yes")</f>
        <v>#DIV/0!</v>
      </c>
      <c r="AU468" s="607" t="e">
        <f>IF((0.67*AU469)&gt;AU463,"no","yes")</f>
        <v>#DIV/0!</v>
      </c>
      <c r="AV468" s="606"/>
      <c r="AW468" s="607" t="e">
        <f>IF((0.67*AW469)&gt;AW463,"no","yes")</f>
        <v>#DIV/0!</v>
      </c>
      <c r="AX468" s="607" t="e">
        <f>IF((0.67*AX469)&gt;AX463,"no","yes")</f>
        <v>#DIV/0!</v>
      </c>
      <c r="AY468" s="265"/>
      <c r="AZ468" s="607" t="e">
        <f>IF((0.67*AZ469)&gt;AZ463,"no","yes")</f>
        <v>#DIV/0!</v>
      </c>
      <c r="BA468" s="607" t="e">
        <f>IF((0.67*BA469)&gt;BA463,"no","yes")</f>
        <v>#DIV/0!</v>
      </c>
      <c r="BB468" s="265"/>
      <c r="BC468" s="607" t="e">
        <f>IF((0.67*BC469)&gt;BC463,"no","yes")</f>
        <v>#DIV/0!</v>
      </c>
      <c r="BD468" s="607" t="e">
        <f>IF((0.67*BD469)&gt;BD463,"no","yes")</f>
        <v>#DIV/0!</v>
      </c>
      <c r="BE468" s="265"/>
      <c r="BF468" s="607" t="e">
        <f>IF((0.67*BF469)&gt;BF463,"no","yes")</f>
        <v>#DIV/0!</v>
      </c>
      <c r="BG468" s="607" t="e">
        <f>IF((0.67*BG469)&gt;BG463,"no","yes")</f>
        <v>#DIV/0!</v>
      </c>
      <c r="BH468" s="265"/>
      <c r="BI468" s="607" t="e">
        <f>IF((0.67*BI469)&gt;BI463,"no","yes")</f>
        <v>#DIV/0!</v>
      </c>
      <c r="BJ468" s="607" t="e">
        <f>IF((0.67*BJ469)&gt;BJ463,"no","yes")</f>
        <v>#DIV/0!</v>
      </c>
      <c r="BK468" s="611"/>
      <c r="BL468" s="607" t="e">
        <f>IF((0.67*BL469)&gt;BL463,"no","yes")</f>
        <v>#DIV/0!</v>
      </c>
      <c r="BM468" s="607" t="e">
        <f>IF((0.67*BM469)&gt;BM463,"no","yes")</f>
        <v>#DIV/0!</v>
      </c>
      <c r="BN468" s="265"/>
      <c r="BO468" s="607" t="e">
        <f>IF((0.67*BO469)&gt;BO463,"no","yes")</f>
        <v>#DIV/0!</v>
      </c>
      <c r="BP468" s="607" t="e">
        <f>IF((0.67*BP469)&gt;BP463,"no","yes")</f>
        <v>#DIV/0!</v>
      </c>
      <c r="BQ468" s="265"/>
      <c r="BR468" s="607" t="e">
        <f>IF((0.67*BR469)&gt;BR463,"no","yes")</f>
        <v>#DIV/0!</v>
      </c>
      <c r="BS468" s="607" t="e">
        <f>IF((0.67*BS469)&gt;BS463,"no","yes")</f>
        <v>#DIV/0!</v>
      </c>
      <c r="BT468" s="265"/>
      <c r="BU468" s="607" t="e">
        <f>IF((0.67*BU469)&gt;BU463,"no","yes")</f>
        <v>#DIV/0!</v>
      </c>
      <c r="BV468" s="607" t="e">
        <f>IF((0.67*BV469)&gt;BV463,"no","yes")</f>
        <v>#DIV/0!</v>
      </c>
      <c r="BW468" s="265"/>
      <c r="BX468" s="481"/>
    </row>
    <row r="469" spans="1:76" s="2" customFormat="1" ht="14">
      <c r="B469" s="5"/>
      <c r="C469" s="172"/>
      <c r="D469" s="843"/>
      <c r="E469" s="844"/>
      <c r="F469" s="844"/>
      <c r="G469" s="844"/>
      <c r="H469" s="844"/>
      <c r="I469" s="844"/>
      <c r="J469" s="845"/>
      <c r="K469" s="174"/>
      <c r="L469" s="174"/>
      <c r="M469" s="174"/>
      <c r="N469" s="174"/>
      <c r="O469" s="174"/>
      <c r="P469" s="174"/>
      <c r="Q469" s="174"/>
      <c r="R469" s="265"/>
      <c r="S469" s="267"/>
      <c r="T469" s="267"/>
      <c r="U469" s="185"/>
      <c r="V469" s="186"/>
      <c r="W469" s="187"/>
      <c r="Y469" s="481"/>
      <c r="Z469" s="5"/>
      <c r="AA469" s="5"/>
      <c r="AB469" s="5"/>
      <c r="AC469" s="5"/>
      <c r="AD469" s="5"/>
      <c r="AE469" s="5"/>
      <c r="AF469" s="5"/>
      <c r="AG469" s="5"/>
      <c r="AH469" s="5"/>
      <c r="AI469" s="5"/>
      <c r="AJ469" s="5"/>
      <c r="AK469" s="5"/>
      <c r="AL469" s="5"/>
      <c r="AM469" s="5"/>
      <c r="AN469" s="5"/>
      <c r="AO469" s="481"/>
      <c r="AP469" s="265"/>
      <c r="AQ469" s="265"/>
      <c r="AR469" s="265"/>
      <c r="AS469" s="606" t="s">
        <v>11</v>
      </c>
      <c r="AT469" s="607" t="e">
        <f>_xlfn.STDEV.P(AT443:AT462)</f>
        <v>#DIV/0!</v>
      </c>
      <c r="AU469" s="607" t="e">
        <f>_xlfn.STDEV.P(AU443:AU462)</f>
        <v>#DIV/0!</v>
      </c>
      <c r="AV469" s="606"/>
      <c r="AW469" s="607" t="e">
        <f>_xlfn.STDEV.P(AW443:AW462)</f>
        <v>#DIV/0!</v>
      </c>
      <c r="AX469" s="607" t="e">
        <f>_xlfn.STDEV.P(AX443:AX462)</f>
        <v>#DIV/0!</v>
      </c>
      <c r="AY469" s="265"/>
      <c r="AZ469" s="607" t="e">
        <f>_xlfn.STDEV.P(AZ443:AZ462)</f>
        <v>#DIV/0!</v>
      </c>
      <c r="BA469" s="607" t="e">
        <f>_xlfn.STDEV.P(BA443:BA462)</f>
        <v>#DIV/0!</v>
      </c>
      <c r="BB469" s="265"/>
      <c r="BC469" s="607" t="e">
        <f>_xlfn.STDEV.P(BC443:BC462)</f>
        <v>#DIV/0!</v>
      </c>
      <c r="BD469" s="607" t="e">
        <f>_xlfn.STDEV.P(BD443:BD462)</f>
        <v>#DIV/0!</v>
      </c>
      <c r="BE469" s="265"/>
      <c r="BF469" s="607" t="e">
        <f>_xlfn.STDEV.P(BF443:BF462)</f>
        <v>#DIV/0!</v>
      </c>
      <c r="BG469" s="607" t="e">
        <f>_xlfn.STDEV.P(BG443:BG462)</f>
        <v>#DIV/0!</v>
      </c>
      <c r="BH469" s="265"/>
      <c r="BI469" s="607" t="e">
        <f>_xlfn.STDEV.P(BI443:BI462)</f>
        <v>#DIV/0!</v>
      </c>
      <c r="BJ469" s="607" t="e">
        <f>_xlfn.STDEV.P(BJ443:BJ462)</f>
        <v>#DIV/0!</v>
      </c>
      <c r="BK469" s="265"/>
      <c r="BL469" s="607" t="e">
        <f>_xlfn.STDEV.P(BL443:BL462)</f>
        <v>#DIV/0!</v>
      </c>
      <c r="BM469" s="607" t="e">
        <f>_xlfn.STDEV.P(BM443:BM462)</f>
        <v>#DIV/0!</v>
      </c>
      <c r="BN469" s="265"/>
      <c r="BO469" s="607" t="e">
        <f>_xlfn.STDEV.P(BO443:BO462)</f>
        <v>#DIV/0!</v>
      </c>
      <c r="BP469" s="607" t="e">
        <f>_xlfn.STDEV.P(BP443:BP462)</f>
        <v>#DIV/0!</v>
      </c>
      <c r="BQ469" s="265"/>
      <c r="BR469" s="607" t="e">
        <f>_xlfn.STDEV.P(BR443:BR462)</f>
        <v>#DIV/0!</v>
      </c>
      <c r="BS469" s="607" t="e">
        <f>_xlfn.STDEV.P(BS443:BS462)</f>
        <v>#DIV/0!</v>
      </c>
      <c r="BT469" s="265"/>
      <c r="BU469" s="607" t="e">
        <f>_xlfn.STDEV.P(BU443:BU462)</f>
        <v>#DIV/0!</v>
      </c>
      <c r="BV469" s="607" t="e">
        <f>_xlfn.STDEV.P(BV443:BV462)</f>
        <v>#DIV/0!</v>
      </c>
      <c r="BW469" s="5"/>
      <c r="BX469" s="481"/>
    </row>
    <row r="470" spans="1:76" s="2" customFormat="1" ht="14">
      <c r="A470" s="182" t="str">
        <f ca="1">HYPERLINK("#"&amp;"'"&amp;A$1&amp;"'!a1","Back to top")</f>
        <v>Back to top</v>
      </c>
      <c r="B470" s="304"/>
      <c r="C470" s="174"/>
      <c r="D470" s="846"/>
      <c r="E470" s="847"/>
      <c r="F470" s="847"/>
      <c r="G470" s="847"/>
      <c r="H470" s="847"/>
      <c r="I470" s="847"/>
      <c r="J470" s="848"/>
      <c r="R470" s="188" t="s">
        <v>137</v>
      </c>
      <c r="S470" s="83"/>
      <c r="T470" s="174"/>
      <c r="U470" s="189"/>
      <c r="V470" s="190"/>
      <c r="W470" s="191"/>
      <c r="Y470" s="481"/>
      <c r="Z470" s="5"/>
      <c r="AA470" s="5"/>
      <c r="AB470" s="5"/>
      <c r="AC470" s="5"/>
      <c r="AD470" s="5"/>
      <c r="AE470" s="5"/>
      <c r="AF470" s="5"/>
      <c r="AG470" s="5"/>
      <c r="AH470" s="5"/>
      <c r="AI470" s="5"/>
      <c r="AJ470" s="5"/>
      <c r="AK470" s="5"/>
      <c r="AL470" s="5"/>
      <c r="AM470" s="5"/>
      <c r="AN470" s="5"/>
      <c r="AO470" s="481"/>
      <c r="AP470" s="265"/>
      <c r="AQ470" s="265"/>
      <c r="AR470" s="265"/>
      <c r="AS470" s="611" t="s">
        <v>98</v>
      </c>
      <c r="AT470" s="612">
        <f>COUNTIF(AT443:AT462,"&gt;0")</f>
        <v>0</v>
      </c>
      <c r="AU470" s="612">
        <f>COUNTIF(AU443:AU462,"&gt;0")</f>
        <v>0</v>
      </c>
      <c r="AV470" s="611"/>
      <c r="AW470" s="612">
        <f>COUNTIF(AW443:AW462,"&gt;0")</f>
        <v>0</v>
      </c>
      <c r="AX470" s="612">
        <f>COUNTIF(AX443:AX462,"&gt;0")</f>
        <v>0</v>
      </c>
      <c r="AY470" s="265"/>
      <c r="AZ470" s="612">
        <f>COUNTIF(AZ443:AZ462,"&gt;0")</f>
        <v>0</v>
      </c>
      <c r="BA470" s="612">
        <f>COUNTIF(BA443:BA462,"&gt;0")</f>
        <v>0</v>
      </c>
      <c r="BB470" s="265"/>
      <c r="BC470" s="612">
        <f>COUNTIF(BC443:BC462,"&gt;0")</f>
        <v>0</v>
      </c>
      <c r="BD470" s="612">
        <f>COUNTIF(BD443:BD462,"&gt;0")</f>
        <v>0</v>
      </c>
      <c r="BE470" s="265"/>
      <c r="BF470" s="612">
        <f>COUNTIF(BF443:BF462,"&gt;0")</f>
        <v>0</v>
      </c>
      <c r="BG470" s="612">
        <f>COUNTIF(BG443:BG462,"&gt;0")</f>
        <v>0</v>
      </c>
      <c r="BH470" s="265"/>
      <c r="BI470" s="612">
        <f>COUNTIF(BI443:BI462,"&gt;0")</f>
        <v>0</v>
      </c>
      <c r="BJ470" s="612">
        <f>COUNTIF(BJ443:BJ462,"&gt;0")</f>
        <v>0</v>
      </c>
      <c r="BK470" s="265"/>
      <c r="BL470" s="612">
        <f>COUNTIF(BL443:BL462,"&gt;0")</f>
        <v>0</v>
      </c>
      <c r="BM470" s="612">
        <f>COUNTIF(BM443:BM462,"&gt;0")</f>
        <v>0</v>
      </c>
      <c r="BN470" s="265"/>
      <c r="BO470" s="612">
        <f>COUNTIF(BO443:BO462,"&gt;0")</f>
        <v>0</v>
      </c>
      <c r="BP470" s="612">
        <f>COUNTIF(BP443:BP462,"&gt;0")</f>
        <v>0</v>
      </c>
      <c r="BQ470" s="265"/>
      <c r="BR470" s="612">
        <f>COUNTIF(BR443:BR462,"&gt;0")</f>
        <v>0</v>
      </c>
      <c r="BS470" s="612">
        <f>COUNTIF(BS443:BS462,"&gt;0")</f>
        <v>0</v>
      </c>
      <c r="BT470" s="265"/>
      <c r="BU470" s="612">
        <f>COUNTIF(BU443:BU462,"&gt;0")</f>
        <v>0</v>
      </c>
      <c r="BV470" s="612">
        <f>COUNTIF(BV443:BV462,"&gt;0")</f>
        <v>0</v>
      </c>
      <c r="BW470" s="5"/>
      <c r="BX470" s="481"/>
    </row>
    <row r="471" spans="1:76" s="2" customFormat="1" ht="14">
      <c r="B471" s="5"/>
      <c r="R471" s="192" t="s">
        <v>36</v>
      </c>
      <c r="S471" s="83"/>
      <c r="T471" s="174"/>
      <c r="U471" s="189"/>
      <c r="V471" s="190"/>
      <c r="W471" s="191"/>
      <c r="Y471" s="481"/>
      <c r="Z471" s="5"/>
      <c r="AA471" s="5"/>
      <c r="AB471" s="5"/>
      <c r="AC471" s="5"/>
      <c r="AD471" s="5"/>
      <c r="AE471" s="5"/>
      <c r="AF471" s="5"/>
      <c r="AG471" s="5"/>
      <c r="AH471" s="5"/>
      <c r="AI471" s="5"/>
      <c r="AJ471" s="5"/>
      <c r="AK471" s="5"/>
      <c r="AL471" s="5"/>
      <c r="AM471" s="5"/>
      <c r="AN471" s="5"/>
      <c r="AO471" s="481"/>
      <c r="AP471" s="5"/>
      <c r="AQ471" s="5"/>
      <c r="AR471" s="5"/>
      <c r="AS471" s="310"/>
      <c r="AT471" s="310"/>
      <c r="AU471" s="310"/>
      <c r="AV471" s="310"/>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481"/>
    </row>
    <row r="472" spans="1:76" s="2" customFormat="1" ht="14">
      <c r="B472" s="5"/>
      <c r="S472" s="83"/>
      <c r="T472" s="174"/>
      <c r="U472" s="193"/>
      <c r="V472" s="194"/>
      <c r="W472" s="195"/>
      <c r="Y472" s="481"/>
      <c r="Z472" s="5"/>
      <c r="AA472" s="5"/>
      <c r="AB472" s="5"/>
      <c r="AC472" s="5"/>
      <c r="AD472" s="5"/>
      <c r="AE472" s="5"/>
      <c r="AF472" s="5"/>
      <c r="AG472" s="5"/>
      <c r="AH472" s="5"/>
      <c r="AI472" s="5"/>
      <c r="AJ472" s="5"/>
      <c r="AK472" s="5"/>
      <c r="AL472" s="5"/>
      <c r="AM472" s="5"/>
      <c r="AN472" s="5"/>
      <c r="AO472" s="481"/>
      <c r="AP472" s="5"/>
      <c r="AQ472" s="5"/>
      <c r="AR472" s="5"/>
      <c r="AS472" s="310"/>
      <c r="AT472" s="310"/>
      <c r="AU472" s="310"/>
      <c r="AV472" s="310"/>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481"/>
    </row>
    <row r="473" spans="1:76">
      <c r="B473" s="16"/>
      <c r="T473" s="174"/>
      <c r="U473" s="174"/>
      <c r="V473" s="174"/>
      <c r="W473" s="174"/>
    </row>
    <row r="474" spans="1:76" s="22" customFormat="1" ht="18">
      <c r="A474" s="138">
        <f>A440+1</f>
        <v>13</v>
      </c>
      <c r="B474" s="298"/>
      <c r="C474" s="139" t="str">
        <f>VariableAnnualEnergyReduced</f>
        <v>Energy Efficiency Factor - SOLUTION</v>
      </c>
      <c r="D474" s="196"/>
      <c r="E474" s="196"/>
      <c r="F474" s="196"/>
      <c r="G474" s="196"/>
      <c r="H474" s="140"/>
      <c r="I474" s="140"/>
      <c r="J474" s="196"/>
      <c r="K474" s="196"/>
      <c r="L474" s="140"/>
      <c r="M474" s="140"/>
      <c r="N474" s="140"/>
      <c r="O474" s="140"/>
      <c r="P474" s="140"/>
      <c r="Q474" s="140"/>
      <c r="R474" s="839" t="s">
        <v>154</v>
      </c>
      <c r="S474" s="839"/>
      <c r="T474" s="839"/>
      <c r="U474" s="839"/>
      <c r="V474" s="140"/>
      <c r="W474" s="140"/>
      <c r="Y474" s="585"/>
      <c r="Z474" s="416"/>
      <c r="AA474" s="416"/>
      <c r="AB474" s="416"/>
      <c r="AC474" s="416"/>
      <c r="AD474" s="416"/>
      <c r="AE474" s="416"/>
      <c r="AF474" s="416"/>
      <c r="AG474" s="416"/>
      <c r="AH474" s="416"/>
      <c r="AI474" s="416"/>
      <c r="AJ474" s="416"/>
      <c r="AK474" s="416"/>
      <c r="AL474" s="416"/>
      <c r="AM474" s="416"/>
      <c r="AN474" s="416"/>
      <c r="AO474" s="416"/>
      <c r="AP474" s="568">
        <f>A474</f>
        <v>13</v>
      </c>
      <c r="AQ474" s="568" t="str">
        <f>C474</f>
        <v>Energy Efficiency Factor - SOLUTION</v>
      </c>
      <c r="AR474" s="416"/>
      <c r="AS474" s="585"/>
      <c r="AT474" s="585"/>
      <c r="AU474" s="585"/>
      <c r="AV474" s="585"/>
      <c r="AW474" s="416"/>
      <c r="AX474" s="416"/>
      <c r="AY474" s="416"/>
      <c r="AZ474" s="416"/>
      <c r="BA474" s="416"/>
      <c r="BB474" s="416"/>
      <c r="BC474" s="416"/>
      <c r="BD474" s="416"/>
      <c r="BE474" s="416"/>
      <c r="BF474" s="416"/>
      <c r="BG474" s="416"/>
      <c r="BH474" s="416"/>
      <c r="BI474" s="416"/>
      <c r="BJ474" s="416"/>
      <c r="BK474" s="416"/>
      <c r="BL474" s="416"/>
      <c r="BM474" s="416"/>
      <c r="BN474" s="416"/>
      <c r="BO474" s="416"/>
      <c r="BP474" s="416"/>
      <c r="BQ474" s="416"/>
      <c r="BR474" s="416"/>
      <c r="BS474" s="416"/>
      <c r="BT474" s="416"/>
      <c r="BU474" s="416"/>
      <c r="BV474" s="416"/>
      <c r="BW474" s="416"/>
      <c r="BX474" s="416"/>
    </row>
    <row r="475" spans="1:76" s="2" customFormat="1" ht="14">
      <c r="A475" s="199"/>
      <c r="B475" s="299"/>
      <c r="C475" s="199"/>
      <c r="D475" s="130"/>
      <c r="E475" s="130"/>
      <c r="F475" s="130"/>
      <c r="G475" s="130"/>
      <c r="H475" s="174"/>
      <c r="I475" s="174"/>
      <c r="J475" s="130"/>
      <c r="K475" s="130"/>
      <c r="L475" s="174"/>
      <c r="M475" s="174"/>
      <c r="N475" s="174"/>
      <c r="O475" s="174"/>
      <c r="P475" s="174"/>
      <c r="Q475" s="174"/>
      <c r="R475" s="174"/>
      <c r="S475" s="165"/>
      <c r="T475" s="165"/>
      <c r="U475" s="174"/>
      <c r="V475" s="174"/>
      <c r="W475" s="174"/>
      <c r="Y475" s="526"/>
      <c r="Z475" s="5"/>
      <c r="AA475" s="5"/>
      <c r="AB475" s="5"/>
      <c r="AC475" s="5"/>
      <c r="AD475" s="5"/>
      <c r="AE475" s="5"/>
      <c r="AF475" s="5"/>
      <c r="AG475" s="5"/>
      <c r="AH475" s="5"/>
      <c r="AI475" s="5"/>
      <c r="AJ475" s="5"/>
      <c r="AK475" s="5"/>
      <c r="AL475" s="5"/>
      <c r="AM475" s="5"/>
      <c r="AN475" s="5"/>
      <c r="AO475" s="481"/>
      <c r="AP475" s="269"/>
      <c r="AQ475" s="269"/>
      <c r="AR475" s="269"/>
      <c r="AS475" s="269"/>
      <c r="AT475" s="586" t="s">
        <v>230</v>
      </c>
      <c r="AU475" s="586"/>
      <c r="AV475" s="269"/>
      <c r="AW475" s="586" t="s">
        <v>1</v>
      </c>
      <c r="AX475" s="586"/>
      <c r="AY475" s="269"/>
      <c r="AZ475" s="586" t="s">
        <v>2</v>
      </c>
      <c r="BA475" s="586"/>
      <c r="BB475" s="269"/>
      <c r="BC475" s="586" t="s">
        <v>283</v>
      </c>
      <c r="BD475" s="586"/>
      <c r="BE475" s="269"/>
      <c r="BF475" s="586" t="s">
        <v>284</v>
      </c>
      <c r="BG475" s="586"/>
      <c r="BH475" s="269"/>
      <c r="BI475" s="586" t="s">
        <v>3</v>
      </c>
      <c r="BJ475" s="586"/>
      <c r="BK475" s="269"/>
      <c r="BL475" s="586" t="s">
        <v>4</v>
      </c>
      <c r="BM475" s="586"/>
      <c r="BN475" s="269"/>
      <c r="BO475" s="586" t="s">
        <v>5</v>
      </c>
      <c r="BP475" s="586"/>
      <c r="BQ475" s="269"/>
      <c r="BR475" s="586" t="s">
        <v>6</v>
      </c>
      <c r="BS475" s="586"/>
      <c r="BT475" s="269"/>
      <c r="BU475" s="586" t="s">
        <v>34</v>
      </c>
      <c r="BV475" s="586"/>
      <c r="BW475" s="269"/>
      <c r="BX475" s="481"/>
    </row>
    <row r="476" spans="1:76" s="2" customFormat="1" ht="31" thickBot="1">
      <c r="A476" s="173" t="s">
        <v>39</v>
      </c>
      <c r="B476" s="300" t="s">
        <v>9</v>
      </c>
      <c r="C476" s="211" t="s">
        <v>139</v>
      </c>
      <c r="D476" s="4" t="s">
        <v>40</v>
      </c>
      <c r="E476" s="4" t="s">
        <v>234</v>
      </c>
      <c r="F476" s="211" t="s">
        <v>113</v>
      </c>
      <c r="G476" s="211" t="s">
        <v>424</v>
      </c>
      <c r="H476" s="4" t="s">
        <v>59</v>
      </c>
      <c r="I476" s="695" t="s">
        <v>425</v>
      </c>
      <c r="J476" s="212" t="s">
        <v>133</v>
      </c>
      <c r="K476" s="149" t="s">
        <v>140</v>
      </c>
      <c r="L476" s="222" t="s">
        <v>100</v>
      </c>
      <c r="M476" s="151" t="s">
        <v>141</v>
      </c>
      <c r="N476" s="152" t="s">
        <v>135</v>
      </c>
      <c r="O476" s="151" t="s">
        <v>57</v>
      </c>
      <c r="P476" s="153"/>
      <c r="Q476" s="363" t="s">
        <v>272</v>
      </c>
      <c r="R476" s="364" t="s">
        <v>56</v>
      </c>
      <c r="S476" s="258" t="s">
        <v>41</v>
      </c>
      <c r="T476" s="364" t="s">
        <v>136</v>
      </c>
      <c r="U476" s="419" t="s">
        <v>42</v>
      </c>
      <c r="V476" s="153"/>
      <c r="W476" s="153"/>
      <c r="Y476" s="526"/>
      <c r="Z476" s="5"/>
      <c r="AA476" s="5"/>
      <c r="AB476" s="5"/>
      <c r="AC476" s="5"/>
      <c r="AD476" s="5"/>
      <c r="AE476" s="5"/>
      <c r="AF476" s="5"/>
      <c r="AG476" s="5"/>
      <c r="AH476" s="5"/>
      <c r="AI476" s="5"/>
      <c r="AJ476" s="5"/>
      <c r="AK476" s="5"/>
      <c r="AL476" s="5"/>
      <c r="AM476" s="5"/>
      <c r="AN476" s="5"/>
      <c r="AO476" s="481"/>
      <c r="AP476" s="594"/>
      <c r="AQ476" s="594"/>
      <c r="AR476" s="419" t="s">
        <v>131</v>
      </c>
      <c r="AS476" s="594"/>
      <c r="AT476" s="596" t="s">
        <v>56</v>
      </c>
      <c r="AU476" s="258" t="s">
        <v>41</v>
      </c>
      <c r="AV476" s="594"/>
      <c r="AW476" s="596" t="s">
        <v>56</v>
      </c>
      <c r="AX476" s="258" t="s">
        <v>41</v>
      </c>
      <c r="AY476" s="594"/>
      <c r="AZ476" s="596" t="s">
        <v>56</v>
      </c>
      <c r="BA476" s="258" t="s">
        <v>41</v>
      </c>
      <c r="BB476" s="594"/>
      <c r="BC476" s="596" t="s">
        <v>56</v>
      </c>
      <c r="BD476" s="258" t="s">
        <v>41</v>
      </c>
      <c r="BE476" s="594"/>
      <c r="BF476" s="596" t="s">
        <v>56</v>
      </c>
      <c r="BG476" s="258" t="s">
        <v>41</v>
      </c>
      <c r="BH476" s="594"/>
      <c r="BI476" s="596" t="s">
        <v>56</v>
      </c>
      <c r="BJ476" s="258" t="s">
        <v>41</v>
      </c>
      <c r="BK476" s="594"/>
      <c r="BL476" s="596" t="s">
        <v>56</v>
      </c>
      <c r="BM476" s="258" t="s">
        <v>41</v>
      </c>
      <c r="BN476" s="594"/>
      <c r="BO476" s="596" t="s">
        <v>56</v>
      </c>
      <c r="BP476" s="258" t="s">
        <v>41</v>
      </c>
      <c r="BQ476" s="594"/>
      <c r="BR476" s="596" t="s">
        <v>56</v>
      </c>
      <c r="BS476" s="258" t="s">
        <v>41</v>
      </c>
      <c r="BT476" s="594"/>
      <c r="BU476" s="596" t="s">
        <v>56</v>
      </c>
      <c r="BV476" s="258" t="s">
        <v>41</v>
      </c>
      <c r="BW476" s="594"/>
      <c r="BX476" s="481"/>
    </row>
    <row r="477" spans="1:76" s="2" customFormat="1" ht="14">
      <c r="A477" s="159">
        <v>1</v>
      </c>
      <c r="B477" s="301" t="str">
        <f t="shared" ref="B477:B496" si="200">CONCATENATE(E477,": ",C477)</f>
        <v xml:space="preserve">: </v>
      </c>
      <c r="C477" s="160"/>
      <c r="D477" s="160"/>
      <c r="E477" s="160"/>
      <c r="F477" s="160"/>
      <c r="G477" s="161"/>
      <c r="H477" s="162"/>
      <c r="I477" s="162"/>
      <c r="J477" s="163"/>
      <c r="K477" s="164"/>
      <c r="L477" s="170"/>
      <c r="M477" s="659" t="s">
        <v>54</v>
      </c>
      <c r="N477" s="163"/>
      <c r="O477" s="163"/>
      <c r="P477" s="165"/>
      <c r="Q477" s="365"/>
      <c r="R477" s="259" t="str">
        <f>IF(Q477="Y","",IF(AND(L477="",J477=""),"",IF(L477="",J477,L477)))</f>
        <v/>
      </c>
      <c r="S477" s="260" t="str">
        <f>IF(R477="","",IF(R505="Y",T477,IF(R477&gt;=R497-$AA$35*R501,IF(R477&lt;=R497+$AA$35*R501,R477,""),"")))</f>
        <v/>
      </c>
      <c r="T477" s="259" t="str">
        <f>IF(Q477="Y","",IF(AND(L477="",J477=""),"",IF(L477="",J477*N477,L477*N477)))</f>
        <v/>
      </c>
      <c r="U477" s="259" t="str">
        <f t="shared" ref="U477:U496" si="201">IF(AND(M477="",K477=""),"",IF(M477="",K477,M477))</f>
        <v>%</v>
      </c>
      <c r="V477" s="39"/>
      <c r="W477" s="39"/>
      <c r="Y477" s="526"/>
      <c r="Z477" s="5"/>
      <c r="AA477" s="5"/>
      <c r="AB477" s="5"/>
      <c r="AC477" s="5"/>
      <c r="AD477" s="5"/>
      <c r="AE477" s="5"/>
      <c r="AF477" s="5"/>
      <c r="AG477" s="5"/>
      <c r="AH477" s="5"/>
      <c r="AI477" s="5"/>
      <c r="AJ477" s="5"/>
      <c r="AK477" s="5"/>
      <c r="AL477" s="5"/>
      <c r="AM477" s="5"/>
      <c r="AN477" s="5"/>
      <c r="AO477" s="481"/>
      <c r="AP477" s="269"/>
      <c r="AQ477" s="269"/>
      <c r="AR477" s="597" t="str">
        <f>$U477</f>
        <v>%</v>
      </c>
      <c r="AS477" s="269"/>
      <c r="AT477" s="598" t="str">
        <f>IF($E477=$AT$47,R477,"")</f>
        <v/>
      </c>
      <c r="AU477" s="598" t="str">
        <f>IF($E477=$AT$47,S477,"")</f>
        <v/>
      </c>
      <c r="AV477" s="269"/>
      <c r="AW477" s="598" t="str">
        <f t="shared" ref="AW477:AX496" si="202">IF($E477=$AW$83,R477,"")</f>
        <v/>
      </c>
      <c r="AX477" s="598" t="str">
        <f t="shared" si="202"/>
        <v/>
      </c>
      <c r="AY477" s="269"/>
      <c r="AZ477" s="598" t="str">
        <f t="shared" ref="AZ477:BA496" si="203">IF($E477=$AZ$83,R477,"")</f>
        <v/>
      </c>
      <c r="BA477" s="598" t="str">
        <f t="shared" si="203"/>
        <v/>
      </c>
      <c r="BB477" s="269"/>
      <c r="BC477" s="598" t="str">
        <f t="shared" ref="BC477:BD496" si="204">IF($E477=$BC$83,R477,"")</f>
        <v/>
      </c>
      <c r="BD477" s="598" t="str">
        <f t="shared" si="204"/>
        <v/>
      </c>
      <c r="BE477" s="269"/>
      <c r="BF477" s="598" t="str">
        <f t="shared" ref="BF477:BG496" si="205">IF($E477=$BF$83,R477,"")</f>
        <v/>
      </c>
      <c r="BG477" s="598" t="str">
        <f t="shared" si="205"/>
        <v/>
      </c>
      <c r="BH477" s="269"/>
      <c r="BI477" s="598" t="str">
        <f t="shared" ref="BI477:BJ496" si="206">IF($E477=$BI$83,R477,"")</f>
        <v/>
      </c>
      <c r="BJ477" s="598" t="str">
        <f t="shared" si="206"/>
        <v/>
      </c>
      <c r="BK477" s="269"/>
      <c r="BL477" s="598" t="str">
        <f t="shared" ref="BL477:BM496" si="207">IF($E477=$BL$83,R477,"")</f>
        <v/>
      </c>
      <c r="BM477" s="598" t="str">
        <f t="shared" si="207"/>
        <v/>
      </c>
      <c r="BN477" s="269"/>
      <c r="BO477" s="598" t="str">
        <f t="shared" ref="BO477:BP496" si="208">IF($E477=$BO$83,R477,"")</f>
        <v/>
      </c>
      <c r="BP477" s="598" t="str">
        <f t="shared" si="208"/>
        <v/>
      </c>
      <c r="BQ477" s="269"/>
      <c r="BR477" s="598" t="str">
        <f t="shared" ref="BR477:BS496" si="209">IF($E477=$BR$83,R477,"")</f>
        <v/>
      </c>
      <c r="BS477" s="598" t="str">
        <f t="shared" si="209"/>
        <v/>
      </c>
      <c r="BT477" s="269"/>
      <c r="BU477" s="598" t="str">
        <f t="shared" ref="BU477:BV496" si="210">IF($E477=$BU$83,R477,"")</f>
        <v/>
      </c>
      <c r="BV477" s="598" t="str">
        <f t="shared" si="210"/>
        <v/>
      </c>
      <c r="BW477" s="269"/>
      <c r="BX477" s="481"/>
    </row>
    <row r="478" spans="1:76" s="2" customFormat="1" ht="14">
      <c r="A478" s="159">
        <v>2</v>
      </c>
      <c r="B478" s="301" t="str">
        <f t="shared" si="200"/>
        <v xml:space="preserve">: </v>
      </c>
      <c r="C478" s="160"/>
      <c r="D478" s="160"/>
      <c r="E478" s="160"/>
      <c r="F478" s="160"/>
      <c r="G478" s="161"/>
      <c r="H478" s="162"/>
      <c r="I478" s="162"/>
      <c r="J478" s="163"/>
      <c r="K478" s="163"/>
      <c r="L478" s="170"/>
      <c r="M478" s="659" t="s">
        <v>54</v>
      </c>
      <c r="N478" s="163"/>
      <c r="O478" s="163"/>
      <c r="P478" s="165"/>
      <c r="Q478" s="365"/>
      <c r="R478" s="259" t="str">
        <f t="shared" ref="R478:R496" si="211">IF(Q478="Y","",IF(AND(L478="",J478=""),"",IF(L478="",J478,L478)))</f>
        <v/>
      </c>
      <c r="S478" s="260" t="str">
        <f>IF(R478="","",IF(R505="Y",T478,IF(R478&gt;=R497-$AA$35*R501,IF(R478&lt;=R497+$AA$35*R501,R478,""),"")))</f>
        <v/>
      </c>
      <c r="T478" s="259" t="str">
        <f t="shared" ref="T478:T496" si="212">IF(Q478="Y","",IF(AND(L478="",J478=""),"",IF(L478="",J478*N478,L478*N478)))</f>
        <v/>
      </c>
      <c r="U478" s="259" t="str">
        <f t="shared" si="201"/>
        <v>%</v>
      </c>
      <c r="V478" s="39"/>
      <c r="W478" s="39"/>
      <c r="Y478" s="526"/>
      <c r="Z478" s="5"/>
      <c r="AA478" s="5"/>
      <c r="AB478" s="5"/>
      <c r="AC478" s="5"/>
      <c r="AD478" s="5"/>
      <c r="AE478" s="5"/>
      <c r="AF478" s="5"/>
      <c r="AG478" s="5"/>
      <c r="AH478" s="5"/>
      <c r="AI478" s="5"/>
      <c r="AJ478" s="5"/>
      <c r="AK478" s="5"/>
      <c r="AL478" s="5"/>
      <c r="AM478" s="5"/>
      <c r="AN478" s="5"/>
      <c r="AO478" s="481"/>
      <c r="AP478" s="269"/>
      <c r="AQ478" s="269"/>
      <c r="AR478" s="600"/>
      <c r="AS478" s="269"/>
      <c r="AT478" s="598" t="str">
        <f t="shared" ref="AT478:AU496" si="213">IF($E478=$AT$47,R478,"")</f>
        <v/>
      </c>
      <c r="AU478" s="598" t="str">
        <f t="shared" si="213"/>
        <v/>
      </c>
      <c r="AV478" s="269"/>
      <c r="AW478" s="598" t="str">
        <f t="shared" si="202"/>
        <v/>
      </c>
      <c r="AX478" s="598" t="str">
        <f t="shared" si="202"/>
        <v/>
      </c>
      <c r="AY478" s="269"/>
      <c r="AZ478" s="598" t="str">
        <f t="shared" si="203"/>
        <v/>
      </c>
      <c r="BA478" s="598" t="str">
        <f t="shared" si="203"/>
        <v/>
      </c>
      <c r="BB478" s="269"/>
      <c r="BC478" s="598" t="str">
        <f t="shared" si="204"/>
        <v/>
      </c>
      <c r="BD478" s="598" t="str">
        <f t="shared" si="204"/>
        <v/>
      </c>
      <c r="BE478" s="269"/>
      <c r="BF478" s="598" t="str">
        <f t="shared" si="205"/>
        <v/>
      </c>
      <c r="BG478" s="598" t="str">
        <f t="shared" si="205"/>
        <v/>
      </c>
      <c r="BH478" s="269"/>
      <c r="BI478" s="598" t="str">
        <f t="shared" si="206"/>
        <v/>
      </c>
      <c r="BJ478" s="598" t="str">
        <f t="shared" si="206"/>
        <v/>
      </c>
      <c r="BK478" s="269"/>
      <c r="BL478" s="598" t="str">
        <f t="shared" si="207"/>
        <v/>
      </c>
      <c r="BM478" s="598" t="str">
        <f t="shared" si="207"/>
        <v/>
      </c>
      <c r="BN478" s="269"/>
      <c r="BO478" s="598" t="str">
        <f t="shared" si="208"/>
        <v/>
      </c>
      <c r="BP478" s="598" t="str">
        <f t="shared" si="208"/>
        <v/>
      </c>
      <c r="BQ478" s="269"/>
      <c r="BR478" s="598" t="str">
        <f t="shared" si="209"/>
        <v/>
      </c>
      <c r="BS478" s="598" t="str">
        <f t="shared" si="209"/>
        <v/>
      </c>
      <c r="BT478" s="269"/>
      <c r="BU478" s="598" t="str">
        <f t="shared" si="210"/>
        <v/>
      </c>
      <c r="BV478" s="598" t="str">
        <f t="shared" si="210"/>
        <v/>
      </c>
      <c r="BW478" s="269"/>
      <c r="BX478" s="481"/>
    </row>
    <row r="479" spans="1:76" s="2" customFormat="1" ht="14">
      <c r="A479" s="159">
        <v>3</v>
      </c>
      <c r="B479" s="301" t="str">
        <f>CONCATENATE(E479,": ",C479)</f>
        <v xml:space="preserve">: </v>
      </c>
      <c r="C479" s="168"/>
      <c r="D479" s="162"/>
      <c r="E479" s="162"/>
      <c r="F479" s="169"/>
      <c r="G479" s="161"/>
      <c r="H479" s="162"/>
      <c r="I479" s="162"/>
      <c r="J479" s="170"/>
      <c r="K479" s="170"/>
      <c r="L479" s="170"/>
      <c r="M479" s="659" t="s">
        <v>54</v>
      </c>
      <c r="N479" s="163"/>
      <c r="O479" s="163"/>
      <c r="P479" s="165"/>
      <c r="Q479" s="365"/>
      <c r="R479" s="259" t="str">
        <f t="shared" si="211"/>
        <v/>
      </c>
      <c r="S479" s="260" t="str">
        <f>IF(R479="","",IF(R505="Y",T479,IF(R479&gt;=R497-$AA$35*R501,IF(R479&lt;=R497+$AA$35*R501,R479,""),"")))</f>
        <v/>
      </c>
      <c r="T479" s="259" t="str">
        <f t="shared" si="212"/>
        <v/>
      </c>
      <c r="U479" s="259" t="str">
        <f t="shared" si="201"/>
        <v>%</v>
      </c>
      <c r="V479" s="39"/>
      <c r="W479" s="39"/>
      <c r="Y479" s="526"/>
      <c r="Z479" s="5"/>
      <c r="AA479" s="5"/>
      <c r="AB479" s="5"/>
      <c r="AC479" s="5"/>
      <c r="AD479" s="5"/>
      <c r="AE479" s="5"/>
      <c r="AF479" s="5"/>
      <c r="AG479" s="5"/>
      <c r="AH479" s="5"/>
      <c r="AI479" s="5"/>
      <c r="AJ479" s="5"/>
      <c r="AK479" s="5"/>
      <c r="AL479" s="5"/>
      <c r="AM479" s="5"/>
      <c r="AN479" s="5"/>
      <c r="AO479" s="481"/>
      <c r="AP479" s="269"/>
      <c r="AQ479" s="269"/>
      <c r="AR479" s="600"/>
      <c r="AS479" s="269"/>
      <c r="AT479" s="598" t="str">
        <f t="shared" si="213"/>
        <v/>
      </c>
      <c r="AU479" s="598" t="str">
        <f t="shared" si="213"/>
        <v/>
      </c>
      <c r="AV479" s="269"/>
      <c r="AW479" s="598" t="str">
        <f t="shared" si="202"/>
        <v/>
      </c>
      <c r="AX479" s="598" t="str">
        <f t="shared" si="202"/>
        <v/>
      </c>
      <c r="AY479" s="269"/>
      <c r="AZ479" s="598" t="str">
        <f t="shared" si="203"/>
        <v/>
      </c>
      <c r="BA479" s="598" t="str">
        <f t="shared" si="203"/>
        <v/>
      </c>
      <c r="BB479" s="269"/>
      <c r="BC479" s="598" t="str">
        <f t="shared" si="204"/>
        <v/>
      </c>
      <c r="BD479" s="598" t="str">
        <f t="shared" si="204"/>
        <v/>
      </c>
      <c r="BE479" s="269"/>
      <c r="BF479" s="598" t="str">
        <f t="shared" si="205"/>
        <v/>
      </c>
      <c r="BG479" s="598" t="str">
        <f t="shared" si="205"/>
        <v/>
      </c>
      <c r="BH479" s="269"/>
      <c r="BI479" s="598" t="str">
        <f t="shared" si="206"/>
        <v/>
      </c>
      <c r="BJ479" s="598" t="str">
        <f t="shared" si="206"/>
        <v/>
      </c>
      <c r="BK479" s="269"/>
      <c r="BL479" s="598" t="str">
        <f t="shared" si="207"/>
        <v/>
      </c>
      <c r="BM479" s="598" t="str">
        <f t="shared" si="207"/>
        <v/>
      </c>
      <c r="BN479" s="269"/>
      <c r="BO479" s="598" t="str">
        <f t="shared" si="208"/>
        <v/>
      </c>
      <c r="BP479" s="598" t="str">
        <f t="shared" si="208"/>
        <v/>
      </c>
      <c r="BQ479" s="269"/>
      <c r="BR479" s="598" t="str">
        <f t="shared" si="209"/>
        <v/>
      </c>
      <c r="BS479" s="598" t="str">
        <f t="shared" si="209"/>
        <v/>
      </c>
      <c r="BT479" s="269"/>
      <c r="BU479" s="598" t="str">
        <f t="shared" si="210"/>
        <v/>
      </c>
      <c r="BV479" s="598" t="str">
        <f t="shared" si="210"/>
        <v/>
      </c>
      <c r="BW479" s="269"/>
      <c r="BX479" s="481"/>
    </row>
    <row r="480" spans="1:76" s="2" customFormat="1" ht="14">
      <c r="A480" s="159">
        <v>4</v>
      </c>
      <c r="B480" s="301" t="str">
        <f t="shared" si="200"/>
        <v xml:space="preserve">: </v>
      </c>
      <c r="C480" s="168"/>
      <c r="D480" s="162"/>
      <c r="E480" s="162"/>
      <c r="F480" s="169"/>
      <c r="G480" s="161"/>
      <c r="H480" s="162"/>
      <c r="I480" s="162"/>
      <c r="J480" s="170"/>
      <c r="K480" s="170"/>
      <c r="L480" s="170"/>
      <c r="M480" s="659" t="s">
        <v>54</v>
      </c>
      <c r="N480" s="163"/>
      <c r="O480" s="163"/>
      <c r="P480" s="165"/>
      <c r="Q480" s="365"/>
      <c r="R480" s="259" t="str">
        <f t="shared" si="211"/>
        <v/>
      </c>
      <c r="S480" s="260" t="str">
        <f>IF(R480="","",IF(R505="Y",T480,IF(R480&gt;=R497-$AA$35*R501,IF(R480&lt;=R497+$AA$35*R501,R480,""),"")))</f>
        <v/>
      </c>
      <c r="T480" s="259" t="str">
        <f t="shared" si="212"/>
        <v/>
      </c>
      <c r="U480" s="259" t="str">
        <f t="shared" si="201"/>
        <v>%</v>
      </c>
      <c r="V480" s="39"/>
      <c r="W480" s="39"/>
      <c r="Y480" s="526"/>
      <c r="Z480" s="5"/>
      <c r="AA480" s="5"/>
      <c r="AB480" s="5"/>
      <c r="AC480" s="5"/>
      <c r="AD480" s="5"/>
      <c r="AE480" s="5"/>
      <c r="AF480" s="5"/>
      <c r="AG480" s="5"/>
      <c r="AH480" s="5"/>
      <c r="AI480" s="5"/>
      <c r="AJ480" s="5"/>
      <c r="AK480" s="5"/>
      <c r="AL480" s="5"/>
      <c r="AM480" s="5"/>
      <c r="AN480" s="5"/>
      <c r="AO480" s="481"/>
      <c r="AP480" s="269"/>
      <c r="AQ480" s="269"/>
      <c r="AR480" s="600"/>
      <c r="AS480" s="269"/>
      <c r="AT480" s="598" t="str">
        <f t="shared" si="213"/>
        <v/>
      </c>
      <c r="AU480" s="598" t="str">
        <f t="shared" si="213"/>
        <v/>
      </c>
      <c r="AV480" s="269"/>
      <c r="AW480" s="598" t="str">
        <f t="shared" si="202"/>
        <v/>
      </c>
      <c r="AX480" s="598" t="str">
        <f t="shared" si="202"/>
        <v/>
      </c>
      <c r="AY480" s="269"/>
      <c r="AZ480" s="598" t="str">
        <f t="shared" si="203"/>
        <v/>
      </c>
      <c r="BA480" s="598" t="str">
        <f t="shared" si="203"/>
        <v/>
      </c>
      <c r="BB480" s="269"/>
      <c r="BC480" s="598" t="str">
        <f t="shared" si="204"/>
        <v/>
      </c>
      <c r="BD480" s="598" t="str">
        <f t="shared" si="204"/>
        <v/>
      </c>
      <c r="BE480" s="269"/>
      <c r="BF480" s="598" t="str">
        <f t="shared" si="205"/>
        <v/>
      </c>
      <c r="BG480" s="598" t="str">
        <f t="shared" si="205"/>
        <v/>
      </c>
      <c r="BH480" s="269"/>
      <c r="BI480" s="598" t="str">
        <f t="shared" si="206"/>
        <v/>
      </c>
      <c r="BJ480" s="598" t="str">
        <f t="shared" si="206"/>
        <v/>
      </c>
      <c r="BK480" s="269"/>
      <c r="BL480" s="598" t="str">
        <f t="shared" si="207"/>
        <v/>
      </c>
      <c r="BM480" s="598" t="str">
        <f t="shared" si="207"/>
        <v/>
      </c>
      <c r="BN480" s="269"/>
      <c r="BO480" s="598" t="str">
        <f t="shared" si="208"/>
        <v/>
      </c>
      <c r="BP480" s="598" t="str">
        <f t="shared" si="208"/>
        <v/>
      </c>
      <c r="BQ480" s="269"/>
      <c r="BR480" s="598" t="str">
        <f t="shared" si="209"/>
        <v/>
      </c>
      <c r="BS480" s="598" t="str">
        <f t="shared" si="209"/>
        <v/>
      </c>
      <c r="BT480" s="269"/>
      <c r="BU480" s="598" t="str">
        <f t="shared" si="210"/>
        <v/>
      </c>
      <c r="BV480" s="598" t="str">
        <f t="shared" si="210"/>
        <v/>
      </c>
      <c r="BW480" s="269"/>
      <c r="BX480" s="481"/>
    </row>
    <row r="481" spans="1:76" s="2" customFormat="1" ht="14">
      <c r="A481" s="159">
        <v>5</v>
      </c>
      <c r="B481" s="301" t="str">
        <f t="shared" si="200"/>
        <v xml:space="preserve">: </v>
      </c>
      <c r="C481" s="169"/>
      <c r="D481" s="169"/>
      <c r="E481" s="169"/>
      <c r="F481" s="169"/>
      <c r="G481" s="161"/>
      <c r="H481" s="162"/>
      <c r="I481" s="162"/>
      <c r="J481" s="170"/>
      <c r="K481" s="170"/>
      <c r="L481" s="170"/>
      <c r="M481" s="659" t="s">
        <v>54</v>
      </c>
      <c r="N481" s="163"/>
      <c r="O481" s="163"/>
      <c r="P481" s="165"/>
      <c r="Q481" s="365"/>
      <c r="R481" s="259" t="str">
        <f t="shared" si="211"/>
        <v/>
      </c>
      <c r="S481" s="260" t="str">
        <f>IF(R481="","",IF(R505="Y",T481,IF(R481&gt;=R497-$AA$35*R501,IF(R481&lt;=R497+$AA$35*R501,R481,""),"")))</f>
        <v/>
      </c>
      <c r="T481" s="259" t="str">
        <f t="shared" si="212"/>
        <v/>
      </c>
      <c r="U481" s="259" t="str">
        <f t="shared" si="201"/>
        <v>%</v>
      </c>
      <c r="V481" s="39"/>
      <c r="W481" s="39"/>
      <c r="Y481" s="526"/>
      <c r="Z481" s="5"/>
      <c r="AA481" s="5"/>
      <c r="AB481" s="5"/>
      <c r="AC481" s="5"/>
      <c r="AD481" s="5"/>
      <c r="AE481" s="5"/>
      <c r="AF481" s="5"/>
      <c r="AG481" s="5"/>
      <c r="AH481" s="5"/>
      <c r="AI481" s="5"/>
      <c r="AJ481" s="5"/>
      <c r="AK481" s="5"/>
      <c r="AL481" s="5"/>
      <c r="AM481" s="5"/>
      <c r="AN481" s="5"/>
      <c r="AO481" s="481"/>
      <c r="AP481" s="269"/>
      <c r="AQ481" s="269"/>
      <c r="AR481" s="600"/>
      <c r="AS481" s="269"/>
      <c r="AT481" s="598" t="str">
        <f t="shared" si="213"/>
        <v/>
      </c>
      <c r="AU481" s="598" t="str">
        <f t="shared" si="213"/>
        <v/>
      </c>
      <c r="AV481" s="269"/>
      <c r="AW481" s="598" t="str">
        <f t="shared" si="202"/>
        <v/>
      </c>
      <c r="AX481" s="598" t="str">
        <f t="shared" si="202"/>
        <v/>
      </c>
      <c r="AY481" s="269"/>
      <c r="AZ481" s="598" t="str">
        <f t="shared" si="203"/>
        <v/>
      </c>
      <c r="BA481" s="598" t="str">
        <f t="shared" si="203"/>
        <v/>
      </c>
      <c r="BB481" s="269"/>
      <c r="BC481" s="598" t="str">
        <f t="shared" si="204"/>
        <v/>
      </c>
      <c r="BD481" s="598" t="str">
        <f t="shared" si="204"/>
        <v/>
      </c>
      <c r="BE481" s="269"/>
      <c r="BF481" s="598" t="str">
        <f t="shared" si="205"/>
        <v/>
      </c>
      <c r="BG481" s="598" t="str">
        <f t="shared" si="205"/>
        <v/>
      </c>
      <c r="BH481" s="269"/>
      <c r="BI481" s="598" t="str">
        <f t="shared" si="206"/>
        <v/>
      </c>
      <c r="BJ481" s="598" t="str">
        <f t="shared" si="206"/>
        <v/>
      </c>
      <c r="BK481" s="269"/>
      <c r="BL481" s="598" t="str">
        <f t="shared" si="207"/>
        <v/>
      </c>
      <c r="BM481" s="598" t="str">
        <f t="shared" si="207"/>
        <v/>
      </c>
      <c r="BN481" s="269"/>
      <c r="BO481" s="598" t="str">
        <f t="shared" si="208"/>
        <v/>
      </c>
      <c r="BP481" s="598" t="str">
        <f t="shared" si="208"/>
        <v/>
      </c>
      <c r="BQ481" s="269"/>
      <c r="BR481" s="598" t="str">
        <f t="shared" si="209"/>
        <v/>
      </c>
      <c r="BS481" s="598" t="str">
        <f t="shared" si="209"/>
        <v/>
      </c>
      <c r="BT481" s="269"/>
      <c r="BU481" s="598" t="str">
        <f t="shared" si="210"/>
        <v/>
      </c>
      <c r="BV481" s="598" t="str">
        <f t="shared" si="210"/>
        <v/>
      </c>
      <c r="BW481" s="269"/>
      <c r="BX481" s="481"/>
    </row>
    <row r="482" spans="1:76" s="2" customFormat="1" ht="14">
      <c r="A482" s="159">
        <v>6</v>
      </c>
      <c r="B482" s="301" t="str">
        <f t="shared" si="200"/>
        <v xml:space="preserve">: </v>
      </c>
      <c r="C482" s="169"/>
      <c r="D482" s="169"/>
      <c r="E482" s="169"/>
      <c r="F482" s="169"/>
      <c r="G482" s="161"/>
      <c r="H482" s="162"/>
      <c r="I482" s="162"/>
      <c r="J482" s="170"/>
      <c r="K482" s="170"/>
      <c r="L482" s="170"/>
      <c r="M482" s="659" t="s">
        <v>54</v>
      </c>
      <c r="N482" s="163"/>
      <c r="O482" s="163"/>
      <c r="P482" s="165"/>
      <c r="Q482" s="365"/>
      <c r="R482" s="259" t="str">
        <f t="shared" si="211"/>
        <v/>
      </c>
      <c r="S482" s="260" t="str">
        <f>IF(R482="","",IF(R505="Y",T482,IF(R482&gt;=R497-$AA$35*R501,IF(R482&lt;=R497+$AA$35*R501,R482,""),"")))</f>
        <v/>
      </c>
      <c r="T482" s="259" t="str">
        <f t="shared" si="212"/>
        <v/>
      </c>
      <c r="U482" s="259" t="str">
        <f t="shared" si="201"/>
        <v>%</v>
      </c>
      <c r="V482" s="39"/>
      <c r="W482" s="39"/>
      <c r="Y482" s="526"/>
      <c r="Z482" s="5"/>
      <c r="AA482" s="5"/>
      <c r="AB482" s="5"/>
      <c r="AC482" s="5"/>
      <c r="AD482" s="5"/>
      <c r="AE482" s="5"/>
      <c r="AF482" s="5"/>
      <c r="AG482" s="5"/>
      <c r="AH482" s="5"/>
      <c r="AI482" s="5"/>
      <c r="AJ482" s="5"/>
      <c r="AK482" s="5"/>
      <c r="AL482" s="5"/>
      <c r="AM482" s="5"/>
      <c r="AN482" s="5"/>
      <c r="AO482" s="481"/>
      <c r="AP482" s="269"/>
      <c r="AQ482" s="269"/>
      <c r="AR482" s="600"/>
      <c r="AS482" s="269"/>
      <c r="AT482" s="598" t="str">
        <f t="shared" si="213"/>
        <v/>
      </c>
      <c r="AU482" s="598" t="str">
        <f t="shared" si="213"/>
        <v/>
      </c>
      <c r="AV482" s="269"/>
      <c r="AW482" s="598" t="str">
        <f t="shared" si="202"/>
        <v/>
      </c>
      <c r="AX482" s="598" t="str">
        <f t="shared" si="202"/>
        <v/>
      </c>
      <c r="AY482" s="269"/>
      <c r="AZ482" s="598" t="str">
        <f t="shared" si="203"/>
        <v/>
      </c>
      <c r="BA482" s="598" t="str">
        <f t="shared" si="203"/>
        <v/>
      </c>
      <c r="BB482" s="269"/>
      <c r="BC482" s="598" t="str">
        <f t="shared" si="204"/>
        <v/>
      </c>
      <c r="BD482" s="598" t="str">
        <f t="shared" si="204"/>
        <v/>
      </c>
      <c r="BE482" s="269"/>
      <c r="BF482" s="598" t="str">
        <f t="shared" si="205"/>
        <v/>
      </c>
      <c r="BG482" s="598" t="str">
        <f t="shared" si="205"/>
        <v/>
      </c>
      <c r="BH482" s="269"/>
      <c r="BI482" s="598" t="str">
        <f t="shared" si="206"/>
        <v/>
      </c>
      <c r="BJ482" s="598" t="str">
        <f t="shared" si="206"/>
        <v/>
      </c>
      <c r="BK482" s="269"/>
      <c r="BL482" s="598" t="str">
        <f t="shared" si="207"/>
        <v/>
      </c>
      <c r="BM482" s="598" t="str">
        <f t="shared" si="207"/>
        <v/>
      </c>
      <c r="BN482" s="269"/>
      <c r="BO482" s="598" t="str">
        <f t="shared" si="208"/>
        <v/>
      </c>
      <c r="BP482" s="598" t="str">
        <f t="shared" si="208"/>
        <v/>
      </c>
      <c r="BQ482" s="269"/>
      <c r="BR482" s="598" t="str">
        <f t="shared" si="209"/>
        <v/>
      </c>
      <c r="BS482" s="598" t="str">
        <f t="shared" si="209"/>
        <v/>
      </c>
      <c r="BT482" s="269"/>
      <c r="BU482" s="598" t="str">
        <f t="shared" si="210"/>
        <v/>
      </c>
      <c r="BV482" s="598" t="str">
        <f t="shared" si="210"/>
        <v/>
      </c>
      <c r="BW482" s="269"/>
      <c r="BX482" s="481"/>
    </row>
    <row r="483" spans="1:76" s="2" customFormat="1" ht="14">
      <c r="A483" s="159">
        <v>7</v>
      </c>
      <c r="B483" s="301" t="str">
        <f t="shared" si="200"/>
        <v xml:space="preserve">: </v>
      </c>
      <c r="C483" s="169"/>
      <c r="D483" s="169"/>
      <c r="E483" s="169"/>
      <c r="F483" s="169"/>
      <c r="G483" s="161"/>
      <c r="H483" s="162"/>
      <c r="I483" s="162"/>
      <c r="J483" s="170"/>
      <c r="K483" s="170"/>
      <c r="L483" s="170"/>
      <c r="M483" s="659" t="s">
        <v>54</v>
      </c>
      <c r="N483" s="163"/>
      <c r="O483" s="163"/>
      <c r="P483" s="165"/>
      <c r="Q483" s="365"/>
      <c r="R483" s="259" t="str">
        <f t="shared" si="211"/>
        <v/>
      </c>
      <c r="S483" s="260" t="str">
        <f>IF(R483="","",IF(R505="Y",T483,IF(R483&gt;=R497-$AA$35*R501,IF(R483&lt;=R497+$AA$35*R501,R483,""),"")))</f>
        <v/>
      </c>
      <c r="T483" s="259" t="str">
        <f t="shared" si="212"/>
        <v/>
      </c>
      <c r="U483" s="259" t="str">
        <f t="shared" si="201"/>
        <v>%</v>
      </c>
      <c r="V483" s="39"/>
      <c r="W483" s="39"/>
      <c r="Y483" s="526"/>
      <c r="Z483" s="5"/>
      <c r="AA483" s="5"/>
      <c r="AB483" s="5"/>
      <c r="AC483" s="5"/>
      <c r="AD483" s="5"/>
      <c r="AE483" s="5"/>
      <c r="AF483" s="5"/>
      <c r="AG483" s="5"/>
      <c r="AH483" s="5"/>
      <c r="AI483" s="5"/>
      <c r="AJ483" s="5"/>
      <c r="AK483" s="5"/>
      <c r="AL483" s="5"/>
      <c r="AM483" s="5"/>
      <c r="AN483" s="5"/>
      <c r="AO483" s="481"/>
      <c r="AP483" s="269"/>
      <c r="AQ483" s="269"/>
      <c r="AR483" s="600"/>
      <c r="AS483" s="269"/>
      <c r="AT483" s="598" t="str">
        <f t="shared" si="213"/>
        <v/>
      </c>
      <c r="AU483" s="598" t="str">
        <f t="shared" si="213"/>
        <v/>
      </c>
      <c r="AV483" s="269"/>
      <c r="AW483" s="598" t="str">
        <f t="shared" si="202"/>
        <v/>
      </c>
      <c r="AX483" s="598" t="str">
        <f t="shared" si="202"/>
        <v/>
      </c>
      <c r="AY483" s="269"/>
      <c r="AZ483" s="598" t="str">
        <f t="shared" si="203"/>
        <v/>
      </c>
      <c r="BA483" s="598" t="str">
        <f t="shared" si="203"/>
        <v/>
      </c>
      <c r="BB483" s="269"/>
      <c r="BC483" s="598" t="str">
        <f t="shared" si="204"/>
        <v/>
      </c>
      <c r="BD483" s="598" t="str">
        <f t="shared" si="204"/>
        <v/>
      </c>
      <c r="BE483" s="269"/>
      <c r="BF483" s="598" t="str">
        <f t="shared" si="205"/>
        <v/>
      </c>
      <c r="BG483" s="598" t="str">
        <f t="shared" si="205"/>
        <v/>
      </c>
      <c r="BH483" s="269"/>
      <c r="BI483" s="598" t="str">
        <f t="shared" si="206"/>
        <v/>
      </c>
      <c r="BJ483" s="598" t="str">
        <f t="shared" si="206"/>
        <v/>
      </c>
      <c r="BK483" s="269"/>
      <c r="BL483" s="598" t="str">
        <f t="shared" si="207"/>
        <v/>
      </c>
      <c r="BM483" s="598" t="str">
        <f t="shared" si="207"/>
        <v/>
      </c>
      <c r="BN483" s="269"/>
      <c r="BO483" s="598" t="str">
        <f t="shared" si="208"/>
        <v/>
      </c>
      <c r="BP483" s="598" t="str">
        <f t="shared" si="208"/>
        <v/>
      </c>
      <c r="BQ483" s="269"/>
      <c r="BR483" s="598" t="str">
        <f t="shared" si="209"/>
        <v/>
      </c>
      <c r="BS483" s="598" t="str">
        <f t="shared" si="209"/>
        <v/>
      </c>
      <c r="BT483" s="269"/>
      <c r="BU483" s="598" t="str">
        <f t="shared" si="210"/>
        <v/>
      </c>
      <c r="BV483" s="598" t="str">
        <f t="shared" si="210"/>
        <v/>
      </c>
      <c r="BW483" s="269"/>
      <c r="BX483" s="481"/>
    </row>
    <row r="484" spans="1:76" s="2" customFormat="1" ht="14">
      <c r="A484" s="159">
        <v>8</v>
      </c>
      <c r="B484" s="301" t="str">
        <f t="shared" si="200"/>
        <v xml:space="preserve">: </v>
      </c>
      <c r="C484" s="169"/>
      <c r="D484" s="169"/>
      <c r="E484" s="169"/>
      <c r="F484" s="169"/>
      <c r="G484" s="161"/>
      <c r="H484" s="162"/>
      <c r="I484" s="162"/>
      <c r="J484" s="170"/>
      <c r="K484" s="170"/>
      <c r="L484" s="170"/>
      <c r="M484" s="659" t="s">
        <v>54</v>
      </c>
      <c r="N484" s="163"/>
      <c r="O484" s="163"/>
      <c r="P484" s="165"/>
      <c r="Q484" s="365"/>
      <c r="R484" s="259" t="str">
        <f t="shared" si="211"/>
        <v/>
      </c>
      <c r="S484" s="260" t="str">
        <f>IF(R484="","",IF(R505="Y",T484,IF(R484&gt;=R497-$AA$35*R501,IF(R484&lt;=R497+$AA$35*R501,R484,""),"")))</f>
        <v/>
      </c>
      <c r="T484" s="259" t="str">
        <f t="shared" si="212"/>
        <v/>
      </c>
      <c r="U484" s="259" t="str">
        <f t="shared" si="201"/>
        <v>%</v>
      </c>
      <c r="V484" s="39"/>
      <c r="W484" s="39"/>
      <c r="Y484" s="526"/>
      <c r="Z484" s="5"/>
      <c r="AA484" s="5"/>
      <c r="AB484" s="5"/>
      <c r="AC484" s="5"/>
      <c r="AD484" s="5"/>
      <c r="AE484" s="5"/>
      <c r="AF484" s="5"/>
      <c r="AG484" s="5"/>
      <c r="AH484" s="5"/>
      <c r="AI484" s="5"/>
      <c r="AJ484" s="5"/>
      <c r="AK484" s="5"/>
      <c r="AL484" s="5"/>
      <c r="AM484" s="5"/>
      <c r="AN484" s="5"/>
      <c r="AO484" s="481"/>
      <c r="AP484" s="269"/>
      <c r="AQ484" s="269"/>
      <c r="AR484" s="600"/>
      <c r="AS484" s="269"/>
      <c r="AT484" s="598" t="str">
        <f t="shared" si="213"/>
        <v/>
      </c>
      <c r="AU484" s="598" t="str">
        <f t="shared" si="213"/>
        <v/>
      </c>
      <c r="AV484" s="269"/>
      <c r="AW484" s="598" t="str">
        <f t="shared" si="202"/>
        <v/>
      </c>
      <c r="AX484" s="598" t="str">
        <f t="shared" si="202"/>
        <v/>
      </c>
      <c r="AY484" s="269"/>
      <c r="AZ484" s="598" t="str">
        <f t="shared" si="203"/>
        <v/>
      </c>
      <c r="BA484" s="598" t="str">
        <f t="shared" si="203"/>
        <v/>
      </c>
      <c r="BB484" s="269"/>
      <c r="BC484" s="598" t="str">
        <f t="shared" si="204"/>
        <v/>
      </c>
      <c r="BD484" s="598" t="str">
        <f t="shared" si="204"/>
        <v/>
      </c>
      <c r="BE484" s="269"/>
      <c r="BF484" s="598" t="str">
        <f t="shared" si="205"/>
        <v/>
      </c>
      <c r="BG484" s="598" t="str">
        <f t="shared" si="205"/>
        <v/>
      </c>
      <c r="BH484" s="269"/>
      <c r="BI484" s="598" t="str">
        <f t="shared" si="206"/>
        <v/>
      </c>
      <c r="BJ484" s="598" t="str">
        <f t="shared" si="206"/>
        <v/>
      </c>
      <c r="BK484" s="269"/>
      <c r="BL484" s="598" t="str">
        <f t="shared" si="207"/>
        <v/>
      </c>
      <c r="BM484" s="598" t="str">
        <f t="shared" si="207"/>
        <v/>
      </c>
      <c r="BN484" s="269"/>
      <c r="BO484" s="598" t="str">
        <f t="shared" si="208"/>
        <v/>
      </c>
      <c r="BP484" s="598" t="str">
        <f t="shared" si="208"/>
        <v/>
      </c>
      <c r="BQ484" s="269"/>
      <c r="BR484" s="598" t="str">
        <f t="shared" si="209"/>
        <v/>
      </c>
      <c r="BS484" s="598" t="str">
        <f t="shared" si="209"/>
        <v/>
      </c>
      <c r="BT484" s="269"/>
      <c r="BU484" s="598" t="str">
        <f t="shared" si="210"/>
        <v/>
      </c>
      <c r="BV484" s="598" t="str">
        <f t="shared" si="210"/>
        <v/>
      </c>
      <c r="BW484" s="269"/>
      <c r="BX484" s="481"/>
    </row>
    <row r="485" spans="1:76" s="2" customFormat="1" ht="14">
      <c r="A485" s="159">
        <v>9</v>
      </c>
      <c r="B485" s="301" t="str">
        <f t="shared" si="200"/>
        <v xml:space="preserve">: </v>
      </c>
      <c r="C485" s="169"/>
      <c r="D485" s="169"/>
      <c r="E485" s="169"/>
      <c r="F485" s="169"/>
      <c r="G485" s="161"/>
      <c r="H485" s="162"/>
      <c r="I485" s="162"/>
      <c r="J485" s="170"/>
      <c r="K485" s="170"/>
      <c r="L485" s="170"/>
      <c r="M485" s="659" t="s">
        <v>54</v>
      </c>
      <c r="N485" s="163"/>
      <c r="O485" s="163"/>
      <c r="P485" s="165"/>
      <c r="Q485" s="365"/>
      <c r="R485" s="259" t="str">
        <f t="shared" si="211"/>
        <v/>
      </c>
      <c r="S485" s="260" t="str">
        <f>IF(R485="","",IF(R505="Y",T485,IF(R485&gt;=R497-$AA$35*R501,IF(R485&lt;=R497+$AA$35*R501,R485,""),"")))</f>
        <v/>
      </c>
      <c r="T485" s="259" t="str">
        <f t="shared" si="212"/>
        <v/>
      </c>
      <c r="U485" s="259" t="str">
        <f t="shared" si="201"/>
        <v>%</v>
      </c>
      <c r="V485" s="39"/>
      <c r="W485" s="39"/>
      <c r="Y485" s="526"/>
      <c r="Z485" s="5"/>
      <c r="AA485" s="5"/>
      <c r="AB485" s="5"/>
      <c r="AC485" s="5"/>
      <c r="AD485" s="5"/>
      <c r="AE485" s="5"/>
      <c r="AF485" s="5"/>
      <c r="AG485" s="5"/>
      <c r="AH485" s="5"/>
      <c r="AI485" s="5"/>
      <c r="AJ485" s="5"/>
      <c r="AK485" s="5"/>
      <c r="AL485" s="5"/>
      <c r="AM485" s="5"/>
      <c r="AN485" s="5"/>
      <c r="AO485" s="481"/>
      <c r="AP485" s="269"/>
      <c r="AQ485" s="269"/>
      <c r="AR485" s="600"/>
      <c r="AS485" s="269"/>
      <c r="AT485" s="598" t="str">
        <f t="shared" si="213"/>
        <v/>
      </c>
      <c r="AU485" s="598" t="str">
        <f t="shared" si="213"/>
        <v/>
      </c>
      <c r="AV485" s="269"/>
      <c r="AW485" s="598" t="str">
        <f t="shared" si="202"/>
        <v/>
      </c>
      <c r="AX485" s="598" t="str">
        <f t="shared" si="202"/>
        <v/>
      </c>
      <c r="AY485" s="269"/>
      <c r="AZ485" s="598" t="str">
        <f t="shared" si="203"/>
        <v/>
      </c>
      <c r="BA485" s="598" t="str">
        <f t="shared" si="203"/>
        <v/>
      </c>
      <c r="BB485" s="269"/>
      <c r="BC485" s="598" t="str">
        <f t="shared" si="204"/>
        <v/>
      </c>
      <c r="BD485" s="598" t="str">
        <f t="shared" si="204"/>
        <v/>
      </c>
      <c r="BE485" s="269"/>
      <c r="BF485" s="598" t="str">
        <f t="shared" si="205"/>
        <v/>
      </c>
      <c r="BG485" s="598" t="str">
        <f t="shared" si="205"/>
        <v/>
      </c>
      <c r="BH485" s="269"/>
      <c r="BI485" s="598" t="str">
        <f t="shared" si="206"/>
        <v/>
      </c>
      <c r="BJ485" s="598" t="str">
        <f t="shared" si="206"/>
        <v/>
      </c>
      <c r="BK485" s="269"/>
      <c r="BL485" s="598" t="str">
        <f t="shared" si="207"/>
        <v/>
      </c>
      <c r="BM485" s="598" t="str">
        <f t="shared" si="207"/>
        <v/>
      </c>
      <c r="BN485" s="269"/>
      <c r="BO485" s="598" t="str">
        <f t="shared" si="208"/>
        <v/>
      </c>
      <c r="BP485" s="598" t="str">
        <f t="shared" si="208"/>
        <v/>
      </c>
      <c r="BQ485" s="269"/>
      <c r="BR485" s="598" t="str">
        <f t="shared" si="209"/>
        <v/>
      </c>
      <c r="BS485" s="598" t="str">
        <f t="shared" si="209"/>
        <v/>
      </c>
      <c r="BT485" s="269"/>
      <c r="BU485" s="598" t="str">
        <f t="shared" si="210"/>
        <v/>
      </c>
      <c r="BV485" s="598" t="str">
        <f t="shared" si="210"/>
        <v/>
      </c>
      <c r="BW485" s="269"/>
      <c r="BX485" s="481"/>
    </row>
    <row r="486" spans="1:76" s="2" customFormat="1" ht="14">
      <c r="A486" s="159">
        <v>10</v>
      </c>
      <c r="B486" s="301" t="str">
        <f t="shared" si="200"/>
        <v xml:space="preserve">: </v>
      </c>
      <c r="C486" s="169"/>
      <c r="D486" s="169"/>
      <c r="E486" s="169"/>
      <c r="F486" s="169"/>
      <c r="G486" s="161"/>
      <c r="H486" s="162"/>
      <c r="I486" s="162"/>
      <c r="J486" s="170"/>
      <c r="K486" s="170"/>
      <c r="L486" s="170"/>
      <c r="M486" s="659" t="s">
        <v>54</v>
      </c>
      <c r="N486" s="163"/>
      <c r="O486" s="163"/>
      <c r="P486" s="165"/>
      <c r="Q486" s="365"/>
      <c r="R486" s="259" t="str">
        <f t="shared" si="211"/>
        <v/>
      </c>
      <c r="S486" s="260" t="str">
        <f>IF(R486="","",IF(R505="Y",T486,IF(R486&gt;=R497-$AA$35*R501,IF(R486&lt;=R497+$AA$35*R501,R486,""),"")))</f>
        <v/>
      </c>
      <c r="T486" s="259" t="str">
        <f t="shared" si="212"/>
        <v/>
      </c>
      <c r="U486" s="259" t="str">
        <f t="shared" si="201"/>
        <v>%</v>
      </c>
      <c r="V486" s="39"/>
      <c r="W486" s="39"/>
      <c r="Y486" s="526"/>
      <c r="Z486" s="5"/>
      <c r="AA486" s="5"/>
      <c r="AB486" s="5"/>
      <c r="AC486" s="5"/>
      <c r="AD486" s="5"/>
      <c r="AE486" s="5"/>
      <c r="AF486" s="5"/>
      <c r="AG486" s="5"/>
      <c r="AH486" s="5"/>
      <c r="AI486" s="5"/>
      <c r="AJ486" s="5"/>
      <c r="AK486" s="5"/>
      <c r="AL486" s="5"/>
      <c r="AM486" s="5"/>
      <c r="AN486" s="5"/>
      <c r="AO486" s="481"/>
      <c r="AP486" s="269"/>
      <c r="AQ486" s="269"/>
      <c r="AR486" s="600"/>
      <c r="AS486" s="269"/>
      <c r="AT486" s="598" t="str">
        <f t="shared" si="213"/>
        <v/>
      </c>
      <c r="AU486" s="598" t="str">
        <f t="shared" si="213"/>
        <v/>
      </c>
      <c r="AV486" s="269"/>
      <c r="AW486" s="598" t="str">
        <f t="shared" si="202"/>
        <v/>
      </c>
      <c r="AX486" s="598" t="str">
        <f t="shared" si="202"/>
        <v/>
      </c>
      <c r="AY486" s="269"/>
      <c r="AZ486" s="598" t="str">
        <f t="shared" si="203"/>
        <v/>
      </c>
      <c r="BA486" s="598" t="str">
        <f t="shared" si="203"/>
        <v/>
      </c>
      <c r="BB486" s="269"/>
      <c r="BC486" s="598" t="str">
        <f t="shared" si="204"/>
        <v/>
      </c>
      <c r="BD486" s="598" t="str">
        <f t="shared" si="204"/>
        <v/>
      </c>
      <c r="BE486" s="269"/>
      <c r="BF486" s="598" t="str">
        <f t="shared" si="205"/>
        <v/>
      </c>
      <c r="BG486" s="598" t="str">
        <f t="shared" si="205"/>
        <v/>
      </c>
      <c r="BH486" s="269"/>
      <c r="BI486" s="598" t="str">
        <f t="shared" si="206"/>
        <v/>
      </c>
      <c r="BJ486" s="598" t="str">
        <f t="shared" si="206"/>
        <v/>
      </c>
      <c r="BK486" s="269"/>
      <c r="BL486" s="598" t="str">
        <f t="shared" si="207"/>
        <v/>
      </c>
      <c r="BM486" s="598" t="str">
        <f t="shared" si="207"/>
        <v/>
      </c>
      <c r="BN486" s="269"/>
      <c r="BO486" s="598" t="str">
        <f t="shared" si="208"/>
        <v/>
      </c>
      <c r="BP486" s="598" t="str">
        <f t="shared" si="208"/>
        <v/>
      </c>
      <c r="BQ486" s="269"/>
      <c r="BR486" s="598" t="str">
        <f t="shared" si="209"/>
        <v/>
      </c>
      <c r="BS486" s="598" t="str">
        <f t="shared" si="209"/>
        <v/>
      </c>
      <c r="BT486" s="269"/>
      <c r="BU486" s="598" t="str">
        <f t="shared" si="210"/>
        <v/>
      </c>
      <c r="BV486" s="598" t="str">
        <f t="shared" si="210"/>
        <v/>
      </c>
      <c r="BW486" s="269"/>
      <c r="BX486" s="481"/>
    </row>
    <row r="487" spans="1:76" s="2" customFormat="1" ht="14">
      <c r="A487" s="159">
        <v>11</v>
      </c>
      <c r="B487" s="301" t="str">
        <f t="shared" si="200"/>
        <v xml:space="preserve">: </v>
      </c>
      <c r="C487" s="168"/>
      <c r="D487" s="162"/>
      <c r="E487" s="162"/>
      <c r="F487" s="169"/>
      <c r="G487" s="161"/>
      <c r="H487" s="162"/>
      <c r="I487" s="162"/>
      <c r="J487" s="170"/>
      <c r="K487" s="170"/>
      <c r="L487" s="170"/>
      <c r="M487" s="659" t="s">
        <v>54</v>
      </c>
      <c r="N487" s="163"/>
      <c r="O487" s="163"/>
      <c r="P487" s="165"/>
      <c r="Q487" s="365"/>
      <c r="R487" s="259" t="str">
        <f t="shared" si="211"/>
        <v/>
      </c>
      <c r="S487" s="260" t="str">
        <f>IF(R487="","",IF(R505="Y",T487,IF(R487&gt;=R497-$AA$35*R501,IF(R487&lt;=R497+$AA$35*R501,R487,""),"")))</f>
        <v/>
      </c>
      <c r="T487" s="259" t="str">
        <f t="shared" si="212"/>
        <v/>
      </c>
      <c r="U487" s="259" t="str">
        <f t="shared" si="201"/>
        <v>%</v>
      </c>
      <c r="V487" s="39"/>
      <c r="W487" s="39"/>
      <c r="Y487" s="526"/>
      <c r="Z487" s="5"/>
      <c r="AA487" s="5"/>
      <c r="AB487" s="5"/>
      <c r="AC487" s="5"/>
      <c r="AD487" s="5"/>
      <c r="AE487" s="5"/>
      <c r="AF487" s="5"/>
      <c r="AG487" s="5"/>
      <c r="AH487" s="5"/>
      <c r="AI487" s="5"/>
      <c r="AJ487" s="5"/>
      <c r="AK487" s="5"/>
      <c r="AL487" s="5"/>
      <c r="AM487" s="5"/>
      <c r="AN487" s="5"/>
      <c r="AO487" s="481"/>
      <c r="AP487" s="269"/>
      <c r="AQ487" s="269"/>
      <c r="AR487" s="600"/>
      <c r="AS487" s="269"/>
      <c r="AT487" s="598" t="str">
        <f t="shared" si="213"/>
        <v/>
      </c>
      <c r="AU487" s="598" t="str">
        <f t="shared" si="213"/>
        <v/>
      </c>
      <c r="AV487" s="269"/>
      <c r="AW487" s="598" t="str">
        <f t="shared" si="202"/>
        <v/>
      </c>
      <c r="AX487" s="598" t="str">
        <f t="shared" si="202"/>
        <v/>
      </c>
      <c r="AY487" s="269"/>
      <c r="AZ487" s="598" t="str">
        <f t="shared" si="203"/>
        <v/>
      </c>
      <c r="BA487" s="598" t="str">
        <f t="shared" si="203"/>
        <v/>
      </c>
      <c r="BB487" s="269"/>
      <c r="BC487" s="598" t="str">
        <f t="shared" si="204"/>
        <v/>
      </c>
      <c r="BD487" s="598" t="str">
        <f t="shared" si="204"/>
        <v/>
      </c>
      <c r="BE487" s="269"/>
      <c r="BF487" s="598" t="str">
        <f t="shared" si="205"/>
        <v/>
      </c>
      <c r="BG487" s="598" t="str">
        <f t="shared" si="205"/>
        <v/>
      </c>
      <c r="BH487" s="269"/>
      <c r="BI487" s="598" t="str">
        <f t="shared" si="206"/>
        <v/>
      </c>
      <c r="BJ487" s="598" t="str">
        <f t="shared" si="206"/>
        <v/>
      </c>
      <c r="BK487" s="269"/>
      <c r="BL487" s="598" t="str">
        <f t="shared" si="207"/>
        <v/>
      </c>
      <c r="BM487" s="598" t="str">
        <f t="shared" si="207"/>
        <v/>
      </c>
      <c r="BN487" s="269"/>
      <c r="BO487" s="598" t="str">
        <f t="shared" si="208"/>
        <v/>
      </c>
      <c r="BP487" s="598" t="str">
        <f t="shared" si="208"/>
        <v/>
      </c>
      <c r="BQ487" s="269"/>
      <c r="BR487" s="598" t="str">
        <f t="shared" si="209"/>
        <v/>
      </c>
      <c r="BS487" s="598" t="str">
        <f t="shared" si="209"/>
        <v/>
      </c>
      <c r="BT487" s="269"/>
      <c r="BU487" s="598" t="str">
        <f t="shared" si="210"/>
        <v/>
      </c>
      <c r="BV487" s="598" t="str">
        <f t="shared" si="210"/>
        <v/>
      </c>
      <c r="BW487" s="269"/>
      <c r="BX487" s="481"/>
    </row>
    <row r="488" spans="1:76" s="2" customFormat="1" ht="14">
      <c r="A488" s="159">
        <v>12</v>
      </c>
      <c r="B488" s="301" t="str">
        <f t="shared" si="200"/>
        <v xml:space="preserve">: </v>
      </c>
      <c r="C488" s="169"/>
      <c r="D488" s="169"/>
      <c r="E488" s="169"/>
      <c r="F488" s="169"/>
      <c r="G488" s="161"/>
      <c r="H488" s="162"/>
      <c r="I488" s="162"/>
      <c r="J488" s="170"/>
      <c r="K488" s="170"/>
      <c r="L488" s="170"/>
      <c r="M488" s="659" t="s">
        <v>54</v>
      </c>
      <c r="N488" s="163"/>
      <c r="O488" s="163"/>
      <c r="P488" s="165"/>
      <c r="Q488" s="365"/>
      <c r="R488" s="259" t="str">
        <f t="shared" si="211"/>
        <v/>
      </c>
      <c r="S488" s="260" t="str">
        <f>IF(R488="","",IF(R505="Y",T488,IF(R488&gt;=R497-$AA$35*R501,IF(R488&lt;=R497+$AA$35*R501,R488,""),"")))</f>
        <v/>
      </c>
      <c r="T488" s="259" t="str">
        <f t="shared" si="212"/>
        <v/>
      </c>
      <c r="U488" s="259" t="str">
        <f t="shared" si="201"/>
        <v>%</v>
      </c>
      <c r="V488" s="39"/>
      <c r="W488" s="39"/>
      <c r="Y488" s="526"/>
      <c r="Z488" s="5"/>
      <c r="AA488" s="5"/>
      <c r="AB488" s="5"/>
      <c r="AC488" s="5"/>
      <c r="AD488" s="5"/>
      <c r="AE488" s="5"/>
      <c r="AF488" s="5"/>
      <c r="AG488" s="5"/>
      <c r="AH488" s="5"/>
      <c r="AI488" s="5"/>
      <c r="AJ488" s="5"/>
      <c r="AK488" s="5"/>
      <c r="AL488" s="5"/>
      <c r="AM488" s="5"/>
      <c r="AN488" s="5"/>
      <c r="AO488" s="481"/>
      <c r="AP488" s="269"/>
      <c r="AQ488" s="269"/>
      <c r="AR488" s="600"/>
      <c r="AS488" s="269"/>
      <c r="AT488" s="598" t="str">
        <f t="shared" si="213"/>
        <v/>
      </c>
      <c r="AU488" s="598" t="str">
        <f t="shared" si="213"/>
        <v/>
      </c>
      <c r="AV488" s="269"/>
      <c r="AW488" s="598" t="str">
        <f t="shared" si="202"/>
        <v/>
      </c>
      <c r="AX488" s="598" t="str">
        <f t="shared" si="202"/>
        <v/>
      </c>
      <c r="AY488" s="269"/>
      <c r="AZ488" s="598" t="str">
        <f t="shared" si="203"/>
        <v/>
      </c>
      <c r="BA488" s="598" t="str">
        <f t="shared" si="203"/>
        <v/>
      </c>
      <c r="BB488" s="269"/>
      <c r="BC488" s="598" t="str">
        <f t="shared" si="204"/>
        <v/>
      </c>
      <c r="BD488" s="598" t="str">
        <f t="shared" si="204"/>
        <v/>
      </c>
      <c r="BE488" s="269"/>
      <c r="BF488" s="598" t="str">
        <f t="shared" si="205"/>
        <v/>
      </c>
      <c r="BG488" s="598" t="str">
        <f t="shared" si="205"/>
        <v/>
      </c>
      <c r="BH488" s="269"/>
      <c r="BI488" s="598" t="str">
        <f t="shared" si="206"/>
        <v/>
      </c>
      <c r="BJ488" s="598" t="str">
        <f t="shared" si="206"/>
        <v/>
      </c>
      <c r="BK488" s="269"/>
      <c r="BL488" s="598" t="str">
        <f t="shared" si="207"/>
        <v/>
      </c>
      <c r="BM488" s="598" t="str">
        <f t="shared" si="207"/>
        <v/>
      </c>
      <c r="BN488" s="269"/>
      <c r="BO488" s="598" t="str">
        <f t="shared" si="208"/>
        <v/>
      </c>
      <c r="BP488" s="598" t="str">
        <f t="shared" si="208"/>
        <v/>
      </c>
      <c r="BQ488" s="269"/>
      <c r="BR488" s="598" t="str">
        <f t="shared" si="209"/>
        <v/>
      </c>
      <c r="BS488" s="598" t="str">
        <f t="shared" si="209"/>
        <v/>
      </c>
      <c r="BT488" s="269"/>
      <c r="BU488" s="598" t="str">
        <f t="shared" si="210"/>
        <v/>
      </c>
      <c r="BV488" s="598" t="str">
        <f t="shared" si="210"/>
        <v/>
      </c>
      <c r="BW488" s="269"/>
      <c r="BX488" s="481"/>
    </row>
    <row r="489" spans="1:76" s="2" customFormat="1" ht="14">
      <c r="A489" s="159">
        <v>13</v>
      </c>
      <c r="B489" s="301" t="str">
        <f t="shared" si="200"/>
        <v xml:space="preserve">: </v>
      </c>
      <c r="C489" s="169"/>
      <c r="D489" s="169"/>
      <c r="E489" s="169"/>
      <c r="F489" s="169"/>
      <c r="G489" s="161"/>
      <c r="H489" s="162"/>
      <c r="I489" s="162"/>
      <c r="J489" s="170"/>
      <c r="K489" s="170"/>
      <c r="L489" s="170"/>
      <c r="M489" s="659" t="s">
        <v>54</v>
      </c>
      <c r="N489" s="163"/>
      <c r="O489" s="163"/>
      <c r="P489" s="165"/>
      <c r="Q489" s="365"/>
      <c r="R489" s="259" t="str">
        <f t="shared" si="211"/>
        <v/>
      </c>
      <c r="S489" s="260" t="str">
        <f>IF(R489="","",IF(R505="Y",T489,IF(R489&gt;=R497-$AA$35*R501,IF(R489&lt;=R497+$AA$35*R501,R489,""),"")))</f>
        <v/>
      </c>
      <c r="T489" s="259" t="str">
        <f t="shared" si="212"/>
        <v/>
      </c>
      <c r="U489" s="259" t="str">
        <f t="shared" si="201"/>
        <v>%</v>
      </c>
      <c r="V489" s="39"/>
      <c r="W489" s="39"/>
      <c r="Y489" s="526"/>
      <c r="Z489" s="5"/>
      <c r="AA489" s="5"/>
      <c r="AB489" s="5"/>
      <c r="AC489" s="5"/>
      <c r="AD489" s="5"/>
      <c r="AE489" s="5"/>
      <c r="AF489" s="5"/>
      <c r="AG489" s="5"/>
      <c r="AH489" s="5"/>
      <c r="AI489" s="5"/>
      <c r="AJ489" s="5"/>
      <c r="AK489" s="5"/>
      <c r="AL489" s="5"/>
      <c r="AM489" s="5"/>
      <c r="AN489" s="5"/>
      <c r="AO489" s="481"/>
      <c r="AP489" s="269"/>
      <c r="AQ489" s="269"/>
      <c r="AR489" s="600"/>
      <c r="AS489" s="269"/>
      <c r="AT489" s="598" t="str">
        <f t="shared" si="213"/>
        <v/>
      </c>
      <c r="AU489" s="598" t="str">
        <f t="shared" si="213"/>
        <v/>
      </c>
      <c r="AV489" s="269"/>
      <c r="AW489" s="598" t="str">
        <f t="shared" si="202"/>
        <v/>
      </c>
      <c r="AX489" s="598" t="str">
        <f t="shared" si="202"/>
        <v/>
      </c>
      <c r="AY489" s="269"/>
      <c r="AZ489" s="598" t="str">
        <f t="shared" si="203"/>
        <v/>
      </c>
      <c r="BA489" s="598" t="str">
        <f t="shared" si="203"/>
        <v/>
      </c>
      <c r="BB489" s="269"/>
      <c r="BC489" s="598" t="str">
        <f t="shared" si="204"/>
        <v/>
      </c>
      <c r="BD489" s="598" t="str">
        <f t="shared" si="204"/>
        <v/>
      </c>
      <c r="BE489" s="269"/>
      <c r="BF489" s="598" t="str">
        <f t="shared" si="205"/>
        <v/>
      </c>
      <c r="BG489" s="598" t="str">
        <f t="shared" si="205"/>
        <v/>
      </c>
      <c r="BH489" s="269"/>
      <c r="BI489" s="598" t="str">
        <f t="shared" si="206"/>
        <v/>
      </c>
      <c r="BJ489" s="598" t="str">
        <f t="shared" si="206"/>
        <v/>
      </c>
      <c r="BK489" s="269"/>
      <c r="BL489" s="598" t="str">
        <f t="shared" si="207"/>
        <v/>
      </c>
      <c r="BM489" s="598" t="str">
        <f t="shared" si="207"/>
        <v/>
      </c>
      <c r="BN489" s="269"/>
      <c r="BO489" s="598" t="str">
        <f t="shared" si="208"/>
        <v/>
      </c>
      <c r="BP489" s="598" t="str">
        <f t="shared" si="208"/>
        <v/>
      </c>
      <c r="BQ489" s="269"/>
      <c r="BR489" s="598" t="str">
        <f t="shared" si="209"/>
        <v/>
      </c>
      <c r="BS489" s="598" t="str">
        <f t="shared" si="209"/>
        <v/>
      </c>
      <c r="BT489" s="269"/>
      <c r="BU489" s="598" t="str">
        <f t="shared" si="210"/>
        <v/>
      </c>
      <c r="BV489" s="598" t="str">
        <f t="shared" si="210"/>
        <v/>
      </c>
      <c r="BW489" s="269"/>
      <c r="BX489" s="481"/>
    </row>
    <row r="490" spans="1:76" s="2" customFormat="1" ht="14">
      <c r="A490" s="159">
        <v>14</v>
      </c>
      <c r="B490" s="301" t="str">
        <f t="shared" si="200"/>
        <v xml:space="preserve">: </v>
      </c>
      <c r="C490" s="169"/>
      <c r="D490" s="169"/>
      <c r="E490" s="169"/>
      <c r="F490" s="169"/>
      <c r="G490" s="161"/>
      <c r="H490" s="162"/>
      <c r="I490" s="162"/>
      <c r="J490" s="170"/>
      <c r="K490" s="170"/>
      <c r="L490" s="170"/>
      <c r="M490" s="659" t="s">
        <v>54</v>
      </c>
      <c r="N490" s="163"/>
      <c r="O490" s="163"/>
      <c r="P490" s="165"/>
      <c r="Q490" s="365"/>
      <c r="R490" s="259" t="str">
        <f t="shared" si="211"/>
        <v/>
      </c>
      <c r="S490" s="260" t="str">
        <f>IF(R490="","",IF(R505="Y",T490,IF(R490&gt;=R497-$AA$35*R501,IF(R490&lt;=R497+$AA$35*R501,R490,""),"")))</f>
        <v/>
      </c>
      <c r="T490" s="259" t="str">
        <f t="shared" si="212"/>
        <v/>
      </c>
      <c r="U490" s="259" t="str">
        <f t="shared" si="201"/>
        <v>%</v>
      </c>
      <c r="V490" s="39"/>
      <c r="W490" s="39"/>
      <c r="Y490" s="526"/>
      <c r="Z490" s="5"/>
      <c r="AA490" s="5"/>
      <c r="AB490" s="5"/>
      <c r="AC490" s="5"/>
      <c r="AD490" s="5"/>
      <c r="AE490" s="5"/>
      <c r="AF490" s="5"/>
      <c r="AG490" s="5"/>
      <c r="AH490" s="5"/>
      <c r="AI490" s="5"/>
      <c r="AJ490" s="5"/>
      <c r="AK490" s="5"/>
      <c r="AL490" s="5"/>
      <c r="AM490" s="5"/>
      <c r="AN490" s="5"/>
      <c r="AO490" s="481"/>
      <c r="AP490" s="269"/>
      <c r="AQ490" s="269"/>
      <c r="AR490" s="600"/>
      <c r="AS490" s="269"/>
      <c r="AT490" s="598" t="str">
        <f t="shared" si="213"/>
        <v/>
      </c>
      <c r="AU490" s="598" t="str">
        <f t="shared" si="213"/>
        <v/>
      </c>
      <c r="AV490" s="269"/>
      <c r="AW490" s="598" t="str">
        <f t="shared" si="202"/>
        <v/>
      </c>
      <c r="AX490" s="598" t="str">
        <f t="shared" si="202"/>
        <v/>
      </c>
      <c r="AY490" s="269"/>
      <c r="AZ490" s="598" t="str">
        <f t="shared" si="203"/>
        <v/>
      </c>
      <c r="BA490" s="598" t="str">
        <f t="shared" si="203"/>
        <v/>
      </c>
      <c r="BB490" s="269"/>
      <c r="BC490" s="598" t="str">
        <f t="shared" si="204"/>
        <v/>
      </c>
      <c r="BD490" s="598" t="str">
        <f t="shared" si="204"/>
        <v/>
      </c>
      <c r="BE490" s="269"/>
      <c r="BF490" s="598" t="str">
        <f t="shared" si="205"/>
        <v/>
      </c>
      <c r="BG490" s="598" t="str">
        <f t="shared" si="205"/>
        <v/>
      </c>
      <c r="BH490" s="269"/>
      <c r="BI490" s="598" t="str">
        <f t="shared" si="206"/>
        <v/>
      </c>
      <c r="BJ490" s="598" t="str">
        <f t="shared" si="206"/>
        <v/>
      </c>
      <c r="BK490" s="269"/>
      <c r="BL490" s="598" t="str">
        <f t="shared" si="207"/>
        <v/>
      </c>
      <c r="BM490" s="598" t="str">
        <f t="shared" si="207"/>
        <v/>
      </c>
      <c r="BN490" s="269"/>
      <c r="BO490" s="598" t="str">
        <f t="shared" si="208"/>
        <v/>
      </c>
      <c r="BP490" s="598" t="str">
        <f t="shared" si="208"/>
        <v/>
      </c>
      <c r="BQ490" s="269"/>
      <c r="BR490" s="598" t="str">
        <f t="shared" si="209"/>
        <v/>
      </c>
      <c r="BS490" s="598" t="str">
        <f t="shared" si="209"/>
        <v/>
      </c>
      <c r="BT490" s="269"/>
      <c r="BU490" s="598" t="str">
        <f t="shared" si="210"/>
        <v/>
      </c>
      <c r="BV490" s="598" t="str">
        <f t="shared" si="210"/>
        <v/>
      </c>
      <c r="BW490" s="269"/>
      <c r="BX490" s="481"/>
    </row>
    <row r="491" spans="1:76" s="2" customFormat="1" ht="14">
      <c r="A491" s="159">
        <v>15</v>
      </c>
      <c r="B491" s="301" t="str">
        <f t="shared" si="200"/>
        <v xml:space="preserve">: </v>
      </c>
      <c r="C491" s="169"/>
      <c r="D491" s="169"/>
      <c r="E491" s="169"/>
      <c r="F491" s="169"/>
      <c r="G491" s="161"/>
      <c r="H491" s="162"/>
      <c r="I491" s="162"/>
      <c r="J491" s="170"/>
      <c r="K491" s="170"/>
      <c r="L491" s="170"/>
      <c r="M491" s="659" t="s">
        <v>54</v>
      </c>
      <c r="N491" s="163"/>
      <c r="O491" s="163"/>
      <c r="P491" s="165"/>
      <c r="Q491" s="365"/>
      <c r="R491" s="259" t="str">
        <f t="shared" si="211"/>
        <v/>
      </c>
      <c r="S491" s="260" t="str">
        <f>IF(R491="","",IF(R505="Y",T491,IF(R491&gt;=R497-$AA$35*R501,IF(R491&lt;=R497+$AA$35*R501,R491,""),"")))</f>
        <v/>
      </c>
      <c r="T491" s="259" t="str">
        <f t="shared" si="212"/>
        <v/>
      </c>
      <c r="U491" s="259" t="str">
        <f t="shared" si="201"/>
        <v>%</v>
      </c>
      <c r="V491" s="39"/>
      <c r="W491" s="39"/>
      <c r="Y491" s="526"/>
      <c r="Z491" s="5"/>
      <c r="AA491" s="5"/>
      <c r="AB491" s="5"/>
      <c r="AC491" s="5"/>
      <c r="AD491" s="5"/>
      <c r="AE491" s="5"/>
      <c r="AF491" s="5"/>
      <c r="AG491" s="5"/>
      <c r="AH491" s="5"/>
      <c r="AI491" s="5"/>
      <c r="AJ491" s="5"/>
      <c r="AK491" s="5"/>
      <c r="AL491" s="5"/>
      <c r="AM491" s="5"/>
      <c r="AN491" s="5"/>
      <c r="AO491" s="481"/>
      <c r="AP491" s="269"/>
      <c r="AQ491" s="269"/>
      <c r="AR491" s="600"/>
      <c r="AS491" s="269"/>
      <c r="AT491" s="598" t="str">
        <f t="shared" si="213"/>
        <v/>
      </c>
      <c r="AU491" s="598" t="str">
        <f t="shared" si="213"/>
        <v/>
      </c>
      <c r="AV491" s="269"/>
      <c r="AW491" s="598" t="str">
        <f t="shared" si="202"/>
        <v/>
      </c>
      <c r="AX491" s="598" t="str">
        <f t="shared" si="202"/>
        <v/>
      </c>
      <c r="AY491" s="269"/>
      <c r="AZ491" s="598" t="str">
        <f t="shared" si="203"/>
        <v/>
      </c>
      <c r="BA491" s="598" t="str">
        <f t="shared" si="203"/>
        <v/>
      </c>
      <c r="BB491" s="269"/>
      <c r="BC491" s="598" t="str">
        <f t="shared" si="204"/>
        <v/>
      </c>
      <c r="BD491" s="598" t="str">
        <f t="shared" si="204"/>
        <v/>
      </c>
      <c r="BE491" s="269"/>
      <c r="BF491" s="598" t="str">
        <f t="shared" si="205"/>
        <v/>
      </c>
      <c r="BG491" s="598" t="str">
        <f t="shared" si="205"/>
        <v/>
      </c>
      <c r="BH491" s="269"/>
      <c r="BI491" s="598" t="str">
        <f t="shared" si="206"/>
        <v/>
      </c>
      <c r="BJ491" s="598" t="str">
        <f t="shared" si="206"/>
        <v/>
      </c>
      <c r="BK491" s="269"/>
      <c r="BL491" s="598" t="str">
        <f t="shared" si="207"/>
        <v/>
      </c>
      <c r="BM491" s="598" t="str">
        <f t="shared" si="207"/>
        <v/>
      </c>
      <c r="BN491" s="269"/>
      <c r="BO491" s="598" t="str">
        <f t="shared" si="208"/>
        <v/>
      </c>
      <c r="BP491" s="598" t="str">
        <f t="shared" si="208"/>
        <v/>
      </c>
      <c r="BQ491" s="269"/>
      <c r="BR491" s="598" t="str">
        <f t="shared" si="209"/>
        <v/>
      </c>
      <c r="BS491" s="598" t="str">
        <f t="shared" si="209"/>
        <v/>
      </c>
      <c r="BT491" s="269"/>
      <c r="BU491" s="598" t="str">
        <f t="shared" si="210"/>
        <v/>
      </c>
      <c r="BV491" s="598" t="str">
        <f t="shared" si="210"/>
        <v/>
      </c>
      <c r="BW491" s="269"/>
      <c r="BX491" s="481"/>
    </row>
    <row r="492" spans="1:76" s="2" customFormat="1" ht="14">
      <c r="A492" s="159">
        <v>16</v>
      </c>
      <c r="B492" s="301" t="str">
        <f t="shared" si="200"/>
        <v xml:space="preserve">: </v>
      </c>
      <c r="C492" s="169"/>
      <c r="D492" s="169"/>
      <c r="E492" s="169"/>
      <c r="F492" s="169"/>
      <c r="G492" s="161"/>
      <c r="H492" s="162"/>
      <c r="I492" s="162"/>
      <c r="J492" s="170"/>
      <c r="K492" s="170"/>
      <c r="L492" s="170"/>
      <c r="M492" s="659" t="s">
        <v>54</v>
      </c>
      <c r="N492" s="163"/>
      <c r="O492" s="163"/>
      <c r="P492" s="165"/>
      <c r="Q492" s="365"/>
      <c r="R492" s="259" t="str">
        <f t="shared" si="211"/>
        <v/>
      </c>
      <c r="S492" s="260" t="str">
        <f>IF(R492="","",IF(R505="Y",T492,IF(R492&gt;=R497-$AA$35*R501,IF(R492&lt;=R497+$AA$35*R501,R492,""),"")))</f>
        <v/>
      </c>
      <c r="T492" s="259" t="str">
        <f t="shared" si="212"/>
        <v/>
      </c>
      <c r="U492" s="259" t="str">
        <f t="shared" si="201"/>
        <v>%</v>
      </c>
      <c r="V492" s="39"/>
      <c r="W492" s="39"/>
      <c r="Y492" s="526"/>
      <c r="Z492" s="5"/>
      <c r="AA492" s="5"/>
      <c r="AB492" s="5"/>
      <c r="AC492" s="5"/>
      <c r="AD492" s="5"/>
      <c r="AE492" s="5"/>
      <c r="AF492" s="5"/>
      <c r="AG492" s="5"/>
      <c r="AH492" s="5"/>
      <c r="AI492" s="5"/>
      <c r="AJ492" s="5"/>
      <c r="AK492" s="5"/>
      <c r="AL492" s="5"/>
      <c r="AM492" s="5"/>
      <c r="AN492" s="5"/>
      <c r="AO492" s="481"/>
      <c r="AP492" s="269"/>
      <c r="AQ492" s="269"/>
      <c r="AR492" s="600"/>
      <c r="AS492" s="269"/>
      <c r="AT492" s="598" t="str">
        <f t="shared" si="213"/>
        <v/>
      </c>
      <c r="AU492" s="598" t="str">
        <f t="shared" si="213"/>
        <v/>
      </c>
      <c r="AV492" s="269"/>
      <c r="AW492" s="598" t="str">
        <f t="shared" si="202"/>
        <v/>
      </c>
      <c r="AX492" s="598" t="str">
        <f t="shared" si="202"/>
        <v/>
      </c>
      <c r="AY492" s="269"/>
      <c r="AZ492" s="598" t="str">
        <f t="shared" si="203"/>
        <v/>
      </c>
      <c r="BA492" s="598" t="str">
        <f t="shared" si="203"/>
        <v/>
      </c>
      <c r="BB492" s="269"/>
      <c r="BC492" s="598" t="str">
        <f t="shared" si="204"/>
        <v/>
      </c>
      <c r="BD492" s="598" t="str">
        <f t="shared" si="204"/>
        <v/>
      </c>
      <c r="BE492" s="269"/>
      <c r="BF492" s="598" t="str">
        <f t="shared" si="205"/>
        <v/>
      </c>
      <c r="BG492" s="598" t="str">
        <f t="shared" si="205"/>
        <v/>
      </c>
      <c r="BH492" s="269"/>
      <c r="BI492" s="598" t="str">
        <f t="shared" si="206"/>
        <v/>
      </c>
      <c r="BJ492" s="598" t="str">
        <f t="shared" si="206"/>
        <v/>
      </c>
      <c r="BK492" s="269"/>
      <c r="BL492" s="598" t="str">
        <f t="shared" si="207"/>
        <v/>
      </c>
      <c r="BM492" s="598" t="str">
        <f t="shared" si="207"/>
        <v/>
      </c>
      <c r="BN492" s="269"/>
      <c r="BO492" s="598" t="str">
        <f t="shared" si="208"/>
        <v/>
      </c>
      <c r="BP492" s="598" t="str">
        <f t="shared" si="208"/>
        <v/>
      </c>
      <c r="BQ492" s="269"/>
      <c r="BR492" s="598" t="str">
        <f t="shared" si="209"/>
        <v/>
      </c>
      <c r="BS492" s="598" t="str">
        <f t="shared" si="209"/>
        <v/>
      </c>
      <c r="BT492" s="269"/>
      <c r="BU492" s="598" t="str">
        <f t="shared" si="210"/>
        <v/>
      </c>
      <c r="BV492" s="598" t="str">
        <f t="shared" si="210"/>
        <v/>
      </c>
      <c r="BW492" s="269"/>
      <c r="BX492" s="481"/>
    </row>
    <row r="493" spans="1:76" s="2" customFormat="1" ht="14">
      <c r="A493" s="159">
        <v>17</v>
      </c>
      <c r="B493" s="301" t="str">
        <f t="shared" si="200"/>
        <v xml:space="preserve">: </v>
      </c>
      <c r="C493" s="168"/>
      <c r="D493" s="162"/>
      <c r="E493" s="162"/>
      <c r="F493" s="169"/>
      <c r="G493" s="161"/>
      <c r="H493" s="162"/>
      <c r="I493" s="162"/>
      <c r="J493" s="170"/>
      <c r="K493" s="170"/>
      <c r="L493" s="170"/>
      <c r="M493" s="659" t="s">
        <v>54</v>
      </c>
      <c r="N493" s="163"/>
      <c r="O493" s="163"/>
      <c r="P493" s="165"/>
      <c r="Q493" s="365"/>
      <c r="R493" s="259" t="str">
        <f t="shared" si="211"/>
        <v/>
      </c>
      <c r="S493" s="260" t="str">
        <f>IF(R493="","",IF(R505="Y",T493,IF(R493&gt;=R497-$AA$35*R501,IF(R493&lt;=R497+$AA$35*R501,R493,""),"")))</f>
        <v/>
      </c>
      <c r="T493" s="259" t="str">
        <f t="shared" si="212"/>
        <v/>
      </c>
      <c r="U493" s="259" t="str">
        <f t="shared" si="201"/>
        <v>%</v>
      </c>
      <c r="V493" s="39"/>
      <c r="W493" s="39"/>
      <c r="Y493" s="526"/>
      <c r="Z493" s="5"/>
      <c r="AA493" s="5"/>
      <c r="AB493" s="5"/>
      <c r="AC493" s="5"/>
      <c r="AD493" s="5"/>
      <c r="AE493" s="5"/>
      <c r="AF493" s="5"/>
      <c r="AG493" s="5"/>
      <c r="AH493" s="5"/>
      <c r="AI493" s="5"/>
      <c r="AJ493" s="5"/>
      <c r="AK493" s="5"/>
      <c r="AL493" s="5"/>
      <c r="AM493" s="5"/>
      <c r="AN493" s="5"/>
      <c r="AO493" s="481"/>
      <c r="AP493" s="269"/>
      <c r="AQ493" s="269"/>
      <c r="AR493" s="600"/>
      <c r="AS493" s="269"/>
      <c r="AT493" s="598" t="str">
        <f t="shared" si="213"/>
        <v/>
      </c>
      <c r="AU493" s="598" t="str">
        <f t="shared" si="213"/>
        <v/>
      </c>
      <c r="AV493" s="269"/>
      <c r="AW493" s="598" t="str">
        <f t="shared" si="202"/>
        <v/>
      </c>
      <c r="AX493" s="598" t="str">
        <f t="shared" si="202"/>
        <v/>
      </c>
      <c r="AY493" s="269"/>
      <c r="AZ493" s="598" t="str">
        <f t="shared" si="203"/>
        <v/>
      </c>
      <c r="BA493" s="598" t="str">
        <f t="shared" si="203"/>
        <v/>
      </c>
      <c r="BB493" s="269"/>
      <c r="BC493" s="598" t="str">
        <f t="shared" si="204"/>
        <v/>
      </c>
      <c r="BD493" s="598" t="str">
        <f t="shared" si="204"/>
        <v/>
      </c>
      <c r="BE493" s="269"/>
      <c r="BF493" s="598" t="str">
        <f t="shared" si="205"/>
        <v/>
      </c>
      <c r="BG493" s="598" t="str">
        <f t="shared" si="205"/>
        <v/>
      </c>
      <c r="BH493" s="269"/>
      <c r="BI493" s="598" t="str">
        <f t="shared" si="206"/>
        <v/>
      </c>
      <c r="BJ493" s="598" t="str">
        <f t="shared" si="206"/>
        <v/>
      </c>
      <c r="BK493" s="269"/>
      <c r="BL493" s="598" t="str">
        <f t="shared" si="207"/>
        <v/>
      </c>
      <c r="BM493" s="598" t="str">
        <f t="shared" si="207"/>
        <v/>
      </c>
      <c r="BN493" s="269"/>
      <c r="BO493" s="598" t="str">
        <f t="shared" si="208"/>
        <v/>
      </c>
      <c r="BP493" s="598" t="str">
        <f t="shared" si="208"/>
        <v/>
      </c>
      <c r="BQ493" s="269"/>
      <c r="BR493" s="598" t="str">
        <f t="shared" si="209"/>
        <v/>
      </c>
      <c r="BS493" s="598" t="str">
        <f t="shared" si="209"/>
        <v/>
      </c>
      <c r="BT493" s="269"/>
      <c r="BU493" s="598" t="str">
        <f t="shared" si="210"/>
        <v/>
      </c>
      <c r="BV493" s="598" t="str">
        <f t="shared" si="210"/>
        <v/>
      </c>
      <c r="BW493" s="269"/>
      <c r="BX493" s="481"/>
    </row>
    <row r="494" spans="1:76" s="2" customFormat="1" ht="14">
      <c r="A494" s="159">
        <v>18</v>
      </c>
      <c r="B494" s="301" t="str">
        <f t="shared" si="200"/>
        <v xml:space="preserve">: </v>
      </c>
      <c r="C494" s="168"/>
      <c r="D494" s="162"/>
      <c r="E494" s="162"/>
      <c r="F494" s="169"/>
      <c r="G494" s="161"/>
      <c r="H494" s="162"/>
      <c r="I494" s="162"/>
      <c r="J494" s="170"/>
      <c r="K494" s="170"/>
      <c r="L494" s="170"/>
      <c r="M494" s="659" t="s">
        <v>54</v>
      </c>
      <c r="N494" s="163"/>
      <c r="O494" s="163"/>
      <c r="P494" s="165"/>
      <c r="Q494" s="365"/>
      <c r="R494" s="259" t="str">
        <f t="shared" si="211"/>
        <v/>
      </c>
      <c r="S494" s="260" t="str">
        <f>IF(R494="","",IF(R505="Y",T494,IF(R494&gt;=R497-$AA$35*R501,IF(R494&lt;=R497+$AA$35*R501,R494,""),"")))</f>
        <v/>
      </c>
      <c r="T494" s="259" t="str">
        <f t="shared" si="212"/>
        <v/>
      </c>
      <c r="U494" s="259" t="str">
        <f t="shared" si="201"/>
        <v>%</v>
      </c>
      <c r="V494" s="39"/>
      <c r="W494" s="39"/>
      <c r="Y494" s="526"/>
      <c r="Z494" s="5"/>
      <c r="AA494" s="5"/>
      <c r="AB494" s="5"/>
      <c r="AC494" s="5"/>
      <c r="AD494" s="5"/>
      <c r="AE494" s="5"/>
      <c r="AF494" s="5"/>
      <c r="AG494" s="5"/>
      <c r="AH494" s="5"/>
      <c r="AI494" s="5"/>
      <c r="AJ494" s="5"/>
      <c r="AK494" s="5"/>
      <c r="AL494" s="5"/>
      <c r="AM494" s="5"/>
      <c r="AN494" s="5"/>
      <c r="AO494" s="481"/>
      <c r="AP494" s="269"/>
      <c r="AQ494" s="269"/>
      <c r="AR494" s="600"/>
      <c r="AS494" s="269"/>
      <c r="AT494" s="598" t="str">
        <f t="shared" si="213"/>
        <v/>
      </c>
      <c r="AU494" s="598" t="str">
        <f t="shared" si="213"/>
        <v/>
      </c>
      <c r="AV494" s="269"/>
      <c r="AW494" s="598" t="str">
        <f t="shared" si="202"/>
        <v/>
      </c>
      <c r="AX494" s="598" t="str">
        <f t="shared" si="202"/>
        <v/>
      </c>
      <c r="AY494" s="269"/>
      <c r="AZ494" s="598" t="str">
        <f t="shared" si="203"/>
        <v/>
      </c>
      <c r="BA494" s="598" t="str">
        <f t="shared" si="203"/>
        <v/>
      </c>
      <c r="BB494" s="269"/>
      <c r="BC494" s="598" t="str">
        <f t="shared" si="204"/>
        <v/>
      </c>
      <c r="BD494" s="598" t="str">
        <f t="shared" si="204"/>
        <v/>
      </c>
      <c r="BE494" s="269"/>
      <c r="BF494" s="598" t="str">
        <f t="shared" si="205"/>
        <v/>
      </c>
      <c r="BG494" s="598" t="str">
        <f t="shared" si="205"/>
        <v/>
      </c>
      <c r="BH494" s="269"/>
      <c r="BI494" s="598" t="str">
        <f t="shared" si="206"/>
        <v/>
      </c>
      <c r="BJ494" s="598" t="str">
        <f t="shared" si="206"/>
        <v/>
      </c>
      <c r="BK494" s="269"/>
      <c r="BL494" s="598" t="str">
        <f t="shared" si="207"/>
        <v/>
      </c>
      <c r="BM494" s="598" t="str">
        <f t="shared" si="207"/>
        <v/>
      </c>
      <c r="BN494" s="269"/>
      <c r="BO494" s="598" t="str">
        <f t="shared" si="208"/>
        <v/>
      </c>
      <c r="BP494" s="598" t="str">
        <f t="shared" si="208"/>
        <v/>
      </c>
      <c r="BQ494" s="269"/>
      <c r="BR494" s="598" t="str">
        <f t="shared" si="209"/>
        <v/>
      </c>
      <c r="BS494" s="598" t="str">
        <f t="shared" si="209"/>
        <v/>
      </c>
      <c r="BT494" s="269"/>
      <c r="BU494" s="598" t="str">
        <f t="shared" si="210"/>
        <v/>
      </c>
      <c r="BV494" s="598" t="str">
        <f t="shared" si="210"/>
        <v/>
      </c>
      <c r="BW494" s="269"/>
      <c r="BX494" s="481"/>
    </row>
    <row r="495" spans="1:76" s="2" customFormat="1" ht="14">
      <c r="A495" s="159">
        <v>19</v>
      </c>
      <c r="B495" s="301" t="str">
        <f t="shared" si="200"/>
        <v xml:space="preserve">: </v>
      </c>
      <c r="C495" s="168"/>
      <c r="D495" s="162"/>
      <c r="E495" s="162"/>
      <c r="F495" s="169"/>
      <c r="G495" s="161"/>
      <c r="H495" s="162"/>
      <c r="I495" s="162"/>
      <c r="J495" s="170"/>
      <c r="K495" s="170"/>
      <c r="L495" s="170"/>
      <c r="M495" s="659" t="s">
        <v>54</v>
      </c>
      <c r="N495" s="163"/>
      <c r="O495" s="163"/>
      <c r="P495" s="165"/>
      <c r="Q495" s="365"/>
      <c r="R495" s="259" t="str">
        <f t="shared" si="211"/>
        <v/>
      </c>
      <c r="S495" s="260" t="str">
        <f>IF(R495="","",IF(R505="Y",T495,IF(R495&gt;=R497-$AA$35*R501,IF(R495&lt;=R497+$AA$35*R501,R495,""),"")))</f>
        <v/>
      </c>
      <c r="T495" s="259" t="str">
        <f t="shared" si="212"/>
        <v/>
      </c>
      <c r="U495" s="259" t="str">
        <f t="shared" si="201"/>
        <v>%</v>
      </c>
      <c r="V495" s="39"/>
      <c r="W495" s="39"/>
      <c r="Y495" s="526"/>
      <c r="Z495" s="5"/>
      <c r="AA495" s="5"/>
      <c r="AB495" s="5"/>
      <c r="AC495" s="5"/>
      <c r="AD495" s="5"/>
      <c r="AE495" s="5"/>
      <c r="AF495" s="5"/>
      <c r="AG495" s="5"/>
      <c r="AH495" s="5"/>
      <c r="AI495" s="5"/>
      <c r="AJ495" s="5"/>
      <c r="AK495" s="5"/>
      <c r="AL495" s="5"/>
      <c r="AM495" s="5"/>
      <c r="AN495" s="5"/>
      <c r="AO495" s="481"/>
      <c r="AP495" s="269"/>
      <c r="AQ495" s="269"/>
      <c r="AR495" s="600"/>
      <c r="AS495" s="269"/>
      <c r="AT495" s="598" t="str">
        <f t="shared" si="213"/>
        <v/>
      </c>
      <c r="AU495" s="598" t="str">
        <f t="shared" si="213"/>
        <v/>
      </c>
      <c r="AV495" s="269"/>
      <c r="AW495" s="598" t="str">
        <f t="shared" si="202"/>
        <v/>
      </c>
      <c r="AX495" s="598" t="str">
        <f t="shared" si="202"/>
        <v/>
      </c>
      <c r="AY495" s="269"/>
      <c r="AZ495" s="598" t="str">
        <f t="shared" si="203"/>
        <v/>
      </c>
      <c r="BA495" s="598" t="str">
        <f t="shared" si="203"/>
        <v/>
      </c>
      <c r="BB495" s="269"/>
      <c r="BC495" s="598" t="str">
        <f t="shared" si="204"/>
        <v/>
      </c>
      <c r="BD495" s="598" t="str">
        <f t="shared" si="204"/>
        <v/>
      </c>
      <c r="BE495" s="269"/>
      <c r="BF495" s="598" t="str">
        <f t="shared" si="205"/>
        <v/>
      </c>
      <c r="BG495" s="598" t="str">
        <f t="shared" si="205"/>
        <v/>
      </c>
      <c r="BH495" s="269"/>
      <c r="BI495" s="598" t="str">
        <f t="shared" si="206"/>
        <v/>
      </c>
      <c r="BJ495" s="598" t="str">
        <f t="shared" si="206"/>
        <v/>
      </c>
      <c r="BK495" s="269"/>
      <c r="BL495" s="598" t="str">
        <f t="shared" si="207"/>
        <v/>
      </c>
      <c r="BM495" s="598" t="str">
        <f t="shared" si="207"/>
        <v/>
      </c>
      <c r="BN495" s="269"/>
      <c r="BO495" s="598" t="str">
        <f t="shared" si="208"/>
        <v/>
      </c>
      <c r="BP495" s="598" t="str">
        <f t="shared" si="208"/>
        <v/>
      </c>
      <c r="BQ495" s="269"/>
      <c r="BR495" s="598" t="str">
        <f t="shared" si="209"/>
        <v/>
      </c>
      <c r="BS495" s="598" t="str">
        <f t="shared" si="209"/>
        <v/>
      </c>
      <c r="BT495" s="269"/>
      <c r="BU495" s="598" t="str">
        <f t="shared" si="210"/>
        <v/>
      </c>
      <c r="BV495" s="598" t="str">
        <f t="shared" si="210"/>
        <v/>
      </c>
      <c r="BW495" s="269"/>
      <c r="BX495" s="481"/>
    </row>
    <row r="496" spans="1:76" s="2" customFormat="1" ht="14">
      <c r="A496" s="159">
        <v>20</v>
      </c>
      <c r="B496" s="301" t="str">
        <f t="shared" si="200"/>
        <v xml:space="preserve">: </v>
      </c>
      <c r="C496" s="168"/>
      <c r="D496" s="162"/>
      <c r="E496" s="162"/>
      <c r="F496" s="169"/>
      <c r="G496" s="161"/>
      <c r="H496" s="162"/>
      <c r="I496" s="162"/>
      <c r="J496" s="170"/>
      <c r="K496" s="170"/>
      <c r="L496" s="170"/>
      <c r="M496" s="659" t="s">
        <v>54</v>
      </c>
      <c r="N496" s="163"/>
      <c r="O496" s="163"/>
      <c r="P496" s="165"/>
      <c r="Q496" s="365"/>
      <c r="R496" s="259" t="str">
        <f t="shared" si="211"/>
        <v/>
      </c>
      <c r="S496" s="260" t="str">
        <f>IF(R496="","",IF(R505="Y",T496,IF(R496&gt;=R497-$AA$35*R501,IF(R496&lt;=R497+$AA$35*R501,R496,""),"")))</f>
        <v/>
      </c>
      <c r="T496" s="259" t="str">
        <f t="shared" si="212"/>
        <v/>
      </c>
      <c r="U496" s="259" t="str">
        <f t="shared" si="201"/>
        <v>%</v>
      </c>
      <c r="V496" s="39"/>
      <c r="W496" s="39"/>
      <c r="Y496" s="526"/>
      <c r="Z496" s="5"/>
      <c r="AA496" s="5"/>
      <c r="AB496" s="5"/>
      <c r="AC496" s="5"/>
      <c r="AD496" s="5"/>
      <c r="AE496" s="5"/>
      <c r="AF496" s="5"/>
      <c r="AG496" s="5"/>
      <c r="AH496" s="5"/>
      <c r="AI496" s="5"/>
      <c r="AJ496" s="5"/>
      <c r="AK496" s="5"/>
      <c r="AL496" s="5"/>
      <c r="AM496" s="5"/>
      <c r="AN496" s="5"/>
      <c r="AO496" s="481"/>
      <c r="AP496" s="269"/>
      <c r="AQ496" s="269"/>
      <c r="AR496" s="600"/>
      <c r="AS496" s="269"/>
      <c r="AT496" s="598" t="str">
        <f t="shared" si="213"/>
        <v/>
      </c>
      <c r="AU496" s="598" t="str">
        <f t="shared" si="213"/>
        <v/>
      </c>
      <c r="AV496" s="269"/>
      <c r="AW496" s="598" t="str">
        <f t="shared" si="202"/>
        <v/>
      </c>
      <c r="AX496" s="598" t="str">
        <f t="shared" si="202"/>
        <v/>
      </c>
      <c r="AY496" s="269"/>
      <c r="AZ496" s="598" t="str">
        <f t="shared" si="203"/>
        <v/>
      </c>
      <c r="BA496" s="598" t="str">
        <f t="shared" si="203"/>
        <v/>
      </c>
      <c r="BB496" s="269"/>
      <c r="BC496" s="598" t="str">
        <f t="shared" si="204"/>
        <v/>
      </c>
      <c r="BD496" s="598" t="str">
        <f t="shared" si="204"/>
        <v/>
      </c>
      <c r="BE496" s="269"/>
      <c r="BF496" s="598" t="str">
        <f t="shared" si="205"/>
        <v/>
      </c>
      <c r="BG496" s="598" t="str">
        <f t="shared" si="205"/>
        <v/>
      </c>
      <c r="BH496" s="269"/>
      <c r="BI496" s="598" t="str">
        <f t="shared" si="206"/>
        <v/>
      </c>
      <c r="BJ496" s="598" t="str">
        <f t="shared" si="206"/>
        <v/>
      </c>
      <c r="BK496" s="269"/>
      <c r="BL496" s="598" t="str">
        <f t="shared" si="207"/>
        <v/>
      </c>
      <c r="BM496" s="598" t="str">
        <f t="shared" si="207"/>
        <v/>
      </c>
      <c r="BN496" s="269"/>
      <c r="BO496" s="598" t="str">
        <f t="shared" si="208"/>
        <v/>
      </c>
      <c r="BP496" s="598" t="str">
        <f t="shared" si="208"/>
        <v/>
      </c>
      <c r="BQ496" s="269"/>
      <c r="BR496" s="598" t="str">
        <f t="shared" si="209"/>
        <v/>
      </c>
      <c r="BS496" s="598" t="str">
        <f t="shared" si="209"/>
        <v/>
      </c>
      <c r="BT496" s="269"/>
      <c r="BU496" s="598" t="str">
        <f t="shared" si="210"/>
        <v/>
      </c>
      <c r="BV496" s="598" t="str">
        <f t="shared" si="210"/>
        <v/>
      </c>
      <c r="BW496" s="269"/>
      <c r="BX496" s="481"/>
    </row>
    <row r="497" spans="1:76" s="2" customFormat="1" ht="14">
      <c r="A497" s="172"/>
      <c r="B497" s="302" t="s">
        <v>159</v>
      </c>
      <c r="C497" s="173"/>
      <c r="D497" s="173"/>
      <c r="E497" s="173"/>
      <c r="F497" s="173"/>
      <c r="G497" s="174"/>
      <c r="H497" s="39"/>
      <c r="I497" s="175"/>
      <c r="J497" s="174"/>
      <c r="K497" s="174"/>
      <c r="L497" s="174" t="s">
        <v>99</v>
      </c>
      <c r="M497" s="87"/>
      <c r="N497" s="87"/>
      <c r="O497" s="165"/>
      <c r="P497" s="165"/>
      <c r="Q497" s="175" t="s">
        <v>31</v>
      </c>
      <c r="R497" s="261" t="e">
        <f>AVERAGE(R477:R496)</f>
        <v>#DIV/0!</v>
      </c>
      <c r="S497" s="261" t="e">
        <f>IF(R505="Y",SUM(S477:S496)/SUM(N477:N496),AVERAGE(S477:S496))</f>
        <v>#DIV/0!</v>
      </c>
      <c r="T497" s="262" t="e">
        <f>SUM(T477:T496)/SUM(N477:N496)</f>
        <v>#DIV/0!</v>
      </c>
      <c r="U497" s="269"/>
      <c r="V497" s="39"/>
      <c r="W497" s="39"/>
      <c r="Y497" s="601"/>
      <c r="Z497" s="5"/>
      <c r="AA497" s="5"/>
      <c r="AB497" s="5"/>
      <c r="AC497" s="5"/>
      <c r="AD497" s="5"/>
      <c r="AE497" s="5"/>
      <c r="AF497" s="5"/>
      <c r="AG497" s="5"/>
      <c r="AH497" s="5"/>
      <c r="AI497" s="5"/>
      <c r="AJ497" s="5"/>
      <c r="AK497" s="5"/>
      <c r="AL497" s="5"/>
      <c r="AM497" s="5"/>
      <c r="AN497" s="5"/>
      <c r="AO497" s="481"/>
      <c r="AP497" s="269"/>
      <c r="AQ497" s="269"/>
      <c r="AR497" s="269"/>
      <c r="AS497" s="602" t="s">
        <v>31</v>
      </c>
      <c r="AT497" s="603" t="e">
        <f>AVERAGE(AT477:AT496)</f>
        <v>#DIV/0!</v>
      </c>
      <c r="AU497" s="603" t="e">
        <f>SUM(AU477:AU496)/COUNTIF(AU477:AU496,"&gt;0")</f>
        <v>#DIV/0!</v>
      </c>
      <c r="AV497" s="602"/>
      <c r="AW497" s="603" t="e">
        <f>AVERAGE(AW477:AW496)</f>
        <v>#DIV/0!</v>
      </c>
      <c r="AX497" s="603" t="e">
        <f>SUM(AX477:AX496)/COUNTIF(AX477:AX496,"&gt;0")</f>
        <v>#DIV/0!</v>
      </c>
      <c r="AY497" s="269"/>
      <c r="AZ497" s="603" t="e">
        <f>AVERAGE(AZ477:AZ496)</f>
        <v>#DIV/0!</v>
      </c>
      <c r="BA497" s="603" t="e">
        <f>SUM(BA477:BA496)/COUNTIF(BA477:BA496,"&gt;0")</f>
        <v>#DIV/0!</v>
      </c>
      <c r="BB497" s="269"/>
      <c r="BC497" s="603" t="e">
        <f>AVERAGE(BC477:BC496)</f>
        <v>#DIV/0!</v>
      </c>
      <c r="BD497" s="603" t="e">
        <f>SUM(BD477:BD496)/COUNTIF(BD477:BD496,"&gt;0")</f>
        <v>#DIV/0!</v>
      </c>
      <c r="BE497" s="269"/>
      <c r="BF497" s="603" t="e">
        <f>AVERAGE(BF477:BF496)</f>
        <v>#DIV/0!</v>
      </c>
      <c r="BG497" s="603" t="e">
        <f>SUM(BG477:BG496)/COUNTIF(BG477:BG496,"&gt;0")</f>
        <v>#DIV/0!</v>
      </c>
      <c r="BH497" s="269"/>
      <c r="BI497" s="603" t="e">
        <f>AVERAGE(BI477:BI496)</f>
        <v>#DIV/0!</v>
      </c>
      <c r="BJ497" s="603" t="e">
        <f>SUM(BJ477:BJ496)/COUNTIF(BJ477:BJ496,"&gt;0")</f>
        <v>#DIV/0!</v>
      </c>
      <c r="BK497" s="602"/>
      <c r="BL497" s="603" t="e">
        <f>AVERAGE(BL477:BL496)</f>
        <v>#DIV/0!</v>
      </c>
      <c r="BM497" s="603" t="e">
        <f>SUM(BM477:BM496)/COUNTIF(BM477:BM496,"&gt;0")</f>
        <v>#DIV/0!</v>
      </c>
      <c r="BN497" s="269"/>
      <c r="BO497" s="603" t="e">
        <f>AVERAGE(BO477:BO496)</f>
        <v>#DIV/0!</v>
      </c>
      <c r="BP497" s="603" t="e">
        <f>SUM(BP477:BP496)/COUNTIF(BP477:BP496,"&gt;0")</f>
        <v>#DIV/0!</v>
      </c>
      <c r="BQ497" s="269"/>
      <c r="BR497" s="603" t="e">
        <f>AVERAGE(BR477:BR496)</f>
        <v>#DIV/0!</v>
      </c>
      <c r="BS497" s="603" t="e">
        <f>SUM(BS477:BS496)/COUNTIF(BS477:BS496,"&gt;0")</f>
        <v>#DIV/0!</v>
      </c>
      <c r="BT497" s="269"/>
      <c r="BU497" s="603" t="e">
        <f>AVERAGE(BU477:BU496)</f>
        <v>#DIV/0!</v>
      </c>
      <c r="BV497" s="603" t="e">
        <f>SUM(BV477:BV496)/COUNTIF(BV477:BV496,"&gt;0")</f>
        <v>#DIV/0!</v>
      </c>
      <c r="BW497" s="269"/>
      <c r="BX497" s="481"/>
    </row>
    <row r="498" spans="1:76" s="2" customFormat="1" ht="15">
      <c r="A498" s="172"/>
      <c r="B498" s="302" t="s">
        <v>160</v>
      </c>
      <c r="C498" s="173" t="s">
        <v>112</v>
      </c>
      <c r="D498" s="403"/>
      <c r="E498" s="404"/>
      <c r="F498" s="404"/>
      <c r="G498" s="404"/>
      <c r="H498" s="404"/>
      <c r="I498" s="404"/>
      <c r="J498" s="405"/>
      <c r="K498" s="174"/>
      <c r="L498" s="174"/>
      <c r="M498" s="174"/>
      <c r="N498" s="174"/>
      <c r="O498" s="165"/>
      <c r="P498" s="165"/>
      <c r="Q498" s="366" t="s">
        <v>33</v>
      </c>
      <c r="R498" s="367" t="e">
        <f>R497+U498*R501</f>
        <v>#DIV/0!</v>
      </c>
      <c r="S498" s="367" t="e">
        <f>S497+U498*S501</f>
        <v>#DIV/0!</v>
      </c>
      <c r="T498" s="367" t="e">
        <f>T497+U498*T501</f>
        <v>#DIV/0!</v>
      </c>
      <c r="U498" s="368">
        <v>1</v>
      </c>
      <c r="V498" s="50" t="s">
        <v>142</v>
      </c>
      <c r="W498" s="39"/>
      <c r="X498" t="s">
        <v>273</v>
      </c>
      <c r="Y498" s="605"/>
      <c r="Z498" s="5"/>
      <c r="AA498" s="5"/>
      <c r="AB498" s="5"/>
      <c r="AC498" s="5"/>
      <c r="AD498" s="5"/>
      <c r="AE498" s="5"/>
      <c r="AF498" s="5"/>
      <c r="AG498" s="5"/>
      <c r="AH498" s="5"/>
      <c r="AI498" s="5"/>
      <c r="AJ498" s="5"/>
      <c r="AK498" s="5"/>
      <c r="AL498" s="5"/>
      <c r="AM498" s="5"/>
      <c r="AN498" s="5"/>
      <c r="AO498" s="481"/>
      <c r="AP498" s="269"/>
      <c r="AQ498" s="269"/>
      <c r="AR498" s="269"/>
      <c r="AS498" s="606" t="s">
        <v>33</v>
      </c>
      <c r="AT498" s="607" t="e">
        <f>AT497+(AT503*AT500)</f>
        <v>#DIV/0!</v>
      </c>
      <c r="AU498" s="607" t="e">
        <f>AU497+(AU503*AT500)</f>
        <v>#DIV/0!</v>
      </c>
      <c r="AV498" s="606"/>
      <c r="AW498" s="607" t="e">
        <f>AW497+(AW503*AW500)</f>
        <v>#DIV/0!</v>
      </c>
      <c r="AX498" s="607" t="e">
        <f>AX497+(AX503*AW500)</f>
        <v>#DIV/0!</v>
      </c>
      <c r="AY498" s="269"/>
      <c r="AZ498" s="607" t="e">
        <f>AZ497+(AZ503*AZ500)</f>
        <v>#DIV/0!</v>
      </c>
      <c r="BA498" s="607" t="e">
        <f>BA497+(BA503*AZ500)</f>
        <v>#DIV/0!</v>
      </c>
      <c r="BB498" s="269"/>
      <c r="BC498" s="607" t="e">
        <f>BC497+(BC503*BC500)</f>
        <v>#DIV/0!</v>
      </c>
      <c r="BD498" s="607" t="e">
        <f>BD497+(BD503*BC500)</f>
        <v>#DIV/0!</v>
      </c>
      <c r="BE498" s="269"/>
      <c r="BF498" s="607" t="e">
        <f>BF497+(BF503*BF500)</f>
        <v>#DIV/0!</v>
      </c>
      <c r="BG498" s="607" t="e">
        <f>BG497+(BG503*BF500)</f>
        <v>#DIV/0!</v>
      </c>
      <c r="BH498" s="269"/>
      <c r="BI498" s="607" t="e">
        <f>BI497+(BI503*BI500)</f>
        <v>#DIV/0!</v>
      </c>
      <c r="BJ498" s="607" t="e">
        <f>BJ497+(BJ503*BI500)</f>
        <v>#DIV/0!</v>
      </c>
      <c r="BK498" s="606"/>
      <c r="BL498" s="607" t="e">
        <f>BL497+(BL503*BL500)</f>
        <v>#DIV/0!</v>
      </c>
      <c r="BM498" s="607" t="e">
        <f>BM497+(BM503*BL500)</f>
        <v>#DIV/0!</v>
      </c>
      <c r="BN498" s="269"/>
      <c r="BO498" s="607" t="e">
        <f>BO497+(BO503*BO500)</f>
        <v>#DIV/0!</v>
      </c>
      <c r="BP498" s="607" t="e">
        <f>BP497+(BP503*BO500)</f>
        <v>#DIV/0!</v>
      </c>
      <c r="BQ498" s="269"/>
      <c r="BR498" s="607" t="e">
        <f>BR497+(BR503*BR500)</f>
        <v>#DIV/0!</v>
      </c>
      <c r="BS498" s="607" t="e">
        <f>BS497+(BS503*BR500)</f>
        <v>#DIV/0!</v>
      </c>
      <c r="BT498" s="269"/>
      <c r="BU498" s="607" t="e">
        <f>BU497+(BU503*BU500)</f>
        <v>#DIV/0!</v>
      </c>
      <c r="BV498" s="607" t="e">
        <f>BV497+(BV503*BU500)</f>
        <v>#DIV/0!</v>
      </c>
      <c r="BW498" s="269"/>
      <c r="BX498" s="481"/>
    </row>
    <row r="499" spans="1:76" s="2" customFormat="1" ht="15">
      <c r="A499" s="172"/>
      <c r="B499" s="302" t="s">
        <v>161</v>
      </c>
      <c r="C499" s="179"/>
      <c r="D499" s="406"/>
      <c r="E499" s="407"/>
      <c r="F499" s="407"/>
      <c r="G499" s="407"/>
      <c r="H499" s="407"/>
      <c r="I499" s="407"/>
      <c r="J499" s="408"/>
      <c r="K499" s="39"/>
      <c r="L499" s="39"/>
      <c r="M499" s="174"/>
      <c r="N499" s="174"/>
      <c r="O499" s="174"/>
      <c r="P499" s="174"/>
      <c r="Q499" s="366" t="s">
        <v>32</v>
      </c>
      <c r="R499" s="367" t="e">
        <f>IF($X499="Y",MIN(R477:R496),R497-$U499*R501)</f>
        <v>#DIV/0!</v>
      </c>
      <c r="S499" s="367" t="e">
        <f>IF($X499="Y",MIN(S477:S496),S497-$U499*S501)</f>
        <v>#DIV/0!</v>
      </c>
      <c r="T499" s="367" t="e">
        <f>IF($X499="Y",MIN(T477:T496),T497-$U499*T501)</f>
        <v>#DIV/0!</v>
      </c>
      <c r="U499" s="368">
        <v>1</v>
      </c>
      <c r="V499" s="50" t="s">
        <v>143</v>
      </c>
      <c r="W499" s="39"/>
      <c r="X499" s="369" t="s">
        <v>36</v>
      </c>
      <c r="Y499" s="605"/>
      <c r="Z499" s="5"/>
      <c r="AA499" s="5"/>
      <c r="AB499" s="5"/>
      <c r="AC499" s="5"/>
      <c r="AD499" s="5"/>
      <c r="AE499" s="5"/>
      <c r="AF499" s="5"/>
      <c r="AG499" s="5"/>
      <c r="AH499" s="5"/>
      <c r="AI499" s="5"/>
      <c r="AJ499" s="5"/>
      <c r="AK499" s="5"/>
      <c r="AL499" s="5"/>
      <c r="AM499" s="5"/>
      <c r="AN499" s="5"/>
      <c r="AO499" s="481"/>
      <c r="AP499" s="269"/>
      <c r="AQ499" s="269"/>
      <c r="AR499" s="269"/>
      <c r="AS499" s="606" t="s">
        <v>32</v>
      </c>
      <c r="AT499" s="607" t="e">
        <f>AT497-(AT503*AT501)</f>
        <v>#DIV/0!</v>
      </c>
      <c r="AU499" s="607" t="e">
        <f>AU497-(AU503*AT501)</f>
        <v>#DIV/0!</v>
      </c>
      <c r="AV499" s="606"/>
      <c r="AW499" s="607" t="e">
        <f>AW497-(AW503*AW501)</f>
        <v>#DIV/0!</v>
      </c>
      <c r="AX499" s="607" t="e">
        <f>AX497-(AX503*AW501)</f>
        <v>#DIV/0!</v>
      </c>
      <c r="AY499" s="269"/>
      <c r="AZ499" s="607" t="e">
        <f>AZ497-(AZ503*AZ501)</f>
        <v>#DIV/0!</v>
      </c>
      <c r="BA499" s="607" t="e">
        <f>BA497-(BA503*AZ501)</f>
        <v>#DIV/0!</v>
      </c>
      <c r="BB499" s="269"/>
      <c r="BC499" s="607" t="e">
        <f>BC497-(BC503*BC501)</f>
        <v>#DIV/0!</v>
      </c>
      <c r="BD499" s="607" t="e">
        <f>BD497-(BD503*BC501)</f>
        <v>#DIV/0!</v>
      </c>
      <c r="BE499" s="269"/>
      <c r="BF499" s="607" t="e">
        <f>BF497-(BF503*BF501)</f>
        <v>#DIV/0!</v>
      </c>
      <c r="BG499" s="607" t="e">
        <f>BG497-(BG503*BF501)</f>
        <v>#DIV/0!</v>
      </c>
      <c r="BH499" s="269"/>
      <c r="BI499" s="607" t="e">
        <f>BI497-(BI503*BI501)</f>
        <v>#DIV/0!</v>
      </c>
      <c r="BJ499" s="607" t="e">
        <f>BJ497-(BJ503*BI501)</f>
        <v>#DIV/0!</v>
      </c>
      <c r="BK499" s="606"/>
      <c r="BL499" s="607" t="e">
        <f>BL497-(BL503*BL501)</f>
        <v>#DIV/0!</v>
      </c>
      <c r="BM499" s="607" t="e">
        <f>BM497-(BM503*BL501)</f>
        <v>#DIV/0!</v>
      </c>
      <c r="BN499" s="269"/>
      <c r="BO499" s="607" t="e">
        <f>BO497-(BO503*BO501)</f>
        <v>#DIV/0!</v>
      </c>
      <c r="BP499" s="607" t="e">
        <f>BP497-(BP503*BO501)</f>
        <v>#DIV/0!</v>
      </c>
      <c r="BQ499" s="269"/>
      <c r="BR499" s="607" t="e">
        <f>BR497-(BR503*BR501)</f>
        <v>#DIV/0!</v>
      </c>
      <c r="BS499" s="607" t="e">
        <f>BS497-(BS503*BR501)</f>
        <v>#DIV/0!</v>
      </c>
      <c r="BT499" s="269"/>
      <c r="BU499" s="607" t="e">
        <f>BU497-(BU503*BU501)</f>
        <v>#DIV/0!</v>
      </c>
      <c r="BV499" s="607" t="e">
        <f>BV497-(BV503*BU501)</f>
        <v>#DIV/0!</v>
      </c>
      <c r="BW499" s="269"/>
      <c r="BX499" s="481"/>
    </row>
    <row r="500" spans="1:76" s="2" customFormat="1" ht="14">
      <c r="A500" s="172"/>
      <c r="B500" s="303"/>
      <c r="C500" s="179"/>
      <c r="D500" s="406"/>
      <c r="E500" s="407"/>
      <c r="F500" s="407"/>
      <c r="G500" s="407"/>
      <c r="H500" s="407"/>
      <c r="I500" s="407"/>
      <c r="J500" s="408"/>
      <c r="K500" s="174"/>
      <c r="L500" s="174"/>
      <c r="M500" s="174"/>
      <c r="N500" s="174"/>
      <c r="O500" s="174"/>
      <c r="P500" s="174"/>
      <c r="Q500" s="176" t="s">
        <v>10</v>
      </c>
      <c r="R500" s="263" t="e">
        <f>IF((0.67*R501)&gt;R497,"no","yes")</f>
        <v>#DIV/0!</v>
      </c>
      <c r="S500" s="263" t="e">
        <f>IF((0.67*S501)&gt;S497,"no","yes")</f>
        <v>#DIV/0!</v>
      </c>
      <c r="T500" s="263" t="e">
        <f>IF((0.67*T501)&gt;T497,"no","yes")</f>
        <v>#DIV/0!</v>
      </c>
      <c r="U500" s="174"/>
      <c r="V500" s="174"/>
      <c r="W500" s="174"/>
      <c r="Y500" s="605"/>
      <c r="Z500" s="5"/>
      <c r="AA500" s="5"/>
      <c r="AB500" s="5"/>
      <c r="AC500" s="5"/>
      <c r="AD500" s="5"/>
      <c r="AE500" s="5"/>
      <c r="AF500" s="5"/>
      <c r="AG500" s="5"/>
      <c r="AH500" s="5"/>
      <c r="AI500" s="5"/>
      <c r="AJ500" s="5"/>
      <c r="AK500" s="5"/>
      <c r="AL500" s="5"/>
      <c r="AM500" s="5"/>
      <c r="AN500" s="5"/>
      <c r="AO500" s="481"/>
      <c r="AP500" s="265"/>
      <c r="AQ500" s="265"/>
      <c r="AR500" s="630" t="s">
        <v>132</v>
      </c>
      <c r="AS500" s="619"/>
      <c r="AT500" s="609">
        <v>1</v>
      </c>
      <c r="AU500" s="265"/>
      <c r="AV500" s="619"/>
      <c r="AW500" s="609">
        <v>1</v>
      </c>
      <c r="AX500" s="265"/>
      <c r="AY500" s="265"/>
      <c r="AZ500" s="609">
        <v>1</v>
      </c>
      <c r="BA500" s="265"/>
      <c r="BB500" s="265"/>
      <c r="BC500" s="609">
        <v>1</v>
      </c>
      <c r="BD500" s="265"/>
      <c r="BE500" s="265"/>
      <c r="BF500" s="609">
        <v>1</v>
      </c>
      <c r="BG500" s="265"/>
      <c r="BH500" s="265"/>
      <c r="BI500" s="609">
        <v>1</v>
      </c>
      <c r="BJ500" s="265"/>
      <c r="BK500" s="606"/>
      <c r="BL500" s="609">
        <v>1</v>
      </c>
      <c r="BM500" s="265"/>
      <c r="BN500" s="265"/>
      <c r="BO500" s="609">
        <v>1</v>
      </c>
      <c r="BP500" s="265"/>
      <c r="BQ500" s="265"/>
      <c r="BR500" s="609">
        <v>1</v>
      </c>
      <c r="BS500" s="265"/>
      <c r="BT500" s="265"/>
      <c r="BU500" s="609">
        <v>1</v>
      </c>
      <c r="BV500" s="265"/>
      <c r="BW500" s="265"/>
      <c r="BX500" s="481"/>
    </row>
    <row r="501" spans="1:76" s="2" customFormat="1" ht="14">
      <c r="A501" s="182" t="str">
        <f ca="1">HYPERLINK("#"&amp;"'"&amp;A$1&amp;"'!a1","Back to top")</f>
        <v>Back to top</v>
      </c>
      <c r="B501" s="304"/>
      <c r="C501" s="179"/>
      <c r="D501" s="406"/>
      <c r="E501" s="407"/>
      <c r="F501" s="407"/>
      <c r="G501" s="407"/>
      <c r="H501" s="407"/>
      <c r="I501" s="407"/>
      <c r="J501" s="408"/>
      <c r="K501" s="174"/>
      <c r="L501" s="174"/>
      <c r="M501" s="50"/>
      <c r="N501" s="50"/>
      <c r="O501" s="174"/>
      <c r="P501" s="174"/>
      <c r="Q501" s="176" t="s">
        <v>11</v>
      </c>
      <c r="R501" s="263" t="e">
        <f>_xlfn.STDEV.P(R477:R496)</f>
        <v>#DIV/0!</v>
      </c>
      <c r="S501" s="263" t="e">
        <f t="array" ref="S501">IF(R505="Y",SQRT(SUM(IFERROR(N477:N496*(R477:R496-(S497))^2,0))/((COUNTIFS(N477:N496,"&lt;&gt;"&amp;"")-1)/COUNTIFS(N477:N496,"&lt;&gt;"&amp;"")*SUM(N477:N496))),_xlfn.STDEV.P(S477:S496))</f>
        <v>#DIV/0!</v>
      </c>
      <c r="T501" s="263" t="e">
        <f t="array" ref="T501">SQRT(SUM(IFERROR(N477:N496*(R477:R496-(T497))^2,0))/((COUNTIFS(N477:N496,"&lt;&gt;"&amp;"")-1)/COUNTIFS(N477:N496,"&lt;&gt;"&amp;"")*SUM(N477:N496)))</f>
        <v>#DIV/0!</v>
      </c>
      <c r="U501" s="174"/>
      <c r="V501" s="174"/>
      <c r="W501" s="174"/>
      <c r="Y501" s="605"/>
      <c r="Z501" s="5"/>
      <c r="AA501" s="5"/>
      <c r="AB501" s="5"/>
      <c r="AC501" s="5"/>
      <c r="AD501" s="5"/>
      <c r="AE501" s="5"/>
      <c r="AF501" s="5"/>
      <c r="AG501" s="5"/>
      <c r="AH501" s="5"/>
      <c r="AI501" s="5"/>
      <c r="AJ501" s="5"/>
      <c r="AK501" s="5"/>
      <c r="AL501" s="5"/>
      <c r="AM501" s="5"/>
      <c r="AN501" s="5"/>
      <c r="AO501" s="481"/>
      <c r="AP501" s="265"/>
      <c r="AQ501" s="265"/>
      <c r="AR501" s="630"/>
      <c r="AS501" s="619"/>
      <c r="AT501" s="609">
        <v>1</v>
      </c>
      <c r="AU501" s="265"/>
      <c r="AV501" s="619"/>
      <c r="AW501" s="609">
        <v>1</v>
      </c>
      <c r="AX501" s="265"/>
      <c r="AY501" s="265"/>
      <c r="AZ501" s="609">
        <v>1</v>
      </c>
      <c r="BA501" s="265"/>
      <c r="BB501" s="265"/>
      <c r="BC501" s="609">
        <v>1</v>
      </c>
      <c r="BD501" s="265"/>
      <c r="BE501" s="265"/>
      <c r="BF501" s="609">
        <v>1</v>
      </c>
      <c r="BG501" s="265"/>
      <c r="BH501" s="265"/>
      <c r="BI501" s="609">
        <v>1</v>
      </c>
      <c r="BJ501" s="265"/>
      <c r="BK501" s="606"/>
      <c r="BL501" s="609">
        <v>1</v>
      </c>
      <c r="BM501" s="265"/>
      <c r="BN501" s="265"/>
      <c r="BO501" s="609">
        <v>1</v>
      </c>
      <c r="BP501" s="265"/>
      <c r="BQ501" s="265"/>
      <c r="BR501" s="609">
        <v>1</v>
      </c>
      <c r="BS501" s="265"/>
      <c r="BT501" s="265"/>
      <c r="BU501" s="609">
        <v>1</v>
      </c>
      <c r="BV501" s="265"/>
      <c r="BW501" s="265"/>
      <c r="BX501" s="481"/>
    </row>
    <row r="502" spans="1:76" s="2" customFormat="1" ht="14">
      <c r="A502" s="172"/>
      <c r="B502" s="303"/>
      <c r="C502" s="159"/>
      <c r="D502" s="406"/>
      <c r="E502" s="407"/>
      <c r="F502" s="407"/>
      <c r="G502" s="407"/>
      <c r="H502" s="407"/>
      <c r="I502" s="407"/>
      <c r="J502" s="408"/>
      <c r="K502" s="174"/>
      <c r="L502" s="174"/>
      <c r="M502" s="174"/>
      <c r="N502" s="174"/>
      <c r="O502" s="174"/>
      <c r="P502" s="174"/>
      <c r="Q502" s="183" t="s">
        <v>98</v>
      </c>
      <c r="R502" s="264">
        <f>COUNTIF(R477:R496,"&gt;0")</f>
        <v>0</v>
      </c>
      <c r="S502" s="264">
        <f>COUNTIF(S477:S496,"&gt;0")</f>
        <v>0</v>
      </c>
      <c r="T502" s="265"/>
      <c r="U502" s="184" t="s">
        <v>55</v>
      </c>
      <c r="V502" s="174"/>
      <c r="W502" s="174"/>
      <c r="Y502" s="526"/>
      <c r="Z502" s="5"/>
      <c r="AA502" s="5"/>
      <c r="AB502" s="5"/>
      <c r="AC502" s="5"/>
      <c r="AD502" s="5"/>
      <c r="AE502" s="5"/>
      <c r="AF502" s="5"/>
      <c r="AG502" s="5"/>
      <c r="AH502" s="5"/>
      <c r="AI502" s="5"/>
      <c r="AJ502" s="5"/>
      <c r="AK502" s="5"/>
      <c r="AL502" s="5"/>
      <c r="AM502" s="5"/>
      <c r="AN502" s="5"/>
      <c r="AO502" s="481"/>
      <c r="AP502" s="265"/>
      <c r="AQ502" s="265"/>
      <c r="AR502" s="265"/>
      <c r="AS502" s="606" t="s">
        <v>10</v>
      </c>
      <c r="AT502" s="607" t="e">
        <f>IF((0.67*AT503)&gt;AT497,"no","yes")</f>
        <v>#DIV/0!</v>
      </c>
      <c r="AU502" s="607" t="e">
        <f>IF((0.67*AU503)&gt;AU497,"no","yes")</f>
        <v>#DIV/0!</v>
      </c>
      <c r="AV502" s="606"/>
      <c r="AW502" s="607" t="e">
        <f>IF((0.67*AW503)&gt;AW497,"no","yes")</f>
        <v>#DIV/0!</v>
      </c>
      <c r="AX502" s="607" t="e">
        <f>IF((0.67*AX503)&gt;AX497,"no","yes")</f>
        <v>#DIV/0!</v>
      </c>
      <c r="AY502" s="265"/>
      <c r="AZ502" s="607" t="e">
        <f>IF((0.67*AZ503)&gt;AZ497,"no","yes")</f>
        <v>#DIV/0!</v>
      </c>
      <c r="BA502" s="607" t="e">
        <f>IF((0.67*BA503)&gt;BA497,"no","yes")</f>
        <v>#DIV/0!</v>
      </c>
      <c r="BB502" s="265"/>
      <c r="BC502" s="607" t="e">
        <f>IF((0.67*BC503)&gt;BC497,"no","yes")</f>
        <v>#DIV/0!</v>
      </c>
      <c r="BD502" s="607" t="e">
        <f>IF((0.67*BD503)&gt;BD497,"no","yes")</f>
        <v>#DIV/0!</v>
      </c>
      <c r="BE502" s="265"/>
      <c r="BF502" s="607" t="e">
        <f>IF((0.67*BF503)&gt;BF497,"no","yes")</f>
        <v>#DIV/0!</v>
      </c>
      <c r="BG502" s="607" t="e">
        <f>IF((0.67*BG503)&gt;BG497,"no","yes")</f>
        <v>#DIV/0!</v>
      </c>
      <c r="BH502" s="265"/>
      <c r="BI502" s="607" t="e">
        <f>IF((0.67*BI503)&gt;BI497,"no","yes")</f>
        <v>#DIV/0!</v>
      </c>
      <c r="BJ502" s="607" t="e">
        <f>IF((0.67*BJ503)&gt;BJ497,"no","yes")</f>
        <v>#DIV/0!</v>
      </c>
      <c r="BK502" s="611"/>
      <c r="BL502" s="607" t="e">
        <f>IF((0.67*BL503)&gt;BL497,"no","yes")</f>
        <v>#DIV/0!</v>
      </c>
      <c r="BM502" s="607" t="e">
        <f>IF((0.67*BM503)&gt;BM497,"no","yes")</f>
        <v>#DIV/0!</v>
      </c>
      <c r="BN502" s="265"/>
      <c r="BO502" s="607" t="e">
        <f>IF((0.67*BO503)&gt;BO497,"no","yes")</f>
        <v>#DIV/0!</v>
      </c>
      <c r="BP502" s="607" t="e">
        <f>IF((0.67*BP503)&gt;BP497,"no","yes")</f>
        <v>#DIV/0!</v>
      </c>
      <c r="BQ502" s="265"/>
      <c r="BR502" s="607" t="e">
        <f>IF((0.67*BR503)&gt;BR497,"no","yes")</f>
        <v>#DIV/0!</v>
      </c>
      <c r="BS502" s="607" t="e">
        <f>IF((0.67*BS503)&gt;BS497,"no","yes")</f>
        <v>#DIV/0!</v>
      </c>
      <c r="BT502" s="265"/>
      <c r="BU502" s="607" t="e">
        <f>IF((0.67*BU503)&gt;BU497,"no","yes")</f>
        <v>#DIV/0!</v>
      </c>
      <c r="BV502" s="607" t="e">
        <f>IF((0.67*BV503)&gt;BV497,"no","yes")</f>
        <v>#DIV/0!</v>
      </c>
      <c r="BW502" s="265"/>
      <c r="BX502" s="481"/>
    </row>
    <row r="503" spans="1:76" s="2" customFormat="1" ht="14">
      <c r="A503" s="172"/>
      <c r="B503" s="303"/>
      <c r="C503" s="172"/>
      <c r="D503" s="406"/>
      <c r="E503" s="407"/>
      <c r="F503" s="407"/>
      <c r="G503" s="407"/>
      <c r="H503" s="407"/>
      <c r="I503" s="407"/>
      <c r="J503" s="408"/>
      <c r="K503" s="174"/>
      <c r="L503" s="174"/>
      <c r="M503" s="174"/>
      <c r="N503" s="174"/>
      <c r="O503" s="174"/>
      <c r="P503" s="174"/>
      <c r="Q503" s="174"/>
      <c r="R503" s="265"/>
      <c r="S503" s="267"/>
      <c r="T503" s="267"/>
      <c r="U503" s="185"/>
      <c r="V503" s="186"/>
      <c r="W503" s="187"/>
      <c r="Y503" s="526"/>
      <c r="Z503" s="5"/>
      <c r="AA503" s="5"/>
      <c r="AB503" s="5"/>
      <c r="AC503" s="5"/>
      <c r="AD503" s="5"/>
      <c r="AE503" s="5"/>
      <c r="AF503" s="5"/>
      <c r="AG503" s="5"/>
      <c r="AH503" s="5"/>
      <c r="AI503" s="5"/>
      <c r="AJ503" s="5"/>
      <c r="AK503" s="5"/>
      <c r="AL503" s="5"/>
      <c r="AM503" s="5"/>
      <c r="AN503" s="5"/>
      <c r="AO503" s="481"/>
      <c r="AP503" s="265"/>
      <c r="AQ503" s="265"/>
      <c r="AR503" s="265"/>
      <c r="AS503" s="606" t="s">
        <v>11</v>
      </c>
      <c r="AT503" s="607" t="e">
        <f>_xlfn.STDEV.P(AT477:AT496)</f>
        <v>#DIV/0!</v>
      </c>
      <c r="AU503" s="607" t="e">
        <f>_xlfn.STDEV.P(AU477:AU496)</f>
        <v>#DIV/0!</v>
      </c>
      <c r="AV503" s="606"/>
      <c r="AW503" s="607" t="e">
        <f>_xlfn.STDEV.P(AW477:AW496)</f>
        <v>#DIV/0!</v>
      </c>
      <c r="AX503" s="607" t="e">
        <f>_xlfn.STDEV.P(AX477:AX496)</f>
        <v>#DIV/0!</v>
      </c>
      <c r="AY503" s="265"/>
      <c r="AZ503" s="607" t="e">
        <f>_xlfn.STDEV.P(AZ477:AZ496)</f>
        <v>#DIV/0!</v>
      </c>
      <c r="BA503" s="607" t="e">
        <f>_xlfn.STDEV.P(BA477:BA496)</f>
        <v>#DIV/0!</v>
      </c>
      <c r="BB503" s="265"/>
      <c r="BC503" s="607" t="e">
        <f>_xlfn.STDEV.P(BC477:BC496)</f>
        <v>#DIV/0!</v>
      </c>
      <c r="BD503" s="607" t="e">
        <f>_xlfn.STDEV.P(BD477:BD496)</f>
        <v>#DIV/0!</v>
      </c>
      <c r="BE503" s="265"/>
      <c r="BF503" s="607" t="e">
        <f>_xlfn.STDEV.P(BF477:BF496)</f>
        <v>#DIV/0!</v>
      </c>
      <c r="BG503" s="607" t="e">
        <f>_xlfn.STDEV.P(BG477:BG496)</f>
        <v>#DIV/0!</v>
      </c>
      <c r="BH503" s="265"/>
      <c r="BI503" s="607" t="e">
        <f>_xlfn.STDEV.P(BI477:BI496)</f>
        <v>#DIV/0!</v>
      </c>
      <c r="BJ503" s="607" t="e">
        <f>_xlfn.STDEV.P(BJ477:BJ496)</f>
        <v>#DIV/0!</v>
      </c>
      <c r="BK503" s="265"/>
      <c r="BL503" s="607" t="e">
        <f>_xlfn.STDEV.P(BL477:BL496)</f>
        <v>#DIV/0!</v>
      </c>
      <c r="BM503" s="607" t="e">
        <f>_xlfn.STDEV.P(BM477:BM496)</f>
        <v>#DIV/0!</v>
      </c>
      <c r="BN503" s="265"/>
      <c r="BO503" s="607" t="e">
        <f>_xlfn.STDEV.P(BO477:BO496)</f>
        <v>#DIV/0!</v>
      </c>
      <c r="BP503" s="607" t="e">
        <f>_xlfn.STDEV.P(BP477:BP496)</f>
        <v>#DIV/0!</v>
      </c>
      <c r="BQ503" s="265"/>
      <c r="BR503" s="607" t="e">
        <f>_xlfn.STDEV.P(BR477:BR496)</f>
        <v>#DIV/0!</v>
      </c>
      <c r="BS503" s="607" t="e">
        <f>_xlfn.STDEV.P(BS477:BS496)</f>
        <v>#DIV/0!</v>
      </c>
      <c r="BT503" s="265"/>
      <c r="BU503" s="607" t="e">
        <f>_xlfn.STDEV.P(BU477:BU496)</f>
        <v>#DIV/0!</v>
      </c>
      <c r="BV503" s="607" t="e">
        <f>_xlfn.STDEV.P(BV477:BV496)</f>
        <v>#DIV/0!</v>
      </c>
      <c r="BW503" s="5"/>
      <c r="BX503" s="481"/>
    </row>
    <row r="504" spans="1:76" s="2" customFormat="1" ht="14">
      <c r="A504" s="172"/>
      <c r="B504" s="303"/>
      <c r="C504" s="172"/>
      <c r="D504" s="406"/>
      <c r="E504" s="407"/>
      <c r="F504" s="407"/>
      <c r="G504" s="407"/>
      <c r="H504" s="407"/>
      <c r="I504" s="407"/>
      <c r="J504" s="408"/>
      <c r="K504" s="174"/>
      <c r="L504" s="174"/>
      <c r="M504" s="174"/>
      <c r="N504" s="174"/>
      <c r="O504" s="174"/>
      <c r="P504" s="174"/>
      <c r="Q504" s="174"/>
      <c r="R504" s="268" t="s">
        <v>137</v>
      </c>
      <c r="S504" s="267"/>
      <c r="T504" s="265"/>
      <c r="U504" s="189"/>
      <c r="V504" s="190"/>
      <c r="W504" s="191"/>
      <c r="Y504" s="526"/>
      <c r="Z504" s="5"/>
      <c r="AA504" s="5"/>
      <c r="AB504" s="5"/>
      <c r="AC504" s="5"/>
      <c r="AD504" s="5"/>
      <c r="AE504" s="5"/>
      <c r="AF504" s="5"/>
      <c r="AG504" s="5"/>
      <c r="AH504" s="5"/>
      <c r="AI504" s="5"/>
      <c r="AJ504" s="5"/>
      <c r="AK504" s="5"/>
      <c r="AL504" s="5"/>
      <c r="AM504" s="5"/>
      <c r="AN504" s="5"/>
      <c r="AO504" s="481"/>
      <c r="AP504" s="265"/>
      <c r="AQ504" s="265"/>
      <c r="AR504" s="265"/>
      <c r="AS504" s="611" t="s">
        <v>98</v>
      </c>
      <c r="AT504" s="612">
        <f>COUNTIF(AT477:AT496,"&gt;0")</f>
        <v>0</v>
      </c>
      <c r="AU504" s="612">
        <f>COUNTIF(AU477:AU496,"&gt;0")</f>
        <v>0</v>
      </c>
      <c r="AV504" s="611"/>
      <c r="AW504" s="612">
        <f>COUNTIF(AW477:AW496,"&gt;0")</f>
        <v>0</v>
      </c>
      <c r="AX504" s="612">
        <f>COUNTIF(AX477:AX496,"&gt;0")</f>
        <v>0</v>
      </c>
      <c r="AY504" s="265"/>
      <c r="AZ504" s="612">
        <f>COUNTIF(AZ477:AZ496,"&gt;0")</f>
        <v>0</v>
      </c>
      <c r="BA504" s="612">
        <f>COUNTIF(BA477:BA496,"&gt;0")</f>
        <v>0</v>
      </c>
      <c r="BB504" s="265"/>
      <c r="BC504" s="612">
        <f>COUNTIF(BC477:BC496,"&gt;0")</f>
        <v>0</v>
      </c>
      <c r="BD504" s="612">
        <f>COUNTIF(BD477:BD496,"&gt;0")</f>
        <v>0</v>
      </c>
      <c r="BE504" s="265"/>
      <c r="BF504" s="612">
        <f>COUNTIF(BF477:BF496,"&gt;0")</f>
        <v>0</v>
      </c>
      <c r="BG504" s="612">
        <f>COUNTIF(BG477:BG496,"&gt;0")</f>
        <v>0</v>
      </c>
      <c r="BH504" s="265"/>
      <c r="BI504" s="612">
        <f>COUNTIF(BI477:BI496,"&gt;0")</f>
        <v>0</v>
      </c>
      <c r="BJ504" s="612">
        <f>COUNTIF(BJ477:BJ496,"&gt;0")</f>
        <v>0</v>
      </c>
      <c r="BK504" s="265"/>
      <c r="BL504" s="612">
        <f>COUNTIF(BL477:BL496,"&gt;0")</f>
        <v>0</v>
      </c>
      <c r="BM504" s="612">
        <f>COUNTIF(BM477:BM496,"&gt;0")</f>
        <v>0</v>
      </c>
      <c r="BN504" s="265"/>
      <c r="BO504" s="612">
        <f>COUNTIF(BO477:BO496,"&gt;0")</f>
        <v>0</v>
      </c>
      <c r="BP504" s="612">
        <f>COUNTIF(BP477:BP496,"&gt;0")</f>
        <v>0</v>
      </c>
      <c r="BQ504" s="265"/>
      <c r="BR504" s="612">
        <f>COUNTIF(BR477:BR496,"&gt;0")</f>
        <v>0</v>
      </c>
      <c r="BS504" s="612">
        <f>COUNTIF(BS477:BS496,"&gt;0")</f>
        <v>0</v>
      </c>
      <c r="BT504" s="265"/>
      <c r="BU504" s="612">
        <f>COUNTIF(BU477:BU496,"&gt;0")</f>
        <v>0</v>
      </c>
      <c r="BV504" s="612">
        <f>COUNTIF(BV477:BV496,"&gt;0")</f>
        <v>0</v>
      </c>
      <c r="BW504" s="5"/>
      <c r="BX504" s="481"/>
    </row>
    <row r="505" spans="1:76" s="2" customFormat="1" ht="14">
      <c r="A505" s="172"/>
      <c r="B505" s="303"/>
      <c r="C505" s="172"/>
      <c r="D505" s="406"/>
      <c r="E505" s="407"/>
      <c r="F505" s="407"/>
      <c r="G505" s="407"/>
      <c r="H505" s="407"/>
      <c r="I505" s="407"/>
      <c r="J505" s="408"/>
      <c r="K505" s="174"/>
      <c r="L505" s="174"/>
      <c r="M505" s="174"/>
      <c r="N505" s="174"/>
      <c r="O505" s="174"/>
      <c r="P505" s="174"/>
      <c r="Q505" s="174"/>
      <c r="R505" s="192" t="s">
        <v>36</v>
      </c>
      <c r="S505" s="165"/>
      <c r="T505" s="174"/>
      <c r="U505" s="189"/>
      <c r="V505" s="190"/>
      <c r="W505" s="191"/>
      <c r="Y505" s="526"/>
      <c r="Z505" s="5"/>
      <c r="AA505" s="5"/>
      <c r="AB505" s="5"/>
      <c r="AC505" s="5"/>
      <c r="AD505" s="5"/>
      <c r="AE505" s="5"/>
      <c r="AF505" s="5"/>
      <c r="AG505" s="5"/>
      <c r="AH505" s="5"/>
      <c r="AI505" s="5"/>
      <c r="AJ505" s="5"/>
      <c r="AK505" s="5"/>
      <c r="AL505" s="5"/>
      <c r="AM505" s="5"/>
      <c r="AN505" s="5"/>
      <c r="AO505" s="481"/>
      <c r="AP505" s="5"/>
      <c r="AQ505" s="5"/>
      <c r="AR505" s="5"/>
      <c r="AS505" s="310"/>
      <c r="AT505" s="310"/>
      <c r="AU505" s="310"/>
      <c r="AV505" s="310"/>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481"/>
    </row>
    <row r="506" spans="1:76" s="2" customFormat="1" ht="18">
      <c r="A506" s="172"/>
      <c r="B506" s="303"/>
      <c r="C506" s="174"/>
      <c r="D506" s="409"/>
      <c r="E506" s="410"/>
      <c r="F506" s="410"/>
      <c r="G506" s="410"/>
      <c r="H506" s="410"/>
      <c r="I506" s="410"/>
      <c r="J506" s="411"/>
      <c r="K506" s="174"/>
      <c r="L506" s="174"/>
      <c r="M506" s="174"/>
      <c r="N506" s="174"/>
      <c r="O506" s="174"/>
      <c r="P506" s="174"/>
      <c r="Q506" s="174"/>
      <c r="R506" s="174"/>
      <c r="S506" s="165"/>
      <c r="T506" s="174"/>
      <c r="U506" s="193"/>
      <c r="V506" s="194"/>
      <c r="W506" s="195"/>
      <c r="Y506" s="526"/>
      <c r="Z506" s="5"/>
      <c r="AA506" s="5"/>
      <c r="AB506" s="5"/>
      <c r="AC506" s="5"/>
      <c r="AD506" s="5"/>
      <c r="AE506" s="5"/>
      <c r="AF506" s="5"/>
      <c r="AG506" s="5"/>
      <c r="AH506" s="5"/>
      <c r="AI506" s="5"/>
      <c r="AJ506" s="5"/>
      <c r="AK506" s="5"/>
      <c r="AL506" s="5"/>
      <c r="AM506" s="5"/>
      <c r="AN506" s="5"/>
      <c r="AO506" s="615"/>
      <c r="AP506" s="5"/>
      <c r="AQ506" s="5"/>
      <c r="AR506" s="5"/>
      <c r="AS506" s="310"/>
      <c r="AT506" s="310"/>
      <c r="AU506" s="310"/>
      <c r="AV506" s="310"/>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615"/>
    </row>
    <row r="507" spans="1:76" s="2" customFormat="1" ht="14">
      <c r="A507" s="172"/>
      <c r="B507" s="303"/>
      <c r="C507" s="172"/>
      <c r="D507" s="172"/>
      <c r="E507" s="203"/>
      <c r="F507" s="203"/>
      <c r="G507" s="203"/>
      <c r="H507" s="174"/>
      <c r="I507" s="174"/>
      <c r="J507" s="172"/>
      <c r="K507" s="174"/>
      <c r="L507" s="174"/>
      <c r="M507" s="174"/>
      <c r="N507" s="174"/>
      <c r="O507" s="174"/>
      <c r="P507" s="174"/>
      <c r="Q507" s="174"/>
      <c r="R507" s="174"/>
      <c r="S507" s="165"/>
      <c r="T507" s="174"/>
      <c r="U507" s="174"/>
      <c r="V507" s="174"/>
      <c r="W507" s="174"/>
      <c r="Y507" s="526"/>
      <c r="Z507" s="5"/>
      <c r="AA507" s="5"/>
      <c r="AB507" s="5"/>
      <c r="AC507" s="5"/>
      <c r="AD507" s="5"/>
      <c r="AE507" s="5"/>
      <c r="AF507" s="5"/>
      <c r="AG507" s="5"/>
      <c r="AH507" s="5"/>
      <c r="AI507" s="5"/>
      <c r="AJ507" s="5"/>
      <c r="AK507" s="5"/>
      <c r="AL507" s="5"/>
      <c r="AM507" s="5"/>
      <c r="AN507" s="5"/>
      <c r="AO507" s="481"/>
      <c r="AP507" s="310"/>
      <c r="AQ507" s="310"/>
      <c r="AR507" s="310"/>
      <c r="AS507" s="631"/>
      <c r="AT507" s="631"/>
      <c r="AU507" s="631"/>
      <c r="AV507" s="631"/>
      <c r="AW507" s="310"/>
      <c r="AX507" s="310"/>
      <c r="AY507" s="310"/>
      <c r="AZ507" s="310"/>
      <c r="BA507" s="310"/>
      <c r="BB507" s="310"/>
      <c r="BC507" s="310"/>
      <c r="BD507" s="310"/>
      <c r="BE507" s="310"/>
      <c r="BF507" s="310"/>
      <c r="BG507" s="310"/>
      <c r="BH507" s="310"/>
      <c r="BI507" s="310"/>
      <c r="BJ507" s="310"/>
      <c r="BK507" s="310"/>
      <c r="BL507" s="310"/>
      <c r="BM507" s="310"/>
      <c r="BN507" s="310"/>
      <c r="BO507" s="310"/>
      <c r="BP507" s="310"/>
      <c r="BQ507" s="310"/>
      <c r="BR507" s="310"/>
      <c r="BS507" s="310"/>
      <c r="BT507" s="310"/>
      <c r="BU507" s="310"/>
      <c r="BV507" s="310"/>
      <c r="BW507" s="310"/>
      <c r="BX507" s="481"/>
    </row>
    <row r="508" spans="1:76" s="2" customFormat="1" ht="14">
      <c r="B508" s="5"/>
      <c r="R508" s="83"/>
      <c r="S508" s="83"/>
      <c r="T508" s="83"/>
      <c r="U508" s="83"/>
      <c r="Y508" s="526"/>
      <c r="Z508" s="5"/>
      <c r="AA508" s="5"/>
      <c r="AB508" s="5"/>
      <c r="AC508" s="5"/>
      <c r="AD508" s="5"/>
      <c r="AE508" s="5"/>
      <c r="AF508" s="5"/>
      <c r="AG508" s="5"/>
      <c r="AH508" s="5"/>
      <c r="AI508" s="5"/>
      <c r="AJ508" s="5"/>
      <c r="AK508" s="5"/>
      <c r="AL508" s="5"/>
      <c r="AM508" s="5"/>
      <c r="AN508" s="5"/>
      <c r="AO508" s="481"/>
      <c r="AP508" s="310"/>
      <c r="AQ508" s="310"/>
      <c r="AR508" s="310"/>
      <c r="AS508" s="485"/>
      <c r="AT508" s="485"/>
      <c r="AU508" s="485"/>
      <c r="AV508" s="485"/>
      <c r="AW508" s="513"/>
      <c r="AX508" s="513"/>
      <c r="AY508" s="513"/>
      <c r="AZ508" s="485"/>
      <c r="BA508" s="485"/>
      <c r="BB508" s="513"/>
      <c r="BC508" s="513"/>
      <c r="BD508" s="513"/>
      <c r="BE508" s="485"/>
      <c r="BF508" s="485"/>
      <c r="BG508" s="513"/>
      <c r="BH508" s="513"/>
      <c r="BI508" s="513"/>
      <c r="BJ508" s="485"/>
      <c r="BK508" s="485"/>
      <c r="BL508" s="513"/>
      <c r="BM508" s="513"/>
      <c r="BN508" s="513"/>
      <c r="BO508" s="485"/>
      <c r="BP508" s="485"/>
      <c r="BQ508" s="513"/>
      <c r="BR508" s="513"/>
      <c r="BS508" s="513"/>
      <c r="BT508" s="485"/>
      <c r="BU508" s="485"/>
      <c r="BV508" s="513"/>
      <c r="BW508" s="485"/>
      <c r="BX508" s="481"/>
    </row>
    <row r="509" spans="1:76" s="2" customFormat="1" ht="14">
      <c r="B509" s="5"/>
      <c r="R509" s="83"/>
      <c r="S509" s="83"/>
      <c r="T509" s="83"/>
      <c r="U509" s="83"/>
      <c r="Y509" s="526"/>
      <c r="Z509" s="5"/>
      <c r="AA509" s="5"/>
      <c r="AB509" s="5"/>
      <c r="AC509" s="5"/>
      <c r="AD509" s="5"/>
      <c r="AE509" s="5"/>
      <c r="AF509" s="5"/>
      <c r="AG509" s="5"/>
      <c r="AH509" s="5"/>
      <c r="AI509" s="5"/>
      <c r="AJ509" s="5"/>
      <c r="AK509" s="5"/>
      <c r="AL509" s="5"/>
      <c r="AM509" s="5"/>
      <c r="AN509" s="5"/>
      <c r="AO509" s="481"/>
      <c r="AP509" s="310"/>
      <c r="AQ509" s="310"/>
      <c r="AR509" s="310"/>
      <c r="AS509" s="485"/>
      <c r="AT509" s="485"/>
      <c r="AU509" s="485"/>
      <c r="AV509" s="485"/>
      <c r="AW509" s="513"/>
      <c r="AX509" s="513"/>
      <c r="AY509" s="513"/>
      <c r="AZ509" s="485"/>
      <c r="BA509" s="485"/>
      <c r="BB509" s="513"/>
      <c r="BC509" s="513"/>
      <c r="BD509" s="513"/>
      <c r="BE509" s="485"/>
      <c r="BF509" s="485"/>
      <c r="BG509" s="513"/>
      <c r="BH509" s="513"/>
      <c r="BI509" s="513"/>
      <c r="BJ509" s="485"/>
      <c r="BK509" s="485"/>
      <c r="BL509" s="513"/>
      <c r="BM509" s="513"/>
      <c r="BN509" s="513"/>
      <c r="BO509" s="485"/>
      <c r="BP509" s="485"/>
      <c r="BQ509" s="513"/>
      <c r="BR509" s="513"/>
      <c r="BS509" s="513"/>
      <c r="BT509" s="485"/>
      <c r="BU509" s="485"/>
      <c r="BV509" s="513"/>
      <c r="BW509" s="485"/>
      <c r="BX509" s="481"/>
    </row>
    <row r="510" spans="1:76" s="22" customFormat="1" ht="18">
      <c r="A510" s="138">
        <f>A474+1</f>
        <v>14</v>
      </c>
      <c r="B510" s="298"/>
      <c r="C510" s="139" t="str">
        <f>Variable30</f>
        <v>Total Energy Used per SOLUTION functional unit</v>
      </c>
      <c r="D510" s="196"/>
      <c r="E510" s="196"/>
      <c r="F510" s="196"/>
      <c r="G510" s="196"/>
      <c r="J510" s="196"/>
      <c r="K510" s="196"/>
      <c r="L510" s="140"/>
      <c r="M510" s="140"/>
      <c r="N510" s="140"/>
      <c r="R510" s="839" t="s">
        <v>154</v>
      </c>
      <c r="S510" s="839"/>
      <c r="T510" s="839"/>
      <c r="U510" s="839"/>
      <c r="Y510" s="585"/>
      <c r="Z510" s="416"/>
      <c r="AA510" s="416"/>
      <c r="AB510" s="416"/>
      <c r="AC510" s="416"/>
      <c r="AD510" s="416"/>
      <c r="AE510" s="416"/>
      <c r="AF510" s="416"/>
      <c r="AG510" s="416"/>
      <c r="AH510" s="416"/>
      <c r="AI510" s="416"/>
      <c r="AJ510" s="416"/>
      <c r="AK510" s="416"/>
      <c r="AL510" s="416"/>
      <c r="AM510" s="416"/>
      <c r="AN510" s="416"/>
      <c r="AO510" s="416"/>
      <c r="AP510" s="568">
        <f>A510</f>
        <v>14</v>
      </c>
      <c r="AQ510" s="568" t="str">
        <f>C510</f>
        <v>Total Energy Used per SOLUTION functional unit</v>
      </c>
      <c r="AR510" s="416"/>
      <c r="AS510" s="585"/>
      <c r="AT510" s="585"/>
      <c r="AU510" s="585"/>
      <c r="AV510" s="585"/>
      <c r="AW510" s="416"/>
      <c r="AX510" s="416"/>
      <c r="AY510" s="416"/>
      <c r="AZ510" s="416"/>
      <c r="BA510" s="416"/>
      <c r="BB510" s="416"/>
      <c r="BC510" s="416"/>
      <c r="BD510" s="416"/>
      <c r="BE510" s="416"/>
      <c r="BF510" s="416"/>
      <c r="BG510" s="416"/>
      <c r="BH510" s="416"/>
      <c r="BI510" s="416"/>
      <c r="BJ510" s="416"/>
      <c r="BK510" s="416"/>
      <c r="BL510" s="416"/>
      <c r="BM510" s="416"/>
      <c r="BN510" s="416"/>
      <c r="BO510" s="416"/>
      <c r="BP510" s="416"/>
      <c r="BQ510" s="416"/>
      <c r="BR510" s="416"/>
      <c r="BS510" s="416"/>
      <c r="BT510" s="416"/>
      <c r="BU510" s="416"/>
      <c r="BV510" s="416"/>
      <c r="BW510" s="416"/>
      <c r="BX510" s="416"/>
    </row>
    <row r="511" spans="1:76" s="2" customFormat="1" ht="14">
      <c r="A511" s="199"/>
      <c r="B511" s="299"/>
      <c r="C511" s="199"/>
      <c r="D511" s="130"/>
      <c r="E511" s="130"/>
      <c r="F511" s="130"/>
      <c r="G511" s="130"/>
      <c r="J511" s="130"/>
      <c r="K511" s="130"/>
      <c r="L511" s="174"/>
      <c r="M511" s="174"/>
      <c r="N511" s="174"/>
      <c r="S511" s="83"/>
      <c r="T511" s="83"/>
      <c r="Y511" s="526"/>
      <c r="Z511" s="5"/>
      <c r="AA511" s="5"/>
      <c r="AB511" s="5"/>
      <c r="AC511" s="5"/>
      <c r="AD511" s="5"/>
      <c r="AE511" s="5"/>
      <c r="AF511" s="5"/>
      <c r="AG511" s="5"/>
      <c r="AH511" s="5"/>
      <c r="AI511" s="5"/>
      <c r="AJ511" s="5"/>
      <c r="AK511" s="5"/>
      <c r="AL511" s="5"/>
      <c r="AM511" s="5"/>
      <c r="AN511" s="5"/>
      <c r="AO511" s="481"/>
      <c r="AP511" s="269"/>
      <c r="AQ511" s="269"/>
      <c r="AR511" s="269"/>
      <c r="AS511" s="269"/>
      <c r="AT511" s="586" t="s">
        <v>230</v>
      </c>
      <c r="AU511" s="586"/>
      <c r="AV511" s="269"/>
      <c r="AW511" s="586" t="s">
        <v>1</v>
      </c>
      <c r="AX511" s="586"/>
      <c r="AY511" s="269"/>
      <c r="AZ511" s="586" t="s">
        <v>2</v>
      </c>
      <c r="BA511" s="586"/>
      <c r="BB511" s="269"/>
      <c r="BC511" s="586" t="s">
        <v>283</v>
      </c>
      <c r="BD511" s="586"/>
      <c r="BE511" s="269"/>
      <c r="BF511" s="586" t="s">
        <v>284</v>
      </c>
      <c r="BG511" s="586"/>
      <c r="BH511" s="269"/>
      <c r="BI511" s="586" t="s">
        <v>3</v>
      </c>
      <c r="BJ511" s="586"/>
      <c r="BK511" s="269"/>
      <c r="BL511" s="586" t="s">
        <v>4</v>
      </c>
      <c r="BM511" s="586"/>
      <c r="BN511" s="269"/>
      <c r="BO511" s="586" t="s">
        <v>5</v>
      </c>
      <c r="BP511" s="586"/>
      <c r="BQ511" s="269"/>
      <c r="BR511" s="586" t="s">
        <v>6</v>
      </c>
      <c r="BS511" s="586"/>
      <c r="BT511" s="269"/>
      <c r="BU511" s="586" t="s">
        <v>34</v>
      </c>
      <c r="BV511" s="586"/>
      <c r="BW511" s="269"/>
      <c r="BX511" s="481"/>
    </row>
    <row r="512" spans="1:76" s="2" customFormat="1" ht="31" thickBot="1">
      <c r="A512" s="173" t="s">
        <v>39</v>
      </c>
      <c r="B512" s="300" t="s">
        <v>9</v>
      </c>
      <c r="C512" s="211" t="s">
        <v>139</v>
      </c>
      <c r="D512" s="4" t="s">
        <v>40</v>
      </c>
      <c r="E512" s="4" t="s">
        <v>234</v>
      </c>
      <c r="F512" s="211" t="s">
        <v>113</v>
      </c>
      <c r="G512" s="211" t="s">
        <v>424</v>
      </c>
      <c r="H512" s="4" t="s">
        <v>59</v>
      </c>
      <c r="I512" s="695" t="s">
        <v>425</v>
      </c>
      <c r="J512" s="212" t="s">
        <v>133</v>
      </c>
      <c r="K512" s="149" t="s">
        <v>140</v>
      </c>
      <c r="L512" s="222" t="s">
        <v>100</v>
      </c>
      <c r="M512" s="151" t="s">
        <v>141</v>
      </c>
      <c r="N512" s="152" t="s">
        <v>135</v>
      </c>
      <c r="O512" s="151" t="s">
        <v>57</v>
      </c>
      <c r="P512" s="153"/>
      <c r="Q512" s="363" t="s">
        <v>272</v>
      </c>
      <c r="R512" s="364" t="s">
        <v>56</v>
      </c>
      <c r="S512" s="258" t="s">
        <v>41</v>
      </c>
      <c r="T512" s="364" t="s">
        <v>136</v>
      </c>
      <c r="U512" s="419" t="s">
        <v>42</v>
      </c>
      <c r="V512" s="153"/>
      <c r="W512" s="153"/>
      <c r="Y512" s="526"/>
      <c r="Z512" s="5"/>
      <c r="AA512" s="5"/>
      <c r="AB512" s="5"/>
      <c r="AC512" s="5"/>
      <c r="AD512" s="5"/>
      <c r="AE512" s="5"/>
      <c r="AF512" s="5"/>
      <c r="AG512" s="5"/>
      <c r="AH512" s="5"/>
      <c r="AI512" s="5"/>
      <c r="AJ512" s="5"/>
      <c r="AK512" s="5"/>
      <c r="AL512" s="5"/>
      <c r="AM512" s="5"/>
      <c r="AN512" s="5"/>
      <c r="AO512" s="481"/>
      <c r="AP512" s="594"/>
      <c r="AQ512" s="594"/>
      <c r="AR512" s="419" t="s">
        <v>131</v>
      </c>
      <c r="AS512" s="594"/>
      <c r="AT512" s="596" t="s">
        <v>56</v>
      </c>
      <c r="AU512" s="258" t="s">
        <v>41</v>
      </c>
      <c r="AV512" s="594"/>
      <c r="AW512" s="596" t="s">
        <v>56</v>
      </c>
      <c r="AX512" s="258" t="s">
        <v>41</v>
      </c>
      <c r="AY512" s="594"/>
      <c r="AZ512" s="596" t="s">
        <v>56</v>
      </c>
      <c r="BA512" s="258" t="s">
        <v>41</v>
      </c>
      <c r="BB512" s="594"/>
      <c r="BC512" s="596" t="s">
        <v>56</v>
      </c>
      <c r="BD512" s="258" t="s">
        <v>41</v>
      </c>
      <c r="BE512" s="594"/>
      <c r="BF512" s="596" t="s">
        <v>56</v>
      </c>
      <c r="BG512" s="258" t="s">
        <v>41</v>
      </c>
      <c r="BH512" s="594"/>
      <c r="BI512" s="596" t="s">
        <v>56</v>
      </c>
      <c r="BJ512" s="258" t="s">
        <v>41</v>
      </c>
      <c r="BK512" s="594"/>
      <c r="BL512" s="596" t="s">
        <v>56</v>
      </c>
      <c r="BM512" s="258" t="s">
        <v>41</v>
      </c>
      <c r="BN512" s="594"/>
      <c r="BO512" s="596" t="s">
        <v>56</v>
      </c>
      <c r="BP512" s="258" t="s">
        <v>41</v>
      </c>
      <c r="BQ512" s="594"/>
      <c r="BR512" s="596" t="s">
        <v>56</v>
      </c>
      <c r="BS512" s="258" t="s">
        <v>41</v>
      </c>
      <c r="BT512" s="594"/>
      <c r="BU512" s="596" t="s">
        <v>56</v>
      </c>
      <c r="BV512" s="258" t="s">
        <v>41</v>
      </c>
      <c r="BW512" s="594"/>
      <c r="BX512" s="481"/>
    </row>
    <row r="513" spans="1:76" s="2" customFormat="1" ht="14">
      <c r="A513" s="159">
        <v>1</v>
      </c>
      <c r="B513" s="301" t="str">
        <f t="shared" ref="B513:B532" si="214">CONCATENATE(E513,": ",C513)</f>
        <v xml:space="preserve">: </v>
      </c>
      <c r="C513" s="160"/>
      <c r="D513" s="160"/>
      <c r="E513" s="160"/>
      <c r="F513" s="160"/>
      <c r="G513" s="161"/>
      <c r="H513" s="162"/>
      <c r="I513" s="162"/>
      <c r="J513" s="163"/>
      <c r="K513" s="164"/>
      <c r="L513" s="170"/>
      <c r="M513" s="659" t="s">
        <v>313</v>
      </c>
      <c r="N513" s="163"/>
      <c r="O513" s="163"/>
      <c r="P513" s="165"/>
      <c r="Q513" s="365"/>
      <c r="R513" s="259" t="str">
        <f>IF(Q513="Y","",IF(AND(L513="",J513=""),"",IF(L513="",J513,L513)))</f>
        <v/>
      </c>
      <c r="S513" s="260" t="str">
        <f>IF(R513="","",IF(R541="Y",T513,IF(R513&gt;=R533-$AA$35*R537,IF(R513&lt;=R533+$AA$35*R537,R513,""),"")))</f>
        <v/>
      </c>
      <c r="T513" s="259" t="str">
        <f>IF(Q513="Y","",IF(AND(L513="",J513=""),"",IF(L513="",J513*N513,L513*N513)))</f>
        <v/>
      </c>
      <c r="U513" s="259" t="str">
        <f t="shared" ref="U513:U532" si="215">IF(AND(M513="",K513=""),"",IF(M513="",K513,M513))</f>
        <v>TWh Used/TWh supplied</v>
      </c>
      <c r="V513" s="39"/>
      <c r="W513" s="39"/>
      <c r="Y513" s="526"/>
      <c r="Z513" s="5"/>
      <c r="AA513" s="5"/>
      <c r="AB513" s="5"/>
      <c r="AC513" s="5"/>
      <c r="AD513" s="5"/>
      <c r="AE513" s="5"/>
      <c r="AF513" s="5"/>
      <c r="AG513" s="5"/>
      <c r="AH513" s="5"/>
      <c r="AI513" s="5"/>
      <c r="AJ513" s="5"/>
      <c r="AK513" s="5"/>
      <c r="AL513" s="5"/>
      <c r="AM513" s="5"/>
      <c r="AN513" s="5"/>
      <c r="AO513" s="481"/>
      <c r="AP513" s="269"/>
      <c r="AQ513" s="269"/>
      <c r="AR513" s="597" t="str">
        <f>$U513</f>
        <v>TWh Used/TWh supplied</v>
      </c>
      <c r="AS513" s="269"/>
      <c r="AT513" s="598" t="str">
        <f>IF($E513=$AT$47,R513,"")</f>
        <v/>
      </c>
      <c r="AU513" s="598" t="str">
        <f>IF($E513=$AT$47,S513,"")</f>
        <v/>
      </c>
      <c r="AV513" s="269"/>
      <c r="AW513" s="598" t="str">
        <f t="shared" ref="AW513:AX532" si="216">IF($E513=$AW$83,R513,"")</f>
        <v/>
      </c>
      <c r="AX513" s="598" t="str">
        <f t="shared" si="216"/>
        <v/>
      </c>
      <c r="AY513" s="269"/>
      <c r="AZ513" s="598" t="str">
        <f t="shared" ref="AZ513:BA532" si="217">IF($E513=$AZ$83,R513,"")</f>
        <v/>
      </c>
      <c r="BA513" s="598" t="str">
        <f t="shared" si="217"/>
        <v/>
      </c>
      <c r="BB513" s="269"/>
      <c r="BC513" s="598" t="str">
        <f t="shared" ref="BC513:BD532" si="218">IF($E513=$BC$83,R513,"")</f>
        <v/>
      </c>
      <c r="BD513" s="598" t="str">
        <f t="shared" si="218"/>
        <v/>
      </c>
      <c r="BE513" s="269"/>
      <c r="BF513" s="598" t="str">
        <f t="shared" ref="BF513:BG532" si="219">IF($E513=$BF$83,R513,"")</f>
        <v/>
      </c>
      <c r="BG513" s="598" t="str">
        <f t="shared" si="219"/>
        <v/>
      </c>
      <c r="BH513" s="269"/>
      <c r="BI513" s="598" t="str">
        <f t="shared" ref="BI513:BJ532" si="220">IF($E513=$BI$83,R513,"")</f>
        <v/>
      </c>
      <c r="BJ513" s="598" t="str">
        <f t="shared" si="220"/>
        <v/>
      </c>
      <c r="BK513" s="269"/>
      <c r="BL513" s="598" t="str">
        <f t="shared" ref="BL513:BM532" si="221">IF($E513=$BL$83,R513,"")</f>
        <v/>
      </c>
      <c r="BM513" s="598" t="str">
        <f t="shared" si="221"/>
        <v/>
      </c>
      <c r="BN513" s="269"/>
      <c r="BO513" s="598" t="str">
        <f t="shared" ref="BO513:BP532" si="222">IF($E513=$BO$83,R513,"")</f>
        <v/>
      </c>
      <c r="BP513" s="598" t="str">
        <f t="shared" si="222"/>
        <v/>
      </c>
      <c r="BQ513" s="269"/>
      <c r="BR513" s="598" t="str">
        <f t="shared" ref="BR513:BS532" si="223">IF($E513=$BR$83,R513,"")</f>
        <v/>
      </c>
      <c r="BS513" s="598" t="str">
        <f t="shared" si="223"/>
        <v/>
      </c>
      <c r="BT513" s="269"/>
      <c r="BU513" s="598" t="str">
        <f t="shared" ref="BU513:BV532" si="224">IF($E513=$BU$83,R513,"")</f>
        <v/>
      </c>
      <c r="BV513" s="598" t="str">
        <f t="shared" si="224"/>
        <v/>
      </c>
      <c r="BW513" s="269"/>
      <c r="BX513" s="481"/>
    </row>
    <row r="514" spans="1:76" s="2" customFormat="1" ht="14">
      <c r="A514" s="159">
        <v>2</v>
      </c>
      <c r="B514" s="301" t="str">
        <f t="shared" si="214"/>
        <v xml:space="preserve">: </v>
      </c>
      <c r="C514" s="160"/>
      <c r="D514" s="160"/>
      <c r="E514" s="160"/>
      <c r="F514" s="160"/>
      <c r="G514" s="161"/>
      <c r="H514" s="162"/>
      <c r="I514" s="162"/>
      <c r="J514" s="163"/>
      <c r="K514" s="163"/>
      <c r="L514" s="170"/>
      <c r="M514" s="659" t="s">
        <v>313</v>
      </c>
      <c r="N514" s="163"/>
      <c r="O514" s="163"/>
      <c r="P514" s="165"/>
      <c r="Q514" s="365"/>
      <c r="R514" s="259" t="str">
        <f t="shared" ref="R514:R532" si="225">IF(Q514="Y","",IF(AND(L514="",J514=""),"",IF(L514="",J514,L514)))</f>
        <v/>
      </c>
      <c r="S514" s="260" t="str">
        <f>IF(R514="","",IF(R541="Y",T514,IF(R514&gt;=R533-$AA$35*R537,IF(R514&lt;=R533+$AA$35*R537,R514,""),"")))</f>
        <v/>
      </c>
      <c r="T514" s="259" t="str">
        <f t="shared" ref="T514:T532" si="226">IF(Q514="Y","",IF(AND(L514="",J514=""),"",IF(L514="",J514*N514,L514*N514)))</f>
        <v/>
      </c>
      <c r="U514" s="259" t="str">
        <f t="shared" si="215"/>
        <v>TWh Used/TWh supplied</v>
      </c>
      <c r="V514" s="39"/>
      <c r="W514" s="39"/>
      <c r="Y514" s="526"/>
      <c r="Z514" s="5"/>
      <c r="AA514" s="5"/>
      <c r="AB514" s="5"/>
      <c r="AC514" s="5"/>
      <c r="AD514" s="5"/>
      <c r="AE514" s="5"/>
      <c r="AF514" s="5"/>
      <c r="AG514" s="5"/>
      <c r="AH514" s="5"/>
      <c r="AI514" s="5"/>
      <c r="AJ514" s="5"/>
      <c r="AK514" s="5"/>
      <c r="AL514" s="5"/>
      <c r="AM514" s="5"/>
      <c r="AN514" s="5"/>
      <c r="AO514" s="481"/>
      <c r="AP514" s="269"/>
      <c r="AQ514" s="269"/>
      <c r="AR514" s="600"/>
      <c r="AS514" s="269"/>
      <c r="AT514" s="598" t="str">
        <f t="shared" ref="AT514:AU532" si="227">IF($E514=$AT$47,R514,"")</f>
        <v/>
      </c>
      <c r="AU514" s="598" t="str">
        <f t="shared" si="227"/>
        <v/>
      </c>
      <c r="AV514" s="269"/>
      <c r="AW514" s="598" t="str">
        <f t="shared" si="216"/>
        <v/>
      </c>
      <c r="AX514" s="598" t="str">
        <f t="shared" si="216"/>
        <v/>
      </c>
      <c r="AY514" s="269"/>
      <c r="AZ514" s="598" t="str">
        <f t="shared" si="217"/>
        <v/>
      </c>
      <c r="BA514" s="598" t="str">
        <f t="shared" si="217"/>
        <v/>
      </c>
      <c r="BB514" s="269"/>
      <c r="BC514" s="598" t="str">
        <f t="shared" si="218"/>
        <v/>
      </c>
      <c r="BD514" s="598" t="str">
        <f t="shared" si="218"/>
        <v/>
      </c>
      <c r="BE514" s="269"/>
      <c r="BF514" s="598" t="str">
        <f t="shared" si="219"/>
        <v/>
      </c>
      <c r="BG514" s="598" t="str">
        <f t="shared" si="219"/>
        <v/>
      </c>
      <c r="BH514" s="269"/>
      <c r="BI514" s="598" t="str">
        <f t="shared" si="220"/>
        <v/>
      </c>
      <c r="BJ514" s="598" t="str">
        <f t="shared" si="220"/>
        <v/>
      </c>
      <c r="BK514" s="269"/>
      <c r="BL514" s="598" t="str">
        <f t="shared" si="221"/>
        <v/>
      </c>
      <c r="BM514" s="598" t="str">
        <f t="shared" si="221"/>
        <v/>
      </c>
      <c r="BN514" s="269"/>
      <c r="BO514" s="598" t="str">
        <f t="shared" si="222"/>
        <v/>
      </c>
      <c r="BP514" s="598" t="str">
        <f t="shared" si="222"/>
        <v/>
      </c>
      <c r="BQ514" s="269"/>
      <c r="BR514" s="598" t="str">
        <f t="shared" si="223"/>
        <v/>
      </c>
      <c r="BS514" s="598" t="str">
        <f t="shared" si="223"/>
        <v/>
      </c>
      <c r="BT514" s="269"/>
      <c r="BU514" s="598" t="str">
        <f t="shared" si="224"/>
        <v/>
      </c>
      <c r="BV514" s="598" t="str">
        <f t="shared" si="224"/>
        <v/>
      </c>
      <c r="BW514" s="269"/>
      <c r="BX514" s="481"/>
    </row>
    <row r="515" spans="1:76" s="2" customFormat="1" ht="14">
      <c r="A515" s="159">
        <v>3</v>
      </c>
      <c r="B515" s="301" t="str">
        <f>CONCATENATE(E515,": ",C515)</f>
        <v xml:space="preserve">: </v>
      </c>
      <c r="C515" s="168"/>
      <c r="D515" s="162"/>
      <c r="E515" s="162"/>
      <c r="F515" s="169"/>
      <c r="G515" s="161"/>
      <c r="H515" s="162"/>
      <c r="I515" s="162"/>
      <c r="J515" s="170"/>
      <c r="K515" s="170"/>
      <c r="L515" s="170"/>
      <c r="M515" s="659" t="s">
        <v>313</v>
      </c>
      <c r="N515" s="163"/>
      <c r="O515" s="163"/>
      <c r="P515" s="165"/>
      <c r="Q515" s="365"/>
      <c r="R515" s="259" t="str">
        <f t="shared" si="225"/>
        <v/>
      </c>
      <c r="S515" s="260" t="str">
        <f>IF(R515="","",IF(R541="Y",T515,IF(R515&gt;=R533-$AA$35*R537,IF(R515&lt;=R533+$AA$35*R537,R515,""),"")))</f>
        <v/>
      </c>
      <c r="T515" s="259" t="str">
        <f t="shared" si="226"/>
        <v/>
      </c>
      <c r="U515" s="259" t="str">
        <f t="shared" si="215"/>
        <v>TWh Used/TWh supplied</v>
      </c>
      <c r="V515" s="39"/>
      <c r="W515" s="39"/>
      <c r="Y515" s="526"/>
      <c r="Z515" s="5"/>
      <c r="AA515" s="5"/>
      <c r="AB515" s="5"/>
      <c r="AC515" s="5"/>
      <c r="AD515" s="5"/>
      <c r="AE515" s="5"/>
      <c r="AF515" s="5"/>
      <c r="AG515" s="5"/>
      <c r="AH515" s="5"/>
      <c r="AI515" s="5"/>
      <c r="AJ515" s="5"/>
      <c r="AK515" s="5"/>
      <c r="AL515" s="5"/>
      <c r="AM515" s="5"/>
      <c r="AN515" s="5"/>
      <c r="AO515" s="481"/>
      <c r="AP515" s="269"/>
      <c r="AQ515" s="269"/>
      <c r="AR515" s="600"/>
      <c r="AS515" s="269"/>
      <c r="AT515" s="598" t="str">
        <f t="shared" si="227"/>
        <v/>
      </c>
      <c r="AU515" s="598" t="str">
        <f t="shared" si="227"/>
        <v/>
      </c>
      <c r="AV515" s="269"/>
      <c r="AW515" s="598" t="str">
        <f t="shared" si="216"/>
        <v/>
      </c>
      <c r="AX515" s="598" t="str">
        <f t="shared" si="216"/>
        <v/>
      </c>
      <c r="AY515" s="269"/>
      <c r="AZ515" s="598" t="str">
        <f t="shared" si="217"/>
        <v/>
      </c>
      <c r="BA515" s="598" t="str">
        <f t="shared" si="217"/>
        <v/>
      </c>
      <c r="BB515" s="269"/>
      <c r="BC515" s="598" t="str">
        <f t="shared" si="218"/>
        <v/>
      </c>
      <c r="BD515" s="598" t="str">
        <f t="shared" si="218"/>
        <v/>
      </c>
      <c r="BE515" s="269"/>
      <c r="BF515" s="598" t="str">
        <f t="shared" si="219"/>
        <v/>
      </c>
      <c r="BG515" s="598" t="str">
        <f t="shared" si="219"/>
        <v/>
      </c>
      <c r="BH515" s="269"/>
      <c r="BI515" s="598" t="str">
        <f t="shared" si="220"/>
        <v/>
      </c>
      <c r="BJ515" s="598" t="str">
        <f t="shared" si="220"/>
        <v/>
      </c>
      <c r="BK515" s="269"/>
      <c r="BL515" s="598" t="str">
        <f t="shared" si="221"/>
        <v/>
      </c>
      <c r="BM515" s="598" t="str">
        <f t="shared" si="221"/>
        <v/>
      </c>
      <c r="BN515" s="269"/>
      <c r="BO515" s="598" t="str">
        <f t="shared" si="222"/>
        <v/>
      </c>
      <c r="BP515" s="598" t="str">
        <f t="shared" si="222"/>
        <v/>
      </c>
      <c r="BQ515" s="269"/>
      <c r="BR515" s="598" t="str">
        <f t="shared" si="223"/>
        <v/>
      </c>
      <c r="BS515" s="598" t="str">
        <f t="shared" si="223"/>
        <v/>
      </c>
      <c r="BT515" s="269"/>
      <c r="BU515" s="598" t="str">
        <f t="shared" si="224"/>
        <v/>
      </c>
      <c r="BV515" s="598" t="str">
        <f t="shared" si="224"/>
        <v/>
      </c>
      <c r="BW515" s="269"/>
      <c r="BX515" s="481"/>
    </row>
    <row r="516" spans="1:76" s="2" customFormat="1" ht="14">
      <c r="A516" s="159">
        <v>4</v>
      </c>
      <c r="B516" s="301" t="str">
        <f t="shared" si="214"/>
        <v xml:space="preserve">: </v>
      </c>
      <c r="C516" s="168"/>
      <c r="D516" s="162"/>
      <c r="E516" s="162"/>
      <c r="F516" s="169"/>
      <c r="G516" s="161"/>
      <c r="H516" s="162"/>
      <c r="I516" s="162"/>
      <c r="J516" s="170"/>
      <c r="K516" s="170"/>
      <c r="L516" s="170"/>
      <c r="M516" s="659" t="s">
        <v>313</v>
      </c>
      <c r="N516" s="163"/>
      <c r="O516" s="163"/>
      <c r="P516" s="165"/>
      <c r="Q516" s="365"/>
      <c r="R516" s="259" t="str">
        <f t="shared" si="225"/>
        <v/>
      </c>
      <c r="S516" s="260" t="str">
        <f>IF(R516="","",IF(R541="Y",T516,IF(R516&gt;=R533-$AA$35*R537,IF(R516&lt;=R533+$AA$35*R537,R516,""),"")))</f>
        <v/>
      </c>
      <c r="T516" s="259" t="str">
        <f t="shared" si="226"/>
        <v/>
      </c>
      <c r="U516" s="259" t="str">
        <f t="shared" si="215"/>
        <v>TWh Used/TWh supplied</v>
      </c>
      <c r="V516" s="39"/>
      <c r="W516" s="39"/>
      <c r="Y516" s="526"/>
      <c r="Z516" s="5"/>
      <c r="AA516" s="5"/>
      <c r="AB516" s="5"/>
      <c r="AC516" s="5"/>
      <c r="AD516" s="5"/>
      <c r="AE516" s="5"/>
      <c r="AF516" s="5"/>
      <c r="AG516" s="5"/>
      <c r="AH516" s="5"/>
      <c r="AI516" s="5"/>
      <c r="AJ516" s="5"/>
      <c r="AK516" s="5"/>
      <c r="AL516" s="5"/>
      <c r="AM516" s="5"/>
      <c r="AN516" s="5"/>
      <c r="AO516" s="481"/>
      <c r="AP516" s="269"/>
      <c r="AQ516" s="269"/>
      <c r="AR516" s="600"/>
      <c r="AS516" s="269"/>
      <c r="AT516" s="598" t="str">
        <f t="shared" si="227"/>
        <v/>
      </c>
      <c r="AU516" s="598" t="str">
        <f t="shared" si="227"/>
        <v/>
      </c>
      <c r="AV516" s="269"/>
      <c r="AW516" s="598" t="str">
        <f t="shared" si="216"/>
        <v/>
      </c>
      <c r="AX516" s="598" t="str">
        <f t="shared" si="216"/>
        <v/>
      </c>
      <c r="AY516" s="269"/>
      <c r="AZ516" s="598" t="str">
        <f t="shared" si="217"/>
        <v/>
      </c>
      <c r="BA516" s="598" t="str">
        <f t="shared" si="217"/>
        <v/>
      </c>
      <c r="BB516" s="269"/>
      <c r="BC516" s="598" t="str">
        <f t="shared" si="218"/>
        <v/>
      </c>
      <c r="BD516" s="598" t="str">
        <f t="shared" si="218"/>
        <v/>
      </c>
      <c r="BE516" s="269"/>
      <c r="BF516" s="598" t="str">
        <f t="shared" si="219"/>
        <v/>
      </c>
      <c r="BG516" s="598" t="str">
        <f t="shared" si="219"/>
        <v/>
      </c>
      <c r="BH516" s="269"/>
      <c r="BI516" s="598" t="str">
        <f t="shared" si="220"/>
        <v/>
      </c>
      <c r="BJ516" s="598" t="str">
        <f t="shared" si="220"/>
        <v/>
      </c>
      <c r="BK516" s="269"/>
      <c r="BL516" s="598" t="str">
        <f t="shared" si="221"/>
        <v/>
      </c>
      <c r="BM516" s="598" t="str">
        <f t="shared" si="221"/>
        <v/>
      </c>
      <c r="BN516" s="269"/>
      <c r="BO516" s="598" t="str">
        <f t="shared" si="222"/>
        <v/>
      </c>
      <c r="BP516" s="598" t="str">
        <f t="shared" si="222"/>
        <v/>
      </c>
      <c r="BQ516" s="269"/>
      <c r="BR516" s="598" t="str">
        <f t="shared" si="223"/>
        <v/>
      </c>
      <c r="BS516" s="598" t="str">
        <f t="shared" si="223"/>
        <v/>
      </c>
      <c r="BT516" s="269"/>
      <c r="BU516" s="598" t="str">
        <f t="shared" si="224"/>
        <v/>
      </c>
      <c r="BV516" s="598" t="str">
        <f t="shared" si="224"/>
        <v/>
      </c>
      <c r="BW516" s="269"/>
      <c r="BX516" s="481"/>
    </row>
    <row r="517" spans="1:76" s="2" customFormat="1" ht="14">
      <c r="A517" s="159">
        <v>5</v>
      </c>
      <c r="B517" s="301" t="str">
        <f t="shared" si="214"/>
        <v xml:space="preserve">: </v>
      </c>
      <c r="C517" s="169"/>
      <c r="D517" s="169"/>
      <c r="E517" s="169"/>
      <c r="F517" s="169"/>
      <c r="G517" s="161"/>
      <c r="H517" s="162"/>
      <c r="I517" s="162"/>
      <c r="J517" s="170"/>
      <c r="K517" s="170"/>
      <c r="L517" s="170"/>
      <c r="M517" s="659" t="s">
        <v>313</v>
      </c>
      <c r="N517" s="163"/>
      <c r="O517" s="163"/>
      <c r="P517" s="165"/>
      <c r="Q517" s="365"/>
      <c r="R517" s="259" t="str">
        <f t="shared" si="225"/>
        <v/>
      </c>
      <c r="S517" s="260" t="str">
        <f>IF(R517="","",IF(R541="Y",T517,IF(R517&gt;=R533-$AA$35*R537,IF(R517&lt;=R533+$AA$35*R537,R517,""),"")))</f>
        <v/>
      </c>
      <c r="T517" s="259" t="str">
        <f t="shared" si="226"/>
        <v/>
      </c>
      <c r="U517" s="259" t="str">
        <f t="shared" si="215"/>
        <v>TWh Used/TWh supplied</v>
      </c>
      <c r="V517" s="39"/>
      <c r="W517" s="39"/>
      <c r="Y517" s="526"/>
      <c r="Z517" s="5"/>
      <c r="AA517" s="5"/>
      <c r="AB517" s="5"/>
      <c r="AC517" s="5"/>
      <c r="AD517" s="5"/>
      <c r="AE517" s="5"/>
      <c r="AF517" s="5"/>
      <c r="AG517" s="5"/>
      <c r="AH517" s="5"/>
      <c r="AI517" s="5"/>
      <c r="AJ517" s="5"/>
      <c r="AK517" s="5"/>
      <c r="AL517" s="5"/>
      <c r="AM517" s="5"/>
      <c r="AN517" s="5"/>
      <c r="AO517" s="481"/>
      <c r="AP517" s="269"/>
      <c r="AQ517" s="269"/>
      <c r="AR517" s="600"/>
      <c r="AS517" s="269"/>
      <c r="AT517" s="598" t="str">
        <f t="shared" si="227"/>
        <v/>
      </c>
      <c r="AU517" s="598" t="str">
        <f t="shared" si="227"/>
        <v/>
      </c>
      <c r="AV517" s="269"/>
      <c r="AW517" s="598" t="str">
        <f t="shared" si="216"/>
        <v/>
      </c>
      <c r="AX517" s="598" t="str">
        <f t="shared" si="216"/>
        <v/>
      </c>
      <c r="AY517" s="269"/>
      <c r="AZ517" s="598" t="str">
        <f t="shared" si="217"/>
        <v/>
      </c>
      <c r="BA517" s="598" t="str">
        <f t="shared" si="217"/>
        <v/>
      </c>
      <c r="BB517" s="269"/>
      <c r="BC517" s="598" t="str">
        <f t="shared" si="218"/>
        <v/>
      </c>
      <c r="BD517" s="598" t="str">
        <f t="shared" si="218"/>
        <v/>
      </c>
      <c r="BE517" s="269"/>
      <c r="BF517" s="598" t="str">
        <f t="shared" si="219"/>
        <v/>
      </c>
      <c r="BG517" s="598" t="str">
        <f t="shared" si="219"/>
        <v/>
      </c>
      <c r="BH517" s="269"/>
      <c r="BI517" s="598" t="str">
        <f t="shared" si="220"/>
        <v/>
      </c>
      <c r="BJ517" s="598" t="str">
        <f t="shared" si="220"/>
        <v/>
      </c>
      <c r="BK517" s="269"/>
      <c r="BL517" s="598" t="str">
        <f t="shared" si="221"/>
        <v/>
      </c>
      <c r="BM517" s="598" t="str">
        <f t="shared" si="221"/>
        <v/>
      </c>
      <c r="BN517" s="269"/>
      <c r="BO517" s="598" t="str">
        <f t="shared" si="222"/>
        <v/>
      </c>
      <c r="BP517" s="598" t="str">
        <f t="shared" si="222"/>
        <v/>
      </c>
      <c r="BQ517" s="269"/>
      <c r="BR517" s="598" t="str">
        <f t="shared" si="223"/>
        <v/>
      </c>
      <c r="BS517" s="598" t="str">
        <f t="shared" si="223"/>
        <v/>
      </c>
      <c r="BT517" s="269"/>
      <c r="BU517" s="598" t="str">
        <f t="shared" si="224"/>
        <v/>
      </c>
      <c r="BV517" s="598" t="str">
        <f t="shared" si="224"/>
        <v/>
      </c>
      <c r="BW517" s="269"/>
      <c r="BX517" s="481"/>
    </row>
    <row r="518" spans="1:76" s="2" customFormat="1" ht="14">
      <c r="A518" s="159">
        <v>6</v>
      </c>
      <c r="B518" s="301" t="str">
        <f t="shared" si="214"/>
        <v xml:space="preserve">: </v>
      </c>
      <c r="C518" s="169"/>
      <c r="D518" s="169"/>
      <c r="E518" s="169"/>
      <c r="F518" s="169"/>
      <c r="G518" s="161"/>
      <c r="H518" s="162"/>
      <c r="I518" s="162"/>
      <c r="J518" s="170"/>
      <c r="K518" s="170"/>
      <c r="L518" s="170"/>
      <c r="M518" s="659" t="s">
        <v>313</v>
      </c>
      <c r="N518" s="163"/>
      <c r="O518" s="163"/>
      <c r="P518" s="165"/>
      <c r="Q518" s="365"/>
      <c r="R518" s="259" t="str">
        <f t="shared" si="225"/>
        <v/>
      </c>
      <c r="S518" s="260" t="str">
        <f>IF(R518="","",IF(R541="Y",T518,IF(R518&gt;=R533-$AA$35*R537,IF(R518&lt;=R533+$AA$35*R537,R518,""),"")))</f>
        <v/>
      </c>
      <c r="T518" s="259" t="str">
        <f t="shared" si="226"/>
        <v/>
      </c>
      <c r="U518" s="259" t="str">
        <f t="shared" si="215"/>
        <v>TWh Used/TWh supplied</v>
      </c>
      <c r="V518" s="39"/>
      <c r="W518" s="39"/>
      <c r="Y518" s="526"/>
      <c r="Z518" s="5"/>
      <c r="AA518" s="5"/>
      <c r="AB518" s="5"/>
      <c r="AC518" s="5"/>
      <c r="AD518" s="5"/>
      <c r="AE518" s="5"/>
      <c r="AF518" s="5"/>
      <c r="AG518" s="5"/>
      <c r="AH518" s="5"/>
      <c r="AI518" s="5"/>
      <c r="AJ518" s="5"/>
      <c r="AK518" s="5"/>
      <c r="AL518" s="5"/>
      <c r="AM518" s="5"/>
      <c r="AN518" s="5"/>
      <c r="AO518" s="481"/>
      <c r="AP518" s="269"/>
      <c r="AQ518" s="269"/>
      <c r="AR518" s="600"/>
      <c r="AS518" s="269"/>
      <c r="AT518" s="598" t="str">
        <f t="shared" si="227"/>
        <v/>
      </c>
      <c r="AU518" s="598" t="str">
        <f t="shared" si="227"/>
        <v/>
      </c>
      <c r="AV518" s="269"/>
      <c r="AW518" s="598" t="str">
        <f t="shared" si="216"/>
        <v/>
      </c>
      <c r="AX518" s="598" t="str">
        <f t="shared" si="216"/>
        <v/>
      </c>
      <c r="AY518" s="269"/>
      <c r="AZ518" s="598" t="str">
        <f t="shared" si="217"/>
        <v/>
      </c>
      <c r="BA518" s="598" t="str">
        <f t="shared" si="217"/>
        <v/>
      </c>
      <c r="BB518" s="269"/>
      <c r="BC518" s="598" t="str">
        <f t="shared" si="218"/>
        <v/>
      </c>
      <c r="BD518" s="598" t="str">
        <f t="shared" si="218"/>
        <v/>
      </c>
      <c r="BE518" s="269"/>
      <c r="BF518" s="598" t="str">
        <f t="shared" si="219"/>
        <v/>
      </c>
      <c r="BG518" s="598" t="str">
        <f t="shared" si="219"/>
        <v/>
      </c>
      <c r="BH518" s="269"/>
      <c r="BI518" s="598" t="str">
        <f t="shared" si="220"/>
        <v/>
      </c>
      <c r="BJ518" s="598" t="str">
        <f t="shared" si="220"/>
        <v/>
      </c>
      <c r="BK518" s="269"/>
      <c r="BL518" s="598" t="str">
        <f t="shared" si="221"/>
        <v/>
      </c>
      <c r="BM518" s="598" t="str">
        <f t="shared" si="221"/>
        <v/>
      </c>
      <c r="BN518" s="269"/>
      <c r="BO518" s="598" t="str">
        <f t="shared" si="222"/>
        <v/>
      </c>
      <c r="BP518" s="598" t="str">
        <f t="shared" si="222"/>
        <v/>
      </c>
      <c r="BQ518" s="269"/>
      <c r="BR518" s="598" t="str">
        <f t="shared" si="223"/>
        <v/>
      </c>
      <c r="BS518" s="598" t="str">
        <f t="shared" si="223"/>
        <v/>
      </c>
      <c r="BT518" s="269"/>
      <c r="BU518" s="598" t="str">
        <f t="shared" si="224"/>
        <v/>
      </c>
      <c r="BV518" s="598" t="str">
        <f t="shared" si="224"/>
        <v/>
      </c>
      <c r="BW518" s="269"/>
      <c r="BX518" s="481"/>
    </row>
    <row r="519" spans="1:76" s="2" customFormat="1" ht="14">
      <c r="A519" s="159">
        <v>7</v>
      </c>
      <c r="B519" s="301" t="str">
        <f t="shared" si="214"/>
        <v xml:space="preserve">: </v>
      </c>
      <c r="C519" s="169"/>
      <c r="D519" s="169"/>
      <c r="E519" s="169"/>
      <c r="F519" s="169"/>
      <c r="G519" s="161"/>
      <c r="H519" s="162"/>
      <c r="I519" s="162"/>
      <c r="J519" s="170"/>
      <c r="K519" s="170"/>
      <c r="L519" s="170"/>
      <c r="M519" s="659" t="s">
        <v>313</v>
      </c>
      <c r="N519" s="163"/>
      <c r="O519" s="163"/>
      <c r="P519" s="165"/>
      <c r="Q519" s="365"/>
      <c r="R519" s="259" t="str">
        <f t="shared" si="225"/>
        <v/>
      </c>
      <c r="S519" s="260" t="str">
        <f>IF(R519="","",IF(R541="Y",T519,IF(R519&gt;=R533-$AA$35*R537,IF(R519&lt;=R533+$AA$35*R537,R519,""),"")))</f>
        <v/>
      </c>
      <c r="T519" s="259" t="str">
        <f t="shared" si="226"/>
        <v/>
      </c>
      <c r="U519" s="259" t="str">
        <f t="shared" si="215"/>
        <v>TWh Used/TWh supplied</v>
      </c>
      <c r="V519" s="39"/>
      <c r="W519" s="39"/>
      <c r="Y519" s="526"/>
      <c r="Z519" s="5"/>
      <c r="AA519" s="5"/>
      <c r="AB519" s="5"/>
      <c r="AC519" s="5"/>
      <c r="AD519" s="5"/>
      <c r="AE519" s="5"/>
      <c r="AF519" s="5"/>
      <c r="AG519" s="5"/>
      <c r="AH519" s="5"/>
      <c r="AI519" s="5"/>
      <c r="AJ519" s="5"/>
      <c r="AK519" s="5"/>
      <c r="AL519" s="5"/>
      <c r="AM519" s="5"/>
      <c r="AN519" s="5"/>
      <c r="AO519" s="481"/>
      <c r="AP519" s="269"/>
      <c r="AQ519" s="269"/>
      <c r="AR519" s="600"/>
      <c r="AS519" s="269"/>
      <c r="AT519" s="598" t="str">
        <f t="shared" si="227"/>
        <v/>
      </c>
      <c r="AU519" s="598" t="str">
        <f t="shared" si="227"/>
        <v/>
      </c>
      <c r="AV519" s="269"/>
      <c r="AW519" s="598" t="str">
        <f t="shared" si="216"/>
        <v/>
      </c>
      <c r="AX519" s="598" t="str">
        <f t="shared" si="216"/>
        <v/>
      </c>
      <c r="AY519" s="269"/>
      <c r="AZ519" s="598" t="str">
        <f t="shared" si="217"/>
        <v/>
      </c>
      <c r="BA519" s="598" t="str">
        <f t="shared" si="217"/>
        <v/>
      </c>
      <c r="BB519" s="269"/>
      <c r="BC519" s="598" t="str">
        <f t="shared" si="218"/>
        <v/>
      </c>
      <c r="BD519" s="598" t="str">
        <f t="shared" si="218"/>
        <v/>
      </c>
      <c r="BE519" s="269"/>
      <c r="BF519" s="598" t="str">
        <f t="shared" si="219"/>
        <v/>
      </c>
      <c r="BG519" s="598" t="str">
        <f t="shared" si="219"/>
        <v/>
      </c>
      <c r="BH519" s="269"/>
      <c r="BI519" s="598" t="str">
        <f t="shared" si="220"/>
        <v/>
      </c>
      <c r="BJ519" s="598" t="str">
        <f t="shared" si="220"/>
        <v/>
      </c>
      <c r="BK519" s="269"/>
      <c r="BL519" s="598" t="str">
        <f t="shared" si="221"/>
        <v/>
      </c>
      <c r="BM519" s="598" t="str">
        <f t="shared" si="221"/>
        <v/>
      </c>
      <c r="BN519" s="269"/>
      <c r="BO519" s="598" t="str">
        <f t="shared" si="222"/>
        <v/>
      </c>
      <c r="BP519" s="598" t="str">
        <f t="shared" si="222"/>
        <v/>
      </c>
      <c r="BQ519" s="269"/>
      <c r="BR519" s="598" t="str">
        <f t="shared" si="223"/>
        <v/>
      </c>
      <c r="BS519" s="598" t="str">
        <f t="shared" si="223"/>
        <v/>
      </c>
      <c r="BT519" s="269"/>
      <c r="BU519" s="598" t="str">
        <f t="shared" si="224"/>
        <v/>
      </c>
      <c r="BV519" s="598" t="str">
        <f t="shared" si="224"/>
        <v/>
      </c>
      <c r="BW519" s="269"/>
      <c r="BX519" s="481"/>
    </row>
    <row r="520" spans="1:76" s="2" customFormat="1" ht="14">
      <c r="A520" s="159">
        <v>8</v>
      </c>
      <c r="B520" s="301" t="str">
        <f t="shared" si="214"/>
        <v xml:space="preserve">: </v>
      </c>
      <c r="C520" s="169"/>
      <c r="D520" s="169"/>
      <c r="E520" s="169"/>
      <c r="F520" s="169"/>
      <c r="G520" s="161"/>
      <c r="H520" s="162"/>
      <c r="I520" s="162"/>
      <c r="J520" s="170"/>
      <c r="K520" s="170"/>
      <c r="L520" s="170"/>
      <c r="M520" s="659" t="s">
        <v>313</v>
      </c>
      <c r="N520" s="163"/>
      <c r="O520" s="163"/>
      <c r="P520" s="165"/>
      <c r="Q520" s="365"/>
      <c r="R520" s="259" t="str">
        <f t="shared" si="225"/>
        <v/>
      </c>
      <c r="S520" s="260" t="str">
        <f>IF(R520="","",IF(R541="Y",T520,IF(R520&gt;=R533-$AA$35*R537,IF(R520&lt;=R533+$AA$35*R537,R520,""),"")))</f>
        <v/>
      </c>
      <c r="T520" s="259" t="str">
        <f t="shared" si="226"/>
        <v/>
      </c>
      <c r="U520" s="259" t="str">
        <f t="shared" si="215"/>
        <v>TWh Used/TWh supplied</v>
      </c>
      <c r="V520" s="39"/>
      <c r="W520" s="39"/>
      <c r="Y520" s="526"/>
      <c r="Z520" s="5"/>
      <c r="AA520" s="5"/>
      <c r="AB520" s="5"/>
      <c r="AC520" s="5"/>
      <c r="AD520" s="5"/>
      <c r="AE520" s="5"/>
      <c r="AF520" s="5"/>
      <c r="AG520" s="5"/>
      <c r="AH520" s="5"/>
      <c r="AI520" s="5"/>
      <c r="AJ520" s="5"/>
      <c r="AK520" s="5"/>
      <c r="AL520" s="5"/>
      <c r="AM520" s="5"/>
      <c r="AN520" s="5"/>
      <c r="AO520" s="481"/>
      <c r="AP520" s="269"/>
      <c r="AQ520" s="269"/>
      <c r="AR520" s="600"/>
      <c r="AS520" s="269"/>
      <c r="AT520" s="598" t="str">
        <f t="shared" si="227"/>
        <v/>
      </c>
      <c r="AU520" s="598" t="str">
        <f t="shared" si="227"/>
        <v/>
      </c>
      <c r="AV520" s="269"/>
      <c r="AW520" s="598" t="str">
        <f t="shared" si="216"/>
        <v/>
      </c>
      <c r="AX520" s="598" t="str">
        <f t="shared" si="216"/>
        <v/>
      </c>
      <c r="AY520" s="269"/>
      <c r="AZ520" s="598" t="str">
        <f t="shared" si="217"/>
        <v/>
      </c>
      <c r="BA520" s="598" t="str">
        <f t="shared" si="217"/>
        <v/>
      </c>
      <c r="BB520" s="269"/>
      <c r="BC520" s="598" t="str">
        <f t="shared" si="218"/>
        <v/>
      </c>
      <c r="BD520" s="598" t="str">
        <f t="shared" si="218"/>
        <v/>
      </c>
      <c r="BE520" s="269"/>
      <c r="BF520" s="598" t="str">
        <f t="shared" si="219"/>
        <v/>
      </c>
      <c r="BG520" s="598" t="str">
        <f t="shared" si="219"/>
        <v/>
      </c>
      <c r="BH520" s="269"/>
      <c r="BI520" s="598" t="str">
        <f t="shared" si="220"/>
        <v/>
      </c>
      <c r="BJ520" s="598" t="str">
        <f t="shared" si="220"/>
        <v/>
      </c>
      <c r="BK520" s="269"/>
      <c r="BL520" s="598" t="str">
        <f t="shared" si="221"/>
        <v/>
      </c>
      <c r="BM520" s="598" t="str">
        <f t="shared" si="221"/>
        <v/>
      </c>
      <c r="BN520" s="269"/>
      <c r="BO520" s="598" t="str">
        <f t="shared" si="222"/>
        <v/>
      </c>
      <c r="BP520" s="598" t="str">
        <f t="shared" si="222"/>
        <v/>
      </c>
      <c r="BQ520" s="269"/>
      <c r="BR520" s="598" t="str">
        <f t="shared" si="223"/>
        <v/>
      </c>
      <c r="BS520" s="598" t="str">
        <f t="shared" si="223"/>
        <v/>
      </c>
      <c r="BT520" s="269"/>
      <c r="BU520" s="598" t="str">
        <f t="shared" si="224"/>
        <v/>
      </c>
      <c r="BV520" s="598" t="str">
        <f t="shared" si="224"/>
        <v/>
      </c>
      <c r="BW520" s="269"/>
      <c r="BX520" s="481"/>
    </row>
    <row r="521" spans="1:76" s="2" customFormat="1" ht="14">
      <c r="A521" s="159">
        <v>9</v>
      </c>
      <c r="B521" s="301" t="str">
        <f t="shared" si="214"/>
        <v xml:space="preserve">: </v>
      </c>
      <c r="C521" s="169"/>
      <c r="D521" s="169"/>
      <c r="E521" s="169"/>
      <c r="F521" s="169"/>
      <c r="G521" s="161"/>
      <c r="H521" s="162"/>
      <c r="I521" s="162"/>
      <c r="J521" s="170"/>
      <c r="K521" s="170"/>
      <c r="L521" s="170"/>
      <c r="M521" s="659" t="s">
        <v>313</v>
      </c>
      <c r="N521" s="163"/>
      <c r="O521" s="163"/>
      <c r="P521" s="165"/>
      <c r="Q521" s="365"/>
      <c r="R521" s="259" t="str">
        <f t="shared" si="225"/>
        <v/>
      </c>
      <c r="S521" s="260" t="str">
        <f>IF(R521="","",IF(R541="Y",T521,IF(R521&gt;=R533-$AA$35*R537,IF(R521&lt;=R533+$AA$35*R537,R521,""),"")))</f>
        <v/>
      </c>
      <c r="T521" s="259" t="str">
        <f t="shared" si="226"/>
        <v/>
      </c>
      <c r="U521" s="259" t="str">
        <f t="shared" si="215"/>
        <v>TWh Used/TWh supplied</v>
      </c>
      <c r="V521" s="39"/>
      <c r="W521" s="39"/>
      <c r="Y521" s="526"/>
      <c r="Z521" s="5"/>
      <c r="AA521" s="5"/>
      <c r="AB521" s="5"/>
      <c r="AC521" s="5"/>
      <c r="AD521" s="5"/>
      <c r="AE521" s="5"/>
      <c r="AF521" s="5"/>
      <c r="AG521" s="5"/>
      <c r="AH521" s="5"/>
      <c r="AI521" s="5"/>
      <c r="AJ521" s="5"/>
      <c r="AK521" s="5"/>
      <c r="AL521" s="5"/>
      <c r="AM521" s="5"/>
      <c r="AN521" s="5"/>
      <c r="AO521" s="481"/>
      <c r="AP521" s="269"/>
      <c r="AQ521" s="269"/>
      <c r="AR521" s="600"/>
      <c r="AS521" s="269"/>
      <c r="AT521" s="598" t="str">
        <f t="shared" si="227"/>
        <v/>
      </c>
      <c r="AU521" s="598" t="str">
        <f t="shared" si="227"/>
        <v/>
      </c>
      <c r="AV521" s="269"/>
      <c r="AW521" s="598" t="str">
        <f t="shared" si="216"/>
        <v/>
      </c>
      <c r="AX521" s="598" t="str">
        <f t="shared" si="216"/>
        <v/>
      </c>
      <c r="AY521" s="269"/>
      <c r="AZ521" s="598" t="str">
        <f t="shared" si="217"/>
        <v/>
      </c>
      <c r="BA521" s="598" t="str">
        <f t="shared" si="217"/>
        <v/>
      </c>
      <c r="BB521" s="269"/>
      <c r="BC521" s="598" t="str">
        <f t="shared" si="218"/>
        <v/>
      </c>
      <c r="BD521" s="598" t="str">
        <f t="shared" si="218"/>
        <v/>
      </c>
      <c r="BE521" s="269"/>
      <c r="BF521" s="598" t="str">
        <f t="shared" si="219"/>
        <v/>
      </c>
      <c r="BG521" s="598" t="str">
        <f t="shared" si="219"/>
        <v/>
      </c>
      <c r="BH521" s="269"/>
      <c r="BI521" s="598" t="str">
        <f t="shared" si="220"/>
        <v/>
      </c>
      <c r="BJ521" s="598" t="str">
        <f t="shared" si="220"/>
        <v/>
      </c>
      <c r="BK521" s="269"/>
      <c r="BL521" s="598" t="str">
        <f t="shared" si="221"/>
        <v/>
      </c>
      <c r="BM521" s="598" t="str">
        <f t="shared" si="221"/>
        <v/>
      </c>
      <c r="BN521" s="269"/>
      <c r="BO521" s="598" t="str">
        <f t="shared" si="222"/>
        <v/>
      </c>
      <c r="BP521" s="598" t="str">
        <f t="shared" si="222"/>
        <v/>
      </c>
      <c r="BQ521" s="269"/>
      <c r="BR521" s="598" t="str">
        <f t="shared" si="223"/>
        <v/>
      </c>
      <c r="BS521" s="598" t="str">
        <f t="shared" si="223"/>
        <v/>
      </c>
      <c r="BT521" s="269"/>
      <c r="BU521" s="598" t="str">
        <f t="shared" si="224"/>
        <v/>
      </c>
      <c r="BV521" s="598" t="str">
        <f t="shared" si="224"/>
        <v/>
      </c>
      <c r="BW521" s="269"/>
      <c r="BX521" s="481"/>
    </row>
    <row r="522" spans="1:76" s="2" customFormat="1" ht="14">
      <c r="A522" s="159">
        <v>10</v>
      </c>
      <c r="B522" s="301" t="str">
        <f t="shared" si="214"/>
        <v xml:space="preserve">: </v>
      </c>
      <c r="C522" s="169"/>
      <c r="D522" s="169"/>
      <c r="E522" s="169"/>
      <c r="F522" s="169"/>
      <c r="G522" s="161"/>
      <c r="H522" s="162"/>
      <c r="I522" s="162"/>
      <c r="J522" s="170"/>
      <c r="K522" s="170"/>
      <c r="L522" s="170"/>
      <c r="M522" s="659" t="s">
        <v>313</v>
      </c>
      <c r="N522" s="163"/>
      <c r="O522" s="163"/>
      <c r="P522" s="165"/>
      <c r="Q522" s="365"/>
      <c r="R522" s="259" t="str">
        <f t="shared" si="225"/>
        <v/>
      </c>
      <c r="S522" s="260" t="str">
        <f>IF(R522="","",IF(R541="Y",T522,IF(R522&gt;=R533-$AA$35*R537,IF(R522&lt;=R533+$AA$35*R537,R522,""),"")))</f>
        <v/>
      </c>
      <c r="T522" s="259" t="str">
        <f t="shared" si="226"/>
        <v/>
      </c>
      <c r="U522" s="259" t="str">
        <f t="shared" si="215"/>
        <v>TWh Used/TWh supplied</v>
      </c>
      <c r="V522" s="39"/>
      <c r="W522" s="39"/>
      <c r="Y522" s="526"/>
      <c r="Z522" s="5"/>
      <c r="AA522" s="5"/>
      <c r="AB522" s="5"/>
      <c r="AC522" s="5"/>
      <c r="AD522" s="5"/>
      <c r="AE522" s="5"/>
      <c r="AF522" s="5"/>
      <c r="AG522" s="5"/>
      <c r="AH522" s="5"/>
      <c r="AI522" s="5"/>
      <c r="AJ522" s="5"/>
      <c r="AK522" s="5"/>
      <c r="AL522" s="5"/>
      <c r="AM522" s="5"/>
      <c r="AN522" s="5"/>
      <c r="AO522" s="481"/>
      <c r="AP522" s="269"/>
      <c r="AQ522" s="269"/>
      <c r="AR522" s="600"/>
      <c r="AS522" s="269"/>
      <c r="AT522" s="598" t="str">
        <f t="shared" si="227"/>
        <v/>
      </c>
      <c r="AU522" s="598" t="str">
        <f t="shared" si="227"/>
        <v/>
      </c>
      <c r="AV522" s="269"/>
      <c r="AW522" s="598" t="str">
        <f t="shared" si="216"/>
        <v/>
      </c>
      <c r="AX522" s="598" t="str">
        <f t="shared" si="216"/>
        <v/>
      </c>
      <c r="AY522" s="269"/>
      <c r="AZ522" s="598" t="str">
        <f t="shared" si="217"/>
        <v/>
      </c>
      <c r="BA522" s="598" t="str">
        <f t="shared" si="217"/>
        <v/>
      </c>
      <c r="BB522" s="269"/>
      <c r="BC522" s="598" t="str">
        <f t="shared" si="218"/>
        <v/>
      </c>
      <c r="BD522" s="598" t="str">
        <f t="shared" si="218"/>
        <v/>
      </c>
      <c r="BE522" s="269"/>
      <c r="BF522" s="598" t="str">
        <f t="shared" si="219"/>
        <v/>
      </c>
      <c r="BG522" s="598" t="str">
        <f t="shared" si="219"/>
        <v/>
      </c>
      <c r="BH522" s="269"/>
      <c r="BI522" s="598" t="str">
        <f t="shared" si="220"/>
        <v/>
      </c>
      <c r="BJ522" s="598" t="str">
        <f t="shared" si="220"/>
        <v/>
      </c>
      <c r="BK522" s="269"/>
      <c r="BL522" s="598" t="str">
        <f t="shared" si="221"/>
        <v/>
      </c>
      <c r="BM522" s="598" t="str">
        <f t="shared" si="221"/>
        <v/>
      </c>
      <c r="BN522" s="269"/>
      <c r="BO522" s="598" t="str">
        <f t="shared" si="222"/>
        <v/>
      </c>
      <c r="BP522" s="598" t="str">
        <f t="shared" si="222"/>
        <v/>
      </c>
      <c r="BQ522" s="269"/>
      <c r="BR522" s="598" t="str">
        <f t="shared" si="223"/>
        <v/>
      </c>
      <c r="BS522" s="598" t="str">
        <f t="shared" si="223"/>
        <v/>
      </c>
      <c r="BT522" s="269"/>
      <c r="BU522" s="598" t="str">
        <f t="shared" si="224"/>
        <v/>
      </c>
      <c r="BV522" s="598" t="str">
        <f t="shared" si="224"/>
        <v/>
      </c>
      <c r="BW522" s="269"/>
      <c r="BX522" s="481"/>
    </row>
    <row r="523" spans="1:76" s="2" customFormat="1" ht="14">
      <c r="A523" s="159">
        <v>11</v>
      </c>
      <c r="B523" s="301" t="str">
        <f t="shared" si="214"/>
        <v xml:space="preserve">: </v>
      </c>
      <c r="C523" s="168"/>
      <c r="D523" s="162"/>
      <c r="E523" s="162"/>
      <c r="F523" s="169"/>
      <c r="G523" s="161"/>
      <c r="H523" s="162"/>
      <c r="I523" s="162"/>
      <c r="J523" s="170"/>
      <c r="K523" s="170"/>
      <c r="L523" s="170"/>
      <c r="M523" s="659" t="s">
        <v>313</v>
      </c>
      <c r="N523" s="163"/>
      <c r="O523" s="163"/>
      <c r="P523" s="165"/>
      <c r="Q523" s="365"/>
      <c r="R523" s="259" t="str">
        <f t="shared" si="225"/>
        <v/>
      </c>
      <c r="S523" s="260" t="str">
        <f>IF(R523="","",IF(R541="Y",T523,IF(R523&gt;=R533-$AA$35*R537,IF(R523&lt;=R533+$AA$35*R537,R523,""),"")))</f>
        <v/>
      </c>
      <c r="T523" s="259" t="str">
        <f t="shared" si="226"/>
        <v/>
      </c>
      <c r="U523" s="259" t="str">
        <f t="shared" si="215"/>
        <v>TWh Used/TWh supplied</v>
      </c>
      <c r="V523" s="39"/>
      <c r="W523" s="39"/>
      <c r="Y523" s="526"/>
      <c r="Z523" s="5"/>
      <c r="AA523" s="5"/>
      <c r="AB523" s="5"/>
      <c r="AC523" s="5"/>
      <c r="AD523" s="5"/>
      <c r="AE523" s="5"/>
      <c r="AF523" s="5"/>
      <c r="AG523" s="5"/>
      <c r="AH523" s="5"/>
      <c r="AI523" s="5"/>
      <c r="AJ523" s="5"/>
      <c r="AK523" s="5"/>
      <c r="AL523" s="5"/>
      <c r="AM523" s="5"/>
      <c r="AN523" s="5"/>
      <c r="AO523" s="481"/>
      <c r="AP523" s="269"/>
      <c r="AQ523" s="269"/>
      <c r="AR523" s="600"/>
      <c r="AS523" s="269"/>
      <c r="AT523" s="598" t="str">
        <f t="shared" si="227"/>
        <v/>
      </c>
      <c r="AU523" s="598" t="str">
        <f t="shared" si="227"/>
        <v/>
      </c>
      <c r="AV523" s="269"/>
      <c r="AW523" s="598" t="str">
        <f t="shared" si="216"/>
        <v/>
      </c>
      <c r="AX523" s="598" t="str">
        <f t="shared" si="216"/>
        <v/>
      </c>
      <c r="AY523" s="269"/>
      <c r="AZ523" s="598" t="str">
        <f t="shared" si="217"/>
        <v/>
      </c>
      <c r="BA523" s="598" t="str">
        <f t="shared" si="217"/>
        <v/>
      </c>
      <c r="BB523" s="269"/>
      <c r="BC523" s="598" t="str">
        <f t="shared" si="218"/>
        <v/>
      </c>
      <c r="BD523" s="598" t="str">
        <f t="shared" si="218"/>
        <v/>
      </c>
      <c r="BE523" s="269"/>
      <c r="BF523" s="598" t="str">
        <f t="shared" si="219"/>
        <v/>
      </c>
      <c r="BG523" s="598" t="str">
        <f t="shared" si="219"/>
        <v/>
      </c>
      <c r="BH523" s="269"/>
      <c r="BI523" s="598" t="str">
        <f t="shared" si="220"/>
        <v/>
      </c>
      <c r="BJ523" s="598" t="str">
        <f t="shared" si="220"/>
        <v/>
      </c>
      <c r="BK523" s="269"/>
      <c r="BL523" s="598" t="str">
        <f t="shared" si="221"/>
        <v/>
      </c>
      <c r="BM523" s="598" t="str">
        <f t="shared" si="221"/>
        <v/>
      </c>
      <c r="BN523" s="269"/>
      <c r="BO523" s="598" t="str">
        <f t="shared" si="222"/>
        <v/>
      </c>
      <c r="BP523" s="598" t="str">
        <f t="shared" si="222"/>
        <v/>
      </c>
      <c r="BQ523" s="269"/>
      <c r="BR523" s="598" t="str">
        <f t="shared" si="223"/>
        <v/>
      </c>
      <c r="BS523" s="598" t="str">
        <f t="shared" si="223"/>
        <v/>
      </c>
      <c r="BT523" s="269"/>
      <c r="BU523" s="598" t="str">
        <f t="shared" si="224"/>
        <v/>
      </c>
      <c r="BV523" s="598" t="str">
        <f t="shared" si="224"/>
        <v/>
      </c>
      <c r="BW523" s="269"/>
      <c r="BX523" s="481"/>
    </row>
    <row r="524" spans="1:76" s="2" customFormat="1" ht="14">
      <c r="A524" s="159">
        <v>12</v>
      </c>
      <c r="B524" s="301" t="str">
        <f t="shared" si="214"/>
        <v xml:space="preserve">: </v>
      </c>
      <c r="C524" s="169"/>
      <c r="D524" s="169"/>
      <c r="E524" s="169"/>
      <c r="F524" s="169"/>
      <c r="G524" s="161"/>
      <c r="H524" s="162"/>
      <c r="I524" s="162"/>
      <c r="J524" s="170"/>
      <c r="K524" s="170"/>
      <c r="L524" s="170"/>
      <c r="M524" s="659" t="s">
        <v>313</v>
      </c>
      <c r="N524" s="163"/>
      <c r="O524" s="163"/>
      <c r="P524" s="165"/>
      <c r="Q524" s="365"/>
      <c r="R524" s="259" t="str">
        <f t="shared" si="225"/>
        <v/>
      </c>
      <c r="S524" s="260" t="str">
        <f>IF(R524="","",IF(R541="Y",T524,IF(R524&gt;=R533-$AA$35*R537,IF(R524&lt;=R533+$AA$35*R537,R524,""),"")))</f>
        <v/>
      </c>
      <c r="T524" s="259" t="str">
        <f t="shared" si="226"/>
        <v/>
      </c>
      <c r="U524" s="259" t="str">
        <f t="shared" si="215"/>
        <v>TWh Used/TWh supplied</v>
      </c>
      <c r="V524" s="39"/>
      <c r="W524" s="39"/>
      <c r="Y524" s="526"/>
      <c r="Z524" s="5"/>
      <c r="AA524" s="5"/>
      <c r="AB524" s="5"/>
      <c r="AC524" s="5"/>
      <c r="AD524" s="5"/>
      <c r="AE524" s="5"/>
      <c r="AF524" s="5"/>
      <c r="AG524" s="5"/>
      <c r="AH524" s="5"/>
      <c r="AI524" s="5"/>
      <c r="AJ524" s="5"/>
      <c r="AK524" s="5"/>
      <c r="AL524" s="5"/>
      <c r="AM524" s="5"/>
      <c r="AN524" s="5"/>
      <c r="AO524" s="481"/>
      <c r="AP524" s="269"/>
      <c r="AQ524" s="269"/>
      <c r="AR524" s="600"/>
      <c r="AS524" s="269"/>
      <c r="AT524" s="598" t="str">
        <f t="shared" si="227"/>
        <v/>
      </c>
      <c r="AU524" s="598" t="str">
        <f t="shared" si="227"/>
        <v/>
      </c>
      <c r="AV524" s="269"/>
      <c r="AW524" s="598" t="str">
        <f t="shared" si="216"/>
        <v/>
      </c>
      <c r="AX524" s="598" t="str">
        <f t="shared" si="216"/>
        <v/>
      </c>
      <c r="AY524" s="269"/>
      <c r="AZ524" s="598" t="str">
        <f t="shared" si="217"/>
        <v/>
      </c>
      <c r="BA524" s="598" t="str">
        <f t="shared" si="217"/>
        <v/>
      </c>
      <c r="BB524" s="269"/>
      <c r="BC524" s="598" t="str">
        <f t="shared" si="218"/>
        <v/>
      </c>
      <c r="BD524" s="598" t="str">
        <f t="shared" si="218"/>
        <v/>
      </c>
      <c r="BE524" s="269"/>
      <c r="BF524" s="598" t="str">
        <f t="shared" si="219"/>
        <v/>
      </c>
      <c r="BG524" s="598" t="str">
        <f t="shared" si="219"/>
        <v/>
      </c>
      <c r="BH524" s="269"/>
      <c r="BI524" s="598" t="str">
        <f t="shared" si="220"/>
        <v/>
      </c>
      <c r="BJ524" s="598" t="str">
        <f t="shared" si="220"/>
        <v/>
      </c>
      <c r="BK524" s="269"/>
      <c r="BL524" s="598" t="str">
        <f t="shared" si="221"/>
        <v/>
      </c>
      <c r="BM524" s="598" t="str">
        <f t="shared" si="221"/>
        <v/>
      </c>
      <c r="BN524" s="269"/>
      <c r="BO524" s="598" t="str">
        <f t="shared" si="222"/>
        <v/>
      </c>
      <c r="BP524" s="598" t="str">
        <f t="shared" si="222"/>
        <v/>
      </c>
      <c r="BQ524" s="269"/>
      <c r="BR524" s="598" t="str">
        <f t="shared" si="223"/>
        <v/>
      </c>
      <c r="BS524" s="598" t="str">
        <f t="shared" si="223"/>
        <v/>
      </c>
      <c r="BT524" s="269"/>
      <c r="BU524" s="598" t="str">
        <f t="shared" si="224"/>
        <v/>
      </c>
      <c r="BV524" s="598" t="str">
        <f t="shared" si="224"/>
        <v/>
      </c>
      <c r="BW524" s="269"/>
      <c r="BX524" s="481"/>
    </row>
    <row r="525" spans="1:76" s="2" customFormat="1" ht="14">
      <c r="A525" s="159">
        <v>13</v>
      </c>
      <c r="B525" s="301" t="str">
        <f t="shared" si="214"/>
        <v xml:space="preserve">: </v>
      </c>
      <c r="C525" s="169"/>
      <c r="D525" s="169"/>
      <c r="E525" s="169"/>
      <c r="F525" s="169"/>
      <c r="G525" s="161"/>
      <c r="H525" s="162"/>
      <c r="I525" s="162"/>
      <c r="J525" s="170"/>
      <c r="K525" s="170"/>
      <c r="L525" s="170"/>
      <c r="M525" s="659" t="s">
        <v>313</v>
      </c>
      <c r="N525" s="163"/>
      <c r="O525" s="163"/>
      <c r="P525" s="165"/>
      <c r="Q525" s="365"/>
      <c r="R525" s="259" t="str">
        <f t="shared" si="225"/>
        <v/>
      </c>
      <c r="S525" s="260" t="str">
        <f>IF(R525="","",IF(R541="Y",T525,IF(R525&gt;=R533-$AA$35*R537,IF(R525&lt;=R533+$AA$35*R537,R525,""),"")))</f>
        <v/>
      </c>
      <c r="T525" s="259" t="str">
        <f t="shared" si="226"/>
        <v/>
      </c>
      <c r="U525" s="259" t="str">
        <f t="shared" si="215"/>
        <v>TWh Used/TWh supplied</v>
      </c>
      <c r="V525" s="39"/>
      <c r="W525" s="39"/>
      <c r="Y525" s="526"/>
      <c r="Z525" s="5"/>
      <c r="AA525" s="5"/>
      <c r="AB525" s="5"/>
      <c r="AC525" s="5"/>
      <c r="AD525" s="5"/>
      <c r="AE525" s="5"/>
      <c r="AF525" s="5"/>
      <c r="AG525" s="5"/>
      <c r="AH525" s="5"/>
      <c r="AI525" s="5"/>
      <c r="AJ525" s="5"/>
      <c r="AK525" s="5"/>
      <c r="AL525" s="5"/>
      <c r="AM525" s="5"/>
      <c r="AN525" s="5"/>
      <c r="AO525" s="481"/>
      <c r="AP525" s="269"/>
      <c r="AQ525" s="269"/>
      <c r="AR525" s="600"/>
      <c r="AS525" s="269"/>
      <c r="AT525" s="598" t="str">
        <f t="shared" si="227"/>
        <v/>
      </c>
      <c r="AU525" s="598" t="str">
        <f t="shared" si="227"/>
        <v/>
      </c>
      <c r="AV525" s="269"/>
      <c r="AW525" s="598" t="str">
        <f t="shared" si="216"/>
        <v/>
      </c>
      <c r="AX525" s="598" t="str">
        <f t="shared" si="216"/>
        <v/>
      </c>
      <c r="AY525" s="269"/>
      <c r="AZ525" s="598" t="str">
        <f t="shared" si="217"/>
        <v/>
      </c>
      <c r="BA525" s="598" t="str">
        <f t="shared" si="217"/>
        <v/>
      </c>
      <c r="BB525" s="269"/>
      <c r="BC525" s="598" t="str">
        <f t="shared" si="218"/>
        <v/>
      </c>
      <c r="BD525" s="598" t="str">
        <f t="shared" si="218"/>
        <v/>
      </c>
      <c r="BE525" s="269"/>
      <c r="BF525" s="598" t="str">
        <f t="shared" si="219"/>
        <v/>
      </c>
      <c r="BG525" s="598" t="str">
        <f t="shared" si="219"/>
        <v/>
      </c>
      <c r="BH525" s="269"/>
      <c r="BI525" s="598" t="str">
        <f t="shared" si="220"/>
        <v/>
      </c>
      <c r="BJ525" s="598" t="str">
        <f t="shared" si="220"/>
        <v/>
      </c>
      <c r="BK525" s="269"/>
      <c r="BL525" s="598" t="str">
        <f t="shared" si="221"/>
        <v/>
      </c>
      <c r="BM525" s="598" t="str">
        <f t="shared" si="221"/>
        <v/>
      </c>
      <c r="BN525" s="269"/>
      <c r="BO525" s="598" t="str">
        <f t="shared" si="222"/>
        <v/>
      </c>
      <c r="BP525" s="598" t="str">
        <f t="shared" si="222"/>
        <v/>
      </c>
      <c r="BQ525" s="269"/>
      <c r="BR525" s="598" t="str">
        <f t="shared" si="223"/>
        <v/>
      </c>
      <c r="BS525" s="598" t="str">
        <f t="shared" si="223"/>
        <v/>
      </c>
      <c r="BT525" s="269"/>
      <c r="BU525" s="598" t="str">
        <f t="shared" si="224"/>
        <v/>
      </c>
      <c r="BV525" s="598" t="str">
        <f t="shared" si="224"/>
        <v/>
      </c>
      <c r="BW525" s="269"/>
      <c r="BX525" s="481"/>
    </row>
    <row r="526" spans="1:76" s="2" customFormat="1" ht="14">
      <c r="A526" s="159">
        <v>14</v>
      </c>
      <c r="B526" s="301" t="str">
        <f t="shared" si="214"/>
        <v xml:space="preserve">: </v>
      </c>
      <c r="C526" s="169"/>
      <c r="D526" s="169"/>
      <c r="E526" s="169"/>
      <c r="F526" s="169"/>
      <c r="G526" s="161"/>
      <c r="H526" s="162"/>
      <c r="I526" s="162"/>
      <c r="J526" s="170"/>
      <c r="K526" s="170"/>
      <c r="L526" s="170"/>
      <c r="M526" s="659" t="s">
        <v>313</v>
      </c>
      <c r="N526" s="163"/>
      <c r="O526" s="163"/>
      <c r="P526" s="165"/>
      <c r="Q526" s="365"/>
      <c r="R526" s="259" t="str">
        <f t="shared" si="225"/>
        <v/>
      </c>
      <c r="S526" s="260" t="str">
        <f>IF(R526="","",IF(R541="Y",T526,IF(R526&gt;=R533-$AA$35*R537,IF(R526&lt;=R533+$AA$35*R537,R526,""),"")))</f>
        <v/>
      </c>
      <c r="T526" s="259" t="str">
        <f t="shared" si="226"/>
        <v/>
      </c>
      <c r="U526" s="259" t="str">
        <f t="shared" si="215"/>
        <v>TWh Used/TWh supplied</v>
      </c>
      <c r="V526" s="39"/>
      <c r="W526" s="39"/>
      <c r="Y526" s="526"/>
      <c r="Z526" s="5"/>
      <c r="AA526" s="5"/>
      <c r="AB526" s="5"/>
      <c r="AC526" s="5"/>
      <c r="AD526" s="5"/>
      <c r="AE526" s="5"/>
      <c r="AF526" s="5"/>
      <c r="AG526" s="5"/>
      <c r="AH526" s="5"/>
      <c r="AI526" s="5"/>
      <c r="AJ526" s="5"/>
      <c r="AK526" s="5"/>
      <c r="AL526" s="5"/>
      <c r="AM526" s="5"/>
      <c r="AN526" s="5"/>
      <c r="AO526" s="481"/>
      <c r="AP526" s="269"/>
      <c r="AQ526" s="269"/>
      <c r="AR526" s="600"/>
      <c r="AS526" s="269"/>
      <c r="AT526" s="598" t="str">
        <f t="shared" si="227"/>
        <v/>
      </c>
      <c r="AU526" s="598" t="str">
        <f t="shared" si="227"/>
        <v/>
      </c>
      <c r="AV526" s="269"/>
      <c r="AW526" s="598" t="str">
        <f t="shared" si="216"/>
        <v/>
      </c>
      <c r="AX526" s="598" t="str">
        <f t="shared" si="216"/>
        <v/>
      </c>
      <c r="AY526" s="269"/>
      <c r="AZ526" s="598" t="str">
        <f t="shared" si="217"/>
        <v/>
      </c>
      <c r="BA526" s="598" t="str">
        <f t="shared" si="217"/>
        <v/>
      </c>
      <c r="BB526" s="269"/>
      <c r="BC526" s="598" t="str">
        <f t="shared" si="218"/>
        <v/>
      </c>
      <c r="BD526" s="598" t="str">
        <f t="shared" si="218"/>
        <v/>
      </c>
      <c r="BE526" s="269"/>
      <c r="BF526" s="598" t="str">
        <f t="shared" si="219"/>
        <v/>
      </c>
      <c r="BG526" s="598" t="str">
        <f t="shared" si="219"/>
        <v/>
      </c>
      <c r="BH526" s="269"/>
      <c r="BI526" s="598" t="str">
        <f t="shared" si="220"/>
        <v/>
      </c>
      <c r="BJ526" s="598" t="str">
        <f t="shared" si="220"/>
        <v/>
      </c>
      <c r="BK526" s="269"/>
      <c r="BL526" s="598" t="str">
        <f t="shared" si="221"/>
        <v/>
      </c>
      <c r="BM526" s="598" t="str">
        <f t="shared" si="221"/>
        <v/>
      </c>
      <c r="BN526" s="269"/>
      <c r="BO526" s="598" t="str">
        <f t="shared" si="222"/>
        <v/>
      </c>
      <c r="BP526" s="598" t="str">
        <f t="shared" si="222"/>
        <v/>
      </c>
      <c r="BQ526" s="269"/>
      <c r="BR526" s="598" t="str">
        <f t="shared" si="223"/>
        <v/>
      </c>
      <c r="BS526" s="598" t="str">
        <f t="shared" si="223"/>
        <v/>
      </c>
      <c r="BT526" s="269"/>
      <c r="BU526" s="598" t="str">
        <f t="shared" si="224"/>
        <v/>
      </c>
      <c r="BV526" s="598" t="str">
        <f t="shared" si="224"/>
        <v/>
      </c>
      <c r="BW526" s="269"/>
      <c r="BX526" s="481"/>
    </row>
    <row r="527" spans="1:76" s="2" customFormat="1" ht="14">
      <c r="A527" s="159">
        <v>15</v>
      </c>
      <c r="B527" s="301" t="str">
        <f t="shared" si="214"/>
        <v xml:space="preserve">: </v>
      </c>
      <c r="C527" s="169"/>
      <c r="D527" s="169"/>
      <c r="E527" s="169"/>
      <c r="F527" s="169"/>
      <c r="G527" s="161"/>
      <c r="H527" s="162"/>
      <c r="I527" s="162"/>
      <c r="J527" s="170"/>
      <c r="K527" s="170"/>
      <c r="L527" s="170"/>
      <c r="M527" s="659" t="s">
        <v>313</v>
      </c>
      <c r="N527" s="163"/>
      <c r="O527" s="163"/>
      <c r="P527" s="165"/>
      <c r="Q527" s="365"/>
      <c r="R527" s="259" t="str">
        <f t="shared" si="225"/>
        <v/>
      </c>
      <c r="S527" s="260" t="str">
        <f>IF(R527="","",IF(R541="Y",T527,IF(R527&gt;=R533-$AA$35*R537,IF(R527&lt;=R533+$AA$35*R537,R527,""),"")))</f>
        <v/>
      </c>
      <c r="T527" s="259" t="str">
        <f t="shared" si="226"/>
        <v/>
      </c>
      <c r="U527" s="259" t="str">
        <f t="shared" si="215"/>
        <v>TWh Used/TWh supplied</v>
      </c>
      <c r="V527" s="39"/>
      <c r="W527" s="39"/>
      <c r="Y527" s="526"/>
      <c r="Z527" s="5"/>
      <c r="AA527" s="5"/>
      <c r="AB527" s="5"/>
      <c r="AC527" s="5"/>
      <c r="AD527" s="5"/>
      <c r="AE527" s="5"/>
      <c r="AF527" s="5"/>
      <c r="AG527" s="5"/>
      <c r="AH527" s="5"/>
      <c r="AI527" s="5"/>
      <c r="AJ527" s="5"/>
      <c r="AK527" s="5"/>
      <c r="AL527" s="5"/>
      <c r="AM527" s="5"/>
      <c r="AN527" s="5"/>
      <c r="AO527" s="481"/>
      <c r="AP527" s="269"/>
      <c r="AQ527" s="269"/>
      <c r="AR527" s="600"/>
      <c r="AS527" s="269"/>
      <c r="AT527" s="598" t="str">
        <f t="shared" si="227"/>
        <v/>
      </c>
      <c r="AU527" s="598" t="str">
        <f t="shared" si="227"/>
        <v/>
      </c>
      <c r="AV527" s="269"/>
      <c r="AW527" s="598" t="str">
        <f t="shared" si="216"/>
        <v/>
      </c>
      <c r="AX527" s="598" t="str">
        <f t="shared" si="216"/>
        <v/>
      </c>
      <c r="AY527" s="269"/>
      <c r="AZ527" s="598" t="str">
        <f t="shared" si="217"/>
        <v/>
      </c>
      <c r="BA527" s="598" t="str">
        <f t="shared" si="217"/>
        <v/>
      </c>
      <c r="BB527" s="269"/>
      <c r="BC527" s="598" t="str">
        <f t="shared" si="218"/>
        <v/>
      </c>
      <c r="BD527" s="598" t="str">
        <f t="shared" si="218"/>
        <v/>
      </c>
      <c r="BE527" s="269"/>
      <c r="BF527" s="598" t="str">
        <f t="shared" si="219"/>
        <v/>
      </c>
      <c r="BG527" s="598" t="str">
        <f t="shared" si="219"/>
        <v/>
      </c>
      <c r="BH527" s="269"/>
      <c r="BI527" s="598" t="str">
        <f t="shared" si="220"/>
        <v/>
      </c>
      <c r="BJ527" s="598" t="str">
        <f t="shared" si="220"/>
        <v/>
      </c>
      <c r="BK527" s="269"/>
      <c r="BL527" s="598" t="str">
        <f t="shared" si="221"/>
        <v/>
      </c>
      <c r="BM527" s="598" t="str">
        <f t="shared" si="221"/>
        <v/>
      </c>
      <c r="BN527" s="269"/>
      <c r="BO527" s="598" t="str">
        <f t="shared" si="222"/>
        <v/>
      </c>
      <c r="BP527" s="598" t="str">
        <f t="shared" si="222"/>
        <v/>
      </c>
      <c r="BQ527" s="269"/>
      <c r="BR527" s="598" t="str">
        <f t="shared" si="223"/>
        <v/>
      </c>
      <c r="BS527" s="598" t="str">
        <f t="shared" si="223"/>
        <v/>
      </c>
      <c r="BT527" s="269"/>
      <c r="BU527" s="598" t="str">
        <f t="shared" si="224"/>
        <v/>
      </c>
      <c r="BV527" s="598" t="str">
        <f t="shared" si="224"/>
        <v/>
      </c>
      <c r="BW527" s="269"/>
      <c r="BX527" s="481"/>
    </row>
    <row r="528" spans="1:76" s="2" customFormat="1" ht="14">
      <c r="A528" s="159">
        <v>16</v>
      </c>
      <c r="B528" s="301" t="str">
        <f t="shared" si="214"/>
        <v xml:space="preserve">: </v>
      </c>
      <c r="C528" s="169"/>
      <c r="D528" s="169"/>
      <c r="E528" s="169"/>
      <c r="F528" s="169"/>
      <c r="G528" s="161"/>
      <c r="H528" s="162"/>
      <c r="I528" s="162"/>
      <c r="J528" s="170"/>
      <c r="K528" s="170"/>
      <c r="L528" s="170"/>
      <c r="M528" s="659" t="s">
        <v>313</v>
      </c>
      <c r="N528" s="163"/>
      <c r="O528" s="163"/>
      <c r="P528" s="165"/>
      <c r="Q528" s="365"/>
      <c r="R528" s="259" t="str">
        <f t="shared" si="225"/>
        <v/>
      </c>
      <c r="S528" s="260" t="str">
        <f>IF(R528="","",IF(R541="Y",T528,IF(R528&gt;=R533-$AA$35*R537,IF(R528&lt;=R533+$AA$35*R537,R528,""),"")))</f>
        <v/>
      </c>
      <c r="T528" s="259" t="str">
        <f t="shared" si="226"/>
        <v/>
      </c>
      <c r="U528" s="259" t="str">
        <f t="shared" si="215"/>
        <v>TWh Used/TWh supplied</v>
      </c>
      <c r="V528" s="39"/>
      <c r="W528" s="39"/>
      <c r="Y528" s="526"/>
      <c r="Z528" s="5"/>
      <c r="AA528" s="5"/>
      <c r="AB528" s="5"/>
      <c r="AC528" s="5"/>
      <c r="AD528" s="5"/>
      <c r="AE528" s="5"/>
      <c r="AF528" s="5"/>
      <c r="AG528" s="5"/>
      <c r="AH528" s="5"/>
      <c r="AI528" s="5"/>
      <c r="AJ528" s="5"/>
      <c r="AK528" s="5"/>
      <c r="AL528" s="5"/>
      <c r="AM528" s="5"/>
      <c r="AN528" s="5"/>
      <c r="AO528" s="481"/>
      <c r="AP528" s="269"/>
      <c r="AQ528" s="269"/>
      <c r="AR528" s="600"/>
      <c r="AS528" s="269"/>
      <c r="AT528" s="598" t="str">
        <f t="shared" si="227"/>
        <v/>
      </c>
      <c r="AU528" s="598" t="str">
        <f t="shared" si="227"/>
        <v/>
      </c>
      <c r="AV528" s="269"/>
      <c r="AW528" s="598" t="str">
        <f t="shared" si="216"/>
        <v/>
      </c>
      <c r="AX528" s="598" t="str">
        <f t="shared" si="216"/>
        <v/>
      </c>
      <c r="AY528" s="269"/>
      <c r="AZ528" s="598" t="str">
        <f t="shared" si="217"/>
        <v/>
      </c>
      <c r="BA528" s="598" t="str">
        <f t="shared" si="217"/>
        <v/>
      </c>
      <c r="BB528" s="269"/>
      <c r="BC528" s="598" t="str">
        <f t="shared" si="218"/>
        <v/>
      </c>
      <c r="BD528" s="598" t="str">
        <f t="shared" si="218"/>
        <v/>
      </c>
      <c r="BE528" s="269"/>
      <c r="BF528" s="598" t="str">
        <f t="shared" si="219"/>
        <v/>
      </c>
      <c r="BG528" s="598" t="str">
        <f t="shared" si="219"/>
        <v/>
      </c>
      <c r="BH528" s="269"/>
      <c r="BI528" s="598" t="str">
        <f t="shared" si="220"/>
        <v/>
      </c>
      <c r="BJ528" s="598" t="str">
        <f t="shared" si="220"/>
        <v/>
      </c>
      <c r="BK528" s="269"/>
      <c r="BL528" s="598" t="str">
        <f t="shared" si="221"/>
        <v/>
      </c>
      <c r="BM528" s="598" t="str">
        <f t="shared" si="221"/>
        <v/>
      </c>
      <c r="BN528" s="269"/>
      <c r="BO528" s="598" t="str">
        <f t="shared" si="222"/>
        <v/>
      </c>
      <c r="BP528" s="598" t="str">
        <f t="shared" si="222"/>
        <v/>
      </c>
      <c r="BQ528" s="269"/>
      <c r="BR528" s="598" t="str">
        <f t="shared" si="223"/>
        <v/>
      </c>
      <c r="BS528" s="598" t="str">
        <f t="shared" si="223"/>
        <v/>
      </c>
      <c r="BT528" s="269"/>
      <c r="BU528" s="598" t="str">
        <f t="shared" si="224"/>
        <v/>
      </c>
      <c r="BV528" s="598" t="str">
        <f t="shared" si="224"/>
        <v/>
      </c>
      <c r="BW528" s="269"/>
      <c r="BX528" s="481"/>
    </row>
    <row r="529" spans="1:76" s="2" customFormat="1" ht="14">
      <c r="A529" s="159">
        <v>17</v>
      </c>
      <c r="B529" s="301" t="str">
        <f t="shared" si="214"/>
        <v xml:space="preserve">: </v>
      </c>
      <c r="C529" s="168"/>
      <c r="D529" s="162"/>
      <c r="E529" s="162"/>
      <c r="F529" s="169"/>
      <c r="G529" s="161"/>
      <c r="H529" s="162"/>
      <c r="I529" s="162"/>
      <c r="J529" s="170"/>
      <c r="K529" s="170"/>
      <c r="L529" s="170"/>
      <c r="M529" s="659" t="s">
        <v>313</v>
      </c>
      <c r="N529" s="163"/>
      <c r="O529" s="163"/>
      <c r="P529" s="165"/>
      <c r="Q529" s="365"/>
      <c r="R529" s="259" t="str">
        <f t="shared" si="225"/>
        <v/>
      </c>
      <c r="S529" s="260" t="str">
        <f>IF(R529="","",IF(R541="Y",T529,IF(R529&gt;=R533-$AA$35*R537,IF(R529&lt;=R533+$AA$35*R537,R529,""),"")))</f>
        <v/>
      </c>
      <c r="T529" s="259" t="str">
        <f t="shared" si="226"/>
        <v/>
      </c>
      <c r="U529" s="259" t="str">
        <f t="shared" si="215"/>
        <v>TWh Used/TWh supplied</v>
      </c>
      <c r="V529" s="39"/>
      <c r="W529" s="39"/>
      <c r="Y529" s="526"/>
      <c r="Z529" s="5"/>
      <c r="AA529" s="5"/>
      <c r="AB529" s="5"/>
      <c r="AC529" s="5"/>
      <c r="AD529" s="5"/>
      <c r="AE529" s="5"/>
      <c r="AF529" s="5"/>
      <c r="AG529" s="5"/>
      <c r="AH529" s="5"/>
      <c r="AI529" s="5"/>
      <c r="AJ529" s="5"/>
      <c r="AK529" s="5"/>
      <c r="AL529" s="5"/>
      <c r="AM529" s="5"/>
      <c r="AN529" s="5"/>
      <c r="AO529" s="481"/>
      <c r="AP529" s="269"/>
      <c r="AQ529" s="269"/>
      <c r="AR529" s="600"/>
      <c r="AS529" s="269"/>
      <c r="AT529" s="598" t="str">
        <f t="shared" si="227"/>
        <v/>
      </c>
      <c r="AU529" s="598" t="str">
        <f t="shared" si="227"/>
        <v/>
      </c>
      <c r="AV529" s="269"/>
      <c r="AW529" s="598" t="str">
        <f t="shared" si="216"/>
        <v/>
      </c>
      <c r="AX529" s="598" t="str">
        <f t="shared" si="216"/>
        <v/>
      </c>
      <c r="AY529" s="269"/>
      <c r="AZ529" s="598" t="str">
        <f t="shared" si="217"/>
        <v/>
      </c>
      <c r="BA529" s="598" t="str">
        <f t="shared" si="217"/>
        <v/>
      </c>
      <c r="BB529" s="269"/>
      <c r="BC529" s="598" t="str">
        <f t="shared" si="218"/>
        <v/>
      </c>
      <c r="BD529" s="598" t="str">
        <f t="shared" si="218"/>
        <v/>
      </c>
      <c r="BE529" s="269"/>
      <c r="BF529" s="598" t="str">
        <f t="shared" si="219"/>
        <v/>
      </c>
      <c r="BG529" s="598" t="str">
        <f t="shared" si="219"/>
        <v/>
      </c>
      <c r="BH529" s="269"/>
      <c r="BI529" s="598" t="str">
        <f t="shared" si="220"/>
        <v/>
      </c>
      <c r="BJ529" s="598" t="str">
        <f t="shared" si="220"/>
        <v/>
      </c>
      <c r="BK529" s="269"/>
      <c r="BL529" s="598" t="str">
        <f t="shared" si="221"/>
        <v/>
      </c>
      <c r="BM529" s="598" t="str">
        <f t="shared" si="221"/>
        <v/>
      </c>
      <c r="BN529" s="269"/>
      <c r="BO529" s="598" t="str">
        <f t="shared" si="222"/>
        <v/>
      </c>
      <c r="BP529" s="598" t="str">
        <f t="shared" si="222"/>
        <v/>
      </c>
      <c r="BQ529" s="269"/>
      <c r="BR529" s="598" t="str">
        <f t="shared" si="223"/>
        <v/>
      </c>
      <c r="BS529" s="598" t="str">
        <f t="shared" si="223"/>
        <v/>
      </c>
      <c r="BT529" s="269"/>
      <c r="BU529" s="598" t="str">
        <f t="shared" si="224"/>
        <v/>
      </c>
      <c r="BV529" s="598" t="str">
        <f t="shared" si="224"/>
        <v/>
      </c>
      <c r="BW529" s="269"/>
      <c r="BX529" s="481"/>
    </row>
    <row r="530" spans="1:76" s="2" customFormat="1" ht="14">
      <c r="A530" s="159">
        <v>18</v>
      </c>
      <c r="B530" s="301" t="str">
        <f t="shared" si="214"/>
        <v xml:space="preserve">: </v>
      </c>
      <c r="C530" s="168"/>
      <c r="D530" s="162"/>
      <c r="E530" s="162"/>
      <c r="F530" s="169"/>
      <c r="G530" s="161"/>
      <c r="H530" s="162"/>
      <c r="I530" s="162"/>
      <c r="J530" s="170"/>
      <c r="K530" s="170"/>
      <c r="L530" s="170"/>
      <c r="M530" s="659" t="s">
        <v>313</v>
      </c>
      <c r="N530" s="163"/>
      <c r="O530" s="163"/>
      <c r="P530" s="165"/>
      <c r="Q530" s="365"/>
      <c r="R530" s="259" t="str">
        <f t="shared" si="225"/>
        <v/>
      </c>
      <c r="S530" s="260" t="str">
        <f>IF(R530="","",IF(R541="Y",T530,IF(R530&gt;=R533-$AA$35*R537,IF(R530&lt;=R533+$AA$35*R537,R530,""),"")))</f>
        <v/>
      </c>
      <c r="T530" s="259" t="str">
        <f t="shared" si="226"/>
        <v/>
      </c>
      <c r="U530" s="259" t="str">
        <f t="shared" si="215"/>
        <v>TWh Used/TWh supplied</v>
      </c>
      <c r="V530" s="39"/>
      <c r="W530" s="39"/>
      <c r="Y530" s="526"/>
      <c r="Z530" s="5"/>
      <c r="AA530" s="5"/>
      <c r="AB530" s="5"/>
      <c r="AC530" s="5"/>
      <c r="AD530" s="5"/>
      <c r="AE530" s="5"/>
      <c r="AF530" s="5"/>
      <c r="AG530" s="5"/>
      <c r="AH530" s="5"/>
      <c r="AI530" s="5"/>
      <c r="AJ530" s="5"/>
      <c r="AK530" s="5"/>
      <c r="AL530" s="5"/>
      <c r="AM530" s="5"/>
      <c r="AN530" s="5"/>
      <c r="AO530" s="481"/>
      <c r="AP530" s="269"/>
      <c r="AQ530" s="269"/>
      <c r="AR530" s="600"/>
      <c r="AS530" s="269"/>
      <c r="AT530" s="598" t="str">
        <f t="shared" si="227"/>
        <v/>
      </c>
      <c r="AU530" s="598" t="str">
        <f t="shared" si="227"/>
        <v/>
      </c>
      <c r="AV530" s="269"/>
      <c r="AW530" s="598" t="str">
        <f t="shared" si="216"/>
        <v/>
      </c>
      <c r="AX530" s="598" t="str">
        <f t="shared" si="216"/>
        <v/>
      </c>
      <c r="AY530" s="269"/>
      <c r="AZ530" s="598" t="str">
        <f t="shared" si="217"/>
        <v/>
      </c>
      <c r="BA530" s="598" t="str">
        <f t="shared" si="217"/>
        <v/>
      </c>
      <c r="BB530" s="269"/>
      <c r="BC530" s="598" t="str">
        <f t="shared" si="218"/>
        <v/>
      </c>
      <c r="BD530" s="598" t="str">
        <f t="shared" si="218"/>
        <v/>
      </c>
      <c r="BE530" s="269"/>
      <c r="BF530" s="598" t="str">
        <f t="shared" si="219"/>
        <v/>
      </c>
      <c r="BG530" s="598" t="str">
        <f t="shared" si="219"/>
        <v/>
      </c>
      <c r="BH530" s="269"/>
      <c r="BI530" s="598" t="str">
        <f t="shared" si="220"/>
        <v/>
      </c>
      <c r="BJ530" s="598" t="str">
        <f t="shared" si="220"/>
        <v/>
      </c>
      <c r="BK530" s="269"/>
      <c r="BL530" s="598" t="str">
        <f t="shared" si="221"/>
        <v/>
      </c>
      <c r="BM530" s="598" t="str">
        <f t="shared" si="221"/>
        <v/>
      </c>
      <c r="BN530" s="269"/>
      <c r="BO530" s="598" t="str">
        <f t="shared" si="222"/>
        <v/>
      </c>
      <c r="BP530" s="598" t="str">
        <f t="shared" si="222"/>
        <v/>
      </c>
      <c r="BQ530" s="269"/>
      <c r="BR530" s="598" t="str">
        <f t="shared" si="223"/>
        <v/>
      </c>
      <c r="BS530" s="598" t="str">
        <f t="shared" si="223"/>
        <v/>
      </c>
      <c r="BT530" s="269"/>
      <c r="BU530" s="598" t="str">
        <f t="shared" si="224"/>
        <v/>
      </c>
      <c r="BV530" s="598" t="str">
        <f t="shared" si="224"/>
        <v/>
      </c>
      <c r="BW530" s="269"/>
      <c r="BX530" s="481"/>
    </row>
    <row r="531" spans="1:76" s="2" customFormat="1" ht="14">
      <c r="A531" s="159">
        <v>19</v>
      </c>
      <c r="B531" s="301" t="str">
        <f t="shared" si="214"/>
        <v xml:space="preserve">: </v>
      </c>
      <c r="C531" s="168"/>
      <c r="D531" s="162"/>
      <c r="E531" s="162"/>
      <c r="F531" s="169"/>
      <c r="G531" s="161"/>
      <c r="H531" s="162"/>
      <c r="I531" s="162"/>
      <c r="J531" s="170"/>
      <c r="K531" s="170"/>
      <c r="L531" s="170"/>
      <c r="M531" s="659" t="s">
        <v>313</v>
      </c>
      <c r="N531" s="163"/>
      <c r="O531" s="163"/>
      <c r="P531" s="165"/>
      <c r="Q531" s="365"/>
      <c r="R531" s="259" t="str">
        <f t="shared" si="225"/>
        <v/>
      </c>
      <c r="S531" s="260" t="str">
        <f>IF(R531="","",IF(R541="Y",T531,IF(R531&gt;=R533-$AA$35*R537,IF(R531&lt;=R533+$AA$35*R537,R531,""),"")))</f>
        <v/>
      </c>
      <c r="T531" s="259" t="str">
        <f t="shared" si="226"/>
        <v/>
      </c>
      <c r="U531" s="259" t="str">
        <f t="shared" si="215"/>
        <v>TWh Used/TWh supplied</v>
      </c>
      <c r="V531" s="39"/>
      <c r="W531" s="39"/>
      <c r="Y531" s="526"/>
      <c r="Z531" s="5"/>
      <c r="AA531" s="5"/>
      <c r="AB531" s="5"/>
      <c r="AC531" s="5"/>
      <c r="AD531" s="5"/>
      <c r="AE531" s="5"/>
      <c r="AF531" s="5"/>
      <c r="AG531" s="5"/>
      <c r="AH531" s="5"/>
      <c r="AI531" s="5"/>
      <c r="AJ531" s="5"/>
      <c r="AK531" s="5"/>
      <c r="AL531" s="5"/>
      <c r="AM531" s="5"/>
      <c r="AN531" s="5"/>
      <c r="AO531" s="481"/>
      <c r="AP531" s="269"/>
      <c r="AQ531" s="269"/>
      <c r="AR531" s="600"/>
      <c r="AS531" s="269"/>
      <c r="AT531" s="598" t="str">
        <f t="shared" si="227"/>
        <v/>
      </c>
      <c r="AU531" s="598" t="str">
        <f t="shared" si="227"/>
        <v/>
      </c>
      <c r="AV531" s="269"/>
      <c r="AW531" s="598" t="str">
        <f t="shared" si="216"/>
        <v/>
      </c>
      <c r="AX531" s="598" t="str">
        <f t="shared" si="216"/>
        <v/>
      </c>
      <c r="AY531" s="269"/>
      <c r="AZ531" s="598" t="str">
        <f t="shared" si="217"/>
        <v/>
      </c>
      <c r="BA531" s="598" t="str">
        <f t="shared" si="217"/>
        <v/>
      </c>
      <c r="BB531" s="269"/>
      <c r="BC531" s="598" t="str">
        <f t="shared" si="218"/>
        <v/>
      </c>
      <c r="BD531" s="598" t="str">
        <f t="shared" si="218"/>
        <v/>
      </c>
      <c r="BE531" s="269"/>
      <c r="BF531" s="598" t="str">
        <f t="shared" si="219"/>
        <v/>
      </c>
      <c r="BG531" s="598" t="str">
        <f t="shared" si="219"/>
        <v/>
      </c>
      <c r="BH531" s="269"/>
      <c r="BI531" s="598" t="str">
        <f t="shared" si="220"/>
        <v/>
      </c>
      <c r="BJ531" s="598" t="str">
        <f t="shared" si="220"/>
        <v/>
      </c>
      <c r="BK531" s="269"/>
      <c r="BL531" s="598" t="str">
        <f t="shared" si="221"/>
        <v/>
      </c>
      <c r="BM531" s="598" t="str">
        <f t="shared" si="221"/>
        <v/>
      </c>
      <c r="BN531" s="269"/>
      <c r="BO531" s="598" t="str">
        <f t="shared" si="222"/>
        <v/>
      </c>
      <c r="BP531" s="598" t="str">
        <f t="shared" si="222"/>
        <v/>
      </c>
      <c r="BQ531" s="269"/>
      <c r="BR531" s="598" t="str">
        <f t="shared" si="223"/>
        <v/>
      </c>
      <c r="BS531" s="598" t="str">
        <f t="shared" si="223"/>
        <v/>
      </c>
      <c r="BT531" s="269"/>
      <c r="BU531" s="598" t="str">
        <f t="shared" si="224"/>
        <v/>
      </c>
      <c r="BV531" s="598" t="str">
        <f t="shared" si="224"/>
        <v/>
      </c>
      <c r="BW531" s="269"/>
      <c r="BX531" s="481"/>
    </row>
    <row r="532" spans="1:76" s="2" customFormat="1" ht="14">
      <c r="A532" s="159">
        <v>20</v>
      </c>
      <c r="B532" s="301" t="str">
        <f t="shared" si="214"/>
        <v xml:space="preserve">: </v>
      </c>
      <c r="C532" s="168"/>
      <c r="D532" s="162"/>
      <c r="E532" s="162"/>
      <c r="F532" s="169"/>
      <c r="G532" s="161"/>
      <c r="H532" s="162"/>
      <c r="I532" s="162"/>
      <c r="J532" s="170"/>
      <c r="K532" s="170"/>
      <c r="L532" s="170"/>
      <c r="M532" s="659" t="s">
        <v>313</v>
      </c>
      <c r="N532" s="163"/>
      <c r="O532" s="163"/>
      <c r="P532" s="165"/>
      <c r="Q532" s="365"/>
      <c r="R532" s="259" t="str">
        <f t="shared" si="225"/>
        <v/>
      </c>
      <c r="S532" s="260" t="str">
        <f>IF(R532="","",IF(R541="Y",T532,IF(R532&gt;=R533-$AA$35*R537,IF(R532&lt;=R533+$AA$35*R537,R532,""),"")))</f>
        <v/>
      </c>
      <c r="T532" s="259" t="str">
        <f t="shared" si="226"/>
        <v/>
      </c>
      <c r="U532" s="259" t="str">
        <f t="shared" si="215"/>
        <v>TWh Used/TWh supplied</v>
      </c>
      <c r="V532" s="39"/>
      <c r="W532" s="39"/>
      <c r="Y532" s="526"/>
      <c r="Z532" s="5"/>
      <c r="AA532" s="5"/>
      <c r="AB532" s="5"/>
      <c r="AC532" s="5"/>
      <c r="AD532" s="5"/>
      <c r="AE532" s="5"/>
      <c r="AF532" s="5"/>
      <c r="AG532" s="5"/>
      <c r="AH532" s="5"/>
      <c r="AI532" s="5"/>
      <c r="AJ532" s="5"/>
      <c r="AK532" s="5"/>
      <c r="AL532" s="5"/>
      <c r="AM532" s="5"/>
      <c r="AN532" s="5"/>
      <c r="AO532" s="481"/>
      <c r="AP532" s="269"/>
      <c r="AQ532" s="269"/>
      <c r="AR532" s="600"/>
      <c r="AS532" s="269"/>
      <c r="AT532" s="598" t="str">
        <f t="shared" si="227"/>
        <v/>
      </c>
      <c r="AU532" s="598" t="str">
        <f t="shared" si="227"/>
        <v/>
      </c>
      <c r="AV532" s="269"/>
      <c r="AW532" s="598" t="str">
        <f t="shared" si="216"/>
        <v/>
      </c>
      <c r="AX532" s="598" t="str">
        <f t="shared" si="216"/>
        <v/>
      </c>
      <c r="AY532" s="269"/>
      <c r="AZ532" s="598" t="str">
        <f t="shared" si="217"/>
        <v/>
      </c>
      <c r="BA532" s="598" t="str">
        <f t="shared" si="217"/>
        <v/>
      </c>
      <c r="BB532" s="269"/>
      <c r="BC532" s="598" t="str">
        <f t="shared" si="218"/>
        <v/>
      </c>
      <c r="BD532" s="598" t="str">
        <f t="shared" si="218"/>
        <v/>
      </c>
      <c r="BE532" s="269"/>
      <c r="BF532" s="598" t="str">
        <f t="shared" si="219"/>
        <v/>
      </c>
      <c r="BG532" s="598" t="str">
        <f t="shared" si="219"/>
        <v/>
      </c>
      <c r="BH532" s="269"/>
      <c r="BI532" s="598" t="str">
        <f t="shared" si="220"/>
        <v/>
      </c>
      <c r="BJ532" s="598" t="str">
        <f t="shared" si="220"/>
        <v/>
      </c>
      <c r="BK532" s="269"/>
      <c r="BL532" s="598" t="str">
        <f t="shared" si="221"/>
        <v/>
      </c>
      <c r="BM532" s="598" t="str">
        <f t="shared" si="221"/>
        <v/>
      </c>
      <c r="BN532" s="269"/>
      <c r="BO532" s="598" t="str">
        <f t="shared" si="222"/>
        <v/>
      </c>
      <c r="BP532" s="598" t="str">
        <f t="shared" si="222"/>
        <v/>
      </c>
      <c r="BQ532" s="269"/>
      <c r="BR532" s="598" t="str">
        <f t="shared" si="223"/>
        <v/>
      </c>
      <c r="BS532" s="598" t="str">
        <f t="shared" si="223"/>
        <v/>
      </c>
      <c r="BT532" s="269"/>
      <c r="BU532" s="598" t="str">
        <f t="shared" si="224"/>
        <v/>
      </c>
      <c r="BV532" s="598" t="str">
        <f t="shared" si="224"/>
        <v/>
      </c>
      <c r="BW532" s="269"/>
      <c r="BX532" s="481"/>
    </row>
    <row r="533" spans="1:76" s="2" customFormat="1" ht="14">
      <c r="A533" s="172"/>
      <c r="B533" s="302" t="s">
        <v>159</v>
      </c>
      <c r="C533" s="173"/>
      <c r="D533" s="173"/>
      <c r="E533" s="173"/>
      <c r="F533" s="173"/>
      <c r="H533" s="39"/>
      <c r="I533" s="175"/>
      <c r="J533" s="174"/>
      <c r="K533" s="174"/>
      <c r="L533" s="174" t="s">
        <v>99</v>
      </c>
      <c r="M533" s="174"/>
      <c r="N533" s="174"/>
      <c r="O533" s="165"/>
      <c r="P533" s="165"/>
      <c r="Q533" s="175" t="s">
        <v>31</v>
      </c>
      <c r="R533" s="261" t="e">
        <f>AVERAGE(R513:R532)</f>
        <v>#DIV/0!</v>
      </c>
      <c r="S533" s="261" t="e">
        <f>IF(R541="Y",SUM(S513:S532)/SUM(N513:N532),AVERAGE(S513:S532))</f>
        <v>#DIV/0!</v>
      </c>
      <c r="T533" s="262" t="e">
        <f>SUM(T513:T532)/SUM(N513:N532)</f>
        <v>#DIV/0!</v>
      </c>
      <c r="U533" s="269"/>
      <c r="V533" s="39"/>
      <c r="W533" s="39"/>
      <c r="Y533" s="601"/>
      <c r="Z533" s="5"/>
      <c r="AA533" s="5"/>
      <c r="AB533" s="5"/>
      <c r="AC533" s="5"/>
      <c r="AD533" s="5"/>
      <c r="AE533" s="5"/>
      <c r="AF533" s="5"/>
      <c r="AG533" s="5"/>
      <c r="AH533" s="5"/>
      <c r="AI533" s="5"/>
      <c r="AJ533" s="5"/>
      <c r="AK533" s="5"/>
      <c r="AL533" s="5"/>
      <c r="AM533" s="5"/>
      <c r="AN533" s="5"/>
      <c r="AO533" s="481"/>
      <c r="AP533" s="269"/>
      <c r="AQ533" s="269"/>
      <c r="AR533" s="269"/>
      <c r="AS533" s="602" t="s">
        <v>31</v>
      </c>
      <c r="AT533" s="603" t="e">
        <f>AVERAGE(AT513:AT532)</f>
        <v>#DIV/0!</v>
      </c>
      <c r="AU533" s="603" t="e">
        <f>SUM(AU513:AU532)/COUNTIF(AU513:AU532,"&gt;0")</f>
        <v>#DIV/0!</v>
      </c>
      <c r="AV533" s="602"/>
      <c r="AW533" s="603" t="e">
        <f>AVERAGE(AW513:AW532)</f>
        <v>#DIV/0!</v>
      </c>
      <c r="AX533" s="603" t="e">
        <f>SUM(AX513:AX532)/COUNTIF(AX513:AX532,"&gt;0")</f>
        <v>#DIV/0!</v>
      </c>
      <c r="AY533" s="269"/>
      <c r="AZ533" s="603" t="e">
        <f>AVERAGE(AZ513:AZ532)</f>
        <v>#DIV/0!</v>
      </c>
      <c r="BA533" s="603" t="e">
        <f>SUM(BA513:BA532)/COUNTIF(BA513:BA532,"&gt;0")</f>
        <v>#DIV/0!</v>
      </c>
      <c r="BB533" s="269"/>
      <c r="BC533" s="603" t="e">
        <f>AVERAGE(BC513:BC532)</f>
        <v>#DIV/0!</v>
      </c>
      <c r="BD533" s="603" t="e">
        <f>SUM(BD513:BD532)/COUNTIF(BD513:BD532,"&gt;0")</f>
        <v>#DIV/0!</v>
      </c>
      <c r="BE533" s="269"/>
      <c r="BF533" s="603" t="e">
        <f>AVERAGE(BF513:BF532)</f>
        <v>#DIV/0!</v>
      </c>
      <c r="BG533" s="603" t="e">
        <f>SUM(BG513:BG532)/COUNTIF(BG513:BG532,"&gt;0")</f>
        <v>#DIV/0!</v>
      </c>
      <c r="BH533" s="269"/>
      <c r="BI533" s="603" t="e">
        <f>AVERAGE(BI513:BI532)</f>
        <v>#DIV/0!</v>
      </c>
      <c r="BJ533" s="603" t="e">
        <f>SUM(BJ513:BJ532)/COUNTIF(BJ513:BJ532,"&gt;0")</f>
        <v>#DIV/0!</v>
      </c>
      <c r="BK533" s="602"/>
      <c r="BL533" s="603" t="e">
        <f>AVERAGE(BL513:BL532)</f>
        <v>#DIV/0!</v>
      </c>
      <c r="BM533" s="603" t="e">
        <f>SUM(BM513:BM532)/COUNTIF(BM513:BM532,"&gt;0")</f>
        <v>#DIV/0!</v>
      </c>
      <c r="BN533" s="269"/>
      <c r="BO533" s="603" t="e">
        <f>AVERAGE(BO513:BO532)</f>
        <v>#DIV/0!</v>
      </c>
      <c r="BP533" s="603" t="e">
        <f>SUM(BP513:BP532)/COUNTIF(BP513:BP532,"&gt;0")</f>
        <v>#DIV/0!</v>
      </c>
      <c r="BQ533" s="269"/>
      <c r="BR533" s="603" t="e">
        <f>AVERAGE(BR513:BR532)</f>
        <v>#DIV/0!</v>
      </c>
      <c r="BS533" s="603" t="e">
        <f>SUM(BS513:BS532)/COUNTIF(BS513:BS532,"&gt;0")</f>
        <v>#DIV/0!</v>
      </c>
      <c r="BT533" s="269"/>
      <c r="BU533" s="603" t="e">
        <f>AVERAGE(BU513:BU532)</f>
        <v>#DIV/0!</v>
      </c>
      <c r="BV533" s="603" t="e">
        <f>SUM(BV513:BV532)/COUNTIF(BV513:BV532,"&gt;0")</f>
        <v>#DIV/0!</v>
      </c>
      <c r="BW533" s="269"/>
      <c r="BX533" s="481"/>
    </row>
    <row r="534" spans="1:76" s="2" customFormat="1" ht="15">
      <c r="A534" s="172"/>
      <c r="B534" s="302" t="s">
        <v>160</v>
      </c>
      <c r="C534" s="173" t="s">
        <v>112</v>
      </c>
      <c r="D534" s="840"/>
      <c r="E534" s="841"/>
      <c r="F534" s="841"/>
      <c r="G534" s="841"/>
      <c r="H534" s="841"/>
      <c r="I534" s="841"/>
      <c r="J534" s="842"/>
      <c r="K534" s="174"/>
      <c r="L534" s="174"/>
      <c r="M534" s="174"/>
      <c r="N534" s="174"/>
      <c r="O534" s="165"/>
      <c r="P534" s="165"/>
      <c r="Q534" s="366" t="s">
        <v>33</v>
      </c>
      <c r="R534" s="367" t="e">
        <f>R533+U534*R537</f>
        <v>#DIV/0!</v>
      </c>
      <c r="S534" s="367" t="e">
        <f>S533+U534*S537</f>
        <v>#DIV/0!</v>
      </c>
      <c r="T534" s="367" t="e">
        <f>T533+U534*T537</f>
        <v>#DIV/0!</v>
      </c>
      <c r="U534" s="368">
        <v>1</v>
      </c>
      <c r="V534" s="50" t="s">
        <v>142</v>
      </c>
      <c r="W534" s="39"/>
      <c r="X534" t="s">
        <v>273</v>
      </c>
      <c r="Y534" s="605"/>
      <c r="Z534" s="5"/>
      <c r="AA534" s="5"/>
      <c r="AB534" s="5"/>
      <c r="AC534" s="5"/>
      <c r="AD534" s="5"/>
      <c r="AE534" s="5"/>
      <c r="AF534" s="5"/>
      <c r="AG534" s="5"/>
      <c r="AH534" s="5"/>
      <c r="AI534" s="5"/>
      <c r="AJ534" s="5"/>
      <c r="AK534" s="5"/>
      <c r="AL534" s="5"/>
      <c r="AM534" s="5"/>
      <c r="AN534" s="5"/>
      <c r="AO534" s="481"/>
      <c r="AP534" s="269"/>
      <c r="AQ534" s="269"/>
      <c r="AR534" s="269"/>
      <c r="AS534" s="606" t="s">
        <v>33</v>
      </c>
      <c r="AT534" s="607" t="e">
        <f>AT533+(AT539*AT536)</f>
        <v>#DIV/0!</v>
      </c>
      <c r="AU534" s="607" t="e">
        <f>AU533+(AU539*AT536)</f>
        <v>#DIV/0!</v>
      </c>
      <c r="AV534" s="606"/>
      <c r="AW534" s="607" t="e">
        <f>AW533+(AW539*AW536)</f>
        <v>#DIV/0!</v>
      </c>
      <c r="AX534" s="607" t="e">
        <f>AX533+(AX539*AW536)</f>
        <v>#DIV/0!</v>
      </c>
      <c r="AY534" s="269"/>
      <c r="AZ534" s="607" t="e">
        <f>AZ533+(AZ539*AZ536)</f>
        <v>#DIV/0!</v>
      </c>
      <c r="BA534" s="607" t="e">
        <f>BA533+(BA539*AZ536)</f>
        <v>#DIV/0!</v>
      </c>
      <c r="BB534" s="269"/>
      <c r="BC534" s="607" t="e">
        <f>BC533+(BC539*BC536)</f>
        <v>#DIV/0!</v>
      </c>
      <c r="BD534" s="607" t="e">
        <f>BD533+(BD539*BC536)</f>
        <v>#DIV/0!</v>
      </c>
      <c r="BE534" s="269"/>
      <c r="BF534" s="607" t="e">
        <f>BF533+(BF539*BF536)</f>
        <v>#DIV/0!</v>
      </c>
      <c r="BG534" s="607" t="e">
        <f>BG533+(BG539*BF536)</f>
        <v>#DIV/0!</v>
      </c>
      <c r="BH534" s="269"/>
      <c r="BI534" s="607" t="e">
        <f>BI533+(BI539*BI536)</f>
        <v>#DIV/0!</v>
      </c>
      <c r="BJ534" s="607" t="e">
        <f>BJ533+(BJ539*BI536)</f>
        <v>#DIV/0!</v>
      </c>
      <c r="BK534" s="606"/>
      <c r="BL534" s="607" t="e">
        <f>BL533+(BL539*BL536)</f>
        <v>#DIV/0!</v>
      </c>
      <c r="BM534" s="607" t="e">
        <f>BM533+(BM539*BL536)</f>
        <v>#DIV/0!</v>
      </c>
      <c r="BN534" s="269"/>
      <c r="BO534" s="607" t="e">
        <f>BO533+(BO539*BO536)</f>
        <v>#DIV/0!</v>
      </c>
      <c r="BP534" s="607" t="e">
        <f>BP533+(BP539*BO536)</f>
        <v>#DIV/0!</v>
      </c>
      <c r="BQ534" s="269"/>
      <c r="BR534" s="607" t="e">
        <f>BR533+(BR539*BR536)</f>
        <v>#DIV/0!</v>
      </c>
      <c r="BS534" s="607" t="e">
        <f>BS533+(BS539*BR536)</f>
        <v>#DIV/0!</v>
      </c>
      <c r="BT534" s="269"/>
      <c r="BU534" s="607" t="e">
        <f>BU533+(BU539*BU536)</f>
        <v>#DIV/0!</v>
      </c>
      <c r="BV534" s="607" t="e">
        <f>BV533+(BV539*BU536)</f>
        <v>#DIV/0!</v>
      </c>
      <c r="BW534" s="269"/>
      <c r="BX534" s="481"/>
    </row>
    <row r="535" spans="1:76" s="2" customFormat="1" ht="15">
      <c r="A535" s="172"/>
      <c r="B535" s="302" t="s">
        <v>161</v>
      </c>
      <c r="C535" s="179"/>
      <c r="D535" s="843"/>
      <c r="E535" s="844"/>
      <c r="F535" s="844"/>
      <c r="G535" s="844"/>
      <c r="H535" s="844"/>
      <c r="I535" s="844"/>
      <c r="J535" s="845"/>
      <c r="K535" s="39"/>
      <c r="L535" s="39"/>
      <c r="M535" s="174"/>
      <c r="N535" s="174"/>
      <c r="O535" s="174"/>
      <c r="P535" s="174"/>
      <c r="Q535" s="366" t="s">
        <v>32</v>
      </c>
      <c r="R535" s="367" t="e">
        <f>IF($X535="Y",MIN(R513:R532),R533-$U535*R537)</f>
        <v>#DIV/0!</v>
      </c>
      <c r="S535" s="367" t="e">
        <f>IF($X535="Y",MIN(S513:S532),S533-$U535*S537)</f>
        <v>#DIV/0!</v>
      </c>
      <c r="T535" s="367" t="e">
        <f>IF($X535="Y",MIN(T513:T532),T533-$U535*T537)</f>
        <v>#DIV/0!</v>
      </c>
      <c r="U535" s="368">
        <v>1</v>
      </c>
      <c r="V535" s="50" t="s">
        <v>143</v>
      </c>
      <c r="W535" s="39"/>
      <c r="X535" s="369" t="s">
        <v>36</v>
      </c>
      <c r="Y535" s="605"/>
      <c r="Z535" s="5"/>
      <c r="AA535" s="5"/>
      <c r="AB535" s="5"/>
      <c r="AC535" s="5"/>
      <c r="AD535" s="5"/>
      <c r="AE535" s="5"/>
      <c r="AF535" s="5"/>
      <c r="AG535" s="5"/>
      <c r="AH535" s="5"/>
      <c r="AI535" s="5"/>
      <c r="AJ535" s="5"/>
      <c r="AK535" s="5"/>
      <c r="AL535" s="5"/>
      <c r="AM535" s="5"/>
      <c r="AN535" s="5"/>
      <c r="AO535" s="481"/>
      <c r="AP535" s="269"/>
      <c r="AQ535" s="269"/>
      <c r="AR535" s="269"/>
      <c r="AS535" s="606" t="s">
        <v>32</v>
      </c>
      <c r="AT535" s="607" t="e">
        <f>AT533-(AT539*AT537)</f>
        <v>#DIV/0!</v>
      </c>
      <c r="AU535" s="607" t="e">
        <f>AU533-(AU539*AT537)</f>
        <v>#DIV/0!</v>
      </c>
      <c r="AV535" s="606"/>
      <c r="AW535" s="607" t="e">
        <f>AW533-(AW539*AW537)</f>
        <v>#DIV/0!</v>
      </c>
      <c r="AX535" s="607" t="e">
        <f>AX533-(AX539*AW537)</f>
        <v>#DIV/0!</v>
      </c>
      <c r="AY535" s="269"/>
      <c r="AZ535" s="607" t="e">
        <f>AZ533-(AZ539*AZ537)</f>
        <v>#DIV/0!</v>
      </c>
      <c r="BA535" s="607" t="e">
        <f>BA533-(BA539*AZ537)</f>
        <v>#DIV/0!</v>
      </c>
      <c r="BB535" s="269"/>
      <c r="BC535" s="607" t="e">
        <f>BC533-(BC539*BC537)</f>
        <v>#DIV/0!</v>
      </c>
      <c r="BD535" s="607" t="e">
        <f>BD533-(BD539*BC537)</f>
        <v>#DIV/0!</v>
      </c>
      <c r="BE535" s="269"/>
      <c r="BF535" s="607" t="e">
        <f>BF533-(BF539*BF537)</f>
        <v>#DIV/0!</v>
      </c>
      <c r="BG535" s="607" t="e">
        <f>BG533-(BG539*BF537)</f>
        <v>#DIV/0!</v>
      </c>
      <c r="BH535" s="269"/>
      <c r="BI535" s="607" t="e">
        <f>BI533-(BI539*BI537)</f>
        <v>#DIV/0!</v>
      </c>
      <c r="BJ535" s="607" t="e">
        <f>BJ533-(BJ539*BI537)</f>
        <v>#DIV/0!</v>
      </c>
      <c r="BK535" s="606"/>
      <c r="BL535" s="607" t="e">
        <f>BL533-(BL539*BL537)</f>
        <v>#DIV/0!</v>
      </c>
      <c r="BM535" s="607" t="e">
        <f>BM533-(BM539*BL537)</f>
        <v>#DIV/0!</v>
      </c>
      <c r="BN535" s="269"/>
      <c r="BO535" s="607" t="e">
        <f>BO533-(BO539*BO537)</f>
        <v>#DIV/0!</v>
      </c>
      <c r="BP535" s="607" t="e">
        <f>BP533-(BP539*BO537)</f>
        <v>#DIV/0!</v>
      </c>
      <c r="BQ535" s="269"/>
      <c r="BR535" s="607" t="e">
        <f>BR533-(BR539*BR537)</f>
        <v>#DIV/0!</v>
      </c>
      <c r="BS535" s="607" t="e">
        <f>BS533-(BS539*BR537)</f>
        <v>#DIV/0!</v>
      </c>
      <c r="BT535" s="269"/>
      <c r="BU535" s="607" t="e">
        <f>BU533-(BU539*BU537)</f>
        <v>#DIV/0!</v>
      </c>
      <c r="BV535" s="607" t="e">
        <f>BV533-(BV539*BU537)</f>
        <v>#DIV/0!</v>
      </c>
      <c r="BW535" s="269"/>
      <c r="BX535" s="481"/>
    </row>
    <row r="536" spans="1:76" s="2" customFormat="1" ht="14">
      <c r="A536" s="172"/>
      <c r="B536" s="303"/>
      <c r="C536" s="179"/>
      <c r="D536" s="843"/>
      <c r="E536" s="844"/>
      <c r="F536" s="844"/>
      <c r="G536" s="844"/>
      <c r="H536" s="844"/>
      <c r="I536" s="844"/>
      <c r="J536" s="845"/>
      <c r="K536" s="174"/>
      <c r="L536" s="174"/>
      <c r="M536" s="174"/>
      <c r="N536" s="174"/>
      <c r="O536" s="174"/>
      <c r="P536" s="174"/>
      <c r="Q536" s="176" t="s">
        <v>10</v>
      </c>
      <c r="R536" s="263" t="e">
        <f>IF((0.67*R537)&gt;R533,"no","yes")</f>
        <v>#DIV/0!</v>
      </c>
      <c r="S536" s="263" t="e">
        <f>IF((0.67*S537)&gt;S533,"no","yes")</f>
        <v>#DIV/0!</v>
      </c>
      <c r="T536" s="263" t="e">
        <f>IF((0.67*T537)&gt;T533,"no","yes")</f>
        <v>#DIV/0!</v>
      </c>
      <c r="U536" s="174"/>
      <c r="V536" s="174"/>
      <c r="W536" s="174"/>
      <c r="Y536" s="605"/>
      <c r="Z536" s="5"/>
      <c r="AA536" s="5"/>
      <c r="AB536" s="5"/>
      <c r="AC536" s="5"/>
      <c r="AD536" s="5"/>
      <c r="AE536" s="5"/>
      <c r="AF536" s="5"/>
      <c r="AG536" s="5"/>
      <c r="AH536" s="5"/>
      <c r="AI536" s="5"/>
      <c r="AJ536" s="5"/>
      <c r="AK536" s="5"/>
      <c r="AL536" s="5"/>
      <c r="AM536" s="5"/>
      <c r="AN536" s="5"/>
      <c r="AO536" s="481"/>
      <c r="AP536" s="265"/>
      <c r="AQ536" s="265"/>
      <c r="AR536" s="849" t="s">
        <v>132</v>
      </c>
      <c r="AS536" s="850"/>
      <c r="AT536" s="609">
        <v>1</v>
      </c>
      <c r="AU536" s="265"/>
      <c r="AV536" s="619"/>
      <c r="AW536" s="609">
        <v>1</v>
      </c>
      <c r="AX536" s="265"/>
      <c r="AY536" s="265"/>
      <c r="AZ536" s="609">
        <v>1</v>
      </c>
      <c r="BA536" s="265"/>
      <c r="BB536" s="265"/>
      <c r="BC536" s="609">
        <v>1</v>
      </c>
      <c r="BD536" s="265"/>
      <c r="BE536" s="265"/>
      <c r="BF536" s="609">
        <v>1</v>
      </c>
      <c r="BG536" s="265"/>
      <c r="BH536" s="265"/>
      <c r="BI536" s="609">
        <v>1</v>
      </c>
      <c r="BJ536" s="265"/>
      <c r="BK536" s="606"/>
      <c r="BL536" s="609">
        <v>1</v>
      </c>
      <c r="BM536" s="265"/>
      <c r="BN536" s="265"/>
      <c r="BO536" s="609">
        <v>1</v>
      </c>
      <c r="BP536" s="265"/>
      <c r="BQ536" s="265"/>
      <c r="BR536" s="609">
        <v>1</v>
      </c>
      <c r="BS536" s="265"/>
      <c r="BT536" s="265"/>
      <c r="BU536" s="609">
        <v>1</v>
      </c>
      <c r="BV536" s="265"/>
      <c r="BW536" s="265"/>
      <c r="BX536" s="481"/>
    </row>
    <row r="537" spans="1:76" s="2" customFormat="1" ht="14">
      <c r="A537" s="172"/>
      <c r="B537" s="303"/>
      <c r="C537" s="179"/>
      <c r="D537" s="843"/>
      <c r="E537" s="844"/>
      <c r="F537" s="844"/>
      <c r="G537" s="844"/>
      <c r="H537" s="844"/>
      <c r="I537" s="844"/>
      <c r="J537" s="845"/>
      <c r="K537" s="174"/>
      <c r="L537" s="174"/>
      <c r="M537" s="50"/>
      <c r="N537" s="50"/>
      <c r="O537" s="174"/>
      <c r="P537" s="174"/>
      <c r="Q537" s="176" t="s">
        <v>11</v>
      </c>
      <c r="R537" s="263" t="e">
        <f>_xlfn.STDEV.P(R513:R532)</f>
        <v>#DIV/0!</v>
      </c>
      <c r="S537" s="263" t="e">
        <f t="array" ref="S537">IF(R541="Y",SQRT(SUM(IFERROR(N513:N532*(R513:R532-(S533))^2,0))/((COUNTIFS(N513:N532,"&lt;&gt;"&amp;"")-1)/COUNTIFS(N513:N532,"&lt;&gt;"&amp;"")*SUM(N513:N532))),_xlfn.STDEV.P(S513:S532))</f>
        <v>#DIV/0!</v>
      </c>
      <c r="T537" s="263" t="e">
        <f t="array" ref="T537">SQRT(SUM(IFERROR(N513:N532*(R513:R532-(T533))^2,0))/((COUNTIFS(N513:N532,"&lt;&gt;"&amp;"")-1)/COUNTIFS(N513:N532,"&lt;&gt;"&amp;"")*SUM(N513:N532)))</f>
        <v>#DIV/0!</v>
      </c>
      <c r="U537" s="174"/>
      <c r="V537" s="174"/>
      <c r="W537" s="174"/>
      <c r="Y537" s="605"/>
      <c r="Z537" s="5"/>
      <c r="AA537" s="5"/>
      <c r="AB537" s="5"/>
      <c r="AC537" s="5"/>
      <c r="AD537" s="5"/>
      <c r="AE537" s="5"/>
      <c r="AF537" s="5"/>
      <c r="AG537" s="5"/>
      <c r="AH537" s="5"/>
      <c r="AI537" s="5"/>
      <c r="AJ537" s="5"/>
      <c r="AK537" s="5"/>
      <c r="AL537" s="5"/>
      <c r="AM537" s="5"/>
      <c r="AN537" s="5"/>
      <c r="AO537" s="481"/>
      <c r="AP537" s="265"/>
      <c r="AQ537" s="265"/>
      <c r="AR537" s="849"/>
      <c r="AS537" s="850"/>
      <c r="AT537" s="609">
        <v>1</v>
      </c>
      <c r="AU537" s="265"/>
      <c r="AV537" s="619"/>
      <c r="AW537" s="609">
        <v>1</v>
      </c>
      <c r="AX537" s="265"/>
      <c r="AY537" s="265"/>
      <c r="AZ537" s="609">
        <v>1</v>
      </c>
      <c r="BA537" s="265"/>
      <c r="BB537" s="265"/>
      <c r="BC537" s="609">
        <v>1</v>
      </c>
      <c r="BD537" s="265"/>
      <c r="BE537" s="265"/>
      <c r="BF537" s="609">
        <v>1</v>
      </c>
      <c r="BG537" s="265"/>
      <c r="BH537" s="265"/>
      <c r="BI537" s="609">
        <v>1</v>
      </c>
      <c r="BJ537" s="265"/>
      <c r="BK537" s="606"/>
      <c r="BL537" s="609">
        <v>1</v>
      </c>
      <c r="BM537" s="265"/>
      <c r="BN537" s="265"/>
      <c r="BO537" s="609">
        <v>1</v>
      </c>
      <c r="BP537" s="265"/>
      <c r="BQ537" s="265"/>
      <c r="BR537" s="609">
        <v>1</v>
      </c>
      <c r="BS537" s="265"/>
      <c r="BT537" s="265"/>
      <c r="BU537" s="609">
        <v>1</v>
      </c>
      <c r="BV537" s="265"/>
      <c r="BW537" s="265"/>
      <c r="BX537" s="481"/>
    </row>
    <row r="538" spans="1:76" s="2" customFormat="1" ht="14">
      <c r="A538" s="174"/>
      <c r="B538" s="265"/>
      <c r="C538" s="159"/>
      <c r="D538" s="843"/>
      <c r="E538" s="844"/>
      <c r="F538" s="844"/>
      <c r="G538" s="844"/>
      <c r="H538" s="844"/>
      <c r="I538" s="844"/>
      <c r="J538" s="845"/>
      <c r="K538" s="174"/>
      <c r="L538" s="174"/>
      <c r="M538" s="174"/>
      <c r="N538" s="174"/>
      <c r="O538" s="174"/>
      <c r="P538" s="174"/>
      <c r="Q538" s="183" t="s">
        <v>98</v>
      </c>
      <c r="R538" s="264">
        <f>COUNTIF(R513:R532,"&gt;0")</f>
        <v>0</v>
      </c>
      <c r="S538" s="264">
        <f>COUNTIF(S513:S532,"&gt;0")</f>
        <v>0</v>
      </c>
      <c r="T538" s="265"/>
      <c r="U538" s="184" t="s">
        <v>55</v>
      </c>
      <c r="V538" s="174"/>
      <c r="W538" s="174"/>
      <c r="Y538" s="481"/>
      <c r="Z538" s="5"/>
      <c r="AA538" s="5"/>
      <c r="AB538" s="5"/>
      <c r="AC538" s="5"/>
      <c r="AD538" s="5"/>
      <c r="AE538" s="5"/>
      <c r="AF538" s="5"/>
      <c r="AG538" s="5"/>
      <c r="AH538" s="5"/>
      <c r="AI538" s="5"/>
      <c r="AJ538" s="5"/>
      <c r="AK538" s="5"/>
      <c r="AL538" s="5"/>
      <c r="AM538" s="5"/>
      <c r="AN538" s="5"/>
      <c r="AO538" s="481"/>
      <c r="AP538" s="265"/>
      <c r="AQ538" s="265"/>
      <c r="AR538" s="265"/>
      <c r="AS538" s="606" t="s">
        <v>10</v>
      </c>
      <c r="AT538" s="607" t="e">
        <f>IF((0.67*AT539)&gt;AT533,"no","yes")</f>
        <v>#DIV/0!</v>
      </c>
      <c r="AU538" s="607" t="e">
        <f>IF((0.67*AU539)&gt;AU533,"no","yes")</f>
        <v>#DIV/0!</v>
      </c>
      <c r="AV538" s="606"/>
      <c r="AW538" s="607" t="e">
        <f>IF((0.67*AW539)&gt;AW533,"no","yes")</f>
        <v>#DIV/0!</v>
      </c>
      <c r="AX538" s="607" t="e">
        <f>IF((0.67*AX539)&gt;AX533,"no","yes")</f>
        <v>#DIV/0!</v>
      </c>
      <c r="AY538" s="265"/>
      <c r="AZ538" s="607" t="e">
        <f>IF((0.67*AZ539)&gt;AZ533,"no","yes")</f>
        <v>#DIV/0!</v>
      </c>
      <c r="BA538" s="607" t="e">
        <f>IF((0.67*BA539)&gt;BA533,"no","yes")</f>
        <v>#DIV/0!</v>
      </c>
      <c r="BB538" s="265"/>
      <c r="BC538" s="607" t="e">
        <f>IF((0.67*BC539)&gt;BC533,"no","yes")</f>
        <v>#DIV/0!</v>
      </c>
      <c r="BD538" s="607" t="e">
        <f>IF((0.67*BD539)&gt;BD533,"no","yes")</f>
        <v>#DIV/0!</v>
      </c>
      <c r="BE538" s="265"/>
      <c r="BF538" s="607" t="e">
        <f>IF((0.67*BF539)&gt;BF533,"no","yes")</f>
        <v>#DIV/0!</v>
      </c>
      <c r="BG538" s="607" t="e">
        <f>IF((0.67*BG539)&gt;BG533,"no","yes")</f>
        <v>#DIV/0!</v>
      </c>
      <c r="BH538" s="265"/>
      <c r="BI538" s="607" t="e">
        <f>IF((0.67*BI539)&gt;BI533,"no","yes")</f>
        <v>#DIV/0!</v>
      </c>
      <c r="BJ538" s="607" t="e">
        <f>IF((0.67*BJ539)&gt;BJ533,"no","yes")</f>
        <v>#DIV/0!</v>
      </c>
      <c r="BK538" s="611"/>
      <c r="BL538" s="607" t="e">
        <f>IF((0.67*BL539)&gt;BL533,"no","yes")</f>
        <v>#DIV/0!</v>
      </c>
      <c r="BM538" s="607" t="e">
        <f>IF((0.67*BM539)&gt;BM533,"no","yes")</f>
        <v>#DIV/0!</v>
      </c>
      <c r="BN538" s="265"/>
      <c r="BO538" s="607" t="e">
        <f>IF((0.67*BO539)&gt;BO533,"no","yes")</f>
        <v>#DIV/0!</v>
      </c>
      <c r="BP538" s="607" t="e">
        <f>IF((0.67*BP539)&gt;BP533,"no","yes")</f>
        <v>#DIV/0!</v>
      </c>
      <c r="BQ538" s="265"/>
      <c r="BR538" s="607" t="e">
        <f>IF((0.67*BR539)&gt;BR533,"no","yes")</f>
        <v>#DIV/0!</v>
      </c>
      <c r="BS538" s="607" t="e">
        <f>IF((0.67*BS539)&gt;BS533,"no","yes")</f>
        <v>#DIV/0!</v>
      </c>
      <c r="BT538" s="265"/>
      <c r="BU538" s="607" t="e">
        <f>IF((0.67*BU539)&gt;BU533,"no","yes")</f>
        <v>#DIV/0!</v>
      </c>
      <c r="BV538" s="607" t="e">
        <f>IF((0.67*BV539)&gt;BV533,"no","yes")</f>
        <v>#DIV/0!</v>
      </c>
      <c r="BW538" s="265"/>
      <c r="BX538" s="481"/>
    </row>
    <row r="539" spans="1:76" s="2" customFormat="1" ht="14">
      <c r="B539" s="5"/>
      <c r="C539" s="172"/>
      <c r="D539" s="843"/>
      <c r="E539" s="844"/>
      <c r="F539" s="844"/>
      <c r="G539" s="844"/>
      <c r="H539" s="844"/>
      <c r="I539" s="844"/>
      <c r="J539" s="845"/>
      <c r="K539" s="174"/>
      <c r="L539" s="174"/>
      <c r="M539" s="174"/>
      <c r="N539" s="174"/>
      <c r="O539" s="174"/>
      <c r="P539" s="174"/>
      <c r="Q539" s="174"/>
      <c r="R539" s="271"/>
      <c r="S539" s="267"/>
      <c r="T539" s="267"/>
      <c r="U539" s="185"/>
      <c r="V539" s="186"/>
      <c r="W539" s="187"/>
      <c r="Y539" s="481"/>
      <c r="Z539" s="5"/>
      <c r="AA539" s="5"/>
      <c r="AB539" s="5"/>
      <c r="AC539" s="5"/>
      <c r="AD539" s="5"/>
      <c r="AE539" s="5"/>
      <c r="AF539" s="5"/>
      <c r="AG539" s="5"/>
      <c r="AH539" s="5"/>
      <c r="AI539" s="5"/>
      <c r="AJ539" s="5"/>
      <c r="AK539" s="5"/>
      <c r="AL539" s="5"/>
      <c r="AM539" s="5"/>
      <c r="AN539" s="5"/>
      <c r="AO539" s="481"/>
      <c r="AP539" s="265"/>
      <c r="AQ539" s="265"/>
      <c r="AR539" s="265"/>
      <c r="AS539" s="606" t="s">
        <v>11</v>
      </c>
      <c r="AT539" s="607" t="e">
        <f>_xlfn.STDEV.P(AT513:AT532)</f>
        <v>#DIV/0!</v>
      </c>
      <c r="AU539" s="607" t="e">
        <f>_xlfn.STDEV.P(AU513:AU532)</f>
        <v>#DIV/0!</v>
      </c>
      <c r="AV539" s="606"/>
      <c r="AW539" s="607" t="e">
        <f>_xlfn.STDEV.P(AW513:AW532)</f>
        <v>#DIV/0!</v>
      </c>
      <c r="AX539" s="607" t="e">
        <f>_xlfn.STDEV.P(AX513:AX532)</f>
        <v>#DIV/0!</v>
      </c>
      <c r="AY539" s="265"/>
      <c r="AZ539" s="607" t="e">
        <f>_xlfn.STDEV.P(AZ513:AZ532)</f>
        <v>#DIV/0!</v>
      </c>
      <c r="BA539" s="607" t="e">
        <f>_xlfn.STDEV.P(BA513:BA532)</f>
        <v>#DIV/0!</v>
      </c>
      <c r="BB539" s="265"/>
      <c r="BC539" s="607" t="e">
        <f>_xlfn.STDEV.P(BC513:BC532)</f>
        <v>#DIV/0!</v>
      </c>
      <c r="BD539" s="607" t="e">
        <f>_xlfn.STDEV.P(BD513:BD532)</f>
        <v>#DIV/0!</v>
      </c>
      <c r="BE539" s="265"/>
      <c r="BF539" s="607" t="e">
        <f>_xlfn.STDEV.P(BF513:BF532)</f>
        <v>#DIV/0!</v>
      </c>
      <c r="BG539" s="607" t="e">
        <f>_xlfn.STDEV.P(BG513:BG532)</f>
        <v>#DIV/0!</v>
      </c>
      <c r="BH539" s="265"/>
      <c r="BI539" s="607" t="e">
        <f>_xlfn.STDEV.P(BI513:BI532)</f>
        <v>#DIV/0!</v>
      </c>
      <c r="BJ539" s="607" t="e">
        <f>_xlfn.STDEV.P(BJ513:BJ532)</f>
        <v>#DIV/0!</v>
      </c>
      <c r="BK539" s="265"/>
      <c r="BL539" s="607" t="e">
        <f>_xlfn.STDEV.P(BL513:BL532)</f>
        <v>#DIV/0!</v>
      </c>
      <c r="BM539" s="607" t="e">
        <f>_xlfn.STDEV.P(BM513:BM532)</f>
        <v>#DIV/0!</v>
      </c>
      <c r="BN539" s="265"/>
      <c r="BO539" s="607" t="e">
        <f>_xlfn.STDEV.P(BO513:BO532)</f>
        <v>#DIV/0!</v>
      </c>
      <c r="BP539" s="607" t="e">
        <f>_xlfn.STDEV.P(BP513:BP532)</f>
        <v>#DIV/0!</v>
      </c>
      <c r="BQ539" s="265"/>
      <c r="BR539" s="607" t="e">
        <f>_xlfn.STDEV.P(BR513:BR532)</f>
        <v>#DIV/0!</v>
      </c>
      <c r="BS539" s="607" t="e">
        <f>_xlfn.STDEV.P(BS513:BS532)</f>
        <v>#DIV/0!</v>
      </c>
      <c r="BT539" s="265"/>
      <c r="BU539" s="607" t="e">
        <f>_xlfn.STDEV.P(BU513:BU532)</f>
        <v>#DIV/0!</v>
      </c>
      <c r="BV539" s="607" t="e">
        <f>_xlfn.STDEV.P(BV513:BV532)</f>
        <v>#DIV/0!</v>
      </c>
      <c r="BW539" s="5"/>
      <c r="BX539" s="481"/>
    </row>
    <row r="540" spans="1:76" s="2" customFormat="1" ht="14">
      <c r="A540" s="182" t="str">
        <f ca="1">HYPERLINK("#"&amp;"'"&amp;A$1&amp;"'!a1","Back to top")</f>
        <v>Back to top</v>
      </c>
      <c r="B540" s="304"/>
      <c r="C540" s="174"/>
      <c r="D540" s="846"/>
      <c r="E540" s="847"/>
      <c r="F540" s="847"/>
      <c r="G540" s="847"/>
      <c r="H540" s="847"/>
      <c r="I540" s="847"/>
      <c r="J540" s="848"/>
      <c r="R540" s="234" t="s">
        <v>137</v>
      </c>
      <c r="S540" s="83"/>
      <c r="T540" s="174"/>
      <c r="U540" s="189"/>
      <c r="V540" s="190"/>
      <c r="W540" s="191"/>
      <c r="Y540" s="481"/>
      <c r="Z540" s="5"/>
      <c r="AA540" s="5"/>
      <c r="AB540" s="5"/>
      <c r="AC540" s="5"/>
      <c r="AD540" s="5"/>
      <c r="AE540" s="5"/>
      <c r="AF540" s="5"/>
      <c r="AG540" s="5"/>
      <c r="AH540" s="5"/>
      <c r="AI540" s="5"/>
      <c r="AJ540" s="5"/>
      <c r="AK540" s="5"/>
      <c r="AL540" s="5"/>
      <c r="AM540" s="5"/>
      <c r="AN540" s="5"/>
      <c r="AO540" s="481"/>
      <c r="AP540" s="265"/>
      <c r="AQ540" s="265"/>
      <c r="AR540" s="265"/>
      <c r="AS540" s="611" t="s">
        <v>98</v>
      </c>
      <c r="AT540" s="612">
        <f>COUNTIF(AT513:AT532,"&gt;0")</f>
        <v>0</v>
      </c>
      <c r="AU540" s="612">
        <f>COUNTIF(AU513:AU532,"&gt;0")</f>
        <v>0</v>
      </c>
      <c r="AV540" s="611"/>
      <c r="AW540" s="612">
        <f>COUNTIF(AW513:AW532,"&gt;0")</f>
        <v>0</v>
      </c>
      <c r="AX540" s="612">
        <f>COUNTIF(AX513:AX532,"&gt;0")</f>
        <v>0</v>
      </c>
      <c r="AY540" s="265"/>
      <c r="AZ540" s="612">
        <f>COUNTIF(AZ513:AZ532,"&gt;0")</f>
        <v>0</v>
      </c>
      <c r="BA540" s="612">
        <f>COUNTIF(BA513:BA532,"&gt;0")</f>
        <v>0</v>
      </c>
      <c r="BB540" s="265"/>
      <c r="BC540" s="612">
        <f>COUNTIF(BC513:BC532,"&gt;0")</f>
        <v>0</v>
      </c>
      <c r="BD540" s="612">
        <f>COUNTIF(BD513:BD532,"&gt;0")</f>
        <v>0</v>
      </c>
      <c r="BE540" s="265"/>
      <c r="BF540" s="612">
        <f>COUNTIF(BF513:BF532,"&gt;0")</f>
        <v>0</v>
      </c>
      <c r="BG540" s="612">
        <f>COUNTIF(BG513:BG532,"&gt;0")</f>
        <v>0</v>
      </c>
      <c r="BH540" s="265"/>
      <c r="BI540" s="612">
        <f>COUNTIF(BI513:BI532,"&gt;0")</f>
        <v>0</v>
      </c>
      <c r="BJ540" s="612">
        <f>COUNTIF(BJ513:BJ532,"&gt;0")</f>
        <v>0</v>
      </c>
      <c r="BK540" s="265"/>
      <c r="BL540" s="612">
        <f>COUNTIF(BL513:BL532,"&gt;0")</f>
        <v>0</v>
      </c>
      <c r="BM540" s="612">
        <f>COUNTIF(BM513:BM532,"&gt;0")</f>
        <v>0</v>
      </c>
      <c r="BN540" s="265"/>
      <c r="BO540" s="612">
        <f>COUNTIF(BO513:BO532,"&gt;0")</f>
        <v>0</v>
      </c>
      <c r="BP540" s="612">
        <f>COUNTIF(BP513:BP532,"&gt;0")</f>
        <v>0</v>
      </c>
      <c r="BQ540" s="265"/>
      <c r="BR540" s="612">
        <f>COUNTIF(BR513:BR532,"&gt;0")</f>
        <v>0</v>
      </c>
      <c r="BS540" s="612">
        <f>COUNTIF(BS513:BS532,"&gt;0")</f>
        <v>0</v>
      </c>
      <c r="BT540" s="265"/>
      <c r="BU540" s="612">
        <f>COUNTIF(BU513:BU532,"&gt;0")</f>
        <v>0</v>
      </c>
      <c r="BV540" s="612">
        <f>COUNTIF(BV513:BV532,"&gt;0")</f>
        <v>0</v>
      </c>
      <c r="BW540" s="5"/>
      <c r="BX540" s="481"/>
    </row>
    <row r="541" spans="1:76" s="2" customFormat="1" ht="14">
      <c r="B541" s="5"/>
      <c r="R541" s="192" t="s">
        <v>36</v>
      </c>
      <c r="S541" s="83"/>
      <c r="T541" s="174"/>
      <c r="U541" s="189"/>
      <c r="V541" s="190"/>
      <c r="W541" s="191"/>
      <c r="Y541" s="526"/>
      <c r="Z541" s="5"/>
      <c r="AA541" s="5"/>
      <c r="AB541" s="5"/>
      <c r="AC541" s="5"/>
      <c r="AD541" s="5"/>
      <c r="AE541" s="5"/>
      <c r="AF541" s="5"/>
      <c r="AG541" s="5"/>
      <c r="AH541" s="5"/>
      <c r="AI541" s="5"/>
      <c r="AJ541" s="5"/>
      <c r="AK541" s="5"/>
      <c r="AL541" s="5"/>
      <c r="AM541" s="5"/>
      <c r="AN541" s="5"/>
      <c r="AO541" s="481"/>
      <c r="AP541" s="310"/>
      <c r="AQ541" s="310"/>
      <c r="AR541" s="310"/>
      <c r="AS541" s="485"/>
      <c r="AT541" s="485"/>
      <c r="AU541" s="485"/>
      <c r="AV541" s="485"/>
      <c r="AW541" s="513"/>
      <c r="AX541" s="513"/>
      <c r="AY541" s="513"/>
      <c r="AZ541" s="485"/>
      <c r="BA541" s="485"/>
      <c r="BB541" s="513"/>
      <c r="BC541" s="513"/>
      <c r="BD541" s="513"/>
      <c r="BE541" s="485"/>
      <c r="BF541" s="485"/>
      <c r="BG541" s="513"/>
      <c r="BH541" s="513"/>
      <c r="BI541" s="513"/>
      <c r="BJ541" s="485"/>
      <c r="BK541" s="485"/>
      <c r="BL541" s="513"/>
      <c r="BM541" s="513"/>
      <c r="BN541" s="513"/>
      <c r="BO541" s="485"/>
      <c r="BP541" s="485"/>
      <c r="BQ541" s="513"/>
      <c r="BR541" s="513"/>
      <c r="BS541" s="513"/>
      <c r="BT541" s="485"/>
      <c r="BU541" s="485"/>
      <c r="BV541" s="513"/>
      <c r="BW541" s="485"/>
      <c r="BX541" s="481"/>
    </row>
    <row r="542" spans="1:76" s="2" customFormat="1" ht="14">
      <c r="B542" s="5"/>
      <c r="S542" s="83"/>
      <c r="T542" s="174"/>
      <c r="U542" s="193"/>
      <c r="V542" s="194"/>
      <c r="W542" s="195"/>
      <c r="Y542" s="526"/>
      <c r="Z542" s="5"/>
      <c r="AA542" s="5"/>
      <c r="AB542" s="5"/>
      <c r="AC542" s="5"/>
      <c r="AD542" s="5"/>
      <c r="AE542" s="5"/>
      <c r="AF542" s="5"/>
      <c r="AG542" s="5"/>
      <c r="AH542" s="5"/>
      <c r="AI542" s="5"/>
      <c r="AJ542" s="5"/>
      <c r="AK542" s="5"/>
      <c r="AL542" s="5"/>
      <c r="AM542" s="5"/>
      <c r="AN542" s="5"/>
      <c r="AO542" s="481"/>
      <c r="AP542" s="310"/>
      <c r="AQ542" s="310"/>
      <c r="AR542" s="310"/>
      <c r="AS542" s="485"/>
      <c r="AT542" s="485"/>
      <c r="AU542" s="485"/>
      <c r="AV542" s="485"/>
      <c r="AW542" s="513"/>
      <c r="AX542" s="513"/>
      <c r="AY542" s="513"/>
      <c r="AZ542" s="485"/>
      <c r="BA542" s="485"/>
      <c r="BB542" s="513"/>
      <c r="BC542" s="513"/>
      <c r="BD542" s="513"/>
      <c r="BE542" s="485"/>
      <c r="BF542" s="485"/>
      <c r="BG542" s="513"/>
      <c r="BH542" s="513"/>
      <c r="BI542" s="513"/>
      <c r="BJ542" s="485"/>
      <c r="BK542" s="485"/>
      <c r="BL542" s="513"/>
      <c r="BM542" s="513"/>
      <c r="BN542" s="513"/>
      <c r="BO542" s="485"/>
      <c r="BP542" s="485"/>
      <c r="BQ542" s="513"/>
      <c r="BR542" s="513"/>
      <c r="BS542" s="513"/>
      <c r="BT542" s="485"/>
      <c r="BU542" s="485"/>
      <c r="BV542" s="513"/>
      <c r="BW542" s="485"/>
      <c r="BX542" s="481"/>
    </row>
    <row r="543" spans="1:76" s="2" customFormat="1" ht="14">
      <c r="B543" s="5"/>
      <c r="R543" s="83"/>
      <c r="S543" s="83"/>
      <c r="T543" s="83"/>
      <c r="U543" s="83"/>
      <c r="Y543" s="526"/>
      <c r="Z543" s="5"/>
      <c r="AA543" s="5"/>
      <c r="AB543" s="5"/>
      <c r="AC543" s="5"/>
      <c r="AD543" s="5"/>
      <c r="AE543" s="5"/>
      <c r="AF543" s="5"/>
      <c r="AG543" s="5"/>
      <c r="AH543" s="5"/>
      <c r="AI543" s="5"/>
      <c r="AJ543" s="5"/>
      <c r="AK543" s="5"/>
      <c r="AL543" s="5"/>
      <c r="AM543" s="5"/>
      <c r="AN543" s="5"/>
      <c r="AO543" s="481"/>
      <c r="AP543" s="310"/>
      <c r="AQ543" s="310"/>
      <c r="AR543" s="310"/>
      <c r="AS543" s="485"/>
      <c r="AT543" s="485"/>
      <c r="AU543" s="485"/>
      <c r="AV543" s="485"/>
      <c r="AW543" s="513"/>
      <c r="AX543" s="513"/>
      <c r="AY543" s="513"/>
      <c r="AZ543" s="485"/>
      <c r="BA543" s="485"/>
      <c r="BB543" s="513"/>
      <c r="BC543" s="513"/>
      <c r="BD543" s="513"/>
      <c r="BE543" s="485"/>
      <c r="BF543" s="485"/>
      <c r="BG543" s="513"/>
      <c r="BH543" s="513"/>
      <c r="BI543" s="513"/>
      <c r="BJ543" s="485"/>
      <c r="BK543" s="485"/>
      <c r="BL543" s="513"/>
      <c r="BM543" s="513"/>
      <c r="BN543" s="513"/>
      <c r="BO543" s="485"/>
      <c r="BP543" s="485"/>
      <c r="BQ543" s="513"/>
      <c r="BR543" s="513"/>
      <c r="BS543" s="513"/>
      <c r="BT543" s="485"/>
      <c r="BU543" s="485"/>
      <c r="BV543" s="513"/>
      <c r="BW543" s="485"/>
      <c r="BX543" s="481"/>
    </row>
    <row r="544" spans="1:76" s="22" customFormat="1" ht="18">
      <c r="A544" s="138">
        <f>A510+1</f>
        <v>15</v>
      </c>
      <c r="B544" s="298"/>
      <c r="C544" s="139" t="str">
        <f>VariableFuelConsumed</f>
        <v>Fuel Consumed per CONVENTIONAL Functional Unit</v>
      </c>
      <c r="D544" s="196"/>
      <c r="E544" s="196"/>
      <c r="F544" s="196"/>
      <c r="G544" s="196"/>
      <c r="J544" s="196"/>
      <c r="K544" s="196"/>
      <c r="L544" s="140"/>
      <c r="M544" s="140"/>
      <c r="N544" s="140"/>
      <c r="R544" s="839" t="s">
        <v>154</v>
      </c>
      <c r="S544" s="839"/>
      <c r="T544" s="839"/>
      <c r="U544" s="839"/>
      <c r="Y544" s="585"/>
      <c r="Z544" s="416"/>
      <c r="AA544" s="416"/>
      <c r="AB544" s="416"/>
      <c r="AC544" s="416"/>
      <c r="AD544" s="416"/>
      <c r="AE544" s="416"/>
      <c r="AF544" s="416"/>
      <c r="AG544" s="416"/>
      <c r="AH544" s="416"/>
      <c r="AI544" s="416"/>
      <c r="AJ544" s="416"/>
      <c r="AK544" s="416"/>
      <c r="AL544" s="416"/>
      <c r="AM544" s="416"/>
      <c r="AN544" s="416"/>
      <c r="AO544" s="416"/>
      <c r="AP544" s="568">
        <f>A544</f>
        <v>15</v>
      </c>
      <c r="AQ544" s="568" t="str">
        <f>C544</f>
        <v>Fuel Consumed per CONVENTIONAL Functional Unit</v>
      </c>
      <c r="AR544" s="416"/>
      <c r="AS544" s="585"/>
      <c r="AT544" s="585"/>
      <c r="AU544" s="585"/>
      <c r="AV544" s="585"/>
      <c r="AW544" s="416"/>
      <c r="AX544" s="416"/>
      <c r="AY544" s="416"/>
      <c r="AZ544" s="416"/>
      <c r="BA544" s="416"/>
      <c r="BB544" s="416"/>
      <c r="BC544" s="416"/>
      <c r="BD544" s="416"/>
      <c r="BE544" s="416"/>
      <c r="BF544" s="416"/>
      <c r="BG544" s="416"/>
      <c r="BH544" s="416"/>
      <c r="BI544" s="416"/>
      <c r="BJ544" s="416"/>
      <c r="BK544" s="416"/>
      <c r="BL544" s="416"/>
      <c r="BM544" s="416"/>
      <c r="BN544" s="416"/>
      <c r="BO544" s="416"/>
      <c r="BP544" s="416"/>
      <c r="BQ544" s="416"/>
      <c r="BR544" s="416"/>
      <c r="BS544" s="416"/>
      <c r="BT544" s="416"/>
      <c r="BU544" s="416"/>
      <c r="BV544" s="416"/>
      <c r="BW544" s="416"/>
      <c r="BX544" s="416"/>
    </row>
    <row r="545" spans="1:76" s="2" customFormat="1" ht="14">
      <c r="A545" s="199"/>
      <c r="B545" s="299"/>
      <c r="C545" s="199"/>
      <c r="D545" s="130"/>
      <c r="E545" s="130"/>
      <c r="F545" s="130"/>
      <c r="G545" s="130"/>
      <c r="J545" s="130"/>
      <c r="K545" s="130"/>
      <c r="L545" s="174"/>
      <c r="M545" s="174"/>
      <c r="N545" s="174"/>
      <c r="S545" s="83"/>
      <c r="T545" s="83"/>
      <c r="Y545" s="526"/>
      <c r="Z545" s="5"/>
      <c r="AA545" s="5"/>
      <c r="AB545" s="5"/>
      <c r="AC545" s="5"/>
      <c r="AD545" s="5"/>
      <c r="AE545" s="5"/>
      <c r="AF545" s="5"/>
      <c r="AG545" s="5"/>
      <c r="AH545" s="5"/>
      <c r="AI545" s="5"/>
      <c r="AJ545" s="5"/>
      <c r="AK545" s="5"/>
      <c r="AL545" s="5"/>
      <c r="AM545" s="5"/>
      <c r="AN545" s="5"/>
      <c r="AO545" s="481"/>
      <c r="AP545" s="269"/>
      <c r="AQ545" s="269"/>
      <c r="AR545" s="269"/>
      <c r="AS545" s="269"/>
      <c r="AT545" s="586" t="s">
        <v>230</v>
      </c>
      <c r="AU545" s="586"/>
      <c r="AV545" s="269"/>
      <c r="AW545" s="586" t="s">
        <v>1</v>
      </c>
      <c r="AX545" s="586"/>
      <c r="AY545" s="269"/>
      <c r="AZ545" s="586" t="s">
        <v>2</v>
      </c>
      <c r="BA545" s="586"/>
      <c r="BB545" s="269"/>
      <c r="BC545" s="586" t="s">
        <v>283</v>
      </c>
      <c r="BD545" s="586"/>
      <c r="BE545" s="269"/>
      <c r="BF545" s="586" t="s">
        <v>284</v>
      </c>
      <c r="BG545" s="586"/>
      <c r="BH545" s="269"/>
      <c r="BI545" s="586" t="s">
        <v>3</v>
      </c>
      <c r="BJ545" s="586"/>
      <c r="BK545" s="269"/>
      <c r="BL545" s="586" t="s">
        <v>4</v>
      </c>
      <c r="BM545" s="586"/>
      <c r="BN545" s="269"/>
      <c r="BO545" s="586" t="s">
        <v>5</v>
      </c>
      <c r="BP545" s="586"/>
      <c r="BQ545" s="269"/>
      <c r="BR545" s="586" t="s">
        <v>6</v>
      </c>
      <c r="BS545" s="586"/>
      <c r="BT545" s="269"/>
      <c r="BU545" s="586" t="s">
        <v>34</v>
      </c>
      <c r="BV545" s="586"/>
      <c r="BW545" s="269"/>
      <c r="BX545" s="481"/>
    </row>
    <row r="546" spans="1:76" s="2" customFormat="1" ht="31" thickBot="1">
      <c r="A546" s="173" t="s">
        <v>39</v>
      </c>
      <c r="B546" s="300" t="s">
        <v>9</v>
      </c>
      <c r="C546" s="211" t="s">
        <v>139</v>
      </c>
      <c r="D546" s="4" t="s">
        <v>40</v>
      </c>
      <c r="E546" s="4" t="s">
        <v>234</v>
      </c>
      <c r="F546" s="211" t="s">
        <v>113</v>
      </c>
      <c r="G546" s="211" t="s">
        <v>424</v>
      </c>
      <c r="H546" s="4" t="s">
        <v>59</v>
      </c>
      <c r="I546" s="695" t="s">
        <v>425</v>
      </c>
      <c r="J546" s="212" t="s">
        <v>133</v>
      </c>
      <c r="K546" s="149" t="s">
        <v>140</v>
      </c>
      <c r="L546" s="222" t="s">
        <v>100</v>
      </c>
      <c r="M546" s="151" t="s">
        <v>141</v>
      </c>
      <c r="N546" s="152" t="s">
        <v>135</v>
      </c>
      <c r="O546" s="151" t="s">
        <v>57</v>
      </c>
      <c r="P546" s="153"/>
      <c r="Q546" s="363" t="s">
        <v>272</v>
      </c>
      <c r="R546" s="364" t="s">
        <v>56</v>
      </c>
      <c r="S546" s="258" t="s">
        <v>41</v>
      </c>
      <c r="T546" s="364" t="s">
        <v>136</v>
      </c>
      <c r="U546" s="419" t="s">
        <v>42</v>
      </c>
      <c r="V546" s="153"/>
      <c r="W546" s="153"/>
      <c r="Y546" s="526"/>
      <c r="Z546" s="5"/>
      <c r="AA546" s="5"/>
      <c r="AB546" s="5"/>
      <c r="AC546" s="5"/>
      <c r="AD546" s="5"/>
      <c r="AE546" s="5"/>
      <c r="AF546" s="5"/>
      <c r="AG546" s="5"/>
      <c r="AH546" s="5"/>
      <c r="AI546" s="5"/>
      <c r="AJ546" s="5"/>
      <c r="AK546" s="5"/>
      <c r="AL546" s="5"/>
      <c r="AM546" s="5"/>
      <c r="AN546" s="5"/>
      <c r="AO546" s="481"/>
      <c r="AP546" s="594"/>
      <c r="AQ546" s="594"/>
      <c r="AR546" s="419" t="s">
        <v>131</v>
      </c>
      <c r="AS546" s="594"/>
      <c r="AT546" s="596" t="s">
        <v>56</v>
      </c>
      <c r="AU546" s="258" t="s">
        <v>41</v>
      </c>
      <c r="AV546" s="594"/>
      <c r="AW546" s="596" t="s">
        <v>56</v>
      </c>
      <c r="AX546" s="258" t="s">
        <v>41</v>
      </c>
      <c r="AY546" s="594"/>
      <c r="AZ546" s="596" t="s">
        <v>56</v>
      </c>
      <c r="BA546" s="258" t="s">
        <v>41</v>
      </c>
      <c r="BB546" s="594"/>
      <c r="BC546" s="596" t="s">
        <v>56</v>
      </c>
      <c r="BD546" s="258" t="s">
        <v>41</v>
      </c>
      <c r="BE546" s="594"/>
      <c r="BF546" s="596" t="s">
        <v>56</v>
      </c>
      <c r="BG546" s="258" t="s">
        <v>41</v>
      </c>
      <c r="BH546" s="594"/>
      <c r="BI546" s="596" t="s">
        <v>56</v>
      </c>
      <c r="BJ546" s="258" t="s">
        <v>41</v>
      </c>
      <c r="BK546" s="594"/>
      <c r="BL546" s="596" t="s">
        <v>56</v>
      </c>
      <c r="BM546" s="258" t="s">
        <v>41</v>
      </c>
      <c r="BN546" s="594"/>
      <c r="BO546" s="596" t="s">
        <v>56</v>
      </c>
      <c r="BP546" s="258" t="s">
        <v>41</v>
      </c>
      <c r="BQ546" s="594"/>
      <c r="BR546" s="596" t="s">
        <v>56</v>
      </c>
      <c r="BS546" s="258" t="s">
        <v>41</v>
      </c>
      <c r="BT546" s="594"/>
      <c r="BU546" s="596" t="s">
        <v>56</v>
      </c>
      <c r="BV546" s="258" t="s">
        <v>41</v>
      </c>
      <c r="BW546" s="594"/>
      <c r="BX546" s="481"/>
    </row>
    <row r="547" spans="1:76" s="2" customFormat="1" ht="14">
      <c r="A547" s="159">
        <v>1</v>
      </c>
      <c r="B547" s="301" t="str">
        <f t="shared" ref="B547:B566" si="228">CONCATENATE(E547,": ",C547)</f>
        <v xml:space="preserve">: </v>
      </c>
      <c r="C547" s="160"/>
      <c r="D547" s="160"/>
      <c r="E547" s="160"/>
      <c r="F547" s="160"/>
      <c r="G547" s="161"/>
      <c r="H547" s="162"/>
      <c r="I547" s="162"/>
      <c r="J547" s="314"/>
      <c r="K547" s="313"/>
      <c r="L547" s="170"/>
      <c r="M547" s="659" t="str">
        <f>IFERROR(CONCATENATE(VLOOKUP(#REF!,#REF!,5,FALSE)," per ",FunctionalUnitOfMeasure," supplied"),"Select Fuel on Adv. Controls")</f>
        <v>Select Fuel on Adv. Controls</v>
      </c>
      <c r="N547" s="163"/>
      <c r="O547" s="163"/>
      <c r="P547" s="165"/>
      <c r="Q547" s="365"/>
      <c r="R547" s="259" t="str">
        <f>IF(Q547="Y","",IF(AND(L547="",J547=""),"",IF(L547="",J547,L547)))</f>
        <v/>
      </c>
      <c r="S547" s="260" t="str">
        <f>IF(R547="","",IF(R575="Y",T547,IF(R547&gt;=R567-$AA$35*R571,IF(R547&lt;=R567+$AA$35*R571,R547,""),"")))</f>
        <v/>
      </c>
      <c r="T547" s="259" t="str">
        <f>IF(Q547="Y","",IF(AND(L547="",J547=""),"",IF(L547="",J547*N547,L547*N547)))</f>
        <v/>
      </c>
      <c r="U547" s="259" t="str">
        <f t="shared" ref="U547:U566" si="229">IF(AND(M547="",K547=""),"",IF(M547="",K547,M547))</f>
        <v>Select Fuel on Adv. Controls</v>
      </c>
      <c r="V547" s="39"/>
      <c r="W547" s="39"/>
      <c r="Y547" s="526"/>
      <c r="Z547" s="5"/>
      <c r="AA547" s="5"/>
      <c r="AB547" s="5"/>
      <c r="AC547" s="5"/>
      <c r="AD547" s="5"/>
      <c r="AE547" s="5"/>
      <c r="AF547" s="5"/>
      <c r="AG547" s="5"/>
      <c r="AH547" s="5"/>
      <c r="AI547" s="5"/>
      <c r="AJ547" s="5"/>
      <c r="AK547" s="5"/>
      <c r="AL547" s="5"/>
      <c r="AM547" s="5"/>
      <c r="AN547" s="5"/>
      <c r="AO547" s="481"/>
      <c r="AP547" s="269"/>
      <c r="AQ547" s="269"/>
      <c r="AR547" s="597" t="str">
        <f>$U547</f>
        <v>Select Fuel on Adv. Controls</v>
      </c>
      <c r="AS547" s="269"/>
      <c r="AT547" s="598" t="str">
        <f>IF($E547=$AT$47,R547,"")</f>
        <v/>
      </c>
      <c r="AU547" s="598" t="str">
        <f>IF($E547=$AT$47,S547,"")</f>
        <v/>
      </c>
      <c r="AV547" s="269"/>
      <c r="AW547" s="598" t="str">
        <f t="shared" ref="AW547:AX566" si="230">IF($E547=$AW$83,R547,"")</f>
        <v/>
      </c>
      <c r="AX547" s="598" t="str">
        <f t="shared" si="230"/>
        <v/>
      </c>
      <c r="AY547" s="269"/>
      <c r="AZ547" s="598" t="str">
        <f t="shared" ref="AZ547:BA566" si="231">IF($E547=$AZ$83,R547,"")</f>
        <v/>
      </c>
      <c r="BA547" s="598" t="str">
        <f t="shared" si="231"/>
        <v/>
      </c>
      <c r="BB547" s="269"/>
      <c r="BC547" s="598" t="str">
        <f t="shared" ref="BC547:BD566" si="232">IF($E547=$BC$83,R547,"")</f>
        <v/>
      </c>
      <c r="BD547" s="598" t="str">
        <f t="shared" si="232"/>
        <v/>
      </c>
      <c r="BE547" s="269"/>
      <c r="BF547" s="598" t="str">
        <f t="shared" ref="BF547:BG566" si="233">IF($E547=$BF$83,R547,"")</f>
        <v/>
      </c>
      <c r="BG547" s="598" t="str">
        <f t="shared" si="233"/>
        <v/>
      </c>
      <c r="BH547" s="269"/>
      <c r="BI547" s="598" t="str">
        <f t="shared" ref="BI547:BJ566" si="234">IF($E547=$BI$83,R547,"")</f>
        <v/>
      </c>
      <c r="BJ547" s="598" t="str">
        <f t="shared" si="234"/>
        <v/>
      </c>
      <c r="BK547" s="269"/>
      <c r="BL547" s="598" t="str">
        <f t="shared" ref="BL547:BM566" si="235">IF($E547=$BL$83,R547,"")</f>
        <v/>
      </c>
      <c r="BM547" s="598" t="str">
        <f t="shared" si="235"/>
        <v/>
      </c>
      <c r="BN547" s="269"/>
      <c r="BO547" s="598" t="str">
        <f t="shared" ref="BO547:BP566" si="236">IF($E547=$BO$83,R547,"")</f>
        <v/>
      </c>
      <c r="BP547" s="598" t="str">
        <f t="shared" si="236"/>
        <v/>
      </c>
      <c r="BQ547" s="269"/>
      <c r="BR547" s="598" t="str">
        <f t="shared" ref="BR547:BS566" si="237">IF($E547=$BR$83,R547,"")</f>
        <v/>
      </c>
      <c r="BS547" s="598" t="str">
        <f t="shared" si="237"/>
        <v/>
      </c>
      <c r="BT547" s="269"/>
      <c r="BU547" s="598" t="str">
        <f t="shared" ref="BU547:BV566" si="238">IF($E547=$BU$83,R547,"")</f>
        <v/>
      </c>
      <c r="BV547" s="598" t="str">
        <f t="shared" si="238"/>
        <v/>
      </c>
      <c r="BW547" s="269"/>
      <c r="BX547" s="481"/>
    </row>
    <row r="548" spans="1:76" s="2" customFormat="1" ht="14">
      <c r="A548" s="159">
        <v>2</v>
      </c>
      <c r="B548" s="301" t="str">
        <f t="shared" si="228"/>
        <v xml:space="preserve">: </v>
      </c>
      <c r="C548" s="160"/>
      <c r="D548" s="160"/>
      <c r="E548" s="160"/>
      <c r="F548" s="160"/>
      <c r="G548" s="161"/>
      <c r="H548" s="162"/>
      <c r="I548" s="162"/>
      <c r="J548" s="314"/>
      <c r="K548" s="314"/>
      <c r="L548" s="170"/>
      <c r="M548" s="659" t="str">
        <f>IFERROR(CONCATENATE(VLOOKUP(#REF!,#REF!,5,FALSE)," per ",FunctionalUnitOfMeasure," supplied"),"Select Fuel on Adv. Controls")</f>
        <v>Select Fuel on Adv. Controls</v>
      </c>
      <c r="N548" s="163"/>
      <c r="O548" s="163"/>
      <c r="P548" s="165"/>
      <c r="Q548" s="365"/>
      <c r="R548" s="259" t="str">
        <f t="shared" ref="R548:R566" si="239">IF(Q548="Y","",IF(AND(L548="",J548=""),"",IF(L548="",J548,L548)))</f>
        <v/>
      </c>
      <c r="S548" s="260" t="str">
        <f>IF(R548="","",IF(R575="Y",T548,IF(R548&gt;=R567-$AA$35*R571,IF(R548&lt;=R567+$AA$35*R571,R548,""),"")))</f>
        <v/>
      </c>
      <c r="T548" s="259" t="str">
        <f t="shared" ref="T548:T566" si="240">IF(Q548="Y","",IF(AND(L548="",J548=""),"",IF(L548="",J548*N548,L548*N548)))</f>
        <v/>
      </c>
      <c r="U548" s="259" t="str">
        <f t="shared" si="229"/>
        <v>Select Fuel on Adv. Controls</v>
      </c>
      <c r="V548" s="39"/>
      <c r="W548" s="39"/>
      <c r="Y548" s="526"/>
      <c r="Z548" s="5"/>
      <c r="AA548" s="5"/>
      <c r="AB548" s="5"/>
      <c r="AC548" s="5"/>
      <c r="AD548" s="5"/>
      <c r="AE548" s="5"/>
      <c r="AF548" s="5"/>
      <c r="AG548" s="5"/>
      <c r="AH548" s="5"/>
      <c r="AI548" s="5"/>
      <c r="AJ548" s="5"/>
      <c r="AK548" s="5"/>
      <c r="AL548" s="5"/>
      <c r="AM548" s="5"/>
      <c r="AN548" s="5"/>
      <c r="AO548" s="481"/>
      <c r="AP548" s="269"/>
      <c r="AQ548" s="269"/>
      <c r="AR548" s="600"/>
      <c r="AS548" s="269"/>
      <c r="AT548" s="598" t="str">
        <f t="shared" ref="AT548:AU566" si="241">IF($E548=$AT$47,R548,"")</f>
        <v/>
      </c>
      <c r="AU548" s="598" t="str">
        <f t="shared" si="241"/>
        <v/>
      </c>
      <c r="AV548" s="269"/>
      <c r="AW548" s="598" t="str">
        <f t="shared" si="230"/>
        <v/>
      </c>
      <c r="AX548" s="598" t="str">
        <f t="shared" si="230"/>
        <v/>
      </c>
      <c r="AY548" s="269"/>
      <c r="AZ548" s="598" t="str">
        <f t="shared" si="231"/>
        <v/>
      </c>
      <c r="BA548" s="598" t="str">
        <f t="shared" si="231"/>
        <v/>
      </c>
      <c r="BB548" s="269"/>
      <c r="BC548" s="598" t="str">
        <f t="shared" si="232"/>
        <v/>
      </c>
      <c r="BD548" s="598" t="str">
        <f t="shared" si="232"/>
        <v/>
      </c>
      <c r="BE548" s="269"/>
      <c r="BF548" s="598" t="str">
        <f t="shared" si="233"/>
        <v/>
      </c>
      <c r="BG548" s="598" t="str">
        <f t="shared" si="233"/>
        <v/>
      </c>
      <c r="BH548" s="269"/>
      <c r="BI548" s="598" t="str">
        <f t="shared" si="234"/>
        <v/>
      </c>
      <c r="BJ548" s="598" t="str">
        <f t="shared" si="234"/>
        <v/>
      </c>
      <c r="BK548" s="269"/>
      <c r="BL548" s="598" t="str">
        <f t="shared" si="235"/>
        <v/>
      </c>
      <c r="BM548" s="598" t="str">
        <f t="shared" si="235"/>
        <v/>
      </c>
      <c r="BN548" s="269"/>
      <c r="BO548" s="598" t="str">
        <f t="shared" si="236"/>
        <v/>
      </c>
      <c r="BP548" s="598" t="str">
        <f t="shared" si="236"/>
        <v/>
      </c>
      <c r="BQ548" s="269"/>
      <c r="BR548" s="598" t="str">
        <f t="shared" si="237"/>
        <v/>
      </c>
      <c r="BS548" s="598" t="str">
        <f t="shared" si="237"/>
        <v/>
      </c>
      <c r="BT548" s="269"/>
      <c r="BU548" s="598" t="str">
        <f t="shared" si="238"/>
        <v/>
      </c>
      <c r="BV548" s="598" t="str">
        <f t="shared" si="238"/>
        <v/>
      </c>
      <c r="BW548" s="269"/>
      <c r="BX548" s="481"/>
    </row>
    <row r="549" spans="1:76" s="2" customFormat="1" ht="14">
      <c r="A549" s="159">
        <v>3</v>
      </c>
      <c r="B549" s="301" t="str">
        <f>CONCATENATE(E549,": ",C549)</f>
        <v xml:space="preserve">: </v>
      </c>
      <c r="C549" s="168"/>
      <c r="D549" s="162"/>
      <c r="E549" s="162"/>
      <c r="F549" s="169"/>
      <c r="G549" s="161"/>
      <c r="H549" s="162"/>
      <c r="I549" s="162"/>
      <c r="J549" s="316"/>
      <c r="K549" s="314"/>
      <c r="L549" s="170"/>
      <c r="M549" s="659" t="str">
        <f>IFERROR(CONCATENATE(VLOOKUP(#REF!,#REF!,5,FALSE)," per ",FunctionalUnitOfMeasure," supplied"),"Select Fuel on Adv. Controls")</f>
        <v>Select Fuel on Adv. Controls</v>
      </c>
      <c r="N549" s="163"/>
      <c r="O549" s="163"/>
      <c r="P549" s="165"/>
      <c r="Q549" s="365"/>
      <c r="R549" s="259" t="str">
        <f t="shared" si="239"/>
        <v/>
      </c>
      <c r="S549" s="260" t="str">
        <f>IF(R549="","",IF(R575="Y",T549,IF(R549&gt;=R567-$AA$35*R571,IF(R549&lt;=R567+$AA$35*R571,R549,""),"")))</f>
        <v/>
      </c>
      <c r="T549" s="259" t="str">
        <f t="shared" si="240"/>
        <v/>
      </c>
      <c r="U549" s="259" t="str">
        <f t="shared" si="229"/>
        <v>Select Fuel on Adv. Controls</v>
      </c>
      <c r="V549" s="39"/>
      <c r="W549" s="39"/>
      <c r="Y549" s="526"/>
      <c r="Z549" s="5"/>
      <c r="AA549" s="5"/>
      <c r="AB549" s="5"/>
      <c r="AC549" s="5"/>
      <c r="AD549" s="5"/>
      <c r="AE549" s="5"/>
      <c r="AF549" s="5"/>
      <c r="AG549" s="5"/>
      <c r="AH549" s="5"/>
      <c r="AI549" s="5"/>
      <c r="AJ549" s="5"/>
      <c r="AK549" s="5"/>
      <c r="AL549" s="5"/>
      <c r="AM549" s="5"/>
      <c r="AN549" s="5"/>
      <c r="AO549" s="481"/>
      <c r="AP549" s="269"/>
      <c r="AQ549" s="269"/>
      <c r="AR549" s="600"/>
      <c r="AS549" s="269"/>
      <c r="AT549" s="598" t="str">
        <f t="shared" si="241"/>
        <v/>
      </c>
      <c r="AU549" s="598" t="str">
        <f t="shared" si="241"/>
        <v/>
      </c>
      <c r="AV549" s="269"/>
      <c r="AW549" s="598" t="str">
        <f t="shared" si="230"/>
        <v/>
      </c>
      <c r="AX549" s="598" t="str">
        <f t="shared" si="230"/>
        <v/>
      </c>
      <c r="AY549" s="269"/>
      <c r="AZ549" s="598" t="str">
        <f t="shared" si="231"/>
        <v/>
      </c>
      <c r="BA549" s="598" t="str">
        <f t="shared" si="231"/>
        <v/>
      </c>
      <c r="BB549" s="269"/>
      <c r="BC549" s="598" t="str">
        <f t="shared" si="232"/>
        <v/>
      </c>
      <c r="BD549" s="598" t="str">
        <f t="shared" si="232"/>
        <v/>
      </c>
      <c r="BE549" s="269"/>
      <c r="BF549" s="598" t="str">
        <f t="shared" si="233"/>
        <v/>
      </c>
      <c r="BG549" s="598" t="str">
        <f t="shared" si="233"/>
        <v/>
      </c>
      <c r="BH549" s="269"/>
      <c r="BI549" s="598" t="str">
        <f t="shared" si="234"/>
        <v/>
      </c>
      <c r="BJ549" s="598" t="str">
        <f t="shared" si="234"/>
        <v/>
      </c>
      <c r="BK549" s="269"/>
      <c r="BL549" s="598" t="str">
        <f t="shared" si="235"/>
        <v/>
      </c>
      <c r="BM549" s="598" t="str">
        <f t="shared" si="235"/>
        <v/>
      </c>
      <c r="BN549" s="269"/>
      <c r="BO549" s="598" t="str">
        <f t="shared" si="236"/>
        <v/>
      </c>
      <c r="BP549" s="598" t="str">
        <f t="shared" si="236"/>
        <v/>
      </c>
      <c r="BQ549" s="269"/>
      <c r="BR549" s="598" t="str">
        <f t="shared" si="237"/>
        <v/>
      </c>
      <c r="BS549" s="598" t="str">
        <f t="shared" si="237"/>
        <v/>
      </c>
      <c r="BT549" s="269"/>
      <c r="BU549" s="598" t="str">
        <f t="shared" si="238"/>
        <v/>
      </c>
      <c r="BV549" s="598" t="str">
        <f t="shared" si="238"/>
        <v/>
      </c>
      <c r="BW549" s="269"/>
      <c r="BX549" s="481"/>
    </row>
    <row r="550" spans="1:76" s="2" customFormat="1" ht="14">
      <c r="A550" s="159">
        <v>4</v>
      </c>
      <c r="B550" s="301" t="str">
        <f t="shared" si="228"/>
        <v xml:space="preserve">: </v>
      </c>
      <c r="C550" s="168"/>
      <c r="D550" s="162"/>
      <c r="E550" s="162"/>
      <c r="F550" s="169"/>
      <c r="G550" s="161"/>
      <c r="H550" s="162"/>
      <c r="I550" s="162"/>
      <c r="J550" s="316"/>
      <c r="K550" s="314"/>
      <c r="L550" s="170"/>
      <c r="M550" s="659" t="str">
        <f>IFERROR(CONCATENATE(VLOOKUP(#REF!,#REF!,5,FALSE)," per ",FunctionalUnitOfMeasure," supplied"),"Select Fuel on Adv. Controls")</f>
        <v>Select Fuel on Adv. Controls</v>
      </c>
      <c r="N550" s="163"/>
      <c r="O550" s="163"/>
      <c r="P550" s="165"/>
      <c r="Q550" s="365"/>
      <c r="R550" s="259" t="str">
        <f t="shared" si="239"/>
        <v/>
      </c>
      <c r="S550" s="260" t="str">
        <f>IF(R550="","",IF(R575="Y",T550,IF(R550&gt;=R567-$AA$35*R571,IF(R550&lt;=R567+$AA$35*R571,R550,""),"")))</f>
        <v/>
      </c>
      <c r="T550" s="259" t="str">
        <f t="shared" si="240"/>
        <v/>
      </c>
      <c r="U550" s="259" t="str">
        <f t="shared" si="229"/>
        <v>Select Fuel on Adv. Controls</v>
      </c>
      <c r="V550" s="39"/>
      <c r="W550" s="39"/>
      <c r="Y550" s="526"/>
      <c r="Z550" s="5"/>
      <c r="AA550" s="5"/>
      <c r="AB550" s="5"/>
      <c r="AC550" s="5"/>
      <c r="AD550" s="5"/>
      <c r="AE550" s="5"/>
      <c r="AF550" s="5"/>
      <c r="AG550" s="5"/>
      <c r="AH550" s="5"/>
      <c r="AI550" s="5"/>
      <c r="AJ550" s="5"/>
      <c r="AK550" s="5"/>
      <c r="AL550" s="5"/>
      <c r="AM550" s="5"/>
      <c r="AN550" s="5"/>
      <c r="AO550" s="481"/>
      <c r="AP550" s="269"/>
      <c r="AQ550" s="269"/>
      <c r="AR550" s="600"/>
      <c r="AS550" s="269"/>
      <c r="AT550" s="598" t="str">
        <f t="shared" si="241"/>
        <v/>
      </c>
      <c r="AU550" s="598" t="str">
        <f t="shared" si="241"/>
        <v/>
      </c>
      <c r="AV550" s="269"/>
      <c r="AW550" s="598" t="str">
        <f t="shared" si="230"/>
        <v/>
      </c>
      <c r="AX550" s="598" t="str">
        <f t="shared" si="230"/>
        <v/>
      </c>
      <c r="AY550" s="269"/>
      <c r="AZ550" s="598" t="str">
        <f t="shared" si="231"/>
        <v/>
      </c>
      <c r="BA550" s="598" t="str">
        <f t="shared" si="231"/>
        <v/>
      </c>
      <c r="BB550" s="269"/>
      <c r="BC550" s="598" t="str">
        <f t="shared" si="232"/>
        <v/>
      </c>
      <c r="BD550" s="598" t="str">
        <f t="shared" si="232"/>
        <v/>
      </c>
      <c r="BE550" s="269"/>
      <c r="BF550" s="598" t="str">
        <f t="shared" si="233"/>
        <v/>
      </c>
      <c r="BG550" s="598" t="str">
        <f t="shared" si="233"/>
        <v/>
      </c>
      <c r="BH550" s="269"/>
      <c r="BI550" s="598" t="str">
        <f t="shared" si="234"/>
        <v/>
      </c>
      <c r="BJ550" s="598" t="str">
        <f t="shared" si="234"/>
        <v/>
      </c>
      <c r="BK550" s="269"/>
      <c r="BL550" s="598" t="str">
        <f t="shared" si="235"/>
        <v/>
      </c>
      <c r="BM550" s="598" t="str">
        <f t="shared" si="235"/>
        <v/>
      </c>
      <c r="BN550" s="269"/>
      <c r="BO550" s="598" t="str">
        <f t="shared" si="236"/>
        <v/>
      </c>
      <c r="BP550" s="598" t="str">
        <f t="shared" si="236"/>
        <v/>
      </c>
      <c r="BQ550" s="269"/>
      <c r="BR550" s="598" t="str">
        <f t="shared" si="237"/>
        <v/>
      </c>
      <c r="BS550" s="598" t="str">
        <f t="shared" si="237"/>
        <v/>
      </c>
      <c r="BT550" s="269"/>
      <c r="BU550" s="598" t="str">
        <f t="shared" si="238"/>
        <v/>
      </c>
      <c r="BV550" s="598" t="str">
        <f t="shared" si="238"/>
        <v/>
      </c>
      <c r="BW550" s="269"/>
      <c r="BX550" s="481"/>
    </row>
    <row r="551" spans="1:76" s="2" customFormat="1" ht="14">
      <c r="A551" s="159">
        <v>5</v>
      </c>
      <c r="B551" s="301" t="str">
        <f t="shared" si="228"/>
        <v xml:space="preserve">: </v>
      </c>
      <c r="C551" s="169"/>
      <c r="D551" s="169"/>
      <c r="E551" s="169"/>
      <c r="F551" s="169"/>
      <c r="G551" s="161"/>
      <c r="H551" s="162"/>
      <c r="I551" s="162"/>
      <c r="J551" s="319"/>
      <c r="K551" s="316"/>
      <c r="L551" s="170"/>
      <c r="M551" s="659" t="str">
        <f>IFERROR(CONCATENATE(VLOOKUP(#REF!,#REF!,5,FALSE)," per ",FunctionalUnitOfMeasure," supplied"),"Select Fuel on Adv. Controls")</f>
        <v>Select Fuel on Adv. Controls</v>
      </c>
      <c r="N551" s="163"/>
      <c r="O551" s="163"/>
      <c r="P551" s="165"/>
      <c r="Q551" s="365"/>
      <c r="R551" s="259" t="str">
        <f t="shared" si="239"/>
        <v/>
      </c>
      <c r="S551" s="260" t="str">
        <f>IF(R551="","",IF(R575="Y",T551,IF(R551&gt;=R567-$AA$35*R571,IF(R551&lt;=R567+$AA$35*R571,R551,""),"")))</f>
        <v/>
      </c>
      <c r="T551" s="259" t="str">
        <f t="shared" si="240"/>
        <v/>
      </c>
      <c r="U551" s="259" t="str">
        <f t="shared" si="229"/>
        <v>Select Fuel on Adv. Controls</v>
      </c>
      <c r="V551" s="39"/>
      <c r="W551" s="39"/>
      <c r="Y551" s="526"/>
      <c r="Z551" s="5"/>
      <c r="AA551" s="5"/>
      <c r="AB551" s="5"/>
      <c r="AC551" s="5"/>
      <c r="AD551" s="5"/>
      <c r="AE551" s="5"/>
      <c r="AF551" s="5"/>
      <c r="AG551" s="5"/>
      <c r="AH551" s="5"/>
      <c r="AI551" s="5"/>
      <c r="AJ551" s="5"/>
      <c r="AK551" s="5"/>
      <c r="AL551" s="5"/>
      <c r="AM551" s="5"/>
      <c r="AN551" s="5"/>
      <c r="AO551" s="481"/>
      <c r="AP551" s="269"/>
      <c r="AQ551" s="269"/>
      <c r="AR551" s="600"/>
      <c r="AS551" s="269"/>
      <c r="AT551" s="598" t="str">
        <f t="shared" si="241"/>
        <v/>
      </c>
      <c r="AU551" s="598" t="str">
        <f t="shared" si="241"/>
        <v/>
      </c>
      <c r="AV551" s="269"/>
      <c r="AW551" s="598" t="str">
        <f t="shared" si="230"/>
        <v/>
      </c>
      <c r="AX551" s="598" t="str">
        <f t="shared" si="230"/>
        <v/>
      </c>
      <c r="AY551" s="269"/>
      <c r="AZ551" s="598" t="str">
        <f t="shared" si="231"/>
        <v/>
      </c>
      <c r="BA551" s="598" t="str">
        <f t="shared" si="231"/>
        <v/>
      </c>
      <c r="BB551" s="269"/>
      <c r="BC551" s="598" t="str">
        <f t="shared" si="232"/>
        <v/>
      </c>
      <c r="BD551" s="598" t="str">
        <f t="shared" si="232"/>
        <v/>
      </c>
      <c r="BE551" s="269"/>
      <c r="BF551" s="598" t="str">
        <f t="shared" si="233"/>
        <v/>
      </c>
      <c r="BG551" s="598" t="str">
        <f t="shared" si="233"/>
        <v/>
      </c>
      <c r="BH551" s="269"/>
      <c r="BI551" s="598" t="str">
        <f t="shared" si="234"/>
        <v/>
      </c>
      <c r="BJ551" s="598" t="str">
        <f t="shared" si="234"/>
        <v/>
      </c>
      <c r="BK551" s="269"/>
      <c r="BL551" s="598" t="str">
        <f t="shared" si="235"/>
        <v/>
      </c>
      <c r="BM551" s="598" t="str">
        <f t="shared" si="235"/>
        <v/>
      </c>
      <c r="BN551" s="269"/>
      <c r="BO551" s="598" t="str">
        <f t="shared" si="236"/>
        <v/>
      </c>
      <c r="BP551" s="598" t="str">
        <f t="shared" si="236"/>
        <v/>
      </c>
      <c r="BQ551" s="269"/>
      <c r="BR551" s="598" t="str">
        <f t="shared" si="237"/>
        <v/>
      </c>
      <c r="BS551" s="598" t="str">
        <f t="shared" si="237"/>
        <v/>
      </c>
      <c r="BT551" s="269"/>
      <c r="BU551" s="598" t="str">
        <f t="shared" si="238"/>
        <v/>
      </c>
      <c r="BV551" s="598" t="str">
        <f t="shared" si="238"/>
        <v/>
      </c>
      <c r="BW551" s="269"/>
      <c r="BX551" s="481"/>
    </row>
    <row r="552" spans="1:76" s="2" customFormat="1" ht="14">
      <c r="A552" s="159">
        <v>6</v>
      </c>
      <c r="B552" s="301" t="str">
        <f t="shared" si="228"/>
        <v xml:space="preserve">: </v>
      </c>
      <c r="C552" s="169"/>
      <c r="D552" s="169"/>
      <c r="E552" s="169"/>
      <c r="F552" s="169"/>
      <c r="G552" s="161"/>
      <c r="H552" s="162"/>
      <c r="I552" s="162"/>
      <c r="J552" s="316"/>
      <c r="K552" s="316"/>
      <c r="L552" s="170"/>
      <c r="M552" s="659" t="str">
        <f>IFERROR(CONCATENATE(VLOOKUP(#REF!,#REF!,5,FALSE)," per ",FunctionalUnitOfMeasure," supplied"),"Select Fuel on Adv. Controls")</f>
        <v>Select Fuel on Adv. Controls</v>
      </c>
      <c r="N552" s="163"/>
      <c r="O552" s="163"/>
      <c r="P552" s="165"/>
      <c r="Q552" s="365"/>
      <c r="R552" s="259" t="str">
        <f t="shared" si="239"/>
        <v/>
      </c>
      <c r="S552" s="260" t="str">
        <f>IF(R552="","",IF(R575="Y",T552,IF(R552&gt;=R567-$AA$35*R571,IF(R552&lt;=R567+$AA$35*R571,R552,""),"")))</f>
        <v/>
      </c>
      <c r="T552" s="259" t="str">
        <f t="shared" si="240"/>
        <v/>
      </c>
      <c r="U552" s="259" t="str">
        <f t="shared" si="229"/>
        <v>Select Fuel on Adv. Controls</v>
      </c>
      <c r="V552" s="39"/>
      <c r="W552" s="39"/>
      <c r="Y552" s="526"/>
      <c r="Z552" s="5"/>
      <c r="AA552" s="5"/>
      <c r="AB552" s="5"/>
      <c r="AC552" s="5"/>
      <c r="AD552" s="5"/>
      <c r="AE552" s="5"/>
      <c r="AF552" s="5"/>
      <c r="AG552" s="5"/>
      <c r="AH552" s="5"/>
      <c r="AI552" s="5"/>
      <c r="AJ552" s="5"/>
      <c r="AK552" s="5"/>
      <c r="AL552" s="5"/>
      <c r="AM552" s="5"/>
      <c r="AN552" s="5"/>
      <c r="AO552" s="481"/>
      <c r="AP552" s="269"/>
      <c r="AQ552" s="269"/>
      <c r="AR552" s="600"/>
      <c r="AS552" s="269"/>
      <c r="AT552" s="598" t="str">
        <f t="shared" si="241"/>
        <v/>
      </c>
      <c r="AU552" s="598" t="str">
        <f t="shared" si="241"/>
        <v/>
      </c>
      <c r="AV552" s="269"/>
      <c r="AW552" s="598" t="str">
        <f t="shared" si="230"/>
        <v/>
      </c>
      <c r="AX552" s="598" t="str">
        <f t="shared" si="230"/>
        <v/>
      </c>
      <c r="AY552" s="269"/>
      <c r="AZ552" s="598" t="str">
        <f t="shared" si="231"/>
        <v/>
      </c>
      <c r="BA552" s="598" t="str">
        <f t="shared" si="231"/>
        <v/>
      </c>
      <c r="BB552" s="269"/>
      <c r="BC552" s="598" t="str">
        <f t="shared" si="232"/>
        <v/>
      </c>
      <c r="BD552" s="598" t="str">
        <f t="shared" si="232"/>
        <v/>
      </c>
      <c r="BE552" s="269"/>
      <c r="BF552" s="598" t="str">
        <f t="shared" si="233"/>
        <v/>
      </c>
      <c r="BG552" s="598" t="str">
        <f t="shared" si="233"/>
        <v/>
      </c>
      <c r="BH552" s="269"/>
      <c r="BI552" s="598" t="str">
        <f t="shared" si="234"/>
        <v/>
      </c>
      <c r="BJ552" s="598" t="str">
        <f t="shared" si="234"/>
        <v/>
      </c>
      <c r="BK552" s="269"/>
      <c r="BL552" s="598" t="str">
        <f t="shared" si="235"/>
        <v/>
      </c>
      <c r="BM552" s="598" t="str">
        <f t="shared" si="235"/>
        <v/>
      </c>
      <c r="BN552" s="269"/>
      <c r="BO552" s="598" t="str">
        <f t="shared" si="236"/>
        <v/>
      </c>
      <c r="BP552" s="598" t="str">
        <f t="shared" si="236"/>
        <v/>
      </c>
      <c r="BQ552" s="269"/>
      <c r="BR552" s="598" t="str">
        <f t="shared" si="237"/>
        <v/>
      </c>
      <c r="BS552" s="598" t="str">
        <f t="shared" si="237"/>
        <v/>
      </c>
      <c r="BT552" s="269"/>
      <c r="BU552" s="598" t="str">
        <f t="shared" si="238"/>
        <v/>
      </c>
      <c r="BV552" s="598" t="str">
        <f t="shared" si="238"/>
        <v/>
      </c>
      <c r="BW552" s="269"/>
      <c r="BX552" s="481"/>
    </row>
    <row r="553" spans="1:76" s="2" customFormat="1" ht="14">
      <c r="A553" s="159">
        <v>7</v>
      </c>
      <c r="B553" s="301" t="str">
        <f t="shared" si="228"/>
        <v xml:space="preserve">: </v>
      </c>
      <c r="C553" s="169"/>
      <c r="D553" s="169"/>
      <c r="E553" s="169"/>
      <c r="F553" s="169"/>
      <c r="G553" s="161"/>
      <c r="H553" s="162"/>
      <c r="I553" s="162"/>
      <c r="J553" s="316"/>
      <c r="K553" s="316"/>
      <c r="L553" s="170"/>
      <c r="M553" s="659" t="str">
        <f>IFERROR(CONCATENATE(VLOOKUP(#REF!,#REF!,5,FALSE)," per ",FunctionalUnitOfMeasure," supplied"),"Select Fuel on Adv. Controls")</f>
        <v>Select Fuel on Adv. Controls</v>
      </c>
      <c r="N553" s="163"/>
      <c r="O553" s="163"/>
      <c r="P553" s="165"/>
      <c r="Q553" s="365"/>
      <c r="R553" s="259" t="str">
        <f t="shared" si="239"/>
        <v/>
      </c>
      <c r="S553" s="260" t="str">
        <f>IF(R553="","",IF(R575="Y",T553,IF(R553&gt;=R567-$AA$35*R571,IF(R553&lt;=R567+$AA$35*R571,R553,""),"")))</f>
        <v/>
      </c>
      <c r="T553" s="259" t="str">
        <f t="shared" si="240"/>
        <v/>
      </c>
      <c r="U553" s="259" t="str">
        <f t="shared" si="229"/>
        <v>Select Fuel on Adv. Controls</v>
      </c>
      <c r="V553" s="39"/>
      <c r="W553" s="39"/>
      <c r="Y553" s="526"/>
      <c r="Z553" s="5"/>
      <c r="AA553" s="5"/>
      <c r="AB553" s="5"/>
      <c r="AC553" s="5"/>
      <c r="AD553" s="5"/>
      <c r="AE553" s="5"/>
      <c r="AF553" s="5"/>
      <c r="AG553" s="5"/>
      <c r="AH553" s="5"/>
      <c r="AI553" s="5"/>
      <c r="AJ553" s="5"/>
      <c r="AK553" s="5"/>
      <c r="AL553" s="5"/>
      <c r="AM553" s="5"/>
      <c r="AN553" s="5"/>
      <c r="AO553" s="481"/>
      <c r="AP553" s="269"/>
      <c r="AQ553" s="269"/>
      <c r="AR553" s="600"/>
      <c r="AS553" s="269"/>
      <c r="AT553" s="598" t="str">
        <f t="shared" si="241"/>
        <v/>
      </c>
      <c r="AU553" s="598" t="str">
        <f t="shared" si="241"/>
        <v/>
      </c>
      <c r="AV553" s="269"/>
      <c r="AW553" s="598" t="str">
        <f t="shared" si="230"/>
        <v/>
      </c>
      <c r="AX553" s="598" t="str">
        <f t="shared" si="230"/>
        <v/>
      </c>
      <c r="AY553" s="269"/>
      <c r="AZ553" s="598" t="str">
        <f t="shared" si="231"/>
        <v/>
      </c>
      <c r="BA553" s="598" t="str">
        <f t="shared" si="231"/>
        <v/>
      </c>
      <c r="BB553" s="269"/>
      <c r="BC553" s="598" t="str">
        <f t="shared" si="232"/>
        <v/>
      </c>
      <c r="BD553" s="598" t="str">
        <f t="shared" si="232"/>
        <v/>
      </c>
      <c r="BE553" s="269"/>
      <c r="BF553" s="598" t="str">
        <f t="shared" si="233"/>
        <v/>
      </c>
      <c r="BG553" s="598" t="str">
        <f t="shared" si="233"/>
        <v/>
      </c>
      <c r="BH553" s="269"/>
      <c r="BI553" s="598" t="str">
        <f t="shared" si="234"/>
        <v/>
      </c>
      <c r="BJ553" s="598" t="str">
        <f t="shared" si="234"/>
        <v/>
      </c>
      <c r="BK553" s="269"/>
      <c r="BL553" s="598" t="str">
        <f t="shared" si="235"/>
        <v/>
      </c>
      <c r="BM553" s="598" t="str">
        <f t="shared" si="235"/>
        <v/>
      </c>
      <c r="BN553" s="269"/>
      <c r="BO553" s="598" t="str">
        <f t="shared" si="236"/>
        <v/>
      </c>
      <c r="BP553" s="598" t="str">
        <f t="shared" si="236"/>
        <v/>
      </c>
      <c r="BQ553" s="269"/>
      <c r="BR553" s="598" t="str">
        <f t="shared" si="237"/>
        <v/>
      </c>
      <c r="BS553" s="598" t="str">
        <f t="shared" si="237"/>
        <v/>
      </c>
      <c r="BT553" s="269"/>
      <c r="BU553" s="598" t="str">
        <f t="shared" si="238"/>
        <v/>
      </c>
      <c r="BV553" s="598" t="str">
        <f t="shared" si="238"/>
        <v/>
      </c>
      <c r="BW553" s="269"/>
      <c r="BX553" s="481"/>
    </row>
    <row r="554" spans="1:76" s="2" customFormat="1" ht="14">
      <c r="A554" s="159">
        <v>8</v>
      </c>
      <c r="B554" s="301" t="str">
        <f t="shared" si="228"/>
        <v xml:space="preserve">: </v>
      </c>
      <c r="C554" s="169"/>
      <c r="D554" s="169"/>
      <c r="E554" s="169"/>
      <c r="F554" s="169"/>
      <c r="G554" s="161"/>
      <c r="H554" s="162"/>
      <c r="I554" s="162"/>
      <c r="J554" s="316"/>
      <c r="K554" s="316"/>
      <c r="L554" s="170"/>
      <c r="M554" s="659" t="str">
        <f>IFERROR(CONCATENATE(VLOOKUP(#REF!,#REF!,5,FALSE)," per ",FunctionalUnitOfMeasure," supplied"),"Select Fuel on Adv. Controls")</f>
        <v>Select Fuel on Adv. Controls</v>
      </c>
      <c r="N554" s="163"/>
      <c r="O554" s="163"/>
      <c r="P554" s="165"/>
      <c r="Q554" s="365"/>
      <c r="R554" s="259" t="str">
        <f t="shared" si="239"/>
        <v/>
      </c>
      <c r="S554" s="260" t="str">
        <f>IF(R554="","",IF(R575="Y",T554,IF(R554&gt;=R567-$AA$35*R571,IF(R554&lt;=R567+$AA$35*R571,R554,""),"")))</f>
        <v/>
      </c>
      <c r="T554" s="259" t="str">
        <f t="shared" si="240"/>
        <v/>
      </c>
      <c r="U554" s="259" t="str">
        <f t="shared" si="229"/>
        <v>Select Fuel on Adv. Controls</v>
      </c>
      <c r="V554" s="39"/>
      <c r="W554" s="39"/>
      <c r="Y554" s="526"/>
      <c r="Z554" s="5"/>
      <c r="AA554" s="5"/>
      <c r="AB554" s="5"/>
      <c r="AC554" s="5"/>
      <c r="AD554" s="5"/>
      <c r="AE554" s="5"/>
      <c r="AF554" s="5"/>
      <c r="AG554" s="5"/>
      <c r="AH554" s="5"/>
      <c r="AI554" s="5"/>
      <c r="AJ554" s="5"/>
      <c r="AK554" s="5"/>
      <c r="AL554" s="5"/>
      <c r="AM554" s="5"/>
      <c r="AN554" s="5"/>
      <c r="AO554" s="481"/>
      <c r="AP554" s="269"/>
      <c r="AQ554" s="269"/>
      <c r="AR554" s="600"/>
      <c r="AS554" s="269"/>
      <c r="AT554" s="598" t="str">
        <f t="shared" si="241"/>
        <v/>
      </c>
      <c r="AU554" s="598" t="str">
        <f t="shared" si="241"/>
        <v/>
      </c>
      <c r="AV554" s="269"/>
      <c r="AW554" s="598" t="str">
        <f t="shared" si="230"/>
        <v/>
      </c>
      <c r="AX554" s="598" t="str">
        <f t="shared" si="230"/>
        <v/>
      </c>
      <c r="AY554" s="269"/>
      <c r="AZ554" s="598" t="str">
        <f t="shared" si="231"/>
        <v/>
      </c>
      <c r="BA554" s="598" t="str">
        <f t="shared" si="231"/>
        <v/>
      </c>
      <c r="BB554" s="269"/>
      <c r="BC554" s="598" t="str">
        <f t="shared" si="232"/>
        <v/>
      </c>
      <c r="BD554" s="598" t="str">
        <f t="shared" si="232"/>
        <v/>
      </c>
      <c r="BE554" s="269"/>
      <c r="BF554" s="598" t="str">
        <f t="shared" si="233"/>
        <v/>
      </c>
      <c r="BG554" s="598" t="str">
        <f t="shared" si="233"/>
        <v/>
      </c>
      <c r="BH554" s="269"/>
      <c r="BI554" s="598" t="str">
        <f t="shared" si="234"/>
        <v/>
      </c>
      <c r="BJ554" s="598" t="str">
        <f t="shared" si="234"/>
        <v/>
      </c>
      <c r="BK554" s="269"/>
      <c r="BL554" s="598" t="str">
        <f t="shared" si="235"/>
        <v/>
      </c>
      <c r="BM554" s="598" t="str">
        <f t="shared" si="235"/>
        <v/>
      </c>
      <c r="BN554" s="269"/>
      <c r="BO554" s="598" t="str">
        <f t="shared" si="236"/>
        <v/>
      </c>
      <c r="BP554" s="598" t="str">
        <f t="shared" si="236"/>
        <v/>
      </c>
      <c r="BQ554" s="269"/>
      <c r="BR554" s="598" t="str">
        <f t="shared" si="237"/>
        <v/>
      </c>
      <c r="BS554" s="598" t="str">
        <f t="shared" si="237"/>
        <v/>
      </c>
      <c r="BT554" s="269"/>
      <c r="BU554" s="598" t="str">
        <f t="shared" si="238"/>
        <v/>
      </c>
      <c r="BV554" s="598" t="str">
        <f t="shared" si="238"/>
        <v/>
      </c>
      <c r="BW554" s="269"/>
      <c r="BX554" s="481"/>
    </row>
    <row r="555" spans="1:76" s="2" customFormat="1" ht="14">
      <c r="A555" s="159">
        <v>9</v>
      </c>
      <c r="B555" s="301" t="str">
        <f t="shared" si="228"/>
        <v xml:space="preserve">: </v>
      </c>
      <c r="C555" s="169"/>
      <c r="D555" s="169"/>
      <c r="E555" s="169"/>
      <c r="F555" s="169"/>
      <c r="G555" s="161"/>
      <c r="H555" s="162"/>
      <c r="I555" s="162"/>
      <c r="J555" s="316"/>
      <c r="K555" s="316"/>
      <c r="L555" s="170"/>
      <c r="M555" s="659" t="str">
        <f>IFERROR(CONCATENATE(VLOOKUP(#REF!,#REF!,5,FALSE)," per ",FunctionalUnitOfMeasure," supplied"),"Select Fuel on Adv. Controls")</f>
        <v>Select Fuel on Adv. Controls</v>
      </c>
      <c r="N555" s="163"/>
      <c r="O555" s="163"/>
      <c r="P555" s="165"/>
      <c r="Q555" s="365"/>
      <c r="R555" s="259" t="str">
        <f t="shared" si="239"/>
        <v/>
      </c>
      <c r="S555" s="260" t="str">
        <f>IF(R555="","",IF(R575="Y",T555,IF(R555&gt;=R567-$AA$35*R571,IF(R555&lt;=R567+$AA$35*R571,R555,""),"")))</f>
        <v/>
      </c>
      <c r="T555" s="259" t="str">
        <f t="shared" si="240"/>
        <v/>
      </c>
      <c r="U555" s="259" t="str">
        <f t="shared" si="229"/>
        <v>Select Fuel on Adv. Controls</v>
      </c>
      <c r="V555" s="39"/>
      <c r="W555" s="39"/>
      <c r="Y555" s="526"/>
      <c r="Z555" s="5"/>
      <c r="AA555" s="5"/>
      <c r="AB555" s="5"/>
      <c r="AC555" s="5"/>
      <c r="AD555" s="5"/>
      <c r="AE555" s="5"/>
      <c r="AF555" s="5"/>
      <c r="AG555" s="5"/>
      <c r="AH555" s="5"/>
      <c r="AI555" s="5"/>
      <c r="AJ555" s="5"/>
      <c r="AK555" s="5"/>
      <c r="AL555" s="5"/>
      <c r="AM555" s="5"/>
      <c r="AN555" s="5"/>
      <c r="AO555" s="481"/>
      <c r="AP555" s="269"/>
      <c r="AQ555" s="269"/>
      <c r="AR555" s="600"/>
      <c r="AS555" s="269"/>
      <c r="AT555" s="598" t="str">
        <f t="shared" si="241"/>
        <v/>
      </c>
      <c r="AU555" s="598" t="str">
        <f t="shared" si="241"/>
        <v/>
      </c>
      <c r="AV555" s="269"/>
      <c r="AW555" s="598" t="str">
        <f t="shared" si="230"/>
        <v/>
      </c>
      <c r="AX555" s="598" t="str">
        <f t="shared" si="230"/>
        <v/>
      </c>
      <c r="AY555" s="269"/>
      <c r="AZ555" s="598" t="str">
        <f t="shared" si="231"/>
        <v/>
      </c>
      <c r="BA555" s="598" t="str">
        <f t="shared" si="231"/>
        <v/>
      </c>
      <c r="BB555" s="269"/>
      <c r="BC555" s="598" t="str">
        <f t="shared" si="232"/>
        <v/>
      </c>
      <c r="BD555" s="598" t="str">
        <f t="shared" si="232"/>
        <v/>
      </c>
      <c r="BE555" s="269"/>
      <c r="BF555" s="598" t="str">
        <f t="shared" si="233"/>
        <v/>
      </c>
      <c r="BG555" s="598" t="str">
        <f t="shared" si="233"/>
        <v/>
      </c>
      <c r="BH555" s="269"/>
      <c r="BI555" s="598" t="str">
        <f t="shared" si="234"/>
        <v/>
      </c>
      <c r="BJ555" s="598" t="str">
        <f t="shared" si="234"/>
        <v/>
      </c>
      <c r="BK555" s="269"/>
      <c r="BL555" s="598" t="str">
        <f t="shared" si="235"/>
        <v/>
      </c>
      <c r="BM555" s="598" t="str">
        <f t="shared" si="235"/>
        <v/>
      </c>
      <c r="BN555" s="269"/>
      <c r="BO555" s="598" t="str">
        <f t="shared" si="236"/>
        <v/>
      </c>
      <c r="BP555" s="598" t="str">
        <f t="shared" si="236"/>
        <v/>
      </c>
      <c r="BQ555" s="269"/>
      <c r="BR555" s="598" t="str">
        <f t="shared" si="237"/>
        <v/>
      </c>
      <c r="BS555" s="598" t="str">
        <f t="shared" si="237"/>
        <v/>
      </c>
      <c r="BT555" s="269"/>
      <c r="BU555" s="598" t="str">
        <f t="shared" si="238"/>
        <v/>
      </c>
      <c r="BV555" s="598" t="str">
        <f t="shared" si="238"/>
        <v/>
      </c>
      <c r="BW555" s="269"/>
      <c r="BX555" s="481"/>
    </row>
    <row r="556" spans="1:76" s="2" customFormat="1" ht="14">
      <c r="A556" s="159">
        <v>10</v>
      </c>
      <c r="B556" s="301" t="str">
        <f t="shared" si="228"/>
        <v xml:space="preserve">: </v>
      </c>
      <c r="C556" s="169"/>
      <c r="D556" s="169"/>
      <c r="E556" s="169"/>
      <c r="F556" s="169"/>
      <c r="G556" s="161"/>
      <c r="H556" s="162"/>
      <c r="I556" s="162"/>
      <c r="J556" s="316"/>
      <c r="K556" s="316"/>
      <c r="L556" s="170"/>
      <c r="M556" s="659" t="str">
        <f>IFERROR(CONCATENATE(VLOOKUP(#REF!,#REF!,5,FALSE)," per ",FunctionalUnitOfMeasure," supplied"),"Select Fuel on Adv. Controls")</f>
        <v>Select Fuel on Adv. Controls</v>
      </c>
      <c r="N556" s="163"/>
      <c r="O556" s="163"/>
      <c r="P556" s="165"/>
      <c r="Q556" s="365"/>
      <c r="R556" s="259" t="str">
        <f t="shared" si="239"/>
        <v/>
      </c>
      <c r="S556" s="260" t="str">
        <f>IF(R556="","",IF(R575="Y",T556,IF(R556&gt;=R567-$AA$35*R571,IF(R556&lt;=R567+$AA$35*R571,R556,""),"")))</f>
        <v/>
      </c>
      <c r="T556" s="259" t="str">
        <f t="shared" si="240"/>
        <v/>
      </c>
      <c r="U556" s="259" t="str">
        <f t="shared" si="229"/>
        <v>Select Fuel on Adv. Controls</v>
      </c>
      <c r="V556" s="39"/>
      <c r="W556" s="39"/>
      <c r="Y556" s="526"/>
      <c r="Z556" s="5"/>
      <c r="AA556" s="5"/>
      <c r="AB556" s="5"/>
      <c r="AC556" s="5"/>
      <c r="AD556" s="5"/>
      <c r="AE556" s="5"/>
      <c r="AF556" s="5"/>
      <c r="AG556" s="5"/>
      <c r="AH556" s="5"/>
      <c r="AI556" s="5"/>
      <c r="AJ556" s="5"/>
      <c r="AK556" s="5"/>
      <c r="AL556" s="5"/>
      <c r="AM556" s="5"/>
      <c r="AN556" s="5"/>
      <c r="AO556" s="481"/>
      <c r="AP556" s="269"/>
      <c r="AQ556" s="269"/>
      <c r="AR556" s="600"/>
      <c r="AS556" s="269"/>
      <c r="AT556" s="598" t="str">
        <f t="shared" si="241"/>
        <v/>
      </c>
      <c r="AU556" s="598" t="str">
        <f t="shared" si="241"/>
        <v/>
      </c>
      <c r="AV556" s="269"/>
      <c r="AW556" s="598" t="str">
        <f t="shared" si="230"/>
        <v/>
      </c>
      <c r="AX556" s="598" t="str">
        <f t="shared" si="230"/>
        <v/>
      </c>
      <c r="AY556" s="269"/>
      <c r="AZ556" s="598" t="str">
        <f t="shared" si="231"/>
        <v/>
      </c>
      <c r="BA556" s="598" t="str">
        <f t="shared" si="231"/>
        <v/>
      </c>
      <c r="BB556" s="269"/>
      <c r="BC556" s="598" t="str">
        <f t="shared" si="232"/>
        <v/>
      </c>
      <c r="BD556" s="598" t="str">
        <f t="shared" si="232"/>
        <v/>
      </c>
      <c r="BE556" s="269"/>
      <c r="BF556" s="598" t="str">
        <f t="shared" si="233"/>
        <v/>
      </c>
      <c r="BG556" s="598" t="str">
        <f t="shared" si="233"/>
        <v/>
      </c>
      <c r="BH556" s="269"/>
      <c r="BI556" s="598" t="str">
        <f t="shared" si="234"/>
        <v/>
      </c>
      <c r="BJ556" s="598" t="str">
        <f t="shared" si="234"/>
        <v/>
      </c>
      <c r="BK556" s="269"/>
      <c r="BL556" s="598" t="str">
        <f t="shared" si="235"/>
        <v/>
      </c>
      <c r="BM556" s="598" t="str">
        <f t="shared" si="235"/>
        <v/>
      </c>
      <c r="BN556" s="269"/>
      <c r="BO556" s="598" t="str">
        <f t="shared" si="236"/>
        <v/>
      </c>
      <c r="BP556" s="598" t="str">
        <f t="shared" si="236"/>
        <v/>
      </c>
      <c r="BQ556" s="269"/>
      <c r="BR556" s="598" t="str">
        <f t="shared" si="237"/>
        <v/>
      </c>
      <c r="BS556" s="598" t="str">
        <f t="shared" si="237"/>
        <v/>
      </c>
      <c r="BT556" s="269"/>
      <c r="BU556" s="598" t="str">
        <f t="shared" si="238"/>
        <v/>
      </c>
      <c r="BV556" s="598" t="str">
        <f t="shared" si="238"/>
        <v/>
      </c>
      <c r="BW556" s="269"/>
      <c r="BX556" s="481"/>
    </row>
    <row r="557" spans="1:76" s="2" customFormat="1" ht="14">
      <c r="A557" s="159">
        <v>11</v>
      </c>
      <c r="B557" s="301" t="str">
        <f t="shared" si="228"/>
        <v xml:space="preserve">: </v>
      </c>
      <c r="C557" s="168"/>
      <c r="D557" s="162"/>
      <c r="E557" s="162"/>
      <c r="F557" s="169"/>
      <c r="G557" s="161"/>
      <c r="H557" s="162"/>
      <c r="I557" s="162"/>
      <c r="J557" s="316"/>
      <c r="K557" s="314"/>
      <c r="L557" s="170"/>
      <c r="M557" s="659" t="str">
        <f>IFERROR(CONCATENATE(VLOOKUP(#REF!,#REF!,5,FALSE)," per ",FunctionalUnitOfMeasure," supplied"),"Select Fuel on Adv. Controls")</f>
        <v>Select Fuel on Adv. Controls</v>
      </c>
      <c r="N557" s="163"/>
      <c r="O557" s="163"/>
      <c r="P557" s="165"/>
      <c r="Q557" s="365"/>
      <c r="R557" s="259" t="str">
        <f t="shared" si="239"/>
        <v/>
      </c>
      <c r="S557" s="260" t="str">
        <f>IF(R557="","",IF(R575="Y",T557,IF(R557&gt;=R567-$AA$35*R571,IF(R557&lt;=R567+$AA$35*R571,R557,""),"")))</f>
        <v/>
      </c>
      <c r="T557" s="259" t="str">
        <f t="shared" si="240"/>
        <v/>
      </c>
      <c r="U557" s="259" t="str">
        <f t="shared" si="229"/>
        <v>Select Fuel on Adv. Controls</v>
      </c>
      <c r="V557" s="39"/>
      <c r="W557" s="39"/>
      <c r="Y557" s="526"/>
      <c r="Z557" s="5"/>
      <c r="AA557" s="5"/>
      <c r="AB557" s="5"/>
      <c r="AC557" s="5"/>
      <c r="AD557" s="5"/>
      <c r="AE557" s="5"/>
      <c r="AF557" s="5"/>
      <c r="AG557" s="5"/>
      <c r="AH557" s="5"/>
      <c r="AI557" s="5"/>
      <c r="AJ557" s="5"/>
      <c r="AK557" s="5"/>
      <c r="AL557" s="5"/>
      <c r="AM557" s="5"/>
      <c r="AN557" s="5"/>
      <c r="AO557" s="481"/>
      <c r="AP557" s="269"/>
      <c r="AQ557" s="269"/>
      <c r="AR557" s="600"/>
      <c r="AS557" s="269"/>
      <c r="AT557" s="598" t="str">
        <f t="shared" si="241"/>
        <v/>
      </c>
      <c r="AU557" s="598" t="str">
        <f t="shared" si="241"/>
        <v/>
      </c>
      <c r="AV557" s="269"/>
      <c r="AW557" s="598" t="str">
        <f t="shared" si="230"/>
        <v/>
      </c>
      <c r="AX557" s="598" t="str">
        <f t="shared" si="230"/>
        <v/>
      </c>
      <c r="AY557" s="269"/>
      <c r="AZ557" s="598" t="str">
        <f t="shared" si="231"/>
        <v/>
      </c>
      <c r="BA557" s="598" t="str">
        <f t="shared" si="231"/>
        <v/>
      </c>
      <c r="BB557" s="269"/>
      <c r="BC557" s="598" t="str">
        <f t="shared" si="232"/>
        <v/>
      </c>
      <c r="BD557" s="598" t="str">
        <f t="shared" si="232"/>
        <v/>
      </c>
      <c r="BE557" s="269"/>
      <c r="BF557" s="598" t="str">
        <f t="shared" si="233"/>
        <v/>
      </c>
      <c r="BG557" s="598" t="str">
        <f t="shared" si="233"/>
        <v/>
      </c>
      <c r="BH557" s="269"/>
      <c r="BI557" s="598" t="str">
        <f t="shared" si="234"/>
        <v/>
      </c>
      <c r="BJ557" s="598" t="str">
        <f t="shared" si="234"/>
        <v/>
      </c>
      <c r="BK557" s="269"/>
      <c r="BL557" s="598" t="str">
        <f t="shared" si="235"/>
        <v/>
      </c>
      <c r="BM557" s="598" t="str">
        <f t="shared" si="235"/>
        <v/>
      </c>
      <c r="BN557" s="269"/>
      <c r="BO557" s="598" t="str">
        <f t="shared" si="236"/>
        <v/>
      </c>
      <c r="BP557" s="598" t="str">
        <f t="shared" si="236"/>
        <v/>
      </c>
      <c r="BQ557" s="269"/>
      <c r="BR557" s="598" t="str">
        <f t="shared" si="237"/>
        <v/>
      </c>
      <c r="BS557" s="598" t="str">
        <f t="shared" si="237"/>
        <v/>
      </c>
      <c r="BT557" s="269"/>
      <c r="BU557" s="598" t="str">
        <f t="shared" si="238"/>
        <v/>
      </c>
      <c r="BV557" s="598" t="str">
        <f t="shared" si="238"/>
        <v/>
      </c>
      <c r="BW557" s="269"/>
      <c r="BX557" s="481"/>
    </row>
    <row r="558" spans="1:76" s="2" customFormat="1" ht="14">
      <c r="A558" s="159">
        <v>12</v>
      </c>
      <c r="B558" s="301" t="str">
        <f t="shared" si="228"/>
        <v xml:space="preserve">: </v>
      </c>
      <c r="C558" s="169"/>
      <c r="D558" s="169"/>
      <c r="E558" s="169"/>
      <c r="F558" s="169"/>
      <c r="G558" s="161"/>
      <c r="H558" s="162"/>
      <c r="I558" s="162"/>
      <c r="J558" s="316"/>
      <c r="K558" s="316"/>
      <c r="L558" s="170"/>
      <c r="M558" s="659" t="str">
        <f>IFERROR(CONCATENATE(VLOOKUP(#REF!,#REF!,5,FALSE)," per ",FunctionalUnitOfMeasure," supplied"),"Select Fuel on Adv. Controls")</f>
        <v>Select Fuel on Adv. Controls</v>
      </c>
      <c r="N558" s="163"/>
      <c r="O558" s="163"/>
      <c r="P558" s="165"/>
      <c r="Q558" s="365"/>
      <c r="R558" s="259" t="str">
        <f t="shared" si="239"/>
        <v/>
      </c>
      <c r="S558" s="260" t="str">
        <f>IF(R558="","",IF(R575="Y",T558,IF(R558&gt;=R567-$AA$35*R571,IF(R558&lt;=R567+$AA$35*R571,R558,""),"")))</f>
        <v/>
      </c>
      <c r="T558" s="259" t="str">
        <f t="shared" si="240"/>
        <v/>
      </c>
      <c r="U558" s="259" t="str">
        <f t="shared" si="229"/>
        <v>Select Fuel on Adv. Controls</v>
      </c>
      <c r="V558" s="39"/>
      <c r="W558" s="39"/>
      <c r="Y558" s="526"/>
      <c r="Z558" s="5"/>
      <c r="AA558" s="5"/>
      <c r="AB558" s="5"/>
      <c r="AC558" s="5"/>
      <c r="AD558" s="5"/>
      <c r="AE558" s="5"/>
      <c r="AF558" s="5"/>
      <c r="AG558" s="5"/>
      <c r="AH558" s="5"/>
      <c r="AI558" s="5"/>
      <c r="AJ558" s="5"/>
      <c r="AK558" s="5"/>
      <c r="AL558" s="5"/>
      <c r="AM558" s="5"/>
      <c r="AN558" s="5"/>
      <c r="AO558" s="481"/>
      <c r="AP558" s="269"/>
      <c r="AQ558" s="269"/>
      <c r="AR558" s="600"/>
      <c r="AS558" s="269"/>
      <c r="AT558" s="598" t="str">
        <f t="shared" si="241"/>
        <v/>
      </c>
      <c r="AU558" s="598" t="str">
        <f t="shared" si="241"/>
        <v/>
      </c>
      <c r="AV558" s="269"/>
      <c r="AW558" s="598" t="str">
        <f t="shared" si="230"/>
        <v/>
      </c>
      <c r="AX558" s="598" t="str">
        <f t="shared" si="230"/>
        <v/>
      </c>
      <c r="AY558" s="269"/>
      <c r="AZ558" s="598" t="str">
        <f t="shared" si="231"/>
        <v/>
      </c>
      <c r="BA558" s="598" t="str">
        <f t="shared" si="231"/>
        <v/>
      </c>
      <c r="BB558" s="269"/>
      <c r="BC558" s="598" t="str">
        <f t="shared" si="232"/>
        <v/>
      </c>
      <c r="BD558" s="598" t="str">
        <f t="shared" si="232"/>
        <v/>
      </c>
      <c r="BE558" s="269"/>
      <c r="BF558" s="598" t="str">
        <f t="shared" si="233"/>
        <v/>
      </c>
      <c r="BG558" s="598" t="str">
        <f t="shared" si="233"/>
        <v/>
      </c>
      <c r="BH558" s="269"/>
      <c r="BI558" s="598" t="str">
        <f t="shared" si="234"/>
        <v/>
      </c>
      <c r="BJ558" s="598" t="str">
        <f t="shared" si="234"/>
        <v/>
      </c>
      <c r="BK558" s="269"/>
      <c r="BL558" s="598" t="str">
        <f t="shared" si="235"/>
        <v/>
      </c>
      <c r="BM558" s="598" t="str">
        <f t="shared" si="235"/>
        <v/>
      </c>
      <c r="BN558" s="269"/>
      <c r="BO558" s="598" t="str">
        <f t="shared" si="236"/>
        <v/>
      </c>
      <c r="BP558" s="598" t="str">
        <f t="shared" si="236"/>
        <v/>
      </c>
      <c r="BQ558" s="269"/>
      <c r="BR558" s="598" t="str">
        <f t="shared" si="237"/>
        <v/>
      </c>
      <c r="BS558" s="598" t="str">
        <f t="shared" si="237"/>
        <v/>
      </c>
      <c r="BT558" s="269"/>
      <c r="BU558" s="598" t="str">
        <f t="shared" si="238"/>
        <v/>
      </c>
      <c r="BV558" s="598" t="str">
        <f t="shared" si="238"/>
        <v/>
      </c>
      <c r="BW558" s="269"/>
      <c r="BX558" s="481"/>
    </row>
    <row r="559" spans="1:76" s="2" customFormat="1" ht="14">
      <c r="A559" s="159">
        <v>13</v>
      </c>
      <c r="B559" s="301" t="str">
        <f t="shared" si="228"/>
        <v xml:space="preserve">: </v>
      </c>
      <c r="C559" s="169"/>
      <c r="D559" s="169"/>
      <c r="E559" s="169"/>
      <c r="F559" s="169"/>
      <c r="G559" s="161"/>
      <c r="H559" s="162"/>
      <c r="I559" s="162"/>
      <c r="J559" s="316"/>
      <c r="K559" s="313"/>
      <c r="L559" s="170"/>
      <c r="M559" s="659" t="str">
        <f>IFERROR(CONCATENATE(VLOOKUP(#REF!,#REF!,5,FALSE)," per ",FunctionalUnitOfMeasure," supplied"),"Select Fuel on Adv. Controls")</f>
        <v>Select Fuel on Adv. Controls</v>
      </c>
      <c r="N559" s="163"/>
      <c r="O559" s="163"/>
      <c r="P559" s="165"/>
      <c r="Q559" s="365"/>
      <c r="R559" s="259" t="str">
        <f t="shared" si="239"/>
        <v/>
      </c>
      <c r="S559" s="260" t="str">
        <f>IF(R559="","",IF(R575="Y",T559,IF(R559&gt;=R567-$AA$35*R571,IF(R559&lt;=R567+$AA$35*R571,R559,""),"")))</f>
        <v/>
      </c>
      <c r="T559" s="259" t="str">
        <f t="shared" si="240"/>
        <v/>
      </c>
      <c r="U559" s="259" t="str">
        <f t="shared" si="229"/>
        <v>Select Fuel on Adv. Controls</v>
      </c>
      <c r="V559" s="39"/>
      <c r="W559" s="39"/>
      <c r="Y559" s="526"/>
      <c r="Z559" s="5"/>
      <c r="AA559" s="5"/>
      <c r="AB559" s="5"/>
      <c r="AC559" s="5"/>
      <c r="AD559" s="5"/>
      <c r="AE559" s="5"/>
      <c r="AF559" s="5"/>
      <c r="AG559" s="5"/>
      <c r="AH559" s="5"/>
      <c r="AI559" s="5"/>
      <c r="AJ559" s="5"/>
      <c r="AK559" s="5"/>
      <c r="AL559" s="5"/>
      <c r="AM559" s="5"/>
      <c r="AN559" s="5"/>
      <c r="AO559" s="481"/>
      <c r="AP559" s="269"/>
      <c r="AQ559" s="269"/>
      <c r="AR559" s="600"/>
      <c r="AS559" s="269"/>
      <c r="AT559" s="598" t="str">
        <f t="shared" si="241"/>
        <v/>
      </c>
      <c r="AU559" s="598" t="str">
        <f t="shared" si="241"/>
        <v/>
      </c>
      <c r="AV559" s="269"/>
      <c r="AW559" s="598" t="str">
        <f t="shared" si="230"/>
        <v/>
      </c>
      <c r="AX559" s="598" t="str">
        <f t="shared" si="230"/>
        <v/>
      </c>
      <c r="AY559" s="269"/>
      <c r="AZ559" s="598" t="str">
        <f t="shared" si="231"/>
        <v/>
      </c>
      <c r="BA559" s="598" t="str">
        <f t="shared" si="231"/>
        <v/>
      </c>
      <c r="BB559" s="269"/>
      <c r="BC559" s="598" t="str">
        <f t="shared" si="232"/>
        <v/>
      </c>
      <c r="BD559" s="598" t="str">
        <f t="shared" si="232"/>
        <v/>
      </c>
      <c r="BE559" s="269"/>
      <c r="BF559" s="598" t="str">
        <f t="shared" si="233"/>
        <v/>
      </c>
      <c r="BG559" s="598" t="str">
        <f t="shared" si="233"/>
        <v/>
      </c>
      <c r="BH559" s="269"/>
      <c r="BI559" s="598" t="str">
        <f t="shared" si="234"/>
        <v/>
      </c>
      <c r="BJ559" s="598" t="str">
        <f t="shared" si="234"/>
        <v/>
      </c>
      <c r="BK559" s="269"/>
      <c r="BL559" s="598" t="str">
        <f t="shared" si="235"/>
        <v/>
      </c>
      <c r="BM559" s="598" t="str">
        <f t="shared" si="235"/>
        <v/>
      </c>
      <c r="BN559" s="269"/>
      <c r="BO559" s="598" t="str">
        <f t="shared" si="236"/>
        <v/>
      </c>
      <c r="BP559" s="598" t="str">
        <f t="shared" si="236"/>
        <v/>
      </c>
      <c r="BQ559" s="269"/>
      <c r="BR559" s="598" t="str">
        <f t="shared" si="237"/>
        <v/>
      </c>
      <c r="BS559" s="598" t="str">
        <f t="shared" si="237"/>
        <v/>
      </c>
      <c r="BT559" s="269"/>
      <c r="BU559" s="598" t="str">
        <f t="shared" si="238"/>
        <v/>
      </c>
      <c r="BV559" s="598" t="str">
        <f t="shared" si="238"/>
        <v/>
      </c>
      <c r="BW559" s="269"/>
      <c r="BX559" s="481"/>
    </row>
    <row r="560" spans="1:76" s="2" customFormat="1" ht="14">
      <c r="A560" s="159">
        <v>14</v>
      </c>
      <c r="B560" s="301" t="str">
        <f t="shared" si="228"/>
        <v xml:space="preserve">: </v>
      </c>
      <c r="C560" s="169"/>
      <c r="D560" s="169"/>
      <c r="E560" s="169"/>
      <c r="F560" s="169"/>
      <c r="G560" s="161"/>
      <c r="H560" s="162"/>
      <c r="I560" s="162"/>
      <c r="J560" s="170"/>
      <c r="K560" s="170"/>
      <c r="L560" s="170"/>
      <c r="M560" s="659" t="str">
        <f>IFERROR(CONCATENATE(VLOOKUP(#REF!,#REF!,5,FALSE)," per ",FunctionalUnitOfMeasure," supplied"),"Select Fuel on Adv. Controls")</f>
        <v>Select Fuel on Adv. Controls</v>
      </c>
      <c r="N560" s="163"/>
      <c r="O560" s="163"/>
      <c r="P560" s="165"/>
      <c r="Q560" s="365"/>
      <c r="R560" s="259" t="str">
        <f t="shared" si="239"/>
        <v/>
      </c>
      <c r="S560" s="260" t="str">
        <f>IF(R560="","",IF(R575="Y",T560,IF(R560&gt;=R567-$AA$35*R571,IF(R560&lt;=R567+$AA$35*R571,R560,""),"")))</f>
        <v/>
      </c>
      <c r="T560" s="259" t="str">
        <f t="shared" si="240"/>
        <v/>
      </c>
      <c r="U560" s="259" t="str">
        <f t="shared" si="229"/>
        <v>Select Fuel on Adv. Controls</v>
      </c>
      <c r="V560" s="39"/>
      <c r="W560" s="39"/>
      <c r="Y560" s="526"/>
      <c r="Z560" s="5"/>
      <c r="AA560" s="5"/>
      <c r="AB560" s="5"/>
      <c r="AC560" s="5"/>
      <c r="AD560" s="5"/>
      <c r="AE560" s="5"/>
      <c r="AF560" s="5"/>
      <c r="AG560" s="5"/>
      <c r="AH560" s="5"/>
      <c r="AI560" s="5"/>
      <c r="AJ560" s="5"/>
      <c r="AK560" s="5"/>
      <c r="AL560" s="5"/>
      <c r="AM560" s="5"/>
      <c r="AN560" s="5"/>
      <c r="AO560" s="481"/>
      <c r="AP560" s="269"/>
      <c r="AQ560" s="269"/>
      <c r="AR560" s="600"/>
      <c r="AS560" s="269"/>
      <c r="AT560" s="598" t="str">
        <f t="shared" si="241"/>
        <v/>
      </c>
      <c r="AU560" s="598" t="str">
        <f t="shared" si="241"/>
        <v/>
      </c>
      <c r="AV560" s="269"/>
      <c r="AW560" s="598" t="str">
        <f t="shared" si="230"/>
        <v/>
      </c>
      <c r="AX560" s="598" t="str">
        <f t="shared" si="230"/>
        <v/>
      </c>
      <c r="AY560" s="269"/>
      <c r="AZ560" s="598" t="str">
        <f t="shared" si="231"/>
        <v/>
      </c>
      <c r="BA560" s="598" t="str">
        <f t="shared" si="231"/>
        <v/>
      </c>
      <c r="BB560" s="269"/>
      <c r="BC560" s="598" t="str">
        <f t="shared" si="232"/>
        <v/>
      </c>
      <c r="BD560" s="598" t="str">
        <f t="shared" si="232"/>
        <v/>
      </c>
      <c r="BE560" s="269"/>
      <c r="BF560" s="598" t="str">
        <f t="shared" si="233"/>
        <v/>
      </c>
      <c r="BG560" s="598" t="str">
        <f t="shared" si="233"/>
        <v/>
      </c>
      <c r="BH560" s="269"/>
      <c r="BI560" s="598" t="str">
        <f t="shared" si="234"/>
        <v/>
      </c>
      <c r="BJ560" s="598" t="str">
        <f t="shared" si="234"/>
        <v/>
      </c>
      <c r="BK560" s="269"/>
      <c r="BL560" s="598" t="str">
        <f t="shared" si="235"/>
        <v/>
      </c>
      <c r="BM560" s="598" t="str">
        <f t="shared" si="235"/>
        <v/>
      </c>
      <c r="BN560" s="269"/>
      <c r="BO560" s="598" t="str">
        <f t="shared" si="236"/>
        <v/>
      </c>
      <c r="BP560" s="598" t="str">
        <f t="shared" si="236"/>
        <v/>
      </c>
      <c r="BQ560" s="269"/>
      <c r="BR560" s="598" t="str">
        <f t="shared" si="237"/>
        <v/>
      </c>
      <c r="BS560" s="598" t="str">
        <f t="shared" si="237"/>
        <v/>
      </c>
      <c r="BT560" s="269"/>
      <c r="BU560" s="598" t="str">
        <f t="shared" si="238"/>
        <v/>
      </c>
      <c r="BV560" s="598" t="str">
        <f t="shared" si="238"/>
        <v/>
      </c>
      <c r="BW560" s="269"/>
      <c r="BX560" s="481"/>
    </row>
    <row r="561" spans="1:76" s="2" customFormat="1" ht="14">
      <c r="A561" s="159">
        <v>15</v>
      </c>
      <c r="B561" s="301" t="str">
        <f t="shared" si="228"/>
        <v xml:space="preserve">: </v>
      </c>
      <c r="C561" s="169"/>
      <c r="D561" s="169"/>
      <c r="E561" s="169"/>
      <c r="F561" s="169"/>
      <c r="G561" s="161"/>
      <c r="H561" s="162"/>
      <c r="I561" s="162"/>
      <c r="J561" s="170"/>
      <c r="K561" s="170"/>
      <c r="L561" s="170"/>
      <c r="M561" s="659" t="str">
        <f>IFERROR(CONCATENATE(VLOOKUP(#REF!,#REF!,5,FALSE)," per ",FunctionalUnitOfMeasure," supplied"),"Select Fuel on Adv. Controls")</f>
        <v>Select Fuel on Adv. Controls</v>
      </c>
      <c r="N561" s="163"/>
      <c r="O561" s="163"/>
      <c r="P561" s="165"/>
      <c r="Q561" s="365"/>
      <c r="R561" s="259" t="str">
        <f t="shared" si="239"/>
        <v/>
      </c>
      <c r="S561" s="260" t="str">
        <f>IF(R561="","",IF(R575="Y",T561,IF(R561&gt;=R567-$AA$35*R571,IF(R561&lt;=R567+$AA$35*R571,R561,""),"")))</f>
        <v/>
      </c>
      <c r="T561" s="259" t="str">
        <f t="shared" si="240"/>
        <v/>
      </c>
      <c r="U561" s="259" t="str">
        <f t="shared" si="229"/>
        <v>Select Fuel on Adv. Controls</v>
      </c>
      <c r="V561" s="39"/>
      <c r="W561" s="39"/>
      <c r="Y561" s="526"/>
      <c r="Z561" s="5"/>
      <c r="AA561" s="5"/>
      <c r="AB561" s="5"/>
      <c r="AC561" s="5"/>
      <c r="AD561" s="5"/>
      <c r="AE561" s="5"/>
      <c r="AF561" s="5"/>
      <c r="AG561" s="5"/>
      <c r="AH561" s="5"/>
      <c r="AI561" s="5"/>
      <c r="AJ561" s="5"/>
      <c r="AK561" s="5"/>
      <c r="AL561" s="5"/>
      <c r="AM561" s="5"/>
      <c r="AN561" s="5"/>
      <c r="AO561" s="481"/>
      <c r="AP561" s="269"/>
      <c r="AQ561" s="269"/>
      <c r="AR561" s="600"/>
      <c r="AS561" s="269"/>
      <c r="AT561" s="598" t="str">
        <f t="shared" si="241"/>
        <v/>
      </c>
      <c r="AU561" s="598" t="str">
        <f t="shared" si="241"/>
        <v/>
      </c>
      <c r="AV561" s="269"/>
      <c r="AW561" s="598" t="str">
        <f t="shared" si="230"/>
        <v/>
      </c>
      <c r="AX561" s="598" t="str">
        <f t="shared" si="230"/>
        <v/>
      </c>
      <c r="AY561" s="269"/>
      <c r="AZ561" s="598" t="str">
        <f t="shared" si="231"/>
        <v/>
      </c>
      <c r="BA561" s="598" t="str">
        <f t="shared" si="231"/>
        <v/>
      </c>
      <c r="BB561" s="269"/>
      <c r="BC561" s="598" t="str">
        <f t="shared" si="232"/>
        <v/>
      </c>
      <c r="BD561" s="598" t="str">
        <f t="shared" si="232"/>
        <v/>
      </c>
      <c r="BE561" s="269"/>
      <c r="BF561" s="598" t="str">
        <f t="shared" si="233"/>
        <v/>
      </c>
      <c r="BG561" s="598" t="str">
        <f t="shared" si="233"/>
        <v/>
      </c>
      <c r="BH561" s="269"/>
      <c r="BI561" s="598" t="str">
        <f t="shared" si="234"/>
        <v/>
      </c>
      <c r="BJ561" s="598" t="str">
        <f t="shared" si="234"/>
        <v/>
      </c>
      <c r="BK561" s="269"/>
      <c r="BL561" s="598" t="str">
        <f t="shared" si="235"/>
        <v/>
      </c>
      <c r="BM561" s="598" t="str">
        <f t="shared" si="235"/>
        <v/>
      </c>
      <c r="BN561" s="269"/>
      <c r="BO561" s="598" t="str">
        <f t="shared" si="236"/>
        <v/>
      </c>
      <c r="BP561" s="598" t="str">
        <f t="shared" si="236"/>
        <v/>
      </c>
      <c r="BQ561" s="269"/>
      <c r="BR561" s="598" t="str">
        <f t="shared" si="237"/>
        <v/>
      </c>
      <c r="BS561" s="598" t="str">
        <f t="shared" si="237"/>
        <v/>
      </c>
      <c r="BT561" s="269"/>
      <c r="BU561" s="598" t="str">
        <f t="shared" si="238"/>
        <v/>
      </c>
      <c r="BV561" s="598" t="str">
        <f t="shared" si="238"/>
        <v/>
      </c>
      <c r="BW561" s="269"/>
      <c r="BX561" s="481"/>
    </row>
    <row r="562" spans="1:76" s="2" customFormat="1" ht="14">
      <c r="A562" s="159">
        <v>16</v>
      </c>
      <c r="B562" s="301" t="str">
        <f t="shared" si="228"/>
        <v xml:space="preserve">: </v>
      </c>
      <c r="C562" s="169"/>
      <c r="D562" s="169"/>
      <c r="E562" s="169"/>
      <c r="F562" s="169"/>
      <c r="G562" s="161"/>
      <c r="H562" s="162"/>
      <c r="I562" s="162"/>
      <c r="J562" s="170"/>
      <c r="K562" s="170"/>
      <c r="L562" s="170"/>
      <c r="M562" s="659" t="str">
        <f>IFERROR(CONCATENATE(VLOOKUP(#REF!,#REF!,5,FALSE)," per ",FunctionalUnitOfMeasure," supplied"),"Select Fuel on Adv. Controls")</f>
        <v>Select Fuel on Adv. Controls</v>
      </c>
      <c r="N562" s="163"/>
      <c r="O562" s="163"/>
      <c r="P562" s="165"/>
      <c r="Q562" s="365"/>
      <c r="R562" s="259" t="str">
        <f t="shared" si="239"/>
        <v/>
      </c>
      <c r="S562" s="260" t="str">
        <f>IF(R562="","",IF(R575="Y",T562,IF(R562&gt;=R567-$AA$35*R571,IF(R562&lt;=R567+$AA$35*R571,R562,""),"")))</f>
        <v/>
      </c>
      <c r="T562" s="259" t="str">
        <f t="shared" si="240"/>
        <v/>
      </c>
      <c r="U562" s="259" t="str">
        <f t="shared" si="229"/>
        <v>Select Fuel on Adv. Controls</v>
      </c>
      <c r="V562" s="39"/>
      <c r="W562" s="39"/>
      <c r="Y562" s="526"/>
      <c r="Z562" s="5"/>
      <c r="AA562" s="5"/>
      <c r="AB562" s="5"/>
      <c r="AC562" s="5"/>
      <c r="AD562" s="5"/>
      <c r="AE562" s="5"/>
      <c r="AF562" s="5"/>
      <c r="AG562" s="5"/>
      <c r="AH562" s="5"/>
      <c r="AI562" s="5"/>
      <c r="AJ562" s="5"/>
      <c r="AK562" s="5"/>
      <c r="AL562" s="5"/>
      <c r="AM562" s="5"/>
      <c r="AN562" s="5"/>
      <c r="AO562" s="481"/>
      <c r="AP562" s="269"/>
      <c r="AQ562" s="269"/>
      <c r="AR562" s="600"/>
      <c r="AS562" s="269"/>
      <c r="AT562" s="598" t="str">
        <f t="shared" si="241"/>
        <v/>
      </c>
      <c r="AU562" s="598" t="str">
        <f t="shared" si="241"/>
        <v/>
      </c>
      <c r="AV562" s="269"/>
      <c r="AW562" s="598" t="str">
        <f t="shared" si="230"/>
        <v/>
      </c>
      <c r="AX562" s="598" t="str">
        <f t="shared" si="230"/>
        <v/>
      </c>
      <c r="AY562" s="269"/>
      <c r="AZ562" s="598" t="str">
        <f t="shared" si="231"/>
        <v/>
      </c>
      <c r="BA562" s="598" t="str">
        <f t="shared" si="231"/>
        <v/>
      </c>
      <c r="BB562" s="269"/>
      <c r="BC562" s="598" t="str">
        <f t="shared" si="232"/>
        <v/>
      </c>
      <c r="BD562" s="598" t="str">
        <f t="shared" si="232"/>
        <v/>
      </c>
      <c r="BE562" s="269"/>
      <c r="BF562" s="598" t="str">
        <f t="shared" si="233"/>
        <v/>
      </c>
      <c r="BG562" s="598" t="str">
        <f t="shared" si="233"/>
        <v/>
      </c>
      <c r="BH562" s="269"/>
      <c r="BI562" s="598" t="str">
        <f t="shared" si="234"/>
        <v/>
      </c>
      <c r="BJ562" s="598" t="str">
        <f t="shared" si="234"/>
        <v/>
      </c>
      <c r="BK562" s="269"/>
      <c r="BL562" s="598" t="str">
        <f t="shared" si="235"/>
        <v/>
      </c>
      <c r="BM562" s="598" t="str">
        <f t="shared" si="235"/>
        <v/>
      </c>
      <c r="BN562" s="269"/>
      <c r="BO562" s="598" t="str">
        <f t="shared" si="236"/>
        <v/>
      </c>
      <c r="BP562" s="598" t="str">
        <f t="shared" si="236"/>
        <v/>
      </c>
      <c r="BQ562" s="269"/>
      <c r="BR562" s="598" t="str">
        <f t="shared" si="237"/>
        <v/>
      </c>
      <c r="BS562" s="598" t="str">
        <f t="shared" si="237"/>
        <v/>
      </c>
      <c r="BT562" s="269"/>
      <c r="BU562" s="598" t="str">
        <f t="shared" si="238"/>
        <v/>
      </c>
      <c r="BV562" s="598" t="str">
        <f t="shared" si="238"/>
        <v/>
      </c>
      <c r="BW562" s="269"/>
      <c r="BX562" s="481"/>
    </row>
    <row r="563" spans="1:76" s="2" customFormat="1" ht="14">
      <c r="A563" s="159">
        <v>17</v>
      </c>
      <c r="B563" s="301" t="str">
        <f t="shared" si="228"/>
        <v xml:space="preserve">: </v>
      </c>
      <c r="C563" s="168"/>
      <c r="D563" s="162"/>
      <c r="E563" s="162"/>
      <c r="F563" s="169"/>
      <c r="G563" s="161"/>
      <c r="H563" s="162"/>
      <c r="I563" s="162"/>
      <c r="J563" s="170"/>
      <c r="K563" s="170"/>
      <c r="L563" s="170"/>
      <c r="M563" s="659" t="str">
        <f>IFERROR(CONCATENATE(VLOOKUP(#REF!,#REF!,5,FALSE)," per ",FunctionalUnitOfMeasure," supplied"),"Select Fuel on Adv. Controls")</f>
        <v>Select Fuel on Adv. Controls</v>
      </c>
      <c r="N563" s="163"/>
      <c r="O563" s="163"/>
      <c r="P563" s="165"/>
      <c r="Q563" s="365"/>
      <c r="R563" s="259" t="str">
        <f t="shared" si="239"/>
        <v/>
      </c>
      <c r="S563" s="260" t="str">
        <f>IF(R563="","",IF(R575="Y",T563,IF(R563&gt;=R567-$AA$35*R571,IF(R563&lt;=R567+$AA$35*R571,R563,""),"")))</f>
        <v/>
      </c>
      <c r="T563" s="259" t="str">
        <f t="shared" si="240"/>
        <v/>
      </c>
      <c r="U563" s="259" t="str">
        <f t="shared" si="229"/>
        <v>Select Fuel on Adv. Controls</v>
      </c>
      <c r="V563" s="39"/>
      <c r="W563" s="39"/>
      <c r="Y563" s="526"/>
      <c r="Z563" s="5"/>
      <c r="AA563" s="5"/>
      <c r="AB563" s="5"/>
      <c r="AC563" s="5"/>
      <c r="AD563" s="5"/>
      <c r="AE563" s="5"/>
      <c r="AF563" s="5"/>
      <c r="AG563" s="5"/>
      <c r="AH563" s="5"/>
      <c r="AI563" s="5"/>
      <c r="AJ563" s="5"/>
      <c r="AK563" s="5"/>
      <c r="AL563" s="5"/>
      <c r="AM563" s="5"/>
      <c r="AN563" s="5"/>
      <c r="AO563" s="481"/>
      <c r="AP563" s="269"/>
      <c r="AQ563" s="269"/>
      <c r="AR563" s="600"/>
      <c r="AS563" s="269"/>
      <c r="AT563" s="598" t="str">
        <f t="shared" si="241"/>
        <v/>
      </c>
      <c r="AU563" s="598" t="str">
        <f t="shared" si="241"/>
        <v/>
      </c>
      <c r="AV563" s="269"/>
      <c r="AW563" s="598" t="str">
        <f t="shared" si="230"/>
        <v/>
      </c>
      <c r="AX563" s="598" t="str">
        <f t="shared" si="230"/>
        <v/>
      </c>
      <c r="AY563" s="269"/>
      <c r="AZ563" s="598" t="str">
        <f t="shared" si="231"/>
        <v/>
      </c>
      <c r="BA563" s="598" t="str">
        <f t="shared" si="231"/>
        <v/>
      </c>
      <c r="BB563" s="269"/>
      <c r="BC563" s="598" t="str">
        <f t="shared" si="232"/>
        <v/>
      </c>
      <c r="BD563" s="598" t="str">
        <f t="shared" si="232"/>
        <v/>
      </c>
      <c r="BE563" s="269"/>
      <c r="BF563" s="598" t="str">
        <f t="shared" si="233"/>
        <v/>
      </c>
      <c r="BG563" s="598" t="str">
        <f t="shared" si="233"/>
        <v/>
      </c>
      <c r="BH563" s="269"/>
      <c r="BI563" s="598" t="str">
        <f t="shared" si="234"/>
        <v/>
      </c>
      <c r="BJ563" s="598" t="str">
        <f t="shared" si="234"/>
        <v/>
      </c>
      <c r="BK563" s="269"/>
      <c r="BL563" s="598" t="str">
        <f t="shared" si="235"/>
        <v/>
      </c>
      <c r="BM563" s="598" t="str">
        <f t="shared" si="235"/>
        <v/>
      </c>
      <c r="BN563" s="269"/>
      <c r="BO563" s="598" t="str">
        <f t="shared" si="236"/>
        <v/>
      </c>
      <c r="BP563" s="598" t="str">
        <f t="shared" si="236"/>
        <v/>
      </c>
      <c r="BQ563" s="269"/>
      <c r="BR563" s="598" t="str">
        <f t="shared" si="237"/>
        <v/>
      </c>
      <c r="BS563" s="598" t="str">
        <f t="shared" si="237"/>
        <v/>
      </c>
      <c r="BT563" s="269"/>
      <c r="BU563" s="598" t="str">
        <f t="shared" si="238"/>
        <v/>
      </c>
      <c r="BV563" s="598" t="str">
        <f t="shared" si="238"/>
        <v/>
      </c>
      <c r="BW563" s="269"/>
      <c r="BX563" s="481"/>
    </row>
    <row r="564" spans="1:76" s="2" customFormat="1" ht="14">
      <c r="A564" s="159">
        <v>18</v>
      </c>
      <c r="B564" s="301" t="str">
        <f t="shared" si="228"/>
        <v xml:space="preserve">: </v>
      </c>
      <c r="C564" s="168"/>
      <c r="D564" s="162"/>
      <c r="E564" s="162"/>
      <c r="F564" s="169"/>
      <c r="G564" s="161"/>
      <c r="H564" s="162"/>
      <c r="I564" s="162"/>
      <c r="J564" s="170"/>
      <c r="K564" s="170"/>
      <c r="L564" s="170"/>
      <c r="M564" s="659" t="str">
        <f>IFERROR(CONCATENATE(VLOOKUP(#REF!,#REF!,5,FALSE)," per ",FunctionalUnitOfMeasure," supplied"),"Select Fuel on Adv. Controls")</f>
        <v>Select Fuel on Adv. Controls</v>
      </c>
      <c r="N564" s="163"/>
      <c r="O564" s="163"/>
      <c r="P564" s="165"/>
      <c r="Q564" s="365"/>
      <c r="R564" s="259" t="str">
        <f t="shared" si="239"/>
        <v/>
      </c>
      <c r="S564" s="260" t="str">
        <f>IF(R564="","",IF(R575="Y",T564,IF(R564&gt;=R567-$AA$35*R571,IF(R564&lt;=R567+$AA$35*R571,R564,""),"")))</f>
        <v/>
      </c>
      <c r="T564" s="259" t="str">
        <f t="shared" si="240"/>
        <v/>
      </c>
      <c r="U564" s="259" t="str">
        <f t="shared" si="229"/>
        <v>Select Fuel on Adv. Controls</v>
      </c>
      <c r="V564" s="39"/>
      <c r="W564" s="39"/>
      <c r="Y564" s="526"/>
      <c r="Z564" s="5"/>
      <c r="AA564" s="5"/>
      <c r="AB564" s="5"/>
      <c r="AC564" s="5"/>
      <c r="AD564" s="5"/>
      <c r="AE564" s="5"/>
      <c r="AF564" s="5"/>
      <c r="AG564" s="5"/>
      <c r="AH564" s="5"/>
      <c r="AI564" s="5"/>
      <c r="AJ564" s="5"/>
      <c r="AK564" s="5"/>
      <c r="AL564" s="5"/>
      <c r="AM564" s="5"/>
      <c r="AN564" s="5"/>
      <c r="AO564" s="481"/>
      <c r="AP564" s="269"/>
      <c r="AQ564" s="269"/>
      <c r="AR564" s="600"/>
      <c r="AS564" s="269"/>
      <c r="AT564" s="598" t="str">
        <f t="shared" si="241"/>
        <v/>
      </c>
      <c r="AU564" s="598" t="str">
        <f t="shared" si="241"/>
        <v/>
      </c>
      <c r="AV564" s="269"/>
      <c r="AW564" s="598" t="str">
        <f t="shared" si="230"/>
        <v/>
      </c>
      <c r="AX564" s="598" t="str">
        <f t="shared" si="230"/>
        <v/>
      </c>
      <c r="AY564" s="269"/>
      <c r="AZ564" s="598" t="str">
        <f t="shared" si="231"/>
        <v/>
      </c>
      <c r="BA564" s="598" t="str">
        <f t="shared" si="231"/>
        <v/>
      </c>
      <c r="BB564" s="269"/>
      <c r="BC564" s="598" t="str">
        <f t="shared" si="232"/>
        <v/>
      </c>
      <c r="BD564" s="598" t="str">
        <f t="shared" si="232"/>
        <v/>
      </c>
      <c r="BE564" s="269"/>
      <c r="BF564" s="598" t="str">
        <f t="shared" si="233"/>
        <v/>
      </c>
      <c r="BG564" s="598" t="str">
        <f t="shared" si="233"/>
        <v/>
      </c>
      <c r="BH564" s="269"/>
      <c r="BI564" s="598" t="str">
        <f t="shared" si="234"/>
        <v/>
      </c>
      <c r="BJ564" s="598" t="str">
        <f t="shared" si="234"/>
        <v/>
      </c>
      <c r="BK564" s="269"/>
      <c r="BL564" s="598" t="str">
        <f t="shared" si="235"/>
        <v/>
      </c>
      <c r="BM564" s="598" t="str">
        <f t="shared" si="235"/>
        <v/>
      </c>
      <c r="BN564" s="269"/>
      <c r="BO564" s="598" t="str">
        <f t="shared" si="236"/>
        <v/>
      </c>
      <c r="BP564" s="598" t="str">
        <f t="shared" si="236"/>
        <v/>
      </c>
      <c r="BQ564" s="269"/>
      <c r="BR564" s="598" t="str">
        <f t="shared" si="237"/>
        <v/>
      </c>
      <c r="BS564" s="598" t="str">
        <f t="shared" si="237"/>
        <v/>
      </c>
      <c r="BT564" s="269"/>
      <c r="BU564" s="598" t="str">
        <f t="shared" si="238"/>
        <v/>
      </c>
      <c r="BV564" s="598" t="str">
        <f t="shared" si="238"/>
        <v/>
      </c>
      <c r="BW564" s="269"/>
      <c r="BX564" s="481"/>
    </row>
    <row r="565" spans="1:76" s="2" customFormat="1" ht="14">
      <c r="A565" s="159">
        <v>19</v>
      </c>
      <c r="B565" s="301" t="str">
        <f t="shared" si="228"/>
        <v xml:space="preserve">: </v>
      </c>
      <c r="C565" s="168"/>
      <c r="D565" s="162"/>
      <c r="E565" s="162"/>
      <c r="F565" s="169"/>
      <c r="G565" s="161"/>
      <c r="H565" s="162"/>
      <c r="I565" s="162"/>
      <c r="J565" s="170"/>
      <c r="K565" s="170"/>
      <c r="L565" s="170"/>
      <c r="M565" s="659" t="str">
        <f>IFERROR(CONCATENATE(VLOOKUP(#REF!,#REF!,5,FALSE)," per ",FunctionalUnitOfMeasure," supplied"),"Select Fuel on Adv. Controls")</f>
        <v>Select Fuel on Adv. Controls</v>
      </c>
      <c r="N565" s="163"/>
      <c r="O565" s="163"/>
      <c r="P565" s="165"/>
      <c r="Q565" s="365"/>
      <c r="R565" s="259" t="str">
        <f t="shared" si="239"/>
        <v/>
      </c>
      <c r="S565" s="260" t="str">
        <f>IF(R565="","",IF(R575="Y",T565,IF(R565&gt;=R567-$AA$35*R571,IF(R565&lt;=R567+$AA$35*R571,R565,""),"")))</f>
        <v/>
      </c>
      <c r="T565" s="259" t="str">
        <f t="shared" si="240"/>
        <v/>
      </c>
      <c r="U565" s="259" t="str">
        <f t="shared" si="229"/>
        <v>Select Fuel on Adv. Controls</v>
      </c>
      <c r="V565" s="39"/>
      <c r="W565" s="39"/>
      <c r="Y565" s="526"/>
      <c r="Z565" s="5"/>
      <c r="AA565" s="5"/>
      <c r="AB565" s="5"/>
      <c r="AC565" s="5"/>
      <c r="AD565" s="5"/>
      <c r="AE565" s="5"/>
      <c r="AF565" s="5"/>
      <c r="AG565" s="5"/>
      <c r="AH565" s="5"/>
      <c r="AI565" s="5"/>
      <c r="AJ565" s="5"/>
      <c r="AK565" s="5"/>
      <c r="AL565" s="5"/>
      <c r="AM565" s="5"/>
      <c r="AN565" s="5"/>
      <c r="AO565" s="481"/>
      <c r="AP565" s="269"/>
      <c r="AQ565" s="269"/>
      <c r="AR565" s="600"/>
      <c r="AS565" s="269"/>
      <c r="AT565" s="598" t="str">
        <f t="shared" si="241"/>
        <v/>
      </c>
      <c r="AU565" s="598" t="str">
        <f t="shared" si="241"/>
        <v/>
      </c>
      <c r="AV565" s="269"/>
      <c r="AW565" s="598" t="str">
        <f t="shared" si="230"/>
        <v/>
      </c>
      <c r="AX565" s="598" t="str">
        <f t="shared" si="230"/>
        <v/>
      </c>
      <c r="AY565" s="269"/>
      <c r="AZ565" s="598" t="str">
        <f t="shared" si="231"/>
        <v/>
      </c>
      <c r="BA565" s="598" t="str">
        <f t="shared" si="231"/>
        <v/>
      </c>
      <c r="BB565" s="269"/>
      <c r="BC565" s="598" t="str">
        <f t="shared" si="232"/>
        <v/>
      </c>
      <c r="BD565" s="598" t="str">
        <f t="shared" si="232"/>
        <v/>
      </c>
      <c r="BE565" s="269"/>
      <c r="BF565" s="598" t="str">
        <f t="shared" si="233"/>
        <v/>
      </c>
      <c r="BG565" s="598" t="str">
        <f t="shared" si="233"/>
        <v/>
      </c>
      <c r="BH565" s="269"/>
      <c r="BI565" s="598" t="str">
        <f t="shared" si="234"/>
        <v/>
      </c>
      <c r="BJ565" s="598" t="str">
        <f t="shared" si="234"/>
        <v/>
      </c>
      <c r="BK565" s="269"/>
      <c r="BL565" s="598" t="str">
        <f t="shared" si="235"/>
        <v/>
      </c>
      <c r="BM565" s="598" t="str">
        <f t="shared" si="235"/>
        <v/>
      </c>
      <c r="BN565" s="269"/>
      <c r="BO565" s="598" t="str">
        <f t="shared" si="236"/>
        <v/>
      </c>
      <c r="BP565" s="598" t="str">
        <f t="shared" si="236"/>
        <v/>
      </c>
      <c r="BQ565" s="269"/>
      <c r="BR565" s="598" t="str">
        <f t="shared" si="237"/>
        <v/>
      </c>
      <c r="BS565" s="598" t="str">
        <f t="shared" si="237"/>
        <v/>
      </c>
      <c r="BT565" s="269"/>
      <c r="BU565" s="598" t="str">
        <f t="shared" si="238"/>
        <v/>
      </c>
      <c r="BV565" s="598" t="str">
        <f t="shared" si="238"/>
        <v/>
      </c>
      <c r="BW565" s="269"/>
      <c r="BX565" s="481"/>
    </row>
    <row r="566" spans="1:76" s="2" customFormat="1" ht="14">
      <c r="A566" s="159">
        <v>20</v>
      </c>
      <c r="B566" s="301" t="str">
        <f t="shared" si="228"/>
        <v xml:space="preserve">: </v>
      </c>
      <c r="C566" s="168"/>
      <c r="D566" s="162"/>
      <c r="E566" s="162"/>
      <c r="F566" s="169"/>
      <c r="G566" s="161"/>
      <c r="H566" s="162"/>
      <c r="I566" s="162"/>
      <c r="J566" s="170"/>
      <c r="K566" s="170"/>
      <c r="L566" s="170"/>
      <c r="M566" s="659" t="str">
        <f>IFERROR(CONCATENATE(VLOOKUP(#REF!,#REF!,5,FALSE)," per ",FunctionalUnitOfMeasure," supplied"),"Select Fuel on Adv. Controls")</f>
        <v>Select Fuel on Adv. Controls</v>
      </c>
      <c r="N566" s="163"/>
      <c r="O566" s="163"/>
      <c r="P566" s="165"/>
      <c r="Q566" s="365"/>
      <c r="R566" s="259" t="str">
        <f t="shared" si="239"/>
        <v/>
      </c>
      <c r="S566" s="260" t="str">
        <f>IF(R566="","",IF(R575="Y",T566,IF(R566&gt;=R567-$AA$35*R571,IF(R566&lt;=R567+$AA$35*R571,R566,""),"")))</f>
        <v/>
      </c>
      <c r="T566" s="259" t="str">
        <f t="shared" si="240"/>
        <v/>
      </c>
      <c r="U566" s="259" t="str">
        <f t="shared" si="229"/>
        <v>Select Fuel on Adv. Controls</v>
      </c>
      <c r="V566" s="39"/>
      <c r="W566" s="39"/>
      <c r="Y566" s="526"/>
      <c r="Z566" s="5"/>
      <c r="AA566" s="5"/>
      <c r="AB566" s="5"/>
      <c r="AC566" s="5"/>
      <c r="AD566" s="5"/>
      <c r="AE566" s="5"/>
      <c r="AF566" s="5"/>
      <c r="AG566" s="5"/>
      <c r="AH566" s="5"/>
      <c r="AI566" s="5"/>
      <c r="AJ566" s="5"/>
      <c r="AK566" s="5"/>
      <c r="AL566" s="5"/>
      <c r="AM566" s="5"/>
      <c r="AN566" s="5"/>
      <c r="AO566" s="481"/>
      <c r="AP566" s="269"/>
      <c r="AQ566" s="269"/>
      <c r="AR566" s="600"/>
      <c r="AS566" s="269"/>
      <c r="AT566" s="598" t="str">
        <f t="shared" si="241"/>
        <v/>
      </c>
      <c r="AU566" s="598" t="str">
        <f t="shared" si="241"/>
        <v/>
      </c>
      <c r="AV566" s="269"/>
      <c r="AW566" s="598" t="str">
        <f t="shared" si="230"/>
        <v/>
      </c>
      <c r="AX566" s="598" t="str">
        <f t="shared" si="230"/>
        <v/>
      </c>
      <c r="AY566" s="269"/>
      <c r="AZ566" s="598" t="str">
        <f t="shared" si="231"/>
        <v/>
      </c>
      <c r="BA566" s="598" t="str">
        <f t="shared" si="231"/>
        <v/>
      </c>
      <c r="BB566" s="269"/>
      <c r="BC566" s="598" t="str">
        <f t="shared" si="232"/>
        <v/>
      </c>
      <c r="BD566" s="598" t="str">
        <f t="shared" si="232"/>
        <v/>
      </c>
      <c r="BE566" s="269"/>
      <c r="BF566" s="598" t="str">
        <f t="shared" si="233"/>
        <v/>
      </c>
      <c r="BG566" s="598" t="str">
        <f t="shared" si="233"/>
        <v/>
      </c>
      <c r="BH566" s="269"/>
      <c r="BI566" s="598" t="str">
        <f t="shared" si="234"/>
        <v/>
      </c>
      <c r="BJ566" s="598" t="str">
        <f t="shared" si="234"/>
        <v/>
      </c>
      <c r="BK566" s="269"/>
      <c r="BL566" s="598" t="str">
        <f t="shared" si="235"/>
        <v/>
      </c>
      <c r="BM566" s="598" t="str">
        <f t="shared" si="235"/>
        <v/>
      </c>
      <c r="BN566" s="269"/>
      <c r="BO566" s="598" t="str">
        <f t="shared" si="236"/>
        <v/>
      </c>
      <c r="BP566" s="598" t="str">
        <f t="shared" si="236"/>
        <v/>
      </c>
      <c r="BQ566" s="269"/>
      <c r="BR566" s="598" t="str">
        <f t="shared" si="237"/>
        <v/>
      </c>
      <c r="BS566" s="598" t="str">
        <f t="shared" si="237"/>
        <v/>
      </c>
      <c r="BT566" s="269"/>
      <c r="BU566" s="598" t="str">
        <f t="shared" si="238"/>
        <v/>
      </c>
      <c r="BV566" s="598" t="str">
        <f t="shared" si="238"/>
        <v/>
      </c>
      <c r="BW566" s="269"/>
      <c r="BX566" s="481"/>
    </row>
    <row r="567" spans="1:76" s="2" customFormat="1" ht="14">
      <c r="A567" s="172"/>
      <c r="B567" s="302" t="s">
        <v>159</v>
      </c>
      <c r="C567" s="173"/>
      <c r="D567" s="173"/>
      <c r="E567" s="173"/>
      <c r="F567" s="173"/>
      <c r="G567" s="174"/>
      <c r="H567" s="39"/>
      <c r="I567" s="175"/>
      <c r="J567" s="174"/>
      <c r="K567" s="174"/>
      <c r="L567" s="174" t="s">
        <v>99</v>
      </c>
      <c r="M567" s="174"/>
      <c r="N567" s="174"/>
      <c r="O567" s="165"/>
      <c r="P567" s="165"/>
      <c r="Q567" s="175" t="s">
        <v>31</v>
      </c>
      <c r="R567" s="261" t="e">
        <f>AVERAGE(R547:R566)</f>
        <v>#DIV/0!</v>
      </c>
      <c r="S567" s="261" t="e">
        <f>IF(R575="Y",SUM(S547:S566)/SUM(N547:N566),AVERAGE(S547:S566))</f>
        <v>#DIV/0!</v>
      </c>
      <c r="T567" s="262" t="e">
        <f>SUM(T547:T566)/SUM(N547:N566)</f>
        <v>#DIV/0!</v>
      </c>
      <c r="U567" s="269"/>
      <c r="V567" s="39"/>
      <c r="W567" s="39"/>
      <c r="Y567" s="601"/>
      <c r="Z567" s="5"/>
      <c r="AA567" s="5"/>
      <c r="AB567" s="5"/>
      <c r="AC567" s="5"/>
      <c r="AD567" s="5"/>
      <c r="AE567" s="5"/>
      <c r="AF567" s="5"/>
      <c r="AG567" s="5"/>
      <c r="AH567" s="5"/>
      <c r="AI567" s="5"/>
      <c r="AJ567" s="5"/>
      <c r="AK567" s="5"/>
      <c r="AL567" s="5"/>
      <c r="AM567" s="5"/>
      <c r="AN567" s="5"/>
      <c r="AO567" s="481"/>
      <c r="AP567" s="269"/>
      <c r="AQ567" s="269"/>
      <c r="AR567" s="269"/>
      <c r="AS567" s="602" t="s">
        <v>31</v>
      </c>
      <c r="AT567" s="603" t="e">
        <f>AVERAGE(AT547:AT566)</f>
        <v>#DIV/0!</v>
      </c>
      <c r="AU567" s="603" t="e">
        <f>SUM(AU547:AU566)/COUNTIF(AU547:AU566,"&gt;0")</f>
        <v>#DIV/0!</v>
      </c>
      <c r="AV567" s="602"/>
      <c r="AW567" s="603" t="e">
        <f>AVERAGE(AW547:AW566)</f>
        <v>#DIV/0!</v>
      </c>
      <c r="AX567" s="603" t="e">
        <f>SUM(AX547:AX566)/COUNTIF(AX547:AX566,"&gt;0")</f>
        <v>#DIV/0!</v>
      </c>
      <c r="AY567" s="269"/>
      <c r="AZ567" s="603" t="e">
        <f>AVERAGE(AZ547:AZ566)</f>
        <v>#DIV/0!</v>
      </c>
      <c r="BA567" s="603" t="e">
        <f>SUM(BA547:BA566)/COUNTIF(BA547:BA566,"&gt;0")</f>
        <v>#DIV/0!</v>
      </c>
      <c r="BB567" s="269"/>
      <c r="BC567" s="603" t="e">
        <f>AVERAGE(BC547:BC566)</f>
        <v>#DIV/0!</v>
      </c>
      <c r="BD567" s="603" t="e">
        <f>SUM(BD547:BD566)/COUNTIF(BD547:BD566,"&gt;0")</f>
        <v>#DIV/0!</v>
      </c>
      <c r="BE567" s="269"/>
      <c r="BF567" s="603" t="e">
        <f>AVERAGE(BF547:BF566)</f>
        <v>#DIV/0!</v>
      </c>
      <c r="BG567" s="603" t="e">
        <f>SUM(BG547:BG566)/COUNTIF(BG547:BG566,"&gt;0")</f>
        <v>#DIV/0!</v>
      </c>
      <c r="BH567" s="269"/>
      <c r="BI567" s="603" t="e">
        <f>AVERAGE(BI547:BI566)</f>
        <v>#DIV/0!</v>
      </c>
      <c r="BJ567" s="603" t="e">
        <f>SUM(BJ547:BJ566)/COUNTIF(BJ547:BJ566,"&gt;0")</f>
        <v>#DIV/0!</v>
      </c>
      <c r="BK567" s="602"/>
      <c r="BL567" s="603" t="e">
        <f>AVERAGE(BL547:BL566)</f>
        <v>#DIV/0!</v>
      </c>
      <c r="BM567" s="603" t="e">
        <f>SUM(BM547:BM566)/COUNTIF(BM547:BM566,"&gt;0")</f>
        <v>#DIV/0!</v>
      </c>
      <c r="BN567" s="269"/>
      <c r="BO567" s="603" t="e">
        <f>AVERAGE(BO547:BO566)</f>
        <v>#DIV/0!</v>
      </c>
      <c r="BP567" s="603" t="e">
        <f>SUM(BP547:BP566)/COUNTIF(BP547:BP566,"&gt;0")</f>
        <v>#DIV/0!</v>
      </c>
      <c r="BQ567" s="269"/>
      <c r="BR567" s="603" t="e">
        <f>AVERAGE(BR547:BR566)</f>
        <v>#DIV/0!</v>
      </c>
      <c r="BS567" s="603" t="e">
        <f>SUM(BS547:BS566)/COUNTIF(BS547:BS566,"&gt;0")</f>
        <v>#DIV/0!</v>
      </c>
      <c r="BT567" s="269"/>
      <c r="BU567" s="603" t="e">
        <f>AVERAGE(BU547:BU566)</f>
        <v>#DIV/0!</v>
      </c>
      <c r="BV567" s="603" t="e">
        <f>SUM(BV547:BV566)/COUNTIF(BV547:BV566,"&gt;0")</f>
        <v>#DIV/0!</v>
      </c>
      <c r="BW567" s="269"/>
      <c r="BX567" s="481"/>
    </row>
    <row r="568" spans="1:76" s="2" customFormat="1" ht="15">
      <c r="A568" s="172"/>
      <c r="B568" s="302" t="s">
        <v>160</v>
      </c>
      <c r="C568" s="173" t="s">
        <v>112</v>
      </c>
      <c r="D568" s="868"/>
      <c r="E568" s="869"/>
      <c r="F568" s="869"/>
      <c r="G568" s="869"/>
      <c r="H568" s="869"/>
      <c r="I568" s="869"/>
      <c r="J568" s="870"/>
      <c r="K568" s="174"/>
      <c r="L568" s="174"/>
      <c r="M568" s="174"/>
      <c r="N568" s="174"/>
      <c r="O568" s="165"/>
      <c r="P568" s="165"/>
      <c r="Q568" s="366" t="s">
        <v>33</v>
      </c>
      <c r="R568" s="367" t="e">
        <f>R567+U568*R571</f>
        <v>#DIV/0!</v>
      </c>
      <c r="S568" s="367" t="e">
        <f>S567+U568*S571</f>
        <v>#DIV/0!</v>
      </c>
      <c r="T568" s="367" t="e">
        <f>T567+U568*T571</f>
        <v>#DIV/0!</v>
      </c>
      <c r="U568" s="368">
        <v>1</v>
      </c>
      <c r="V568" s="50" t="s">
        <v>142</v>
      </c>
      <c r="W568" s="39"/>
      <c r="X568" t="s">
        <v>273</v>
      </c>
      <c r="Y568" s="605"/>
      <c r="Z568" s="5"/>
      <c r="AA568" s="5"/>
      <c r="AB568" s="5"/>
      <c r="AC568" s="5"/>
      <c r="AD568" s="5"/>
      <c r="AE568" s="5"/>
      <c r="AF568" s="5"/>
      <c r="AG568" s="5"/>
      <c r="AH568" s="5"/>
      <c r="AI568" s="5"/>
      <c r="AJ568" s="5"/>
      <c r="AK568" s="5"/>
      <c r="AL568" s="5"/>
      <c r="AM568" s="5"/>
      <c r="AN568" s="5"/>
      <c r="AO568" s="481"/>
      <c r="AP568" s="269"/>
      <c r="AQ568" s="269"/>
      <c r="AR568" s="269"/>
      <c r="AS568" s="606" t="s">
        <v>33</v>
      </c>
      <c r="AT568" s="607" t="e">
        <f>AT567+(AT573*AT570)</f>
        <v>#DIV/0!</v>
      </c>
      <c r="AU568" s="607" t="e">
        <f>AU567+(AU573*AT570)</f>
        <v>#DIV/0!</v>
      </c>
      <c r="AV568" s="606"/>
      <c r="AW568" s="607" t="e">
        <f>AW567+(AW573*AW570)</f>
        <v>#DIV/0!</v>
      </c>
      <c r="AX568" s="607" t="e">
        <f>AX567+(AX573*AW570)</f>
        <v>#DIV/0!</v>
      </c>
      <c r="AY568" s="269"/>
      <c r="AZ568" s="607" t="e">
        <f>AZ567+(AZ573*AZ570)</f>
        <v>#DIV/0!</v>
      </c>
      <c r="BA568" s="607" t="e">
        <f>BA567+(BA573*AZ570)</f>
        <v>#DIV/0!</v>
      </c>
      <c r="BB568" s="269"/>
      <c r="BC568" s="607" t="e">
        <f>BC567+(BC573*BC570)</f>
        <v>#DIV/0!</v>
      </c>
      <c r="BD568" s="607" t="e">
        <f>BD567+(BD573*BC570)</f>
        <v>#DIV/0!</v>
      </c>
      <c r="BE568" s="269"/>
      <c r="BF568" s="607" t="e">
        <f>BF567+(BF573*BF570)</f>
        <v>#DIV/0!</v>
      </c>
      <c r="BG568" s="607" t="e">
        <f>BG567+(BG573*BF570)</f>
        <v>#DIV/0!</v>
      </c>
      <c r="BH568" s="269"/>
      <c r="BI568" s="607" t="e">
        <f>BI567+(BI573*BI570)</f>
        <v>#DIV/0!</v>
      </c>
      <c r="BJ568" s="607" t="e">
        <f>BJ567+(BJ573*BI570)</f>
        <v>#DIV/0!</v>
      </c>
      <c r="BK568" s="606"/>
      <c r="BL568" s="607" t="e">
        <f>BL567+(BL573*BL570)</f>
        <v>#DIV/0!</v>
      </c>
      <c r="BM568" s="607" t="e">
        <f>BM567+(BM573*BL570)</f>
        <v>#DIV/0!</v>
      </c>
      <c r="BN568" s="269"/>
      <c r="BO568" s="607" t="e">
        <f>BO567+(BO573*BO570)</f>
        <v>#DIV/0!</v>
      </c>
      <c r="BP568" s="607" t="e">
        <f>BP567+(BP573*BO570)</f>
        <v>#DIV/0!</v>
      </c>
      <c r="BQ568" s="269"/>
      <c r="BR568" s="607" t="e">
        <f>BR567+(BR573*BR570)</f>
        <v>#DIV/0!</v>
      </c>
      <c r="BS568" s="607" t="e">
        <f>BS567+(BS573*BR570)</f>
        <v>#DIV/0!</v>
      </c>
      <c r="BT568" s="269"/>
      <c r="BU568" s="607" t="e">
        <f>BU567+(BU573*BU570)</f>
        <v>#DIV/0!</v>
      </c>
      <c r="BV568" s="607" t="e">
        <f>BV567+(BV573*BU570)</f>
        <v>#DIV/0!</v>
      </c>
      <c r="BW568" s="269"/>
      <c r="BX568" s="481"/>
    </row>
    <row r="569" spans="1:76" s="2" customFormat="1" ht="15">
      <c r="A569" s="172"/>
      <c r="B569" s="302" t="s">
        <v>161</v>
      </c>
      <c r="C569" s="179"/>
      <c r="D569" s="871"/>
      <c r="E569" s="872"/>
      <c r="F569" s="872"/>
      <c r="G569" s="872"/>
      <c r="H569" s="872"/>
      <c r="I569" s="872"/>
      <c r="J569" s="873"/>
      <c r="K569" s="39"/>
      <c r="L569" s="39"/>
      <c r="M569" s="174"/>
      <c r="N569" s="174"/>
      <c r="O569" s="174"/>
      <c r="P569" s="174"/>
      <c r="Q569" s="366" t="s">
        <v>32</v>
      </c>
      <c r="R569" s="367" t="e">
        <f>IF($X569="Y",MIN(R547:R566),R567-$U569*R571)</f>
        <v>#DIV/0!</v>
      </c>
      <c r="S569" s="367" t="e">
        <f>IF($X569="Y",MIN(S547:S566),S567-$U569*S571)</f>
        <v>#DIV/0!</v>
      </c>
      <c r="T569" s="367" t="e">
        <f>IF($X569="Y",MIN(T547:T566),T567-$U569*T571)</f>
        <v>#DIV/0!</v>
      </c>
      <c r="U569" s="368">
        <v>1</v>
      </c>
      <c r="V569" s="50" t="s">
        <v>143</v>
      </c>
      <c r="W569" s="39"/>
      <c r="X569" s="369" t="s">
        <v>36</v>
      </c>
      <c r="Y569" s="605"/>
      <c r="Z569" s="5"/>
      <c r="AA569" s="5"/>
      <c r="AB569" s="5"/>
      <c r="AC569" s="5"/>
      <c r="AD569" s="5"/>
      <c r="AE569" s="5"/>
      <c r="AF569" s="5"/>
      <c r="AG569" s="5"/>
      <c r="AH569" s="5"/>
      <c r="AI569" s="5"/>
      <c r="AJ569" s="5"/>
      <c r="AK569" s="5"/>
      <c r="AL569" s="5"/>
      <c r="AM569" s="5"/>
      <c r="AN569" s="5"/>
      <c r="AO569" s="481"/>
      <c r="AP569" s="269"/>
      <c r="AQ569" s="269"/>
      <c r="AR569" s="269"/>
      <c r="AS569" s="606" t="s">
        <v>32</v>
      </c>
      <c r="AT569" s="607" t="e">
        <f>AT567-(AT573*AT571)</f>
        <v>#DIV/0!</v>
      </c>
      <c r="AU569" s="607" t="e">
        <f>AU567-(AU573*AT571)</f>
        <v>#DIV/0!</v>
      </c>
      <c r="AV569" s="606"/>
      <c r="AW569" s="607" t="e">
        <f>AW567-(AW573*AW571)</f>
        <v>#DIV/0!</v>
      </c>
      <c r="AX569" s="607" t="e">
        <f>AX567-(AX573*AW571)</f>
        <v>#DIV/0!</v>
      </c>
      <c r="AY569" s="269"/>
      <c r="AZ569" s="607" t="e">
        <f>AZ567-(AZ573*AZ571)</f>
        <v>#DIV/0!</v>
      </c>
      <c r="BA569" s="607" t="e">
        <f>BA567-(BA573*AZ571)</f>
        <v>#DIV/0!</v>
      </c>
      <c r="BB569" s="269"/>
      <c r="BC569" s="607" t="e">
        <f>BC567-(BC573*BC571)</f>
        <v>#DIV/0!</v>
      </c>
      <c r="BD569" s="607" t="e">
        <f>BD567-(BD573*BC571)</f>
        <v>#DIV/0!</v>
      </c>
      <c r="BE569" s="269"/>
      <c r="BF569" s="607" t="e">
        <f>BF567-(BF573*BF571)</f>
        <v>#DIV/0!</v>
      </c>
      <c r="BG569" s="607" t="e">
        <f>BG567-(BG573*BF571)</f>
        <v>#DIV/0!</v>
      </c>
      <c r="BH569" s="269"/>
      <c r="BI569" s="607" t="e">
        <f>BI567-(BI573*BI571)</f>
        <v>#DIV/0!</v>
      </c>
      <c r="BJ569" s="607" t="e">
        <f>BJ567-(BJ573*BI571)</f>
        <v>#DIV/0!</v>
      </c>
      <c r="BK569" s="606"/>
      <c r="BL569" s="607" t="e">
        <f>BL567-(BL573*BL571)</f>
        <v>#DIV/0!</v>
      </c>
      <c r="BM569" s="607" t="e">
        <f>BM567-(BM573*BL571)</f>
        <v>#DIV/0!</v>
      </c>
      <c r="BN569" s="269"/>
      <c r="BO569" s="607" t="e">
        <f>BO567-(BO573*BO571)</f>
        <v>#DIV/0!</v>
      </c>
      <c r="BP569" s="607" t="e">
        <f>BP567-(BP573*BO571)</f>
        <v>#DIV/0!</v>
      </c>
      <c r="BQ569" s="269"/>
      <c r="BR569" s="607" t="e">
        <f>BR567-(BR573*BR571)</f>
        <v>#DIV/0!</v>
      </c>
      <c r="BS569" s="607" t="e">
        <f>BS567-(BS573*BR571)</f>
        <v>#DIV/0!</v>
      </c>
      <c r="BT569" s="269"/>
      <c r="BU569" s="607" t="e">
        <f>BU567-(BU573*BU571)</f>
        <v>#DIV/0!</v>
      </c>
      <c r="BV569" s="607" t="e">
        <f>BV567-(BV573*BU571)</f>
        <v>#DIV/0!</v>
      </c>
      <c r="BW569" s="269"/>
      <c r="BX569" s="481"/>
    </row>
    <row r="570" spans="1:76" s="2" customFormat="1" ht="14">
      <c r="A570" s="182" t="str">
        <f ca="1">HYPERLINK("#"&amp;"'"&amp;A$1&amp;"'!a1","Back to top")</f>
        <v>Back to top</v>
      </c>
      <c r="B570" s="304"/>
      <c r="C570" s="179"/>
      <c r="D570" s="871"/>
      <c r="E570" s="872"/>
      <c r="F570" s="872"/>
      <c r="G570" s="872"/>
      <c r="H570" s="872"/>
      <c r="I570" s="872"/>
      <c r="J570" s="873"/>
      <c r="K570" s="174"/>
      <c r="L570" s="174"/>
      <c r="M570" s="174"/>
      <c r="N570" s="174"/>
      <c r="O570" s="174"/>
      <c r="P570" s="174"/>
      <c r="Q570" s="176" t="s">
        <v>10</v>
      </c>
      <c r="R570" s="263" t="e">
        <f>IF((0.67*R571)&gt;R567,"no","yes")</f>
        <v>#DIV/0!</v>
      </c>
      <c r="S570" s="263" t="e">
        <f>IF((0.67*S571)&gt;S567,"no","yes")</f>
        <v>#DIV/0!</v>
      </c>
      <c r="T570" s="263" t="e">
        <f>IF((0.67*T571)&gt;T567,"no","yes")</f>
        <v>#DIV/0!</v>
      </c>
      <c r="U570" s="174"/>
      <c r="V570" s="174"/>
      <c r="W570" s="174"/>
      <c r="Y570" s="605"/>
      <c r="Z570" s="5"/>
      <c r="AA570" s="5"/>
      <c r="AB570" s="5"/>
      <c r="AC570" s="5"/>
      <c r="AD570" s="5"/>
      <c r="AE570" s="5"/>
      <c r="AF570" s="5"/>
      <c r="AG570" s="5"/>
      <c r="AH570" s="5"/>
      <c r="AI570" s="5"/>
      <c r="AJ570" s="5"/>
      <c r="AK570" s="5"/>
      <c r="AL570" s="5"/>
      <c r="AM570" s="5"/>
      <c r="AN570" s="5"/>
      <c r="AO570" s="481"/>
      <c r="AP570" s="265"/>
      <c r="AQ570" s="265"/>
      <c r="AR570" s="849" t="s">
        <v>132</v>
      </c>
      <c r="AS570" s="850"/>
      <c r="AT570" s="609">
        <v>1</v>
      </c>
      <c r="AU570" s="265"/>
      <c r="AV570" s="619"/>
      <c r="AW570" s="609">
        <v>1</v>
      </c>
      <c r="AX570" s="265"/>
      <c r="AY570" s="265"/>
      <c r="AZ570" s="609">
        <v>1</v>
      </c>
      <c r="BA570" s="265"/>
      <c r="BB570" s="265"/>
      <c r="BC570" s="609">
        <v>1</v>
      </c>
      <c r="BD570" s="265"/>
      <c r="BE570" s="265"/>
      <c r="BF570" s="609">
        <v>1</v>
      </c>
      <c r="BG570" s="265"/>
      <c r="BH570" s="265"/>
      <c r="BI570" s="609">
        <v>1</v>
      </c>
      <c r="BJ570" s="265"/>
      <c r="BK570" s="606"/>
      <c r="BL570" s="609">
        <v>1</v>
      </c>
      <c r="BM570" s="265"/>
      <c r="BN570" s="265"/>
      <c r="BO570" s="609">
        <v>1</v>
      </c>
      <c r="BP570" s="265"/>
      <c r="BQ570" s="265"/>
      <c r="BR570" s="609">
        <v>1</v>
      </c>
      <c r="BS570" s="265"/>
      <c r="BT570" s="265"/>
      <c r="BU570" s="609">
        <v>1</v>
      </c>
      <c r="BV570" s="265"/>
      <c r="BW570" s="265"/>
      <c r="BX570" s="481"/>
    </row>
    <row r="571" spans="1:76" s="2" customFormat="1" ht="14">
      <c r="A571" s="172"/>
      <c r="B571" s="303"/>
      <c r="C571" s="179"/>
      <c r="D571" s="871"/>
      <c r="E571" s="872"/>
      <c r="F571" s="872"/>
      <c r="G571" s="872"/>
      <c r="H571" s="872"/>
      <c r="I571" s="872"/>
      <c r="J571" s="873"/>
      <c r="K571" s="174"/>
      <c r="L571" s="174"/>
      <c r="M571" s="50"/>
      <c r="N571" s="50"/>
      <c r="O571" s="174"/>
      <c r="P571" s="174"/>
      <c r="Q571" s="176" t="s">
        <v>11</v>
      </c>
      <c r="R571" s="263" t="e">
        <f>_xlfn.STDEV.P(R547:R566)</f>
        <v>#DIV/0!</v>
      </c>
      <c r="S571" s="263" t="e">
        <f t="array" ref="S571">IF(R575="Y",SQRT(SUM(IFERROR(N547:N566*(R547:R566-(S567))^2,0))/((COUNTIFS(N547:N566,"&lt;&gt;"&amp;"")-1)/COUNTIFS(N547:N566,"&lt;&gt;"&amp;"")*SUM(N547:N566))),_xlfn.STDEV.P(S547:S566))</f>
        <v>#DIV/0!</v>
      </c>
      <c r="T571" s="263" t="e">
        <f t="array" ref="T571">SQRT(SUM(IFERROR(N547:N566*(R547:R566-(T567))^2,0))/((COUNTIFS(N547:N566,"&lt;&gt;"&amp;"")-1)/COUNTIFS(N547:N566,"&lt;&gt;"&amp;"")*SUM(N547:N566)))</f>
        <v>#DIV/0!</v>
      </c>
      <c r="U571" s="174"/>
      <c r="V571" s="174"/>
      <c r="W571" s="174"/>
      <c r="Y571" s="605"/>
      <c r="Z571" s="5"/>
      <c r="AA571" s="5"/>
      <c r="AB571" s="5"/>
      <c r="AC571" s="5"/>
      <c r="AD571" s="5"/>
      <c r="AE571" s="5"/>
      <c r="AF571" s="5"/>
      <c r="AG571" s="5"/>
      <c r="AH571" s="5"/>
      <c r="AI571" s="5"/>
      <c r="AJ571" s="5"/>
      <c r="AK571" s="5"/>
      <c r="AL571" s="5"/>
      <c r="AM571" s="5"/>
      <c r="AN571" s="5"/>
      <c r="AO571" s="481"/>
      <c r="AP571" s="265"/>
      <c r="AQ571" s="265"/>
      <c r="AR571" s="849"/>
      <c r="AS571" s="850"/>
      <c r="AT571" s="609">
        <v>1</v>
      </c>
      <c r="AU571" s="265"/>
      <c r="AV571" s="619"/>
      <c r="AW571" s="609">
        <v>1</v>
      </c>
      <c r="AX571" s="265"/>
      <c r="AY571" s="265"/>
      <c r="AZ571" s="609">
        <v>1</v>
      </c>
      <c r="BA571" s="265"/>
      <c r="BB571" s="265"/>
      <c r="BC571" s="609">
        <v>1</v>
      </c>
      <c r="BD571" s="265"/>
      <c r="BE571" s="265"/>
      <c r="BF571" s="609">
        <v>1</v>
      </c>
      <c r="BG571" s="265"/>
      <c r="BH571" s="265"/>
      <c r="BI571" s="609">
        <v>1</v>
      </c>
      <c r="BJ571" s="265"/>
      <c r="BK571" s="606"/>
      <c r="BL571" s="609">
        <v>1</v>
      </c>
      <c r="BM571" s="265"/>
      <c r="BN571" s="265"/>
      <c r="BO571" s="609">
        <v>1</v>
      </c>
      <c r="BP571" s="265"/>
      <c r="BQ571" s="265"/>
      <c r="BR571" s="609">
        <v>1</v>
      </c>
      <c r="BS571" s="265"/>
      <c r="BT571" s="265"/>
      <c r="BU571" s="609">
        <v>1</v>
      </c>
      <c r="BV571" s="265"/>
      <c r="BW571" s="265"/>
      <c r="BX571" s="481"/>
    </row>
    <row r="572" spans="1:76" s="2" customFormat="1" ht="14">
      <c r="A572" s="174"/>
      <c r="B572" s="265"/>
      <c r="C572" s="159"/>
      <c r="D572" s="871"/>
      <c r="E572" s="872"/>
      <c r="F572" s="872"/>
      <c r="G572" s="872"/>
      <c r="H572" s="872"/>
      <c r="I572" s="872"/>
      <c r="J572" s="873"/>
      <c r="K572" s="174"/>
      <c r="L572" s="174"/>
      <c r="M572" s="174"/>
      <c r="N572" s="174"/>
      <c r="O572" s="174"/>
      <c r="P572" s="174"/>
      <c r="Q572" s="183" t="s">
        <v>98</v>
      </c>
      <c r="R572" s="264">
        <f>COUNTIF(R547:R566,"&gt;0")</f>
        <v>0</v>
      </c>
      <c r="S572" s="264">
        <f>COUNTIF(S547:S566,"&gt;0")</f>
        <v>0</v>
      </c>
      <c r="T572" s="265"/>
      <c r="U572" s="184" t="s">
        <v>55</v>
      </c>
      <c r="V572" s="174"/>
      <c r="W572" s="174"/>
      <c r="Y572" s="526"/>
      <c r="Z572" s="5"/>
      <c r="AA572" s="5"/>
      <c r="AB572" s="5"/>
      <c r="AC572" s="5"/>
      <c r="AD572" s="5"/>
      <c r="AE572" s="5"/>
      <c r="AF572" s="5"/>
      <c r="AG572" s="5"/>
      <c r="AH572" s="5"/>
      <c r="AI572" s="5"/>
      <c r="AJ572" s="5"/>
      <c r="AK572" s="5"/>
      <c r="AL572" s="5"/>
      <c r="AM572" s="5"/>
      <c r="AN572" s="5"/>
      <c r="AO572" s="481"/>
      <c r="AP572" s="265"/>
      <c r="AQ572" s="265"/>
      <c r="AR572" s="265"/>
      <c r="AS572" s="606" t="s">
        <v>10</v>
      </c>
      <c r="AT572" s="607" t="e">
        <f>IF((0.67*AT573)&gt;AT567,"no","yes")</f>
        <v>#DIV/0!</v>
      </c>
      <c r="AU572" s="607" t="e">
        <f>IF((0.67*AU573)&gt;AU567,"no","yes")</f>
        <v>#DIV/0!</v>
      </c>
      <c r="AV572" s="606"/>
      <c r="AW572" s="607" t="e">
        <f>IF((0.67*AW573)&gt;AW567,"no","yes")</f>
        <v>#DIV/0!</v>
      </c>
      <c r="AX572" s="607" t="e">
        <f>IF((0.67*AX573)&gt;AX567,"no","yes")</f>
        <v>#DIV/0!</v>
      </c>
      <c r="AY572" s="265"/>
      <c r="AZ572" s="607" t="e">
        <f>IF((0.67*AZ573)&gt;AZ567,"no","yes")</f>
        <v>#DIV/0!</v>
      </c>
      <c r="BA572" s="607" t="e">
        <f>IF((0.67*BA573)&gt;BA567,"no","yes")</f>
        <v>#DIV/0!</v>
      </c>
      <c r="BB572" s="265"/>
      <c r="BC572" s="607" t="e">
        <f>IF((0.67*BC573)&gt;BC567,"no","yes")</f>
        <v>#DIV/0!</v>
      </c>
      <c r="BD572" s="607" t="e">
        <f>IF((0.67*BD573)&gt;BD567,"no","yes")</f>
        <v>#DIV/0!</v>
      </c>
      <c r="BE572" s="265"/>
      <c r="BF572" s="607" t="e">
        <f>IF((0.67*BF573)&gt;BF567,"no","yes")</f>
        <v>#DIV/0!</v>
      </c>
      <c r="BG572" s="607" t="e">
        <f>IF((0.67*BG573)&gt;BG567,"no","yes")</f>
        <v>#DIV/0!</v>
      </c>
      <c r="BH572" s="265"/>
      <c r="BI572" s="607" t="e">
        <f>IF((0.67*BI573)&gt;BI567,"no","yes")</f>
        <v>#DIV/0!</v>
      </c>
      <c r="BJ572" s="607" t="e">
        <f>IF((0.67*BJ573)&gt;BJ567,"no","yes")</f>
        <v>#DIV/0!</v>
      </c>
      <c r="BK572" s="611"/>
      <c r="BL572" s="607" t="e">
        <f>IF((0.67*BL573)&gt;BL567,"no","yes")</f>
        <v>#DIV/0!</v>
      </c>
      <c r="BM572" s="607" t="e">
        <f>IF((0.67*BM573)&gt;BM567,"no","yes")</f>
        <v>#DIV/0!</v>
      </c>
      <c r="BN572" s="265"/>
      <c r="BO572" s="607" t="e">
        <f>IF((0.67*BO573)&gt;BO567,"no","yes")</f>
        <v>#DIV/0!</v>
      </c>
      <c r="BP572" s="607" t="e">
        <f>IF((0.67*BP573)&gt;BP567,"no","yes")</f>
        <v>#DIV/0!</v>
      </c>
      <c r="BQ572" s="265"/>
      <c r="BR572" s="607" t="e">
        <f>IF((0.67*BR573)&gt;BR567,"no","yes")</f>
        <v>#DIV/0!</v>
      </c>
      <c r="BS572" s="607" t="e">
        <f>IF((0.67*BS573)&gt;BS567,"no","yes")</f>
        <v>#DIV/0!</v>
      </c>
      <c r="BT572" s="265"/>
      <c r="BU572" s="607" t="e">
        <f>IF((0.67*BU573)&gt;BU567,"no","yes")</f>
        <v>#DIV/0!</v>
      </c>
      <c r="BV572" s="607" t="e">
        <f>IF((0.67*BV573)&gt;BV567,"no","yes")</f>
        <v>#DIV/0!</v>
      </c>
      <c r="BW572" s="265"/>
      <c r="BX572" s="481"/>
    </row>
    <row r="573" spans="1:76" s="2" customFormat="1" ht="14">
      <c r="B573" s="5"/>
      <c r="C573" s="172"/>
      <c r="D573" s="871"/>
      <c r="E573" s="872"/>
      <c r="F573" s="872"/>
      <c r="G573" s="872"/>
      <c r="H573" s="872"/>
      <c r="I573" s="872"/>
      <c r="J573" s="873"/>
      <c r="K573" s="174"/>
      <c r="L573" s="174"/>
      <c r="M573" s="174"/>
      <c r="N573" s="174"/>
      <c r="O573" s="174"/>
      <c r="P573" s="174"/>
      <c r="Q573" s="174"/>
      <c r="R573" s="265"/>
      <c r="S573" s="267"/>
      <c r="T573" s="267"/>
      <c r="U573" s="185"/>
      <c r="V573" s="186"/>
      <c r="W573" s="187"/>
      <c r="Y573" s="526"/>
      <c r="Z573" s="5"/>
      <c r="AA573" s="5"/>
      <c r="AB573" s="5"/>
      <c r="AC573" s="5"/>
      <c r="AD573" s="5"/>
      <c r="AE573" s="5"/>
      <c r="AF573" s="5"/>
      <c r="AG573" s="5"/>
      <c r="AH573" s="5"/>
      <c r="AI573" s="5"/>
      <c r="AJ573" s="5"/>
      <c r="AK573" s="5"/>
      <c r="AL573" s="5"/>
      <c r="AM573" s="5"/>
      <c r="AN573" s="5"/>
      <c r="AO573" s="481"/>
      <c r="AP573" s="265"/>
      <c r="AQ573" s="265"/>
      <c r="AR573" s="265"/>
      <c r="AS573" s="606" t="s">
        <v>11</v>
      </c>
      <c r="AT573" s="607" t="e">
        <f>_xlfn.STDEV.P(AT547:AT566)</f>
        <v>#DIV/0!</v>
      </c>
      <c r="AU573" s="607" t="e">
        <f>_xlfn.STDEV.P(AU547:AU566)</f>
        <v>#DIV/0!</v>
      </c>
      <c r="AV573" s="606"/>
      <c r="AW573" s="607" t="e">
        <f>_xlfn.STDEV.P(AW547:AW566)</f>
        <v>#DIV/0!</v>
      </c>
      <c r="AX573" s="607" t="e">
        <f>_xlfn.STDEV.P(AX547:AX566)</f>
        <v>#DIV/0!</v>
      </c>
      <c r="AY573" s="265"/>
      <c r="AZ573" s="607" t="e">
        <f>_xlfn.STDEV.P(AZ547:AZ566)</f>
        <v>#DIV/0!</v>
      </c>
      <c r="BA573" s="607" t="e">
        <f>_xlfn.STDEV.P(BA547:BA566)</f>
        <v>#DIV/0!</v>
      </c>
      <c r="BB573" s="265"/>
      <c r="BC573" s="607" t="e">
        <f>_xlfn.STDEV.P(BC547:BC566)</f>
        <v>#DIV/0!</v>
      </c>
      <c r="BD573" s="607" t="e">
        <f>_xlfn.STDEV.P(BD547:BD566)</f>
        <v>#DIV/0!</v>
      </c>
      <c r="BE573" s="265"/>
      <c r="BF573" s="607" t="e">
        <f>_xlfn.STDEV.P(BF547:BF566)</f>
        <v>#DIV/0!</v>
      </c>
      <c r="BG573" s="607" t="e">
        <f>_xlfn.STDEV.P(BG547:BG566)</f>
        <v>#DIV/0!</v>
      </c>
      <c r="BH573" s="265"/>
      <c r="BI573" s="607" t="e">
        <f>_xlfn.STDEV.P(BI547:BI566)</f>
        <v>#DIV/0!</v>
      </c>
      <c r="BJ573" s="607" t="e">
        <f>_xlfn.STDEV.P(BJ547:BJ566)</f>
        <v>#DIV/0!</v>
      </c>
      <c r="BK573" s="265"/>
      <c r="BL573" s="607" t="e">
        <f>_xlfn.STDEV.P(BL547:BL566)</f>
        <v>#DIV/0!</v>
      </c>
      <c r="BM573" s="607" t="e">
        <f>_xlfn.STDEV.P(BM547:BM566)</f>
        <v>#DIV/0!</v>
      </c>
      <c r="BN573" s="265"/>
      <c r="BO573" s="607" t="e">
        <f>_xlfn.STDEV.P(BO547:BO566)</f>
        <v>#DIV/0!</v>
      </c>
      <c r="BP573" s="607" t="e">
        <f>_xlfn.STDEV.P(BP547:BP566)</f>
        <v>#DIV/0!</v>
      </c>
      <c r="BQ573" s="265"/>
      <c r="BR573" s="607" t="e">
        <f>_xlfn.STDEV.P(BR547:BR566)</f>
        <v>#DIV/0!</v>
      </c>
      <c r="BS573" s="607" t="e">
        <f>_xlfn.STDEV.P(BS547:BS566)</f>
        <v>#DIV/0!</v>
      </c>
      <c r="BT573" s="265"/>
      <c r="BU573" s="607" t="e">
        <f>_xlfn.STDEV.P(BU547:BU566)</f>
        <v>#DIV/0!</v>
      </c>
      <c r="BV573" s="607" t="e">
        <f>_xlfn.STDEV.P(BV547:BV566)</f>
        <v>#DIV/0!</v>
      </c>
      <c r="BW573" s="5"/>
      <c r="BX573" s="481"/>
    </row>
    <row r="574" spans="1:76" s="2" customFormat="1" ht="14">
      <c r="B574" s="5"/>
      <c r="C574" s="174"/>
      <c r="D574" s="874"/>
      <c r="E574" s="875"/>
      <c r="F574" s="875"/>
      <c r="G574" s="875"/>
      <c r="H574" s="875"/>
      <c r="I574" s="875"/>
      <c r="J574" s="876"/>
      <c r="R574" s="188" t="s">
        <v>137</v>
      </c>
      <c r="S574" s="83"/>
      <c r="T574" s="174"/>
      <c r="U574" s="189"/>
      <c r="V574" s="190"/>
      <c r="W574" s="191"/>
      <c r="Y574" s="526"/>
      <c r="Z574" s="5"/>
      <c r="AA574" s="5"/>
      <c r="AB574" s="5"/>
      <c r="AC574" s="5"/>
      <c r="AD574" s="5"/>
      <c r="AE574" s="5"/>
      <c r="AF574" s="5"/>
      <c r="AG574" s="5"/>
      <c r="AH574" s="5"/>
      <c r="AI574" s="5"/>
      <c r="AJ574" s="5"/>
      <c r="AK574" s="5"/>
      <c r="AL574" s="5"/>
      <c r="AM574" s="5"/>
      <c r="AN574" s="5"/>
      <c r="AO574" s="481"/>
      <c r="AP574" s="265"/>
      <c r="AQ574" s="265"/>
      <c r="AR574" s="265"/>
      <c r="AS574" s="611" t="s">
        <v>98</v>
      </c>
      <c r="AT574" s="612">
        <f>COUNTIF(AT547:AT566,"&gt;0")</f>
        <v>0</v>
      </c>
      <c r="AU574" s="612">
        <f>COUNTIF(AU547:AU566,"&gt;0")</f>
        <v>0</v>
      </c>
      <c r="AV574" s="611"/>
      <c r="AW574" s="612">
        <f>COUNTIF(AW547:AW566,"&gt;0")</f>
        <v>0</v>
      </c>
      <c r="AX574" s="612">
        <f>COUNTIF(AX547:AX566,"&gt;0")</f>
        <v>0</v>
      </c>
      <c r="AY574" s="265"/>
      <c r="AZ574" s="612">
        <f>COUNTIF(AZ547:AZ566,"&gt;0")</f>
        <v>0</v>
      </c>
      <c r="BA574" s="612">
        <f>COUNTIF(BA547:BA566,"&gt;0")</f>
        <v>0</v>
      </c>
      <c r="BB574" s="265"/>
      <c r="BC574" s="612">
        <f>COUNTIF(BC547:BC566,"&gt;0")</f>
        <v>0</v>
      </c>
      <c r="BD574" s="612">
        <f>COUNTIF(BD547:BD566,"&gt;0")</f>
        <v>0</v>
      </c>
      <c r="BE574" s="265"/>
      <c r="BF574" s="612">
        <f>COUNTIF(BF547:BF566,"&gt;0")</f>
        <v>0</v>
      </c>
      <c r="BG574" s="612">
        <f>COUNTIF(BG547:BG566,"&gt;0")</f>
        <v>0</v>
      </c>
      <c r="BH574" s="265"/>
      <c r="BI574" s="612">
        <f>COUNTIF(BI547:BI566,"&gt;0")</f>
        <v>0</v>
      </c>
      <c r="BJ574" s="612">
        <f>COUNTIF(BJ547:BJ566,"&gt;0")</f>
        <v>0</v>
      </c>
      <c r="BK574" s="265"/>
      <c r="BL574" s="612">
        <f>COUNTIF(BL547:BL566,"&gt;0")</f>
        <v>0</v>
      </c>
      <c r="BM574" s="612">
        <f>COUNTIF(BM547:BM566,"&gt;0")</f>
        <v>0</v>
      </c>
      <c r="BN574" s="265"/>
      <c r="BO574" s="612">
        <f>COUNTIF(BO547:BO566,"&gt;0")</f>
        <v>0</v>
      </c>
      <c r="BP574" s="612">
        <f>COUNTIF(BP547:BP566,"&gt;0")</f>
        <v>0</v>
      </c>
      <c r="BQ574" s="265"/>
      <c r="BR574" s="612">
        <f>COUNTIF(BR547:BR566,"&gt;0")</f>
        <v>0</v>
      </c>
      <c r="BS574" s="612">
        <f>COUNTIF(BS547:BS566,"&gt;0")</f>
        <v>0</v>
      </c>
      <c r="BT574" s="265"/>
      <c r="BU574" s="612">
        <f>COUNTIF(BU547:BU566,"&gt;0")</f>
        <v>0</v>
      </c>
      <c r="BV574" s="612">
        <f>COUNTIF(BV547:BV566,"&gt;0")</f>
        <v>0</v>
      </c>
      <c r="BW574" s="5"/>
      <c r="BX574" s="481"/>
    </row>
    <row r="575" spans="1:76" s="2" customFormat="1" ht="14">
      <c r="A575" s="235"/>
      <c r="B575" s="305"/>
      <c r="R575" s="192" t="s">
        <v>36</v>
      </c>
      <c r="S575" s="83"/>
      <c r="T575" s="174"/>
      <c r="U575" s="189"/>
      <c r="V575" s="190"/>
      <c r="W575" s="191"/>
      <c r="Y575" s="526"/>
      <c r="Z575" s="5"/>
      <c r="AA575" s="5"/>
      <c r="AB575" s="5"/>
      <c r="AC575" s="5"/>
      <c r="AD575" s="5"/>
      <c r="AE575" s="5"/>
      <c r="AF575" s="5"/>
      <c r="AG575" s="5"/>
      <c r="AH575" s="5"/>
      <c r="AI575" s="5"/>
      <c r="AJ575" s="5"/>
      <c r="AK575" s="5"/>
      <c r="AL575" s="5"/>
      <c r="AM575" s="5"/>
      <c r="AN575" s="5"/>
      <c r="AO575" s="481"/>
      <c r="AP575" s="5"/>
      <c r="AQ575" s="5"/>
      <c r="AR575" s="5"/>
      <c r="AS575" s="310"/>
      <c r="AT575" s="310"/>
      <c r="AU575" s="310"/>
      <c r="AV575" s="310"/>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481"/>
    </row>
    <row r="576" spans="1:76" s="2" customFormat="1" ht="14">
      <c r="A576" s="235"/>
      <c r="B576" s="305"/>
      <c r="S576" s="83"/>
      <c r="T576" s="174"/>
      <c r="U576" s="193"/>
      <c r="V576" s="194"/>
      <c r="W576" s="195"/>
      <c r="Y576" s="526"/>
      <c r="Z576" s="5"/>
      <c r="AA576" s="5"/>
      <c r="AB576" s="5"/>
      <c r="AC576" s="5"/>
      <c r="AD576" s="5"/>
      <c r="AE576" s="5"/>
      <c r="AF576" s="5"/>
      <c r="AG576" s="5"/>
      <c r="AH576" s="5"/>
      <c r="AI576" s="5"/>
      <c r="AJ576" s="5"/>
      <c r="AK576" s="5"/>
      <c r="AL576" s="5"/>
      <c r="AM576" s="5"/>
      <c r="AN576" s="5"/>
      <c r="AO576" s="481"/>
      <c r="AP576" s="5"/>
      <c r="AQ576" s="5"/>
      <c r="AR576" s="5"/>
      <c r="AS576" s="310"/>
      <c r="AT576" s="310"/>
      <c r="AU576" s="310"/>
      <c r="AV576" s="310"/>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481"/>
    </row>
    <row r="577" spans="1:76" s="2" customFormat="1" ht="14">
      <c r="A577" s="235"/>
      <c r="B577" s="305"/>
      <c r="S577" s="83"/>
      <c r="T577" s="174"/>
      <c r="U577" s="174"/>
      <c r="V577" s="174"/>
      <c r="W577" s="174"/>
      <c r="Y577" s="526"/>
      <c r="Z577" s="5"/>
      <c r="AA577" s="5"/>
      <c r="AB577" s="5"/>
      <c r="AC577" s="5"/>
      <c r="AD577" s="5"/>
      <c r="AE577" s="5"/>
      <c r="AF577" s="5"/>
      <c r="AG577" s="5"/>
      <c r="AH577" s="5"/>
      <c r="AI577" s="5"/>
      <c r="AJ577" s="5"/>
      <c r="AK577" s="5"/>
      <c r="AL577" s="5"/>
      <c r="AM577" s="5"/>
      <c r="AN577" s="5"/>
      <c r="AO577" s="481"/>
      <c r="AP577" s="310"/>
      <c r="AQ577" s="310"/>
      <c r="AR577" s="310"/>
      <c r="AS577" s="310"/>
      <c r="AT577" s="310"/>
      <c r="AU577" s="310"/>
      <c r="AV577" s="310"/>
      <c r="AW577" s="310"/>
      <c r="AX577" s="310"/>
      <c r="AY577" s="310"/>
      <c r="AZ577" s="310"/>
      <c r="BA577" s="310"/>
      <c r="BB577" s="310"/>
      <c r="BC577" s="310"/>
      <c r="BD577" s="310"/>
      <c r="BE577" s="310"/>
      <c r="BF577" s="310"/>
      <c r="BG577" s="310"/>
      <c r="BH577" s="310"/>
      <c r="BI577" s="310"/>
      <c r="BJ577" s="310"/>
      <c r="BK577" s="310"/>
      <c r="BL577" s="310"/>
      <c r="BM577" s="310"/>
      <c r="BN577" s="310"/>
      <c r="BO577" s="310"/>
      <c r="BP577" s="310"/>
      <c r="BQ577" s="310"/>
      <c r="BR577" s="310"/>
      <c r="BS577" s="310"/>
      <c r="BT577" s="310"/>
      <c r="BU577" s="310"/>
      <c r="BV577" s="310"/>
      <c r="BW577" s="310"/>
      <c r="BX577" s="481"/>
    </row>
    <row r="578" spans="1:76" s="22" customFormat="1" ht="18">
      <c r="A578" s="138">
        <f>A544+1</f>
        <v>16</v>
      </c>
      <c r="B578" s="298"/>
      <c r="C578" s="27" t="str">
        <f>Variable19</f>
        <v>Fuel Efficiency Factor - SOLUTION</v>
      </c>
      <c r="D578" s="196"/>
      <c r="E578" s="196"/>
      <c r="F578" s="196"/>
      <c r="G578" s="196"/>
      <c r="J578" s="196"/>
      <c r="K578" s="196"/>
      <c r="L578" s="140"/>
      <c r="M578" s="140"/>
      <c r="N578" s="140"/>
      <c r="R578" s="839" t="s">
        <v>154</v>
      </c>
      <c r="S578" s="839"/>
      <c r="T578" s="839"/>
      <c r="U578" s="839"/>
      <c r="Y578" s="585"/>
      <c r="Z578" s="416"/>
      <c r="AA578" s="416"/>
      <c r="AB578" s="416"/>
      <c r="AC578" s="416"/>
      <c r="AD578" s="416"/>
      <c r="AE578" s="416"/>
      <c r="AF578" s="416"/>
      <c r="AG578" s="416"/>
      <c r="AH578" s="416"/>
      <c r="AI578" s="416"/>
      <c r="AJ578" s="416"/>
      <c r="AK578" s="416"/>
      <c r="AL578" s="416"/>
      <c r="AM578" s="416"/>
      <c r="AN578" s="416"/>
      <c r="AO578" s="416"/>
      <c r="AP578" s="568">
        <f>A578</f>
        <v>16</v>
      </c>
      <c r="AQ578" s="568" t="str">
        <f>C578</f>
        <v>Fuel Efficiency Factor - SOLUTION</v>
      </c>
      <c r="AR578" s="416"/>
      <c r="AS578" s="585"/>
      <c r="AT578" s="585"/>
      <c r="AU578" s="585"/>
      <c r="AV578" s="585"/>
      <c r="AW578" s="416"/>
      <c r="AX578" s="416"/>
      <c r="AY578" s="416"/>
      <c r="AZ578" s="416"/>
      <c r="BA578" s="416"/>
      <c r="BB578" s="416"/>
      <c r="BC578" s="416"/>
      <c r="BD578" s="416"/>
      <c r="BE578" s="416"/>
      <c r="BF578" s="416"/>
      <c r="BG578" s="416"/>
      <c r="BH578" s="416"/>
      <c r="BI578" s="416"/>
      <c r="BJ578" s="416"/>
      <c r="BK578" s="416"/>
      <c r="BL578" s="416"/>
      <c r="BM578" s="416"/>
      <c r="BN578" s="416"/>
      <c r="BO578" s="416"/>
      <c r="BP578" s="416"/>
      <c r="BQ578" s="416"/>
      <c r="BR578" s="416"/>
      <c r="BS578" s="416"/>
      <c r="BT578" s="416"/>
      <c r="BU578" s="416"/>
      <c r="BV578" s="416"/>
      <c r="BW578" s="416"/>
      <c r="BX578" s="416"/>
    </row>
    <row r="579" spans="1:76" s="2" customFormat="1" ht="14">
      <c r="A579" s="199"/>
      <c r="B579" s="299"/>
      <c r="C579" s="199"/>
      <c r="D579" s="130"/>
      <c r="E579" s="130"/>
      <c r="F579" s="130"/>
      <c r="G579" s="130"/>
      <c r="J579" s="130"/>
      <c r="K579" s="130"/>
      <c r="L579" s="174"/>
      <c r="M579" s="174"/>
      <c r="N579" s="174"/>
      <c r="S579" s="83"/>
      <c r="T579" s="83"/>
      <c r="Y579" s="526"/>
      <c r="Z579" s="5"/>
      <c r="AA579" s="5"/>
      <c r="AB579" s="5"/>
      <c r="AC579" s="5"/>
      <c r="AD579" s="5"/>
      <c r="AE579" s="5"/>
      <c r="AF579" s="5"/>
      <c r="AG579" s="5"/>
      <c r="AH579" s="5"/>
      <c r="AI579" s="5"/>
      <c r="AJ579" s="5"/>
      <c r="AK579" s="5"/>
      <c r="AL579" s="5"/>
      <c r="AM579" s="5"/>
      <c r="AN579" s="5"/>
      <c r="AO579" s="481"/>
      <c r="AP579" s="269"/>
      <c r="AQ579" s="269"/>
      <c r="AR579" s="269"/>
      <c r="AS579" s="269"/>
      <c r="AT579" s="586" t="s">
        <v>230</v>
      </c>
      <c r="AU579" s="586"/>
      <c r="AV579" s="269"/>
      <c r="AW579" s="586" t="s">
        <v>1</v>
      </c>
      <c r="AX579" s="586"/>
      <c r="AY579" s="269"/>
      <c r="AZ579" s="586" t="s">
        <v>2</v>
      </c>
      <c r="BA579" s="586"/>
      <c r="BB579" s="269"/>
      <c r="BC579" s="586" t="s">
        <v>283</v>
      </c>
      <c r="BD579" s="586"/>
      <c r="BE579" s="269"/>
      <c r="BF579" s="586" t="s">
        <v>284</v>
      </c>
      <c r="BG579" s="586"/>
      <c r="BH579" s="269"/>
      <c r="BI579" s="586" t="s">
        <v>3</v>
      </c>
      <c r="BJ579" s="586"/>
      <c r="BK579" s="269"/>
      <c r="BL579" s="586" t="s">
        <v>4</v>
      </c>
      <c r="BM579" s="586"/>
      <c r="BN579" s="269"/>
      <c r="BO579" s="586" t="s">
        <v>5</v>
      </c>
      <c r="BP579" s="586"/>
      <c r="BQ579" s="269"/>
      <c r="BR579" s="586" t="s">
        <v>6</v>
      </c>
      <c r="BS579" s="586"/>
      <c r="BT579" s="269"/>
      <c r="BU579" s="586" t="s">
        <v>34</v>
      </c>
      <c r="BV579" s="586"/>
      <c r="BW579" s="269"/>
      <c r="BX579" s="481"/>
    </row>
    <row r="580" spans="1:76" s="2" customFormat="1" ht="31" thickBot="1">
      <c r="A580" s="173" t="s">
        <v>39</v>
      </c>
      <c r="B580" s="300" t="s">
        <v>9</v>
      </c>
      <c r="C580" s="211" t="s">
        <v>139</v>
      </c>
      <c r="D580" s="4" t="s">
        <v>40</v>
      </c>
      <c r="E580" s="4" t="s">
        <v>234</v>
      </c>
      <c r="F580" s="211" t="s">
        <v>113</v>
      </c>
      <c r="G580" s="211" t="s">
        <v>424</v>
      </c>
      <c r="H580" s="4" t="s">
        <v>59</v>
      </c>
      <c r="I580" s="695" t="s">
        <v>425</v>
      </c>
      <c r="J580" s="212" t="s">
        <v>133</v>
      </c>
      <c r="K580" s="149" t="s">
        <v>140</v>
      </c>
      <c r="L580" s="222" t="s">
        <v>100</v>
      </c>
      <c r="M580" s="151" t="s">
        <v>141</v>
      </c>
      <c r="N580" s="152" t="s">
        <v>135</v>
      </c>
      <c r="O580" s="151" t="s">
        <v>57</v>
      </c>
      <c r="P580" s="153"/>
      <c r="Q580" s="363" t="s">
        <v>272</v>
      </c>
      <c r="R580" s="364" t="s">
        <v>56</v>
      </c>
      <c r="S580" s="258" t="s">
        <v>41</v>
      </c>
      <c r="T580" s="364" t="s">
        <v>136</v>
      </c>
      <c r="U580" s="419" t="s">
        <v>42</v>
      </c>
      <c r="V580" s="153"/>
      <c r="W580" s="153"/>
      <c r="Y580" s="526"/>
      <c r="Z580" s="5"/>
      <c r="AA580" s="5"/>
      <c r="AB580" s="5"/>
      <c r="AC580" s="5"/>
      <c r="AD580" s="5"/>
      <c r="AE580" s="5"/>
      <c r="AF580" s="5"/>
      <c r="AG580" s="5"/>
      <c r="AH580" s="5"/>
      <c r="AI580" s="5"/>
      <c r="AJ580" s="5"/>
      <c r="AK580" s="5"/>
      <c r="AL580" s="5"/>
      <c r="AM580" s="5"/>
      <c r="AN580" s="5"/>
      <c r="AO580" s="481"/>
      <c r="AP580" s="594"/>
      <c r="AQ580" s="594"/>
      <c r="AR580" s="419" t="s">
        <v>131</v>
      </c>
      <c r="AS580" s="594"/>
      <c r="AT580" s="596" t="s">
        <v>56</v>
      </c>
      <c r="AU580" s="258" t="s">
        <v>41</v>
      </c>
      <c r="AV580" s="594"/>
      <c r="AW580" s="596" t="s">
        <v>56</v>
      </c>
      <c r="AX580" s="258" t="s">
        <v>41</v>
      </c>
      <c r="AY580" s="594"/>
      <c r="AZ580" s="596" t="s">
        <v>56</v>
      </c>
      <c r="BA580" s="258" t="s">
        <v>41</v>
      </c>
      <c r="BB580" s="594"/>
      <c r="BC580" s="596" t="s">
        <v>56</v>
      </c>
      <c r="BD580" s="258" t="s">
        <v>41</v>
      </c>
      <c r="BE580" s="594"/>
      <c r="BF580" s="596" t="s">
        <v>56</v>
      </c>
      <c r="BG580" s="258" t="s">
        <v>41</v>
      </c>
      <c r="BH580" s="594"/>
      <c r="BI580" s="596" t="s">
        <v>56</v>
      </c>
      <c r="BJ580" s="258" t="s">
        <v>41</v>
      </c>
      <c r="BK580" s="594"/>
      <c r="BL580" s="596" t="s">
        <v>56</v>
      </c>
      <c r="BM580" s="258" t="s">
        <v>41</v>
      </c>
      <c r="BN580" s="594"/>
      <c r="BO580" s="596" t="s">
        <v>56</v>
      </c>
      <c r="BP580" s="258" t="s">
        <v>41</v>
      </c>
      <c r="BQ580" s="594"/>
      <c r="BR580" s="596" t="s">
        <v>56</v>
      </c>
      <c r="BS580" s="258" t="s">
        <v>41</v>
      </c>
      <c r="BT580" s="594"/>
      <c r="BU580" s="596" t="s">
        <v>56</v>
      </c>
      <c r="BV580" s="258" t="s">
        <v>41</v>
      </c>
      <c r="BW580" s="594"/>
      <c r="BX580" s="481"/>
    </row>
    <row r="581" spans="1:76" s="2" customFormat="1" ht="14">
      <c r="A581" s="159">
        <v>1</v>
      </c>
      <c r="B581" s="301" t="str">
        <f t="shared" ref="B581:B600" si="242">CONCATENATE(E581,": ",C581)</f>
        <v xml:space="preserve">: </v>
      </c>
      <c r="C581" s="160"/>
      <c r="D581" s="160"/>
      <c r="E581" s="160"/>
      <c r="F581" s="160"/>
      <c r="G581" s="161"/>
      <c r="H581" s="162"/>
      <c r="I581" s="162"/>
      <c r="J581" s="320"/>
      <c r="K581" s="313"/>
      <c r="L581" s="170"/>
      <c r="M581" s="659" t="s">
        <v>54</v>
      </c>
      <c r="N581" s="163"/>
      <c r="O581" s="163"/>
      <c r="P581" s="165"/>
      <c r="Q581" s="365"/>
      <c r="R581" s="259" t="str">
        <f>IF(Q581="Y","",IF(AND(L581="",J581=""),"",IF(L581="",J581,L581)))</f>
        <v/>
      </c>
      <c r="S581" s="260" t="str">
        <f>IF(R581="","",IF(R609="Y",T581,IF(R581&gt;=R601-$AA$35*R605,IF(R581&lt;=R601+$AA$35*R605,R581,""),"")))</f>
        <v/>
      </c>
      <c r="T581" s="259" t="str">
        <f>IF(Q581="Y","",IF(AND(L581="",J581=""),"",IF(L581="",J581*N581,L581*N581)))</f>
        <v/>
      </c>
      <c r="U581" s="259" t="str">
        <f t="shared" ref="U581:U600" si="243">IF(AND(M581="",K581=""),"",IF(M581="",K581,M581))</f>
        <v>%</v>
      </c>
      <c r="V581" s="39"/>
      <c r="W581" s="39"/>
      <c r="Y581" s="526"/>
      <c r="Z581" s="5"/>
      <c r="AA581" s="5"/>
      <c r="AB581" s="5"/>
      <c r="AC581" s="5"/>
      <c r="AD581" s="5"/>
      <c r="AE581" s="5"/>
      <c r="AF581" s="5"/>
      <c r="AG581" s="5"/>
      <c r="AH581" s="5"/>
      <c r="AI581" s="5"/>
      <c r="AJ581" s="5"/>
      <c r="AK581" s="5"/>
      <c r="AL581" s="5"/>
      <c r="AM581" s="5"/>
      <c r="AN581" s="5"/>
      <c r="AO581" s="481"/>
      <c r="AP581" s="269"/>
      <c r="AQ581" s="269"/>
      <c r="AR581" s="597" t="str">
        <f>$U581</f>
        <v>%</v>
      </c>
      <c r="AS581" s="269"/>
      <c r="AT581" s="598" t="str">
        <f>IF($E581=$AT$47,R581,"")</f>
        <v/>
      </c>
      <c r="AU581" s="598" t="str">
        <f>IF($E581=$AT$47,S581,"")</f>
        <v/>
      </c>
      <c r="AV581" s="269"/>
      <c r="AW581" s="598" t="str">
        <f t="shared" ref="AW581:AX600" si="244">IF($E581=$AW$83,R581,"")</f>
        <v/>
      </c>
      <c r="AX581" s="598" t="str">
        <f t="shared" si="244"/>
        <v/>
      </c>
      <c r="AY581" s="269"/>
      <c r="AZ581" s="598" t="str">
        <f t="shared" ref="AZ581:BA600" si="245">IF($E581=$AZ$83,R581,"")</f>
        <v/>
      </c>
      <c r="BA581" s="598" t="str">
        <f t="shared" si="245"/>
        <v/>
      </c>
      <c r="BB581" s="269"/>
      <c r="BC581" s="598" t="str">
        <f t="shared" ref="BC581:BD600" si="246">IF($E581=$BC$83,R581,"")</f>
        <v/>
      </c>
      <c r="BD581" s="598" t="str">
        <f t="shared" si="246"/>
        <v/>
      </c>
      <c r="BE581" s="269"/>
      <c r="BF581" s="598" t="str">
        <f t="shared" ref="BF581:BG600" si="247">IF($E581=$BF$83,R581,"")</f>
        <v/>
      </c>
      <c r="BG581" s="598" t="str">
        <f t="shared" si="247"/>
        <v/>
      </c>
      <c r="BH581" s="269"/>
      <c r="BI581" s="598" t="str">
        <f t="shared" ref="BI581:BJ600" si="248">IF($E581=$BI$83,R581,"")</f>
        <v/>
      </c>
      <c r="BJ581" s="598" t="str">
        <f t="shared" si="248"/>
        <v/>
      </c>
      <c r="BK581" s="269"/>
      <c r="BL581" s="598" t="str">
        <f t="shared" ref="BL581:BM600" si="249">IF($E581=$BL$83,R581,"")</f>
        <v/>
      </c>
      <c r="BM581" s="598" t="str">
        <f t="shared" si="249"/>
        <v/>
      </c>
      <c r="BN581" s="269"/>
      <c r="BO581" s="598" t="str">
        <f t="shared" ref="BO581:BP600" si="250">IF($E581=$BO$83,R581,"")</f>
        <v/>
      </c>
      <c r="BP581" s="598" t="str">
        <f t="shared" si="250"/>
        <v/>
      </c>
      <c r="BQ581" s="269"/>
      <c r="BR581" s="598" t="str">
        <f t="shared" ref="BR581:BS600" si="251">IF($E581=$BR$83,R581,"")</f>
        <v/>
      </c>
      <c r="BS581" s="598" t="str">
        <f t="shared" si="251"/>
        <v/>
      </c>
      <c r="BT581" s="269"/>
      <c r="BU581" s="598" t="str">
        <f t="shared" ref="BU581:BV600" si="252">IF($E581=$BU$83,R581,"")</f>
        <v/>
      </c>
      <c r="BV581" s="598" t="str">
        <f t="shared" si="252"/>
        <v/>
      </c>
      <c r="BW581" s="269"/>
      <c r="BX581" s="481"/>
    </row>
    <row r="582" spans="1:76" s="2" customFormat="1" ht="14">
      <c r="A582" s="159">
        <v>2</v>
      </c>
      <c r="B582" s="301" t="str">
        <f t="shared" si="242"/>
        <v xml:space="preserve">: </v>
      </c>
      <c r="C582" s="160"/>
      <c r="D582" s="160"/>
      <c r="E582" s="160"/>
      <c r="F582" s="160"/>
      <c r="G582" s="161"/>
      <c r="H582" s="162"/>
      <c r="I582" s="162"/>
      <c r="J582" s="321"/>
      <c r="K582" s="314"/>
      <c r="L582" s="170"/>
      <c r="M582" s="659" t="s">
        <v>54</v>
      </c>
      <c r="N582" s="163"/>
      <c r="O582" s="163"/>
      <c r="P582" s="165"/>
      <c r="Q582" s="365"/>
      <c r="R582" s="259" t="str">
        <f t="shared" ref="R582:R600" si="253">IF(Q582="Y","",IF(AND(L582="",J582=""),"",IF(L582="",J582,L582)))</f>
        <v/>
      </c>
      <c r="S582" s="260" t="str">
        <f>IF(R582="","",IF(R609="Y",T582,IF(R582&gt;=R601-$AA$35*R605,IF(R582&lt;=R601+$AA$35*R605,R582,""),"")))</f>
        <v/>
      </c>
      <c r="T582" s="259" t="str">
        <f t="shared" ref="T582:T600" si="254">IF(Q582="Y","",IF(AND(L582="",J582=""),"",IF(L582="",J582*N582,L582*N582)))</f>
        <v/>
      </c>
      <c r="U582" s="259" t="str">
        <f t="shared" si="243"/>
        <v>%</v>
      </c>
      <c r="V582" s="39"/>
      <c r="W582" s="39"/>
      <c r="Y582" s="526"/>
      <c r="Z582" s="5"/>
      <c r="AA582" s="5"/>
      <c r="AB582" s="5"/>
      <c r="AC582" s="5"/>
      <c r="AD582" s="5"/>
      <c r="AE582" s="5"/>
      <c r="AF582" s="5"/>
      <c r="AG582" s="5"/>
      <c r="AH582" s="5"/>
      <c r="AI582" s="5"/>
      <c r="AJ582" s="5"/>
      <c r="AK582" s="5"/>
      <c r="AL582" s="5"/>
      <c r="AM582" s="5"/>
      <c r="AN582" s="5"/>
      <c r="AO582" s="481"/>
      <c r="AP582" s="269"/>
      <c r="AQ582" s="269"/>
      <c r="AR582" s="600"/>
      <c r="AS582" s="269"/>
      <c r="AT582" s="598" t="str">
        <f t="shared" ref="AT582:AU600" si="255">IF($E582=$AT$47,R582,"")</f>
        <v/>
      </c>
      <c r="AU582" s="598" t="str">
        <f t="shared" si="255"/>
        <v/>
      </c>
      <c r="AV582" s="269"/>
      <c r="AW582" s="598" t="str">
        <f t="shared" si="244"/>
        <v/>
      </c>
      <c r="AX582" s="598" t="str">
        <f t="shared" si="244"/>
        <v/>
      </c>
      <c r="AY582" s="269"/>
      <c r="AZ582" s="598" t="str">
        <f t="shared" si="245"/>
        <v/>
      </c>
      <c r="BA582" s="598" t="str">
        <f t="shared" si="245"/>
        <v/>
      </c>
      <c r="BB582" s="269"/>
      <c r="BC582" s="598" t="str">
        <f t="shared" si="246"/>
        <v/>
      </c>
      <c r="BD582" s="598" t="str">
        <f t="shared" si="246"/>
        <v/>
      </c>
      <c r="BE582" s="269"/>
      <c r="BF582" s="598" t="str">
        <f t="shared" si="247"/>
        <v/>
      </c>
      <c r="BG582" s="598" t="str">
        <f t="shared" si="247"/>
        <v/>
      </c>
      <c r="BH582" s="269"/>
      <c r="BI582" s="598" t="str">
        <f t="shared" si="248"/>
        <v/>
      </c>
      <c r="BJ582" s="598" t="str">
        <f t="shared" si="248"/>
        <v/>
      </c>
      <c r="BK582" s="269"/>
      <c r="BL582" s="598" t="str">
        <f t="shared" si="249"/>
        <v/>
      </c>
      <c r="BM582" s="598" t="str">
        <f t="shared" si="249"/>
        <v/>
      </c>
      <c r="BN582" s="269"/>
      <c r="BO582" s="598" t="str">
        <f t="shared" si="250"/>
        <v/>
      </c>
      <c r="BP582" s="598" t="str">
        <f t="shared" si="250"/>
        <v/>
      </c>
      <c r="BQ582" s="269"/>
      <c r="BR582" s="598" t="str">
        <f t="shared" si="251"/>
        <v/>
      </c>
      <c r="BS582" s="598" t="str">
        <f t="shared" si="251"/>
        <v/>
      </c>
      <c r="BT582" s="269"/>
      <c r="BU582" s="598" t="str">
        <f t="shared" si="252"/>
        <v/>
      </c>
      <c r="BV582" s="598" t="str">
        <f t="shared" si="252"/>
        <v/>
      </c>
      <c r="BW582" s="269"/>
      <c r="BX582" s="481"/>
    </row>
    <row r="583" spans="1:76" s="2" customFormat="1" ht="14">
      <c r="A583" s="159">
        <v>3</v>
      </c>
      <c r="B583" s="301" t="str">
        <f>CONCATENATE(E583,": ",C583)</f>
        <v xml:space="preserve">: </v>
      </c>
      <c r="C583" s="168"/>
      <c r="D583" s="162"/>
      <c r="E583" s="162"/>
      <c r="F583" s="169"/>
      <c r="G583" s="161"/>
      <c r="H583" s="162"/>
      <c r="I583" s="162"/>
      <c r="J583" s="320"/>
      <c r="K583" s="314"/>
      <c r="L583" s="170"/>
      <c r="M583" s="659" t="s">
        <v>54</v>
      </c>
      <c r="N583" s="163"/>
      <c r="O583" s="163"/>
      <c r="P583" s="165"/>
      <c r="Q583" s="365"/>
      <c r="R583" s="259" t="str">
        <f t="shared" si="253"/>
        <v/>
      </c>
      <c r="S583" s="260" t="str">
        <f>IF(R583="","",IF(R609="Y",T583,IF(R583&gt;=R601-$AA$35*R605,IF(R583&lt;=R601+$AA$35*R605,R583,""),"")))</f>
        <v/>
      </c>
      <c r="T583" s="259" t="str">
        <f t="shared" si="254"/>
        <v/>
      </c>
      <c r="U583" s="259" t="str">
        <f t="shared" si="243"/>
        <v>%</v>
      </c>
      <c r="V583" s="39"/>
      <c r="W583" s="39"/>
      <c r="Y583" s="526"/>
      <c r="Z583" s="5"/>
      <c r="AA583" s="5"/>
      <c r="AB583" s="5"/>
      <c r="AC583" s="5"/>
      <c r="AD583" s="5"/>
      <c r="AE583" s="5"/>
      <c r="AF583" s="5"/>
      <c r="AG583" s="5"/>
      <c r="AH583" s="5"/>
      <c r="AI583" s="5"/>
      <c r="AJ583" s="5"/>
      <c r="AK583" s="5"/>
      <c r="AL583" s="5"/>
      <c r="AM583" s="5"/>
      <c r="AN583" s="5"/>
      <c r="AO583" s="481"/>
      <c r="AP583" s="269"/>
      <c r="AQ583" s="269"/>
      <c r="AR583" s="600"/>
      <c r="AS583" s="269"/>
      <c r="AT583" s="598" t="str">
        <f t="shared" si="255"/>
        <v/>
      </c>
      <c r="AU583" s="598" t="str">
        <f t="shared" si="255"/>
        <v/>
      </c>
      <c r="AV583" s="269"/>
      <c r="AW583" s="598" t="str">
        <f t="shared" si="244"/>
        <v/>
      </c>
      <c r="AX583" s="598" t="str">
        <f t="shared" si="244"/>
        <v/>
      </c>
      <c r="AY583" s="269"/>
      <c r="AZ583" s="598" t="str">
        <f t="shared" si="245"/>
        <v/>
      </c>
      <c r="BA583" s="598" t="str">
        <f t="shared" si="245"/>
        <v/>
      </c>
      <c r="BB583" s="269"/>
      <c r="BC583" s="598" t="str">
        <f t="shared" si="246"/>
        <v/>
      </c>
      <c r="BD583" s="598" t="str">
        <f t="shared" si="246"/>
        <v/>
      </c>
      <c r="BE583" s="269"/>
      <c r="BF583" s="598" t="str">
        <f t="shared" si="247"/>
        <v/>
      </c>
      <c r="BG583" s="598" t="str">
        <f t="shared" si="247"/>
        <v/>
      </c>
      <c r="BH583" s="269"/>
      <c r="BI583" s="598" t="str">
        <f t="shared" si="248"/>
        <v/>
      </c>
      <c r="BJ583" s="598" t="str">
        <f t="shared" si="248"/>
        <v/>
      </c>
      <c r="BK583" s="269"/>
      <c r="BL583" s="598" t="str">
        <f t="shared" si="249"/>
        <v/>
      </c>
      <c r="BM583" s="598" t="str">
        <f t="shared" si="249"/>
        <v/>
      </c>
      <c r="BN583" s="269"/>
      <c r="BO583" s="598" t="str">
        <f t="shared" si="250"/>
        <v/>
      </c>
      <c r="BP583" s="598" t="str">
        <f t="shared" si="250"/>
        <v/>
      </c>
      <c r="BQ583" s="269"/>
      <c r="BR583" s="598" t="str">
        <f t="shared" si="251"/>
        <v/>
      </c>
      <c r="BS583" s="598" t="str">
        <f t="shared" si="251"/>
        <v/>
      </c>
      <c r="BT583" s="269"/>
      <c r="BU583" s="598" t="str">
        <f t="shared" si="252"/>
        <v/>
      </c>
      <c r="BV583" s="598" t="str">
        <f t="shared" si="252"/>
        <v/>
      </c>
      <c r="BW583" s="269"/>
      <c r="BX583" s="481"/>
    </row>
    <row r="584" spans="1:76" s="2" customFormat="1" ht="14">
      <c r="A584" s="159">
        <v>4</v>
      </c>
      <c r="B584" s="301" t="str">
        <f t="shared" si="242"/>
        <v xml:space="preserve">: </v>
      </c>
      <c r="C584" s="168"/>
      <c r="D584" s="162"/>
      <c r="E584" s="162"/>
      <c r="F584" s="169"/>
      <c r="G584" s="161"/>
      <c r="H584" s="162"/>
      <c r="I584" s="162"/>
      <c r="J584" s="321"/>
      <c r="K584" s="314"/>
      <c r="L584" s="170"/>
      <c r="M584" s="659" t="s">
        <v>54</v>
      </c>
      <c r="N584" s="163"/>
      <c r="O584" s="163"/>
      <c r="P584" s="165"/>
      <c r="Q584" s="365"/>
      <c r="R584" s="259" t="str">
        <f t="shared" si="253"/>
        <v/>
      </c>
      <c r="S584" s="260" t="str">
        <f>IF(R584="","",IF(R609="Y",T584,IF(R584&gt;=R601-$AA$35*R605,IF(R584&lt;=R601+$AA$35*R605,R584,""),"")))</f>
        <v/>
      </c>
      <c r="T584" s="259" t="str">
        <f t="shared" si="254"/>
        <v/>
      </c>
      <c r="U584" s="259" t="str">
        <f t="shared" si="243"/>
        <v>%</v>
      </c>
      <c r="V584" s="39"/>
      <c r="W584" s="39"/>
      <c r="Y584" s="526"/>
      <c r="Z584" s="5"/>
      <c r="AA584" s="5"/>
      <c r="AB584" s="5"/>
      <c r="AC584" s="5"/>
      <c r="AD584" s="5"/>
      <c r="AE584" s="5"/>
      <c r="AF584" s="5"/>
      <c r="AG584" s="5"/>
      <c r="AH584" s="5"/>
      <c r="AI584" s="5"/>
      <c r="AJ584" s="5"/>
      <c r="AK584" s="5"/>
      <c r="AL584" s="5"/>
      <c r="AM584" s="5"/>
      <c r="AN584" s="5"/>
      <c r="AO584" s="481"/>
      <c r="AP584" s="269"/>
      <c r="AQ584" s="269"/>
      <c r="AR584" s="600"/>
      <c r="AS584" s="269"/>
      <c r="AT584" s="598" t="str">
        <f t="shared" si="255"/>
        <v/>
      </c>
      <c r="AU584" s="598" t="str">
        <f t="shared" si="255"/>
        <v/>
      </c>
      <c r="AV584" s="269"/>
      <c r="AW584" s="598" t="str">
        <f t="shared" si="244"/>
        <v/>
      </c>
      <c r="AX584" s="598" t="str">
        <f t="shared" si="244"/>
        <v/>
      </c>
      <c r="AY584" s="269"/>
      <c r="AZ584" s="598" t="str">
        <f t="shared" si="245"/>
        <v/>
      </c>
      <c r="BA584" s="598" t="str">
        <f t="shared" si="245"/>
        <v/>
      </c>
      <c r="BB584" s="269"/>
      <c r="BC584" s="598" t="str">
        <f t="shared" si="246"/>
        <v/>
      </c>
      <c r="BD584" s="598" t="str">
        <f t="shared" si="246"/>
        <v/>
      </c>
      <c r="BE584" s="269"/>
      <c r="BF584" s="598" t="str">
        <f t="shared" si="247"/>
        <v/>
      </c>
      <c r="BG584" s="598" t="str">
        <f t="shared" si="247"/>
        <v/>
      </c>
      <c r="BH584" s="269"/>
      <c r="BI584" s="598" t="str">
        <f t="shared" si="248"/>
        <v/>
      </c>
      <c r="BJ584" s="598" t="str">
        <f t="shared" si="248"/>
        <v/>
      </c>
      <c r="BK584" s="269"/>
      <c r="BL584" s="598" t="str">
        <f t="shared" si="249"/>
        <v/>
      </c>
      <c r="BM584" s="598" t="str">
        <f t="shared" si="249"/>
        <v/>
      </c>
      <c r="BN584" s="269"/>
      <c r="BO584" s="598" t="str">
        <f t="shared" si="250"/>
        <v/>
      </c>
      <c r="BP584" s="598" t="str">
        <f t="shared" si="250"/>
        <v/>
      </c>
      <c r="BQ584" s="269"/>
      <c r="BR584" s="598" t="str">
        <f t="shared" si="251"/>
        <v/>
      </c>
      <c r="BS584" s="598" t="str">
        <f t="shared" si="251"/>
        <v/>
      </c>
      <c r="BT584" s="269"/>
      <c r="BU584" s="598" t="str">
        <f t="shared" si="252"/>
        <v/>
      </c>
      <c r="BV584" s="598" t="str">
        <f t="shared" si="252"/>
        <v/>
      </c>
      <c r="BW584" s="269"/>
      <c r="BX584" s="481"/>
    </row>
    <row r="585" spans="1:76" s="2" customFormat="1" ht="14">
      <c r="A585" s="159">
        <v>5</v>
      </c>
      <c r="B585" s="301" t="str">
        <f t="shared" si="242"/>
        <v xml:space="preserve">: </v>
      </c>
      <c r="C585" s="169"/>
      <c r="D585" s="169"/>
      <c r="E585" s="169"/>
      <c r="F585" s="169"/>
      <c r="G585" s="161"/>
      <c r="H585" s="162"/>
      <c r="I585" s="162"/>
      <c r="J585" s="321"/>
      <c r="K585" s="314"/>
      <c r="L585" s="170"/>
      <c r="M585" s="659" t="s">
        <v>54</v>
      </c>
      <c r="N585" s="163"/>
      <c r="O585" s="163"/>
      <c r="P585" s="165"/>
      <c r="Q585" s="365"/>
      <c r="R585" s="259" t="str">
        <f t="shared" si="253"/>
        <v/>
      </c>
      <c r="S585" s="260" t="str">
        <f>IF(R585="","",IF(R609="Y",T585,IF(R585&gt;=R601-$AA$35*R605,IF(R585&lt;=R601+$AA$35*R605,R585,""),"")))</f>
        <v/>
      </c>
      <c r="T585" s="259" t="str">
        <f t="shared" si="254"/>
        <v/>
      </c>
      <c r="U585" s="259" t="str">
        <f t="shared" si="243"/>
        <v>%</v>
      </c>
      <c r="V585" s="39"/>
      <c r="W585" s="39"/>
      <c r="Y585" s="526"/>
      <c r="Z585" s="5"/>
      <c r="AA585" s="5"/>
      <c r="AB585" s="5"/>
      <c r="AC585" s="5"/>
      <c r="AD585" s="5"/>
      <c r="AE585" s="5"/>
      <c r="AF585" s="5"/>
      <c r="AG585" s="5"/>
      <c r="AH585" s="5"/>
      <c r="AI585" s="5"/>
      <c r="AJ585" s="5"/>
      <c r="AK585" s="5"/>
      <c r="AL585" s="5"/>
      <c r="AM585" s="5"/>
      <c r="AN585" s="5"/>
      <c r="AO585" s="481"/>
      <c r="AP585" s="269"/>
      <c r="AQ585" s="269"/>
      <c r="AR585" s="600"/>
      <c r="AS585" s="269"/>
      <c r="AT585" s="598" t="str">
        <f t="shared" si="255"/>
        <v/>
      </c>
      <c r="AU585" s="598" t="str">
        <f t="shared" si="255"/>
        <v/>
      </c>
      <c r="AV585" s="269"/>
      <c r="AW585" s="598" t="str">
        <f t="shared" si="244"/>
        <v/>
      </c>
      <c r="AX585" s="598" t="str">
        <f t="shared" si="244"/>
        <v/>
      </c>
      <c r="AY585" s="269"/>
      <c r="AZ585" s="598" t="str">
        <f t="shared" si="245"/>
        <v/>
      </c>
      <c r="BA585" s="598" t="str">
        <f t="shared" si="245"/>
        <v/>
      </c>
      <c r="BB585" s="269"/>
      <c r="BC585" s="598" t="str">
        <f t="shared" si="246"/>
        <v/>
      </c>
      <c r="BD585" s="598" t="str">
        <f t="shared" si="246"/>
        <v/>
      </c>
      <c r="BE585" s="269"/>
      <c r="BF585" s="598" t="str">
        <f t="shared" si="247"/>
        <v/>
      </c>
      <c r="BG585" s="598" t="str">
        <f t="shared" si="247"/>
        <v/>
      </c>
      <c r="BH585" s="269"/>
      <c r="BI585" s="598" t="str">
        <f t="shared" si="248"/>
        <v/>
      </c>
      <c r="BJ585" s="598" t="str">
        <f t="shared" si="248"/>
        <v/>
      </c>
      <c r="BK585" s="269"/>
      <c r="BL585" s="598" t="str">
        <f t="shared" si="249"/>
        <v/>
      </c>
      <c r="BM585" s="598" t="str">
        <f t="shared" si="249"/>
        <v/>
      </c>
      <c r="BN585" s="269"/>
      <c r="BO585" s="598" t="str">
        <f t="shared" si="250"/>
        <v/>
      </c>
      <c r="BP585" s="598" t="str">
        <f t="shared" si="250"/>
        <v/>
      </c>
      <c r="BQ585" s="269"/>
      <c r="BR585" s="598" t="str">
        <f t="shared" si="251"/>
        <v/>
      </c>
      <c r="BS585" s="598" t="str">
        <f t="shared" si="251"/>
        <v/>
      </c>
      <c r="BT585" s="269"/>
      <c r="BU585" s="598" t="str">
        <f t="shared" si="252"/>
        <v/>
      </c>
      <c r="BV585" s="598" t="str">
        <f t="shared" si="252"/>
        <v/>
      </c>
      <c r="BW585" s="269"/>
      <c r="BX585" s="481"/>
    </row>
    <row r="586" spans="1:76" s="2" customFormat="1" ht="14">
      <c r="A586" s="159">
        <v>6</v>
      </c>
      <c r="B586" s="301" t="str">
        <f t="shared" si="242"/>
        <v xml:space="preserve">: </v>
      </c>
      <c r="C586" s="169"/>
      <c r="D586" s="169"/>
      <c r="E586" s="169"/>
      <c r="F586" s="169"/>
      <c r="G586" s="161"/>
      <c r="H586" s="162"/>
      <c r="I586" s="162"/>
      <c r="J586" s="321"/>
      <c r="K586" s="314"/>
      <c r="L586" s="170"/>
      <c r="M586" s="659" t="s">
        <v>54</v>
      </c>
      <c r="N586" s="163"/>
      <c r="O586" s="163"/>
      <c r="P586" s="165"/>
      <c r="Q586" s="365"/>
      <c r="R586" s="259" t="str">
        <f t="shared" si="253"/>
        <v/>
      </c>
      <c r="S586" s="260" t="str">
        <f>IF(R586="","",IF(R609="Y",T586,IF(R586&gt;=R601-$AA$35*R605,IF(R586&lt;=R601+$AA$35*R605,R586,""),"")))</f>
        <v/>
      </c>
      <c r="T586" s="259" t="str">
        <f t="shared" si="254"/>
        <v/>
      </c>
      <c r="U586" s="259" t="str">
        <f t="shared" si="243"/>
        <v>%</v>
      </c>
      <c r="V586" s="39"/>
      <c r="W586" s="39"/>
      <c r="Y586" s="526"/>
      <c r="Z586" s="5"/>
      <c r="AA586" s="5"/>
      <c r="AB586" s="5"/>
      <c r="AC586" s="5"/>
      <c r="AD586" s="5"/>
      <c r="AE586" s="5"/>
      <c r="AF586" s="5"/>
      <c r="AG586" s="5"/>
      <c r="AH586" s="5"/>
      <c r="AI586" s="5"/>
      <c r="AJ586" s="5"/>
      <c r="AK586" s="5"/>
      <c r="AL586" s="5"/>
      <c r="AM586" s="5"/>
      <c r="AN586" s="5"/>
      <c r="AO586" s="481"/>
      <c r="AP586" s="269"/>
      <c r="AQ586" s="269"/>
      <c r="AR586" s="600"/>
      <c r="AS586" s="269"/>
      <c r="AT586" s="598" t="str">
        <f t="shared" si="255"/>
        <v/>
      </c>
      <c r="AU586" s="598" t="str">
        <f t="shared" si="255"/>
        <v/>
      </c>
      <c r="AV586" s="269"/>
      <c r="AW586" s="598" t="str">
        <f t="shared" si="244"/>
        <v/>
      </c>
      <c r="AX586" s="598" t="str">
        <f t="shared" si="244"/>
        <v/>
      </c>
      <c r="AY586" s="269"/>
      <c r="AZ586" s="598" t="str">
        <f t="shared" si="245"/>
        <v/>
      </c>
      <c r="BA586" s="598" t="str">
        <f t="shared" si="245"/>
        <v/>
      </c>
      <c r="BB586" s="269"/>
      <c r="BC586" s="598" t="str">
        <f t="shared" si="246"/>
        <v/>
      </c>
      <c r="BD586" s="598" t="str">
        <f t="shared" si="246"/>
        <v/>
      </c>
      <c r="BE586" s="269"/>
      <c r="BF586" s="598" t="str">
        <f t="shared" si="247"/>
        <v/>
      </c>
      <c r="BG586" s="598" t="str">
        <f t="shared" si="247"/>
        <v/>
      </c>
      <c r="BH586" s="269"/>
      <c r="BI586" s="598" t="str">
        <f t="shared" si="248"/>
        <v/>
      </c>
      <c r="BJ586" s="598" t="str">
        <f t="shared" si="248"/>
        <v/>
      </c>
      <c r="BK586" s="269"/>
      <c r="BL586" s="598" t="str">
        <f t="shared" si="249"/>
        <v/>
      </c>
      <c r="BM586" s="598" t="str">
        <f t="shared" si="249"/>
        <v/>
      </c>
      <c r="BN586" s="269"/>
      <c r="BO586" s="598" t="str">
        <f t="shared" si="250"/>
        <v/>
      </c>
      <c r="BP586" s="598" t="str">
        <f t="shared" si="250"/>
        <v/>
      </c>
      <c r="BQ586" s="269"/>
      <c r="BR586" s="598" t="str">
        <f t="shared" si="251"/>
        <v/>
      </c>
      <c r="BS586" s="598" t="str">
        <f t="shared" si="251"/>
        <v/>
      </c>
      <c r="BT586" s="269"/>
      <c r="BU586" s="598" t="str">
        <f t="shared" si="252"/>
        <v/>
      </c>
      <c r="BV586" s="598" t="str">
        <f t="shared" si="252"/>
        <v/>
      </c>
      <c r="BW586" s="269"/>
      <c r="BX586" s="481"/>
    </row>
    <row r="587" spans="1:76" s="2" customFormat="1" ht="14">
      <c r="A587" s="159">
        <v>7</v>
      </c>
      <c r="B587" s="301" t="str">
        <f t="shared" si="242"/>
        <v xml:space="preserve">: </v>
      </c>
      <c r="C587" s="169"/>
      <c r="D587" s="169"/>
      <c r="E587" s="169"/>
      <c r="F587" s="169"/>
      <c r="G587" s="161"/>
      <c r="H587" s="162"/>
      <c r="I587" s="162"/>
      <c r="J587" s="321"/>
      <c r="K587" s="314"/>
      <c r="L587" s="170"/>
      <c r="M587" s="659" t="s">
        <v>54</v>
      </c>
      <c r="N587" s="163"/>
      <c r="O587" s="163"/>
      <c r="P587" s="165"/>
      <c r="Q587" s="365"/>
      <c r="R587" s="259" t="str">
        <f t="shared" si="253"/>
        <v/>
      </c>
      <c r="S587" s="260" t="str">
        <f>IF(R587="","",IF(R609="Y",T587,IF(R587&gt;=R601-$AA$35*R605,IF(R587&lt;=R601+$AA$35*R605,R587,""),"")))</f>
        <v/>
      </c>
      <c r="T587" s="259" t="str">
        <f t="shared" si="254"/>
        <v/>
      </c>
      <c r="U587" s="259" t="str">
        <f t="shared" si="243"/>
        <v>%</v>
      </c>
      <c r="V587" s="39"/>
      <c r="W587" s="39"/>
      <c r="Y587" s="526"/>
      <c r="Z587" s="5"/>
      <c r="AA587" s="5"/>
      <c r="AB587" s="5"/>
      <c r="AC587" s="5"/>
      <c r="AD587" s="5"/>
      <c r="AE587" s="5"/>
      <c r="AF587" s="5"/>
      <c r="AG587" s="5"/>
      <c r="AH587" s="5"/>
      <c r="AI587" s="5"/>
      <c r="AJ587" s="5"/>
      <c r="AK587" s="5"/>
      <c r="AL587" s="5"/>
      <c r="AM587" s="5"/>
      <c r="AN587" s="5"/>
      <c r="AO587" s="481"/>
      <c r="AP587" s="269"/>
      <c r="AQ587" s="269"/>
      <c r="AR587" s="600"/>
      <c r="AS587" s="269"/>
      <c r="AT587" s="598" t="str">
        <f t="shared" si="255"/>
        <v/>
      </c>
      <c r="AU587" s="598" t="str">
        <f t="shared" si="255"/>
        <v/>
      </c>
      <c r="AV587" s="269"/>
      <c r="AW587" s="598" t="str">
        <f t="shared" si="244"/>
        <v/>
      </c>
      <c r="AX587" s="598" t="str">
        <f t="shared" si="244"/>
        <v/>
      </c>
      <c r="AY587" s="269"/>
      <c r="AZ587" s="598" t="str">
        <f t="shared" si="245"/>
        <v/>
      </c>
      <c r="BA587" s="598" t="str">
        <f t="shared" si="245"/>
        <v/>
      </c>
      <c r="BB587" s="269"/>
      <c r="BC587" s="598" t="str">
        <f t="shared" si="246"/>
        <v/>
      </c>
      <c r="BD587" s="598" t="str">
        <f t="shared" si="246"/>
        <v/>
      </c>
      <c r="BE587" s="269"/>
      <c r="BF587" s="598" t="str">
        <f t="shared" si="247"/>
        <v/>
      </c>
      <c r="BG587" s="598" t="str">
        <f t="shared" si="247"/>
        <v/>
      </c>
      <c r="BH587" s="269"/>
      <c r="BI587" s="598" t="str">
        <f t="shared" si="248"/>
        <v/>
      </c>
      <c r="BJ587" s="598" t="str">
        <f t="shared" si="248"/>
        <v/>
      </c>
      <c r="BK587" s="269"/>
      <c r="BL587" s="598" t="str">
        <f t="shared" si="249"/>
        <v/>
      </c>
      <c r="BM587" s="598" t="str">
        <f t="shared" si="249"/>
        <v/>
      </c>
      <c r="BN587" s="269"/>
      <c r="BO587" s="598" t="str">
        <f t="shared" si="250"/>
        <v/>
      </c>
      <c r="BP587" s="598" t="str">
        <f t="shared" si="250"/>
        <v/>
      </c>
      <c r="BQ587" s="269"/>
      <c r="BR587" s="598" t="str">
        <f t="shared" si="251"/>
        <v/>
      </c>
      <c r="BS587" s="598" t="str">
        <f t="shared" si="251"/>
        <v/>
      </c>
      <c r="BT587" s="269"/>
      <c r="BU587" s="598" t="str">
        <f t="shared" si="252"/>
        <v/>
      </c>
      <c r="BV587" s="598" t="str">
        <f t="shared" si="252"/>
        <v/>
      </c>
      <c r="BW587" s="269"/>
      <c r="BX587" s="481"/>
    </row>
    <row r="588" spans="1:76" s="2" customFormat="1" ht="14">
      <c r="A588" s="159">
        <v>8</v>
      </c>
      <c r="B588" s="301" t="str">
        <f t="shared" si="242"/>
        <v xml:space="preserve">: </v>
      </c>
      <c r="C588" s="169"/>
      <c r="D588" s="169"/>
      <c r="E588" s="169"/>
      <c r="F588" s="169"/>
      <c r="G588" s="161"/>
      <c r="H588" s="162"/>
      <c r="I588" s="162"/>
      <c r="J588" s="316"/>
      <c r="K588" s="316"/>
      <c r="L588" s="170"/>
      <c r="M588" s="659" t="s">
        <v>54</v>
      </c>
      <c r="N588" s="163"/>
      <c r="O588" s="163"/>
      <c r="P588" s="165"/>
      <c r="Q588" s="365"/>
      <c r="R588" s="259" t="str">
        <f t="shared" si="253"/>
        <v/>
      </c>
      <c r="S588" s="260" t="str">
        <f>IF(R588="","",IF(R609="Y",T588,IF(R588&gt;=R601-$AA$35*R605,IF(R588&lt;=R601+$AA$35*R605,R588,""),"")))</f>
        <v/>
      </c>
      <c r="T588" s="259" t="str">
        <f t="shared" si="254"/>
        <v/>
      </c>
      <c r="U588" s="259" t="str">
        <f t="shared" si="243"/>
        <v>%</v>
      </c>
      <c r="V588" s="39"/>
      <c r="W588" s="39"/>
      <c r="Y588" s="526"/>
      <c r="Z588" s="5"/>
      <c r="AA588" s="5"/>
      <c r="AB588" s="5"/>
      <c r="AC588" s="5"/>
      <c r="AD588" s="5"/>
      <c r="AE588" s="5"/>
      <c r="AF588" s="5"/>
      <c r="AG588" s="5"/>
      <c r="AH588" s="5"/>
      <c r="AI588" s="5"/>
      <c r="AJ588" s="5"/>
      <c r="AK588" s="5"/>
      <c r="AL588" s="5"/>
      <c r="AM588" s="5"/>
      <c r="AN588" s="5"/>
      <c r="AO588" s="481"/>
      <c r="AP588" s="269"/>
      <c r="AQ588" s="269"/>
      <c r="AR588" s="600"/>
      <c r="AS588" s="269"/>
      <c r="AT588" s="598" t="str">
        <f t="shared" si="255"/>
        <v/>
      </c>
      <c r="AU588" s="598" t="str">
        <f t="shared" si="255"/>
        <v/>
      </c>
      <c r="AV588" s="269"/>
      <c r="AW588" s="598" t="str">
        <f t="shared" si="244"/>
        <v/>
      </c>
      <c r="AX588" s="598" t="str">
        <f t="shared" si="244"/>
        <v/>
      </c>
      <c r="AY588" s="269"/>
      <c r="AZ588" s="598" t="str">
        <f t="shared" si="245"/>
        <v/>
      </c>
      <c r="BA588" s="598" t="str">
        <f t="shared" si="245"/>
        <v/>
      </c>
      <c r="BB588" s="269"/>
      <c r="BC588" s="598" t="str">
        <f t="shared" si="246"/>
        <v/>
      </c>
      <c r="BD588" s="598" t="str">
        <f t="shared" si="246"/>
        <v/>
      </c>
      <c r="BE588" s="269"/>
      <c r="BF588" s="598" t="str">
        <f t="shared" si="247"/>
        <v/>
      </c>
      <c r="BG588" s="598" t="str">
        <f t="shared" si="247"/>
        <v/>
      </c>
      <c r="BH588" s="269"/>
      <c r="BI588" s="598" t="str">
        <f t="shared" si="248"/>
        <v/>
      </c>
      <c r="BJ588" s="598" t="str">
        <f t="shared" si="248"/>
        <v/>
      </c>
      <c r="BK588" s="269"/>
      <c r="BL588" s="598" t="str">
        <f t="shared" si="249"/>
        <v/>
      </c>
      <c r="BM588" s="598" t="str">
        <f t="shared" si="249"/>
        <v/>
      </c>
      <c r="BN588" s="269"/>
      <c r="BO588" s="598" t="str">
        <f t="shared" si="250"/>
        <v/>
      </c>
      <c r="BP588" s="598" t="str">
        <f t="shared" si="250"/>
        <v/>
      </c>
      <c r="BQ588" s="269"/>
      <c r="BR588" s="598" t="str">
        <f t="shared" si="251"/>
        <v/>
      </c>
      <c r="BS588" s="598" t="str">
        <f t="shared" si="251"/>
        <v/>
      </c>
      <c r="BT588" s="269"/>
      <c r="BU588" s="598" t="str">
        <f t="shared" si="252"/>
        <v/>
      </c>
      <c r="BV588" s="598" t="str">
        <f t="shared" si="252"/>
        <v/>
      </c>
      <c r="BW588" s="269"/>
      <c r="BX588" s="481"/>
    </row>
    <row r="589" spans="1:76" s="2" customFormat="1" ht="14">
      <c r="A589" s="159">
        <v>9</v>
      </c>
      <c r="B589" s="301" t="str">
        <f t="shared" si="242"/>
        <v xml:space="preserve">: </v>
      </c>
      <c r="C589" s="169"/>
      <c r="D589" s="169"/>
      <c r="E589" s="169"/>
      <c r="F589" s="169"/>
      <c r="G589" s="161"/>
      <c r="H589" s="162"/>
      <c r="I589" s="162"/>
      <c r="J589" s="170"/>
      <c r="K589" s="170"/>
      <c r="L589" s="170"/>
      <c r="M589" s="659" t="s">
        <v>54</v>
      </c>
      <c r="N589" s="163"/>
      <c r="O589" s="163"/>
      <c r="P589" s="165"/>
      <c r="Q589" s="365"/>
      <c r="R589" s="259" t="str">
        <f t="shared" si="253"/>
        <v/>
      </c>
      <c r="S589" s="260" t="str">
        <f>IF(R589="","",IF(R609="Y",T589,IF(R589&gt;=R601-$AA$35*R605,IF(R589&lt;=R601+$AA$35*R605,R589,""),"")))</f>
        <v/>
      </c>
      <c r="T589" s="259" t="str">
        <f t="shared" si="254"/>
        <v/>
      </c>
      <c r="U589" s="259" t="str">
        <f t="shared" si="243"/>
        <v>%</v>
      </c>
      <c r="V589" s="39"/>
      <c r="W589" s="39"/>
      <c r="Y589" s="526"/>
      <c r="Z589" s="5"/>
      <c r="AA589" s="5"/>
      <c r="AB589" s="5"/>
      <c r="AC589" s="5"/>
      <c r="AD589" s="5"/>
      <c r="AE589" s="5"/>
      <c r="AF589" s="5"/>
      <c r="AG589" s="5"/>
      <c r="AH589" s="5"/>
      <c r="AI589" s="5"/>
      <c r="AJ589" s="5"/>
      <c r="AK589" s="5"/>
      <c r="AL589" s="5"/>
      <c r="AM589" s="5"/>
      <c r="AN589" s="5"/>
      <c r="AO589" s="481"/>
      <c r="AP589" s="269"/>
      <c r="AQ589" s="269"/>
      <c r="AR589" s="600"/>
      <c r="AS589" s="269"/>
      <c r="AT589" s="598" t="str">
        <f t="shared" si="255"/>
        <v/>
      </c>
      <c r="AU589" s="598" t="str">
        <f t="shared" si="255"/>
        <v/>
      </c>
      <c r="AV589" s="269"/>
      <c r="AW589" s="598" t="str">
        <f t="shared" si="244"/>
        <v/>
      </c>
      <c r="AX589" s="598" t="str">
        <f t="shared" si="244"/>
        <v/>
      </c>
      <c r="AY589" s="269"/>
      <c r="AZ589" s="598" t="str">
        <f t="shared" si="245"/>
        <v/>
      </c>
      <c r="BA589" s="598" t="str">
        <f t="shared" si="245"/>
        <v/>
      </c>
      <c r="BB589" s="269"/>
      <c r="BC589" s="598" t="str">
        <f t="shared" si="246"/>
        <v/>
      </c>
      <c r="BD589" s="598" t="str">
        <f t="shared" si="246"/>
        <v/>
      </c>
      <c r="BE589" s="269"/>
      <c r="BF589" s="598" t="str">
        <f t="shared" si="247"/>
        <v/>
      </c>
      <c r="BG589" s="598" t="str">
        <f t="shared" si="247"/>
        <v/>
      </c>
      <c r="BH589" s="269"/>
      <c r="BI589" s="598" t="str">
        <f t="shared" si="248"/>
        <v/>
      </c>
      <c r="BJ589" s="598" t="str">
        <f t="shared" si="248"/>
        <v/>
      </c>
      <c r="BK589" s="269"/>
      <c r="BL589" s="598" t="str">
        <f t="shared" si="249"/>
        <v/>
      </c>
      <c r="BM589" s="598" t="str">
        <f t="shared" si="249"/>
        <v/>
      </c>
      <c r="BN589" s="269"/>
      <c r="BO589" s="598" t="str">
        <f t="shared" si="250"/>
        <v/>
      </c>
      <c r="BP589" s="598" t="str">
        <f t="shared" si="250"/>
        <v/>
      </c>
      <c r="BQ589" s="269"/>
      <c r="BR589" s="598" t="str">
        <f t="shared" si="251"/>
        <v/>
      </c>
      <c r="BS589" s="598" t="str">
        <f t="shared" si="251"/>
        <v/>
      </c>
      <c r="BT589" s="269"/>
      <c r="BU589" s="598" t="str">
        <f t="shared" si="252"/>
        <v/>
      </c>
      <c r="BV589" s="598" t="str">
        <f t="shared" si="252"/>
        <v/>
      </c>
      <c r="BW589" s="269"/>
      <c r="BX589" s="481"/>
    </row>
    <row r="590" spans="1:76" s="2" customFormat="1" ht="14">
      <c r="A590" s="159">
        <v>10</v>
      </c>
      <c r="B590" s="301" t="str">
        <f t="shared" si="242"/>
        <v xml:space="preserve">: </v>
      </c>
      <c r="C590" s="169"/>
      <c r="D590" s="169"/>
      <c r="E590" s="169"/>
      <c r="F590" s="169"/>
      <c r="G590" s="161"/>
      <c r="H590" s="162"/>
      <c r="I590" s="162"/>
      <c r="J590" s="170"/>
      <c r="K590" s="170"/>
      <c r="L590" s="170"/>
      <c r="M590" s="659" t="s">
        <v>54</v>
      </c>
      <c r="N590" s="163"/>
      <c r="O590" s="163"/>
      <c r="P590" s="165"/>
      <c r="Q590" s="365"/>
      <c r="R590" s="259" t="str">
        <f t="shared" si="253"/>
        <v/>
      </c>
      <c r="S590" s="260" t="str">
        <f>IF(R590="","",IF(R609="Y",T590,IF(R590&gt;=R601-$AA$35*R605,IF(R590&lt;=R601+$AA$35*R605,R590,""),"")))</f>
        <v/>
      </c>
      <c r="T590" s="259" t="str">
        <f t="shared" si="254"/>
        <v/>
      </c>
      <c r="U590" s="259" t="str">
        <f t="shared" si="243"/>
        <v>%</v>
      </c>
      <c r="V590" s="39"/>
      <c r="W590" s="39"/>
      <c r="Y590" s="526"/>
      <c r="Z590" s="5"/>
      <c r="AA590" s="5"/>
      <c r="AB590" s="5"/>
      <c r="AC590" s="5"/>
      <c r="AD590" s="5"/>
      <c r="AE590" s="5"/>
      <c r="AF590" s="5"/>
      <c r="AG590" s="5"/>
      <c r="AH590" s="5"/>
      <c r="AI590" s="5"/>
      <c r="AJ590" s="5"/>
      <c r="AK590" s="5"/>
      <c r="AL590" s="5"/>
      <c r="AM590" s="5"/>
      <c r="AN590" s="5"/>
      <c r="AO590" s="481"/>
      <c r="AP590" s="269"/>
      <c r="AQ590" s="269"/>
      <c r="AR590" s="600"/>
      <c r="AS590" s="269"/>
      <c r="AT590" s="598" t="str">
        <f t="shared" si="255"/>
        <v/>
      </c>
      <c r="AU590" s="598" t="str">
        <f t="shared" si="255"/>
        <v/>
      </c>
      <c r="AV590" s="269"/>
      <c r="AW590" s="598" t="str">
        <f t="shared" si="244"/>
        <v/>
      </c>
      <c r="AX590" s="598" t="str">
        <f t="shared" si="244"/>
        <v/>
      </c>
      <c r="AY590" s="269"/>
      <c r="AZ590" s="598" t="str">
        <f t="shared" si="245"/>
        <v/>
      </c>
      <c r="BA590" s="598" t="str">
        <f t="shared" si="245"/>
        <v/>
      </c>
      <c r="BB590" s="269"/>
      <c r="BC590" s="598" t="str">
        <f t="shared" si="246"/>
        <v/>
      </c>
      <c r="BD590" s="598" t="str">
        <f t="shared" si="246"/>
        <v/>
      </c>
      <c r="BE590" s="269"/>
      <c r="BF590" s="598" t="str">
        <f t="shared" si="247"/>
        <v/>
      </c>
      <c r="BG590" s="598" t="str">
        <f t="shared" si="247"/>
        <v/>
      </c>
      <c r="BH590" s="269"/>
      <c r="BI590" s="598" t="str">
        <f t="shared" si="248"/>
        <v/>
      </c>
      <c r="BJ590" s="598" t="str">
        <f t="shared" si="248"/>
        <v/>
      </c>
      <c r="BK590" s="269"/>
      <c r="BL590" s="598" t="str">
        <f t="shared" si="249"/>
        <v/>
      </c>
      <c r="BM590" s="598" t="str">
        <f t="shared" si="249"/>
        <v/>
      </c>
      <c r="BN590" s="269"/>
      <c r="BO590" s="598" t="str">
        <f t="shared" si="250"/>
        <v/>
      </c>
      <c r="BP590" s="598" t="str">
        <f t="shared" si="250"/>
        <v/>
      </c>
      <c r="BQ590" s="269"/>
      <c r="BR590" s="598" t="str">
        <f t="shared" si="251"/>
        <v/>
      </c>
      <c r="BS590" s="598" t="str">
        <f t="shared" si="251"/>
        <v/>
      </c>
      <c r="BT590" s="269"/>
      <c r="BU590" s="598" t="str">
        <f t="shared" si="252"/>
        <v/>
      </c>
      <c r="BV590" s="598" t="str">
        <f t="shared" si="252"/>
        <v/>
      </c>
      <c r="BW590" s="269"/>
      <c r="BX590" s="481"/>
    </row>
    <row r="591" spans="1:76" s="2" customFormat="1" ht="14">
      <c r="A591" s="159">
        <v>11</v>
      </c>
      <c r="B591" s="301" t="str">
        <f t="shared" si="242"/>
        <v xml:space="preserve">: </v>
      </c>
      <c r="C591" s="168"/>
      <c r="D591" s="162"/>
      <c r="E591" s="162"/>
      <c r="F591" s="169"/>
      <c r="G591" s="161"/>
      <c r="H591" s="162"/>
      <c r="I591" s="162"/>
      <c r="J591" s="170"/>
      <c r="K591" s="170"/>
      <c r="L591" s="170"/>
      <c r="M591" s="659" t="s">
        <v>54</v>
      </c>
      <c r="N591" s="163"/>
      <c r="O591" s="163"/>
      <c r="P591" s="165"/>
      <c r="Q591" s="365"/>
      <c r="R591" s="259" t="str">
        <f t="shared" si="253"/>
        <v/>
      </c>
      <c r="S591" s="260" t="str">
        <f>IF(R591="","",IF(R609="Y",T591,IF(R591&gt;=R601-$AA$35*R605,IF(R591&lt;=R601+$AA$35*R605,R591,""),"")))</f>
        <v/>
      </c>
      <c r="T591" s="259" t="str">
        <f t="shared" si="254"/>
        <v/>
      </c>
      <c r="U591" s="259" t="str">
        <f t="shared" si="243"/>
        <v>%</v>
      </c>
      <c r="V591" s="39"/>
      <c r="W591" s="39"/>
      <c r="Y591" s="526"/>
      <c r="Z591" s="5"/>
      <c r="AA591" s="5"/>
      <c r="AB591" s="5"/>
      <c r="AC591" s="5"/>
      <c r="AD591" s="5"/>
      <c r="AE591" s="5"/>
      <c r="AF591" s="5"/>
      <c r="AG591" s="5"/>
      <c r="AH591" s="5"/>
      <c r="AI591" s="5"/>
      <c r="AJ591" s="5"/>
      <c r="AK591" s="5"/>
      <c r="AL591" s="5"/>
      <c r="AM591" s="5"/>
      <c r="AN591" s="5"/>
      <c r="AO591" s="481"/>
      <c r="AP591" s="269"/>
      <c r="AQ591" s="269"/>
      <c r="AR591" s="600"/>
      <c r="AS591" s="269"/>
      <c r="AT591" s="598" t="str">
        <f t="shared" si="255"/>
        <v/>
      </c>
      <c r="AU591" s="598" t="str">
        <f t="shared" si="255"/>
        <v/>
      </c>
      <c r="AV591" s="269"/>
      <c r="AW591" s="598" t="str">
        <f t="shared" si="244"/>
        <v/>
      </c>
      <c r="AX591" s="598" t="str">
        <f t="shared" si="244"/>
        <v/>
      </c>
      <c r="AY591" s="269"/>
      <c r="AZ591" s="598" t="str">
        <f t="shared" si="245"/>
        <v/>
      </c>
      <c r="BA591" s="598" t="str">
        <f t="shared" si="245"/>
        <v/>
      </c>
      <c r="BB591" s="269"/>
      <c r="BC591" s="598" t="str">
        <f t="shared" si="246"/>
        <v/>
      </c>
      <c r="BD591" s="598" t="str">
        <f t="shared" si="246"/>
        <v/>
      </c>
      <c r="BE591" s="269"/>
      <c r="BF591" s="598" t="str">
        <f t="shared" si="247"/>
        <v/>
      </c>
      <c r="BG591" s="598" t="str">
        <f t="shared" si="247"/>
        <v/>
      </c>
      <c r="BH591" s="269"/>
      <c r="BI591" s="598" t="str">
        <f t="shared" si="248"/>
        <v/>
      </c>
      <c r="BJ591" s="598" t="str">
        <f t="shared" si="248"/>
        <v/>
      </c>
      <c r="BK591" s="269"/>
      <c r="BL591" s="598" t="str">
        <f t="shared" si="249"/>
        <v/>
      </c>
      <c r="BM591" s="598" t="str">
        <f t="shared" si="249"/>
        <v/>
      </c>
      <c r="BN591" s="269"/>
      <c r="BO591" s="598" t="str">
        <f t="shared" si="250"/>
        <v/>
      </c>
      <c r="BP591" s="598" t="str">
        <f t="shared" si="250"/>
        <v/>
      </c>
      <c r="BQ591" s="269"/>
      <c r="BR591" s="598" t="str">
        <f t="shared" si="251"/>
        <v/>
      </c>
      <c r="BS591" s="598" t="str">
        <f t="shared" si="251"/>
        <v/>
      </c>
      <c r="BT591" s="269"/>
      <c r="BU591" s="598" t="str">
        <f t="shared" si="252"/>
        <v/>
      </c>
      <c r="BV591" s="598" t="str">
        <f t="shared" si="252"/>
        <v/>
      </c>
      <c r="BW591" s="269"/>
      <c r="BX591" s="481"/>
    </row>
    <row r="592" spans="1:76" s="2" customFormat="1" ht="14">
      <c r="A592" s="159">
        <v>12</v>
      </c>
      <c r="B592" s="301" t="str">
        <f t="shared" si="242"/>
        <v xml:space="preserve">: </v>
      </c>
      <c r="C592" s="169"/>
      <c r="D592" s="169"/>
      <c r="E592" s="169"/>
      <c r="F592" s="169"/>
      <c r="G592" s="161"/>
      <c r="H592" s="162"/>
      <c r="I592" s="162"/>
      <c r="J592" s="170"/>
      <c r="K592" s="170"/>
      <c r="L592" s="170"/>
      <c r="M592" s="659" t="s">
        <v>54</v>
      </c>
      <c r="N592" s="163"/>
      <c r="O592" s="163"/>
      <c r="P592" s="165"/>
      <c r="Q592" s="365"/>
      <c r="R592" s="259" t="str">
        <f t="shared" si="253"/>
        <v/>
      </c>
      <c r="S592" s="260" t="str">
        <f>IF(R592="","",IF(R609="Y",T592,IF(R592&gt;=R601-$AA$35*R605,IF(R592&lt;=R601+$AA$35*R605,R592,""),"")))</f>
        <v/>
      </c>
      <c r="T592" s="259" t="str">
        <f t="shared" si="254"/>
        <v/>
      </c>
      <c r="U592" s="259" t="str">
        <f t="shared" si="243"/>
        <v>%</v>
      </c>
      <c r="V592" s="39"/>
      <c r="W592" s="39"/>
      <c r="Y592" s="526"/>
      <c r="Z592" s="5"/>
      <c r="AA592" s="5"/>
      <c r="AB592" s="5"/>
      <c r="AC592" s="5"/>
      <c r="AD592" s="5"/>
      <c r="AE592" s="5"/>
      <c r="AF592" s="5"/>
      <c r="AG592" s="5"/>
      <c r="AH592" s="5"/>
      <c r="AI592" s="5"/>
      <c r="AJ592" s="5"/>
      <c r="AK592" s="5"/>
      <c r="AL592" s="5"/>
      <c r="AM592" s="5"/>
      <c r="AN592" s="5"/>
      <c r="AO592" s="481"/>
      <c r="AP592" s="269"/>
      <c r="AQ592" s="269"/>
      <c r="AR592" s="600"/>
      <c r="AS592" s="269"/>
      <c r="AT592" s="598" t="str">
        <f t="shared" si="255"/>
        <v/>
      </c>
      <c r="AU592" s="598" t="str">
        <f t="shared" si="255"/>
        <v/>
      </c>
      <c r="AV592" s="269"/>
      <c r="AW592" s="598" t="str">
        <f t="shared" si="244"/>
        <v/>
      </c>
      <c r="AX592" s="598" t="str">
        <f t="shared" si="244"/>
        <v/>
      </c>
      <c r="AY592" s="269"/>
      <c r="AZ592" s="598" t="str">
        <f t="shared" si="245"/>
        <v/>
      </c>
      <c r="BA592" s="598" t="str">
        <f t="shared" si="245"/>
        <v/>
      </c>
      <c r="BB592" s="269"/>
      <c r="BC592" s="598" t="str">
        <f t="shared" si="246"/>
        <v/>
      </c>
      <c r="BD592" s="598" t="str">
        <f t="shared" si="246"/>
        <v/>
      </c>
      <c r="BE592" s="269"/>
      <c r="BF592" s="598" t="str">
        <f t="shared" si="247"/>
        <v/>
      </c>
      <c r="BG592" s="598" t="str">
        <f t="shared" si="247"/>
        <v/>
      </c>
      <c r="BH592" s="269"/>
      <c r="BI592" s="598" t="str">
        <f t="shared" si="248"/>
        <v/>
      </c>
      <c r="BJ592" s="598" t="str">
        <f t="shared" si="248"/>
        <v/>
      </c>
      <c r="BK592" s="269"/>
      <c r="BL592" s="598" t="str">
        <f t="shared" si="249"/>
        <v/>
      </c>
      <c r="BM592" s="598" t="str">
        <f t="shared" si="249"/>
        <v/>
      </c>
      <c r="BN592" s="269"/>
      <c r="BO592" s="598" t="str">
        <f t="shared" si="250"/>
        <v/>
      </c>
      <c r="BP592" s="598" t="str">
        <f t="shared" si="250"/>
        <v/>
      </c>
      <c r="BQ592" s="269"/>
      <c r="BR592" s="598" t="str">
        <f t="shared" si="251"/>
        <v/>
      </c>
      <c r="BS592" s="598" t="str">
        <f t="shared" si="251"/>
        <v/>
      </c>
      <c r="BT592" s="269"/>
      <c r="BU592" s="598" t="str">
        <f t="shared" si="252"/>
        <v/>
      </c>
      <c r="BV592" s="598" t="str">
        <f t="shared" si="252"/>
        <v/>
      </c>
      <c r="BW592" s="269"/>
      <c r="BX592" s="481"/>
    </row>
    <row r="593" spans="1:76" s="2" customFormat="1" ht="14">
      <c r="A593" s="159">
        <v>13</v>
      </c>
      <c r="B593" s="301" t="str">
        <f t="shared" si="242"/>
        <v xml:space="preserve">: </v>
      </c>
      <c r="C593" s="169"/>
      <c r="D593" s="169"/>
      <c r="E593" s="169"/>
      <c r="F593" s="169"/>
      <c r="G593" s="161"/>
      <c r="H593" s="162"/>
      <c r="I593" s="162"/>
      <c r="J593" s="170"/>
      <c r="K593" s="170"/>
      <c r="L593" s="170"/>
      <c r="M593" s="659" t="s">
        <v>54</v>
      </c>
      <c r="N593" s="163"/>
      <c r="O593" s="163"/>
      <c r="P593" s="165"/>
      <c r="Q593" s="365"/>
      <c r="R593" s="259" t="str">
        <f t="shared" si="253"/>
        <v/>
      </c>
      <c r="S593" s="260" t="str">
        <f>IF(R593="","",IF(R609="Y",T593,IF(R593&gt;=R601-$AA$35*R605,IF(R593&lt;=R601+$AA$35*R605,R593,""),"")))</f>
        <v/>
      </c>
      <c r="T593" s="259" t="str">
        <f t="shared" si="254"/>
        <v/>
      </c>
      <c r="U593" s="259" t="str">
        <f t="shared" si="243"/>
        <v>%</v>
      </c>
      <c r="V593" s="39"/>
      <c r="W593" s="39"/>
      <c r="Y593" s="526"/>
      <c r="Z593" s="5"/>
      <c r="AA593" s="5"/>
      <c r="AB593" s="5"/>
      <c r="AC593" s="5"/>
      <c r="AD593" s="5"/>
      <c r="AE593" s="5"/>
      <c r="AF593" s="5"/>
      <c r="AG593" s="5"/>
      <c r="AH593" s="5"/>
      <c r="AI593" s="5"/>
      <c r="AJ593" s="5"/>
      <c r="AK593" s="5"/>
      <c r="AL593" s="5"/>
      <c r="AM593" s="5"/>
      <c r="AN593" s="5"/>
      <c r="AO593" s="481"/>
      <c r="AP593" s="269"/>
      <c r="AQ593" s="269"/>
      <c r="AR593" s="600"/>
      <c r="AS593" s="269"/>
      <c r="AT593" s="598" t="str">
        <f t="shared" si="255"/>
        <v/>
      </c>
      <c r="AU593" s="598" t="str">
        <f t="shared" si="255"/>
        <v/>
      </c>
      <c r="AV593" s="269"/>
      <c r="AW593" s="598" t="str">
        <f t="shared" si="244"/>
        <v/>
      </c>
      <c r="AX593" s="598" t="str">
        <f t="shared" si="244"/>
        <v/>
      </c>
      <c r="AY593" s="269"/>
      <c r="AZ593" s="598" t="str">
        <f t="shared" si="245"/>
        <v/>
      </c>
      <c r="BA593" s="598" t="str">
        <f t="shared" si="245"/>
        <v/>
      </c>
      <c r="BB593" s="269"/>
      <c r="BC593" s="598" t="str">
        <f t="shared" si="246"/>
        <v/>
      </c>
      <c r="BD593" s="598" t="str">
        <f t="shared" si="246"/>
        <v/>
      </c>
      <c r="BE593" s="269"/>
      <c r="BF593" s="598" t="str">
        <f t="shared" si="247"/>
        <v/>
      </c>
      <c r="BG593" s="598" t="str">
        <f t="shared" si="247"/>
        <v/>
      </c>
      <c r="BH593" s="269"/>
      <c r="BI593" s="598" t="str">
        <f t="shared" si="248"/>
        <v/>
      </c>
      <c r="BJ593" s="598" t="str">
        <f t="shared" si="248"/>
        <v/>
      </c>
      <c r="BK593" s="269"/>
      <c r="BL593" s="598" t="str">
        <f t="shared" si="249"/>
        <v/>
      </c>
      <c r="BM593" s="598" t="str">
        <f t="shared" si="249"/>
        <v/>
      </c>
      <c r="BN593" s="269"/>
      <c r="BO593" s="598" t="str">
        <f t="shared" si="250"/>
        <v/>
      </c>
      <c r="BP593" s="598" t="str">
        <f t="shared" si="250"/>
        <v/>
      </c>
      <c r="BQ593" s="269"/>
      <c r="BR593" s="598" t="str">
        <f t="shared" si="251"/>
        <v/>
      </c>
      <c r="BS593" s="598" t="str">
        <f t="shared" si="251"/>
        <v/>
      </c>
      <c r="BT593" s="269"/>
      <c r="BU593" s="598" t="str">
        <f t="shared" si="252"/>
        <v/>
      </c>
      <c r="BV593" s="598" t="str">
        <f t="shared" si="252"/>
        <v/>
      </c>
      <c r="BW593" s="269"/>
      <c r="BX593" s="481"/>
    </row>
    <row r="594" spans="1:76" s="2" customFormat="1" ht="14">
      <c r="A594" s="159">
        <v>14</v>
      </c>
      <c r="B594" s="301" t="str">
        <f t="shared" si="242"/>
        <v xml:space="preserve">: </v>
      </c>
      <c r="C594" s="169"/>
      <c r="D594" s="169"/>
      <c r="E594" s="169"/>
      <c r="F594" s="169"/>
      <c r="G594" s="161"/>
      <c r="H594" s="162"/>
      <c r="I594" s="162"/>
      <c r="J594" s="170"/>
      <c r="K594" s="170"/>
      <c r="L594" s="170"/>
      <c r="M594" s="659" t="s">
        <v>54</v>
      </c>
      <c r="N594" s="163"/>
      <c r="O594" s="163"/>
      <c r="P594" s="165"/>
      <c r="Q594" s="365"/>
      <c r="R594" s="259" t="str">
        <f t="shared" si="253"/>
        <v/>
      </c>
      <c r="S594" s="260" t="str">
        <f>IF(R594="","",IF(R609="Y",T594,IF(R594&gt;=R601-$AA$35*R605,IF(R594&lt;=R601+$AA$35*R605,R594,""),"")))</f>
        <v/>
      </c>
      <c r="T594" s="259" t="str">
        <f t="shared" si="254"/>
        <v/>
      </c>
      <c r="U594" s="259" t="str">
        <f t="shared" si="243"/>
        <v>%</v>
      </c>
      <c r="V594" s="39"/>
      <c r="W594" s="39"/>
      <c r="Y594" s="526"/>
      <c r="Z594" s="5"/>
      <c r="AA594" s="5"/>
      <c r="AB594" s="5"/>
      <c r="AC594" s="5"/>
      <c r="AD594" s="5"/>
      <c r="AE594" s="5"/>
      <c r="AF594" s="5"/>
      <c r="AG594" s="5"/>
      <c r="AH594" s="5"/>
      <c r="AI594" s="5"/>
      <c r="AJ594" s="5"/>
      <c r="AK594" s="5"/>
      <c r="AL594" s="5"/>
      <c r="AM594" s="5"/>
      <c r="AN594" s="5"/>
      <c r="AO594" s="481"/>
      <c r="AP594" s="269"/>
      <c r="AQ594" s="269"/>
      <c r="AR594" s="600"/>
      <c r="AS594" s="269"/>
      <c r="AT594" s="598" t="str">
        <f t="shared" si="255"/>
        <v/>
      </c>
      <c r="AU594" s="598" t="str">
        <f t="shared" si="255"/>
        <v/>
      </c>
      <c r="AV594" s="269"/>
      <c r="AW594" s="598" t="str">
        <f t="shared" si="244"/>
        <v/>
      </c>
      <c r="AX594" s="598" t="str">
        <f t="shared" si="244"/>
        <v/>
      </c>
      <c r="AY594" s="269"/>
      <c r="AZ594" s="598" t="str">
        <f t="shared" si="245"/>
        <v/>
      </c>
      <c r="BA594" s="598" t="str">
        <f t="shared" si="245"/>
        <v/>
      </c>
      <c r="BB594" s="269"/>
      <c r="BC594" s="598" t="str">
        <f t="shared" si="246"/>
        <v/>
      </c>
      <c r="BD594" s="598" t="str">
        <f t="shared" si="246"/>
        <v/>
      </c>
      <c r="BE594" s="269"/>
      <c r="BF594" s="598" t="str">
        <f t="shared" si="247"/>
        <v/>
      </c>
      <c r="BG594" s="598" t="str">
        <f t="shared" si="247"/>
        <v/>
      </c>
      <c r="BH594" s="269"/>
      <c r="BI594" s="598" t="str">
        <f t="shared" si="248"/>
        <v/>
      </c>
      <c r="BJ594" s="598" t="str">
        <f t="shared" si="248"/>
        <v/>
      </c>
      <c r="BK594" s="269"/>
      <c r="BL594" s="598" t="str">
        <f t="shared" si="249"/>
        <v/>
      </c>
      <c r="BM594" s="598" t="str">
        <f t="shared" si="249"/>
        <v/>
      </c>
      <c r="BN594" s="269"/>
      <c r="BO594" s="598" t="str">
        <f t="shared" si="250"/>
        <v/>
      </c>
      <c r="BP594" s="598" t="str">
        <f t="shared" si="250"/>
        <v/>
      </c>
      <c r="BQ594" s="269"/>
      <c r="BR594" s="598" t="str">
        <f t="shared" si="251"/>
        <v/>
      </c>
      <c r="BS594" s="598" t="str">
        <f t="shared" si="251"/>
        <v/>
      </c>
      <c r="BT594" s="269"/>
      <c r="BU594" s="598" t="str">
        <f t="shared" si="252"/>
        <v/>
      </c>
      <c r="BV594" s="598" t="str">
        <f t="shared" si="252"/>
        <v/>
      </c>
      <c r="BW594" s="269"/>
      <c r="BX594" s="481"/>
    </row>
    <row r="595" spans="1:76" s="2" customFormat="1" ht="14">
      <c r="A595" s="159">
        <v>15</v>
      </c>
      <c r="B595" s="301" t="str">
        <f t="shared" si="242"/>
        <v xml:space="preserve">: </v>
      </c>
      <c r="C595" s="169"/>
      <c r="D595" s="169"/>
      <c r="E595" s="169"/>
      <c r="F595" s="169"/>
      <c r="G595" s="161"/>
      <c r="H595" s="162"/>
      <c r="I595" s="162"/>
      <c r="J595" s="170"/>
      <c r="K595" s="170"/>
      <c r="L595" s="170"/>
      <c r="M595" s="659" t="s">
        <v>54</v>
      </c>
      <c r="N595" s="163"/>
      <c r="O595" s="163"/>
      <c r="P595" s="165"/>
      <c r="Q595" s="365"/>
      <c r="R595" s="259" t="str">
        <f t="shared" si="253"/>
        <v/>
      </c>
      <c r="S595" s="260" t="str">
        <f>IF(R595="","",IF(R609="Y",T595,IF(R595&gt;=R601-$AA$35*R605,IF(R595&lt;=R601+$AA$35*R605,R595,""),"")))</f>
        <v/>
      </c>
      <c r="T595" s="259" t="str">
        <f t="shared" si="254"/>
        <v/>
      </c>
      <c r="U595" s="259" t="str">
        <f t="shared" si="243"/>
        <v>%</v>
      </c>
      <c r="V595" s="39"/>
      <c r="W595" s="39"/>
      <c r="Y595" s="526"/>
      <c r="Z595" s="5"/>
      <c r="AA595" s="5"/>
      <c r="AB595" s="5"/>
      <c r="AC595" s="5"/>
      <c r="AD595" s="5"/>
      <c r="AE595" s="5"/>
      <c r="AF595" s="5"/>
      <c r="AG595" s="5"/>
      <c r="AH595" s="5"/>
      <c r="AI595" s="5"/>
      <c r="AJ595" s="5"/>
      <c r="AK595" s="5"/>
      <c r="AL595" s="5"/>
      <c r="AM595" s="5"/>
      <c r="AN595" s="5"/>
      <c r="AO595" s="481"/>
      <c r="AP595" s="269"/>
      <c r="AQ595" s="269"/>
      <c r="AR595" s="600"/>
      <c r="AS595" s="269"/>
      <c r="AT595" s="598" t="str">
        <f t="shared" si="255"/>
        <v/>
      </c>
      <c r="AU595" s="598" t="str">
        <f t="shared" si="255"/>
        <v/>
      </c>
      <c r="AV595" s="269"/>
      <c r="AW595" s="598" t="str">
        <f t="shared" si="244"/>
        <v/>
      </c>
      <c r="AX595" s="598" t="str">
        <f t="shared" si="244"/>
        <v/>
      </c>
      <c r="AY595" s="269"/>
      <c r="AZ595" s="598" t="str">
        <f t="shared" si="245"/>
        <v/>
      </c>
      <c r="BA595" s="598" t="str">
        <f t="shared" si="245"/>
        <v/>
      </c>
      <c r="BB595" s="269"/>
      <c r="BC595" s="598" t="str">
        <f t="shared" si="246"/>
        <v/>
      </c>
      <c r="BD595" s="598" t="str">
        <f t="shared" si="246"/>
        <v/>
      </c>
      <c r="BE595" s="269"/>
      <c r="BF595" s="598" t="str">
        <f t="shared" si="247"/>
        <v/>
      </c>
      <c r="BG595" s="598" t="str">
        <f t="shared" si="247"/>
        <v/>
      </c>
      <c r="BH595" s="269"/>
      <c r="BI595" s="598" t="str">
        <f t="shared" si="248"/>
        <v/>
      </c>
      <c r="BJ595" s="598" t="str">
        <f t="shared" si="248"/>
        <v/>
      </c>
      <c r="BK595" s="269"/>
      <c r="BL595" s="598" t="str">
        <f t="shared" si="249"/>
        <v/>
      </c>
      <c r="BM595" s="598" t="str">
        <f t="shared" si="249"/>
        <v/>
      </c>
      <c r="BN595" s="269"/>
      <c r="BO595" s="598" t="str">
        <f t="shared" si="250"/>
        <v/>
      </c>
      <c r="BP595" s="598" t="str">
        <f t="shared" si="250"/>
        <v/>
      </c>
      <c r="BQ595" s="269"/>
      <c r="BR595" s="598" t="str">
        <f t="shared" si="251"/>
        <v/>
      </c>
      <c r="BS595" s="598" t="str">
        <f t="shared" si="251"/>
        <v/>
      </c>
      <c r="BT595" s="269"/>
      <c r="BU595" s="598" t="str">
        <f t="shared" si="252"/>
        <v/>
      </c>
      <c r="BV595" s="598" t="str">
        <f t="shared" si="252"/>
        <v/>
      </c>
      <c r="BW595" s="269"/>
      <c r="BX595" s="481"/>
    </row>
    <row r="596" spans="1:76" s="2" customFormat="1" ht="14">
      <c r="A596" s="159">
        <v>16</v>
      </c>
      <c r="B596" s="301" t="str">
        <f t="shared" si="242"/>
        <v xml:space="preserve">: </v>
      </c>
      <c r="C596" s="169"/>
      <c r="D596" s="169"/>
      <c r="E596" s="169"/>
      <c r="F596" s="169"/>
      <c r="G596" s="161"/>
      <c r="H596" s="162"/>
      <c r="I596" s="162"/>
      <c r="J596" s="170"/>
      <c r="K596" s="170"/>
      <c r="L596" s="170"/>
      <c r="M596" s="659" t="s">
        <v>54</v>
      </c>
      <c r="N596" s="163"/>
      <c r="O596" s="163"/>
      <c r="P596" s="165"/>
      <c r="Q596" s="365"/>
      <c r="R596" s="259" t="str">
        <f t="shared" si="253"/>
        <v/>
      </c>
      <c r="S596" s="260" t="str">
        <f>IF(R596="","",IF(R609="Y",T596,IF(R596&gt;=R601-$AA$35*R605,IF(R596&lt;=R601+$AA$35*R605,R596,""),"")))</f>
        <v/>
      </c>
      <c r="T596" s="259" t="str">
        <f t="shared" si="254"/>
        <v/>
      </c>
      <c r="U596" s="259" t="str">
        <f t="shared" si="243"/>
        <v>%</v>
      </c>
      <c r="V596" s="39"/>
      <c r="W596" s="39"/>
      <c r="Y596" s="526"/>
      <c r="Z596" s="5"/>
      <c r="AA596" s="5"/>
      <c r="AB596" s="5"/>
      <c r="AC596" s="5"/>
      <c r="AD596" s="5"/>
      <c r="AE596" s="5"/>
      <c r="AF596" s="5"/>
      <c r="AG596" s="5"/>
      <c r="AH596" s="5"/>
      <c r="AI596" s="5"/>
      <c r="AJ596" s="5"/>
      <c r="AK596" s="5"/>
      <c r="AL596" s="5"/>
      <c r="AM596" s="5"/>
      <c r="AN596" s="5"/>
      <c r="AO596" s="481"/>
      <c r="AP596" s="269"/>
      <c r="AQ596" s="269"/>
      <c r="AR596" s="600"/>
      <c r="AS596" s="269"/>
      <c r="AT596" s="598" t="str">
        <f t="shared" si="255"/>
        <v/>
      </c>
      <c r="AU596" s="598" t="str">
        <f t="shared" si="255"/>
        <v/>
      </c>
      <c r="AV596" s="269"/>
      <c r="AW596" s="598" t="str">
        <f t="shared" si="244"/>
        <v/>
      </c>
      <c r="AX596" s="598" t="str">
        <f t="shared" si="244"/>
        <v/>
      </c>
      <c r="AY596" s="269"/>
      <c r="AZ596" s="598" t="str">
        <f t="shared" si="245"/>
        <v/>
      </c>
      <c r="BA596" s="598" t="str">
        <f t="shared" si="245"/>
        <v/>
      </c>
      <c r="BB596" s="269"/>
      <c r="BC596" s="598" t="str">
        <f t="shared" si="246"/>
        <v/>
      </c>
      <c r="BD596" s="598" t="str">
        <f t="shared" si="246"/>
        <v/>
      </c>
      <c r="BE596" s="269"/>
      <c r="BF596" s="598" t="str">
        <f t="shared" si="247"/>
        <v/>
      </c>
      <c r="BG596" s="598" t="str">
        <f t="shared" si="247"/>
        <v/>
      </c>
      <c r="BH596" s="269"/>
      <c r="BI596" s="598" t="str">
        <f t="shared" si="248"/>
        <v/>
      </c>
      <c r="BJ596" s="598" t="str">
        <f t="shared" si="248"/>
        <v/>
      </c>
      <c r="BK596" s="269"/>
      <c r="BL596" s="598" t="str">
        <f t="shared" si="249"/>
        <v/>
      </c>
      <c r="BM596" s="598" t="str">
        <f t="shared" si="249"/>
        <v/>
      </c>
      <c r="BN596" s="269"/>
      <c r="BO596" s="598" t="str">
        <f t="shared" si="250"/>
        <v/>
      </c>
      <c r="BP596" s="598" t="str">
        <f t="shared" si="250"/>
        <v/>
      </c>
      <c r="BQ596" s="269"/>
      <c r="BR596" s="598" t="str">
        <f t="shared" si="251"/>
        <v/>
      </c>
      <c r="BS596" s="598" t="str">
        <f t="shared" si="251"/>
        <v/>
      </c>
      <c r="BT596" s="269"/>
      <c r="BU596" s="598" t="str">
        <f t="shared" si="252"/>
        <v/>
      </c>
      <c r="BV596" s="598" t="str">
        <f t="shared" si="252"/>
        <v/>
      </c>
      <c r="BW596" s="269"/>
      <c r="BX596" s="481"/>
    </row>
    <row r="597" spans="1:76" s="2" customFormat="1" ht="14">
      <c r="A597" s="159">
        <v>17</v>
      </c>
      <c r="B597" s="301" t="str">
        <f t="shared" si="242"/>
        <v xml:space="preserve">: </v>
      </c>
      <c r="C597" s="168"/>
      <c r="D597" s="162"/>
      <c r="E597" s="162"/>
      <c r="F597" s="169"/>
      <c r="G597" s="161"/>
      <c r="H597" s="162"/>
      <c r="I597" s="162"/>
      <c r="J597" s="170"/>
      <c r="K597" s="170"/>
      <c r="L597" s="170"/>
      <c r="M597" s="659" t="s">
        <v>54</v>
      </c>
      <c r="N597" s="163"/>
      <c r="O597" s="163"/>
      <c r="P597" s="165"/>
      <c r="Q597" s="365"/>
      <c r="R597" s="259" t="str">
        <f t="shared" si="253"/>
        <v/>
      </c>
      <c r="S597" s="260" t="str">
        <f>IF(R597="","",IF(R609="Y",T597,IF(R597&gt;=R601-$AA$35*R605,IF(R597&lt;=R601+$AA$35*R605,R597,""),"")))</f>
        <v/>
      </c>
      <c r="T597" s="259" t="str">
        <f t="shared" si="254"/>
        <v/>
      </c>
      <c r="U597" s="259" t="str">
        <f t="shared" si="243"/>
        <v>%</v>
      </c>
      <c r="V597" s="39"/>
      <c r="W597" s="39"/>
      <c r="Y597" s="526"/>
      <c r="Z597" s="5"/>
      <c r="AA597" s="5"/>
      <c r="AB597" s="5"/>
      <c r="AC597" s="5"/>
      <c r="AD597" s="5"/>
      <c r="AE597" s="5"/>
      <c r="AF597" s="5"/>
      <c r="AG597" s="5"/>
      <c r="AH597" s="5"/>
      <c r="AI597" s="5"/>
      <c r="AJ597" s="5"/>
      <c r="AK597" s="5"/>
      <c r="AL597" s="5"/>
      <c r="AM597" s="5"/>
      <c r="AN597" s="5"/>
      <c r="AO597" s="481"/>
      <c r="AP597" s="269"/>
      <c r="AQ597" s="269"/>
      <c r="AR597" s="600"/>
      <c r="AS597" s="269"/>
      <c r="AT597" s="598" t="str">
        <f t="shared" si="255"/>
        <v/>
      </c>
      <c r="AU597" s="598" t="str">
        <f t="shared" si="255"/>
        <v/>
      </c>
      <c r="AV597" s="269"/>
      <c r="AW597" s="598" t="str">
        <f t="shared" si="244"/>
        <v/>
      </c>
      <c r="AX597" s="598" t="str">
        <f t="shared" si="244"/>
        <v/>
      </c>
      <c r="AY597" s="269"/>
      <c r="AZ597" s="598" t="str">
        <f t="shared" si="245"/>
        <v/>
      </c>
      <c r="BA597" s="598" t="str">
        <f t="shared" si="245"/>
        <v/>
      </c>
      <c r="BB597" s="269"/>
      <c r="BC597" s="598" t="str">
        <f t="shared" si="246"/>
        <v/>
      </c>
      <c r="BD597" s="598" t="str">
        <f t="shared" si="246"/>
        <v/>
      </c>
      <c r="BE597" s="269"/>
      <c r="BF597" s="598" t="str">
        <f t="shared" si="247"/>
        <v/>
      </c>
      <c r="BG597" s="598" t="str">
        <f t="shared" si="247"/>
        <v/>
      </c>
      <c r="BH597" s="269"/>
      <c r="BI597" s="598" t="str">
        <f t="shared" si="248"/>
        <v/>
      </c>
      <c r="BJ597" s="598" t="str">
        <f t="shared" si="248"/>
        <v/>
      </c>
      <c r="BK597" s="269"/>
      <c r="BL597" s="598" t="str">
        <f t="shared" si="249"/>
        <v/>
      </c>
      <c r="BM597" s="598" t="str">
        <f t="shared" si="249"/>
        <v/>
      </c>
      <c r="BN597" s="269"/>
      <c r="BO597" s="598" t="str">
        <f t="shared" si="250"/>
        <v/>
      </c>
      <c r="BP597" s="598" t="str">
        <f t="shared" si="250"/>
        <v/>
      </c>
      <c r="BQ597" s="269"/>
      <c r="BR597" s="598" t="str">
        <f t="shared" si="251"/>
        <v/>
      </c>
      <c r="BS597" s="598" t="str">
        <f t="shared" si="251"/>
        <v/>
      </c>
      <c r="BT597" s="269"/>
      <c r="BU597" s="598" t="str">
        <f t="shared" si="252"/>
        <v/>
      </c>
      <c r="BV597" s="598" t="str">
        <f t="shared" si="252"/>
        <v/>
      </c>
      <c r="BW597" s="269"/>
      <c r="BX597" s="481"/>
    </row>
    <row r="598" spans="1:76" s="2" customFormat="1" ht="14">
      <c r="A598" s="159">
        <v>18</v>
      </c>
      <c r="B598" s="301" t="str">
        <f t="shared" si="242"/>
        <v xml:space="preserve">: </v>
      </c>
      <c r="C598" s="168"/>
      <c r="D598" s="162"/>
      <c r="E598" s="162"/>
      <c r="F598" s="169"/>
      <c r="G598" s="161"/>
      <c r="H598" s="162"/>
      <c r="I598" s="162"/>
      <c r="J598" s="170"/>
      <c r="K598" s="170"/>
      <c r="L598" s="170"/>
      <c r="M598" s="659" t="s">
        <v>54</v>
      </c>
      <c r="N598" s="163"/>
      <c r="O598" s="163"/>
      <c r="P598" s="165"/>
      <c r="Q598" s="365"/>
      <c r="R598" s="259" t="str">
        <f t="shared" si="253"/>
        <v/>
      </c>
      <c r="S598" s="260" t="str">
        <f>IF(R598="","",IF(R609="Y",T598,IF(R598&gt;=R601-$AA$35*R605,IF(R598&lt;=R601+$AA$35*R605,R598,""),"")))</f>
        <v/>
      </c>
      <c r="T598" s="259" t="str">
        <f t="shared" si="254"/>
        <v/>
      </c>
      <c r="U598" s="259" t="str">
        <f t="shared" si="243"/>
        <v>%</v>
      </c>
      <c r="V598" s="39"/>
      <c r="W598" s="39"/>
      <c r="Y598" s="526"/>
      <c r="Z598" s="5"/>
      <c r="AA598" s="5"/>
      <c r="AB598" s="5"/>
      <c r="AC598" s="5"/>
      <c r="AD598" s="5"/>
      <c r="AE598" s="5"/>
      <c r="AF598" s="5"/>
      <c r="AG598" s="5"/>
      <c r="AH598" s="5"/>
      <c r="AI598" s="5"/>
      <c r="AJ598" s="5"/>
      <c r="AK598" s="5"/>
      <c r="AL598" s="5"/>
      <c r="AM598" s="5"/>
      <c r="AN598" s="5"/>
      <c r="AO598" s="481"/>
      <c r="AP598" s="269"/>
      <c r="AQ598" s="269"/>
      <c r="AR598" s="600"/>
      <c r="AS598" s="269"/>
      <c r="AT598" s="598" t="str">
        <f t="shared" si="255"/>
        <v/>
      </c>
      <c r="AU598" s="598" t="str">
        <f t="shared" si="255"/>
        <v/>
      </c>
      <c r="AV598" s="269"/>
      <c r="AW598" s="598" t="str">
        <f t="shared" si="244"/>
        <v/>
      </c>
      <c r="AX598" s="598" t="str">
        <f t="shared" si="244"/>
        <v/>
      </c>
      <c r="AY598" s="269"/>
      <c r="AZ598" s="598" t="str">
        <f t="shared" si="245"/>
        <v/>
      </c>
      <c r="BA598" s="598" t="str">
        <f t="shared" si="245"/>
        <v/>
      </c>
      <c r="BB598" s="269"/>
      <c r="BC598" s="598" t="str">
        <f t="shared" si="246"/>
        <v/>
      </c>
      <c r="BD598" s="598" t="str">
        <f t="shared" si="246"/>
        <v/>
      </c>
      <c r="BE598" s="269"/>
      <c r="BF598" s="598" t="str">
        <f t="shared" si="247"/>
        <v/>
      </c>
      <c r="BG598" s="598" t="str">
        <f t="shared" si="247"/>
        <v/>
      </c>
      <c r="BH598" s="269"/>
      <c r="BI598" s="598" t="str">
        <f t="shared" si="248"/>
        <v/>
      </c>
      <c r="BJ598" s="598" t="str">
        <f t="shared" si="248"/>
        <v/>
      </c>
      <c r="BK598" s="269"/>
      <c r="BL598" s="598" t="str">
        <f t="shared" si="249"/>
        <v/>
      </c>
      <c r="BM598" s="598" t="str">
        <f t="shared" si="249"/>
        <v/>
      </c>
      <c r="BN598" s="269"/>
      <c r="BO598" s="598" t="str">
        <f t="shared" si="250"/>
        <v/>
      </c>
      <c r="BP598" s="598" t="str">
        <f t="shared" si="250"/>
        <v/>
      </c>
      <c r="BQ598" s="269"/>
      <c r="BR598" s="598" t="str">
        <f t="shared" si="251"/>
        <v/>
      </c>
      <c r="BS598" s="598" t="str">
        <f t="shared" si="251"/>
        <v/>
      </c>
      <c r="BT598" s="269"/>
      <c r="BU598" s="598" t="str">
        <f t="shared" si="252"/>
        <v/>
      </c>
      <c r="BV598" s="598" t="str">
        <f t="shared" si="252"/>
        <v/>
      </c>
      <c r="BW598" s="269"/>
      <c r="BX598" s="481"/>
    </row>
    <row r="599" spans="1:76" s="2" customFormat="1" ht="14">
      <c r="A599" s="159">
        <v>19</v>
      </c>
      <c r="B599" s="301" t="str">
        <f t="shared" si="242"/>
        <v xml:space="preserve">: </v>
      </c>
      <c r="C599" s="168"/>
      <c r="D599" s="162"/>
      <c r="E599" s="162"/>
      <c r="F599" s="169"/>
      <c r="G599" s="161"/>
      <c r="H599" s="162"/>
      <c r="I599" s="162"/>
      <c r="J599" s="170"/>
      <c r="K599" s="170"/>
      <c r="L599" s="170"/>
      <c r="M599" s="659" t="s">
        <v>54</v>
      </c>
      <c r="N599" s="163"/>
      <c r="O599" s="163"/>
      <c r="P599" s="165"/>
      <c r="Q599" s="365"/>
      <c r="R599" s="259" t="str">
        <f t="shared" si="253"/>
        <v/>
      </c>
      <c r="S599" s="260" t="str">
        <f>IF(R599="","",IF(R609="Y",T599,IF(R599&gt;=R601-$AA$35*R605,IF(R599&lt;=R601+$AA$35*R605,R599,""),"")))</f>
        <v/>
      </c>
      <c r="T599" s="259" t="str">
        <f t="shared" si="254"/>
        <v/>
      </c>
      <c r="U599" s="259" t="str">
        <f t="shared" si="243"/>
        <v>%</v>
      </c>
      <c r="V599" s="39"/>
      <c r="W599" s="39"/>
      <c r="Y599" s="526"/>
      <c r="Z599" s="5"/>
      <c r="AA599" s="5"/>
      <c r="AB599" s="5"/>
      <c r="AC599" s="5"/>
      <c r="AD599" s="5"/>
      <c r="AE599" s="5"/>
      <c r="AF599" s="5"/>
      <c r="AG599" s="5"/>
      <c r="AH599" s="5"/>
      <c r="AI599" s="5"/>
      <c r="AJ599" s="5"/>
      <c r="AK599" s="5"/>
      <c r="AL599" s="5"/>
      <c r="AM599" s="5"/>
      <c r="AN599" s="5"/>
      <c r="AO599" s="481"/>
      <c r="AP599" s="269"/>
      <c r="AQ599" s="269"/>
      <c r="AR599" s="600"/>
      <c r="AS599" s="269"/>
      <c r="AT599" s="598" t="str">
        <f t="shared" si="255"/>
        <v/>
      </c>
      <c r="AU599" s="598" t="str">
        <f t="shared" si="255"/>
        <v/>
      </c>
      <c r="AV599" s="269"/>
      <c r="AW599" s="598" t="str">
        <f t="shared" si="244"/>
        <v/>
      </c>
      <c r="AX599" s="598" t="str">
        <f t="shared" si="244"/>
        <v/>
      </c>
      <c r="AY599" s="269"/>
      <c r="AZ599" s="598" t="str">
        <f t="shared" si="245"/>
        <v/>
      </c>
      <c r="BA599" s="598" t="str">
        <f t="shared" si="245"/>
        <v/>
      </c>
      <c r="BB599" s="269"/>
      <c r="BC599" s="598" t="str">
        <f t="shared" si="246"/>
        <v/>
      </c>
      <c r="BD599" s="598" t="str">
        <f t="shared" si="246"/>
        <v/>
      </c>
      <c r="BE599" s="269"/>
      <c r="BF599" s="598" t="str">
        <f t="shared" si="247"/>
        <v/>
      </c>
      <c r="BG599" s="598" t="str">
        <f t="shared" si="247"/>
        <v/>
      </c>
      <c r="BH599" s="269"/>
      <c r="BI599" s="598" t="str">
        <f t="shared" si="248"/>
        <v/>
      </c>
      <c r="BJ599" s="598" t="str">
        <f t="shared" si="248"/>
        <v/>
      </c>
      <c r="BK599" s="269"/>
      <c r="BL599" s="598" t="str">
        <f t="shared" si="249"/>
        <v/>
      </c>
      <c r="BM599" s="598" t="str">
        <f t="shared" si="249"/>
        <v/>
      </c>
      <c r="BN599" s="269"/>
      <c r="BO599" s="598" t="str">
        <f t="shared" si="250"/>
        <v/>
      </c>
      <c r="BP599" s="598" t="str">
        <f t="shared" si="250"/>
        <v/>
      </c>
      <c r="BQ599" s="269"/>
      <c r="BR599" s="598" t="str">
        <f t="shared" si="251"/>
        <v/>
      </c>
      <c r="BS599" s="598" t="str">
        <f t="shared" si="251"/>
        <v/>
      </c>
      <c r="BT599" s="269"/>
      <c r="BU599" s="598" t="str">
        <f t="shared" si="252"/>
        <v/>
      </c>
      <c r="BV599" s="598" t="str">
        <f t="shared" si="252"/>
        <v/>
      </c>
      <c r="BW599" s="269"/>
      <c r="BX599" s="481"/>
    </row>
    <row r="600" spans="1:76" s="2" customFormat="1" ht="14">
      <c r="A600" s="159">
        <v>20</v>
      </c>
      <c r="B600" s="301" t="str">
        <f t="shared" si="242"/>
        <v xml:space="preserve">: </v>
      </c>
      <c r="C600" s="168"/>
      <c r="D600" s="162"/>
      <c r="E600" s="162"/>
      <c r="F600" s="169"/>
      <c r="G600" s="161"/>
      <c r="H600" s="162"/>
      <c r="I600" s="162"/>
      <c r="J600" s="170"/>
      <c r="K600" s="170"/>
      <c r="L600" s="170"/>
      <c r="M600" s="659" t="s">
        <v>54</v>
      </c>
      <c r="N600" s="163"/>
      <c r="O600" s="163"/>
      <c r="P600" s="165"/>
      <c r="Q600" s="365"/>
      <c r="R600" s="259" t="str">
        <f t="shared" si="253"/>
        <v/>
      </c>
      <c r="S600" s="260" t="str">
        <f>IF(R600="","",IF(R609="Y",T600,IF(R600&gt;=R601-$AA$35*R605,IF(R600&lt;=R601+$AA$35*R605,R600,""),"")))</f>
        <v/>
      </c>
      <c r="T600" s="259" t="str">
        <f t="shared" si="254"/>
        <v/>
      </c>
      <c r="U600" s="259" t="str">
        <f t="shared" si="243"/>
        <v>%</v>
      </c>
      <c r="V600" s="39"/>
      <c r="W600" s="39"/>
      <c r="Y600" s="526"/>
      <c r="Z600" s="5"/>
      <c r="AA600" s="5"/>
      <c r="AB600" s="5"/>
      <c r="AC600" s="5"/>
      <c r="AD600" s="5"/>
      <c r="AE600" s="5"/>
      <c r="AF600" s="5"/>
      <c r="AG600" s="5"/>
      <c r="AH600" s="5"/>
      <c r="AI600" s="5"/>
      <c r="AJ600" s="5"/>
      <c r="AK600" s="5"/>
      <c r="AL600" s="5"/>
      <c r="AM600" s="5"/>
      <c r="AN600" s="5"/>
      <c r="AO600" s="481"/>
      <c r="AP600" s="269"/>
      <c r="AQ600" s="269"/>
      <c r="AR600" s="600"/>
      <c r="AS600" s="269"/>
      <c r="AT600" s="598" t="str">
        <f t="shared" si="255"/>
        <v/>
      </c>
      <c r="AU600" s="598" t="str">
        <f t="shared" si="255"/>
        <v/>
      </c>
      <c r="AV600" s="269"/>
      <c r="AW600" s="598" t="str">
        <f t="shared" si="244"/>
        <v/>
      </c>
      <c r="AX600" s="598" t="str">
        <f t="shared" si="244"/>
        <v/>
      </c>
      <c r="AY600" s="269"/>
      <c r="AZ600" s="598" t="str">
        <f t="shared" si="245"/>
        <v/>
      </c>
      <c r="BA600" s="598" t="str">
        <f t="shared" si="245"/>
        <v/>
      </c>
      <c r="BB600" s="269"/>
      <c r="BC600" s="598" t="str">
        <f t="shared" si="246"/>
        <v/>
      </c>
      <c r="BD600" s="598" t="str">
        <f t="shared" si="246"/>
        <v/>
      </c>
      <c r="BE600" s="269"/>
      <c r="BF600" s="598" t="str">
        <f t="shared" si="247"/>
        <v/>
      </c>
      <c r="BG600" s="598" t="str">
        <f t="shared" si="247"/>
        <v/>
      </c>
      <c r="BH600" s="269"/>
      <c r="BI600" s="598" t="str">
        <f t="shared" si="248"/>
        <v/>
      </c>
      <c r="BJ600" s="598" t="str">
        <f t="shared" si="248"/>
        <v/>
      </c>
      <c r="BK600" s="269"/>
      <c r="BL600" s="598" t="str">
        <f t="shared" si="249"/>
        <v/>
      </c>
      <c r="BM600" s="598" t="str">
        <f t="shared" si="249"/>
        <v/>
      </c>
      <c r="BN600" s="269"/>
      <c r="BO600" s="598" t="str">
        <f t="shared" si="250"/>
        <v/>
      </c>
      <c r="BP600" s="598" t="str">
        <f t="shared" si="250"/>
        <v/>
      </c>
      <c r="BQ600" s="269"/>
      <c r="BR600" s="598" t="str">
        <f t="shared" si="251"/>
        <v/>
      </c>
      <c r="BS600" s="598" t="str">
        <f t="shared" si="251"/>
        <v/>
      </c>
      <c r="BT600" s="269"/>
      <c r="BU600" s="598" t="str">
        <f t="shared" si="252"/>
        <v/>
      </c>
      <c r="BV600" s="598" t="str">
        <f t="shared" si="252"/>
        <v/>
      </c>
      <c r="BW600" s="269"/>
      <c r="BX600" s="481"/>
    </row>
    <row r="601" spans="1:76" s="2" customFormat="1" ht="14">
      <c r="A601" s="172"/>
      <c r="B601" s="302" t="s">
        <v>159</v>
      </c>
      <c r="C601" s="173"/>
      <c r="D601" s="173"/>
      <c r="E601" s="173"/>
      <c r="F601" s="173"/>
      <c r="G601" s="174"/>
      <c r="H601" s="39"/>
      <c r="I601" s="175"/>
      <c r="J601" s="174"/>
      <c r="K601" s="174"/>
      <c r="L601" s="174" t="s">
        <v>99</v>
      </c>
      <c r="M601" s="174"/>
      <c r="N601" s="174"/>
      <c r="O601" s="165"/>
      <c r="P601" s="165"/>
      <c r="Q601" s="175" t="s">
        <v>31</v>
      </c>
      <c r="R601" s="261" t="e">
        <f>AVERAGE(R581:R600)</f>
        <v>#DIV/0!</v>
      </c>
      <c r="S601" s="261" t="e">
        <f>IF(R609="Y",SUM(S581:S600)/SUM(N581:N600),AVERAGE(S581:S600))</f>
        <v>#DIV/0!</v>
      </c>
      <c r="T601" s="262" t="e">
        <f>SUM(T581:T600)/SUM(N581:N600)</f>
        <v>#DIV/0!</v>
      </c>
      <c r="U601" s="269"/>
      <c r="V601" s="39"/>
      <c r="W601" s="39"/>
      <c r="Y601" s="601"/>
      <c r="Z601" s="5"/>
      <c r="AA601" s="5"/>
      <c r="AB601" s="5"/>
      <c r="AC601" s="5"/>
      <c r="AD601" s="5"/>
      <c r="AE601" s="5"/>
      <c r="AF601" s="5"/>
      <c r="AG601" s="5"/>
      <c r="AH601" s="5"/>
      <c r="AI601" s="5"/>
      <c r="AJ601" s="5"/>
      <c r="AK601" s="5"/>
      <c r="AL601" s="5"/>
      <c r="AM601" s="5"/>
      <c r="AN601" s="5"/>
      <c r="AO601" s="481"/>
      <c r="AP601" s="269"/>
      <c r="AQ601" s="269"/>
      <c r="AR601" s="269"/>
      <c r="AS601" s="602" t="s">
        <v>31</v>
      </c>
      <c r="AT601" s="603" t="e">
        <f>AVERAGE(AT581:AT600)</f>
        <v>#DIV/0!</v>
      </c>
      <c r="AU601" s="603" t="e">
        <f>SUM(AU581:AU600)/COUNTIF(AU581:AU600,"&gt;0")</f>
        <v>#DIV/0!</v>
      </c>
      <c r="AV601" s="602"/>
      <c r="AW601" s="603" t="e">
        <f>AVERAGE(AW581:AW600)</f>
        <v>#DIV/0!</v>
      </c>
      <c r="AX601" s="603" t="e">
        <f>SUM(AX581:AX600)/COUNTIF(AX581:AX600,"&gt;0")</f>
        <v>#DIV/0!</v>
      </c>
      <c r="AY601" s="269"/>
      <c r="AZ601" s="603" t="e">
        <f>AVERAGE(AZ581:AZ600)</f>
        <v>#DIV/0!</v>
      </c>
      <c r="BA601" s="603" t="e">
        <f>SUM(BA581:BA600)/COUNTIF(BA581:BA600,"&gt;0")</f>
        <v>#DIV/0!</v>
      </c>
      <c r="BB601" s="269"/>
      <c r="BC601" s="603" t="e">
        <f>AVERAGE(BC581:BC600)</f>
        <v>#DIV/0!</v>
      </c>
      <c r="BD601" s="603" t="e">
        <f>SUM(BD581:BD600)/COUNTIF(BD581:BD600,"&gt;0")</f>
        <v>#DIV/0!</v>
      </c>
      <c r="BE601" s="269"/>
      <c r="BF601" s="603" t="e">
        <f>AVERAGE(BF581:BF600)</f>
        <v>#DIV/0!</v>
      </c>
      <c r="BG601" s="603" t="e">
        <f>SUM(BG581:BG600)/COUNTIF(BG581:BG600,"&gt;0")</f>
        <v>#DIV/0!</v>
      </c>
      <c r="BH601" s="269"/>
      <c r="BI601" s="603" t="e">
        <f>AVERAGE(BI581:BI600)</f>
        <v>#DIV/0!</v>
      </c>
      <c r="BJ601" s="603" t="e">
        <f>SUM(BJ581:BJ600)/COUNTIF(BJ581:BJ600,"&gt;0")</f>
        <v>#DIV/0!</v>
      </c>
      <c r="BK601" s="602"/>
      <c r="BL601" s="603" t="e">
        <f>AVERAGE(BL581:BL600)</f>
        <v>#DIV/0!</v>
      </c>
      <c r="BM601" s="603" t="e">
        <f>SUM(BM581:BM600)/COUNTIF(BM581:BM600,"&gt;0")</f>
        <v>#DIV/0!</v>
      </c>
      <c r="BN601" s="269"/>
      <c r="BO601" s="603" t="e">
        <f>AVERAGE(BO581:BO600)</f>
        <v>#DIV/0!</v>
      </c>
      <c r="BP601" s="603" t="e">
        <f>SUM(BP581:BP600)/COUNTIF(BP581:BP600,"&gt;0")</f>
        <v>#DIV/0!</v>
      </c>
      <c r="BQ601" s="269"/>
      <c r="BR601" s="603" t="e">
        <f>AVERAGE(BR581:BR600)</f>
        <v>#DIV/0!</v>
      </c>
      <c r="BS601" s="603" t="e">
        <f>SUM(BS581:BS600)/COUNTIF(BS581:BS600,"&gt;0")</f>
        <v>#DIV/0!</v>
      </c>
      <c r="BT601" s="269"/>
      <c r="BU601" s="603" t="e">
        <f>AVERAGE(BU581:BU600)</f>
        <v>#DIV/0!</v>
      </c>
      <c r="BV601" s="603" t="e">
        <f>SUM(BV581:BV600)/COUNTIF(BV581:BV600,"&gt;0")</f>
        <v>#DIV/0!</v>
      </c>
      <c r="BW601" s="269"/>
      <c r="BX601" s="481"/>
    </row>
    <row r="602" spans="1:76" s="2" customFormat="1" ht="15">
      <c r="A602" s="172"/>
      <c r="B602" s="302" t="s">
        <v>160</v>
      </c>
      <c r="C602" s="173" t="s">
        <v>112</v>
      </c>
      <c r="D602" s="840"/>
      <c r="E602" s="841"/>
      <c r="F602" s="841"/>
      <c r="G602" s="841"/>
      <c r="H602" s="841"/>
      <c r="I602" s="841"/>
      <c r="J602" s="842"/>
      <c r="K602" s="174"/>
      <c r="L602" s="174"/>
      <c r="M602" s="174"/>
      <c r="N602" s="174"/>
      <c r="O602" s="165"/>
      <c r="P602" s="165"/>
      <c r="Q602" s="366" t="s">
        <v>33</v>
      </c>
      <c r="R602" s="367" t="e">
        <f>R601+U602*R605</f>
        <v>#DIV/0!</v>
      </c>
      <c r="S602" s="367" t="e">
        <f>S601+U602*S605</f>
        <v>#DIV/0!</v>
      </c>
      <c r="T602" s="367" t="e">
        <f>T601+U602*T605</f>
        <v>#DIV/0!</v>
      </c>
      <c r="U602" s="368">
        <v>1</v>
      </c>
      <c r="V602" s="50" t="s">
        <v>142</v>
      </c>
      <c r="W602" s="39"/>
      <c r="X602" t="s">
        <v>273</v>
      </c>
      <c r="Y602" s="605"/>
      <c r="Z602" s="5"/>
      <c r="AA602" s="5"/>
      <c r="AB602" s="5"/>
      <c r="AC602" s="5"/>
      <c r="AD602" s="5"/>
      <c r="AE602" s="5"/>
      <c r="AF602" s="5"/>
      <c r="AG602" s="5"/>
      <c r="AH602" s="5"/>
      <c r="AI602" s="5"/>
      <c r="AJ602" s="5"/>
      <c r="AK602" s="5"/>
      <c r="AL602" s="5"/>
      <c r="AM602" s="5"/>
      <c r="AN602" s="5"/>
      <c r="AO602" s="481"/>
      <c r="AP602" s="269"/>
      <c r="AQ602" s="269"/>
      <c r="AR602" s="269"/>
      <c r="AS602" s="606" t="s">
        <v>33</v>
      </c>
      <c r="AT602" s="607" t="e">
        <f>AT601+(AT607*AT604)</f>
        <v>#DIV/0!</v>
      </c>
      <c r="AU602" s="607" t="e">
        <f>AU601+(AU607*AT604)</f>
        <v>#DIV/0!</v>
      </c>
      <c r="AV602" s="606"/>
      <c r="AW602" s="607" t="e">
        <f>AW601+(AW607*AW604)</f>
        <v>#DIV/0!</v>
      </c>
      <c r="AX602" s="607" t="e">
        <f>AX601+(AX607*AW604)</f>
        <v>#DIV/0!</v>
      </c>
      <c r="AY602" s="269"/>
      <c r="AZ602" s="607" t="e">
        <f>AZ601+(AZ607*AZ604)</f>
        <v>#DIV/0!</v>
      </c>
      <c r="BA602" s="607" t="e">
        <f>BA601+(BA607*AZ604)</f>
        <v>#DIV/0!</v>
      </c>
      <c r="BB602" s="269"/>
      <c r="BC602" s="607" t="e">
        <f>BC601+(BC607*BC604)</f>
        <v>#DIV/0!</v>
      </c>
      <c r="BD602" s="607" t="e">
        <f>BD601+(BD607*BC604)</f>
        <v>#DIV/0!</v>
      </c>
      <c r="BE602" s="269"/>
      <c r="BF602" s="607" t="e">
        <f>BF601+(BF607*BF604)</f>
        <v>#DIV/0!</v>
      </c>
      <c r="BG602" s="607" t="e">
        <f>BG601+(BG607*BF604)</f>
        <v>#DIV/0!</v>
      </c>
      <c r="BH602" s="269"/>
      <c r="BI602" s="607" t="e">
        <f>BI601+(BI607*BI604)</f>
        <v>#DIV/0!</v>
      </c>
      <c r="BJ602" s="607" t="e">
        <f>BJ601+(BJ607*BI604)</f>
        <v>#DIV/0!</v>
      </c>
      <c r="BK602" s="606"/>
      <c r="BL602" s="607" t="e">
        <f>BL601+(BL607*BL604)</f>
        <v>#DIV/0!</v>
      </c>
      <c r="BM602" s="607" t="e">
        <f>BM601+(BM607*BL604)</f>
        <v>#DIV/0!</v>
      </c>
      <c r="BN602" s="269"/>
      <c r="BO602" s="607" t="e">
        <f>BO601+(BO607*BO604)</f>
        <v>#DIV/0!</v>
      </c>
      <c r="BP602" s="607" t="e">
        <f>BP601+(BP607*BO604)</f>
        <v>#DIV/0!</v>
      </c>
      <c r="BQ602" s="269"/>
      <c r="BR602" s="607" t="e">
        <f>BR601+(BR607*BR604)</f>
        <v>#DIV/0!</v>
      </c>
      <c r="BS602" s="607" t="e">
        <f>BS601+(BS607*BR604)</f>
        <v>#DIV/0!</v>
      </c>
      <c r="BT602" s="269"/>
      <c r="BU602" s="607" t="e">
        <f>BU601+(BU607*BU604)</f>
        <v>#DIV/0!</v>
      </c>
      <c r="BV602" s="607" t="e">
        <f>BV601+(BV607*BU604)</f>
        <v>#DIV/0!</v>
      </c>
      <c r="BW602" s="269"/>
      <c r="BX602" s="481"/>
    </row>
    <row r="603" spans="1:76" s="2" customFormat="1" ht="15">
      <c r="A603" s="172"/>
      <c r="B603" s="302" t="s">
        <v>161</v>
      </c>
      <c r="C603" s="179"/>
      <c r="D603" s="843"/>
      <c r="E603" s="844"/>
      <c r="F603" s="844"/>
      <c r="G603" s="844"/>
      <c r="H603" s="844"/>
      <c r="I603" s="844"/>
      <c r="J603" s="845"/>
      <c r="K603" s="39"/>
      <c r="L603" s="39"/>
      <c r="M603" s="174"/>
      <c r="N603" s="174"/>
      <c r="O603" s="174"/>
      <c r="P603" s="174"/>
      <c r="Q603" s="366" t="s">
        <v>32</v>
      </c>
      <c r="R603" s="367" t="e">
        <f>IF($X603="Y",MIN(R581:R600),R601-$U603*R605)</f>
        <v>#DIV/0!</v>
      </c>
      <c r="S603" s="367" t="e">
        <f>IF($X603="Y",MIN(S581:S600),S601-$U603*S605)</f>
        <v>#DIV/0!</v>
      </c>
      <c r="T603" s="367" t="e">
        <f>IF($X603="Y",MIN(T581:T600),T601-$U603*T605)</f>
        <v>#DIV/0!</v>
      </c>
      <c r="U603" s="368">
        <v>1</v>
      </c>
      <c r="V603" s="50" t="s">
        <v>143</v>
      </c>
      <c r="W603" s="39"/>
      <c r="X603" s="369" t="s">
        <v>36</v>
      </c>
      <c r="Y603" s="605"/>
      <c r="Z603" s="5"/>
      <c r="AA603" s="5"/>
      <c r="AB603" s="5"/>
      <c r="AC603" s="5"/>
      <c r="AD603" s="5"/>
      <c r="AE603" s="5"/>
      <c r="AF603" s="5"/>
      <c r="AG603" s="5"/>
      <c r="AH603" s="5"/>
      <c r="AI603" s="5"/>
      <c r="AJ603" s="5"/>
      <c r="AK603" s="5"/>
      <c r="AL603" s="5"/>
      <c r="AM603" s="5"/>
      <c r="AN603" s="5"/>
      <c r="AO603" s="481"/>
      <c r="AP603" s="269"/>
      <c r="AQ603" s="269"/>
      <c r="AR603" s="269"/>
      <c r="AS603" s="606" t="s">
        <v>32</v>
      </c>
      <c r="AT603" s="607" t="e">
        <f>AT601-(AT607*AT605)</f>
        <v>#DIV/0!</v>
      </c>
      <c r="AU603" s="607" t="e">
        <f>AU601-(AU607*AT605)</f>
        <v>#DIV/0!</v>
      </c>
      <c r="AV603" s="606"/>
      <c r="AW603" s="607" t="e">
        <f>AW601-(AW607*AW605)</f>
        <v>#DIV/0!</v>
      </c>
      <c r="AX603" s="607" t="e">
        <f>AX601-(AX607*AW605)</f>
        <v>#DIV/0!</v>
      </c>
      <c r="AY603" s="269"/>
      <c r="AZ603" s="607" t="e">
        <f>AZ601-(AZ607*AZ605)</f>
        <v>#DIV/0!</v>
      </c>
      <c r="BA603" s="607" t="e">
        <f>BA601-(BA607*AZ605)</f>
        <v>#DIV/0!</v>
      </c>
      <c r="BB603" s="269"/>
      <c r="BC603" s="607" t="e">
        <f>BC601-(BC607*BC605)</f>
        <v>#DIV/0!</v>
      </c>
      <c r="BD603" s="607" t="e">
        <f>BD601-(BD607*BC605)</f>
        <v>#DIV/0!</v>
      </c>
      <c r="BE603" s="269"/>
      <c r="BF603" s="607" t="e">
        <f>BF601-(BF607*BF605)</f>
        <v>#DIV/0!</v>
      </c>
      <c r="BG603" s="607" t="e">
        <f>BG601-(BG607*BF605)</f>
        <v>#DIV/0!</v>
      </c>
      <c r="BH603" s="269"/>
      <c r="BI603" s="607" t="e">
        <f>BI601-(BI607*BI605)</f>
        <v>#DIV/0!</v>
      </c>
      <c r="BJ603" s="607" t="e">
        <f>BJ601-(BJ607*BI605)</f>
        <v>#DIV/0!</v>
      </c>
      <c r="BK603" s="606"/>
      <c r="BL603" s="607" t="e">
        <f>BL601-(BL607*BL605)</f>
        <v>#DIV/0!</v>
      </c>
      <c r="BM603" s="607" t="e">
        <f>BM601-(BM607*BL605)</f>
        <v>#DIV/0!</v>
      </c>
      <c r="BN603" s="269"/>
      <c r="BO603" s="607" t="e">
        <f>BO601-(BO607*BO605)</f>
        <v>#DIV/0!</v>
      </c>
      <c r="BP603" s="607" t="e">
        <f>BP601-(BP607*BO605)</f>
        <v>#DIV/0!</v>
      </c>
      <c r="BQ603" s="269"/>
      <c r="BR603" s="607" t="e">
        <f>BR601-(BR607*BR605)</f>
        <v>#DIV/0!</v>
      </c>
      <c r="BS603" s="607" t="e">
        <f>BS601-(BS607*BR605)</f>
        <v>#DIV/0!</v>
      </c>
      <c r="BT603" s="269"/>
      <c r="BU603" s="607" t="e">
        <f>BU601-(BU607*BU605)</f>
        <v>#DIV/0!</v>
      </c>
      <c r="BV603" s="607" t="e">
        <f>BV601-(BV607*BU605)</f>
        <v>#DIV/0!</v>
      </c>
      <c r="BW603" s="269"/>
      <c r="BX603" s="481"/>
    </row>
    <row r="604" spans="1:76" s="2" customFormat="1" ht="14">
      <c r="A604" s="172"/>
      <c r="B604" s="303"/>
      <c r="C604" s="179"/>
      <c r="D604" s="843"/>
      <c r="E604" s="844"/>
      <c r="F604" s="844"/>
      <c r="G604" s="844"/>
      <c r="H604" s="844"/>
      <c r="I604" s="844"/>
      <c r="J604" s="845"/>
      <c r="K604" s="174"/>
      <c r="L604" s="174"/>
      <c r="M604" s="174"/>
      <c r="N604" s="174"/>
      <c r="O604" s="174"/>
      <c r="P604" s="174"/>
      <c r="Q604" s="176" t="s">
        <v>10</v>
      </c>
      <c r="R604" s="263" t="e">
        <f>IF((0.67*R605)&gt;R601,"no","yes")</f>
        <v>#DIV/0!</v>
      </c>
      <c r="S604" s="263" t="e">
        <f>IF((0.67*S605)&gt;S601,"no","yes")</f>
        <v>#DIV/0!</v>
      </c>
      <c r="T604" s="263" t="e">
        <f>IF((0.67*T605)&gt;T601,"no","yes")</f>
        <v>#DIV/0!</v>
      </c>
      <c r="U604" s="174"/>
      <c r="V604" s="174"/>
      <c r="W604" s="174"/>
      <c r="Y604" s="605"/>
      <c r="Z604" s="5"/>
      <c r="AA604" s="5"/>
      <c r="AB604" s="5"/>
      <c r="AC604" s="5"/>
      <c r="AD604" s="5"/>
      <c r="AE604" s="5"/>
      <c r="AF604" s="5"/>
      <c r="AG604" s="5"/>
      <c r="AH604" s="5"/>
      <c r="AI604" s="5"/>
      <c r="AJ604" s="5"/>
      <c r="AK604" s="5"/>
      <c r="AL604" s="5"/>
      <c r="AM604" s="5"/>
      <c r="AN604" s="5"/>
      <c r="AO604" s="481"/>
      <c r="AP604" s="265"/>
      <c r="AQ604" s="265"/>
      <c r="AR604" s="849" t="s">
        <v>132</v>
      </c>
      <c r="AS604" s="850"/>
      <c r="AT604" s="609">
        <v>1</v>
      </c>
      <c r="AU604" s="265"/>
      <c r="AV604" s="619"/>
      <c r="AW604" s="609">
        <v>1</v>
      </c>
      <c r="AX604" s="265"/>
      <c r="AY604" s="265"/>
      <c r="AZ604" s="609">
        <v>1</v>
      </c>
      <c r="BA604" s="265"/>
      <c r="BB604" s="265"/>
      <c r="BC604" s="609">
        <v>1</v>
      </c>
      <c r="BD604" s="265"/>
      <c r="BE604" s="265"/>
      <c r="BF604" s="609">
        <v>1</v>
      </c>
      <c r="BG604" s="265"/>
      <c r="BH604" s="265"/>
      <c r="BI604" s="609">
        <v>1</v>
      </c>
      <c r="BJ604" s="265"/>
      <c r="BK604" s="606"/>
      <c r="BL604" s="609">
        <v>1</v>
      </c>
      <c r="BM604" s="265"/>
      <c r="BN604" s="265"/>
      <c r="BO604" s="609">
        <v>1</v>
      </c>
      <c r="BP604" s="265"/>
      <c r="BQ604" s="265"/>
      <c r="BR604" s="609">
        <v>1</v>
      </c>
      <c r="BS604" s="265"/>
      <c r="BT604" s="265"/>
      <c r="BU604" s="609">
        <v>1</v>
      </c>
      <c r="BV604" s="265"/>
      <c r="BW604" s="265"/>
      <c r="BX604" s="481"/>
    </row>
    <row r="605" spans="1:76" s="2" customFormat="1" ht="14">
      <c r="A605" s="182" t="str">
        <f ca="1">HYPERLINK("#"&amp;"'"&amp;A$1&amp;"'!a1","Back to top")</f>
        <v>Back to top</v>
      </c>
      <c r="B605" s="304"/>
      <c r="C605" s="179"/>
      <c r="D605" s="843"/>
      <c r="E605" s="844"/>
      <c r="F605" s="844"/>
      <c r="G605" s="844"/>
      <c r="H605" s="844"/>
      <c r="I605" s="844"/>
      <c r="J605" s="845"/>
      <c r="K605" s="174"/>
      <c r="L605" s="174"/>
      <c r="M605" s="50"/>
      <c r="N605" s="50"/>
      <c r="O605" s="174"/>
      <c r="P605" s="174"/>
      <c r="Q605" s="176" t="s">
        <v>11</v>
      </c>
      <c r="R605" s="263" t="e">
        <f>_xlfn.STDEV.P(R581:R600)</f>
        <v>#DIV/0!</v>
      </c>
      <c r="S605" s="263" t="e">
        <f t="array" ref="S605">IF(R609="Y",SQRT(SUM(IFERROR(N581:N600*(R581:R600-(S601))^2,0))/((COUNTIFS(N581:N600,"&lt;&gt;"&amp;"")-1)/COUNTIFS(N581:N600,"&lt;&gt;"&amp;"")*SUM(N581:N600))),_xlfn.STDEV.P(S581:S600))</f>
        <v>#DIV/0!</v>
      </c>
      <c r="T605" s="263" t="e">
        <f t="array" ref="T605">SQRT(SUM(IFERROR(N581:N600*(R581:R600-(T601))^2,0))/((COUNTIFS(N581:N600,"&lt;&gt;"&amp;"")-1)/COUNTIFS(N581:N600,"&lt;&gt;"&amp;"")*SUM(N581:N600)))</f>
        <v>#DIV/0!</v>
      </c>
      <c r="U605" s="174"/>
      <c r="V605" s="174"/>
      <c r="W605" s="174"/>
      <c r="Y605" s="605"/>
      <c r="Z605" s="5"/>
      <c r="AA605" s="5"/>
      <c r="AB605" s="5"/>
      <c r="AC605" s="5"/>
      <c r="AD605" s="5"/>
      <c r="AE605" s="5"/>
      <c r="AF605" s="5"/>
      <c r="AG605" s="5"/>
      <c r="AH605" s="5"/>
      <c r="AI605" s="5"/>
      <c r="AJ605" s="5"/>
      <c r="AK605" s="5"/>
      <c r="AL605" s="5"/>
      <c r="AM605" s="5"/>
      <c r="AN605" s="5"/>
      <c r="AO605" s="481"/>
      <c r="AP605" s="265"/>
      <c r="AQ605" s="265"/>
      <c r="AR605" s="849"/>
      <c r="AS605" s="850"/>
      <c r="AT605" s="609">
        <v>1</v>
      </c>
      <c r="AU605" s="265"/>
      <c r="AV605" s="619"/>
      <c r="AW605" s="609">
        <v>1</v>
      </c>
      <c r="AX605" s="265"/>
      <c r="AY605" s="265"/>
      <c r="AZ605" s="609">
        <v>1</v>
      </c>
      <c r="BA605" s="265"/>
      <c r="BB605" s="265"/>
      <c r="BC605" s="609">
        <v>1</v>
      </c>
      <c r="BD605" s="265"/>
      <c r="BE605" s="265"/>
      <c r="BF605" s="609">
        <v>1</v>
      </c>
      <c r="BG605" s="265"/>
      <c r="BH605" s="265"/>
      <c r="BI605" s="609">
        <v>1</v>
      </c>
      <c r="BJ605" s="265"/>
      <c r="BK605" s="606"/>
      <c r="BL605" s="609">
        <v>1</v>
      </c>
      <c r="BM605" s="265"/>
      <c r="BN605" s="265"/>
      <c r="BO605" s="609">
        <v>1</v>
      </c>
      <c r="BP605" s="265"/>
      <c r="BQ605" s="265"/>
      <c r="BR605" s="609">
        <v>1</v>
      </c>
      <c r="BS605" s="265"/>
      <c r="BT605" s="265"/>
      <c r="BU605" s="609">
        <v>1</v>
      </c>
      <c r="BV605" s="265"/>
      <c r="BW605" s="265"/>
      <c r="BX605" s="481"/>
    </row>
    <row r="606" spans="1:76" s="2" customFormat="1" ht="14">
      <c r="A606" s="174"/>
      <c r="B606" s="265"/>
      <c r="C606" s="159"/>
      <c r="D606" s="843"/>
      <c r="E606" s="844"/>
      <c r="F606" s="844"/>
      <c r="G606" s="844"/>
      <c r="H606" s="844"/>
      <c r="I606" s="844"/>
      <c r="J606" s="845"/>
      <c r="K606" s="174"/>
      <c r="L606" s="174"/>
      <c r="M606" s="174"/>
      <c r="N606" s="174"/>
      <c r="O606" s="174"/>
      <c r="P606" s="174"/>
      <c r="Q606" s="183" t="s">
        <v>98</v>
      </c>
      <c r="R606" s="264">
        <f>COUNTIF(R581:R600,"&gt;0")</f>
        <v>0</v>
      </c>
      <c r="S606" s="264">
        <f>COUNTIF(S581:S600,"&gt;0")</f>
        <v>0</v>
      </c>
      <c r="T606" s="265"/>
      <c r="U606" s="184" t="s">
        <v>55</v>
      </c>
      <c r="V606" s="174"/>
      <c r="W606" s="174"/>
      <c r="Y606" s="526"/>
      <c r="Z606" s="5"/>
      <c r="AA606" s="5"/>
      <c r="AB606" s="5"/>
      <c r="AC606" s="5"/>
      <c r="AD606" s="5"/>
      <c r="AE606" s="5"/>
      <c r="AF606" s="5"/>
      <c r="AG606" s="5"/>
      <c r="AH606" s="5"/>
      <c r="AI606" s="5"/>
      <c r="AJ606" s="5"/>
      <c r="AK606" s="5"/>
      <c r="AL606" s="5"/>
      <c r="AM606" s="5"/>
      <c r="AN606" s="5"/>
      <c r="AO606" s="481"/>
      <c r="AP606" s="265"/>
      <c r="AQ606" s="265"/>
      <c r="AR606" s="265"/>
      <c r="AS606" s="606" t="s">
        <v>10</v>
      </c>
      <c r="AT606" s="607" t="e">
        <f>IF((0.67*AT607)&gt;AT601,"no","yes")</f>
        <v>#DIV/0!</v>
      </c>
      <c r="AU606" s="607" t="e">
        <f>IF((0.67*AU607)&gt;AU601,"no","yes")</f>
        <v>#DIV/0!</v>
      </c>
      <c r="AV606" s="606"/>
      <c r="AW606" s="607" t="e">
        <f>IF((0.67*AW607)&gt;AW601,"no","yes")</f>
        <v>#DIV/0!</v>
      </c>
      <c r="AX606" s="607" t="e">
        <f>IF((0.67*AX607)&gt;AX601,"no","yes")</f>
        <v>#DIV/0!</v>
      </c>
      <c r="AY606" s="265"/>
      <c r="AZ606" s="607" t="e">
        <f>IF((0.67*AZ607)&gt;AZ601,"no","yes")</f>
        <v>#DIV/0!</v>
      </c>
      <c r="BA606" s="607" t="e">
        <f>IF((0.67*BA607)&gt;BA601,"no","yes")</f>
        <v>#DIV/0!</v>
      </c>
      <c r="BB606" s="265"/>
      <c r="BC606" s="607" t="e">
        <f>IF((0.67*BC607)&gt;BC601,"no","yes")</f>
        <v>#DIV/0!</v>
      </c>
      <c r="BD606" s="607" t="e">
        <f>IF((0.67*BD607)&gt;BD601,"no","yes")</f>
        <v>#DIV/0!</v>
      </c>
      <c r="BE606" s="265"/>
      <c r="BF606" s="607" t="e">
        <f>IF((0.67*BF607)&gt;BF601,"no","yes")</f>
        <v>#DIV/0!</v>
      </c>
      <c r="BG606" s="607" t="e">
        <f>IF((0.67*BG607)&gt;BG601,"no","yes")</f>
        <v>#DIV/0!</v>
      </c>
      <c r="BH606" s="265"/>
      <c r="BI606" s="607" t="e">
        <f>IF((0.67*BI607)&gt;BI601,"no","yes")</f>
        <v>#DIV/0!</v>
      </c>
      <c r="BJ606" s="607" t="e">
        <f>IF((0.67*BJ607)&gt;BJ601,"no","yes")</f>
        <v>#DIV/0!</v>
      </c>
      <c r="BK606" s="611"/>
      <c r="BL606" s="607" t="e">
        <f>IF((0.67*BL607)&gt;BL601,"no","yes")</f>
        <v>#DIV/0!</v>
      </c>
      <c r="BM606" s="607" t="e">
        <f>IF((0.67*BM607)&gt;BM601,"no","yes")</f>
        <v>#DIV/0!</v>
      </c>
      <c r="BN606" s="265"/>
      <c r="BO606" s="607" t="e">
        <f>IF((0.67*BO607)&gt;BO601,"no","yes")</f>
        <v>#DIV/0!</v>
      </c>
      <c r="BP606" s="607" t="e">
        <f>IF((0.67*BP607)&gt;BP601,"no","yes")</f>
        <v>#DIV/0!</v>
      </c>
      <c r="BQ606" s="265"/>
      <c r="BR606" s="607" t="e">
        <f>IF((0.67*BR607)&gt;BR601,"no","yes")</f>
        <v>#DIV/0!</v>
      </c>
      <c r="BS606" s="607" t="e">
        <f>IF((0.67*BS607)&gt;BS601,"no","yes")</f>
        <v>#DIV/0!</v>
      </c>
      <c r="BT606" s="265"/>
      <c r="BU606" s="607" t="e">
        <f>IF((0.67*BU607)&gt;BU601,"no","yes")</f>
        <v>#DIV/0!</v>
      </c>
      <c r="BV606" s="607" t="e">
        <f>IF((0.67*BV607)&gt;BV601,"no","yes")</f>
        <v>#DIV/0!</v>
      </c>
      <c r="BW606" s="265"/>
      <c r="BX606" s="481"/>
    </row>
    <row r="607" spans="1:76" s="2" customFormat="1" ht="14">
      <c r="A607" s="39"/>
      <c r="B607" s="269"/>
      <c r="C607" s="172"/>
      <c r="D607" s="843"/>
      <c r="E607" s="844"/>
      <c r="F607" s="844"/>
      <c r="G607" s="844"/>
      <c r="H607" s="844"/>
      <c r="I607" s="844"/>
      <c r="J607" s="845"/>
      <c r="K607" s="39"/>
      <c r="L607" s="39"/>
      <c r="M607" s="39"/>
      <c r="N607" s="39"/>
      <c r="O607" s="39"/>
      <c r="P607" s="39"/>
      <c r="Q607" s="39"/>
      <c r="R607" s="265"/>
      <c r="S607" s="269"/>
      <c r="T607" s="267"/>
      <c r="U607" s="185"/>
      <c r="V607" s="186"/>
      <c r="W607" s="187"/>
      <c r="Y607" s="526"/>
      <c r="Z607" s="5"/>
      <c r="AA607" s="5"/>
      <c r="AB607" s="5"/>
      <c r="AC607" s="5"/>
      <c r="AD607" s="5"/>
      <c r="AE607" s="5"/>
      <c r="AF607" s="5"/>
      <c r="AG607" s="5"/>
      <c r="AH607" s="5"/>
      <c r="AI607" s="5"/>
      <c r="AJ607" s="5"/>
      <c r="AK607" s="5"/>
      <c r="AL607" s="5"/>
      <c r="AM607" s="5"/>
      <c r="AN607" s="5"/>
      <c r="AO607" s="481"/>
      <c r="AP607" s="265"/>
      <c r="AQ607" s="265"/>
      <c r="AR607" s="265"/>
      <c r="AS607" s="606" t="s">
        <v>11</v>
      </c>
      <c r="AT607" s="607" t="e">
        <f>_xlfn.STDEV.P(AT581:AT600)</f>
        <v>#DIV/0!</v>
      </c>
      <c r="AU607" s="607" t="e">
        <f>_xlfn.STDEV.P(AU581:AU600)</f>
        <v>#DIV/0!</v>
      </c>
      <c r="AV607" s="606"/>
      <c r="AW607" s="607" t="e">
        <f>_xlfn.STDEV.P(AW581:AW600)</f>
        <v>#DIV/0!</v>
      </c>
      <c r="AX607" s="607" t="e">
        <f>_xlfn.STDEV.P(AX581:AX600)</f>
        <v>#DIV/0!</v>
      </c>
      <c r="AY607" s="265"/>
      <c r="AZ607" s="607" t="e">
        <f>_xlfn.STDEV.P(AZ581:AZ600)</f>
        <v>#DIV/0!</v>
      </c>
      <c r="BA607" s="607" t="e">
        <f>_xlfn.STDEV.P(BA581:BA600)</f>
        <v>#DIV/0!</v>
      </c>
      <c r="BB607" s="265"/>
      <c r="BC607" s="607" t="e">
        <f>_xlfn.STDEV.P(BC581:BC600)</f>
        <v>#DIV/0!</v>
      </c>
      <c r="BD607" s="607" t="e">
        <f>_xlfn.STDEV.P(BD581:BD600)</f>
        <v>#DIV/0!</v>
      </c>
      <c r="BE607" s="265"/>
      <c r="BF607" s="607" t="e">
        <f>_xlfn.STDEV.P(BF581:BF600)</f>
        <v>#DIV/0!</v>
      </c>
      <c r="BG607" s="607" t="e">
        <f>_xlfn.STDEV.P(BG581:BG600)</f>
        <v>#DIV/0!</v>
      </c>
      <c r="BH607" s="265"/>
      <c r="BI607" s="607" t="e">
        <f>_xlfn.STDEV.P(BI581:BI600)</f>
        <v>#DIV/0!</v>
      </c>
      <c r="BJ607" s="607" t="e">
        <f>_xlfn.STDEV.P(BJ581:BJ600)</f>
        <v>#DIV/0!</v>
      </c>
      <c r="BK607" s="265"/>
      <c r="BL607" s="607" t="e">
        <f>_xlfn.STDEV.P(BL581:BL600)</f>
        <v>#DIV/0!</v>
      </c>
      <c r="BM607" s="607" t="e">
        <f>_xlfn.STDEV.P(BM581:BM600)</f>
        <v>#DIV/0!</v>
      </c>
      <c r="BN607" s="265"/>
      <c r="BO607" s="607" t="e">
        <f>_xlfn.STDEV.P(BO581:BO600)</f>
        <v>#DIV/0!</v>
      </c>
      <c r="BP607" s="607" t="e">
        <f>_xlfn.STDEV.P(BP581:BP600)</f>
        <v>#DIV/0!</v>
      </c>
      <c r="BQ607" s="265"/>
      <c r="BR607" s="607" t="e">
        <f>_xlfn.STDEV.P(BR581:BR600)</f>
        <v>#DIV/0!</v>
      </c>
      <c r="BS607" s="607" t="e">
        <f>_xlfn.STDEV.P(BS581:BS600)</f>
        <v>#DIV/0!</v>
      </c>
      <c r="BT607" s="265"/>
      <c r="BU607" s="607" t="e">
        <f>_xlfn.STDEV.P(BU581:BU600)</f>
        <v>#DIV/0!</v>
      </c>
      <c r="BV607" s="607" t="e">
        <f>_xlfn.STDEV.P(BV581:BV600)</f>
        <v>#DIV/0!</v>
      </c>
      <c r="BW607" s="5"/>
      <c r="BX607" s="481"/>
    </row>
    <row r="608" spans="1:76" s="2" customFormat="1" ht="14">
      <c r="A608" s="39"/>
      <c r="B608" s="269"/>
      <c r="C608" s="174"/>
      <c r="D608" s="846"/>
      <c r="E608" s="847"/>
      <c r="F608" s="847"/>
      <c r="G608" s="847"/>
      <c r="H608" s="847"/>
      <c r="I608" s="847"/>
      <c r="J608" s="848"/>
      <c r="K608" s="39"/>
      <c r="L608" s="39"/>
      <c r="M608" s="39"/>
      <c r="N608" s="39"/>
      <c r="O608" s="39"/>
      <c r="P608" s="39"/>
      <c r="Q608" s="39"/>
      <c r="R608" s="188" t="s">
        <v>137</v>
      </c>
      <c r="S608" s="39"/>
      <c r="T608" s="174"/>
      <c r="U608" s="189"/>
      <c r="V608" s="190"/>
      <c r="W608" s="191"/>
      <c r="Y608" s="526"/>
      <c r="Z608" s="5"/>
      <c r="AA608" s="5"/>
      <c r="AB608" s="5"/>
      <c r="AC608" s="5"/>
      <c r="AD608" s="5"/>
      <c r="AE608" s="5"/>
      <c r="AF608" s="5"/>
      <c r="AG608" s="5"/>
      <c r="AH608" s="5"/>
      <c r="AI608" s="5"/>
      <c r="AJ608" s="5"/>
      <c r="AK608" s="5"/>
      <c r="AL608" s="5"/>
      <c r="AM608" s="5"/>
      <c r="AN608" s="5"/>
      <c r="AO608" s="481"/>
      <c r="AP608" s="265"/>
      <c r="AQ608" s="265"/>
      <c r="AR608" s="265"/>
      <c r="AS608" s="611" t="s">
        <v>98</v>
      </c>
      <c r="AT608" s="612">
        <f>COUNTIF(AT581:AT600,"&gt;0")</f>
        <v>0</v>
      </c>
      <c r="AU608" s="612">
        <f>COUNTIF(AU581:AU600,"&gt;0")</f>
        <v>0</v>
      </c>
      <c r="AV608" s="611"/>
      <c r="AW608" s="612">
        <f>COUNTIF(AW581:AW600,"&gt;0")</f>
        <v>0</v>
      </c>
      <c r="AX608" s="612">
        <f>COUNTIF(AX581:AX600,"&gt;0")</f>
        <v>0</v>
      </c>
      <c r="AY608" s="265"/>
      <c r="AZ608" s="612">
        <f>COUNTIF(AZ581:AZ600,"&gt;0")</f>
        <v>0</v>
      </c>
      <c r="BA608" s="612">
        <f>COUNTIF(BA581:BA600,"&gt;0")</f>
        <v>0</v>
      </c>
      <c r="BB608" s="265"/>
      <c r="BC608" s="612">
        <f>COUNTIF(BC581:BC600,"&gt;0")</f>
        <v>0</v>
      </c>
      <c r="BD608" s="612">
        <f>COUNTIF(BD581:BD600,"&gt;0")</f>
        <v>0</v>
      </c>
      <c r="BE608" s="265"/>
      <c r="BF608" s="612">
        <f>COUNTIF(BF581:BF600,"&gt;0")</f>
        <v>0</v>
      </c>
      <c r="BG608" s="612">
        <f>COUNTIF(BG581:BG600,"&gt;0")</f>
        <v>0</v>
      </c>
      <c r="BH608" s="265"/>
      <c r="BI608" s="612">
        <f>COUNTIF(BI581:BI600,"&gt;0")</f>
        <v>0</v>
      </c>
      <c r="BJ608" s="612">
        <f>COUNTIF(BJ581:BJ600,"&gt;0")</f>
        <v>0</v>
      </c>
      <c r="BK608" s="265"/>
      <c r="BL608" s="612">
        <f>COUNTIF(BL581:BL600,"&gt;0")</f>
        <v>0</v>
      </c>
      <c r="BM608" s="612">
        <f>COUNTIF(BM581:BM600,"&gt;0")</f>
        <v>0</v>
      </c>
      <c r="BN608" s="265"/>
      <c r="BO608" s="612">
        <f>COUNTIF(BO581:BO600,"&gt;0")</f>
        <v>0</v>
      </c>
      <c r="BP608" s="612">
        <f>COUNTIF(BP581:BP600,"&gt;0")</f>
        <v>0</v>
      </c>
      <c r="BQ608" s="265"/>
      <c r="BR608" s="612">
        <f>COUNTIF(BR581:BR600,"&gt;0")</f>
        <v>0</v>
      </c>
      <c r="BS608" s="612">
        <f>COUNTIF(BS581:BS600,"&gt;0")</f>
        <v>0</v>
      </c>
      <c r="BT608" s="265"/>
      <c r="BU608" s="612">
        <f>COUNTIF(BU581:BU600,"&gt;0")</f>
        <v>0</v>
      </c>
      <c r="BV608" s="612">
        <f>COUNTIF(BV581:BV600,"&gt;0")</f>
        <v>0</v>
      </c>
      <c r="BW608" s="5"/>
      <c r="BX608" s="481"/>
    </row>
    <row r="609" spans="1:76" s="2" customFormat="1" ht="14">
      <c r="A609" s="39"/>
      <c r="B609" s="269"/>
      <c r="C609" s="174"/>
      <c r="D609" s="203"/>
      <c r="E609" s="203"/>
      <c r="F609" s="203"/>
      <c r="G609" s="203"/>
      <c r="H609" s="203"/>
      <c r="I609" s="203"/>
      <c r="J609" s="203"/>
      <c r="K609" s="39"/>
      <c r="L609" s="39"/>
      <c r="M609" s="39"/>
      <c r="N609" s="39"/>
      <c r="O609" s="39"/>
      <c r="P609" s="39"/>
      <c r="Q609" s="39"/>
      <c r="R609" s="192" t="s">
        <v>36</v>
      </c>
      <c r="S609" s="39"/>
      <c r="T609" s="174"/>
      <c r="U609" s="189"/>
      <c r="V609" s="190"/>
      <c r="W609" s="191"/>
      <c r="Y609" s="526"/>
      <c r="Z609" s="5"/>
      <c r="AA609" s="5"/>
      <c r="AB609" s="5"/>
      <c r="AC609" s="5"/>
      <c r="AD609" s="5"/>
      <c r="AE609" s="5"/>
      <c r="AF609" s="5"/>
      <c r="AG609" s="5"/>
      <c r="AH609" s="5"/>
      <c r="AI609" s="5"/>
      <c r="AJ609" s="5"/>
      <c r="AK609" s="5"/>
      <c r="AL609" s="5"/>
      <c r="AM609" s="5"/>
      <c r="AN609" s="5"/>
      <c r="AO609" s="481"/>
      <c r="AP609" s="5"/>
      <c r="AQ609" s="5"/>
      <c r="AR609" s="5"/>
      <c r="AS609" s="310"/>
      <c r="AT609" s="310"/>
      <c r="AU609" s="310"/>
      <c r="AV609" s="310"/>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481"/>
    </row>
    <row r="610" spans="1:76" s="2" customFormat="1" ht="14">
      <c r="A610" s="39"/>
      <c r="B610" s="269"/>
      <c r="C610" s="174"/>
      <c r="D610" s="203"/>
      <c r="E610" s="203"/>
      <c r="F610" s="203"/>
      <c r="G610" s="203"/>
      <c r="H610" s="203"/>
      <c r="I610" s="203"/>
      <c r="J610" s="203"/>
      <c r="K610" s="39"/>
      <c r="L610" s="39"/>
      <c r="M610" s="39"/>
      <c r="N610" s="39"/>
      <c r="O610" s="39"/>
      <c r="P610" s="39"/>
      <c r="Q610" s="39"/>
      <c r="R610" s="39"/>
      <c r="S610" s="39"/>
      <c r="T610" s="174"/>
      <c r="U610" s="193"/>
      <c r="V610" s="194"/>
      <c r="W610" s="195"/>
      <c r="Y610" s="526"/>
      <c r="Z610" s="5"/>
      <c r="AA610" s="5"/>
      <c r="AB610" s="5"/>
      <c r="AC610" s="5"/>
      <c r="AD610" s="5"/>
      <c r="AE610" s="5"/>
      <c r="AF610" s="5"/>
      <c r="AG610" s="5"/>
      <c r="AH610" s="5"/>
      <c r="AI610" s="5"/>
      <c r="AJ610" s="5"/>
      <c r="AK610" s="5"/>
      <c r="AL610" s="5"/>
      <c r="AM610" s="5"/>
      <c r="AN610" s="5"/>
      <c r="AO610" s="481"/>
      <c r="AP610" s="5"/>
      <c r="AQ610" s="5"/>
      <c r="AR610" s="5"/>
      <c r="AS610" s="310"/>
      <c r="AT610" s="310"/>
      <c r="AU610" s="310"/>
      <c r="AV610" s="310"/>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481"/>
    </row>
    <row r="611" spans="1:76" s="2" customFormat="1" ht="14">
      <c r="B611" s="5"/>
      <c r="S611" s="83"/>
      <c r="T611" s="83"/>
      <c r="Y611" s="526"/>
      <c r="Z611" s="5"/>
      <c r="AA611" s="5"/>
      <c r="AB611" s="5"/>
      <c r="AC611" s="5"/>
      <c r="AD611" s="5"/>
      <c r="AE611" s="5"/>
      <c r="AF611" s="5"/>
      <c r="AG611" s="5"/>
      <c r="AH611" s="5"/>
      <c r="AI611" s="5"/>
      <c r="AJ611" s="5"/>
      <c r="AK611" s="5"/>
      <c r="AL611" s="5"/>
      <c r="AM611" s="5"/>
      <c r="AN611" s="5"/>
      <c r="AO611" s="481"/>
      <c r="AP611" s="310"/>
      <c r="AQ611" s="310"/>
      <c r="AR611" s="310"/>
      <c r="AS611" s="310"/>
      <c r="AT611" s="310"/>
      <c r="AU611" s="310"/>
      <c r="AV611" s="310"/>
      <c r="AW611" s="310"/>
      <c r="AX611" s="310"/>
      <c r="AY611" s="310"/>
      <c r="AZ611" s="310"/>
      <c r="BA611" s="310"/>
      <c r="BB611" s="310"/>
      <c r="BC611" s="310"/>
      <c r="BD611" s="310"/>
      <c r="BE611" s="310"/>
      <c r="BF611" s="310"/>
      <c r="BG611" s="310"/>
      <c r="BH611" s="310"/>
      <c r="BI611" s="310"/>
      <c r="BJ611" s="310"/>
      <c r="BK611" s="310"/>
      <c r="BL611" s="310"/>
      <c r="BM611" s="310"/>
      <c r="BN611" s="310"/>
      <c r="BO611" s="310"/>
      <c r="BP611" s="310"/>
      <c r="BQ611" s="310"/>
      <c r="BR611" s="310"/>
      <c r="BS611" s="310"/>
      <c r="BT611" s="310"/>
      <c r="BU611" s="310"/>
      <c r="BV611" s="310"/>
      <c r="BW611" s="310"/>
      <c r="BX611" s="481"/>
    </row>
    <row r="612" spans="1:76" s="57" customFormat="1" ht="18">
      <c r="A612" s="138">
        <f>A578+1</f>
        <v>17</v>
      </c>
      <c r="B612" s="298"/>
      <c r="C612" s="139" t="str">
        <f>VariableConventionalDirectEmissions</f>
        <v>Direct Emissions per CONVENTIONAL Functional Unit</v>
      </c>
      <c r="D612" s="213"/>
      <c r="E612" s="213"/>
      <c r="F612" s="213"/>
      <c r="G612" s="213"/>
      <c r="J612" s="213"/>
      <c r="K612" s="213"/>
      <c r="L612" s="181"/>
      <c r="M612" s="181"/>
      <c r="N612" s="181"/>
      <c r="R612" s="839" t="s">
        <v>154</v>
      </c>
      <c r="S612" s="839"/>
      <c r="T612" s="839"/>
      <c r="U612" s="839"/>
      <c r="Y612" s="526"/>
      <c r="Z612" s="481"/>
      <c r="AA612" s="481"/>
      <c r="AB612" s="481"/>
      <c r="AC612" s="481"/>
      <c r="AD612" s="481"/>
      <c r="AE612" s="481"/>
      <c r="AF612" s="481"/>
      <c r="AG612" s="481"/>
      <c r="AH612" s="481"/>
      <c r="AI612" s="481"/>
      <c r="AJ612" s="481"/>
      <c r="AK612" s="481"/>
      <c r="AL612" s="481"/>
      <c r="AM612" s="481"/>
      <c r="AN612" s="481"/>
      <c r="AO612" s="481"/>
      <c r="AP612" s="614">
        <f>A612</f>
        <v>17</v>
      </c>
      <c r="AQ612" s="614" t="str">
        <f>C612</f>
        <v>Direct Emissions per CONVENTIONAL Functional Unit</v>
      </c>
      <c r="AR612" s="615"/>
      <c r="AS612" s="616"/>
      <c r="AT612" s="616"/>
      <c r="AU612" s="616"/>
      <c r="AV612" s="616"/>
      <c r="AW612" s="615"/>
      <c r="AX612" s="615"/>
      <c r="AY612" s="615"/>
      <c r="AZ612" s="615"/>
      <c r="BA612" s="615"/>
      <c r="BB612" s="615"/>
      <c r="BC612" s="615"/>
      <c r="BD612" s="615"/>
      <c r="BE612" s="615"/>
      <c r="BF612" s="615"/>
      <c r="BG612" s="615"/>
      <c r="BH612" s="615"/>
      <c r="BI612" s="615"/>
      <c r="BJ612" s="615"/>
      <c r="BK612" s="615"/>
      <c r="BL612" s="615"/>
      <c r="BM612" s="615"/>
      <c r="BN612" s="615"/>
      <c r="BO612" s="615"/>
      <c r="BP612" s="615"/>
      <c r="BQ612" s="615"/>
      <c r="BR612" s="615"/>
      <c r="BS612" s="615"/>
      <c r="BT612" s="615"/>
      <c r="BU612" s="615"/>
      <c r="BV612" s="615"/>
      <c r="BW612" s="615"/>
      <c r="BX612" s="481"/>
    </row>
    <row r="613" spans="1:76" s="2" customFormat="1" ht="14">
      <c r="A613" s="199"/>
      <c r="B613" s="299"/>
      <c r="C613" s="199"/>
      <c r="D613" s="130"/>
      <c r="E613" s="130"/>
      <c r="F613" s="130"/>
      <c r="G613" s="130"/>
      <c r="J613" s="130"/>
      <c r="K613" s="130"/>
      <c r="L613" s="174"/>
      <c r="M613" s="174"/>
      <c r="N613" s="174"/>
      <c r="S613" s="83"/>
      <c r="T613" s="83"/>
      <c r="Y613" s="526"/>
      <c r="Z613" s="5"/>
      <c r="AA613" s="5"/>
      <c r="AB613" s="5"/>
      <c r="AC613" s="5"/>
      <c r="AD613" s="5"/>
      <c r="AE613" s="5"/>
      <c r="AF613" s="5"/>
      <c r="AG613" s="5"/>
      <c r="AH613" s="5"/>
      <c r="AI613" s="5"/>
      <c r="AJ613" s="5"/>
      <c r="AK613" s="5"/>
      <c r="AL613" s="5"/>
      <c r="AM613" s="5"/>
      <c r="AN613" s="5"/>
      <c r="AO613" s="481"/>
      <c r="AP613" s="269"/>
      <c r="AQ613" s="269"/>
      <c r="AR613" s="269"/>
      <c r="AS613" s="269"/>
      <c r="AT613" s="586" t="s">
        <v>230</v>
      </c>
      <c r="AU613" s="586"/>
      <c r="AV613" s="269"/>
      <c r="AW613" s="586" t="s">
        <v>1</v>
      </c>
      <c r="AX613" s="586"/>
      <c r="AY613" s="269"/>
      <c r="AZ613" s="586" t="s">
        <v>2</v>
      </c>
      <c r="BA613" s="586"/>
      <c r="BB613" s="269"/>
      <c r="BC613" s="586" t="s">
        <v>283</v>
      </c>
      <c r="BD613" s="586"/>
      <c r="BE613" s="269"/>
      <c r="BF613" s="586" t="s">
        <v>284</v>
      </c>
      <c r="BG613" s="586"/>
      <c r="BH613" s="269"/>
      <c r="BI613" s="586" t="s">
        <v>3</v>
      </c>
      <c r="BJ613" s="586"/>
      <c r="BK613" s="269"/>
      <c r="BL613" s="586" t="s">
        <v>4</v>
      </c>
      <c r="BM613" s="586"/>
      <c r="BN613" s="269"/>
      <c r="BO613" s="586" t="s">
        <v>5</v>
      </c>
      <c r="BP613" s="586"/>
      <c r="BQ613" s="269"/>
      <c r="BR613" s="586" t="s">
        <v>6</v>
      </c>
      <c r="BS613" s="586"/>
      <c r="BT613" s="269"/>
      <c r="BU613" s="586" t="s">
        <v>34</v>
      </c>
      <c r="BV613" s="586"/>
      <c r="BW613" s="269"/>
      <c r="BX613" s="481"/>
    </row>
    <row r="614" spans="1:76" s="2" customFormat="1" ht="31" thickBot="1">
      <c r="A614" s="173" t="s">
        <v>39</v>
      </c>
      <c r="B614" s="300" t="s">
        <v>9</v>
      </c>
      <c r="C614" s="211" t="s">
        <v>139</v>
      </c>
      <c r="D614" s="4" t="s">
        <v>40</v>
      </c>
      <c r="E614" s="4" t="s">
        <v>234</v>
      </c>
      <c r="F614" s="211" t="s">
        <v>113</v>
      </c>
      <c r="G614" s="211" t="s">
        <v>424</v>
      </c>
      <c r="H614" s="4" t="s">
        <v>59</v>
      </c>
      <c r="I614" s="695" t="s">
        <v>425</v>
      </c>
      <c r="J614" s="212" t="s">
        <v>133</v>
      </c>
      <c r="K614" s="149" t="s">
        <v>140</v>
      </c>
      <c r="L614" s="150" t="s">
        <v>100</v>
      </c>
      <c r="M614" s="151" t="s">
        <v>141</v>
      </c>
      <c r="N614" s="152" t="s">
        <v>135</v>
      </c>
      <c r="O614" s="152" t="s">
        <v>57</v>
      </c>
      <c r="P614" s="153"/>
      <c r="Q614" s="363" t="s">
        <v>272</v>
      </c>
      <c r="R614" s="364" t="s">
        <v>56</v>
      </c>
      <c r="S614" s="258" t="s">
        <v>41</v>
      </c>
      <c r="T614" s="364" t="s">
        <v>136</v>
      </c>
      <c r="U614" s="419" t="s">
        <v>42</v>
      </c>
      <c r="V614" s="153"/>
      <c r="W614" s="153"/>
      <c r="Y614" s="526"/>
      <c r="Z614" s="5"/>
      <c r="AA614" s="5"/>
      <c r="AB614" s="5"/>
      <c r="AC614" s="5"/>
      <c r="AD614" s="5"/>
      <c r="AE614" s="5"/>
      <c r="AF614" s="5"/>
      <c r="AG614" s="5"/>
      <c r="AH614" s="5"/>
      <c r="AI614" s="5"/>
      <c r="AJ614" s="5"/>
      <c r="AK614" s="5"/>
      <c r="AL614" s="5"/>
      <c r="AM614" s="5"/>
      <c r="AN614" s="5"/>
      <c r="AO614" s="481"/>
      <c r="AP614" s="594"/>
      <c r="AQ614" s="594"/>
      <c r="AR614" s="419" t="s">
        <v>131</v>
      </c>
      <c r="AS614" s="594"/>
      <c r="AT614" s="596" t="s">
        <v>56</v>
      </c>
      <c r="AU614" s="258" t="s">
        <v>41</v>
      </c>
      <c r="AV614" s="594"/>
      <c r="AW614" s="596" t="s">
        <v>56</v>
      </c>
      <c r="AX614" s="258" t="s">
        <v>41</v>
      </c>
      <c r="AY614" s="594"/>
      <c r="AZ614" s="596" t="s">
        <v>56</v>
      </c>
      <c r="BA614" s="258" t="s">
        <v>41</v>
      </c>
      <c r="BB614" s="594"/>
      <c r="BC614" s="596" t="s">
        <v>56</v>
      </c>
      <c r="BD614" s="258" t="s">
        <v>41</v>
      </c>
      <c r="BE614" s="594"/>
      <c r="BF614" s="596" t="s">
        <v>56</v>
      </c>
      <c r="BG614" s="258" t="s">
        <v>41</v>
      </c>
      <c r="BH614" s="594"/>
      <c r="BI614" s="596" t="s">
        <v>56</v>
      </c>
      <c r="BJ614" s="258" t="s">
        <v>41</v>
      </c>
      <c r="BK614" s="594"/>
      <c r="BL614" s="596" t="s">
        <v>56</v>
      </c>
      <c r="BM614" s="258" t="s">
        <v>41</v>
      </c>
      <c r="BN614" s="594"/>
      <c r="BO614" s="596" t="s">
        <v>56</v>
      </c>
      <c r="BP614" s="258" t="s">
        <v>41</v>
      </c>
      <c r="BQ614" s="594"/>
      <c r="BR614" s="596" t="s">
        <v>56</v>
      </c>
      <c r="BS614" s="258" t="s">
        <v>41</v>
      </c>
      <c r="BT614" s="594"/>
      <c r="BU614" s="596" t="s">
        <v>56</v>
      </c>
      <c r="BV614" s="258" t="s">
        <v>41</v>
      </c>
      <c r="BW614" s="594"/>
      <c r="BX614" s="481"/>
    </row>
    <row r="615" spans="1:76" s="2" customFormat="1" ht="14">
      <c r="A615" s="159">
        <v>1</v>
      </c>
      <c r="B615" s="301" t="str">
        <f t="shared" ref="B615:B634" si="256">CONCATENATE(E615,": ",C615)</f>
        <v xml:space="preserve">: </v>
      </c>
      <c r="C615" s="160"/>
      <c r="D615" s="160"/>
      <c r="E615" s="160"/>
      <c r="F615" s="160"/>
      <c r="G615" s="161"/>
      <c r="H615" s="162"/>
      <c r="I615" s="162"/>
      <c r="J615" s="163"/>
      <c r="K615" s="164"/>
      <c r="L615" s="170"/>
      <c r="M615" s="659" t="s">
        <v>193</v>
      </c>
      <c r="N615" s="163"/>
      <c r="O615" s="163"/>
      <c r="P615" s="165"/>
      <c r="Q615" s="365"/>
      <c r="R615" s="259" t="str">
        <f>IF(Q615="Y","",IF(AND(L615="",J615=""),"",IF(L615="",J615,L615)))</f>
        <v/>
      </c>
      <c r="S615" s="260" t="str">
        <f>IF(R615="","",IF(R643="Y",T615,IF(R615&gt;=R635-$AA$35*R639,IF(R615&lt;=R635+$AA$35*R639,R615,""),"")))</f>
        <v/>
      </c>
      <c r="T615" s="259" t="str">
        <f>IF(Q615="Y","",IF(AND(L615="",J615=""),"",IF(L615="",J615*N615,L615*N615)))</f>
        <v/>
      </c>
      <c r="U615" s="259" t="str">
        <f t="shared" ref="U615:U634" si="257">IF(AND(M615="",K615=""),"",IF(M615="",K615,M615))</f>
        <v>t CO2-eq/TWh</v>
      </c>
      <c r="V615" s="39"/>
      <c r="W615" s="39"/>
      <c r="Y615" s="526"/>
      <c r="Z615" s="5"/>
      <c r="AA615" s="5"/>
      <c r="AB615" s="5"/>
      <c r="AC615" s="5"/>
      <c r="AD615" s="5"/>
      <c r="AE615" s="5"/>
      <c r="AF615" s="5"/>
      <c r="AG615" s="5"/>
      <c r="AH615" s="5"/>
      <c r="AI615" s="5"/>
      <c r="AJ615" s="5"/>
      <c r="AK615" s="5"/>
      <c r="AL615" s="5"/>
      <c r="AM615" s="5"/>
      <c r="AN615" s="5"/>
      <c r="AO615" s="481"/>
      <c r="AP615" s="269"/>
      <c r="AQ615" s="269"/>
      <c r="AR615" s="597" t="str">
        <f>$U615</f>
        <v>t CO2-eq/TWh</v>
      </c>
      <c r="AS615" s="269"/>
      <c r="AT615" s="598" t="str">
        <f>IF($E615=$AT$47,R615,"")</f>
        <v/>
      </c>
      <c r="AU615" s="598" t="str">
        <f>IF($E615=$AT$47,S615,"")</f>
        <v/>
      </c>
      <c r="AV615" s="269"/>
      <c r="AW615" s="598" t="str">
        <f t="shared" ref="AW615:AX634" si="258">IF($E615=$AW$83,R615,"")</f>
        <v/>
      </c>
      <c r="AX615" s="598" t="str">
        <f t="shared" si="258"/>
        <v/>
      </c>
      <c r="AY615" s="269"/>
      <c r="AZ615" s="598" t="str">
        <f t="shared" ref="AZ615:BA634" si="259">IF($E615=$AZ$83,R615,"")</f>
        <v/>
      </c>
      <c r="BA615" s="598" t="str">
        <f t="shared" si="259"/>
        <v/>
      </c>
      <c r="BB615" s="269"/>
      <c r="BC615" s="598" t="str">
        <f t="shared" ref="BC615:BD634" si="260">IF($E615=$BC$83,R615,"")</f>
        <v/>
      </c>
      <c r="BD615" s="598" t="str">
        <f t="shared" si="260"/>
        <v/>
      </c>
      <c r="BE615" s="269"/>
      <c r="BF615" s="598" t="str">
        <f t="shared" ref="BF615:BG634" si="261">IF($E615=$BF$83,R615,"")</f>
        <v/>
      </c>
      <c r="BG615" s="598" t="str">
        <f t="shared" si="261"/>
        <v/>
      </c>
      <c r="BH615" s="269"/>
      <c r="BI615" s="598" t="str">
        <f t="shared" ref="BI615:BJ634" si="262">IF($E615=$BI$83,R615,"")</f>
        <v/>
      </c>
      <c r="BJ615" s="598" t="str">
        <f t="shared" si="262"/>
        <v/>
      </c>
      <c r="BK615" s="269"/>
      <c r="BL615" s="598" t="str">
        <f t="shared" ref="BL615:BM634" si="263">IF($E615=$BL$83,R615,"")</f>
        <v/>
      </c>
      <c r="BM615" s="598" t="str">
        <f t="shared" si="263"/>
        <v/>
      </c>
      <c r="BN615" s="269"/>
      <c r="BO615" s="598" t="str">
        <f t="shared" ref="BO615:BP634" si="264">IF($E615=$BO$83,R615,"")</f>
        <v/>
      </c>
      <c r="BP615" s="598" t="str">
        <f t="shared" si="264"/>
        <v/>
      </c>
      <c r="BQ615" s="269"/>
      <c r="BR615" s="598" t="str">
        <f t="shared" ref="BR615:BS634" si="265">IF($E615=$BR$83,R615,"")</f>
        <v/>
      </c>
      <c r="BS615" s="598" t="str">
        <f t="shared" si="265"/>
        <v/>
      </c>
      <c r="BT615" s="269"/>
      <c r="BU615" s="598" t="str">
        <f t="shared" ref="BU615:BV634" si="266">IF($E615=$BU$83,R615,"")</f>
        <v/>
      </c>
      <c r="BV615" s="598" t="str">
        <f t="shared" si="266"/>
        <v/>
      </c>
      <c r="BW615" s="269"/>
      <c r="BX615" s="481"/>
    </row>
    <row r="616" spans="1:76" s="2" customFormat="1" ht="14">
      <c r="A616" s="159">
        <v>2</v>
      </c>
      <c r="B616" s="301" t="str">
        <f t="shared" si="256"/>
        <v xml:space="preserve">: </v>
      </c>
      <c r="C616" s="160"/>
      <c r="D616" s="160"/>
      <c r="E616" s="160"/>
      <c r="F616" s="160"/>
      <c r="G616" s="161"/>
      <c r="H616" s="162"/>
      <c r="I616" s="162"/>
      <c r="J616" s="163"/>
      <c r="K616" s="163"/>
      <c r="L616" s="170"/>
      <c r="M616" s="659" t="s">
        <v>193</v>
      </c>
      <c r="N616" s="163"/>
      <c r="O616" s="163"/>
      <c r="P616" s="165"/>
      <c r="Q616" s="365"/>
      <c r="R616" s="259" t="str">
        <f t="shared" ref="R616:R634" si="267">IF(Q616="Y","",IF(AND(L616="",J616=""),"",IF(L616="",J616,L616)))</f>
        <v/>
      </c>
      <c r="S616" s="260" t="str">
        <f>IF(R616="","",IF(R643="Y",T616,IF(R616&gt;=R635-$AA$35*R639,IF(R616&lt;=R635+$AA$35*R639,R616,""),"")))</f>
        <v/>
      </c>
      <c r="T616" s="259" t="str">
        <f t="shared" ref="T616:T634" si="268">IF(Q616="Y","",IF(AND(L616="",J616=""),"",IF(L616="",J616*N616,L616*N616)))</f>
        <v/>
      </c>
      <c r="U616" s="259" t="str">
        <f t="shared" si="257"/>
        <v>t CO2-eq/TWh</v>
      </c>
      <c r="V616" s="39"/>
      <c r="W616" s="39"/>
      <c r="Y616" s="526"/>
      <c r="Z616" s="5"/>
      <c r="AA616" s="5"/>
      <c r="AB616" s="5"/>
      <c r="AC616" s="5"/>
      <c r="AD616" s="5"/>
      <c r="AE616" s="5"/>
      <c r="AF616" s="5"/>
      <c r="AG616" s="5"/>
      <c r="AH616" s="5"/>
      <c r="AI616" s="5"/>
      <c r="AJ616" s="5"/>
      <c r="AK616" s="5"/>
      <c r="AL616" s="5"/>
      <c r="AM616" s="5"/>
      <c r="AN616" s="5"/>
      <c r="AO616" s="481"/>
      <c r="AP616" s="269"/>
      <c r="AQ616" s="269"/>
      <c r="AR616" s="600"/>
      <c r="AS616" s="269"/>
      <c r="AT616" s="598" t="str">
        <f t="shared" ref="AT616:AU634" si="269">IF($E616=$AT$47,R616,"")</f>
        <v/>
      </c>
      <c r="AU616" s="598" t="str">
        <f t="shared" si="269"/>
        <v/>
      </c>
      <c r="AV616" s="269"/>
      <c r="AW616" s="598" t="str">
        <f t="shared" si="258"/>
        <v/>
      </c>
      <c r="AX616" s="598" t="str">
        <f t="shared" si="258"/>
        <v/>
      </c>
      <c r="AY616" s="269"/>
      <c r="AZ616" s="598" t="str">
        <f t="shared" si="259"/>
        <v/>
      </c>
      <c r="BA616" s="598" t="str">
        <f t="shared" si="259"/>
        <v/>
      </c>
      <c r="BB616" s="269"/>
      <c r="BC616" s="598" t="str">
        <f t="shared" si="260"/>
        <v/>
      </c>
      <c r="BD616" s="598" t="str">
        <f t="shared" si="260"/>
        <v/>
      </c>
      <c r="BE616" s="269"/>
      <c r="BF616" s="598" t="str">
        <f t="shared" si="261"/>
        <v/>
      </c>
      <c r="BG616" s="598" t="str">
        <f t="shared" si="261"/>
        <v/>
      </c>
      <c r="BH616" s="269"/>
      <c r="BI616" s="598" t="str">
        <f t="shared" si="262"/>
        <v/>
      </c>
      <c r="BJ616" s="598" t="str">
        <f t="shared" si="262"/>
        <v/>
      </c>
      <c r="BK616" s="269"/>
      <c r="BL616" s="598" t="str">
        <f t="shared" si="263"/>
        <v/>
      </c>
      <c r="BM616" s="598" t="str">
        <f t="shared" si="263"/>
        <v/>
      </c>
      <c r="BN616" s="269"/>
      <c r="BO616" s="598" t="str">
        <f t="shared" si="264"/>
        <v/>
      </c>
      <c r="BP616" s="598" t="str">
        <f t="shared" si="264"/>
        <v/>
      </c>
      <c r="BQ616" s="269"/>
      <c r="BR616" s="598" t="str">
        <f t="shared" si="265"/>
        <v/>
      </c>
      <c r="BS616" s="598" t="str">
        <f t="shared" si="265"/>
        <v/>
      </c>
      <c r="BT616" s="269"/>
      <c r="BU616" s="598" t="str">
        <f t="shared" si="266"/>
        <v/>
      </c>
      <c r="BV616" s="598" t="str">
        <f t="shared" si="266"/>
        <v/>
      </c>
      <c r="BW616" s="269"/>
      <c r="BX616" s="481"/>
    </row>
    <row r="617" spans="1:76" s="2" customFormat="1" ht="14">
      <c r="A617" s="159">
        <v>3</v>
      </c>
      <c r="B617" s="301" t="str">
        <f>CONCATENATE(E617,": ",C617)</f>
        <v xml:space="preserve">: </v>
      </c>
      <c r="C617" s="168"/>
      <c r="D617" s="162"/>
      <c r="E617" s="162"/>
      <c r="F617" s="169"/>
      <c r="G617" s="161"/>
      <c r="H617" s="162"/>
      <c r="I617" s="162"/>
      <c r="J617" s="170"/>
      <c r="K617" s="170"/>
      <c r="L617" s="170"/>
      <c r="M617" s="659" t="s">
        <v>193</v>
      </c>
      <c r="N617" s="163"/>
      <c r="O617" s="163"/>
      <c r="P617" s="165"/>
      <c r="Q617" s="365"/>
      <c r="R617" s="259" t="str">
        <f t="shared" si="267"/>
        <v/>
      </c>
      <c r="S617" s="260" t="str">
        <f>IF(R617="","",IF(R643="Y",T617,IF(R617&gt;=R635-$AA$35*R639,IF(R617&lt;=R635+$AA$35*R639,R617,""),"")))</f>
        <v/>
      </c>
      <c r="T617" s="259" t="str">
        <f t="shared" si="268"/>
        <v/>
      </c>
      <c r="U617" s="259" t="str">
        <f t="shared" si="257"/>
        <v>t CO2-eq/TWh</v>
      </c>
      <c r="V617" s="39"/>
      <c r="W617" s="39"/>
      <c r="Y617" s="526"/>
      <c r="Z617" s="5"/>
      <c r="AA617" s="5"/>
      <c r="AB617" s="5"/>
      <c r="AC617" s="5"/>
      <c r="AD617" s="5"/>
      <c r="AE617" s="5"/>
      <c r="AF617" s="5"/>
      <c r="AG617" s="5"/>
      <c r="AH617" s="5"/>
      <c r="AI617" s="5"/>
      <c r="AJ617" s="5"/>
      <c r="AK617" s="5"/>
      <c r="AL617" s="5"/>
      <c r="AM617" s="5"/>
      <c r="AN617" s="5"/>
      <c r="AO617" s="481"/>
      <c r="AP617" s="269"/>
      <c r="AQ617" s="269"/>
      <c r="AR617" s="600"/>
      <c r="AS617" s="269"/>
      <c r="AT617" s="598" t="str">
        <f t="shared" si="269"/>
        <v/>
      </c>
      <c r="AU617" s="598" t="str">
        <f t="shared" si="269"/>
        <v/>
      </c>
      <c r="AV617" s="269"/>
      <c r="AW617" s="598" t="str">
        <f t="shared" si="258"/>
        <v/>
      </c>
      <c r="AX617" s="598" t="str">
        <f t="shared" si="258"/>
        <v/>
      </c>
      <c r="AY617" s="269"/>
      <c r="AZ617" s="598" t="str">
        <f t="shared" si="259"/>
        <v/>
      </c>
      <c r="BA617" s="598" t="str">
        <f t="shared" si="259"/>
        <v/>
      </c>
      <c r="BB617" s="269"/>
      <c r="BC617" s="598" t="str">
        <f t="shared" si="260"/>
        <v/>
      </c>
      <c r="BD617" s="598" t="str">
        <f t="shared" si="260"/>
        <v/>
      </c>
      <c r="BE617" s="269"/>
      <c r="BF617" s="598" t="str">
        <f t="shared" si="261"/>
        <v/>
      </c>
      <c r="BG617" s="598" t="str">
        <f t="shared" si="261"/>
        <v/>
      </c>
      <c r="BH617" s="269"/>
      <c r="BI617" s="598" t="str">
        <f t="shared" si="262"/>
        <v/>
      </c>
      <c r="BJ617" s="598" t="str">
        <f t="shared" si="262"/>
        <v/>
      </c>
      <c r="BK617" s="269"/>
      <c r="BL617" s="598" t="str">
        <f t="shared" si="263"/>
        <v/>
      </c>
      <c r="BM617" s="598" t="str">
        <f t="shared" si="263"/>
        <v/>
      </c>
      <c r="BN617" s="269"/>
      <c r="BO617" s="598" t="str">
        <f t="shared" si="264"/>
        <v/>
      </c>
      <c r="BP617" s="598" t="str">
        <f t="shared" si="264"/>
        <v/>
      </c>
      <c r="BQ617" s="269"/>
      <c r="BR617" s="598" t="str">
        <f t="shared" si="265"/>
        <v/>
      </c>
      <c r="BS617" s="598" t="str">
        <f t="shared" si="265"/>
        <v/>
      </c>
      <c r="BT617" s="269"/>
      <c r="BU617" s="598" t="str">
        <f t="shared" si="266"/>
        <v/>
      </c>
      <c r="BV617" s="598" t="str">
        <f t="shared" si="266"/>
        <v/>
      </c>
      <c r="BW617" s="269"/>
      <c r="BX617" s="481"/>
    </row>
    <row r="618" spans="1:76" s="2" customFormat="1" ht="14">
      <c r="A618" s="159">
        <v>4</v>
      </c>
      <c r="B618" s="301" t="str">
        <f t="shared" si="256"/>
        <v xml:space="preserve">: </v>
      </c>
      <c r="C618" s="168"/>
      <c r="D618" s="162"/>
      <c r="E618" s="162"/>
      <c r="F618" s="169"/>
      <c r="G618" s="161"/>
      <c r="H618" s="162"/>
      <c r="I618" s="162"/>
      <c r="J618" s="170"/>
      <c r="K618" s="170"/>
      <c r="L618" s="170"/>
      <c r="M618" s="659" t="s">
        <v>193</v>
      </c>
      <c r="N618" s="163"/>
      <c r="O618" s="163"/>
      <c r="P618" s="165"/>
      <c r="Q618" s="365"/>
      <c r="R618" s="259" t="str">
        <f t="shared" si="267"/>
        <v/>
      </c>
      <c r="S618" s="260" t="str">
        <f>IF(R618="","",IF(R643="Y",T618,IF(R618&gt;=R635-$AA$35*R639,IF(R618&lt;=R635+$AA$35*R639,R618,""),"")))</f>
        <v/>
      </c>
      <c r="T618" s="259" t="str">
        <f t="shared" si="268"/>
        <v/>
      </c>
      <c r="U618" s="259" t="str">
        <f t="shared" si="257"/>
        <v>t CO2-eq/TWh</v>
      </c>
      <c r="V618" s="39"/>
      <c r="W618" s="39"/>
      <c r="Y618" s="526"/>
      <c r="Z618" s="5"/>
      <c r="AA618" s="5"/>
      <c r="AB618" s="5"/>
      <c r="AC618" s="5"/>
      <c r="AD618" s="5"/>
      <c r="AE618" s="5"/>
      <c r="AF618" s="5"/>
      <c r="AG618" s="5"/>
      <c r="AH618" s="5"/>
      <c r="AI618" s="5"/>
      <c r="AJ618" s="5"/>
      <c r="AK618" s="5"/>
      <c r="AL618" s="5"/>
      <c r="AM618" s="5"/>
      <c r="AN618" s="5"/>
      <c r="AO618" s="481"/>
      <c r="AP618" s="269"/>
      <c r="AQ618" s="269"/>
      <c r="AR618" s="600"/>
      <c r="AS618" s="269"/>
      <c r="AT618" s="598" t="str">
        <f t="shared" si="269"/>
        <v/>
      </c>
      <c r="AU618" s="598" t="str">
        <f t="shared" si="269"/>
        <v/>
      </c>
      <c r="AV618" s="269"/>
      <c r="AW618" s="598" t="str">
        <f t="shared" si="258"/>
        <v/>
      </c>
      <c r="AX618" s="598" t="str">
        <f t="shared" si="258"/>
        <v/>
      </c>
      <c r="AY618" s="269"/>
      <c r="AZ618" s="598" t="str">
        <f t="shared" si="259"/>
        <v/>
      </c>
      <c r="BA618" s="598" t="str">
        <f t="shared" si="259"/>
        <v/>
      </c>
      <c r="BB618" s="269"/>
      <c r="BC618" s="598" t="str">
        <f t="shared" si="260"/>
        <v/>
      </c>
      <c r="BD618" s="598" t="str">
        <f t="shared" si="260"/>
        <v/>
      </c>
      <c r="BE618" s="269"/>
      <c r="BF618" s="598" t="str">
        <f t="shared" si="261"/>
        <v/>
      </c>
      <c r="BG618" s="598" t="str">
        <f t="shared" si="261"/>
        <v/>
      </c>
      <c r="BH618" s="269"/>
      <c r="BI618" s="598" t="str">
        <f t="shared" si="262"/>
        <v/>
      </c>
      <c r="BJ618" s="598" t="str">
        <f t="shared" si="262"/>
        <v/>
      </c>
      <c r="BK618" s="269"/>
      <c r="BL618" s="598" t="str">
        <f t="shared" si="263"/>
        <v/>
      </c>
      <c r="BM618" s="598" t="str">
        <f t="shared" si="263"/>
        <v/>
      </c>
      <c r="BN618" s="269"/>
      <c r="BO618" s="598" t="str">
        <f t="shared" si="264"/>
        <v/>
      </c>
      <c r="BP618" s="598" t="str">
        <f t="shared" si="264"/>
        <v/>
      </c>
      <c r="BQ618" s="269"/>
      <c r="BR618" s="598" t="str">
        <f t="shared" si="265"/>
        <v/>
      </c>
      <c r="BS618" s="598" t="str">
        <f t="shared" si="265"/>
        <v/>
      </c>
      <c r="BT618" s="269"/>
      <c r="BU618" s="598" t="str">
        <f t="shared" si="266"/>
        <v/>
      </c>
      <c r="BV618" s="598" t="str">
        <f t="shared" si="266"/>
        <v/>
      </c>
      <c r="BW618" s="269"/>
      <c r="BX618" s="481"/>
    </row>
    <row r="619" spans="1:76" s="2" customFormat="1" ht="14">
      <c r="A619" s="159">
        <v>5</v>
      </c>
      <c r="B619" s="301" t="str">
        <f t="shared" si="256"/>
        <v xml:space="preserve">: </v>
      </c>
      <c r="C619" s="169"/>
      <c r="D619" s="169"/>
      <c r="E619" s="169"/>
      <c r="F619" s="169"/>
      <c r="G619" s="161"/>
      <c r="H619" s="162"/>
      <c r="I619" s="162"/>
      <c r="J619" s="170"/>
      <c r="K619" s="170"/>
      <c r="L619" s="170"/>
      <c r="M619" s="659" t="s">
        <v>193</v>
      </c>
      <c r="N619" s="163"/>
      <c r="O619" s="163"/>
      <c r="P619" s="165"/>
      <c r="Q619" s="365"/>
      <c r="R619" s="259" t="str">
        <f t="shared" si="267"/>
        <v/>
      </c>
      <c r="S619" s="260" t="str">
        <f>IF(R619="","",IF(R643="Y",T619,IF(R619&gt;=R635-$AA$35*R639,IF(R619&lt;=R635+$AA$35*R639,R619,""),"")))</f>
        <v/>
      </c>
      <c r="T619" s="259" t="str">
        <f t="shared" si="268"/>
        <v/>
      </c>
      <c r="U619" s="259" t="str">
        <f t="shared" si="257"/>
        <v>t CO2-eq/TWh</v>
      </c>
      <c r="V619" s="39"/>
      <c r="W619" s="39"/>
      <c r="Y619" s="526"/>
      <c r="Z619" s="5"/>
      <c r="AA619" s="5"/>
      <c r="AB619" s="5"/>
      <c r="AC619" s="5"/>
      <c r="AD619" s="5"/>
      <c r="AE619" s="5"/>
      <c r="AF619" s="5"/>
      <c r="AG619" s="5"/>
      <c r="AH619" s="5"/>
      <c r="AI619" s="5"/>
      <c r="AJ619" s="5"/>
      <c r="AK619" s="5"/>
      <c r="AL619" s="5"/>
      <c r="AM619" s="5"/>
      <c r="AN619" s="5"/>
      <c r="AO619" s="481"/>
      <c r="AP619" s="269"/>
      <c r="AQ619" s="269"/>
      <c r="AR619" s="600"/>
      <c r="AS619" s="269"/>
      <c r="AT619" s="598" t="str">
        <f t="shared" si="269"/>
        <v/>
      </c>
      <c r="AU619" s="598" t="str">
        <f t="shared" si="269"/>
        <v/>
      </c>
      <c r="AV619" s="269"/>
      <c r="AW619" s="598" t="str">
        <f t="shared" si="258"/>
        <v/>
      </c>
      <c r="AX619" s="598" t="str">
        <f t="shared" si="258"/>
        <v/>
      </c>
      <c r="AY619" s="269"/>
      <c r="AZ619" s="598" t="str">
        <f t="shared" si="259"/>
        <v/>
      </c>
      <c r="BA619" s="598" t="str">
        <f t="shared" si="259"/>
        <v/>
      </c>
      <c r="BB619" s="269"/>
      <c r="BC619" s="598" t="str">
        <f t="shared" si="260"/>
        <v/>
      </c>
      <c r="BD619" s="598" t="str">
        <f t="shared" si="260"/>
        <v/>
      </c>
      <c r="BE619" s="269"/>
      <c r="BF619" s="598" t="str">
        <f t="shared" si="261"/>
        <v/>
      </c>
      <c r="BG619" s="598" t="str">
        <f t="shared" si="261"/>
        <v/>
      </c>
      <c r="BH619" s="269"/>
      <c r="BI619" s="598" t="str">
        <f t="shared" si="262"/>
        <v/>
      </c>
      <c r="BJ619" s="598" t="str">
        <f t="shared" si="262"/>
        <v/>
      </c>
      <c r="BK619" s="269"/>
      <c r="BL619" s="598" t="str">
        <f t="shared" si="263"/>
        <v/>
      </c>
      <c r="BM619" s="598" t="str">
        <f t="shared" si="263"/>
        <v/>
      </c>
      <c r="BN619" s="269"/>
      <c r="BO619" s="598" t="str">
        <f t="shared" si="264"/>
        <v/>
      </c>
      <c r="BP619" s="598" t="str">
        <f t="shared" si="264"/>
        <v/>
      </c>
      <c r="BQ619" s="269"/>
      <c r="BR619" s="598" t="str">
        <f t="shared" si="265"/>
        <v/>
      </c>
      <c r="BS619" s="598" t="str">
        <f t="shared" si="265"/>
        <v/>
      </c>
      <c r="BT619" s="269"/>
      <c r="BU619" s="598" t="str">
        <f t="shared" si="266"/>
        <v/>
      </c>
      <c r="BV619" s="598" t="str">
        <f t="shared" si="266"/>
        <v/>
      </c>
      <c r="BW619" s="269"/>
      <c r="BX619" s="481"/>
    </row>
    <row r="620" spans="1:76" s="2" customFormat="1" ht="14">
      <c r="A620" s="159">
        <v>6</v>
      </c>
      <c r="B620" s="301" t="str">
        <f t="shared" si="256"/>
        <v xml:space="preserve">: </v>
      </c>
      <c r="C620" s="169"/>
      <c r="D620" s="169"/>
      <c r="E620" s="169"/>
      <c r="F620" s="169"/>
      <c r="G620" s="161"/>
      <c r="H620" s="162"/>
      <c r="I620" s="162"/>
      <c r="J620" s="170"/>
      <c r="K620" s="170"/>
      <c r="L620" s="170"/>
      <c r="M620" s="659" t="s">
        <v>193</v>
      </c>
      <c r="N620" s="163"/>
      <c r="O620" s="163"/>
      <c r="P620" s="165"/>
      <c r="Q620" s="365"/>
      <c r="R620" s="259" t="str">
        <f t="shared" si="267"/>
        <v/>
      </c>
      <c r="S620" s="260" t="str">
        <f>IF(R620="","",IF(R643="Y",T620,IF(R620&gt;=R635-$AA$35*R639,IF(R620&lt;=R635+$AA$35*R639,R620,""),"")))</f>
        <v/>
      </c>
      <c r="T620" s="259" t="str">
        <f t="shared" si="268"/>
        <v/>
      </c>
      <c r="U620" s="259" t="str">
        <f t="shared" si="257"/>
        <v>t CO2-eq/TWh</v>
      </c>
      <c r="V620" s="39"/>
      <c r="W620" s="39"/>
      <c r="Y620" s="526"/>
      <c r="Z620" s="5"/>
      <c r="AA620" s="5"/>
      <c r="AB620" s="5"/>
      <c r="AC620" s="5"/>
      <c r="AD620" s="5"/>
      <c r="AE620" s="5"/>
      <c r="AF620" s="5"/>
      <c r="AG620" s="5"/>
      <c r="AH620" s="5"/>
      <c r="AI620" s="5"/>
      <c r="AJ620" s="5"/>
      <c r="AK620" s="5"/>
      <c r="AL620" s="5"/>
      <c r="AM620" s="5"/>
      <c r="AN620" s="5"/>
      <c r="AO620" s="481"/>
      <c r="AP620" s="269"/>
      <c r="AQ620" s="269"/>
      <c r="AR620" s="600"/>
      <c r="AS620" s="269"/>
      <c r="AT620" s="598" t="str">
        <f t="shared" si="269"/>
        <v/>
      </c>
      <c r="AU620" s="598" t="str">
        <f t="shared" si="269"/>
        <v/>
      </c>
      <c r="AV620" s="269"/>
      <c r="AW620" s="598" t="str">
        <f t="shared" si="258"/>
        <v/>
      </c>
      <c r="AX620" s="598" t="str">
        <f t="shared" si="258"/>
        <v/>
      </c>
      <c r="AY620" s="269"/>
      <c r="AZ620" s="598" t="str">
        <f t="shared" si="259"/>
        <v/>
      </c>
      <c r="BA620" s="598" t="str">
        <f t="shared" si="259"/>
        <v/>
      </c>
      <c r="BB620" s="269"/>
      <c r="BC620" s="598" t="str">
        <f t="shared" si="260"/>
        <v/>
      </c>
      <c r="BD620" s="598" t="str">
        <f t="shared" si="260"/>
        <v/>
      </c>
      <c r="BE620" s="269"/>
      <c r="BF620" s="598" t="str">
        <f t="shared" si="261"/>
        <v/>
      </c>
      <c r="BG620" s="598" t="str">
        <f t="shared" si="261"/>
        <v/>
      </c>
      <c r="BH620" s="269"/>
      <c r="BI620" s="598" t="str">
        <f t="shared" si="262"/>
        <v/>
      </c>
      <c r="BJ620" s="598" t="str">
        <f t="shared" si="262"/>
        <v/>
      </c>
      <c r="BK620" s="269"/>
      <c r="BL620" s="598" t="str">
        <f t="shared" si="263"/>
        <v/>
      </c>
      <c r="BM620" s="598" t="str">
        <f t="shared" si="263"/>
        <v/>
      </c>
      <c r="BN620" s="269"/>
      <c r="BO620" s="598" t="str">
        <f t="shared" si="264"/>
        <v/>
      </c>
      <c r="BP620" s="598" t="str">
        <f t="shared" si="264"/>
        <v/>
      </c>
      <c r="BQ620" s="269"/>
      <c r="BR620" s="598" t="str">
        <f t="shared" si="265"/>
        <v/>
      </c>
      <c r="BS620" s="598" t="str">
        <f t="shared" si="265"/>
        <v/>
      </c>
      <c r="BT620" s="269"/>
      <c r="BU620" s="598" t="str">
        <f t="shared" si="266"/>
        <v/>
      </c>
      <c r="BV620" s="598" t="str">
        <f t="shared" si="266"/>
        <v/>
      </c>
      <c r="BW620" s="269"/>
      <c r="BX620" s="481"/>
    </row>
    <row r="621" spans="1:76" s="2" customFormat="1" ht="14">
      <c r="A621" s="159">
        <v>7</v>
      </c>
      <c r="B621" s="301" t="str">
        <f t="shared" si="256"/>
        <v xml:space="preserve">: </v>
      </c>
      <c r="C621" s="169"/>
      <c r="D621" s="169"/>
      <c r="E621" s="169"/>
      <c r="F621" s="169"/>
      <c r="G621" s="161"/>
      <c r="H621" s="162"/>
      <c r="I621" s="162"/>
      <c r="J621" s="170"/>
      <c r="K621" s="170"/>
      <c r="L621" s="170"/>
      <c r="M621" s="659" t="s">
        <v>193</v>
      </c>
      <c r="N621" s="163"/>
      <c r="O621" s="163"/>
      <c r="P621" s="165"/>
      <c r="Q621" s="365"/>
      <c r="R621" s="259" t="str">
        <f t="shared" si="267"/>
        <v/>
      </c>
      <c r="S621" s="260" t="str">
        <f>IF(R621="","",IF(R643="Y",T621,IF(R621&gt;=R635-$AA$35*R639,IF(R621&lt;=R635+$AA$35*R639,R621,""),"")))</f>
        <v/>
      </c>
      <c r="T621" s="259" t="str">
        <f t="shared" si="268"/>
        <v/>
      </c>
      <c r="U621" s="259" t="str">
        <f t="shared" si="257"/>
        <v>t CO2-eq/TWh</v>
      </c>
      <c r="V621" s="39"/>
      <c r="W621" s="39"/>
      <c r="Y621" s="526"/>
      <c r="Z621" s="5"/>
      <c r="AA621" s="5"/>
      <c r="AB621" s="5"/>
      <c r="AC621" s="5"/>
      <c r="AD621" s="5"/>
      <c r="AE621" s="5"/>
      <c r="AF621" s="5"/>
      <c r="AG621" s="5"/>
      <c r="AH621" s="5"/>
      <c r="AI621" s="5"/>
      <c r="AJ621" s="5"/>
      <c r="AK621" s="5"/>
      <c r="AL621" s="5"/>
      <c r="AM621" s="5"/>
      <c r="AN621" s="5"/>
      <c r="AO621" s="481"/>
      <c r="AP621" s="269"/>
      <c r="AQ621" s="269"/>
      <c r="AR621" s="600"/>
      <c r="AS621" s="269"/>
      <c r="AT621" s="598" t="str">
        <f t="shared" si="269"/>
        <v/>
      </c>
      <c r="AU621" s="598" t="str">
        <f t="shared" si="269"/>
        <v/>
      </c>
      <c r="AV621" s="269"/>
      <c r="AW621" s="598" t="str">
        <f t="shared" si="258"/>
        <v/>
      </c>
      <c r="AX621" s="598" t="str">
        <f t="shared" si="258"/>
        <v/>
      </c>
      <c r="AY621" s="269"/>
      <c r="AZ621" s="598" t="str">
        <f t="shared" si="259"/>
        <v/>
      </c>
      <c r="BA621" s="598" t="str">
        <f t="shared" si="259"/>
        <v/>
      </c>
      <c r="BB621" s="269"/>
      <c r="BC621" s="598" t="str">
        <f t="shared" si="260"/>
        <v/>
      </c>
      <c r="BD621" s="598" t="str">
        <f t="shared" si="260"/>
        <v/>
      </c>
      <c r="BE621" s="269"/>
      <c r="BF621" s="598" t="str">
        <f t="shared" si="261"/>
        <v/>
      </c>
      <c r="BG621" s="598" t="str">
        <f t="shared" si="261"/>
        <v/>
      </c>
      <c r="BH621" s="269"/>
      <c r="BI621" s="598" t="str">
        <f t="shared" si="262"/>
        <v/>
      </c>
      <c r="BJ621" s="598" t="str">
        <f t="shared" si="262"/>
        <v/>
      </c>
      <c r="BK621" s="269"/>
      <c r="BL621" s="598" t="str">
        <f t="shared" si="263"/>
        <v/>
      </c>
      <c r="BM621" s="598" t="str">
        <f t="shared" si="263"/>
        <v/>
      </c>
      <c r="BN621" s="269"/>
      <c r="BO621" s="598" t="str">
        <f t="shared" si="264"/>
        <v/>
      </c>
      <c r="BP621" s="598" t="str">
        <f t="shared" si="264"/>
        <v/>
      </c>
      <c r="BQ621" s="269"/>
      <c r="BR621" s="598" t="str">
        <f t="shared" si="265"/>
        <v/>
      </c>
      <c r="BS621" s="598" t="str">
        <f t="shared" si="265"/>
        <v/>
      </c>
      <c r="BT621" s="269"/>
      <c r="BU621" s="598" t="str">
        <f t="shared" si="266"/>
        <v/>
      </c>
      <c r="BV621" s="598" t="str">
        <f t="shared" si="266"/>
        <v/>
      </c>
      <c r="BW621" s="269"/>
      <c r="BX621" s="481"/>
    </row>
    <row r="622" spans="1:76" s="2" customFormat="1" ht="14">
      <c r="A622" s="159">
        <v>8</v>
      </c>
      <c r="B622" s="301" t="str">
        <f t="shared" si="256"/>
        <v xml:space="preserve">: </v>
      </c>
      <c r="C622" s="169"/>
      <c r="D622" s="169"/>
      <c r="E622" s="169"/>
      <c r="F622" s="169"/>
      <c r="G622" s="161"/>
      <c r="H622" s="162"/>
      <c r="I622" s="162"/>
      <c r="J622" s="170"/>
      <c r="K622" s="170"/>
      <c r="L622" s="170"/>
      <c r="M622" s="659" t="s">
        <v>193</v>
      </c>
      <c r="N622" s="163"/>
      <c r="O622" s="163"/>
      <c r="P622" s="165"/>
      <c r="Q622" s="365"/>
      <c r="R622" s="259" t="str">
        <f t="shared" si="267"/>
        <v/>
      </c>
      <c r="S622" s="260" t="str">
        <f>IF(R622="","",IF(R643="Y",T622,IF(R622&gt;=R635-$AA$35*R639,IF(R622&lt;=R635+$AA$35*R639,R622,""),"")))</f>
        <v/>
      </c>
      <c r="T622" s="259" t="str">
        <f t="shared" si="268"/>
        <v/>
      </c>
      <c r="U622" s="259" t="str">
        <f t="shared" si="257"/>
        <v>t CO2-eq/TWh</v>
      </c>
      <c r="V622" s="39"/>
      <c r="W622" s="39"/>
      <c r="Y622" s="526"/>
      <c r="Z622" s="5"/>
      <c r="AA622" s="5"/>
      <c r="AB622" s="5"/>
      <c r="AC622" s="5"/>
      <c r="AD622" s="5"/>
      <c r="AE622" s="5"/>
      <c r="AF622" s="5"/>
      <c r="AG622" s="5"/>
      <c r="AH622" s="5"/>
      <c r="AI622" s="5"/>
      <c r="AJ622" s="5"/>
      <c r="AK622" s="5"/>
      <c r="AL622" s="5"/>
      <c r="AM622" s="5"/>
      <c r="AN622" s="5"/>
      <c r="AO622" s="481"/>
      <c r="AP622" s="269"/>
      <c r="AQ622" s="269"/>
      <c r="AR622" s="600"/>
      <c r="AS622" s="269"/>
      <c r="AT622" s="598" t="str">
        <f t="shared" si="269"/>
        <v/>
      </c>
      <c r="AU622" s="598" t="str">
        <f t="shared" si="269"/>
        <v/>
      </c>
      <c r="AV622" s="269"/>
      <c r="AW622" s="598" t="str">
        <f t="shared" si="258"/>
        <v/>
      </c>
      <c r="AX622" s="598" t="str">
        <f t="shared" si="258"/>
        <v/>
      </c>
      <c r="AY622" s="269"/>
      <c r="AZ622" s="598" t="str">
        <f t="shared" si="259"/>
        <v/>
      </c>
      <c r="BA622" s="598" t="str">
        <f t="shared" si="259"/>
        <v/>
      </c>
      <c r="BB622" s="269"/>
      <c r="BC622" s="598" t="str">
        <f t="shared" si="260"/>
        <v/>
      </c>
      <c r="BD622" s="598" t="str">
        <f t="shared" si="260"/>
        <v/>
      </c>
      <c r="BE622" s="269"/>
      <c r="BF622" s="598" t="str">
        <f t="shared" si="261"/>
        <v/>
      </c>
      <c r="BG622" s="598" t="str">
        <f t="shared" si="261"/>
        <v/>
      </c>
      <c r="BH622" s="269"/>
      <c r="BI622" s="598" t="str">
        <f t="shared" si="262"/>
        <v/>
      </c>
      <c r="BJ622" s="598" t="str">
        <f t="shared" si="262"/>
        <v/>
      </c>
      <c r="BK622" s="269"/>
      <c r="BL622" s="598" t="str">
        <f t="shared" si="263"/>
        <v/>
      </c>
      <c r="BM622" s="598" t="str">
        <f t="shared" si="263"/>
        <v/>
      </c>
      <c r="BN622" s="269"/>
      <c r="BO622" s="598" t="str">
        <f t="shared" si="264"/>
        <v/>
      </c>
      <c r="BP622" s="598" t="str">
        <f t="shared" si="264"/>
        <v/>
      </c>
      <c r="BQ622" s="269"/>
      <c r="BR622" s="598" t="str">
        <f t="shared" si="265"/>
        <v/>
      </c>
      <c r="BS622" s="598" t="str">
        <f t="shared" si="265"/>
        <v/>
      </c>
      <c r="BT622" s="269"/>
      <c r="BU622" s="598" t="str">
        <f t="shared" si="266"/>
        <v/>
      </c>
      <c r="BV622" s="598" t="str">
        <f t="shared" si="266"/>
        <v/>
      </c>
      <c r="BW622" s="269"/>
      <c r="BX622" s="481"/>
    </row>
    <row r="623" spans="1:76" s="2" customFormat="1" ht="14">
      <c r="A623" s="159">
        <v>9</v>
      </c>
      <c r="B623" s="301" t="str">
        <f t="shared" si="256"/>
        <v xml:space="preserve">: </v>
      </c>
      <c r="C623" s="169"/>
      <c r="D623" s="169"/>
      <c r="E623" s="169"/>
      <c r="F623" s="169"/>
      <c r="G623" s="161"/>
      <c r="H623" s="162"/>
      <c r="I623" s="162"/>
      <c r="J623" s="170"/>
      <c r="K623" s="170"/>
      <c r="L623" s="170"/>
      <c r="M623" s="659" t="s">
        <v>193</v>
      </c>
      <c r="N623" s="163"/>
      <c r="O623" s="163"/>
      <c r="P623" s="165"/>
      <c r="Q623" s="365"/>
      <c r="R623" s="259" t="str">
        <f t="shared" si="267"/>
        <v/>
      </c>
      <c r="S623" s="260" t="str">
        <f>IF(R623="","",IF(R643="Y",T623,IF(R623&gt;=R635-$AA$35*R639,IF(R623&lt;=R635+$AA$35*R639,R623,""),"")))</f>
        <v/>
      </c>
      <c r="T623" s="259" t="str">
        <f t="shared" si="268"/>
        <v/>
      </c>
      <c r="U623" s="259" t="str">
        <f t="shared" si="257"/>
        <v>t CO2-eq/TWh</v>
      </c>
      <c r="V623" s="39"/>
      <c r="W623" s="39"/>
      <c r="Y623" s="526"/>
      <c r="Z623" s="5"/>
      <c r="AA623" s="5"/>
      <c r="AB623" s="5"/>
      <c r="AC623" s="5"/>
      <c r="AD623" s="5"/>
      <c r="AE623" s="5"/>
      <c r="AF623" s="5"/>
      <c r="AG623" s="5"/>
      <c r="AH623" s="5"/>
      <c r="AI623" s="5"/>
      <c r="AJ623" s="5"/>
      <c r="AK623" s="5"/>
      <c r="AL623" s="5"/>
      <c r="AM623" s="5"/>
      <c r="AN623" s="5"/>
      <c r="AO623" s="481"/>
      <c r="AP623" s="269"/>
      <c r="AQ623" s="269"/>
      <c r="AR623" s="600"/>
      <c r="AS623" s="269"/>
      <c r="AT623" s="598" t="str">
        <f t="shared" si="269"/>
        <v/>
      </c>
      <c r="AU623" s="598" t="str">
        <f t="shared" si="269"/>
        <v/>
      </c>
      <c r="AV623" s="269"/>
      <c r="AW623" s="598" t="str">
        <f t="shared" si="258"/>
        <v/>
      </c>
      <c r="AX623" s="598" t="str">
        <f t="shared" si="258"/>
        <v/>
      </c>
      <c r="AY623" s="269"/>
      <c r="AZ623" s="598" t="str">
        <f t="shared" si="259"/>
        <v/>
      </c>
      <c r="BA623" s="598" t="str">
        <f t="shared" si="259"/>
        <v/>
      </c>
      <c r="BB623" s="269"/>
      <c r="BC623" s="598" t="str">
        <f t="shared" si="260"/>
        <v/>
      </c>
      <c r="BD623" s="598" t="str">
        <f t="shared" si="260"/>
        <v/>
      </c>
      <c r="BE623" s="269"/>
      <c r="BF623" s="598" t="str">
        <f t="shared" si="261"/>
        <v/>
      </c>
      <c r="BG623" s="598" t="str">
        <f t="shared" si="261"/>
        <v/>
      </c>
      <c r="BH623" s="269"/>
      <c r="BI623" s="598" t="str">
        <f t="shared" si="262"/>
        <v/>
      </c>
      <c r="BJ623" s="598" t="str">
        <f t="shared" si="262"/>
        <v/>
      </c>
      <c r="BK623" s="269"/>
      <c r="BL623" s="598" t="str">
        <f t="shared" si="263"/>
        <v/>
      </c>
      <c r="BM623" s="598" t="str">
        <f t="shared" si="263"/>
        <v/>
      </c>
      <c r="BN623" s="269"/>
      <c r="BO623" s="598" t="str">
        <f t="shared" si="264"/>
        <v/>
      </c>
      <c r="BP623" s="598" t="str">
        <f t="shared" si="264"/>
        <v/>
      </c>
      <c r="BQ623" s="269"/>
      <c r="BR623" s="598" t="str">
        <f t="shared" si="265"/>
        <v/>
      </c>
      <c r="BS623" s="598" t="str">
        <f t="shared" si="265"/>
        <v/>
      </c>
      <c r="BT623" s="269"/>
      <c r="BU623" s="598" t="str">
        <f t="shared" si="266"/>
        <v/>
      </c>
      <c r="BV623" s="598" t="str">
        <f t="shared" si="266"/>
        <v/>
      </c>
      <c r="BW623" s="269"/>
      <c r="BX623" s="481"/>
    </row>
    <row r="624" spans="1:76" s="2" customFormat="1" ht="14">
      <c r="A624" s="159">
        <v>10</v>
      </c>
      <c r="B624" s="301" t="str">
        <f t="shared" si="256"/>
        <v xml:space="preserve">: </v>
      </c>
      <c r="C624" s="169"/>
      <c r="D624" s="169"/>
      <c r="E624" s="169"/>
      <c r="F624" s="169"/>
      <c r="G624" s="161"/>
      <c r="H624" s="162"/>
      <c r="I624" s="162"/>
      <c r="J624" s="170"/>
      <c r="K624" s="170"/>
      <c r="L624" s="170"/>
      <c r="M624" s="659" t="s">
        <v>193</v>
      </c>
      <c r="N624" s="163"/>
      <c r="O624" s="163"/>
      <c r="P624" s="165"/>
      <c r="Q624" s="365"/>
      <c r="R624" s="259" t="str">
        <f t="shared" si="267"/>
        <v/>
      </c>
      <c r="S624" s="260" t="str">
        <f>IF(R624="","",IF(R643="Y",T624,IF(R624&gt;=R635-$AA$35*R639,IF(R624&lt;=R635+$AA$35*R639,R624,""),"")))</f>
        <v/>
      </c>
      <c r="T624" s="259" t="str">
        <f t="shared" si="268"/>
        <v/>
      </c>
      <c r="U624" s="259" t="str">
        <f t="shared" si="257"/>
        <v>t CO2-eq/TWh</v>
      </c>
      <c r="V624" s="39"/>
      <c r="W624" s="39"/>
      <c r="Y624" s="526"/>
      <c r="Z624" s="5"/>
      <c r="AA624" s="5"/>
      <c r="AB624" s="5"/>
      <c r="AC624" s="5"/>
      <c r="AD624" s="5"/>
      <c r="AE624" s="5"/>
      <c r="AF624" s="5"/>
      <c r="AG624" s="5"/>
      <c r="AH624" s="5"/>
      <c r="AI624" s="5"/>
      <c r="AJ624" s="5"/>
      <c r="AK624" s="5"/>
      <c r="AL624" s="5"/>
      <c r="AM624" s="5"/>
      <c r="AN624" s="5"/>
      <c r="AO624" s="481"/>
      <c r="AP624" s="269"/>
      <c r="AQ624" s="269"/>
      <c r="AR624" s="600"/>
      <c r="AS624" s="269"/>
      <c r="AT624" s="598" t="str">
        <f t="shared" si="269"/>
        <v/>
      </c>
      <c r="AU624" s="598" t="str">
        <f t="shared" si="269"/>
        <v/>
      </c>
      <c r="AV624" s="269"/>
      <c r="AW624" s="598" t="str">
        <f t="shared" si="258"/>
        <v/>
      </c>
      <c r="AX624" s="598" t="str">
        <f t="shared" si="258"/>
        <v/>
      </c>
      <c r="AY624" s="269"/>
      <c r="AZ624" s="598" t="str">
        <f t="shared" si="259"/>
        <v/>
      </c>
      <c r="BA624" s="598" t="str">
        <f t="shared" si="259"/>
        <v/>
      </c>
      <c r="BB624" s="269"/>
      <c r="BC624" s="598" t="str">
        <f t="shared" si="260"/>
        <v/>
      </c>
      <c r="BD624" s="598" t="str">
        <f t="shared" si="260"/>
        <v/>
      </c>
      <c r="BE624" s="269"/>
      <c r="BF624" s="598" t="str">
        <f t="shared" si="261"/>
        <v/>
      </c>
      <c r="BG624" s="598" t="str">
        <f t="shared" si="261"/>
        <v/>
      </c>
      <c r="BH624" s="269"/>
      <c r="BI624" s="598" t="str">
        <f t="shared" si="262"/>
        <v/>
      </c>
      <c r="BJ624" s="598" t="str">
        <f t="shared" si="262"/>
        <v/>
      </c>
      <c r="BK624" s="269"/>
      <c r="BL624" s="598" t="str">
        <f t="shared" si="263"/>
        <v/>
      </c>
      <c r="BM624" s="598" t="str">
        <f t="shared" si="263"/>
        <v/>
      </c>
      <c r="BN624" s="269"/>
      <c r="BO624" s="598" t="str">
        <f t="shared" si="264"/>
        <v/>
      </c>
      <c r="BP624" s="598" t="str">
        <f t="shared" si="264"/>
        <v/>
      </c>
      <c r="BQ624" s="269"/>
      <c r="BR624" s="598" t="str">
        <f t="shared" si="265"/>
        <v/>
      </c>
      <c r="BS624" s="598" t="str">
        <f t="shared" si="265"/>
        <v/>
      </c>
      <c r="BT624" s="269"/>
      <c r="BU624" s="598" t="str">
        <f t="shared" si="266"/>
        <v/>
      </c>
      <c r="BV624" s="598" t="str">
        <f t="shared" si="266"/>
        <v/>
      </c>
      <c r="BW624" s="269"/>
      <c r="BX624" s="481"/>
    </row>
    <row r="625" spans="1:76" s="2" customFormat="1" ht="14">
      <c r="A625" s="159">
        <v>11</v>
      </c>
      <c r="B625" s="301" t="str">
        <f t="shared" si="256"/>
        <v xml:space="preserve">: </v>
      </c>
      <c r="C625" s="168"/>
      <c r="D625" s="162"/>
      <c r="E625" s="162"/>
      <c r="F625" s="169"/>
      <c r="G625" s="161"/>
      <c r="H625" s="162"/>
      <c r="I625" s="162"/>
      <c r="J625" s="170"/>
      <c r="K625" s="170"/>
      <c r="L625" s="170"/>
      <c r="M625" s="659" t="s">
        <v>193</v>
      </c>
      <c r="N625" s="163"/>
      <c r="O625" s="163"/>
      <c r="P625" s="165"/>
      <c r="Q625" s="365"/>
      <c r="R625" s="259" t="str">
        <f t="shared" si="267"/>
        <v/>
      </c>
      <c r="S625" s="260" t="str">
        <f>IF(R625="","",IF(R643="Y",T625,IF(R625&gt;=R635-$AA$35*R639,IF(R625&lt;=R635+$AA$35*R639,R625,""),"")))</f>
        <v/>
      </c>
      <c r="T625" s="259" t="str">
        <f t="shared" si="268"/>
        <v/>
      </c>
      <c r="U625" s="259" t="str">
        <f t="shared" si="257"/>
        <v>t CO2-eq/TWh</v>
      </c>
      <c r="V625" s="39"/>
      <c r="W625" s="39"/>
      <c r="Y625" s="526"/>
      <c r="Z625" s="5"/>
      <c r="AA625" s="5"/>
      <c r="AB625" s="5"/>
      <c r="AC625" s="5"/>
      <c r="AD625" s="5"/>
      <c r="AE625" s="5"/>
      <c r="AF625" s="5"/>
      <c r="AG625" s="5"/>
      <c r="AH625" s="5"/>
      <c r="AI625" s="5"/>
      <c r="AJ625" s="5"/>
      <c r="AK625" s="5"/>
      <c r="AL625" s="5"/>
      <c r="AM625" s="5"/>
      <c r="AN625" s="5"/>
      <c r="AO625" s="481"/>
      <c r="AP625" s="269"/>
      <c r="AQ625" s="269"/>
      <c r="AR625" s="600"/>
      <c r="AS625" s="269"/>
      <c r="AT625" s="598" t="str">
        <f t="shared" si="269"/>
        <v/>
      </c>
      <c r="AU625" s="598" t="str">
        <f t="shared" si="269"/>
        <v/>
      </c>
      <c r="AV625" s="269"/>
      <c r="AW625" s="598" t="str">
        <f t="shared" si="258"/>
        <v/>
      </c>
      <c r="AX625" s="598" t="str">
        <f t="shared" si="258"/>
        <v/>
      </c>
      <c r="AY625" s="269"/>
      <c r="AZ625" s="598" t="str">
        <f t="shared" si="259"/>
        <v/>
      </c>
      <c r="BA625" s="598" t="str">
        <f t="shared" si="259"/>
        <v/>
      </c>
      <c r="BB625" s="269"/>
      <c r="BC625" s="598" t="str">
        <f t="shared" si="260"/>
        <v/>
      </c>
      <c r="BD625" s="598" t="str">
        <f t="shared" si="260"/>
        <v/>
      </c>
      <c r="BE625" s="269"/>
      <c r="BF625" s="598" t="str">
        <f t="shared" si="261"/>
        <v/>
      </c>
      <c r="BG625" s="598" t="str">
        <f t="shared" si="261"/>
        <v/>
      </c>
      <c r="BH625" s="269"/>
      <c r="BI625" s="598" t="str">
        <f t="shared" si="262"/>
        <v/>
      </c>
      <c r="BJ625" s="598" t="str">
        <f t="shared" si="262"/>
        <v/>
      </c>
      <c r="BK625" s="269"/>
      <c r="BL625" s="598" t="str">
        <f t="shared" si="263"/>
        <v/>
      </c>
      <c r="BM625" s="598" t="str">
        <f t="shared" si="263"/>
        <v/>
      </c>
      <c r="BN625" s="269"/>
      <c r="BO625" s="598" t="str">
        <f t="shared" si="264"/>
        <v/>
      </c>
      <c r="BP625" s="598" t="str">
        <f t="shared" si="264"/>
        <v/>
      </c>
      <c r="BQ625" s="269"/>
      <c r="BR625" s="598" t="str">
        <f t="shared" si="265"/>
        <v/>
      </c>
      <c r="BS625" s="598" t="str">
        <f t="shared" si="265"/>
        <v/>
      </c>
      <c r="BT625" s="269"/>
      <c r="BU625" s="598" t="str">
        <f t="shared" si="266"/>
        <v/>
      </c>
      <c r="BV625" s="598" t="str">
        <f t="shared" si="266"/>
        <v/>
      </c>
      <c r="BW625" s="269"/>
      <c r="BX625" s="481"/>
    </row>
    <row r="626" spans="1:76" s="2" customFormat="1" ht="14">
      <c r="A626" s="159">
        <v>12</v>
      </c>
      <c r="B626" s="301" t="str">
        <f t="shared" si="256"/>
        <v xml:space="preserve">: </v>
      </c>
      <c r="C626" s="169"/>
      <c r="D626" s="169"/>
      <c r="E626" s="169"/>
      <c r="F626" s="169"/>
      <c r="G626" s="161"/>
      <c r="H626" s="162"/>
      <c r="I626" s="162"/>
      <c r="J626" s="170"/>
      <c r="K626" s="170"/>
      <c r="L626" s="170"/>
      <c r="M626" s="659" t="s">
        <v>193</v>
      </c>
      <c r="N626" s="163"/>
      <c r="O626" s="163"/>
      <c r="P626" s="165"/>
      <c r="Q626" s="365"/>
      <c r="R626" s="259" t="str">
        <f t="shared" si="267"/>
        <v/>
      </c>
      <c r="S626" s="260" t="str">
        <f>IF(R626="","",IF(R643="Y",T626,IF(R626&gt;=R635-$AA$35*R639,IF(R626&lt;=R635+$AA$35*R639,R626,""),"")))</f>
        <v/>
      </c>
      <c r="T626" s="259" t="str">
        <f t="shared" si="268"/>
        <v/>
      </c>
      <c r="U626" s="259" t="str">
        <f t="shared" si="257"/>
        <v>t CO2-eq/TWh</v>
      </c>
      <c r="V626" s="39"/>
      <c r="W626" s="39"/>
      <c r="Y626" s="526"/>
      <c r="Z626" s="5"/>
      <c r="AA626" s="5"/>
      <c r="AB626" s="5"/>
      <c r="AC626" s="5"/>
      <c r="AD626" s="5"/>
      <c r="AE626" s="5"/>
      <c r="AF626" s="5"/>
      <c r="AG626" s="5"/>
      <c r="AH626" s="5"/>
      <c r="AI626" s="5"/>
      <c r="AJ626" s="5"/>
      <c r="AK626" s="5"/>
      <c r="AL626" s="5"/>
      <c r="AM626" s="5"/>
      <c r="AN626" s="5"/>
      <c r="AO626" s="481"/>
      <c r="AP626" s="269"/>
      <c r="AQ626" s="269"/>
      <c r="AR626" s="600"/>
      <c r="AS626" s="269"/>
      <c r="AT626" s="598" t="str">
        <f t="shared" si="269"/>
        <v/>
      </c>
      <c r="AU626" s="598" t="str">
        <f t="shared" si="269"/>
        <v/>
      </c>
      <c r="AV626" s="269"/>
      <c r="AW626" s="598" t="str">
        <f t="shared" si="258"/>
        <v/>
      </c>
      <c r="AX626" s="598" t="str">
        <f t="shared" si="258"/>
        <v/>
      </c>
      <c r="AY626" s="269"/>
      <c r="AZ626" s="598" t="str">
        <f t="shared" si="259"/>
        <v/>
      </c>
      <c r="BA626" s="598" t="str">
        <f t="shared" si="259"/>
        <v/>
      </c>
      <c r="BB626" s="269"/>
      <c r="BC626" s="598" t="str">
        <f t="shared" si="260"/>
        <v/>
      </c>
      <c r="BD626" s="598" t="str">
        <f t="shared" si="260"/>
        <v/>
      </c>
      <c r="BE626" s="269"/>
      <c r="BF626" s="598" t="str">
        <f t="shared" si="261"/>
        <v/>
      </c>
      <c r="BG626" s="598" t="str">
        <f t="shared" si="261"/>
        <v/>
      </c>
      <c r="BH626" s="269"/>
      <c r="BI626" s="598" t="str">
        <f t="shared" si="262"/>
        <v/>
      </c>
      <c r="BJ626" s="598" t="str">
        <f t="shared" si="262"/>
        <v/>
      </c>
      <c r="BK626" s="269"/>
      <c r="BL626" s="598" t="str">
        <f t="shared" si="263"/>
        <v/>
      </c>
      <c r="BM626" s="598" t="str">
        <f t="shared" si="263"/>
        <v/>
      </c>
      <c r="BN626" s="269"/>
      <c r="BO626" s="598" t="str">
        <f t="shared" si="264"/>
        <v/>
      </c>
      <c r="BP626" s="598" t="str">
        <f t="shared" si="264"/>
        <v/>
      </c>
      <c r="BQ626" s="269"/>
      <c r="BR626" s="598" t="str">
        <f t="shared" si="265"/>
        <v/>
      </c>
      <c r="BS626" s="598" t="str">
        <f t="shared" si="265"/>
        <v/>
      </c>
      <c r="BT626" s="269"/>
      <c r="BU626" s="598" t="str">
        <f t="shared" si="266"/>
        <v/>
      </c>
      <c r="BV626" s="598" t="str">
        <f t="shared" si="266"/>
        <v/>
      </c>
      <c r="BW626" s="269"/>
      <c r="BX626" s="481"/>
    </row>
    <row r="627" spans="1:76" s="2" customFormat="1" ht="14">
      <c r="A627" s="159">
        <v>13</v>
      </c>
      <c r="B627" s="301" t="str">
        <f t="shared" si="256"/>
        <v xml:space="preserve">: </v>
      </c>
      <c r="C627" s="169"/>
      <c r="D627" s="169"/>
      <c r="E627" s="169"/>
      <c r="F627" s="169"/>
      <c r="G627" s="161"/>
      <c r="H627" s="162"/>
      <c r="I627" s="162"/>
      <c r="J627" s="170"/>
      <c r="K627" s="170"/>
      <c r="L627" s="170"/>
      <c r="M627" s="659" t="s">
        <v>193</v>
      </c>
      <c r="N627" s="163"/>
      <c r="O627" s="163"/>
      <c r="P627" s="165"/>
      <c r="Q627" s="365"/>
      <c r="R627" s="259" t="str">
        <f t="shared" si="267"/>
        <v/>
      </c>
      <c r="S627" s="260" t="str">
        <f>IF(R627="","",IF(R643="Y",T627,IF(R627&gt;=R635-$AA$35*R639,IF(R627&lt;=R635+$AA$35*R639,R627,""),"")))</f>
        <v/>
      </c>
      <c r="T627" s="259" t="str">
        <f t="shared" si="268"/>
        <v/>
      </c>
      <c r="U627" s="259" t="str">
        <f t="shared" si="257"/>
        <v>t CO2-eq/TWh</v>
      </c>
      <c r="V627" s="39"/>
      <c r="W627" s="39"/>
      <c r="Y627" s="526"/>
      <c r="Z627" s="5"/>
      <c r="AA627" s="5"/>
      <c r="AB627" s="5"/>
      <c r="AC627" s="5"/>
      <c r="AD627" s="5"/>
      <c r="AE627" s="5"/>
      <c r="AF627" s="5"/>
      <c r="AG627" s="5"/>
      <c r="AH627" s="5"/>
      <c r="AI627" s="5"/>
      <c r="AJ627" s="5"/>
      <c r="AK627" s="5"/>
      <c r="AL627" s="5"/>
      <c r="AM627" s="5"/>
      <c r="AN627" s="5"/>
      <c r="AO627" s="481"/>
      <c r="AP627" s="269"/>
      <c r="AQ627" s="269"/>
      <c r="AR627" s="600"/>
      <c r="AS627" s="269"/>
      <c r="AT627" s="598" t="str">
        <f t="shared" si="269"/>
        <v/>
      </c>
      <c r="AU627" s="598" t="str">
        <f t="shared" si="269"/>
        <v/>
      </c>
      <c r="AV627" s="269"/>
      <c r="AW627" s="598" t="str">
        <f t="shared" si="258"/>
        <v/>
      </c>
      <c r="AX627" s="598" t="str">
        <f t="shared" si="258"/>
        <v/>
      </c>
      <c r="AY627" s="269"/>
      <c r="AZ627" s="598" t="str">
        <f t="shared" si="259"/>
        <v/>
      </c>
      <c r="BA627" s="598" t="str">
        <f t="shared" si="259"/>
        <v/>
      </c>
      <c r="BB627" s="269"/>
      <c r="BC627" s="598" t="str">
        <f t="shared" si="260"/>
        <v/>
      </c>
      <c r="BD627" s="598" t="str">
        <f t="shared" si="260"/>
        <v/>
      </c>
      <c r="BE627" s="269"/>
      <c r="BF627" s="598" t="str">
        <f t="shared" si="261"/>
        <v/>
      </c>
      <c r="BG627" s="598" t="str">
        <f t="shared" si="261"/>
        <v/>
      </c>
      <c r="BH627" s="269"/>
      <c r="BI627" s="598" t="str">
        <f t="shared" si="262"/>
        <v/>
      </c>
      <c r="BJ627" s="598" t="str">
        <f t="shared" si="262"/>
        <v/>
      </c>
      <c r="BK627" s="269"/>
      <c r="BL627" s="598" t="str">
        <f t="shared" si="263"/>
        <v/>
      </c>
      <c r="BM627" s="598" t="str">
        <f t="shared" si="263"/>
        <v/>
      </c>
      <c r="BN627" s="269"/>
      <c r="BO627" s="598" t="str">
        <f t="shared" si="264"/>
        <v/>
      </c>
      <c r="BP627" s="598" t="str">
        <f t="shared" si="264"/>
        <v/>
      </c>
      <c r="BQ627" s="269"/>
      <c r="BR627" s="598" t="str">
        <f t="shared" si="265"/>
        <v/>
      </c>
      <c r="BS627" s="598" t="str">
        <f t="shared" si="265"/>
        <v/>
      </c>
      <c r="BT627" s="269"/>
      <c r="BU627" s="598" t="str">
        <f t="shared" si="266"/>
        <v/>
      </c>
      <c r="BV627" s="598" t="str">
        <f t="shared" si="266"/>
        <v/>
      </c>
      <c r="BW627" s="269"/>
      <c r="BX627" s="481"/>
    </row>
    <row r="628" spans="1:76" s="2" customFormat="1" ht="14">
      <c r="A628" s="159">
        <v>14</v>
      </c>
      <c r="B628" s="301" t="str">
        <f t="shared" si="256"/>
        <v xml:space="preserve">: </v>
      </c>
      <c r="C628" s="169"/>
      <c r="D628" s="169"/>
      <c r="E628" s="169"/>
      <c r="F628" s="169"/>
      <c r="G628" s="161"/>
      <c r="H628" s="162"/>
      <c r="I628" s="162"/>
      <c r="J628" s="170"/>
      <c r="K628" s="170"/>
      <c r="L628" s="170"/>
      <c r="M628" s="659" t="s">
        <v>193</v>
      </c>
      <c r="N628" s="163"/>
      <c r="O628" s="163"/>
      <c r="P628" s="165"/>
      <c r="Q628" s="365"/>
      <c r="R628" s="259" t="str">
        <f t="shared" si="267"/>
        <v/>
      </c>
      <c r="S628" s="260" t="str">
        <f>IF(R628="","",IF(R643="Y",T628,IF(R628&gt;=R635-$AA$35*R639,IF(R628&lt;=R635+$AA$35*R639,R628,""),"")))</f>
        <v/>
      </c>
      <c r="T628" s="259" t="str">
        <f t="shared" si="268"/>
        <v/>
      </c>
      <c r="U628" s="259" t="str">
        <f t="shared" si="257"/>
        <v>t CO2-eq/TWh</v>
      </c>
      <c r="V628" s="39"/>
      <c r="W628" s="39"/>
      <c r="Y628" s="526"/>
      <c r="Z628" s="5"/>
      <c r="AA628" s="5"/>
      <c r="AB628" s="5"/>
      <c r="AC628" s="5"/>
      <c r="AD628" s="5"/>
      <c r="AE628" s="5"/>
      <c r="AF628" s="5"/>
      <c r="AG628" s="5"/>
      <c r="AH628" s="5"/>
      <c r="AI628" s="5"/>
      <c r="AJ628" s="5"/>
      <c r="AK628" s="5"/>
      <c r="AL628" s="5"/>
      <c r="AM628" s="5"/>
      <c r="AN628" s="5"/>
      <c r="AO628" s="481"/>
      <c r="AP628" s="269"/>
      <c r="AQ628" s="269"/>
      <c r="AR628" s="600"/>
      <c r="AS628" s="269"/>
      <c r="AT628" s="598" t="str">
        <f t="shared" si="269"/>
        <v/>
      </c>
      <c r="AU628" s="598" t="str">
        <f t="shared" si="269"/>
        <v/>
      </c>
      <c r="AV628" s="269"/>
      <c r="AW628" s="598" t="str">
        <f t="shared" si="258"/>
        <v/>
      </c>
      <c r="AX628" s="598" t="str">
        <f t="shared" si="258"/>
        <v/>
      </c>
      <c r="AY628" s="269"/>
      <c r="AZ628" s="598" t="str">
        <f t="shared" si="259"/>
        <v/>
      </c>
      <c r="BA628" s="598" t="str">
        <f t="shared" si="259"/>
        <v/>
      </c>
      <c r="BB628" s="269"/>
      <c r="BC628" s="598" t="str">
        <f t="shared" si="260"/>
        <v/>
      </c>
      <c r="BD628" s="598" t="str">
        <f t="shared" si="260"/>
        <v/>
      </c>
      <c r="BE628" s="269"/>
      <c r="BF628" s="598" t="str">
        <f t="shared" si="261"/>
        <v/>
      </c>
      <c r="BG628" s="598" t="str">
        <f t="shared" si="261"/>
        <v/>
      </c>
      <c r="BH628" s="269"/>
      <c r="BI628" s="598" t="str">
        <f t="shared" si="262"/>
        <v/>
      </c>
      <c r="BJ628" s="598" t="str">
        <f t="shared" si="262"/>
        <v/>
      </c>
      <c r="BK628" s="269"/>
      <c r="BL628" s="598" t="str">
        <f t="shared" si="263"/>
        <v/>
      </c>
      <c r="BM628" s="598" t="str">
        <f t="shared" si="263"/>
        <v/>
      </c>
      <c r="BN628" s="269"/>
      <c r="BO628" s="598" t="str">
        <f t="shared" si="264"/>
        <v/>
      </c>
      <c r="BP628" s="598" t="str">
        <f t="shared" si="264"/>
        <v/>
      </c>
      <c r="BQ628" s="269"/>
      <c r="BR628" s="598" t="str">
        <f t="shared" si="265"/>
        <v/>
      </c>
      <c r="BS628" s="598" t="str">
        <f t="shared" si="265"/>
        <v/>
      </c>
      <c r="BT628" s="269"/>
      <c r="BU628" s="598" t="str">
        <f t="shared" si="266"/>
        <v/>
      </c>
      <c r="BV628" s="598" t="str">
        <f t="shared" si="266"/>
        <v/>
      </c>
      <c r="BW628" s="269"/>
      <c r="BX628" s="481"/>
    </row>
    <row r="629" spans="1:76" s="2" customFormat="1" ht="14">
      <c r="A629" s="159">
        <v>15</v>
      </c>
      <c r="B629" s="301" t="str">
        <f t="shared" si="256"/>
        <v xml:space="preserve">: </v>
      </c>
      <c r="C629" s="169"/>
      <c r="D629" s="169"/>
      <c r="E629" s="169"/>
      <c r="F629" s="169"/>
      <c r="G629" s="161"/>
      <c r="H629" s="162"/>
      <c r="I629" s="162"/>
      <c r="J629" s="170"/>
      <c r="K629" s="170"/>
      <c r="L629" s="170"/>
      <c r="M629" s="659" t="s">
        <v>193</v>
      </c>
      <c r="N629" s="163"/>
      <c r="O629" s="163"/>
      <c r="P629" s="165"/>
      <c r="Q629" s="365"/>
      <c r="R629" s="259" t="str">
        <f t="shared" si="267"/>
        <v/>
      </c>
      <c r="S629" s="260" t="str">
        <f>IF(R629="","",IF(R643="Y",T629,IF(R629&gt;=R635-$AA$35*R639,IF(R629&lt;=R635+$AA$35*R639,R629,""),"")))</f>
        <v/>
      </c>
      <c r="T629" s="259" t="str">
        <f t="shared" si="268"/>
        <v/>
      </c>
      <c r="U629" s="259" t="str">
        <f t="shared" si="257"/>
        <v>t CO2-eq/TWh</v>
      </c>
      <c r="V629" s="39"/>
      <c r="W629" s="39"/>
      <c r="Y629" s="526"/>
      <c r="Z629" s="5"/>
      <c r="AA629" s="5"/>
      <c r="AB629" s="5"/>
      <c r="AC629" s="5"/>
      <c r="AD629" s="5"/>
      <c r="AE629" s="5"/>
      <c r="AF629" s="5"/>
      <c r="AG629" s="5"/>
      <c r="AH629" s="5"/>
      <c r="AI629" s="5"/>
      <c r="AJ629" s="5"/>
      <c r="AK629" s="5"/>
      <c r="AL629" s="5"/>
      <c r="AM629" s="5"/>
      <c r="AN629" s="5"/>
      <c r="AO629" s="481"/>
      <c r="AP629" s="269"/>
      <c r="AQ629" s="269"/>
      <c r="AR629" s="600"/>
      <c r="AS629" s="269"/>
      <c r="AT629" s="598" t="str">
        <f t="shared" si="269"/>
        <v/>
      </c>
      <c r="AU629" s="598" t="str">
        <f t="shared" si="269"/>
        <v/>
      </c>
      <c r="AV629" s="269"/>
      <c r="AW629" s="598" t="str">
        <f t="shared" si="258"/>
        <v/>
      </c>
      <c r="AX629" s="598" t="str">
        <f t="shared" si="258"/>
        <v/>
      </c>
      <c r="AY629" s="269"/>
      <c r="AZ629" s="598" t="str">
        <f t="shared" si="259"/>
        <v/>
      </c>
      <c r="BA629" s="598" t="str">
        <f t="shared" si="259"/>
        <v/>
      </c>
      <c r="BB629" s="269"/>
      <c r="BC629" s="598" t="str">
        <f t="shared" si="260"/>
        <v/>
      </c>
      <c r="BD629" s="598" t="str">
        <f t="shared" si="260"/>
        <v/>
      </c>
      <c r="BE629" s="269"/>
      <c r="BF629" s="598" t="str">
        <f t="shared" si="261"/>
        <v/>
      </c>
      <c r="BG629" s="598" t="str">
        <f t="shared" si="261"/>
        <v/>
      </c>
      <c r="BH629" s="269"/>
      <c r="BI629" s="598" t="str">
        <f t="shared" si="262"/>
        <v/>
      </c>
      <c r="BJ629" s="598" t="str">
        <f t="shared" si="262"/>
        <v/>
      </c>
      <c r="BK629" s="269"/>
      <c r="BL629" s="598" t="str">
        <f t="shared" si="263"/>
        <v/>
      </c>
      <c r="BM629" s="598" t="str">
        <f t="shared" si="263"/>
        <v/>
      </c>
      <c r="BN629" s="269"/>
      <c r="BO629" s="598" t="str">
        <f t="shared" si="264"/>
        <v/>
      </c>
      <c r="BP629" s="598" t="str">
        <f t="shared" si="264"/>
        <v/>
      </c>
      <c r="BQ629" s="269"/>
      <c r="BR629" s="598" t="str">
        <f t="shared" si="265"/>
        <v/>
      </c>
      <c r="BS629" s="598" t="str">
        <f t="shared" si="265"/>
        <v/>
      </c>
      <c r="BT629" s="269"/>
      <c r="BU629" s="598" t="str">
        <f t="shared" si="266"/>
        <v/>
      </c>
      <c r="BV629" s="598" t="str">
        <f t="shared" si="266"/>
        <v/>
      </c>
      <c r="BW629" s="269"/>
      <c r="BX629" s="481"/>
    </row>
    <row r="630" spans="1:76" s="2" customFormat="1" ht="14">
      <c r="A630" s="159">
        <v>16</v>
      </c>
      <c r="B630" s="301" t="str">
        <f t="shared" si="256"/>
        <v xml:space="preserve">: </v>
      </c>
      <c r="C630" s="169"/>
      <c r="D630" s="169"/>
      <c r="E630" s="169"/>
      <c r="F630" s="169"/>
      <c r="G630" s="161"/>
      <c r="H630" s="162"/>
      <c r="I630" s="162"/>
      <c r="J630" s="170"/>
      <c r="K630" s="170"/>
      <c r="L630" s="170"/>
      <c r="M630" s="659" t="s">
        <v>193</v>
      </c>
      <c r="N630" s="163"/>
      <c r="O630" s="163"/>
      <c r="P630" s="165"/>
      <c r="Q630" s="365"/>
      <c r="R630" s="259" t="str">
        <f t="shared" si="267"/>
        <v/>
      </c>
      <c r="S630" s="260" t="str">
        <f>IF(R630="","",IF(R643="Y",T630,IF(R630&gt;=R635-$AA$35*R639,IF(R630&lt;=R635+$AA$35*R639,R630,""),"")))</f>
        <v/>
      </c>
      <c r="T630" s="259" t="str">
        <f t="shared" si="268"/>
        <v/>
      </c>
      <c r="U630" s="259" t="str">
        <f t="shared" si="257"/>
        <v>t CO2-eq/TWh</v>
      </c>
      <c r="V630" s="39"/>
      <c r="W630" s="39"/>
      <c r="Y630" s="526"/>
      <c r="Z630" s="5"/>
      <c r="AA630" s="5"/>
      <c r="AB630" s="5"/>
      <c r="AC630" s="5"/>
      <c r="AD630" s="5"/>
      <c r="AE630" s="5"/>
      <c r="AF630" s="5"/>
      <c r="AG630" s="5"/>
      <c r="AH630" s="5"/>
      <c r="AI630" s="5"/>
      <c r="AJ630" s="5"/>
      <c r="AK630" s="5"/>
      <c r="AL630" s="5"/>
      <c r="AM630" s="5"/>
      <c r="AN630" s="5"/>
      <c r="AO630" s="481"/>
      <c r="AP630" s="269"/>
      <c r="AQ630" s="269"/>
      <c r="AR630" s="600"/>
      <c r="AS630" s="269"/>
      <c r="AT630" s="598" t="str">
        <f t="shared" si="269"/>
        <v/>
      </c>
      <c r="AU630" s="598" t="str">
        <f t="shared" si="269"/>
        <v/>
      </c>
      <c r="AV630" s="269"/>
      <c r="AW630" s="598" t="str">
        <f t="shared" si="258"/>
        <v/>
      </c>
      <c r="AX630" s="598" t="str">
        <f t="shared" si="258"/>
        <v/>
      </c>
      <c r="AY630" s="269"/>
      <c r="AZ630" s="598" t="str">
        <f t="shared" si="259"/>
        <v/>
      </c>
      <c r="BA630" s="598" t="str">
        <f t="shared" si="259"/>
        <v/>
      </c>
      <c r="BB630" s="269"/>
      <c r="BC630" s="598" t="str">
        <f t="shared" si="260"/>
        <v/>
      </c>
      <c r="BD630" s="598" t="str">
        <f t="shared" si="260"/>
        <v/>
      </c>
      <c r="BE630" s="269"/>
      <c r="BF630" s="598" t="str">
        <f t="shared" si="261"/>
        <v/>
      </c>
      <c r="BG630" s="598" t="str">
        <f t="shared" si="261"/>
        <v/>
      </c>
      <c r="BH630" s="269"/>
      <c r="BI630" s="598" t="str">
        <f t="shared" si="262"/>
        <v/>
      </c>
      <c r="BJ630" s="598" t="str">
        <f t="shared" si="262"/>
        <v/>
      </c>
      <c r="BK630" s="269"/>
      <c r="BL630" s="598" t="str">
        <f t="shared" si="263"/>
        <v/>
      </c>
      <c r="BM630" s="598" t="str">
        <f t="shared" si="263"/>
        <v/>
      </c>
      <c r="BN630" s="269"/>
      <c r="BO630" s="598" t="str">
        <f t="shared" si="264"/>
        <v/>
      </c>
      <c r="BP630" s="598" t="str">
        <f t="shared" si="264"/>
        <v/>
      </c>
      <c r="BQ630" s="269"/>
      <c r="BR630" s="598" t="str">
        <f t="shared" si="265"/>
        <v/>
      </c>
      <c r="BS630" s="598" t="str">
        <f t="shared" si="265"/>
        <v/>
      </c>
      <c r="BT630" s="269"/>
      <c r="BU630" s="598" t="str">
        <f t="shared" si="266"/>
        <v/>
      </c>
      <c r="BV630" s="598" t="str">
        <f t="shared" si="266"/>
        <v/>
      </c>
      <c r="BW630" s="269"/>
      <c r="BX630" s="481"/>
    </row>
    <row r="631" spans="1:76" s="2" customFormat="1" ht="14">
      <c r="A631" s="159">
        <v>17</v>
      </c>
      <c r="B631" s="301" t="str">
        <f t="shared" si="256"/>
        <v xml:space="preserve">: </v>
      </c>
      <c r="C631" s="168"/>
      <c r="D631" s="162"/>
      <c r="E631" s="162"/>
      <c r="F631" s="169"/>
      <c r="G631" s="161"/>
      <c r="H631" s="162"/>
      <c r="I631" s="162"/>
      <c r="J631" s="170"/>
      <c r="K631" s="170"/>
      <c r="L631" s="170"/>
      <c r="M631" s="659" t="s">
        <v>193</v>
      </c>
      <c r="N631" s="163"/>
      <c r="O631" s="163"/>
      <c r="P631" s="165"/>
      <c r="Q631" s="365"/>
      <c r="R631" s="259" t="str">
        <f t="shared" si="267"/>
        <v/>
      </c>
      <c r="S631" s="260" t="str">
        <f>IF(R631="","",IF(R643="Y",T631,IF(R631&gt;=R635-$AA$35*R639,IF(R631&lt;=R635+$AA$35*R639,R631,""),"")))</f>
        <v/>
      </c>
      <c r="T631" s="259" t="str">
        <f t="shared" si="268"/>
        <v/>
      </c>
      <c r="U631" s="259" t="str">
        <f t="shared" si="257"/>
        <v>t CO2-eq/TWh</v>
      </c>
      <c r="V631" s="39"/>
      <c r="W631" s="39"/>
      <c r="Y631" s="526"/>
      <c r="Z631" s="5"/>
      <c r="AA631" s="5"/>
      <c r="AB631" s="5"/>
      <c r="AC631" s="5"/>
      <c r="AD631" s="5"/>
      <c r="AE631" s="5"/>
      <c r="AF631" s="5"/>
      <c r="AG631" s="5"/>
      <c r="AH631" s="5"/>
      <c r="AI631" s="5"/>
      <c r="AJ631" s="5"/>
      <c r="AK631" s="5"/>
      <c r="AL631" s="5"/>
      <c r="AM631" s="5"/>
      <c r="AN631" s="5"/>
      <c r="AO631" s="481"/>
      <c r="AP631" s="269"/>
      <c r="AQ631" s="269"/>
      <c r="AR631" s="600"/>
      <c r="AS631" s="269"/>
      <c r="AT631" s="598" t="str">
        <f t="shared" si="269"/>
        <v/>
      </c>
      <c r="AU631" s="598" t="str">
        <f t="shared" si="269"/>
        <v/>
      </c>
      <c r="AV631" s="269"/>
      <c r="AW631" s="598" t="str">
        <f t="shared" si="258"/>
        <v/>
      </c>
      <c r="AX631" s="598" t="str">
        <f t="shared" si="258"/>
        <v/>
      </c>
      <c r="AY631" s="269"/>
      <c r="AZ631" s="598" t="str">
        <f t="shared" si="259"/>
        <v/>
      </c>
      <c r="BA631" s="598" t="str">
        <f t="shared" si="259"/>
        <v/>
      </c>
      <c r="BB631" s="269"/>
      <c r="BC631" s="598" t="str">
        <f t="shared" si="260"/>
        <v/>
      </c>
      <c r="BD631" s="598" t="str">
        <f t="shared" si="260"/>
        <v/>
      </c>
      <c r="BE631" s="269"/>
      <c r="BF631" s="598" t="str">
        <f t="shared" si="261"/>
        <v/>
      </c>
      <c r="BG631" s="598" t="str">
        <f t="shared" si="261"/>
        <v/>
      </c>
      <c r="BH631" s="269"/>
      <c r="BI631" s="598" t="str">
        <f t="shared" si="262"/>
        <v/>
      </c>
      <c r="BJ631" s="598" t="str">
        <f t="shared" si="262"/>
        <v/>
      </c>
      <c r="BK631" s="269"/>
      <c r="BL631" s="598" t="str">
        <f t="shared" si="263"/>
        <v/>
      </c>
      <c r="BM631" s="598" t="str">
        <f t="shared" si="263"/>
        <v/>
      </c>
      <c r="BN631" s="269"/>
      <c r="BO631" s="598" t="str">
        <f t="shared" si="264"/>
        <v/>
      </c>
      <c r="BP631" s="598" t="str">
        <f t="shared" si="264"/>
        <v/>
      </c>
      <c r="BQ631" s="269"/>
      <c r="BR631" s="598" t="str">
        <f t="shared" si="265"/>
        <v/>
      </c>
      <c r="BS631" s="598" t="str">
        <f t="shared" si="265"/>
        <v/>
      </c>
      <c r="BT631" s="269"/>
      <c r="BU631" s="598" t="str">
        <f t="shared" si="266"/>
        <v/>
      </c>
      <c r="BV631" s="598" t="str">
        <f t="shared" si="266"/>
        <v/>
      </c>
      <c r="BW631" s="269"/>
      <c r="BX631" s="481"/>
    </row>
    <row r="632" spans="1:76" s="2" customFormat="1" ht="14">
      <c r="A632" s="159">
        <v>18</v>
      </c>
      <c r="B632" s="301" t="str">
        <f t="shared" si="256"/>
        <v xml:space="preserve">: </v>
      </c>
      <c r="C632" s="168"/>
      <c r="D632" s="162"/>
      <c r="E632" s="162"/>
      <c r="F632" s="169"/>
      <c r="G632" s="161"/>
      <c r="H632" s="162"/>
      <c r="I632" s="162"/>
      <c r="J632" s="170"/>
      <c r="K632" s="170"/>
      <c r="L632" s="170"/>
      <c r="M632" s="659" t="s">
        <v>193</v>
      </c>
      <c r="N632" s="163"/>
      <c r="O632" s="163"/>
      <c r="P632" s="165"/>
      <c r="Q632" s="365"/>
      <c r="R632" s="259" t="str">
        <f t="shared" si="267"/>
        <v/>
      </c>
      <c r="S632" s="260" t="str">
        <f>IF(R632="","",IF(R643="Y",T632,IF(R632&gt;=R635-$AA$35*R639,IF(R632&lt;=R635+$AA$35*R639,R632,""),"")))</f>
        <v/>
      </c>
      <c r="T632" s="259" t="str">
        <f t="shared" si="268"/>
        <v/>
      </c>
      <c r="U632" s="259" t="str">
        <f t="shared" si="257"/>
        <v>t CO2-eq/TWh</v>
      </c>
      <c r="V632" s="39"/>
      <c r="W632" s="39"/>
      <c r="Y632" s="526"/>
      <c r="Z632" s="5"/>
      <c r="AA632" s="5"/>
      <c r="AB632" s="5"/>
      <c r="AC632" s="5"/>
      <c r="AD632" s="5"/>
      <c r="AE632" s="5"/>
      <c r="AF632" s="5"/>
      <c r="AG632" s="5"/>
      <c r="AH632" s="5"/>
      <c r="AI632" s="5"/>
      <c r="AJ632" s="5"/>
      <c r="AK632" s="5"/>
      <c r="AL632" s="5"/>
      <c r="AM632" s="5"/>
      <c r="AN632" s="5"/>
      <c r="AO632" s="481"/>
      <c r="AP632" s="269"/>
      <c r="AQ632" s="269"/>
      <c r="AR632" s="600"/>
      <c r="AS632" s="269"/>
      <c r="AT632" s="598" t="str">
        <f t="shared" si="269"/>
        <v/>
      </c>
      <c r="AU632" s="598" t="str">
        <f t="shared" si="269"/>
        <v/>
      </c>
      <c r="AV632" s="269"/>
      <c r="AW632" s="598" t="str">
        <f t="shared" si="258"/>
        <v/>
      </c>
      <c r="AX632" s="598" t="str">
        <f t="shared" si="258"/>
        <v/>
      </c>
      <c r="AY632" s="269"/>
      <c r="AZ632" s="598" t="str">
        <f t="shared" si="259"/>
        <v/>
      </c>
      <c r="BA632" s="598" t="str">
        <f t="shared" si="259"/>
        <v/>
      </c>
      <c r="BB632" s="269"/>
      <c r="BC632" s="598" t="str">
        <f t="shared" si="260"/>
        <v/>
      </c>
      <c r="BD632" s="598" t="str">
        <f t="shared" si="260"/>
        <v/>
      </c>
      <c r="BE632" s="269"/>
      <c r="BF632" s="598" t="str">
        <f t="shared" si="261"/>
        <v/>
      </c>
      <c r="BG632" s="598" t="str">
        <f t="shared" si="261"/>
        <v/>
      </c>
      <c r="BH632" s="269"/>
      <c r="BI632" s="598" t="str">
        <f t="shared" si="262"/>
        <v/>
      </c>
      <c r="BJ632" s="598" t="str">
        <f t="shared" si="262"/>
        <v/>
      </c>
      <c r="BK632" s="269"/>
      <c r="BL632" s="598" t="str">
        <f t="shared" si="263"/>
        <v/>
      </c>
      <c r="BM632" s="598" t="str">
        <f t="shared" si="263"/>
        <v/>
      </c>
      <c r="BN632" s="269"/>
      <c r="BO632" s="598" t="str">
        <f t="shared" si="264"/>
        <v/>
      </c>
      <c r="BP632" s="598" t="str">
        <f t="shared" si="264"/>
        <v/>
      </c>
      <c r="BQ632" s="269"/>
      <c r="BR632" s="598" t="str">
        <f t="shared" si="265"/>
        <v/>
      </c>
      <c r="BS632" s="598" t="str">
        <f t="shared" si="265"/>
        <v/>
      </c>
      <c r="BT632" s="269"/>
      <c r="BU632" s="598" t="str">
        <f t="shared" si="266"/>
        <v/>
      </c>
      <c r="BV632" s="598" t="str">
        <f t="shared" si="266"/>
        <v/>
      </c>
      <c r="BW632" s="269"/>
      <c r="BX632" s="481"/>
    </row>
    <row r="633" spans="1:76" s="2" customFormat="1" ht="14">
      <c r="A633" s="159">
        <v>19</v>
      </c>
      <c r="B633" s="301" t="str">
        <f t="shared" si="256"/>
        <v xml:space="preserve">: </v>
      </c>
      <c r="C633" s="168"/>
      <c r="D633" s="162"/>
      <c r="E633" s="162"/>
      <c r="F633" s="169"/>
      <c r="G633" s="161"/>
      <c r="H633" s="162"/>
      <c r="I633" s="162"/>
      <c r="J633" s="170"/>
      <c r="K633" s="170"/>
      <c r="L633" s="170"/>
      <c r="M633" s="659" t="s">
        <v>193</v>
      </c>
      <c r="N633" s="163"/>
      <c r="O633" s="163"/>
      <c r="P633" s="165"/>
      <c r="Q633" s="365"/>
      <c r="R633" s="259" t="str">
        <f t="shared" si="267"/>
        <v/>
      </c>
      <c r="S633" s="260" t="str">
        <f>IF(R633="","",IF(R643="Y",T633,IF(R633&gt;=R635-$AA$35*R639,IF(R633&lt;=R635+$AA$35*R639,R633,""),"")))</f>
        <v/>
      </c>
      <c r="T633" s="259" t="str">
        <f t="shared" si="268"/>
        <v/>
      </c>
      <c r="U633" s="259" t="str">
        <f t="shared" si="257"/>
        <v>t CO2-eq/TWh</v>
      </c>
      <c r="V633" s="39"/>
      <c r="W633" s="39"/>
      <c r="Y633" s="526"/>
      <c r="Z633" s="5"/>
      <c r="AA633" s="5"/>
      <c r="AB633" s="5"/>
      <c r="AC633" s="5"/>
      <c r="AD633" s="5"/>
      <c r="AE633" s="5"/>
      <c r="AF633" s="5"/>
      <c r="AG633" s="5"/>
      <c r="AH633" s="5"/>
      <c r="AI633" s="5"/>
      <c r="AJ633" s="5"/>
      <c r="AK633" s="5"/>
      <c r="AL633" s="5"/>
      <c r="AM633" s="5"/>
      <c r="AN633" s="5"/>
      <c r="AO633" s="481"/>
      <c r="AP633" s="269"/>
      <c r="AQ633" s="269"/>
      <c r="AR633" s="600"/>
      <c r="AS633" s="269"/>
      <c r="AT633" s="598" t="str">
        <f t="shared" si="269"/>
        <v/>
      </c>
      <c r="AU633" s="598" t="str">
        <f t="shared" si="269"/>
        <v/>
      </c>
      <c r="AV633" s="269"/>
      <c r="AW633" s="598" t="str">
        <f t="shared" si="258"/>
        <v/>
      </c>
      <c r="AX633" s="598" t="str">
        <f t="shared" si="258"/>
        <v/>
      </c>
      <c r="AY633" s="269"/>
      <c r="AZ633" s="598" t="str">
        <f t="shared" si="259"/>
        <v/>
      </c>
      <c r="BA633" s="598" t="str">
        <f t="shared" si="259"/>
        <v/>
      </c>
      <c r="BB633" s="269"/>
      <c r="BC633" s="598" t="str">
        <f t="shared" si="260"/>
        <v/>
      </c>
      <c r="BD633" s="598" t="str">
        <f t="shared" si="260"/>
        <v/>
      </c>
      <c r="BE633" s="269"/>
      <c r="BF633" s="598" t="str">
        <f t="shared" si="261"/>
        <v/>
      </c>
      <c r="BG633" s="598" t="str">
        <f t="shared" si="261"/>
        <v/>
      </c>
      <c r="BH633" s="269"/>
      <c r="BI633" s="598" t="str">
        <f t="shared" si="262"/>
        <v/>
      </c>
      <c r="BJ633" s="598" t="str">
        <f t="shared" si="262"/>
        <v/>
      </c>
      <c r="BK633" s="269"/>
      <c r="BL633" s="598" t="str">
        <f t="shared" si="263"/>
        <v/>
      </c>
      <c r="BM633" s="598" t="str">
        <f t="shared" si="263"/>
        <v/>
      </c>
      <c r="BN633" s="269"/>
      <c r="BO633" s="598" t="str">
        <f t="shared" si="264"/>
        <v/>
      </c>
      <c r="BP633" s="598" t="str">
        <f t="shared" si="264"/>
        <v/>
      </c>
      <c r="BQ633" s="269"/>
      <c r="BR633" s="598" t="str">
        <f t="shared" si="265"/>
        <v/>
      </c>
      <c r="BS633" s="598" t="str">
        <f t="shared" si="265"/>
        <v/>
      </c>
      <c r="BT633" s="269"/>
      <c r="BU633" s="598" t="str">
        <f t="shared" si="266"/>
        <v/>
      </c>
      <c r="BV633" s="598" t="str">
        <f t="shared" si="266"/>
        <v/>
      </c>
      <c r="BW633" s="269"/>
      <c r="BX633" s="481"/>
    </row>
    <row r="634" spans="1:76" s="2" customFormat="1" ht="14">
      <c r="A634" s="159">
        <v>20</v>
      </c>
      <c r="B634" s="301" t="str">
        <f t="shared" si="256"/>
        <v xml:space="preserve">: </v>
      </c>
      <c r="C634" s="168"/>
      <c r="D634" s="162"/>
      <c r="E634" s="162"/>
      <c r="F634" s="169"/>
      <c r="G634" s="161"/>
      <c r="H634" s="162"/>
      <c r="I634" s="162"/>
      <c r="J634" s="170"/>
      <c r="K634" s="170"/>
      <c r="L634" s="170"/>
      <c r="M634" s="659" t="s">
        <v>193</v>
      </c>
      <c r="N634" s="163"/>
      <c r="O634" s="163"/>
      <c r="P634" s="165"/>
      <c r="Q634" s="365"/>
      <c r="R634" s="259" t="str">
        <f t="shared" si="267"/>
        <v/>
      </c>
      <c r="S634" s="260" t="str">
        <f>IF(R634="","",IF(R643="Y",T634,IF(R634&gt;=R635-$AA$35*R639,IF(R634&lt;=R635+$AA$35*R639,R634,""),"")))</f>
        <v/>
      </c>
      <c r="T634" s="259" t="str">
        <f t="shared" si="268"/>
        <v/>
      </c>
      <c r="U634" s="259" t="str">
        <f t="shared" si="257"/>
        <v>t CO2-eq/TWh</v>
      </c>
      <c r="V634" s="39"/>
      <c r="W634" s="39"/>
      <c r="Y634" s="526"/>
      <c r="Z634" s="5"/>
      <c r="AA634" s="5"/>
      <c r="AB634" s="5"/>
      <c r="AC634" s="5"/>
      <c r="AD634" s="5"/>
      <c r="AE634" s="5"/>
      <c r="AF634" s="5"/>
      <c r="AG634" s="5"/>
      <c r="AH634" s="5"/>
      <c r="AI634" s="5"/>
      <c r="AJ634" s="5"/>
      <c r="AK634" s="5"/>
      <c r="AL634" s="5"/>
      <c r="AM634" s="5"/>
      <c r="AN634" s="5"/>
      <c r="AO634" s="481"/>
      <c r="AP634" s="269"/>
      <c r="AQ634" s="269"/>
      <c r="AR634" s="600"/>
      <c r="AS634" s="269"/>
      <c r="AT634" s="598" t="str">
        <f t="shared" si="269"/>
        <v/>
      </c>
      <c r="AU634" s="598" t="str">
        <f t="shared" si="269"/>
        <v/>
      </c>
      <c r="AV634" s="269"/>
      <c r="AW634" s="598" t="str">
        <f t="shared" si="258"/>
        <v/>
      </c>
      <c r="AX634" s="598" t="str">
        <f t="shared" si="258"/>
        <v/>
      </c>
      <c r="AY634" s="269"/>
      <c r="AZ634" s="598" t="str">
        <f t="shared" si="259"/>
        <v/>
      </c>
      <c r="BA634" s="598" t="str">
        <f t="shared" si="259"/>
        <v/>
      </c>
      <c r="BB634" s="269"/>
      <c r="BC634" s="598" t="str">
        <f t="shared" si="260"/>
        <v/>
      </c>
      <c r="BD634" s="598" t="str">
        <f t="shared" si="260"/>
        <v/>
      </c>
      <c r="BE634" s="269"/>
      <c r="BF634" s="598" t="str">
        <f t="shared" si="261"/>
        <v/>
      </c>
      <c r="BG634" s="598" t="str">
        <f t="shared" si="261"/>
        <v/>
      </c>
      <c r="BH634" s="269"/>
      <c r="BI634" s="598" t="str">
        <f t="shared" si="262"/>
        <v/>
      </c>
      <c r="BJ634" s="598" t="str">
        <f t="shared" si="262"/>
        <v/>
      </c>
      <c r="BK634" s="269"/>
      <c r="BL634" s="598" t="str">
        <f t="shared" si="263"/>
        <v/>
      </c>
      <c r="BM634" s="598" t="str">
        <f t="shared" si="263"/>
        <v/>
      </c>
      <c r="BN634" s="269"/>
      <c r="BO634" s="598" t="str">
        <f t="shared" si="264"/>
        <v/>
      </c>
      <c r="BP634" s="598" t="str">
        <f t="shared" si="264"/>
        <v/>
      </c>
      <c r="BQ634" s="269"/>
      <c r="BR634" s="598" t="str">
        <f t="shared" si="265"/>
        <v/>
      </c>
      <c r="BS634" s="598" t="str">
        <f t="shared" si="265"/>
        <v/>
      </c>
      <c r="BT634" s="269"/>
      <c r="BU634" s="598" t="str">
        <f t="shared" si="266"/>
        <v/>
      </c>
      <c r="BV634" s="598" t="str">
        <f t="shared" si="266"/>
        <v/>
      </c>
      <c r="BW634" s="269"/>
      <c r="BX634" s="481"/>
    </row>
    <row r="635" spans="1:76" s="2" customFormat="1" ht="14">
      <c r="A635" s="172"/>
      <c r="B635" s="302" t="s">
        <v>159</v>
      </c>
      <c r="C635" s="173"/>
      <c r="D635" s="173"/>
      <c r="E635" s="173"/>
      <c r="F635" s="173"/>
      <c r="G635" s="174"/>
      <c r="H635" s="39"/>
      <c r="I635" s="175"/>
      <c r="J635" s="174"/>
      <c r="K635" s="174"/>
      <c r="L635" s="174" t="s">
        <v>99</v>
      </c>
      <c r="M635" s="174"/>
      <c r="N635" s="174"/>
      <c r="O635" s="165"/>
      <c r="P635" s="165"/>
      <c r="Q635" s="175" t="s">
        <v>31</v>
      </c>
      <c r="R635" s="261" t="e">
        <f>AVERAGE(R615:R634)</f>
        <v>#DIV/0!</v>
      </c>
      <c r="S635" s="261" t="e">
        <f>IF(R643="Y",SUM(S615:S634)/SUM(N615:N634),AVERAGE(S615:S634))</f>
        <v>#DIV/0!</v>
      </c>
      <c r="T635" s="262" t="e">
        <f>SUM(T615:T634)/SUM(N615:N634)</f>
        <v>#DIV/0!</v>
      </c>
      <c r="U635" s="269"/>
      <c r="V635" s="39"/>
      <c r="W635" s="39"/>
      <c r="Y635" s="601"/>
      <c r="Z635" s="5"/>
      <c r="AA635" s="5"/>
      <c r="AB635" s="5"/>
      <c r="AC635" s="5"/>
      <c r="AD635" s="5"/>
      <c r="AE635" s="5"/>
      <c r="AF635" s="5"/>
      <c r="AG635" s="5"/>
      <c r="AH635" s="5"/>
      <c r="AI635" s="5"/>
      <c r="AJ635" s="5"/>
      <c r="AK635" s="5"/>
      <c r="AL635" s="5"/>
      <c r="AM635" s="5"/>
      <c r="AN635" s="5"/>
      <c r="AO635" s="481"/>
      <c r="AP635" s="269"/>
      <c r="AQ635" s="269"/>
      <c r="AR635" s="269"/>
      <c r="AS635" s="602" t="s">
        <v>31</v>
      </c>
      <c r="AT635" s="603" t="e">
        <f>AVERAGE(AT615:AT634)</f>
        <v>#DIV/0!</v>
      </c>
      <c r="AU635" s="603" t="e">
        <f>SUM(AU615:AU634)/COUNTIF(AU615:AU634,"&gt;0")</f>
        <v>#DIV/0!</v>
      </c>
      <c r="AV635" s="602"/>
      <c r="AW635" s="603" t="e">
        <f>AVERAGE(AW615:AW634)</f>
        <v>#DIV/0!</v>
      </c>
      <c r="AX635" s="603" t="e">
        <f>SUM(AX615:AX634)/COUNTIF(AX615:AX634,"&gt;0")</f>
        <v>#DIV/0!</v>
      </c>
      <c r="AY635" s="269"/>
      <c r="AZ635" s="603" t="e">
        <f>AVERAGE(AZ615:AZ634)</f>
        <v>#DIV/0!</v>
      </c>
      <c r="BA635" s="603" t="e">
        <f>SUM(BA615:BA634)/COUNTIF(BA615:BA634,"&gt;0")</f>
        <v>#DIV/0!</v>
      </c>
      <c r="BB635" s="269"/>
      <c r="BC635" s="603" t="e">
        <f>AVERAGE(BC615:BC634)</f>
        <v>#DIV/0!</v>
      </c>
      <c r="BD635" s="603" t="e">
        <f>SUM(BD615:BD634)/COUNTIF(BD615:BD634,"&gt;0")</f>
        <v>#DIV/0!</v>
      </c>
      <c r="BE635" s="269"/>
      <c r="BF635" s="603" t="e">
        <f>AVERAGE(BF615:BF634)</f>
        <v>#DIV/0!</v>
      </c>
      <c r="BG635" s="603" t="e">
        <f>SUM(BG615:BG634)/COUNTIF(BG615:BG634,"&gt;0")</f>
        <v>#DIV/0!</v>
      </c>
      <c r="BH635" s="269"/>
      <c r="BI635" s="603" t="e">
        <f>AVERAGE(BI615:BI634)</f>
        <v>#DIV/0!</v>
      </c>
      <c r="BJ635" s="603" t="e">
        <f>SUM(BJ615:BJ634)/COUNTIF(BJ615:BJ634,"&gt;0")</f>
        <v>#DIV/0!</v>
      </c>
      <c r="BK635" s="602"/>
      <c r="BL635" s="603" t="e">
        <f>AVERAGE(BL615:BL634)</f>
        <v>#DIV/0!</v>
      </c>
      <c r="BM635" s="603" t="e">
        <f>SUM(BM615:BM634)/COUNTIF(BM615:BM634,"&gt;0")</f>
        <v>#DIV/0!</v>
      </c>
      <c r="BN635" s="269"/>
      <c r="BO635" s="603" t="e">
        <f>AVERAGE(BO615:BO634)</f>
        <v>#DIV/0!</v>
      </c>
      <c r="BP635" s="603" t="e">
        <f>SUM(BP615:BP634)/COUNTIF(BP615:BP634,"&gt;0")</f>
        <v>#DIV/0!</v>
      </c>
      <c r="BQ635" s="269"/>
      <c r="BR635" s="603" t="e">
        <f>AVERAGE(BR615:BR634)</f>
        <v>#DIV/0!</v>
      </c>
      <c r="BS635" s="603" t="e">
        <f>SUM(BS615:BS634)/COUNTIF(BS615:BS634,"&gt;0")</f>
        <v>#DIV/0!</v>
      </c>
      <c r="BT635" s="269"/>
      <c r="BU635" s="603" t="e">
        <f>AVERAGE(BU615:BU634)</f>
        <v>#DIV/0!</v>
      </c>
      <c r="BV635" s="603" t="e">
        <f>SUM(BV615:BV634)/COUNTIF(BV615:BV634,"&gt;0")</f>
        <v>#DIV/0!</v>
      </c>
      <c r="BW635" s="269"/>
      <c r="BX635" s="481"/>
    </row>
    <row r="636" spans="1:76" s="2" customFormat="1" ht="15">
      <c r="A636" s="172"/>
      <c r="B636" s="302" t="s">
        <v>160</v>
      </c>
      <c r="C636" s="173" t="s">
        <v>112</v>
      </c>
      <c r="D636" s="840"/>
      <c r="E636" s="841"/>
      <c r="F636" s="841"/>
      <c r="G636" s="841"/>
      <c r="H636" s="841"/>
      <c r="I636" s="841"/>
      <c r="J636" s="842"/>
      <c r="K636" s="174"/>
      <c r="L636" s="174"/>
      <c r="M636" s="174"/>
      <c r="N636" s="174"/>
      <c r="O636" s="165"/>
      <c r="P636" s="165"/>
      <c r="Q636" s="366" t="s">
        <v>33</v>
      </c>
      <c r="R636" s="367" t="e">
        <f>R635+U636*R639</f>
        <v>#DIV/0!</v>
      </c>
      <c r="S636" s="367" t="e">
        <f>S635+U636*S639</f>
        <v>#DIV/0!</v>
      </c>
      <c r="T636" s="367" t="e">
        <f>T635+U636*T639</f>
        <v>#DIV/0!</v>
      </c>
      <c r="U636" s="368">
        <v>1</v>
      </c>
      <c r="V636" s="50" t="s">
        <v>142</v>
      </c>
      <c r="W636" s="39"/>
      <c r="X636" t="s">
        <v>273</v>
      </c>
      <c r="Y636" s="605"/>
      <c r="Z636" s="5"/>
      <c r="AA636" s="5"/>
      <c r="AB636" s="5"/>
      <c r="AC636" s="5"/>
      <c r="AD636" s="5"/>
      <c r="AE636" s="5"/>
      <c r="AF636" s="5"/>
      <c r="AG636" s="5"/>
      <c r="AH636" s="5"/>
      <c r="AI636" s="5"/>
      <c r="AJ636" s="5"/>
      <c r="AK636" s="5"/>
      <c r="AL636" s="5"/>
      <c r="AM636" s="5"/>
      <c r="AN636" s="5"/>
      <c r="AO636" s="481"/>
      <c r="AP636" s="269"/>
      <c r="AQ636" s="269"/>
      <c r="AR636" s="269"/>
      <c r="AS636" s="606" t="s">
        <v>33</v>
      </c>
      <c r="AT636" s="607" t="e">
        <f>AT635+(AT641*AT638)</f>
        <v>#DIV/0!</v>
      </c>
      <c r="AU636" s="607" t="e">
        <f>AU635+(AU641*AT638)</f>
        <v>#DIV/0!</v>
      </c>
      <c r="AV636" s="606"/>
      <c r="AW636" s="607" t="e">
        <f>AW635+(AW641*AW638)</f>
        <v>#DIV/0!</v>
      </c>
      <c r="AX636" s="607" t="e">
        <f>AX635+(AX641*AW638)</f>
        <v>#DIV/0!</v>
      </c>
      <c r="AY636" s="269"/>
      <c r="AZ636" s="607" t="e">
        <f>AZ635+(AZ641*AZ638)</f>
        <v>#DIV/0!</v>
      </c>
      <c r="BA636" s="607" t="e">
        <f>BA635+(BA641*AZ638)</f>
        <v>#DIV/0!</v>
      </c>
      <c r="BB636" s="269"/>
      <c r="BC636" s="607" t="e">
        <f>BC635+(BC641*BC638)</f>
        <v>#DIV/0!</v>
      </c>
      <c r="BD636" s="607" t="e">
        <f>BD635+(BD641*BC638)</f>
        <v>#DIV/0!</v>
      </c>
      <c r="BE636" s="269"/>
      <c r="BF636" s="607" t="e">
        <f>BF635+(BF641*BF638)</f>
        <v>#DIV/0!</v>
      </c>
      <c r="BG636" s="607" t="e">
        <f>BG635+(BG641*BF638)</f>
        <v>#DIV/0!</v>
      </c>
      <c r="BH636" s="269"/>
      <c r="BI636" s="607" t="e">
        <f>BI635+(BI641*BI638)</f>
        <v>#DIV/0!</v>
      </c>
      <c r="BJ636" s="607" t="e">
        <f>BJ635+(BJ641*BI638)</f>
        <v>#DIV/0!</v>
      </c>
      <c r="BK636" s="606"/>
      <c r="BL636" s="607" t="e">
        <f>BL635+(BL641*BL638)</f>
        <v>#DIV/0!</v>
      </c>
      <c r="BM636" s="607" t="e">
        <f>BM635+(BM641*BL638)</f>
        <v>#DIV/0!</v>
      </c>
      <c r="BN636" s="269"/>
      <c r="BO636" s="607" t="e">
        <f>BO635+(BO641*BO638)</f>
        <v>#DIV/0!</v>
      </c>
      <c r="BP636" s="607" t="e">
        <f>BP635+(BP641*BO638)</f>
        <v>#DIV/0!</v>
      </c>
      <c r="BQ636" s="269"/>
      <c r="BR636" s="607" t="e">
        <f>BR635+(BR641*BR638)</f>
        <v>#DIV/0!</v>
      </c>
      <c r="BS636" s="607" t="e">
        <f>BS635+(BS641*BR638)</f>
        <v>#DIV/0!</v>
      </c>
      <c r="BT636" s="269"/>
      <c r="BU636" s="607" t="e">
        <f>BU635+(BU641*BU638)</f>
        <v>#DIV/0!</v>
      </c>
      <c r="BV636" s="607" t="e">
        <f>BV635+(BV641*BU638)</f>
        <v>#DIV/0!</v>
      </c>
      <c r="BW636" s="269"/>
      <c r="BX636" s="481"/>
    </row>
    <row r="637" spans="1:76" s="2" customFormat="1" ht="15">
      <c r="A637" s="172"/>
      <c r="B637" s="302" t="s">
        <v>161</v>
      </c>
      <c r="C637" s="179"/>
      <c r="D637" s="843"/>
      <c r="E637" s="844"/>
      <c r="F637" s="844"/>
      <c r="G637" s="844"/>
      <c r="H637" s="844"/>
      <c r="I637" s="844"/>
      <c r="J637" s="845"/>
      <c r="K637" s="39"/>
      <c r="L637" s="39"/>
      <c r="M637" s="174"/>
      <c r="N637" s="174"/>
      <c r="O637" s="174"/>
      <c r="P637" s="174"/>
      <c r="Q637" s="366" t="s">
        <v>32</v>
      </c>
      <c r="R637" s="367" t="e">
        <f>IF($X637="Y",MIN(R615:R634),R635-$U637*R639)</f>
        <v>#DIV/0!</v>
      </c>
      <c r="S637" s="367" t="e">
        <f>IF($X637="Y",MIN(S615:S634),S635-$U637*S639)</f>
        <v>#DIV/0!</v>
      </c>
      <c r="T637" s="367" t="e">
        <f>IF($X637="Y",MIN(T615:T634),T635-$U637*T639)</f>
        <v>#DIV/0!</v>
      </c>
      <c r="U637" s="368">
        <v>1</v>
      </c>
      <c r="V637" s="50" t="s">
        <v>143</v>
      </c>
      <c r="W637" s="39"/>
      <c r="X637" s="369" t="s">
        <v>36</v>
      </c>
      <c r="Y637" s="605"/>
      <c r="Z637" s="5"/>
      <c r="AA637" s="5"/>
      <c r="AB637" s="5"/>
      <c r="AC637" s="5"/>
      <c r="AD637" s="5"/>
      <c r="AE637" s="5"/>
      <c r="AF637" s="5"/>
      <c r="AG637" s="5"/>
      <c r="AH637" s="5"/>
      <c r="AI637" s="5"/>
      <c r="AJ637" s="5"/>
      <c r="AK637" s="5"/>
      <c r="AL637" s="5"/>
      <c r="AM637" s="5"/>
      <c r="AN637" s="5"/>
      <c r="AO637" s="481"/>
      <c r="AP637" s="269"/>
      <c r="AQ637" s="269"/>
      <c r="AR637" s="269"/>
      <c r="AS637" s="606" t="s">
        <v>32</v>
      </c>
      <c r="AT637" s="607" t="e">
        <f>AT635-(AT641*AT639)</f>
        <v>#DIV/0!</v>
      </c>
      <c r="AU637" s="607" t="e">
        <f>AU635-(AU641*AT639)</f>
        <v>#DIV/0!</v>
      </c>
      <c r="AV637" s="606"/>
      <c r="AW637" s="607" t="e">
        <f>AW635-(AW641*AW639)</f>
        <v>#DIV/0!</v>
      </c>
      <c r="AX637" s="607" t="e">
        <f>AX635-(AX641*AW639)</f>
        <v>#DIV/0!</v>
      </c>
      <c r="AY637" s="269"/>
      <c r="AZ637" s="607" t="e">
        <f>AZ635-(AZ641*AZ639)</f>
        <v>#DIV/0!</v>
      </c>
      <c r="BA637" s="607" t="e">
        <f>BA635-(BA641*AZ639)</f>
        <v>#DIV/0!</v>
      </c>
      <c r="BB637" s="269"/>
      <c r="BC637" s="607" t="e">
        <f>BC635-(BC641*BC639)</f>
        <v>#DIV/0!</v>
      </c>
      <c r="BD637" s="607" t="e">
        <f>BD635-(BD641*BC639)</f>
        <v>#DIV/0!</v>
      </c>
      <c r="BE637" s="269"/>
      <c r="BF637" s="607" t="e">
        <f>BF635-(BF641*BF639)</f>
        <v>#DIV/0!</v>
      </c>
      <c r="BG637" s="607" t="e">
        <f>BG635-(BG641*BF639)</f>
        <v>#DIV/0!</v>
      </c>
      <c r="BH637" s="269"/>
      <c r="BI637" s="607" t="e">
        <f>BI635-(BI641*BI639)</f>
        <v>#DIV/0!</v>
      </c>
      <c r="BJ637" s="607" t="e">
        <f>BJ635-(BJ641*BI639)</f>
        <v>#DIV/0!</v>
      </c>
      <c r="BK637" s="606"/>
      <c r="BL637" s="607" t="e">
        <f>BL635-(BL641*BL639)</f>
        <v>#DIV/0!</v>
      </c>
      <c r="BM637" s="607" t="e">
        <f>BM635-(BM641*BL639)</f>
        <v>#DIV/0!</v>
      </c>
      <c r="BN637" s="269"/>
      <c r="BO637" s="607" t="e">
        <f>BO635-(BO641*BO639)</f>
        <v>#DIV/0!</v>
      </c>
      <c r="BP637" s="607" t="e">
        <f>BP635-(BP641*BO639)</f>
        <v>#DIV/0!</v>
      </c>
      <c r="BQ637" s="269"/>
      <c r="BR637" s="607" t="e">
        <f>BR635-(BR641*BR639)</f>
        <v>#DIV/0!</v>
      </c>
      <c r="BS637" s="607" t="e">
        <f>BS635-(BS641*BR639)</f>
        <v>#DIV/0!</v>
      </c>
      <c r="BT637" s="269"/>
      <c r="BU637" s="607" t="e">
        <f>BU635-(BU641*BU639)</f>
        <v>#DIV/0!</v>
      </c>
      <c r="BV637" s="607" t="e">
        <f>BV635-(BV641*BU639)</f>
        <v>#DIV/0!</v>
      </c>
      <c r="BW637" s="269"/>
      <c r="BX637" s="481"/>
    </row>
    <row r="638" spans="1:76" s="2" customFormat="1" ht="14">
      <c r="A638" s="172"/>
      <c r="B638" s="303"/>
      <c r="C638" s="179"/>
      <c r="D638" s="843"/>
      <c r="E638" s="844"/>
      <c r="F638" s="844"/>
      <c r="G638" s="844"/>
      <c r="H638" s="844"/>
      <c r="I638" s="844"/>
      <c r="J638" s="845"/>
      <c r="K638" s="174"/>
      <c r="L638" s="174"/>
      <c r="M638" s="174"/>
      <c r="N638" s="174"/>
      <c r="O638" s="174"/>
      <c r="P638" s="174"/>
      <c r="Q638" s="176" t="s">
        <v>10</v>
      </c>
      <c r="R638" s="263" t="e">
        <f>IF((0.67*R639)&gt;R635,"no","yes")</f>
        <v>#DIV/0!</v>
      </c>
      <c r="S638" s="263" t="e">
        <f>IF((0.67*S639)&gt;S635,"no","yes")</f>
        <v>#DIV/0!</v>
      </c>
      <c r="T638" s="263" t="e">
        <f>IF((0.67*T639)&gt;T635,"no","yes")</f>
        <v>#DIV/0!</v>
      </c>
      <c r="U638" s="174"/>
      <c r="V638" s="174"/>
      <c r="W638" s="174"/>
      <c r="Y638" s="605"/>
      <c r="Z638" s="5"/>
      <c r="AA638" s="5"/>
      <c r="AB638" s="5"/>
      <c r="AC638" s="5"/>
      <c r="AD638" s="5"/>
      <c r="AE638" s="5"/>
      <c r="AF638" s="5"/>
      <c r="AG638" s="5"/>
      <c r="AH638" s="5"/>
      <c r="AI638" s="5"/>
      <c r="AJ638" s="5"/>
      <c r="AK638" s="5"/>
      <c r="AL638" s="5"/>
      <c r="AM638" s="5"/>
      <c r="AN638" s="5"/>
      <c r="AO638" s="481"/>
      <c r="AP638" s="265"/>
      <c r="AQ638" s="265"/>
      <c r="AR638" s="849" t="s">
        <v>132</v>
      </c>
      <c r="AS638" s="850"/>
      <c r="AT638" s="609">
        <v>1</v>
      </c>
      <c r="AU638" s="265"/>
      <c r="AV638" s="619"/>
      <c r="AW638" s="609">
        <v>1</v>
      </c>
      <c r="AX638" s="265"/>
      <c r="AY638" s="265"/>
      <c r="AZ638" s="609">
        <v>1</v>
      </c>
      <c r="BA638" s="265"/>
      <c r="BB638" s="265"/>
      <c r="BC638" s="609">
        <v>1</v>
      </c>
      <c r="BD638" s="265"/>
      <c r="BE638" s="265"/>
      <c r="BF638" s="609">
        <v>1</v>
      </c>
      <c r="BG638" s="265"/>
      <c r="BH638" s="265"/>
      <c r="BI638" s="609">
        <v>1</v>
      </c>
      <c r="BJ638" s="265"/>
      <c r="BK638" s="606"/>
      <c r="BL638" s="609">
        <v>1</v>
      </c>
      <c r="BM638" s="265"/>
      <c r="BN638" s="265"/>
      <c r="BO638" s="609">
        <v>1</v>
      </c>
      <c r="BP638" s="265"/>
      <c r="BQ638" s="265"/>
      <c r="BR638" s="609">
        <v>1</v>
      </c>
      <c r="BS638" s="265"/>
      <c r="BT638" s="265"/>
      <c r="BU638" s="609">
        <v>1</v>
      </c>
      <c r="BV638" s="265"/>
      <c r="BW638" s="265"/>
      <c r="BX638" s="481"/>
    </row>
    <row r="639" spans="1:76" s="2" customFormat="1" ht="14">
      <c r="A639" s="182" t="str">
        <f ca="1">HYPERLINK("#"&amp;"'"&amp;A$1&amp;"'!a1","Back to top")</f>
        <v>Back to top</v>
      </c>
      <c r="B639" s="304"/>
      <c r="C639" s="179"/>
      <c r="D639" s="843"/>
      <c r="E639" s="844"/>
      <c r="F639" s="844"/>
      <c r="G639" s="844"/>
      <c r="H639" s="844"/>
      <c r="I639" s="844"/>
      <c r="J639" s="845"/>
      <c r="K639" s="174"/>
      <c r="L639" s="174"/>
      <c r="M639" s="50"/>
      <c r="N639" s="50"/>
      <c r="O639" s="174"/>
      <c r="P639" s="174"/>
      <c r="Q639" s="176" t="s">
        <v>11</v>
      </c>
      <c r="R639" s="263" t="e">
        <f>_xlfn.STDEV.P(R615:R634)</f>
        <v>#DIV/0!</v>
      </c>
      <c r="S639" s="263" t="e">
        <f t="array" ref="S639">IF(R643="Y",SQRT(SUM(IFERROR(N615:N634*(R615:R634-(S635))^2,0))/((COUNTIFS(N615:N634,"&lt;&gt;"&amp;"")-1)/COUNTIFS(N615:N634,"&lt;&gt;"&amp;"")*SUM(N615:N634))),_xlfn.STDEV.P(S615:S634))</f>
        <v>#DIV/0!</v>
      </c>
      <c r="T639" s="263" t="e">
        <f t="array" ref="T639">SQRT(SUM(IFERROR(N615:N634*(R615:R634-(T635))^2,0))/((COUNTIFS(N615:N634,"&lt;&gt;"&amp;"")-1)/COUNTIFS(N615:N634,"&lt;&gt;"&amp;"")*SUM(N615:N634)))</f>
        <v>#DIV/0!</v>
      </c>
      <c r="U639" s="174"/>
      <c r="V639" s="174"/>
      <c r="W639" s="174"/>
      <c r="Y639" s="605"/>
      <c r="Z639" s="5"/>
      <c r="AA639" s="5"/>
      <c r="AB639" s="5"/>
      <c r="AC639" s="5"/>
      <c r="AD639" s="5"/>
      <c r="AE639" s="5"/>
      <c r="AF639" s="5"/>
      <c r="AG639" s="5"/>
      <c r="AH639" s="5"/>
      <c r="AI639" s="5"/>
      <c r="AJ639" s="5"/>
      <c r="AK639" s="5"/>
      <c r="AL639" s="5"/>
      <c r="AM639" s="5"/>
      <c r="AN639" s="5"/>
      <c r="AO639" s="481"/>
      <c r="AP639" s="265"/>
      <c r="AQ639" s="265"/>
      <c r="AR639" s="849"/>
      <c r="AS639" s="850"/>
      <c r="AT639" s="609">
        <v>1</v>
      </c>
      <c r="AU639" s="265"/>
      <c r="AV639" s="619"/>
      <c r="AW639" s="609">
        <v>1</v>
      </c>
      <c r="AX639" s="265"/>
      <c r="AY639" s="265"/>
      <c r="AZ639" s="609">
        <v>1</v>
      </c>
      <c r="BA639" s="265"/>
      <c r="BB639" s="265"/>
      <c r="BC639" s="609">
        <v>1</v>
      </c>
      <c r="BD639" s="265"/>
      <c r="BE639" s="265"/>
      <c r="BF639" s="609">
        <v>1</v>
      </c>
      <c r="BG639" s="265"/>
      <c r="BH639" s="265"/>
      <c r="BI639" s="609">
        <v>1</v>
      </c>
      <c r="BJ639" s="265"/>
      <c r="BK639" s="606"/>
      <c r="BL639" s="609">
        <v>1</v>
      </c>
      <c r="BM639" s="265"/>
      <c r="BN639" s="265"/>
      <c r="BO639" s="609">
        <v>1</v>
      </c>
      <c r="BP639" s="265"/>
      <c r="BQ639" s="265"/>
      <c r="BR639" s="609">
        <v>1</v>
      </c>
      <c r="BS639" s="265"/>
      <c r="BT639" s="265"/>
      <c r="BU639" s="609">
        <v>1</v>
      </c>
      <c r="BV639" s="265"/>
      <c r="BW639" s="265"/>
      <c r="BX639" s="481"/>
    </row>
    <row r="640" spans="1:76" s="2" customFormat="1" ht="14">
      <c r="A640" s="172"/>
      <c r="B640" s="303"/>
      <c r="C640" s="159"/>
      <c r="D640" s="843"/>
      <c r="E640" s="844"/>
      <c r="F640" s="844"/>
      <c r="G640" s="844"/>
      <c r="H640" s="844"/>
      <c r="I640" s="844"/>
      <c r="J640" s="845"/>
      <c r="K640" s="174"/>
      <c r="L640" s="174"/>
      <c r="M640" s="174"/>
      <c r="N640" s="174"/>
      <c r="O640" s="174"/>
      <c r="P640" s="174"/>
      <c r="Q640" s="183" t="s">
        <v>98</v>
      </c>
      <c r="R640" s="264">
        <f>COUNTIF(R615:R634,"&gt;0")</f>
        <v>0</v>
      </c>
      <c r="S640" s="264">
        <f>COUNTIF(S615:S634,"&gt;0")</f>
        <v>0</v>
      </c>
      <c r="T640" s="265"/>
      <c r="U640" s="184" t="s">
        <v>55</v>
      </c>
      <c r="V640" s="174"/>
      <c r="W640" s="174"/>
      <c r="Y640" s="526"/>
      <c r="Z640" s="5"/>
      <c r="AA640" s="5"/>
      <c r="AB640" s="5"/>
      <c r="AC640" s="5"/>
      <c r="AD640" s="5"/>
      <c r="AE640" s="5"/>
      <c r="AF640" s="5"/>
      <c r="AG640" s="5"/>
      <c r="AH640" s="5"/>
      <c r="AI640" s="5"/>
      <c r="AJ640" s="5"/>
      <c r="AK640" s="5"/>
      <c r="AL640" s="5"/>
      <c r="AM640" s="5"/>
      <c r="AN640" s="5"/>
      <c r="AO640" s="481"/>
      <c r="AP640" s="265"/>
      <c r="AQ640" s="265"/>
      <c r="AR640" s="265"/>
      <c r="AS640" s="606" t="s">
        <v>10</v>
      </c>
      <c r="AT640" s="607" t="e">
        <f>IF((0.67*AT641)&gt;AT635,"no","yes")</f>
        <v>#DIV/0!</v>
      </c>
      <c r="AU640" s="607" t="e">
        <f>IF((0.67*AU641)&gt;AU635,"no","yes")</f>
        <v>#DIV/0!</v>
      </c>
      <c r="AV640" s="606"/>
      <c r="AW640" s="607" t="e">
        <f>IF((0.67*AW641)&gt;AW635,"no","yes")</f>
        <v>#DIV/0!</v>
      </c>
      <c r="AX640" s="607" t="e">
        <f>IF((0.67*AX641)&gt;AX635,"no","yes")</f>
        <v>#DIV/0!</v>
      </c>
      <c r="AY640" s="265"/>
      <c r="AZ640" s="607" t="e">
        <f>IF((0.67*AZ641)&gt;AZ635,"no","yes")</f>
        <v>#DIV/0!</v>
      </c>
      <c r="BA640" s="607" t="e">
        <f>IF((0.67*BA641)&gt;BA635,"no","yes")</f>
        <v>#DIV/0!</v>
      </c>
      <c r="BB640" s="265"/>
      <c r="BC640" s="607" t="e">
        <f>IF((0.67*BC641)&gt;BC635,"no","yes")</f>
        <v>#DIV/0!</v>
      </c>
      <c r="BD640" s="607" t="e">
        <f>IF((0.67*BD641)&gt;BD635,"no","yes")</f>
        <v>#DIV/0!</v>
      </c>
      <c r="BE640" s="265"/>
      <c r="BF640" s="607" t="e">
        <f>IF((0.67*BF641)&gt;BF635,"no","yes")</f>
        <v>#DIV/0!</v>
      </c>
      <c r="BG640" s="607" t="e">
        <f>IF((0.67*BG641)&gt;BG635,"no","yes")</f>
        <v>#DIV/0!</v>
      </c>
      <c r="BH640" s="265"/>
      <c r="BI640" s="607" t="e">
        <f>IF((0.67*BI641)&gt;BI635,"no","yes")</f>
        <v>#DIV/0!</v>
      </c>
      <c r="BJ640" s="607" t="e">
        <f>IF((0.67*BJ641)&gt;BJ635,"no","yes")</f>
        <v>#DIV/0!</v>
      </c>
      <c r="BK640" s="611"/>
      <c r="BL640" s="607" t="e">
        <f>IF((0.67*BL641)&gt;BL635,"no","yes")</f>
        <v>#DIV/0!</v>
      </c>
      <c r="BM640" s="607" t="e">
        <f>IF((0.67*BM641)&gt;BM635,"no","yes")</f>
        <v>#DIV/0!</v>
      </c>
      <c r="BN640" s="265"/>
      <c r="BO640" s="607" t="e">
        <f>IF((0.67*BO641)&gt;BO635,"no","yes")</f>
        <v>#DIV/0!</v>
      </c>
      <c r="BP640" s="607" t="e">
        <f>IF((0.67*BP641)&gt;BP635,"no","yes")</f>
        <v>#DIV/0!</v>
      </c>
      <c r="BQ640" s="265"/>
      <c r="BR640" s="607" t="e">
        <f>IF((0.67*BR641)&gt;BR635,"no","yes")</f>
        <v>#DIV/0!</v>
      </c>
      <c r="BS640" s="607" t="e">
        <f>IF((0.67*BS641)&gt;BS635,"no","yes")</f>
        <v>#DIV/0!</v>
      </c>
      <c r="BT640" s="265"/>
      <c r="BU640" s="607" t="e">
        <f>IF((0.67*BU641)&gt;BU635,"no","yes")</f>
        <v>#DIV/0!</v>
      </c>
      <c r="BV640" s="607" t="e">
        <f>IF((0.67*BV641)&gt;BV635,"no","yes")</f>
        <v>#DIV/0!</v>
      </c>
      <c r="BW640" s="265"/>
      <c r="BX640" s="481"/>
    </row>
    <row r="641" spans="1:76" s="2" customFormat="1" ht="14">
      <c r="B641" s="5"/>
      <c r="C641" s="172"/>
      <c r="D641" s="843"/>
      <c r="E641" s="844"/>
      <c r="F641" s="844"/>
      <c r="G641" s="844"/>
      <c r="H641" s="844"/>
      <c r="I641" s="844"/>
      <c r="J641" s="845"/>
      <c r="K641" s="174"/>
      <c r="L641" s="174"/>
      <c r="M641" s="174"/>
      <c r="N641" s="174"/>
      <c r="O641" s="174"/>
      <c r="P641" s="174"/>
      <c r="Q641" s="174"/>
      <c r="R641" s="265"/>
      <c r="S641" s="267"/>
      <c r="T641" s="267"/>
      <c r="U641" s="185"/>
      <c r="V641" s="186"/>
      <c r="W641" s="187"/>
      <c r="Y641" s="526"/>
      <c r="Z641" s="5"/>
      <c r="AA641" s="5"/>
      <c r="AB641" s="5"/>
      <c r="AC641" s="5"/>
      <c r="AD641" s="5"/>
      <c r="AE641" s="5"/>
      <c r="AF641" s="5"/>
      <c r="AG641" s="5"/>
      <c r="AH641" s="5"/>
      <c r="AI641" s="5"/>
      <c r="AJ641" s="5"/>
      <c r="AK641" s="5"/>
      <c r="AL641" s="5"/>
      <c r="AM641" s="5"/>
      <c r="AN641" s="5"/>
      <c r="AO641" s="481"/>
      <c r="AP641" s="265"/>
      <c r="AQ641" s="265"/>
      <c r="AR641" s="265"/>
      <c r="AS641" s="606" t="s">
        <v>11</v>
      </c>
      <c r="AT641" s="607" t="e">
        <f>_xlfn.STDEV.P(AT615:AT634)</f>
        <v>#DIV/0!</v>
      </c>
      <c r="AU641" s="607" t="e">
        <f>_xlfn.STDEV.P(AU615:AU634)</f>
        <v>#DIV/0!</v>
      </c>
      <c r="AV641" s="606"/>
      <c r="AW641" s="607" t="e">
        <f>_xlfn.STDEV.P(AW615:AW634)</f>
        <v>#DIV/0!</v>
      </c>
      <c r="AX641" s="607" t="e">
        <f>_xlfn.STDEV.P(AX615:AX634)</f>
        <v>#DIV/0!</v>
      </c>
      <c r="AY641" s="265"/>
      <c r="AZ641" s="607" t="e">
        <f>_xlfn.STDEV.P(AZ615:AZ634)</f>
        <v>#DIV/0!</v>
      </c>
      <c r="BA641" s="607" t="e">
        <f>_xlfn.STDEV.P(BA615:BA634)</f>
        <v>#DIV/0!</v>
      </c>
      <c r="BB641" s="265"/>
      <c r="BC641" s="607" t="e">
        <f>_xlfn.STDEV.P(BC615:BC634)</f>
        <v>#DIV/0!</v>
      </c>
      <c r="BD641" s="607" t="e">
        <f>_xlfn.STDEV.P(BD615:BD634)</f>
        <v>#DIV/0!</v>
      </c>
      <c r="BE641" s="265"/>
      <c r="BF641" s="607" t="e">
        <f>_xlfn.STDEV.P(BF615:BF634)</f>
        <v>#DIV/0!</v>
      </c>
      <c r="BG641" s="607" t="e">
        <f>_xlfn.STDEV.P(BG615:BG634)</f>
        <v>#DIV/0!</v>
      </c>
      <c r="BH641" s="265"/>
      <c r="BI641" s="607" t="e">
        <f>_xlfn.STDEV.P(BI615:BI634)</f>
        <v>#DIV/0!</v>
      </c>
      <c r="BJ641" s="607" t="e">
        <f>_xlfn.STDEV.P(BJ615:BJ634)</f>
        <v>#DIV/0!</v>
      </c>
      <c r="BK641" s="265"/>
      <c r="BL641" s="607" t="e">
        <f>_xlfn.STDEV.P(BL615:BL634)</f>
        <v>#DIV/0!</v>
      </c>
      <c r="BM641" s="607" t="e">
        <f>_xlfn.STDEV.P(BM615:BM634)</f>
        <v>#DIV/0!</v>
      </c>
      <c r="BN641" s="265"/>
      <c r="BO641" s="607" t="e">
        <f>_xlfn.STDEV.P(BO615:BO634)</f>
        <v>#DIV/0!</v>
      </c>
      <c r="BP641" s="607" t="e">
        <f>_xlfn.STDEV.P(BP615:BP634)</f>
        <v>#DIV/0!</v>
      </c>
      <c r="BQ641" s="265"/>
      <c r="BR641" s="607" t="e">
        <f>_xlfn.STDEV.P(BR615:BR634)</f>
        <v>#DIV/0!</v>
      </c>
      <c r="BS641" s="607" t="e">
        <f>_xlfn.STDEV.P(BS615:BS634)</f>
        <v>#DIV/0!</v>
      </c>
      <c r="BT641" s="265"/>
      <c r="BU641" s="607" t="e">
        <f>_xlfn.STDEV.P(BU615:BU634)</f>
        <v>#DIV/0!</v>
      </c>
      <c r="BV641" s="607" t="e">
        <f>_xlfn.STDEV.P(BV615:BV634)</f>
        <v>#DIV/0!</v>
      </c>
      <c r="BW641" s="5"/>
      <c r="BX641" s="481"/>
    </row>
    <row r="642" spans="1:76" s="2" customFormat="1" ht="14">
      <c r="B642" s="5"/>
      <c r="C642" s="174"/>
      <c r="D642" s="846"/>
      <c r="E642" s="847"/>
      <c r="F642" s="847"/>
      <c r="G642" s="847"/>
      <c r="H642" s="847"/>
      <c r="I642" s="847"/>
      <c r="J642" s="848"/>
      <c r="R642" s="188" t="s">
        <v>137</v>
      </c>
      <c r="S642" s="83"/>
      <c r="T642" s="174"/>
      <c r="U642" s="189"/>
      <c r="V642" s="190"/>
      <c r="W642" s="191"/>
      <c r="Y642" s="526"/>
      <c r="Z642" s="5"/>
      <c r="AA642" s="5"/>
      <c r="AB642" s="5"/>
      <c r="AC642" s="5"/>
      <c r="AD642" s="5"/>
      <c r="AE642" s="5"/>
      <c r="AF642" s="5"/>
      <c r="AG642" s="5"/>
      <c r="AH642" s="5"/>
      <c r="AI642" s="5"/>
      <c r="AJ642" s="5"/>
      <c r="AK642" s="5"/>
      <c r="AL642" s="5"/>
      <c r="AM642" s="5"/>
      <c r="AN642" s="5"/>
      <c r="AO642" s="481"/>
      <c r="AP642" s="265"/>
      <c r="AQ642" s="265"/>
      <c r="AR642" s="265"/>
      <c r="AS642" s="611" t="s">
        <v>98</v>
      </c>
      <c r="AT642" s="612">
        <f>COUNTIF(AT615:AT634,"&gt;0")</f>
        <v>0</v>
      </c>
      <c r="AU642" s="612">
        <f>COUNTIF(AU615:AU634,"&gt;0")</f>
        <v>0</v>
      </c>
      <c r="AV642" s="611"/>
      <c r="AW642" s="612">
        <f>COUNTIF(AW615:AW634,"&gt;0")</f>
        <v>0</v>
      </c>
      <c r="AX642" s="612">
        <f>COUNTIF(AX615:AX634,"&gt;0")</f>
        <v>0</v>
      </c>
      <c r="AY642" s="265"/>
      <c r="AZ642" s="612">
        <f>COUNTIF(AZ615:AZ634,"&gt;0")</f>
        <v>0</v>
      </c>
      <c r="BA642" s="612">
        <f>COUNTIF(BA615:BA634,"&gt;0")</f>
        <v>0</v>
      </c>
      <c r="BB642" s="265"/>
      <c r="BC642" s="612">
        <f>COUNTIF(BC615:BC634,"&gt;0")</f>
        <v>0</v>
      </c>
      <c r="BD642" s="612">
        <f>COUNTIF(BD615:BD634,"&gt;0")</f>
        <v>0</v>
      </c>
      <c r="BE642" s="265"/>
      <c r="BF642" s="612">
        <f>COUNTIF(BF615:BF634,"&gt;0")</f>
        <v>0</v>
      </c>
      <c r="BG642" s="612">
        <f>COUNTIF(BG615:BG634,"&gt;0")</f>
        <v>0</v>
      </c>
      <c r="BH642" s="265"/>
      <c r="BI642" s="612">
        <f>COUNTIF(BI615:BI634,"&gt;0")</f>
        <v>0</v>
      </c>
      <c r="BJ642" s="612">
        <f>COUNTIF(BJ615:BJ634,"&gt;0")</f>
        <v>0</v>
      </c>
      <c r="BK642" s="265"/>
      <c r="BL642" s="612">
        <f>COUNTIF(BL615:BL634,"&gt;0")</f>
        <v>0</v>
      </c>
      <c r="BM642" s="612">
        <f>COUNTIF(BM615:BM634,"&gt;0")</f>
        <v>0</v>
      </c>
      <c r="BN642" s="265"/>
      <c r="BO642" s="612">
        <f>COUNTIF(BO615:BO634,"&gt;0")</f>
        <v>0</v>
      </c>
      <c r="BP642" s="612">
        <f>COUNTIF(BP615:BP634,"&gt;0")</f>
        <v>0</v>
      </c>
      <c r="BQ642" s="265"/>
      <c r="BR642" s="612">
        <f>COUNTIF(BR615:BR634,"&gt;0")</f>
        <v>0</v>
      </c>
      <c r="BS642" s="612">
        <f>COUNTIF(BS615:BS634,"&gt;0")</f>
        <v>0</v>
      </c>
      <c r="BT642" s="265"/>
      <c r="BU642" s="612">
        <f>COUNTIF(BU615:BU634,"&gt;0")</f>
        <v>0</v>
      </c>
      <c r="BV642" s="612">
        <f>COUNTIF(BV615:BV634,"&gt;0")</f>
        <v>0</v>
      </c>
      <c r="BW642" s="5"/>
      <c r="BX642" s="481"/>
    </row>
    <row r="643" spans="1:76" s="2" customFormat="1" ht="14">
      <c r="B643" s="5"/>
      <c r="C643" s="174"/>
      <c r="D643" s="203"/>
      <c r="E643" s="203"/>
      <c r="F643" s="203"/>
      <c r="G643" s="203"/>
      <c r="H643" s="203"/>
      <c r="I643" s="203"/>
      <c r="J643" s="203"/>
      <c r="R643" s="192" t="s">
        <v>36</v>
      </c>
      <c r="S643" s="83"/>
      <c r="T643" s="174"/>
      <c r="U643" s="189"/>
      <c r="V643" s="190"/>
      <c r="W643" s="191"/>
      <c r="Y643" s="526"/>
      <c r="Z643" s="5"/>
      <c r="AA643" s="5"/>
      <c r="AB643" s="5"/>
      <c r="AC643" s="5"/>
      <c r="AD643" s="5"/>
      <c r="AE643" s="5"/>
      <c r="AF643" s="5"/>
      <c r="AG643" s="5"/>
      <c r="AH643" s="5"/>
      <c r="AI643" s="5"/>
      <c r="AJ643" s="5"/>
      <c r="AK643" s="5"/>
      <c r="AL643" s="5"/>
      <c r="AM643" s="5"/>
      <c r="AN643" s="5"/>
      <c r="AO643" s="481"/>
      <c r="AP643" s="5"/>
      <c r="AQ643" s="5"/>
      <c r="AR643" s="5"/>
      <c r="AS643" s="310"/>
      <c r="AT643" s="310"/>
      <c r="AU643" s="310"/>
      <c r="AV643" s="310"/>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481"/>
    </row>
    <row r="644" spans="1:76" s="2" customFormat="1" ht="14">
      <c r="B644" s="5"/>
      <c r="C644" s="174"/>
      <c r="D644" s="203"/>
      <c r="E644" s="203"/>
      <c r="F644" s="203"/>
      <c r="G644" s="203"/>
      <c r="H644" s="203"/>
      <c r="I644" s="203"/>
      <c r="J644" s="203"/>
      <c r="S644" s="83"/>
      <c r="T644" s="174"/>
      <c r="U644" s="193"/>
      <c r="V644" s="194"/>
      <c r="W644" s="195"/>
      <c r="Y644" s="526"/>
      <c r="Z644" s="5"/>
      <c r="AA644" s="5"/>
      <c r="AB644" s="5"/>
      <c r="AC644" s="5"/>
      <c r="AD644" s="5"/>
      <c r="AE644" s="5"/>
      <c r="AF644" s="5"/>
      <c r="AG644" s="5"/>
      <c r="AH644" s="5"/>
      <c r="AI644" s="5"/>
      <c r="AJ644" s="5"/>
      <c r="AK644" s="5"/>
      <c r="AL644" s="5"/>
      <c r="AM644" s="5"/>
      <c r="AN644" s="5"/>
      <c r="AO644" s="481"/>
      <c r="AP644" s="5"/>
      <c r="AQ644" s="5"/>
      <c r="AR644" s="5"/>
      <c r="AS644" s="310"/>
      <c r="AT644" s="310"/>
      <c r="AU644" s="310"/>
      <c r="AV644" s="310"/>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481"/>
    </row>
    <row r="645" spans="1:76" s="2" customFormat="1" ht="18">
      <c r="B645" s="5"/>
      <c r="D645" s="3"/>
      <c r="E645" s="3"/>
      <c r="F645" s="3"/>
      <c r="G645" s="3"/>
      <c r="H645" s="3"/>
      <c r="I645" s="3"/>
      <c r="J645" s="3"/>
      <c r="S645" s="83"/>
      <c r="T645" s="174"/>
      <c r="U645" s="174"/>
      <c r="V645" s="174"/>
      <c r="W645" s="174"/>
      <c r="Y645" s="526"/>
      <c r="Z645" s="5"/>
      <c r="AA645" s="5"/>
      <c r="AB645" s="5"/>
      <c r="AC645" s="5"/>
      <c r="AD645" s="5"/>
      <c r="AE645" s="5"/>
      <c r="AF645" s="5"/>
      <c r="AG645" s="5"/>
      <c r="AH645" s="5"/>
      <c r="AI645" s="5"/>
      <c r="AJ645" s="5"/>
      <c r="AK645" s="5"/>
      <c r="AL645" s="5"/>
      <c r="AM645" s="5"/>
      <c r="AN645" s="5"/>
      <c r="AO645" s="615"/>
      <c r="AP645" s="627"/>
      <c r="AQ645" s="627"/>
      <c r="AR645" s="626"/>
      <c r="AS645" s="626"/>
      <c r="AT645" s="626"/>
      <c r="AU645" s="626"/>
      <c r="AV645" s="626"/>
      <c r="AW645" s="626"/>
      <c r="AX645" s="626"/>
      <c r="AY645" s="626"/>
      <c r="AZ645" s="626"/>
      <c r="BA645" s="626"/>
      <c r="BB645" s="626"/>
      <c r="BC645" s="626"/>
      <c r="BD645" s="626"/>
      <c r="BE645" s="626"/>
      <c r="BF645" s="626"/>
      <c r="BG645" s="626"/>
      <c r="BH645" s="626"/>
      <c r="BI645" s="626"/>
      <c r="BJ645" s="626"/>
      <c r="BK645" s="626"/>
      <c r="BL645" s="626"/>
      <c r="BM645" s="626"/>
      <c r="BN645" s="626"/>
      <c r="BO645" s="626"/>
      <c r="BP645" s="626"/>
      <c r="BQ645" s="626"/>
      <c r="BR645" s="626"/>
      <c r="BS645" s="626"/>
      <c r="BT645" s="626"/>
      <c r="BU645" s="626"/>
      <c r="BV645" s="626"/>
      <c r="BW645" s="626"/>
      <c r="BX645" s="615"/>
    </row>
    <row r="646" spans="1:76" s="2" customFormat="1" ht="14">
      <c r="B646" s="5"/>
      <c r="S646" s="83"/>
      <c r="T646" s="83"/>
      <c r="Y646" s="526"/>
      <c r="Z646" s="5"/>
      <c r="AA646" s="5"/>
      <c r="AB646" s="5"/>
      <c r="AC646" s="5"/>
      <c r="AD646" s="5"/>
      <c r="AE646" s="5"/>
      <c r="AF646" s="5"/>
      <c r="AG646" s="5"/>
      <c r="AH646" s="5"/>
      <c r="AI646" s="5"/>
      <c r="AJ646" s="5"/>
      <c r="AK646" s="5"/>
      <c r="AL646" s="5"/>
      <c r="AM646" s="5"/>
      <c r="AN646" s="5"/>
      <c r="AO646" s="481"/>
      <c r="AP646" s="310"/>
      <c r="AQ646" s="310"/>
      <c r="AR646" s="310"/>
      <c r="AS646" s="310"/>
      <c r="AT646" s="310"/>
      <c r="AU646" s="310"/>
      <c r="AV646" s="310"/>
      <c r="AW646" s="310"/>
      <c r="AX646" s="310"/>
      <c r="AY646" s="310"/>
      <c r="AZ646" s="310"/>
      <c r="BA646" s="310"/>
      <c r="BB646" s="310"/>
      <c r="BC646" s="310"/>
      <c r="BD646" s="310"/>
      <c r="BE646" s="310"/>
      <c r="BF646" s="310"/>
      <c r="BG646" s="310"/>
      <c r="BH646" s="310"/>
      <c r="BI646" s="310"/>
      <c r="BJ646" s="310"/>
      <c r="BK646" s="310"/>
      <c r="BL646" s="310"/>
      <c r="BM646" s="310"/>
      <c r="BN646" s="310"/>
      <c r="BO646" s="310"/>
      <c r="BP646" s="310"/>
      <c r="BQ646" s="310"/>
      <c r="BR646" s="310"/>
      <c r="BS646" s="310"/>
      <c r="BT646" s="310"/>
      <c r="BU646" s="310"/>
      <c r="BV646" s="310"/>
      <c r="BW646" s="310"/>
      <c r="BX646" s="481"/>
    </row>
    <row r="647" spans="1:76" s="2" customFormat="1" ht="14">
      <c r="B647" s="5"/>
      <c r="S647" s="83"/>
      <c r="T647" s="83"/>
      <c r="Y647" s="526"/>
      <c r="Z647" s="5"/>
      <c r="AA647" s="5"/>
      <c r="AB647" s="5"/>
      <c r="AC647" s="5"/>
      <c r="AD647" s="5"/>
      <c r="AE647" s="5"/>
      <c r="AF647" s="5"/>
      <c r="AG647" s="5"/>
      <c r="AH647" s="5"/>
      <c r="AI647" s="5"/>
      <c r="AJ647" s="5"/>
      <c r="AK647" s="5"/>
      <c r="AL647" s="5"/>
      <c r="AM647" s="5"/>
      <c r="AN647" s="5"/>
      <c r="AO647" s="481"/>
      <c r="AP647" s="310"/>
      <c r="AQ647" s="310"/>
      <c r="AR647" s="310"/>
      <c r="AS647" s="310"/>
      <c r="AT647" s="310"/>
      <c r="AU647" s="310"/>
      <c r="AV647" s="310"/>
      <c r="AW647" s="310"/>
      <c r="AX647" s="310"/>
      <c r="AY647" s="310"/>
      <c r="AZ647" s="310"/>
      <c r="BA647" s="310"/>
      <c r="BB647" s="310"/>
      <c r="BC647" s="310"/>
      <c r="BD647" s="310"/>
      <c r="BE647" s="310"/>
      <c r="BF647" s="310"/>
      <c r="BG647" s="310"/>
      <c r="BH647" s="310"/>
      <c r="BI647" s="310"/>
      <c r="BJ647" s="310"/>
      <c r="BK647" s="310"/>
      <c r="BL647" s="310"/>
      <c r="BM647" s="310"/>
      <c r="BN647" s="310"/>
      <c r="BO647" s="310"/>
      <c r="BP647" s="310"/>
      <c r="BQ647" s="310"/>
      <c r="BR647" s="310"/>
      <c r="BS647" s="310"/>
      <c r="BT647" s="310"/>
      <c r="BU647" s="310"/>
      <c r="BV647" s="310"/>
      <c r="BW647" s="310"/>
      <c r="BX647" s="481"/>
    </row>
    <row r="648" spans="1:76" s="57" customFormat="1" ht="18">
      <c r="A648" s="138">
        <f>A612+1</f>
        <v>18</v>
      </c>
      <c r="B648" s="298"/>
      <c r="C648" s="139" t="str">
        <f>VariableSolutionDirectEmissions</f>
        <v>Direct Emissions per SOLUTION Functional Unit</v>
      </c>
      <c r="D648" s="213"/>
      <c r="E648" s="213"/>
      <c r="F648" s="213"/>
      <c r="G648" s="213"/>
      <c r="J648" s="213"/>
      <c r="K648" s="213"/>
      <c r="L648" s="181"/>
      <c r="M648" s="181"/>
      <c r="N648" s="181"/>
      <c r="R648" s="839" t="s">
        <v>154</v>
      </c>
      <c r="S648" s="839"/>
      <c r="T648" s="839"/>
      <c r="U648" s="839"/>
      <c r="Y648" s="526"/>
      <c r="Z648" s="481"/>
      <c r="AA648" s="481"/>
      <c r="AB648" s="481"/>
      <c r="AC648" s="481"/>
      <c r="AD648" s="481"/>
      <c r="AE648" s="481"/>
      <c r="AF648" s="481"/>
      <c r="AG648" s="481"/>
      <c r="AH648" s="481"/>
      <c r="AI648" s="481"/>
      <c r="AJ648" s="481"/>
      <c r="AK648" s="481"/>
      <c r="AL648" s="481"/>
      <c r="AM648" s="481"/>
      <c r="AN648" s="481"/>
      <c r="AO648" s="481"/>
      <c r="AP648" s="614">
        <f>A648</f>
        <v>18</v>
      </c>
      <c r="AQ648" s="614" t="str">
        <f>C648</f>
        <v>Direct Emissions per SOLUTION Functional Unit</v>
      </c>
      <c r="AR648" s="615"/>
      <c r="AS648" s="616"/>
      <c r="AT648" s="616"/>
      <c r="AU648" s="616"/>
      <c r="AV648" s="616"/>
      <c r="AW648" s="615"/>
      <c r="AX648" s="615"/>
      <c r="AY648" s="615"/>
      <c r="AZ648" s="615"/>
      <c r="BA648" s="615"/>
      <c r="BB648" s="615"/>
      <c r="BC648" s="615"/>
      <c r="BD648" s="615"/>
      <c r="BE648" s="615"/>
      <c r="BF648" s="615"/>
      <c r="BG648" s="615"/>
      <c r="BH648" s="615"/>
      <c r="BI648" s="615"/>
      <c r="BJ648" s="615"/>
      <c r="BK648" s="615"/>
      <c r="BL648" s="615"/>
      <c r="BM648" s="615"/>
      <c r="BN648" s="615"/>
      <c r="BO648" s="615"/>
      <c r="BP648" s="615"/>
      <c r="BQ648" s="615"/>
      <c r="BR648" s="615"/>
      <c r="BS648" s="615"/>
      <c r="BT648" s="615"/>
      <c r="BU648" s="615"/>
      <c r="BV648" s="615"/>
      <c r="BW648" s="615"/>
      <c r="BX648" s="481"/>
    </row>
    <row r="649" spans="1:76" s="2" customFormat="1" ht="14">
      <c r="A649" s="199"/>
      <c r="B649" s="299"/>
      <c r="C649" s="199"/>
      <c r="D649" s="130"/>
      <c r="E649" s="130"/>
      <c r="F649" s="130"/>
      <c r="G649" s="130"/>
      <c r="J649" s="130"/>
      <c r="K649" s="130"/>
      <c r="L649" s="174"/>
      <c r="M649" s="174"/>
      <c r="N649" s="174"/>
      <c r="S649" s="83"/>
      <c r="T649" s="83"/>
      <c r="Y649" s="526"/>
      <c r="Z649" s="5"/>
      <c r="AA649" s="5"/>
      <c r="AB649" s="5"/>
      <c r="AC649" s="5"/>
      <c r="AD649" s="5"/>
      <c r="AE649" s="5"/>
      <c r="AF649" s="5"/>
      <c r="AG649" s="5"/>
      <c r="AH649" s="5"/>
      <c r="AI649" s="5"/>
      <c r="AJ649" s="5"/>
      <c r="AK649" s="5"/>
      <c r="AL649" s="5"/>
      <c r="AM649" s="5"/>
      <c r="AN649" s="5"/>
      <c r="AO649" s="481"/>
      <c r="AP649" s="269"/>
      <c r="AQ649" s="269"/>
      <c r="AR649" s="269"/>
      <c r="AS649" s="269"/>
      <c r="AT649" s="586" t="s">
        <v>230</v>
      </c>
      <c r="AU649" s="586"/>
      <c r="AV649" s="269"/>
      <c r="AW649" s="586" t="s">
        <v>1</v>
      </c>
      <c r="AX649" s="586"/>
      <c r="AY649" s="269"/>
      <c r="AZ649" s="586" t="s">
        <v>2</v>
      </c>
      <c r="BA649" s="586"/>
      <c r="BB649" s="269"/>
      <c r="BC649" s="586" t="s">
        <v>283</v>
      </c>
      <c r="BD649" s="586"/>
      <c r="BE649" s="269"/>
      <c r="BF649" s="586" t="s">
        <v>284</v>
      </c>
      <c r="BG649" s="586"/>
      <c r="BH649" s="269"/>
      <c r="BI649" s="586" t="s">
        <v>3</v>
      </c>
      <c r="BJ649" s="586"/>
      <c r="BK649" s="269"/>
      <c r="BL649" s="586" t="s">
        <v>4</v>
      </c>
      <c r="BM649" s="586"/>
      <c r="BN649" s="269"/>
      <c r="BO649" s="586" t="s">
        <v>5</v>
      </c>
      <c r="BP649" s="586"/>
      <c r="BQ649" s="269"/>
      <c r="BR649" s="586" t="s">
        <v>6</v>
      </c>
      <c r="BS649" s="586"/>
      <c r="BT649" s="269"/>
      <c r="BU649" s="586" t="s">
        <v>34</v>
      </c>
      <c r="BV649" s="586"/>
      <c r="BW649" s="269"/>
      <c r="BX649" s="481"/>
    </row>
    <row r="650" spans="1:76" s="2" customFormat="1" ht="31" thickBot="1">
      <c r="A650" s="173" t="s">
        <v>39</v>
      </c>
      <c r="B650" s="300" t="s">
        <v>9</v>
      </c>
      <c r="C650" s="211" t="s">
        <v>139</v>
      </c>
      <c r="D650" s="4" t="s">
        <v>40</v>
      </c>
      <c r="E650" s="4" t="s">
        <v>234</v>
      </c>
      <c r="F650" s="211" t="s">
        <v>113</v>
      </c>
      <c r="G650" s="211" t="s">
        <v>424</v>
      </c>
      <c r="H650" s="4" t="s">
        <v>59</v>
      </c>
      <c r="I650" s="695" t="s">
        <v>425</v>
      </c>
      <c r="J650" s="212" t="s">
        <v>133</v>
      </c>
      <c r="K650" s="149" t="s">
        <v>140</v>
      </c>
      <c r="L650" s="150" t="s">
        <v>100</v>
      </c>
      <c r="M650" s="151" t="s">
        <v>141</v>
      </c>
      <c r="N650" s="152" t="s">
        <v>135</v>
      </c>
      <c r="O650" s="152" t="s">
        <v>57</v>
      </c>
      <c r="P650" s="153"/>
      <c r="Q650" s="363" t="s">
        <v>272</v>
      </c>
      <c r="R650" s="364" t="s">
        <v>56</v>
      </c>
      <c r="S650" s="258" t="s">
        <v>41</v>
      </c>
      <c r="T650" s="364" t="s">
        <v>136</v>
      </c>
      <c r="U650" s="419" t="s">
        <v>42</v>
      </c>
      <c r="V650" s="153"/>
      <c r="W650" s="153"/>
      <c r="Y650" s="526"/>
      <c r="Z650" s="5"/>
      <c r="AA650" s="5"/>
      <c r="AB650" s="5"/>
      <c r="AC650" s="5"/>
      <c r="AD650" s="5"/>
      <c r="AE650" s="5"/>
      <c r="AF650" s="5"/>
      <c r="AG650" s="5"/>
      <c r="AH650" s="5"/>
      <c r="AI650" s="5"/>
      <c r="AJ650" s="5"/>
      <c r="AK650" s="5"/>
      <c r="AL650" s="5"/>
      <c r="AM650" s="5"/>
      <c r="AN650" s="5"/>
      <c r="AO650" s="481"/>
      <c r="AP650" s="594"/>
      <c r="AQ650" s="594"/>
      <c r="AR650" s="419" t="s">
        <v>131</v>
      </c>
      <c r="AS650" s="594"/>
      <c r="AT650" s="596" t="s">
        <v>56</v>
      </c>
      <c r="AU650" s="258" t="s">
        <v>41</v>
      </c>
      <c r="AV650" s="594"/>
      <c r="AW650" s="596" t="s">
        <v>56</v>
      </c>
      <c r="AX650" s="258" t="s">
        <v>41</v>
      </c>
      <c r="AY650" s="594"/>
      <c r="AZ650" s="596" t="s">
        <v>56</v>
      </c>
      <c r="BA650" s="258" t="s">
        <v>41</v>
      </c>
      <c r="BB650" s="594"/>
      <c r="BC650" s="596" t="s">
        <v>56</v>
      </c>
      <c r="BD650" s="258" t="s">
        <v>41</v>
      </c>
      <c r="BE650" s="594"/>
      <c r="BF650" s="596" t="s">
        <v>56</v>
      </c>
      <c r="BG650" s="258" t="s">
        <v>41</v>
      </c>
      <c r="BH650" s="594"/>
      <c r="BI650" s="596" t="s">
        <v>56</v>
      </c>
      <c r="BJ650" s="258" t="s">
        <v>41</v>
      </c>
      <c r="BK650" s="594"/>
      <c r="BL650" s="596" t="s">
        <v>56</v>
      </c>
      <c r="BM650" s="258" t="s">
        <v>41</v>
      </c>
      <c r="BN650" s="594"/>
      <c r="BO650" s="596" t="s">
        <v>56</v>
      </c>
      <c r="BP650" s="258" t="s">
        <v>41</v>
      </c>
      <c r="BQ650" s="594"/>
      <c r="BR650" s="596" t="s">
        <v>56</v>
      </c>
      <c r="BS650" s="258" t="s">
        <v>41</v>
      </c>
      <c r="BT650" s="594"/>
      <c r="BU650" s="596" t="s">
        <v>56</v>
      </c>
      <c r="BV650" s="258" t="s">
        <v>41</v>
      </c>
      <c r="BW650" s="594"/>
      <c r="BX650" s="481"/>
    </row>
    <row r="651" spans="1:76" s="2" customFormat="1" ht="14">
      <c r="A651" s="159">
        <v>1</v>
      </c>
      <c r="B651" s="301" t="str">
        <f t="shared" ref="B651:B670" si="270">CONCATENATE(E651,": ",C651)</f>
        <v xml:space="preserve">: </v>
      </c>
      <c r="C651" s="160"/>
      <c r="D651" s="160"/>
      <c r="E651" s="160"/>
      <c r="F651" s="160"/>
      <c r="G651" s="161"/>
      <c r="H651" s="162"/>
      <c r="I651" s="162"/>
      <c r="J651" s="163"/>
      <c r="K651" s="164"/>
      <c r="L651" s="170"/>
      <c r="M651" s="659" t="s">
        <v>193</v>
      </c>
      <c r="N651" s="163"/>
      <c r="O651" s="163"/>
      <c r="P651" s="165"/>
      <c r="Q651" s="365"/>
      <c r="R651" s="259" t="str">
        <f>IF(Q651="Y","",IF(AND(L651="",J651=""),"",IF(L651="",J651,L651)))</f>
        <v/>
      </c>
      <c r="S651" s="260" t="str">
        <f>IF(R651="","",IF(R679="Y",T651,IF(R651&gt;=R671-$AA$35*R675,IF(R651&lt;=R671+$AA$35*R675,R651,""),"")))</f>
        <v/>
      </c>
      <c r="T651" s="259" t="str">
        <f>IF(Q651="Y","",IF(AND(L651="",J651=""),"",IF(L651="",J651*N651,L651*N651)))</f>
        <v/>
      </c>
      <c r="U651" s="259" t="str">
        <f t="shared" ref="U651:U670" si="271">IF(AND(M651="",K651=""),"",IF(M651="",K651,M651))</f>
        <v>t CO2-eq/TWh</v>
      </c>
      <c r="V651" s="39"/>
      <c r="W651" s="39"/>
      <c r="Y651" s="526"/>
      <c r="Z651" s="5"/>
      <c r="AA651" s="5"/>
      <c r="AB651" s="5"/>
      <c r="AC651" s="5"/>
      <c r="AD651" s="5"/>
      <c r="AE651" s="5"/>
      <c r="AF651" s="5"/>
      <c r="AG651" s="5"/>
      <c r="AH651" s="5"/>
      <c r="AI651" s="5"/>
      <c r="AJ651" s="5"/>
      <c r="AK651" s="5"/>
      <c r="AL651" s="5"/>
      <c r="AM651" s="5"/>
      <c r="AN651" s="5"/>
      <c r="AO651" s="481"/>
      <c r="AP651" s="269"/>
      <c r="AQ651" s="269"/>
      <c r="AR651" s="597" t="str">
        <f>$U651</f>
        <v>t CO2-eq/TWh</v>
      </c>
      <c r="AS651" s="269"/>
      <c r="AT651" s="598" t="str">
        <f>IF($E651=$AT$47,R651,"")</f>
        <v/>
      </c>
      <c r="AU651" s="598" t="str">
        <f>IF($E651=$AT$47,S651,"")</f>
        <v/>
      </c>
      <c r="AV651" s="269"/>
      <c r="AW651" s="598" t="str">
        <f t="shared" ref="AW651:AX670" si="272">IF($E651=$AW$83,R651,"")</f>
        <v/>
      </c>
      <c r="AX651" s="598" t="str">
        <f t="shared" si="272"/>
        <v/>
      </c>
      <c r="AY651" s="269"/>
      <c r="AZ651" s="598" t="str">
        <f t="shared" ref="AZ651:BA670" si="273">IF($E651=$AZ$83,R651,"")</f>
        <v/>
      </c>
      <c r="BA651" s="598" t="str">
        <f t="shared" si="273"/>
        <v/>
      </c>
      <c r="BB651" s="269"/>
      <c r="BC651" s="598" t="str">
        <f t="shared" ref="BC651:BD670" si="274">IF($E651=$BC$83,R651,"")</f>
        <v/>
      </c>
      <c r="BD651" s="598" t="str">
        <f t="shared" si="274"/>
        <v/>
      </c>
      <c r="BE651" s="269"/>
      <c r="BF651" s="598" t="str">
        <f t="shared" ref="BF651:BG670" si="275">IF($E651=$BF$83,R651,"")</f>
        <v/>
      </c>
      <c r="BG651" s="598" t="str">
        <f t="shared" si="275"/>
        <v/>
      </c>
      <c r="BH651" s="269"/>
      <c r="BI651" s="598" t="str">
        <f t="shared" ref="BI651:BJ670" si="276">IF($E651=$BI$83,R651,"")</f>
        <v/>
      </c>
      <c r="BJ651" s="598" t="str">
        <f t="shared" si="276"/>
        <v/>
      </c>
      <c r="BK651" s="269"/>
      <c r="BL651" s="598" t="str">
        <f t="shared" ref="BL651:BM670" si="277">IF($E651=$BL$83,R651,"")</f>
        <v/>
      </c>
      <c r="BM651" s="598" t="str">
        <f t="shared" si="277"/>
        <v/>
      </c>
      <c r="BN651" s="269"/>
      <c r="BO651" s="598" t="str">
        <f t="shared" ref="BO651:BP670" si="278">IF($E651=$BO$83,R651,"")</f>
        <v/>
      </c>
      <c r="BP651" s="598" t="str">
        <f t="shared" si="278"/>
        <v/>
      </c>
      <c r="BQ651" s="269"/>
      <c r="BR651" s="598" t="str">
        <f t="shared" ref="BR651:BS670" si="279">IF($E651=$BR$83,R651,"")</f>
        <v/>
      </c>
      <c r="BS651" s="598" t="str">
        <f t="shared" si="279"/>
        <v/>
      </c>
      <c r="BT651" s="269"/>
      <c r="BU651" s="598" t="str">
        <f t="shared" ref="BU651:BV670" si="280">IF($E651=$BU$83,R651,"")</f>
        <v/>
      </c>
      <c r="BV651" s="598" t="str">
        <f t="shared" si="280"/>
        <v/>
      </c>
      <c r="BW651" s="269"/>
      <c r="BX651" s="481"/>
    </row>
    <row r="652" spans="1:76" s="2" customFormat="1" ht="14">
      <c r="A652" s="159">
        <v>2</v>
      </c>
      <c r="B652" s="301" t="str">
        <f t="shared" si="270"/>
        <v xml:space="preserve">: </v>
      </c>
      <c r="C652" s="160"/>
      <c r="D652" s="160"/>
      <c r="E652" s="160"/>
      <c r="F652" s="160"/>
      <c r="G652" s="161"/>
      <c r="H652" s="162"/>
      <c r="I652" s="162"/>
      <c r="J652" s="163"/>
      <c r="K652" s="163"/>
      <c r="L652" s="170"/>
      <c r="M652" s="659" t="s">
        <v>193</v>
      </c>
      <c r="N652" s="163"/>
      <c r="O652" s="163"/>
      <c r="P652" s="165"/>
      <c r="Q652" s="365"/>
      <c r="R652" s="259" t="str">
        <f t="shared" ref="R652:R670" si="281">IF(Q652="Y","",IF(AND(L652="",J652=""),"",IF(L652="",J652,L652)))</f>
        <v/>
      </c>
      <c r="S652" s="260" t="str">
        <f>IF(R652="","",IF(R679="Y",T652,IF(R652&gt;=R671-$AA$35*R675,IF(R652&lt;=R671+$AA$35*R675,R652,""),"")))</f>
        <v/>
      </c>
      <c r="T652" s="259" t="str">
        <f t="shared" ref="T652:T670" si="282">IF(Q652="Y","",IF(AND(L652="",J652=""),"",IF(L652="",J652*N652,L652*N652)))</f>
        <v/>
      </c>
      <c r="U652" s="259" t="str">
        <f t="shared" si="271"/>
        <v>t CO2-eq/TWh</v>
      </c>
      <c r="V652" s="39"/>
      <c r="W652" s="39"/>
      <c r="Y652" s="526"/>
      <c r="Z652" s="5"/>
      <c r="AA652" s="5"/>
      <c r="AB652" s="5"/>
      <c r="AC652" s="5"/>
      <c r="AD652" s="5"/>
      <c r="AE652" s="5"/>
      <c r="AF652" s="5"/>
      <c r="AG652" s="5"/>
      <c r="AH652" s="5"/>
      <c r="AI652" s="5"/>
      <c r="AJ652" s="5"/>
      <c r="AK652" s="5"/>
      <c r="AL652" s="5"/>
      <c r="AM652" s="5"/>
      <c r="AN652" s="5"/>
      <c r="AO652" s="481"/>
      <c r="AP652" s="269"/>
      <c r="AQ652" s="269"/>
      <c r="AR652" s="600"/>
      <c r="AS652" s="269"/>
      <c r="AT652" s="598" t="str">
        <f t="shared" ref="AT652:AU670" si="283">IF($E652=$AT$47,R652,"")</f>
        <v/>
      </c>
      <c r="AU652" s="598" t="str">
        <f t="shared" si="283"/>
        <v/>
      </c>
      <c r="AV652" s="269"/>
      <c r="AW652" s="598" t="str">
        <f t="shared" si="272"/>
        <v/>
      </c>
      <c r="AX652" s="598" t="str">
        <f t="shared" si="272"/>
        <v/>
      </c>
      <c r="AY652" s="269"/>
      <c r="AZ652" s="598" t="str">
        <f t="shared" si="273"/>
        <v/>
      </c>
      <c r="BA652" s="598" t="str">
        <f t="shared" si="273"/>
        <v/>
      </c>
      <c r="BB652" s="269"/>
      <c r="BC652" s="598" t="str">
        <f t="shared" si="274"/>
        <v/>
      </c>
      <c r="BD652" s="598" t="str">
        <f t="shared" si="274"/>
        <v/>
      </c>
      <c r="BE652" s="269"/>
      <c r="BF652" s="598" t="str">
        <f t="shared" si="275"/>
        <v/>
      </c>
      <c r="BG652" s="598" t="str">
        <f t="shared" si="275"/>
        <v/>
      </c>
      <c r="BH652" s="269"/>
      <c r="BI652" s="598" t="str">
        <f t="shared" si="276"/>
        <v/>
      </c>
      <c r="BJ652" s="598" t="str">
        <f t="shared" si="276"/>
        <v/>
      </c>
      <c r="BK652" s="269"/>
      <c r="BL652" s="598" t="str">
        <f t="shared" si="277"/>
        <v/>
      </c>
      <c r="BM652" s="598" t="str">
        <f t="shared" si="277"/>
        <v/>
      </c>
      <c r="BN652" s="269"/>
      <c r="BO652" s="598" t="str">
        <f t="shared" si="278"/>
        <v/>
      </c>
      <c r="BP652" s="598" t="str">
        <f t="shared" si="278"/>
        <v/>
      </c>
      <c r="BQ652" s="269"/>
      <c r="BR652" s="598" t="str">
        <f t="shared" si="279"/>
        <v/>
      </c>
      <c r="BS652" s="598" t="str">
        <f t="shared" si="279"/>
        <v/>
      </c>
      <c r="BT652" s="269"/>
      <c r="BU652" s="598" t="str">
        <f t="shared" si="280"/>
        <v/>
      </c>
      <c r="BV652" s="598" t="str">
        <f t="shared" si="280"/>
        <v/>
      </c>
      <c r="BW652" s="269"/>
      <c r="BX652" s="481"/>
    </row>
    <row r="653" spans="1:76" s="2" customFormat="1" ht="14">
      <c r="A653" s="159">
        <v>3</v>
      </c>
      <c r="B653" s="301" t="str">
        <f>CONCATENATE(E653,": ",C653)</f>
        <v xml:space="preserve">: </v>
      </c>
      <c r="C653" s="168"/>
      <c r="D653" s="162"/>
      <c r="E653" s="162"/>
      <c r="F653" s="169"/>
      <c r="G653" s="161"/>
      <c r="H653" s="162"/>
      <c r="I653" s="162"/>
      <c r="J653" s="170"/>
      <c r="K653" s="170"/>
      <c r="L653" s="170"/>
      <c r="M653" s="659" t="s">
        <v>193</v>
      </c>
      <c r="N653" s="163"/>
      <c r="O653" s="163"/>
      <c r="P653" s="165"/>
      <c r="Q653" s="365"/>
      <c r="R653" s="259" t="str">
        <f t="shared" si="281"/>
        <v/>
      </c>
      <c r="S653" s="260" t="str">
        <f>IF(R653="","",IF(R679="Y",T653,IF(R653&gt;=R671-$AA$35*R675,IF(R653&lt;=R671+$AA$35*R675,R653,""),"")))</f>
        <v/>
      </c>
      <c r="T653" s="259" t="str">
        <f t="shared" si="282"/>
        <v/>
      </c>
      <c r="U653" s="259" t="str">
        <f t="shared" si="271"/>
        <v>t CO2-eq/TWh</v>
      </c>
      <c r="V653" s="39"/>
      <c r="W653" s="39"/>
      <c r="Y653" s="526"/>
      <c r="Z653" s="5"/>
      <c r="AA653" s="5"/>
      <c r="AB653" s="5"/>
      <c r="AC653" s="5"/>
      <c r="AD653" s="5"/>
      <c r="AE653" s="5"/>
      <c r="AF653" s="5"/>
      <c r="AG653" s="5"/>
      <c r="AH653" s="5"/>
      <c r="AI653" s="5"/>
      <c r="AJ653" s="5"/>
      <c r="AK653" s="5"/>
      <c r="AL653" s="5"/>
      <c r="AM653" s="5"/>
      <c r="AN653" s="5"/>
      <c r="AO653" s="481"/>
      <c r="AP653" s="269"/>
      <c r="AQ653" s="269"/>
      <c r="AR653" s="600"/>
      <c r="AS653" s="269"/>
      <c r="AT653" s="598" t="str">
        <f t="shared" si="283"/>
        <v/>
      </c>
      <c r="AU653" s="598" t="str">
        <f t="shared" si="283"/>
        <v/>
      </c>
      <c r="AV653" s="269"/>
      <c r="AW653" s="598" t="str">
        <f t="shared" si="272"/>
        <v/>
      </c>
      <c r="AX653" s="598" t="str">
        <f t="shared" si="272"/>
        <v/>
      </c>
      <c r="AY653" s="269"/>
      <c r="AZ653" s="598" t="str">
        <f t="shared" si="273"/>
        <v/>
      </c>
      <c r="BA653" s="598" t="str">
        <f t="shared" si="273"/>
        <v/>
      </c>
      <c r="BB653" s="269"/>
      <c r="BC653" s="598" t="str">
        <f t="shared" si="274"/>
        <v/>
      </c>
      <c r="BD653" s="598" t="str">
        <f t="shared" si="274"/>
        <v/>
      </c>
      <c r="BE653" s="269"/>
      <c r="BF653" s="598" t="str">
        <f t="shared" si="275"/>
        <v/>
      </c>
      <c r="BG653" s="598" t="str">
        <f t="shared" si="275"/>
        <v/>
      </c>
      <c r="BH653" s="269"/>
      <c r="BI653" s="598" t="str">
        <f t="shared" si="276"/>
        <v/>
      </c>
      <c r="BJ653" s="598" t="str">
        <f t="shared" si="276"/>
        <v/>
      </c>
      <c r="BK653" s="269"/>
      <c r="BL653" s="598" t="str">
        <f t="shared" si="277"/>
        <v/>
      </c>
      <c r="BM653" s="598" t="str">
        <f t="shared" si="277"/>
        <v/>
      </c>
      <c r="BN653" s="269"/>
      <c r="BO653" s="598" t="str">
        <f t="shared" si="278"/>
        <v/>
      </c>
      <c r="BP653" s="598" t="str">
        <f t="shared" si="278"/>
        <v/>
      </c>
      <c r="BQ653" s="269"/>
      <c r="BR653" s="598" t="str">
        <f t="shared" si="279"/>
        <v/>
      </c>
      <c r="BS653" s="598" t="str">
        <f t="shared" si="279"/>
        <v/>
      </c>
      <c r="BT653" s="269"/>
      <c r="BU653" s="598" t="str">
        <f t="shared" si="280"/>
        <v/>
      </c>
      <c r="BV653" s="598" t="str">
        <f t="shared" si="280"/>
        <v/>
      </c>
      <c r="BW653" s="269"/>
      <c r="BX653" s="481"/>
    </row>
    <row r="654" spans="1:76" s="2" customFormat="1" ht="14">
      <c r="A654" s="159">
        <v>4</v>
      </c>
      <c r="B654" s="301" t="str">
        <f t="shared" si="270"/>
        <v xml:space="preserve">: </v>
      </c>
      <c r="C654" s="168"/>
      <c r="D654" s="162"/>
      <c r="E654" s="162"/>
      <c r="F654" s="169"/>
      <c r="G654" s="161"/>
      <c r="H654" s="162"/>
      <c r="I654" s="162"/>
      <c r="J654" s="170"/>
      <c r="K654" s="170"/>
      <c r="L654" s="170"/>
      <c r="M654" s="659" t="s">
        <v>193</v>
      </c>
      <c r="N654" s="163"/>
      <c r="O654" s="163"/>
      <c r="P654" s="165"/>
      <c r="Q654" s="365"/>
      <c r="R654" s="259" t="str">
        <f t="shared" si="281"/>
        <v/>
      </c>
      <c r="S654" s="260" t="str">
        <f>IF(R654="","",IF(R679="Y",T654,IF(R654&gt;=R671-$AA$35*R675,IF(R654&lt;=R671+$AA$35*R675,R654,""),"")))</f>
        <v/>
      </c>
      <c r="T654" s="259" t="str">
        <f t="shared" si="282"/>
        <v/>
      </c>
      <c r="U654" s="259" t="str">
        <f t="shared" si="271"/>
        <v>t CO2-eq/TWh</v>
      </c>
      <c r="V654" s="39"/>
      <c r="W654" s="39"/>
      <c r="Y654" s="526"/>
      <c r="Z654" s="5"/>
      <c r="AA654" s="5"/>
      <c r="AB654" s="5"/>
      <c r="AC654" s="5"/>
      <c r="AD654" s="5"/>
      <c r="AE654" s="5"/>
      <c r="AF654" s="5"/>
      <c r="AG654" s="5"/>
      <c r="AH654" s="5"/>
      <c r="AI654" s="5"/>
      <c r="AJ654" s="5"/>
      <c r="AK654" s="5"/>
      <c r="AL654" s="5"/>
      <c r="AM654" s="5"/>
      <c r="AN654" s="5"/>
      <c r="AO654" s="481"/>
      <c r="AP654" s="269"/>
      <c r="AQ654" s="269"/>
      <c r="AR654" s="600"/>
      <c r="AS654" s="269"/>
      <c r="AT654" s="598" t="str">
        <f t="shared" si="283"/>
        <v/>
      </c>
      <c r="AU654" s="598" t="str">
        <f t="shared" si="283"/>
        <v/>
      </c>
      <c r="AV654" s="269"/>
      <c r="AW654" s="598" t="str">
        <f t="shared" si="272"/>
        <v/>
      </c>
      <c r="AX654" s="598" t="str">
        <f t="shared" si="272"/>
        <v/>
      </c>
      <c r="AY654" s="269"/>
      <c r="AZ654" s="598" t="str">
        <f t="shared" si="273"/>
        <v/>
      </c>
      <c r="BA654" s="598" t="str">
        <f t="shared" si="273"/>
        <v/>
      </c>
      <c r="BB654" s="269"/>
      <c r="BC654" s="598" t="str">
        <f t="shared" si="274"/>
        <v/>
      </c>
      <c r="BD654" s="598" t="str">
        <f t="shared" si="274"/>
        <v/>
      </c>
      <c r="BE654" s="269"/>
      <c r="BF654" s="598" t="str">
        <f t="shared" si="275"/>
        <v/>
      </c>
      <c r="BG654" s="598" t="str">
        <f t="shared" si="275"/>
        <v/>
      </c>
      <c r="BH654" s="269"/>
      <c r="BI654" s="598" t="str">
        <f t="shared" si="276"/>
        <v/>
      </c>
      <c r="BJ654" s="598" t="str">
        <f t="shared" si="276"/>
        <v/>
      </c>
      <c r="BK654" s="269"/>
      <c r="BL654" s="598" t="str">
        <f t="shared" si="277"/>
        <v/>
      </c>
      <c r="BM654" s="598" t="str">
        <f t="shared" si="277"/>
        <v/>
      </c>
      <c r="BN654" s="269"/>
      <c r="BO654" s="598" t="str">
        <f t="shared" si="278"/>
        <v/>
      </c>
      <c r="BP654" s="598" t="str">
        <f t="shared" si="278"/>
        <v/>
      </c>
      <c r="BQ654" s="269"/>
      <c r="BR654" s="598" t="str">
        <f t="shared" si="279"/>
        <v/>
      </c>
      <c r="BS654" s="598" t="str">
        <f t="shared" si="279"/>
        <v/>
      </c>
      <c r="BT654" s="269"/>
      <c r="BU654" s="598" t="str">
        <f t="shared" si="280"/>
        <v/>
      </c>
      <c r="BV654" s="598" t="str">
        <f t="shared" si="280"/>
        <v/>
      </c>
      <c r="BW654" s="269"/>
      <c r="BX654" s="481"/>
    </row>
    <row r="655" spans="1:76" s="2" customFormat="1" ht="14">
      <c r="A655" s="159">
        <v>5</v>
      </c>
      <c r="B655" s="301" t="str">
        <f t="shared" si="270"/>
        <v xml:space="preserve">: </v>
      </c>
      <c r="C655" s="169"/>
      <c r="D655" s="169"/>
      <c r="E655" s="169"/>
      <c r="F655" s="169"/>
      <c r="G655" s="161"/>
      <c r="H655" s="162"/>
      <c r="I655" s="162"/>
      <c r="J655" s="170"/>
      <c r="K655" s="170"/>
      <c r="L655" s="170"/>
      <c r="M655" s="659" t="s">
        <v>193</v>
      </c>
      <c r="N655" s="163"/>
      <c r="O655" s="163"/>
      <c r="P655" s="165"/>
      <c r="Q655" s="365"/>
      <c r="R655" s="259" t="str">
        <f t="shared" si="281"/>
        <v/>
      </c>
      <c r="S655" s="260" t="str">
        <f>IF(R655="","",IF(R679="Y",T655,IF(R655&gt;=R671-$AA$35*R675,IF(R655&lt;=R671+$AA$35*R675,R655,""),"")))</f>
        <v/>
      </c>
      <c r="T655" s="259" t="str">
        <f t="shared" si="282"/>
        <v/>
      </c>
      <c r="U655" s="259" t="str">
        <f t="shared" si="271"/>
        <v>t CO2-eq/TWh</v>
      </c>
      <c r="V655" s="39"/>
      <c r="W655" s="39"/>
      <c r="Y655" s="526"/>
      <c r="Z655" s="5"/>
      <c r="AA655" s="5"/>
      <c r="AB655" s="5"/>
      <c r="AC655" s="5"/>
      <c r="AD655" s="5"/>
      <c r="AE655" s="5"/>
      <c r="AF655" s="5"/>
      <c r="AG655" s="5"/>
      <c r="AH655" s="5"/>
      <c r="AI655" s="5"/>
      <c r="AJ655" s="5"/>
      <c r="AK655" s="5"/>
      <c r="AL655" s="5"/>
      <c r="AM655" s="5"/>
      <c r="AN655" s="5"/>
      <c r="AO655" s="481"/>
      <c r="AP655" s="269"/>
      <c r="AQ655" s="269"/>
      <c r="AR655" s="600"/>
      <c r="AS655" s="269"/>
      <c r="AT655" s="598" t="str">
        <f t="shared" si="283"/>
        <v/>
      </c>
      <c r="AU655" s="598" t="str">
        <f t="shared" si="283"/>
        <v/>
      </c>
      <c r="AV655" s="269"/>
      <c r="AW655" s="598" t="str">
        <f t="shared" si="272"/>
        <v/>
      </c>
      <c r="AX655" s="598" t="str">
        <f t="shared" si="272"/>
        <v/>
      </c>
      <c r="AY655" s="269"/>
      <c r="AZ655" s="598" t="str">
        <f t="shared" si="273"/>
        <v/>
      </c>
      <c r="BA655" s="598" t="str">
        <f t="shared" si="273"/>
        <v/>
      </c>
      <c r="BB655" s="269"/>
      <c r="BC655" s="598" t="str">
        <f t="shared" si="274"/>
        <v/>
      </c>
      <c r="BD655" s="598" t="str">
        <f t="shared" si="274"/>
        <v/>
      </c>
      <c r="BE655" s="269"/>
      <c r="BF655" s="598" t="str">
        <f t="shared" si="275"/>
        <v/>
      </c>
      <c r="BG655" s="598" t="str">
        <f t="shared" si="275"/>
        <v/>
      </c>
      <c r="BH655" s="269"/>
      <c r="BI655" s="598" t="str">
        <f t="shared" si="276"/>
        <v/>
      </c>
      <c r="BJ655" s="598" t="str">
        <f t="shared" si="276"/>
        <v/>
      </c>
      <c r="BK655" s="269"/>
      <c r="BL655" s="598" t="str">
        <f t="shared" si="277"/>
        <v/>
      </c>
      <c r="BM655" s="598" t="str">
        <f t="shared" si="277"/>
        <v/>
      </c>
      <c r="BN655" s="269"/>
      <c r="BO655" s="598" t="str">
        <f t="shared" si="278"/>
        <v/>
      </c>
      <c r="BP655" s="598" t="str">
        <f t="shared" si="278"/>
        <v/>
      </c>
      <c r="BQ655" s="269"/>
      <c r="BR655" s="598" t="str">
        <f t="shared" si="279"/>
        <v/>
      </c>
      <c r="BS655" s="598" t="str">
        <f t="shared" si="279"/>
        <v/>
      </c>
      <c r="BT655" s="269"/>
      <c r="BU655" s="598" t="str">
        <f t="shared" si="280"/>
        <v/>
      </c>
      <c r="BV655" s="598" t="str">
        <f t="shared" si="280"/>
        <v/>
      </c>
      <c r="BW655" s="269"/>
      <c r="BX655" s="481"/>
    </row>
    <row r="656" spans="1:76" s="2" customFormat="1" ht="14">
      <c r="A656" s="159">
        <v>6</v>
      </c>
      <c r="B656" s="301" t="str">
        <f t="shared" si="270"/>
        <v xml:space="preserve">: </v>
      </c>
      <c r="C656" s="169"/>
      <c r="D656" s="169"/>
      <c r="E656" s="169"/>
      <c r="F656" s="169"/>
      <c r="G656" s="161"/>
      <c r="H656" s="162"/>
      <c r="I656" s="162"/>
      <c r="J656" s="170"/>
      <c r="K656" s="170"/>
      <c r="L656" s="170"/>
      <c r="M656" s="659" t="s">
        <v>193</v>
      </c>
      <c r="N656" s="163"/>
      <c r="O656" s="163"/>
      <c r="P656" s="165"/>
      <c r="Q656" s="365"/>
      <c r="R656" s="259" t="str">
        <f t="shared" si="281"/>
        <v/>
      </c>
      <c r="S656" s="260" t="str">
        <f>IF(R656="","",IF(R679="Y",T656,IF(R656&gt;=R671-$AA$35*R675,IF(R656&lt;=R671+$AA$35*R675,R656,""),"")))</f>
        <v/>
      </c>
      <c r="T656" s="259" t="str">
        <f t="shared" si="282"/>
        <v/>
      </c>
      <c r="U656" s="259" t="str">
        <f t="shared" si="271"/>
        <v>t CO2-eq/TWh</v>
      </c>
      <c r="V656" s="39"/>
      <c r="W656" s="39"/>
      <c r="Y656" s="526"/>
      <c r="Z656" s="5"/>
      <c r="AA656" s="5"/>
      <c r="AB656" s="5"/>
      <c r="AC656" s="5"/>
      <c r="AD656" s="5"/>
      <c r="AE656" s="5"/>
      <c r="AF656" s="5"/>
      <c r="AG656" s="5"/>
      <c r="AH656" s="5"/>
      <c r="AI656" s="5"/>
      <c r="AJ656" s="5"/>
      <c r="AK656" s="5"/>
      <c r="AL656" s="5"/>
      <c r="AM656" s="5"/>
      <c r="AN656" s="5"/>
      <c r="AO656" s="481"/>
      <c r="AP656" s="269"/>
      <c r="AQ656" s="269"/>
      <c r="AR656" s="600"/>
      <c r="AS656" s="269"/>
      <c r="AT656" s="598" t="str">
        <f t="shared" si="283"/>
        <v/>
      </c>
      <c r="AU656" s="598" t="str">
        <f t="shared" si="283"/>
        <v/>
      </c>
      <c r="AV656" s="269"/>
      <c r="AW656" s="598" t="str">
        <f t="shared" si="272"/>
        <v/>
      </c>
      <c r="AX656" s="598" t="str">
        <f t="shared" si="272"/>
        <v/>
      </c>
      <c r="AY656" s="269"/>
      <c r="AZ656" s="598" t="str">
        <f t="shared" si="273"/>
        <v/>
      </c>
      <c r="BA656" s="598" t="str">
        <f t="shared" si="273"/>
        <v/>
      </c>
      <c r="BB656" s="269"/>
      <c r="BC656" s="598" t="str">
        <f t="shared" si="274"/>
        <v/>
      </c>
      <c r="BD656" s="598" t="str">
        <f t="shared" si="274"/>
        <v/>
      </c>
      <c r="BE656" s="269"/>
      <c r="BF656" s="598" t="str">
        <f t="shared" si="275"/>
        <v/>
      </c>
      <c r="BG656" s="598" t="str">
        <f t="shared" si="275"/>
        <v/>
      </c>
      <c r="BH656" s="269"/>
      <c r="BI656" s="598" t="str">
        <f t="shared" si="276"/>
        <v/>
      </c>
      <c r="BJ656" s="598" t="str">
        <f t="shared" si="276"/>
        <v/>
      </c>
      <c r="BK656" s="269"/>
      <c r="BL656" s="598" t="str">
        <f t="shared" si="277"/>
        <v/>
      </c>
      <c r="BM656" s="598" t="str">
        <f t="shared" si="277"/>
        <v/>
      </c>
      <c r="BN656" s="269"/>
      <c r="BO656" s="598" t="str">
        <f t="shared" si="278"/>
        <v/>
      </c>
      <c r="BP656" s="598" t="str">
        <f t="shared" si="278"/>
        <v/>
      </c>
      <c r="BQ656" s="269"/>
      <c r="BR656" s="598" t="str">
        <f t="shared" si="279"/>
        <v/>
      </c>
      <c r="BS656" s="598" t="str">
        <f t="shared" si="279"/>
        <v/>
      </c>
      <c r="BT656" s="269"/>
      <c r="BU656" s="598" t="str">
        <f t="shared" si="280"/>
        <v/>
      </c>
      <c r="BV656" s="598" t="str">
        <f t="shared" si="280"/>
        <v/>
      </c>
      <c r="BW656" s="269"/>
      <c r="BX656" s="481"/>
    </row>
    <row r="657" spans="1:76" s="2" customFormat="1" ht="14">
      <c r="A657" s="159">
        <v>7</v>
      </c>
      <c r="B657" s="301" t="str">
        <f t="shared" si="270"/>
        <v xml:space="preserve">: </v>
      </c>
      <c r="C657" s="169"/>
      <c r="D657" s="169"/>
      <c r="E657" s="169"/>
      <c r="F657" s="169"/>
      <c r="G657" s="161"/>
      <c r="H657" s="162"/>
      <c r="I657" s="162"/>
      <c r="J657" s="170"/>
      <c r="K657" s="170"/>
      <c r="L657" s="170"/>
      <c r="M657" s="659" t="s">
        <v>193</v>
      </c>
      <c r="N657" s="163"/>
      <c r="O657" s="163"/>
      <c r="P657" s="165"/>
      <c r="Q657" s="365"/>
      <c r="R657" s="259" t="str">
        <f t="shared" si="281"/>
        <v/>
      </c>
      <c r="S657" s="260" t="str">
        <f>IF(R657="","",IF(R679="Y",T657,IF(R657&gt;=R671-$AA$35*R675,IF(R657&lt;=R671+$AA$35*R675,R657,""),"")))</f>
        <v/>
      </c>
      <c r="T657" s="259" t="str">
        <f t="shared" si="282"/>
        <v/>
      </c>
      <c r="U657" s="259" t="str">
        <f t="shared" si="271"/>
        <v>t CO2-eq/TWh</v>
      </c>
      <c r="V657" s="39"/>
      <c r="W657" s="39"/>
      <c r="Y657" s="526"/>
      <c r="Z657" s="5"/>
      <c r="AA657" s="5"/>
      <c r="AB657" s="5"/>
      <c r="AC657" s="5"/>
      <c r="AD657" s="5"/>
      <c r="AE657" s="5"/>
      <c r="AF657" s="5"/>
      <c r="AG657" s="5"/>
      <c r="AH657" s="5"/>
      <c r="AI657" s="5"/>
      <c r="AJ657" s="5"/>
      <c r="AK657" s="5"/>
      <c r="AL657" s="5"/>
      <c r="AM657" s="5"/>
      <c r="AN657" s="5"/>
      <c r="AO657" s="481"/>
      <c r="AP657" s="269"/>
      <c r="AQ657" s="269"/>
      <c r="AR657" s="600"/>
      <c r="AS657" s="269"/>
      <c r="AT657" s="598" t="str">
        <f t="shared" si="283"/>
        <v/>
      </c>
      <c r="AU657" s="598" t="str">
        <f t="shared" si="283"/>
        <v/>
      </c>
      <c r="AV657" s="269"/>
      <c r="AW657" s="598" t="str">
        <f t="shared" si="272"/>
        <v/>
      </c>
      <c r="AX657" s="598" t="str">
        <f t="shared" si="272"/>
        <v/>
      </c>
      <c r="AY657" s="269"/>
      <c r="AZ657" s="598" t="str">
        <f t="shared" si="273"/>
        <v/>
      </c>
      <c r="BA657" s="598" t="str">
        <f t="shared" si="273"/>
        <v/>
      </c>
      <c r="BB657" s="269"/>
      <c r="BC657" s="598" t="str">
        <f t="shared" si="274"/>
        <v/>
      </c>
      <c r="BD657" s="598" t="str">
        <f t="shared" si="274"/>
        <v/>
      </c>
      <c r="BE657" s="269"/>
      <c r="BF657" s="598" t="str">
        <f t="shared" si="275"/>
        <v/>
      </c>
      <c r="BG657" s="598" t="str">
        <f t="shared" si="275"/>
        <v/>
      </c>
      <c r="BH657" s="269"/>
      <c r="BI657" s="598" t="str">
        <f t="shared" si="276"/>
        <v/>
      </c>
      <c r="BJ657" s="598" t="str">
        <f t="shared" si="276"/>
        <v/>
      </c>
      <c r="BK657" s="269"/>
      <c r="BL657" s="598" t="str">
        <f t="shared" si="277"/>
        <v/>
      </c>
      <c r="BM657" s="598" t="str">
        <f t="shared" si="277"/>
        <v/>
      </c>
      <c r="BN657" s="269"/>
      <c r="BO657" s="598" t="str">
        <f t="shared" si="278"/>
        <v/>
      </c>
      <c r="BP657" s="598" t="str">
        <f t="shared" si="278"/>
        <v/>
      </c>
      <c r="BQ657" s="269"/>
      <c r="BR657" s="598" t="str">
        <f t="shared" si="279"/>
        <v/>
      </c>
      <c r="BS657" s="598" t="str">
        <f t="shared" si="279"/>
        <v/>
      </c>
      <c r="BT657" s="269"/>
      <c r="BU657" s="598" t="str">
        <f t="shared" si="280"/>
        <v/>
      </c>
      <c r="BV657" s="598" t="str">
        <f t="shared" si="280"/>
        <v/>
      </c>
      <c r="BW657" s="269"/>
      <c r="BX657" s="481"/>
    </row>
    <row r="658" spans="1:76" s="2" customFormat="1" ht="14">
      <c r="A658" s="159">
        <v>8</v>
      </c>
      <c r="B658" s="301" t="str">
        <f t="shared" si="270"/>
        <v xml:space="preserve">: </v>
      </c>
      <c r="C658" s="169"/>
      <c r="D658" s="169"/>
      <c r="E658" s="169"/>
      <c r="F658" s="169"/>
      <c r="G658" s="161"/>
      <c r="H658" s="162"/>
      <c r="I658" s="162"/>
      <c r="J658" s="170"/>
      <c r="K658" s="170"/>
      <c r="L658" s="170"/>
      <c r="M658" s="659" t="s">
        <v>193</v>
      </c>
      <c r="N658" s="163"/>
      <c r="O658" s="163"/>
      <c r="P658" s="165"/>
      <c r="Q658" s="365"/>
      <c r="R658" s="259" t="str">
        <f t="shared" si="281"/>
        <v/>
      </c>
      <c r="S658" s="260" t="str">
        <f>IF(R658="","",IF(R679="Y",T658,IF(R658&gt;=R671-$AA$35*R675,IF(R658&lt;=R671+$AA$35*R675,R658,""),"")))</f>
        <v/>
      </c>
      <c r="T658" s="259" t="str">
        <f t="shared" si="282"/>
        <v/>
      </c>
      <c r="U658" s="259" t="str">
        <f t="shared" si="271"/>
        <v>t CO2-eq/TWh</v>
      </c>
      <c r="V658" s="39"/>
      <c r="W658" s="39"/>
      <c r="Y658" s="526"/>
      <c r="Z658" s="5"/>
      <c r="AA658" s="5"/>
      <c r="AB658" s="5"/>
      <c r="AC658" s="5"/>
      <c r="AD658" s="5"/>
      <c r="AE658" s="5"/>
      <c r="AF658" s="5"/>
      <c r="AG658" s="5"/>
      <c r="AH658" s="5"/>
      <c r="AI658" s="5"/>
      <c r="AJ658" s="5"/>
      <c r="AK658" s="5"/>
      <c r="AL658" s="5"/>
      <c r="AM658" s="5"/>
      <c r="AN658" s="5"/>
      <c r="AO658" s="481"/>
      <c r="AP658" s="269"/>
      <c r="AQ658" s="269"/>
      <c r="AR658" s="600"/>
      <c r="AS658" s="269"/>
      <c r="AT658" s="598" t="str">
        <f t="shared" si="283"/>
        <v/>
      </c>
      <c r="AU658" s="598" t="str">
        <f t="shared" si="283"/>
        <v/>
      </c>
      <c r="AV658" s="269"/>
      <c r="AW658" s="598" t="str">
        <f t="shared" si="272"/>
        <v/>
      </c>
      <c r="AX658" s="598" t="str">
        <f t="shared" si="272"/>
        <v/>
      </c>
      <c r="AY658" s="269"/>
      <c r="AZ658" s="598" t="str">
        <f t="shared" si="273"/>
        <v/>
      </c>
      <c r="BA658" s="598" t="str">
        <f t="shared" si="273"/>
        <v/>
      </c>
      <c r="BB658" s="269"/>
      <c r="BC658" s="598" t="str">
        <f t="shared" si="274"/>
        <v/>
      </c>
      <c r="BD658" s="598" t="str">
        <f t="shared" si="274"/>
        <v/>
      </c>
      <c r="BE658" s="269"/>
      <c r="BF658" s="598" t="str">
        <f t="shared" si="275"/>
        <v/>
      </c>
      <c r="BG658" s="598" t="str">
        <f t="shared" si="275"/>
        <v/>
      </c>
      <c r="BH658" s="269"/>
      <c r="BI658" s="598" t="str">
        <f t="shared" si="276"/>
        <v/>
      </c>
      <c r="BJ658" s="598" t="str">
        <f t="shared" si="276"/>
        <v/>
      </c>
      <c r="BK658" s="269"/>
      <c r="BL658" s="598" t="str">
        <f t="shared" si="277"/>
        <v/>
      </c>
      <c r="BM658" s="598" t="str">
        <f t="shared" si="277"/>
        <v/>
      </c>
      <c r="BN658" s="269"/>
      <c r="BO658" s="598" t="str">
        <f t="shared" si="278"/>
        <v/>
      </c>
      <c r="BP658" s="598" t="str">
        <f t="shared" si="278"/>
        <v/>
      </c>
      <c r="BQ658" s="269"/>
      <c r="BR658" s="598" t="str">
        <f t="shared" si="279"/>
        <v/>
      </c>
      <c r="BS658" s="598" t="str">
        <f t="shared" si="279"/>
        <v/>
      </c>
      <c r="BT658" s="269"/>
      <c r="BU658" s="598" t="str">
        <f t="shared" si="280"/>
        <v/>
      </c>
      <c r="BV658" s="598" t="str">
        <f t="shared" si="280"/>
        <v/>
      </c>
      <c r="BW658" s="269"/>
      <c r="BX658" s="481"/>
    </row>
    <row r="659" spans="1:76" s="2" customFormat="1" ht="14">
      <c r="A659" s="159">
        <v>9</v>
      </c>
      <c r="B659" s="301" t="str">
        <f t="shared" si="270"/>
        <v xml:space="preserve">: </v>
      </c>
      <c r="C659" s="169"/>
      <c r="D659" s="169"/>
      <c r="E659" s="169"/>
      <c r="F659" s="169"/>
      <c r="G659" s="161"/>
      <c r="H659" s="162"/>
      <c r="I659" s="162"/>
      <c r="J659" s="170"/>
      <c r="K659" s="170"/>
      <c r="L659" s="170"/>
      <c r="M659" s="659" t="s">
        <v>193</v>
      </c>
      <c r="N659" s="163"/>
      <c r="O659" s="163"/>
      <c r="P659" s="165"/>
      <c r="Q659" s="365"/>
      <c r="R659" s="259" t="str">
        <f t="shared" si="281"/>
        <v/>
      </c>
      <c r="S659" s="260" t="str">
        <f>IF(R659="","",IF(R679="Y",T659,IF(R659&gt;=R671-$AA$35*R675,IF(R659&lt;=R671+$AA$35*R675,R659,""),"")))</f>
        <v/>
      </c>
      <c r="T659" s="259" t="str">
        <f t="shared" si="282"/>
        <v/>
      </c>
      <c r="U659" s="259" t="str">
        <f t="shared" si="271"/>
        <v>t CO2-eq/TWh</v>
      </c>
      <c r="V659" s="39"/>
      <c r="W659" s="39"/>
      <c r="Y659" s="526"/>
      <c r="Z659" s="5"/>
      <c r="AA659" s="5"/>
      <c r="AB659" s="5"/>
      <c r="AC659" s="5"/>
      <c r="AD659" s="5"/>
      <c r="AE659" s="5"/>
      <c r="AF659" s="5"/>
      <c r="AG659" s="5"/>
      <c r="AH659" s="5"/>
      <c r="AI659" s="5"/>
      <c r="AJ659" s="5"/>
      <c r="AK659" s="5"/>
      <c r="AL659" s="5"/>
      <c r="AM659" s="5"/>
      <c r="AN659" s="5"/>
      <c r="AO659" s="481"/>
      <c r="AP659" s="269"/>
      <c r="AQ659" s="269"/>
      <c r="AR659" s="600"/>
      <c r="AS659" s="269"/>
      <c r="AT659" s="598" t="str">
        <f t="shared" si="283"/>
        <v/>
      </c>
      <c r="AU659" s="598" t="str">
        <f t="shared" si="283"/>
        <v/>
      </c>
      <c r="AV659" s="269"/>
      <c r="AW659" s="598" t="str">
        <f t="shared" si="272"/>
        <v/>
      </c>
      <c r="AX659" s="598" t="str">
        <f t="shared" si="272"/>
        <v/>
      </c>
      <c r="AY659" s="269"/>
      <c r="AZ659" s="598" t="str">
        <f t="shared" si="273"/>
        <v/>
      </c>
      <c r="BA659" s="598" t="str">
        <f t="shared" si="273"/>
        <v/>
      </c>
      <c r="BB659" s="269"/>
      <c r="BC659" s="598" t="str">
        <f t="shared" si="274"/>
        <v/>
      </c>
      <c r="BD659" s="598" t="str">
        <f t="shared" si="274"/>
        <v/>
      </c>
      <c r="BE659" s="269"/>
      <c r="BF659" s="598" t="str">
        <f t="shared" si="275"/>
        <v/>
      </c>
      <c r="BG659" s="598" t="str">
        <f t="shared" si="275"/>
        <v/>
      </c>
      <c r="BH659" s="269"/>
      <c r="BI659" s="598" t="str">
        <f t="shared" si="276"/>
        <v/>
      </c>
      <c r="BJ659" s="598" t="str">
        <f t="shared" si="276"/>
        <v/>
      </c>
      <c r="BK659" s="269"/>
      <c r="BL659" s="598" t="str">
        <f t="shared" si="277"/>
        <v/>
      </c>
      <c r="BM659" s="598" t="str">
        <f t="shared" si="277"/>
        <v/>
      </c>
      <c r="BN659" s="269"/>
      <c r="BO659" s="598" t="str">
        <f t="shared" si="278"/>
        <v/>
      </c>
      <c r="BP659" s="598" t="str">
        <f t="shared" si="278"/>
        <v/>
      </c>
      <c r="BQ659" s="269"/>
      <c r="BR659" s="598" t="str">
        <f t="shared" si="279"/>
        <v/>
      </c>
      <c r="BS659" s="598" t="str">
        <f t="shared" si="279"/>
        <v/>
      </c>
      <c r="BT659" s="269"/>
      <c r="BU659" s="598" t="str">
        <f t="shared" si="280"/>
        <v/>
      </c>
      <c r="BV659" s="598" t="str">
        <f t="shared" si="280"/>
        <v/>
      </c>
      <c r="BW659" s="269"/>
      <c r="BX659" s="481"/>
    </row>
    <row r="660" spans="1:76" s="2" customFormat="1" ht="14">
      <c r="A660" s="159">
        <v>10</v>
      </c>
      <c r="B660" s="301" t="str">
        <f t="shared" si="270"/>
        <v xml:space="preserve">: </v>
      </c>
      <c r="C660" s="169"/>
      <c r="D660" s="169"/>
      <c r="E660" s="169"/>
      <c r="F660" s="169"/>
      <c r="G660" s="161"/>
      <c r="H660" s="162"/>
      <c r="I660" s="162"/>
      <c r="J660" s="170"/>
      <c r="K660" s="170"/>
      <c r="L660" s="170"/>
      <c r="M660" s="659" t="s">
        <v>193</v>
      </c>
      <c r="N660" s="163"/>
      <c r="O660" s="163"/>
      <c r="P660" s="165"/>
      <c r="Q660" s="365"/>
      <c r="R660" s="259" t="str">
        <f t="shared" si="281"/>
        <v/>
      </c>
      <c r="S660" s="260" t="str">
        <f>IF(R660="","",IF(R679="Y",T660,IF(R660&gt;=R671-$AA$35*R675,IF(R660&lt;=R671+$AA$35*R675,R660,""),"")))</f>
        <v/>
      </c>
      <c r="T660" s="259" t="str">
        <f t="shared" si="282"/>
        <v/>
      </c>
      <c r="U660" s="259" t="str">
        <f t="shared" si="271"/>
        <v>t CO2-eq/TWh</v>
      </c>
      <c r="V660" s="39"/>
      <c r="W660" s="39"/>
      <c r="Y660" s="526"/>
      <c r="Z660" s="5"/>
      <c r="AA660" s="5"/>
      <c r="AB660" s="5"/>
      <c r="AC660" s="5"/>
      <c r="AD660" s="5"/>
      <c r="AE660" s="5"/>
      <c r="AF660" s="5"/>
      <c r="AG660" s="5"/>
      <c r="AH660" s="5"/>
      <c r="AI660" s="5"/>
      <c r="AJ660" s="5"/>
      <c r="AK660" s="5"/>
      <c r="AL660" s="5"/>
      <c r="AM660" s="5"/>
      <c r="AN660" s="5"/>
      <c r="AO660" s="481"/>
      <c r="AP660" s="269"/>
      <c r="AQ660" s="269"/>
      <c r="AR660" s="600"/>
      <c r="AS660" s="269"/>
      <c r="AT660" s="598" t="str">
        <f t="shared" si="283"/>
        <v/>
      </c>
      <c r="AU660" s="598" t="str">
        <f t="shared" si="283"/>
        <v/>
      </c>
      <c r="AV660" s="269"/>
      <c r="AW660" s="598" t="str">
        <f t="shared" si="272"/>
        <v/>
      </c>
      <c r="AX660" s="598" t="str">
        <f t="shared" si="272"/>
        <v/>
      </c>
      <c r="AY660" s="269"/>
      <c r="AZ660" s="598" t="str">
        <f t="shared" si="273"/>
        <v/>
      </c>
      <c r="BA660" s="598" t="str">
        <f t="shared" si="273"/>
        <v/>
      </c>
      <c r="BB660" s="269"/>
      <c r="BC660" s="598" t="str">
        <f t="shared" si="274"/>
        <v/>
      </c>
      <c r="BD660" s="598" t="str">
        <f t="shared" si="274"/>
        <v/>
      </c>
      <c r="BE660" s="269"/>
      <c r="BF660" s="598" t="str">
        <f t="shared" si="275"/>
        <v/>
      </c>
      <c r="BG660" s="598" t="str">
        <f t="shared" si="275"/>
        <v/>
      </c>
      <c r="BH660" s="269"/>
      <c r="BI660" s="598" t="str">
        <f t="shared" si="276"/>
        <v/>
      </c>
      <c r="BJ660" s="598" t="str">
        <f t="shared" si="276"/>
        <v/>
      </c>
      <c r="BK660" s="269"/>
      <c r="BL660" s="598" t="str">
        <f t="shared" si="277"/>
        <v/>
      </c>
      <c r="BM660" s="598" t="str">
        <f t="shared" si="277"/>
        <v/>
      </c>
      <c r="BN660" s="269"/>
      <c r="BO660" s="598" t="str">
        <f t="shared" si="278"/>
        <v/>
      </c>
      <c r="BP660" s="598" t="str">
        <f t="shared" si="278"/>
        <v/>
      </c>
      <c r="BQ660" s="269"/>
      <c r="BR660" s="598" t="str">
        <f t="shared" si="279"/>
        <v/>
      </c>
      <c r="BS660" s="598" t="str">
        <f t="shared" si="279"/>
        <v/>
      </c>
      <c r="BT660" s="269"/>
      <c r="BU660" s="598" t="str">
        <f t="shared" si="280"/>
        <v/>
      </c>
      <c r="BV660" s="598" t="str">
        <f t="shared" si="280"/>
        <v/>
      </c>
      <c r="BW660" s="269"/>
      <c r="BX660" s="481"/>
    </row>
    <row r="661" spans="1:76" s="2" customFormat="1" ht="14">
      <c r="A661" s="159">
        <v>11</v>
      </c>
      <c r="B661" s="301" t="str">
        <f t="shared" si="270"/>
        <v xml:space="preserve">: </v>
      </c>
      <c r="C661" s="168"/>
      <c r="D661" s="162"/>
      <c r="E661" s="162"/>
      <c r="F661" s="169"/>
      <c r="G661" s="161"/>
      <c r="H661" s="162"/>
      <c r="I661" s="162"/>
      <c r="J661" s="170"/>
      <c r="K661" s="170"/>
      <c r="L661" s="170"/>
      <c r="M661" s="659" t="s">
        <v>193</v>
      </c>
      <c r="N661" s="163"/>
      <c r="O661" s="163"/>
      <c r="P661" s="165"/>
      <c r="Q661" s="365"/>
      <c r="R661" s="259" t="str">
        <f t="shared" si="281"/>
        <v/>
      </c>
      <c r="S661" s="260" t="str">
        <f>IF(R661="","",IF(R679="Y",T661,IF(R661&gt;=R671-$AA$35*R675,IF(R661&lt;=R671+$AA$35*R675,R661,""),"")))</f>
        <v/>
      </c>
      <c r="T661" s="259" t="str">
        <f t="shared" si="282"/>
        <v/>
      </c>
      <c r="U661" s="259" t="str">
        <f t="shared" si="271"/>
        <v>t CO2-eq/TWh</v>
      </c>
      <c r="V661" s="39"/>
      <c r="W661" s="39"/>
      <c r="Y661" s="526"/>
      <c r="Z661" s="5"/>
      <c r="AA661" s="5"/>
      <c r="AB661" s="5"/>
      <c r="AC661" s="5"/>
      <c r="AD661" s="5"/>
      <c r="AE661" s="5"/>
      <c r="AF661" s="5"/>
      <c r="AG661" s="5"/>
      <c r="AH661" s="5"/>
      <c r="AI661" s="5"/>
      <c r="AJ661" s="5"/>
      <c r="AK661" s="5"/>
      <c r="AL661" s="5"/>
      <c r="AM661" s="5"/>
      <c r="AN661" s="5"/>
      <c r="AO661" s="481"/>
      <c r="AP661" s="269"/>
      <c r="AQ661" s="269"/>
      <c r="AR661" s="600"/>
      <c r="AS661" s="269"/>
      <c r="AT661" s="598" t="str">
        <f t="shared" si="283"/>
        <v/>
      </c>
      <c r="AU661" s="598" t="str">
        <f t="shared" si="283"/>
        <v/>
      </c>
      <c r="AV661" s="269"/>
      <c r="AW661" s="598" t="str">
        <f t="shared" si="272"/>
        <v/>
      </c>
      <c r="AX661" s="598" t="str">
        <f t="shared" si="272"/>
        <v/>
      </c>
      <c r="AY661" s="269"/>
      <c r="AZ661" s="598" t="str">
        <f t="shared" si="273"/>
        <v/>
      </c>
      <c r="BA661" s="598" t="str">
        <f t="shared" si="273"/>
        <v/>
      </c>
      <c r="BB661" s="269"/>
      <c r="BC661" s="598" t="str">
        <f t="shared" si="274"/>
        <v/>
      </c>
      <c r="BD661" s="598" t="str">
        <f t="shared" si="274"/>
        <v/>
      </c>
      <c r="BE661" s="269"/>
      <c r="BF661" s="598" t="str">
        <f t="shared" si="275"/>
        <v/>
      </c>
      <c r="BG661" s="598" t="str">
        <f t="shared" si="275"/>
        <v/>
      </c>
      <c r="BH661" s="269"/>
      <c r="BI661" s="598" t="str">
        <f t="shared" si="276"/>
        <v/>
      </c>
      <c r="BJ661" s="598" t="str">
        <f t="shared" si="276"/>
        <v/>
      </c>
      <c r="BK661" s="269"/>
      <c r="BL661" s="598" t="str">
        <f t="shared" si="277"/>
        <v/>
      </c>
      <c r="BM661" s="598" t="str">
        <f t="shared" si="277"/>
        <v/>
      </c>
      <c r="BN661" s="269"/>
      <c r="BO661" s="598" t="str">
        <f t="shared" si="278"/>
        <v/>
      </c>
      <c r="BP661" s="598" t="str">
        <f t="shared" si="278"/>
        <v/>
      </c>
      <c r="BQ661" s="269"/>
      <c r="BR661" s="598" t="str">
        <f t="shared" si="279"/>
        <v/>
      </c>
      <c r="BS661" s="598" t="str">
        <f t="shared" si="279"/>
        <v/>
      </c>
      <c r="BT661" s="269"/>
      <c r="BU661" s="598" t="str">
        <f t="shared" si="280"/>
        <v/>
      </c>
      <c r="BV661" s="598" t="str">
        <f t="shared" si="280"/>
        <v/>
      </c>
      <c r="BW661" s="269"/>
      <c r="BX661" s="481"/>
    </row>
    <row r="662" spans="1:76" s="2" customFormat="1" ht="14">
      <c r="A662" s="159">
        <v>12</v>
      </c>
      <c r="B662" s="301" t="str">
        <f t="shared" si="270"/>
        <v xml:space="preserve">: </v>
      </c>
      <c r="C662" s="169"/>
      <c r="D662" s="169"/>
      <c r="E662" s="169"/>
      <c r="F662" s="169"/>
      <c r="G662" s="161"/>
      <c r="H662" s="162"/>
      <c r="I662" s="162"/>
      <c r="J662" s="170"/>
      <c r="K662" s="170"/>
      <c r="L662" s="170"/>
      <c r="M662" s="659" t="s">
        <v>193</v>
      </c>
      <c r="N662" s="163"/>
      <c r="O662" s="163"/>
      <c r="P662" s="165"/>
      <c r="Q662" s="365"/>
      <c r="R662" s="259" t="str">
        <f t="shared" si="281"/>
        <v/>
      </c>
      <c r="S662" s="260" t="str">
        <f>IF(R662="","",IF(R679="Y",T662,IF(R662&gt;=R671-$AA$35*R675,IF(R662&lt;=R671+$AA$35*R675,R662,""),"")))</f>
        <v/>
      </c>
      <c r="T662" s="259" t="str">
        <f t="shared" si="282"/>
        <v/>
      </c>
      <c r="U662" s="259" t="str">
        <f t="shared" si="271"/>
        <v>t CO2-eq/TWh</v>
      </c>
      <c r="V662" s="39"/>
      <c r="W662" s="39"/>
      <c r="Y662" s="526"/>
      <c r="Z662" s="5"/>
      <c r="AA662" s="5"/>
      <c r="AB662" s="5"/>
      <c r="AC662" s="5"/>
      <c r="AD662" s="5"/>
      <c r="AE662" s="5"/>
      <c r="AF662" s="5"/>
      <c r="AG662" s="5"/>
      <c r="AH662" s="5"/>
      <c r="AI662" s="5"/>
      <c r="AJ662" s="5"/>
      <c r="AK662" s="5"/>
      <c r="AL662" s="5"/>
      <c r="AM662" s="5"/>
      <c r="AN662" s="5"/>
      <c r="AO662" s="481"/>
      <c r="AP662" s="269"/>
      <c r="AQ662" s="269"/>
      <c r="AR662" s="600"/>
      <c r="AS662" s="269"/>
      <c r="AT662" s="598" t="str">
        <f t="shared" si="283"/>
        <v/>
      </c>
      <c r="AU662" s="598" t="str">
        <f t="shared" si="283"/>
        <v/>
      </c>
      <c r="AV662" s="269"/>
      <c r="AW662" s="598" t="str">
        <f t="shared" si="272"/>
        <v/>
      </c>
      <c r="AX662" s="598" t="str">
        <f t="shared" si="272"/>
        <v/>
      </c>
      <c r="AY662" s="269"/>
      <c r="AZ662" s="598" t="str">
        <f t="shared" si="273"/>
        <v/>
      </c>
      <c r="BA662" s="598" t="str">
        <f t="shared" si="273"/>
        <v/>
      </c>
      <c r="BB662" s="269"/>
      <c r="BC662" s="598" t="str">
        <f t="shared" si="274"/>
        <v/>
      </c>
      <c r="BD662" s="598" t="str">
        <f t="shared" si="274"/>
        <v/>
      </c>
      <c r="BE662" s="269"/>
      <c r="BF662" s="598" t="str">
        <f t="shared" si="275"/>
        <v/>
      </c>
      <c r="BG662" s="598" t="str">
        <f t="shared" si="275"/>
        <v/>
      </c>
      <c r="BH662" s="269"/>
      <c r="BI662" s="598" t="str">
        <f t="shared" si="276"/>
        <v/>
      </c>
      <c r="BJ662" s="598" t="str">
        <f t="shared" si="276"/>
        <v/>
      </c>
      <c r="BK662" s="269"/>
      <c r="BL662" s="598" t="str">
        <f t="shared" si="277"/>
        <v/>
      </c>
      <c r="BM662" s="598" t="str">
        <f t="shared" si="277"/>
        <v/>
      </c>
      <c r="BN662" s="269"/>
      <c r="BO662" s="598" t="str">
        <f t="shared" si="278"/>
        <v/>
      </c>
      <c r="BP662" s="598" t="str">
        <f t="shared" si="278"/>
        <v/>
      </c>
      <c r="BQ662" s="269"/>
      <c r="BR662" s="598" t="str">
        <f t="shared" si="279"/>
        <v/>
      </c>
      <c r="BS662" s="598" t="str">
        <f t="shared" si="279"/>
        <v/>
      </c>
      <c r="BT662" s="269"/>
      <c r="BU662" s="598" t="str">
        <f t="shared" si="280"/>
        <v/>
      </c>
      <c r="BV662" s="598" t="str">
        <f t="shared" si="280"/>
        <v/>
      </c>
      <c r="BW662" s="269"/>
      <c r="BX662" s="481"/>
    </row>
    <row r="663" spans="1:76" s="2" customFormat="1" ht="14">
      <c r="A663" s="159">
        <v>13</v>
      </c>
      <c r="B663" s="301" t="str">
        <f t="shared" si="270"/>
        <v xml:space="preserve">: </v>
      </c>
      <c r="C663" s="169"/>
      <c r="D663" s="169"/>
      <c r="E663" s="169"/>
      <c r="F663" s="169"/>
      <c r="G663" s="161"/>
      <c r="H663" s="162"/>
      <c r="I663" s="162"/>
      <c r="J663" s="170"/>
      <c r="K663" s="170"/>
      <c r="L663" s="170"/>
      <c r="M663" s="659" t="s">
        <v>193</v>
      </c>
      <c r="N663" s="163"/>
      <c r="O663" s="163"/>
      <c r="P663" s="165"/>
      <c r="Q663" s="365"/>
      <c r="R663" s="259" t="str">
        <f t="shared" si="281"/>
        <v/>
      </c>
      <c r="S663" s="260" t="str">
        <f>IF(R663="","",IF(R679="Y",T663,IF(R663&gt;=R671-$AA$35*R675,IF(R663&lt;=R671+$AA$35*R675,R663,""),"")))</f>
        <v/>
      </c>
      <c r="T663" s="259" t="str">
        <f t="shared" si="282"/>
        <v/>
      </c>
      <c r="U663" s="259" t="str">
        <f t="shared" si="271"/>
        <v>t CO2-eq/TWh</v>
      </c>
      <c r="V663" s="39"/>
      <c r="W663" s="39"/>
      <c r="Y663" s="526"/>
      <c r="Z663" s="5"/>
      <c r="AA663" s="5"/>
      <c r="AB663" s="5"/>
      <c r="AC663" s="5"/>
      <c r="AD663" s="5"/>
      <c r="AE663" s="5"/>
      <c r="AF663" s="5"/>
      <c r="AG663" s="5"/>
      <c r="AH663" s="5"/>
      <c r="AI663" s="5"/>
      <c r="AJ663" s="5"/>
      <c r="AK663" s="5"/>
      <c r="AL663" s="5"/>
      <c r="AM663" s="5"/>
      <c r="AN663" s="5"/>
      <c r="AO663" s="481"/>
      <c r="AP663" s="269"/>
      <c r="AQ663" s="269"/>
      <c r="AR663" s="600"/>
      <c r="AS663" s="269"/>
      <c r="AT663" s="598" t="str">
        <f t="shared" si="283"/>
        <v/>
      </c>
      <c r="AU663" s="598" t="str">
        <f t="shared" si="283"/>
        <v/>
      </c>
      <c r="AV663" s="269"/>
      <c r="AW663" s="598" t="str">
        <f t="shared" si="272"/>
        <v/>
      </c>
      <c r="AX663" s="598" t="str">
        <f t="shared" si="272"/>
        <v/>
      </c>
      <c r="AY663" s="269"/>
      <c r="AZ663" s="598" t="str">
        <f t="shared" si="273"/>
        <v/>
      </c>
      <c r="BA663" s="598" t="str">
        <f t="shared" si="273"/>
        <v/>
      </c>
      <c r="BB663" s="269"/>
      <c r="BC663" s="598" t="str">
        <f t="shared" si="274"/>
        <v/>
      </c>
      <c r="BD663" s="598" t="str">
        <f t="shared" si="274"/>
        <v/>
      </c>
      <c r="BE663" s="269"/>
      <c r="BF663" s="598" t="str">
        <f t="shared" si="275"/>
        <v/>
      </c>
      <c r="BG663" s="598" t="str">
        <f t="shared" si="275"/>
        <v/>
      </c>
      <c r="BH663" s="269"/>
      <c r="BI663" s="598" t="str">
        <f t="shared" si="276"/>
        <v/>
      </c>
      <c r="BJ663" s="598" t="str">
        <f t="shared" si="276"/>
        <v/>
      </c>
      <c r="BK663" s="269"/>
      <c r="BL663" s="598" t="str">
        <f t="shared" si="277"/>
        <v/>
      </c>
      <c r="BM663" s="598" t="str">
        <f t="shared" si="277"/>
        <v/>
      </c>
      <c r="BN663" s="269"/>
      <c r="BO663" s="598" t="str">
        <f t="shared" si="278"/>
        <v/>
      </c>
      <c r="BP663" s="598" t="str">
        <f t="shared" si="278"/>
        <v/>
      </c>
      <c r="BQ663" s="269"/>
      <c r="BR663" s="598" t="str">
        <f t="shared" si="279"/>
        <v/>
      </c>
      <c r="BS663" s="598" t="str">
        <f t="shared" si="279"/>
        <v/>
      </c>
      <c r="BT663" s="269"/>
      <c r="BU663" s="598" t="str">
        <f t="shared" si="280"/>
        <v/>
      </c>
      <c r="BV663" s="598" t="str">
        <f t="shared" si="280"/>
        <v/>
      </c>
      <c r="BW663" s="269"/>
      <c r="BX663" s="481"/>
    </row>
    <row r="664" spans="1:76" s="2" customFormat="1" ht="14">
      <c r="A664" s="159">
        <v>14</v>
      </c>
      <c r="B664" s="301" t="str">
        <f t="shared" si="270"/>
        <v xml:space="preserve">: </v>
      </c>
      <c r="C664" s="169"/>
      <c r="D664" s="169"/>
      <c r="E664" s="169"/>
      <c r="F664" s="169"/>
      <c r="G664" s="161"/>
      <c r="H664" s="162"/>
      <c r="I664" s="162"/>
      <c r="J664" s="170"/>
      <c r="K664" s="170"/>
      <c r="L664" s="170"/>
      <c r="M664" s="659" t="s">
        <v>193</v>
      </c>
      <c r="N664" s="163"/>
      <c r="O664" s="163"/>
      <c r="P664" s="165"/>
      <c r="Q664" s="365"/>
      <c r="R664" s="259" t="str">
        <f t="shared" si="281"/>
        <v/>
      </c>
      <c r="S664" s="260" t="str">
        <f>IF(R664="","",IF(R679="Y",T664,IF(R664&gt;=R671-$AA$35*R675,IF(R664&lt;=R671+$AA$35*R675,R664,""),"")))</f>
        <v/>
      </c>
      <c r="T664" s="259" t="str">
        <f t="shared" si="282"/>
        <v/>
      </c>
      <c r="U664" s="259" t="str">
        <f t="shared" si="271"/>
        <v>t CO2-eq/TWh</v>
      </c>
      <c r="V664" s="39"/>
      <c r="W664" s="39"/>
      <c r="Y664" s="526"/>
      <c r="Z664" s="5"/>
      <c r="AA664" s="5"/>
      <c r="AB664" s="5"/>
      <c r="AC664" s="5"/>
      <c r="AD664" s="5"/>
      <c r="AE664" s="5"/>
      <c r="AF664" s="5"/>
      <c r="AG664" s="5"/>
      <c r="AH664" s="5"/>
      <c r="AI664" s="5"/>
      <c r="AJ664" s="5"/>
      <c r="AK664" s="5"/>
      <c r="AL664" s="5"/>
      <c r="AM664" s="5"/>
      <c r="AN664" s="5"/>
      <c r="AO664" s="481"/>
      <c r="AP664" s="269"/>
      <c r="AQ664" s="269"/>
      <c r="AR664" s="600"/>
      <c r="AS664" s="269"/>
      <c r="AT664" s="598" t="str">
        <f t="shared" si="283"/>
        <v/>
      </c>
      <c r="AU664" s="598" t="str">
        <f t="shared" si="283"/>
        <v/>
      </c>
      <c r="AV664" s="269"/>
      <c r="AW664" s="598" t="str">
        <f t="shared" si="272"/>
        <v/>
      </c>
      <c r="AX664" s="598" t="str">
        <f t="shared" si="272"/>
        <v/>
      </c>
      <c r="AY664" s="269"/>
      <c r="AZ664" s="598" t="str">
        <f t="shared" si="273"/>
        <v/>
      </c>
      <c r="BA664" s="598" t="str">
        <f t="shared" si="273"/>
        <v/>
      </c>
      <c r="BB664" s="269"/>
      <c r="BC664" s="598" t="str">
        <f t="shared" si="274"/>
        <v/>
      </c>
      <c r="BD664" s="598" t="str">
        <f t="shared" si="274"/>
        <v/>
      </c>
      <c r="BE664" s="269"/>
      <c r="BF664" s="598" t="str">
        <f t="shared" si="275"/>
        <v/>
      </c>
      <c r="BG664" s="598" t="str">
        <f t="shared" si="275"/>
        <v/>
      </c>
      <c r="BH664" s="269"/>
      <c r="BI664" s="598" t="str">
        <f t="shared" si="276"/>
        <v/>
      </c>
      <c r="BJ664" s="598" t="str">
        <f t="shared" si="276"/>
        <v/>
      </c>
      <c r="BK664" s="269"/>
      <c r="BL664" s="598" t="str">
        <f t="shared" si="277"/>
        <v/>
      </c>
      <c r="BM664" s="598" t="str">
        <f t="shared" si="277"/>
        <v/>
      </c>
      <c r="BN664" s="269"/>
      <c r="BO664" s="598" t="str">
        <f t="shared" si="278"/>
        <v/>
      </c>
      <c r="BP664" s="598" t="str">
        <f t="shared" si="278"/>
        <v/>
      </c>
      <c r="BQ664" s="269"/>
      <c r="BR664" s="598" t="str">
        <f t="shared" si="279"/>
        <v/>
      </c>
      <c r="BS664" s="598" t="str">
        <f t="shared" si="279"/>
        <v/>
      </c>
      <c r="BT664" s="269"/>
      <c r="BU664" s="598" t="str">
        <f t="shared" si="280"/>
        <v/>
      </c>
      <c r="BV664" s="598" t="str">
        <f t="shared" si="280"/>
        <v/>
      </c>
      <c r="BW664" s="269"/>
      <c r="BX664" s="481"/>
    </row>
    <row r="665" spans="1:76" s="2" customFormat="1" ht="14">
      <c r="A665" s="159">
        <v>15</v>
      </c>
      <c r="B665" s="301" t="str">
        <f t="shared" si="270"/>
        <v xml:space="preserve">: </v>
      </c>
      <c r="C665" s="169"/>
      <c r="D665" s="169"/>
      <c r="E665" s="169"/>
      <c r="F665" s="169"/>
      <c r="G665" s="161"/>
      <c r="H665" s="162"/>
      <c r="I665" s="162"/>
      <c r="J665" s="170"/>
      <c r="K665" s="170"/>
      <c r="L665" s="170"/>
      <c r="M665" s="659" t="s">
        <v>193</v>
      </c>
      <c r="N665" s="163"/>
      <c r="O665" s="163"/>
      <c r="P665" s="165"/>
      <c r="Q665" s="365"/>
      <c r="R665" s="259" t="str">
        <f t="shared" si="281"/>
        <v/>
      </c>
      <c r="S665" s="260" t="str">
        <f>IF(R665="","",IF(R679="Y",T665,IF(R665&gt;=R671-$AA$35*R675,IF(R665&lt;=R671+$AA$35*R675,R665,""),"")))</f>
        <v/>
      </c>
      <c r="T665" s="259" t="str">
        <f t="shared" si="282"/>
        <v/>
      </c>
      <c r="U665" s="259" t="str">
        <f t="shared" si="271"/>
        <v>t CO2-eq/TWh</v>
      </c>
      <c r="V665" s="39"/>
      <c r="W665" s="39"/>
      <c r="Y665" s="526"/>
      <c r="Z665" s="5"/>
      <c r="AA665" s="5"/>
      <c r="AB665" s="5"/>
      <c r="AC665" s="5"/>
      <c r="AD665" s="5"/>
      <c r="AE665" s="5"/>
      <c r="AF665" s="5"/>
      <c r="AG665" s="5"/>
      <c r="AH665" s="5"/>
      <c r="AI665" s="5"/>
      <c r="AJ665" s="5"/>
      <c r="AK665" s="5"/>
      <c r="AL665" s="5"/>
      <c r="AM665" s="5"/>
      <c r="AN665" s="5"/>
      <c r="AO665" s="481"/>
      <c r="AP665" s="269"/>
      <c r="AQ665" s="269"/>
      <c r="AR665" s="600"/>
      <c r="AS665" s="269"/>
      <c r="AT665" s="598" t="str">
        <f t="shared" si="283"/>
        <v/>
      </c>
      <c r="AU665" s="598" t="str">
        <f t="shared" si="283"/>
        <v/>
      </c>
      <c r="AV665" s="269"/>
      <c r="AW665" s="598" t="str">
        <f t="shared" si="272"/>
        <v/>
      </c>
      <c r="AX665" s="598" t="str">
        <f t="shared" si="272"/>
        <v/>
      </c>
      <c r="AY665" s="269"/>
      <c r="AZ665" s="598" t="str">
        <f t="shared" si="273"/>
        <v/>
      </c>
      <c r="BA665" s="598" t="str">
        <f t="shared" si="273"/>
        <v/>
      </c>
      <c r="BB665" s="269"/>
      <c r="BC665" s="598" t="str">
        <f t="shared" si="274"/>
        <v/>
      </c>
      <c r="BD665" s="598" t="str">
        <f t="shared" si="274"/>
        <v/>
      </c>
      <c r="BE665" s="269"/>
      <c r="BF665" s="598" t="str">
        <f t="shared" si="275"/>
        <v/>
      </c>
      <c r="BG665" s="598" t="str">
        <f t="shared" si="275"/>
        <v/>
      </c>
      <c r="BH665" s="269"/>
      <c r="BI665" s="598" t="str">
        <f t="shared" si="276"/>
        <v/>
      </c>
      <c r="BJ665" s="598" t="str">
        <f t="shared" si="276"/>
        <v/>
      </c>
      <c r="BK665" s="269"/>
      <c r="BL665" s="598" t="str">
        <f t="shared" si="277"/>
        <v/>
      </c>
      <c r="BM665" s="598" t="str">
        <f t="shared" si="277"/>
        <v/>
      </c>
      <c r="BN665" s="269"/>
      <c r="BO665" s="598" t="str">
        <f t="shared" si="278"/>
        <v/>
      </c>
      <c r="BP665" s="598" t="str">
        <f t="shared" si="278"/>
        <v/>
      </c>
      <c r="BQ665" s="269"/>
      <c r="BR665" s="598" t="str">
        <f t="shared" si="279"/>
        <v/>
      </c>
      <c r="BS665" s="598" t="str">
        <f t="shared" si="279"/>
        <v/>
      </c>
      <c r="BT665" s="269"/>
      <c r="BU665" s="598" t="str">
        <f t="shared" si="280"/>
        <v/>
      </c>
      <c r="BV665" s="598" t="str">
        <f t="shared" si="280"/>
        <v/>
      </c>
      <c r="BW665" s="269"/>
      <c r="BX665" s="481"/>
    </row>
    <row r="666" spans="1:76" s="2" customFormat="1" ht="14">
      <c r="A666" s="159">
        <v>16</v>
      </c>
      <c r="B666" s="301" t="str">
        <f t="shared" si="270"/>
        <v xml:space="preserve">: </v>
      </c>
      <c r="C666" s="169"/>
      <c r="D666" s="169"/>
      <c r="E666" s="169"/>
      <c r="F666" s="169"/>
      <c r="G666" s="161"/>
      <c r="H666" s="162"/>
      <c r="I666" s="162"/>
      <c r="J666" s="170"/>
      <c r="K666" s="170"/>
      <c r="L666" s="170"/>
      <c r="M666" s="659" t="s">
        <v>193</v>
      </c>
      <c r="N666" s="163"/>
      <c r="O666" s="163"/>
      <c r="P666" s="165"/>
      <c r="Q666" s="365"/>
      <c r="R666" s="259" t="str">
        <f t="shared" si="281"/>
        <v/>
      </c>
      <c r="S666" s="260" t="str">
        <f>IF(R666="","",IF(R679="Y",T666,IF(R666&gt;=R671-$AA$35*R675,IF(R666&lt;=R671+$AA$35*R675,R666,""),"")))</f>
        <v/>
      </c>
      <c r="T666" s="259" t="str">
        <f t="shared" si="282"/>
        <v/>
      </c>
      <c r="U666" s="259" t="str">
        <f t="shared" si="271"/>
        <v>t CO2-eq/TWh</v>
      </c>
      <c r="V666" s="39"/>
      <c r="W666" s="39"/>
      <c r="Y666" s="526"/>
      <c r="Z666" s="5"/>
      <c r="AA666" s="5"/>
      <c r="AB666" s="5"/>
      <c r="AC666" s="5"/>
      <c r="AD666" s="5"/>
      <c r="AE666" s="5"/>
      <c r="AF666" s="5"/>
      <c r="AG666" s="5"/>
      <c r="AH666" s="5"/>
      <c r="AI666" s="5"/>
      <c r="AJ666" s="5"/>
      <c r="AK666" s="5"/>
      <c r="AL666" s="5"/>
      <c r="AM666" s="5"/>
      <c r="AN666" s="5"/>
      <c r="AO666" s="481"/>
      <c r="AP666" s="269"/>
      <c r="AQ666" s="269"/>
      <c r="AR666" s="600"/>
      <c r="AS666" s="269"/>
      <c r="AT666" s="598" t="str">
        <f t="shared" si="283"/>
        <v/>
      </c>
      <c r="AU666" s="598" t="str">
        <f t="shared" si="283"/>
        <v/>
      </c>
      <c r="AV666" s="269"/>
      <c r="AW666" s="598" t="str">
        <f t="shared" si="272"/>
        <v/>
      </c>
      <c r="AX666" s="598" t="str">
        <f t="shared" si="272"/>
        <v/>
      </c>
      <c r="AY666" s="269"/>
      <c r="AZ666" s="598" t="str">
        <f t="shared" si="273"/>
        <v/>
      </c>
      <c r="BA666" s="598" t="str">
        <f t="shared" si="273"/>
        <v/>
      </c>
      <c r="BB666" s="269"/>
      <c r="BC666" s="598" t="str">
        <f t="shared" si="274"/>
        <v/>
      </c>
      <c r="BD666" s="598" t="str">
        <f t="shared" si="274"/>
        <v/>
      </c>
      <c r="BE666" s="269"/>
      <c r="BF666" s="598" t="str">
        <f t="shared" si="275"/>
        <v/>
      </c>
      <c r="BG666" s="598" t="str">
        <f t="shared" si="275"/>
        <v/>
      </c>
      <c r="BH666" s="269"/>
      <c r="BI666" s="598" t="str">
        <f t="shared" si="276"/>
        <v/>
      </c>
      <c r="BJ666" s="598" t="str">
        <f t="shared" si="276"/>
        <v/>
      </c>
      <c r="BK666" s="269"/>
      <c r="BL666" s="598" t="str">
        <f t="shared" si="277"/>
        <v/>
      </c>
      <c r="BM666" s="598" t="str">
        <f t="shared" si="277"/>
        <v/>
      </c>
      <c r="BN666" s="269"/>
      <c r="BO666" s="598" t="str">
        <f t="shared" si="278"/>
        <v/>
      </c>
      <c r="BP666" s="598" t="str">
        <f t="shared" si="278"/>
        <v/>
      </c>
      <c r="BQ666" s="269"/>
      <c r="BR666" s="598" t="str">
        <f t="shared" si="279"/>
        <v/>
      </c>
      <c r="BS666" s="598" t="str">
        <f t="shared" si="279"/>
        <v/>
      </c>
      <c r="BT666" s="269"/>
      <c r="BU666" s="598" t="str">
        <f t="shared" si="280"/>
        <v/>
      </c>
      <c r="BV666" s="598" t="str">
        <f t="shared" si="280"/>
        <v/>
      </c>
      <c r="BW666" s="269"/>
      <c r="BX666" s="481"/>
    </row>
    <row r="667" spans="1:76" s="2" customFormat="1" ht="14">
      <c r="A667" s="159">
        <v>17</v>
      </c>
      <c r="B667" s="301" t="str">
        <f t="shared" si="270"/>
        <v xml:space="preserve">: </v>
      </c>
      <c r="C667" s="168"/>
      <c r="D667" s="162"/>
      <c r="E667" s="162"/>
      <c r="F667" s="169"/>
      <c r="G667" s="161"/>
      <c r="H667" s="162"/>
      <c r="I667" s="162"/>
      <c r="J667" s="170"/>
      <c r="K667" s="170"/>
      <c r="L667" s="170"/>
      <c r="M667" s="659" t="s">
        <v>193</v>
      </c>
      <c r="N667" s="163"/>
      <c r="O667" s="163"/>
      <c r="P667" s="165"/>
      <c r="Q667" s="365"/>
      <c r="R667" s="259" t="str">
        <f t="shared" si="281"/>
        <v/>
      </c>
      <c r="S667" s="260" t="str">
        <f>IF(R667="","",IF(R679="Y",T667,IF(R667&gt;=R671-$AA$35*R675,IF(R667&lt;=R671+$AA$35*R675,R667,""),"")))</f>
        <v/>
      </c>
      <c r="T667" s="259" t="str">
        <f t="shared" si="282"/>
        <v/>
      </c>
      <c r="U667" s="259" t="str">
        <f t="shared" si="271"/>
        <v>t CO2-eq/TWh</v>
      </c>
      <c r="V667" s="39"/>
      <c r="W667" s="39"/>
      <c r="Y667" s="526"/>
      <c r="Z667" s="5"/>
      <c r="AA667" s="5"/>
      <c r="AB667" s="5"/>
      <c r="AC667" s="5"/>
      <c r="AD667" s="5"/>
      <c r="AE667" s="5"/>
      <c r="AF667" s="5"/>
      <c r="AG667" s="5"/>
      <c r="AH667" s="5"/>
      <c r="AI667" s="5"/>
      <c r="AJ667" s="5"/>
      <c r="AK667" s="5"/>
      <c r="AL667" s="5"/>
      <c r="AM667" s="5"/>
      <c r="AN667" s="5"/>
      <c r="AO667" s="481"/>
      <c r="AP667" s="269"/>
      <c r="AQ667" s="269"/>
      <c r="AR667" s="600"/>
      <c r="AS667" s="269"/>
      <c r="AT667" s="598" t="str">
        <f t="shared" si="283"/>
        <v/>
      </c>
      <c r="AU667" s="598" t="str">
        <f t="shared" si="283"/>
        <v/>
      </c>
      <c r="AV667" s="269"/>
      <c r="AW667" s="598" t="str">
        <f t="shared" si="272"/>
        <v/>
      </c>
      <c r="AX667" s="598" t="str">
        <f t="shared" si="272"/>
        <v/>
      </c>
      <c r="AY667" s="269"/>
      <c r="AZ667" s="598" t="str">
        <f t="shared" si="273"/>
        <v/>
      </c>
      <c r="BA667" s="598" t="str">
        <f t="shared" si="273"/>
        <v/>
      </c>
      <c r="BB667" s="269"/>
      <c r="BC667" s="598" t="str">
        <f t="shared" si="274"/>
        <v/>
      </c>
      <c r="BD667" s="598" t="str">
        <f t="shared" si="274"/>
        <v/>
      </c>
      <c r="BE667" s="269"/>
      <c r="BF667" s="598" t="str">
        <f t="shared" si="275"/>
        <v/>
      </c>
      <c r="BG667" s="598" t="str">
        <f t="shared" si="275"/>
        <v/>
      </c>
      <c r="BH667" s="269"/>
      <c r="BI667" s="598" t="str">
        <f t="shared" si="276"/>
        <v/>
      </c>
      <c r="BJ667" s="598" t="str">
        <f t="shared" si="276"/>
        <v/>
      </c>
      <c r="BK667" s="269"/>
      <c r="BL667" s="598" t="str">
        <f t="shared" si="277"/>
        <v/>
      </c>
      <c r="BM667" s="598" t="str">
        <f t="shared" si="277"/>
        <v/>
      </c>
      <c r="BN667" s="269"/>
      <c r="BO667" s="598" t="str">
        <f t="shared" si="278"/>
        <v/>
      </c>
      <c r="BP667" s="598" t="str">
        <f t="shared" si="278"/>
        <v/>
      </c>
      <c r="BQ667" s="269"/>
      <c r="BR667" s="598" t="str">
        <f t="shared" si="279"/>
        <v/>
      </c>
      <c r="BS667" s="598" t="str">
        <f t="shared" si="279"/>
        <v/>
      </c>
      <c r="BT667" s="269"/>
      <c r="BU667" s="598" t="str">
        <f t="shared" si="280"/>
        <v/>
      </c>
      <c r="BV667" s="598" t="str">
        <f t="shared" si="280"/>
        <v/>
      </c>
      <c r="BW667" s="269"/>
      <c r="BX667" s="481"/>
    </row>
    <row r="668" spans="1:76" s="2" customFormat="1" ht="14">
      <c r="A668" s="159">
        <v>18</v>
      </c>
      <c r="B668" s="301" t="str">
        <f t="shared" si="270"/>
        <v xml:space="preserve">: </v>
      </c>
      <c r="C668" s="168"/>
      <c r="D668" s="162"/>
      <c r="E668" s="162"/>
      <c r="F668" s="169"/>
      <c r="G668" s="161"/>
      <c r="H668" s="162"/>
      <c r="I668" s="162"/>
      <c r="J668" s="170"/>
      <c r="K668" s="170"/>
      <c r="L668" s="170"/>
      <c r="M668" s="659" t="s">
        <v>193</v>
      </c>
      <c r="N668" s="163"/>
      <c r="O668" s="163"/>
      <c r="P668" s="165"/>
      <c r="Q668" s="365"/>
      <c r="R668" s="259" t="str">
        <f t="shared" si="281"/>
        <v/>
      </c>
      <c r="S668" s="260" t="str">
        <f>IF(R668="","",IF(R679="Y",T668,IF(R668&gt;=R671-$AA$35*R675,IF(R668&lt;=R671+$AA$35*R675,R668,""),"")))</f>
        <v/>
      </c>
      <c r="T668" s="259" t="str">
        <f t="shared" si="282"/>
        <v/>
      </c>
      <c r="U668" s="259" t="str">
        <f t="shared" si="271"/>
        <v>t CO2-eq/TWh</v>
      </c>
      <c r="V668" s="39"/>
      <c r="W668" s="39"/>
      <c r="Y668" s="526"/>
      <c r="Z668" s="5"/>
      <c r="AA668" s="5"/>
      <c r="AB668" s="5"/>
      <c r="AC668" s="5"/>
      <c r="AD668" s="5"/>
      <c r="AE668" s="5"/>
      <c r="AF668" s="5"/>
      <c r="AG668" s="5"/>
      <c r="AH668" s="5"/>
      <c r="AI668" s="5"/>
      <c r="AJ668" s="5"/>
      <c r="AK668" s="5"/>
      <c r="AL668" s="5"/>
      <c r="AM668" s="5"/>
      <c r="AN668" s="5"/>
      <c r="AO668" s="481"/>
      <c r="AP668" s="269"/>
      <c r="AQ668" s="269"/>
      <c r="AR668" s="600"/>
      <c r="AS668" s="269"/>
      <c r="AT668" s="598" t="str">
        <f t="shared" si="283"/>
        <v/>
      </c>
      <c r="AU668" s="598" t="str">
        <f t="shared" si="283"/>
        <v/>
      </c>
      <c r="AV668" s="269"/>
      <c r="AW668" s="598" t="str">
        <f t="shared" si="272"/>
        <v/>
      </c>
      <c r="AX668" s="598" t="str">
        <f t="shared" si="272"/>
        <v/>
      </c>
      <c r="AY668" s="269"/>
      <c r="AZ668" s="598" t="str">
        <f t="shared" si="273"/>
        <v/>
      </c>
      <c r="BA668" s="598" t="str">
        <f t="shared" si="273"/>
        <v/>
      </c>
      <c r="BB668" s="269"/>
      <c r="BC668" s="598" t="str">
        <f t="shared" si="274"/>
        <v/>
      </c>
      <c r="BD668" s="598" t="str">
        <f t="shared" si="274"/>
        <v/>
      </c>
      <c r="BE668" s="269"/>
      <c r="BF668" s="598" t="str">
        <f t="shared" si="275"/>
        <v/>
      </c>
      <c r="BG668" s="598" t="str">
        <f t="shared" si="275"/>
        <v/>
      </c>
      <c r="BH668" s="269"/>
      <c r="BI668" s="598" t="str">
        <f t="shared" si="276"/>
        <v/>
      </c>
      <c r="BJ668" s="598" t="str">
        <f t="shared" si="276"/>
        <v/>
      </c>
      <c r="BK668" s="269"/>
      <c r="BL668" s="598" t="str">
        <f t="shared" si="277"/>
        <v/>
      </c>
      <c r="BM668" s="598" t="str">
        <f t="shared" si="277"/>
        <v/>
      </c>
      <c r="BN668" s="269"/>
      <c r="BO668" s="598" t="str">
        <f t="shared" si="278"/>
        <v/>
      </c>
      <c r="BP668" s="598" t="str">
        <f t="shared" si="278"/>
        <v/>
      </c>
      <c r="BQ668" s="269"/>
      <c r="BR668" s="598" t="str">
        <f t="shared" si="279"/>
        <v/>
      </c>
      <c r="BS668" s="598" t="str">
        <f t="shared" si="279"/>
        <v/>
      </c>
      <c r="BT668" s="269"/>
      <c r="BU668" s="598" t="str">
        <f t="shared" si="280"/>
        <v/>
      </c>
      <c r="BV668" s="598" t="str">
        <f t="shared" si="280"/>
        <v/>
      </c>
      <c r="BW668" s="269"/>
      <c r="BX668" s="481"/>
    </row>
    <row r="669" spans="1:76" s="2" customFormat="1" ht="14">
      <c r="A669" s="159">
        <v>19</v>
      </c>
      <c r="B669" s="301" t="str">
        <f t="shared" si="270"/>
        <v xml:space="preserve">: </v>
      </c>
      <c r="C669" s="168"/>
      <c r="D669" s="162"/>
      <c r="E669" s="162"/>
      <c r="F669" s="169"/>
      <c r="G669" s="161"/>
      <c r="H669" s="162"/>
      <c r="I669" s="162"/>
      <c r="J669" s="170"/>
      <c r="K669" s="170"/>
      <c r="L669" s="170"/>
      <c r="M669" s="659" t="s">
        <v>193</v>
      </c>
      <c r="N669" s="163"/>
      <c r="O669" s="163"/>
      <c r="P669" s="165"/>
      <c r="Q669" s="365"/>
      <c r="R669" s="259" t="str">
        <f t="shared" si="281"/>
        <v/>
      </c>
      <c r="S669" s="260" t="str">
        <f>IF(R669="","",IF(R679="Y",T669,IF(R669&gt;=R671-$AA$35*R675,IF(R669&lt;=R671+$AA$35*R675,R669,""),"")))</f>
        <v/>
      </c>
      <c r="T669" s="259" t="str">
        <f t="shared" si="282"/>
        <v/>
      </c>
      <c r="U669" s="259" t="str">
        <f t="shared" si="271"/>
        <v>t CO2-eq/TWh</v>
      </c>
      <c r="V669" s="39"/>
      <c r="W669" s="39"/>
      <c r="Y669" s="526"/>
      <c r="Z669" s="5"/>
      <c r="AA669" s="5"/>
      <c r="AB669" s="5"/>
      <c r="AC669" s="5"/>
      <c r="AD669" s="5"/>
      <c r="AE669" s="5"/>
      <c r="AF669" s="5"/>
      <c r="AG669" s="5"/>
      <c r="AH669" s="5"/>
      <c r="AI669" s="5"/>
      <c r="AJ669" s="5"/>
      <c r="AK669" s="5"/>
      <c r="AL669" s="5"/>
      <c r="AM669" s="5"/>
      <c r="AN669" s="5"/>
      <c r="AO669" s="481"/>
      <c r="AP669" s="269"/>
      <c r="AQ669" s="269"/>
      <c r="AR669" s="600"/>
      <c r="AS669" s="269"/>
      <c r="AT669" s="598" t="str">
        <f t="shared" si="283"/>
        <v/>
      </c>
      <c r="AU669" s="598" t="str">
        <f t="shared" si="283"/>
        <v/>
      </c>
      <c r="AV669" s="269"/>
      <c r="AW669" s="598" t="str">
        <f t="shared" si="272"/>
        <v/>
      </c>
      <c r="AX669" s="598" t="str">
        <f t="shared" si="272"/>
        <v/>
      </c>
      <c r="AY669" s="269"/>
      <c r="AZ669" s="598" t="str">
        <f t="shared" si="273"/>
        <v/>
      </c>
      <c r="BA669" s="598" t="str">
        <f t="shared" si="273"/>
        <v/>
      </c>
      <c r="BB669" s="269"/>
      <c r="BC669" s="598" t="str">
        <f t="shared" si="274"/>
        <v/>
      </c>
      <c r="BD669" s="598" t="str">
        <f t="shared" si="274"/>
        <v/>
      </c>
      <c r="BE669" s="269"/>
      <c r="BF669" s="598" t="str">
        <f t="shared" si="275"/>
        <v/>
      </c>
      <c r="BG669" s="598" t="str">
        <f t="shared" si="275"/>
        <v/>
      </c>
      <c r="BH669" s="269"/>
      <c r="BI669" s="598" t="str">
        <f t="shared" si="276"/>
        <v/>
      </c>
      <c r="BJ669" s="598" t="str">
        <f t="shared" si="276"/>
        <v/>
      </c>
      <c r="BK669" s="269"/>
      <c r="BL669" s="598" t="str">
        <f t="shared" si="277"/>
        <v/>
      </c>
      <c r="BM669" s="598" t="str">
        <f t="shared" si="277"/>
        <v/>
      </c>
      <c r="BN669" s="269"/>
      <c r="BO669" s="598" t="str">
        <f t="shared" si="278"/>
        <v/>
      </c>
      <c r="BP669" s="598" t="str">
        <f t="shared" si="278"/>
        <v/>
      </c>
      <c r="BQ669" s="269"/>
      <c r="BR669" s="598" t="str">
        <f t="shared" si="279"/>
        <v/>
      </c>
      <c r="BS669" s="598" t="str">
        <f t="shared" si="279"/>
        <v/>
      </c>
      <c r="BT669" s="269"/>
      <c r="BU669" s="598" t="str">
        <f t="shared" si="280"/>
        <v/>
      </c>
      <c r="BV669" s="598" t="str">
        <f t="shared" si="280"/>
        <v/>
      </c>
      <c r="BW669" s="269"/>
      <c r="BX669" s="481"/>
    </row>
    <row r="670" spans="1:76" s="2" customFormat="1" ht="14">
      <c r="A670" s="159">
        <v>20</v>
      </c>
      <c r="B670" s="301" t="str">
        <f t="shared" si="270"/>
        <v xml:space="preserve">: </v>
      </c>
      <c r="C670" s="168"/>
      <c r="D670" s="162"/>
      <c r="E670" s="162"/>
      <c r="F670" s="169"/>
      <c r="G670" s="161"/>
      <c r="H670" s="162"/>
      <c r="I670" s="162"/>
      <c r="J670" s="170"/>
      <c r="K670" s="170"/>
      <c r="L670" s="170"/>
      <c r="M670" s="659" t="s">
        <v>193</v>
      </c>
      <c r="N670" s="163"/>
      <c r="O670" s="163"/>
      <c r="P670" s="165"/>
      <c r="Q670" s="365"/>
      <c r="R670" s="259" t="str">
        <f t="shared" si="281"/>
        <v/>
      </c>
      <c r="S670" s="260" t="str">
        <f>IF(R670="","",IF(R679="Y",T670,IF(R670&gt;=R671-$AA$35*R675,IF(R670&lt;=R671+$AA$35*R675,R670,""),"")))</f>
        <v/>
      </c>
      <c r="T670" s="259" t="str">
        <f t="shared" si="282"/>
        <v/>
      </c>
      <c r="U670" s="259" t="str">
        <f t="shared" si="271"/>
        <v>t CO2-eq/TWh</v>
      </c>
      <c r="V670" s="39"/>
      <c r="W670" s="39"/>
      <c r="Y670" s="526"/>
      <c r="Z670" s="5"/>
      <c r="AA670" s="5"/>
      <c r="AB670" s="5"/>
      <c r="AC670" s="5"/>
      <c r="AD670" s="5"/>
      <c r="AE670" s="5"/>
      <c r="AF670" s="5"/>
      <c r="AG670" s="5"/>
      <c r="AH670" s="5"/>
      <c r="AI670" s="5"/>
      <c r="AJ670" s="5"/>
      <c r="AK670" s="5"/>
      <c r="AL670" s="5"/>
      <c r="AM670" s="5"/>
      <c r="AN670" s="5"/>
      <c r="AO670" s="481"/>
      <c r="AP670" s="269"/>
      <c r="AQ670" s="269"/>
      <c r="AR670" s="600"/>
      <c r="AS670" s="269"/>
      <c r="AT670" s="598" t="str">
        <f t="shared" si="283"/>
        <v/>
      </c>
      <c r="AU670" s="598" t="str">
        <f t="shared" si="283"/>
        <v/>
      </c>
      <c r="AV670" s="269"/>
      <c r="AW670" s="598" t="str">
        <f t="shared" si="272"/>
        <v/>
      </c>
      <c r="AX670" s="598" t="str">
        <f t="shared" si="272"/>
        <v/>
      </c>
      <c r="AY670" s="269"/>
      <c r="AZ670" s="598" t="str">
        <f t="shared" si="273"/>
        <v/>
      </c>
      <c r="BA670" s="598" t="str">
        <f t="shared" si="273"/>
        <v/>
      </c>
      <c r="BB670" s="269"/>
      <c r="BC670" s="598" t="str">
        <f t="shared" si="274"/>
        <v/>
      </c>
      <c r="BD670" s="598" t="str">
        <f t="shared" si="274"/>
        <v/>
      </c>
      <c r="BE670" s="269"/>
      <c r="BF670" s="598" t="str">
        <f t="shared" si="275"/>
        <v/>
      </c>
      <c r="BG670" s="598" t="str">
        <f t="shared" si="275"/>
        <v/>
      </c>
      <c r="BH670" s="269"/>
      <c r="BI670" s="598" t="str">
        <f t="shared" si="276"/>
        <v/>
      </c>
      <c r="BJ670" s="598" t="str">
        <f t="shared" si="276"/>
        <v/>
      </c>
      <c r="BK670" s="269"/>
      <c r="BL670" s="598" t="str">
        <f t="shared" si="277"/>
        <v/>
      </c>
      <c r="BM670" s="598" t="str">
        <f t="shared" si="277"/>
        <v/>
      </c>
      <c r="BN670" s="269"/>
      <c r="BO670" s="598" t="str">
        <f t="shared" si="278"/>
        <v/>
      </c>
      <c r="BP670" s="598" t="str">
        <f t="shared" si="278"/>
        <v/>
      </c>
      <c r="BQ670" s="269"/>
      <c r="BR670" s="598" t="str">
        <f t="shared" si="279"/>
        <v/>
      </c>
      <c r="BS670" s="598" t="str">
        <f t="shared" si="279"/>
        <v/>
      </c>
      <c r="BT670" s="269"/>
      <c r="BU670" s="598" t="str">
        <f t="shared" si="280"/>
        <v/>
      </c>
      <c r="BV670" s="598" t="str">
        <f t="shared" si="280"/>
        <v/>
      </c>
      <c r="BW670" s="269"/>
      <c r="BX670" s="481"/>
    </row>
    <row r="671" spans="1:76" s="2" customFormat="1" ht="14">
      <c r="A671" s="172"/>
      <c r="B671" s="302" t="s">
        <v>159</v>
      </c>
      <c r="C671" s="173"/>
      <c r="D671" s="173"/>
      <c r="E671" s="173"/>
      <c r="F671" s="173"/>
      <c r="G671" s="174"/>
      <c r="H671" s="39"/>
      <c r="I671" s="175"/>
      <c r="J671" s="174"/>
      <c r="K671" s="174"/>
      <c r="L671" s="174" t="s">
        <v>99</v>
      </c>
      <c r="M671" s="174"/>
      <c r="N671" s="174"/>
      <c r="O671" s="165"/>
      <c r="P671" s="165"/>
      <c r="Q671" s="175" t="s">
        <v>31</v>
      </c>
      <c r="R671" s="261" t="e">
        <f>AVERAGE(R651:R670)</f>
        <v>#DIV/0!</v>
      </c>
      <c r="S671" s="261" t="e">
        <f>IF(R679="Y",SUM(S651:S670)/SUM(N651:N670),AVERAGE(S651:S670))</f>
        <v>#DIV/0!</v>
      </c>
      <c r="T671" s="262" t="e">
        <f>SUM(T651:T670)/SUM(N651:N670)</f>
        <v>#DIV/0!</v>
      </c>
      <c r="U671" s="269"/>
      <c r="V671" s="39"/>
      <c r="W671" s="39"/>
      <c r="Y671" s="601"/>
      <c r="Z671" s="5"/>
      <c r="AA671" s="5"/>
      <c r="AB671" s="5"/>
      <c r="AC671" s="5"/>
      <c r="AD671" s="5"/>
      <c r="AE671" s="5"/>
      <c r="AF671" s="5"/>
      <c r="AG671" s="5"/>
      <c r="AH671" s="5"/>
      <c r="AI671" s="5"/>
      <c r="AJ671" s="5"/>
      <c r="AK671" s="5"/>
      <c r="AL671" s="5"/>
      <c r="AM671" s="5"/>
      <c r="AN671" s="5"/>
      <c r="AO671" s="481"/>
      <c r="AP671" s="269"/>
      <c r="AQ671" s="269"/>
      <c r="AR671" s="269"/>
      <c r="AS671" s="602" t="s">
        <v>31</v>
      </c>
      <c r="AT671" s="603" t="e">
        <f>AVERAGE(AT651:AT670)</f>
        <v>#DIV/0!</v>
      </c>
      <c r="AU671" s="603" t="e">
        <f>SUM(AU651:AU670)/COUNTIF(AU651:AU670,"&gt;0")</f>
        <v>#DIV/0!</v>
      </c>
      <c r="AV671" s="602"/>
      <c r="AW671" s="603" t="e">
        <f>AVERAGE(AW651:AW670)</f>
        <v>#DIV/0!</v>
      </c>
      <c r="AX671" s="603" t="e">
        <f>SUM(AX651:AX670)/COUNTIF(AX651:AX670,"&gt;0")</f>
        <v>#DIV/0!</v>
      </c>
      <c r="AY671" s="269"/>
      <c r="AZ671" s="603" t="e">
        <f>AVERAGE(AZ651:AZ670)</f>
        <v>#DIV/0!</v>
      </c>
      <c r="BA671" s="603" t="e">
        <f>SUM(BA651:BA670)/COUNTIF(BA651:BA670,"&gt;0")</f>
        <v>#DIV/0!</v>
      </c>
      <c r="BB671" s="269"/>
      <c r="BC671" s="603" t="e">
        <f>AVERAGE(BC651:BC670)</f>
        <v>#DIV/0!</v>
      </c>
      <c r="BD671" s="603" t="e">
        <f>SUM(BD651:BD670)/COUNTIF(BD651:BD670,"&gt;0")</f>
        <v>#DIV/0!</v>
      </c>
      <c r="BE671" s="269"/>
      <c r="BF671" s="603" t="e">
        <f>AVERAGE(BF651:BF670)</f>
        <v>#DIV/0!</v>
      </c>
      <c r="BG671" s="603" t="e">
        <f>SUM(BG651:BG670)/COUNTIF(BG651:BG670,"&gt;0")</f>
        <v>#DIV/0!</v>
      </c>
      <c r="BH671" s="269"/>
      <c r="BI671" s="603" t="e">
        <f>AVERAGE(BI651:BI670)</f>
        <v>#DIV/0!</v>
      </c>
      <c r="BJ671" s="603" t="e">
        <f>SUM(BJ651:BJ670)/COUNTIF(BJ651:BJ670,"&gt;0")</f>
        <v>#DIV/0!</v>
      </c>
      <c r="BK671" s="602"/>
      <c r="BL671" s="603" t="e">
        <f>AVERAGE(BL651:BL670)</f>
        <v>#DIV/0!</v>
      </c>
      <c r="BM671" s="603" t="e">
        <f>SUM(BM651:BM670)/COUNTIF(BM651:BM670,"&gt;0")</f>
        <v>#DIV/0!</v>
      </c>
      <c r="BN671" s="269"/>
      <c r="BO671" s="603" t="e">
        <f>AVERAGE(BO651:BO670)</f>
        <v>#DIV/0!</v>
      </c>
      <c r="BP671" s="603" t="e">
        <f>SUM(BP651:BP670)/COUNTIF(BP651:BP670,"&gt;0")</f>
        <v>#DIV/0!</v>
      </c>
      <c r="BQ671" s="269"/>
      <c r="BR671" s="603" t="e">
        <f>AVERAGE(BR651:BR670)</f>
        <v>#DIV/0!</v>
      </c>
      <c r="BS671" s="603" t="e">
        <f>SUM(BS651:BS670)/COUNTIF(BS651:BS670,"&gt;0")</f>
        <v>#DIV/0!</v>
      </c>
      <c r="BT671" s="269"/>
      <c r="BU671" s="603" t="e">
        <f>AVERAGE(BU651:BU670)</f>
        <v>#DIV/0!</v>
      </c>
      <c r="BV671" s="603" t="e">
        <f>SUM(BV651:BV670)/COUNTIF(BV651:BV670,"&gt;0")</f>
        <v>#DIV/0!</v>
      </c>
      <c r="BW671" s="269"/>
      <c r="BX671" s="481"/>
    </row>
    <row r="672" spans="1:76" s="2" customFormat="1" ht="15">
      <c r="A672" s="172"/>
      <c r="B672" s="302" t="s">
        <v>160</v>
      </c>
      <c r="C672" s="173" t="s">
        <v>112</v>
      </c>
      <c r="D672" s="840"/>
      <c r="E672" s="841"/>
      <c r="F672" s="841"/>
      <c r="G672" s="841"/>
      <c r="H672" s="841"/>
      <c r="I672" s="841"/>
      <c r="J672" s="842"/>
      <c r="K672" s="174"/>
      <c r="L672" s="174"/>
      <c r="M672" s="174"/>
      <c r="N672" s="174"/>
      <c r="O672" s="165"/>
      <c r="P672" s="165"/>
      <c r="Q672" s="366" t="s">
        <v>33</v>
      </c>
      <c r="R672" s="367" t="e">
        <f>R671+U672*R675</f>
        <v>#DIV/0!</v>
      </c>
      <c r="S672" s="367" t="e">
        <f>S671+U672*S675</f>
        <v>#DIV/0!</v>
      </c>
      <c r="T672" s="367" t="e">
        <f>T671+U672*T675</f>
        <v>#DIV/0!</v>
      </c>
      <c r="U672" s="368">
        <v>1</v>
      </c>
      <c r="V672" s="50" t="s">
        <v>142</v>
      </c>
      <c r="W672" s="39"/>
      <c r="X672" t="s">
        <v>273</v>
      </c>
      <c r="Y672" s="605"/>
      <c r="Z672" s="5"/>
      <c r="AA672" s="5"/>
      <c r="AB672" s="5"/>
      <c r="AC672" s="5"/>
      <c r="AD672" s="5"/>
      <c r="AE672" s="5"/>
      <c r="AF672" s="5"/>
      <c r="AG672" s="5"/>
      <c r="AH672" s="5"/>
      <c r="AI672" s="5"/>
      <c r="AJ672" s="5"/>
      <c r="AK672" s="5"/>
      <c r="AL672" s="5"/>
      <c r="AM672" s="5"/>
      <c r="AN672" s="5"/>
      <c r="AO672" s="481"/>
      <c r="AP672" s="269"/>
      <c r="AQ672" s="269"/>
      <c r="AR672" s="269"/>
      <c r="AS672" s="606" t="s">
        <v>33</v>
      </c>
      <c r="AT672" s="607" t="e">
        <f>AT671+(AT677*AT674)</f>
        <v>#DIV/0!</v>
      </c>
      <c r="AU672" s="607" t="e">
        <f>AU671+(AU677*AT674)</f>
        <v>#DIV/0!</v>
      </c>
      <c r="AV672" s="606"/>
      <c r="AW672" s="607" t="e">
        <f>AW671+(AW677*AW674)</f>
        <v>#DIV/0!</v>
      </c>
      <c r="AX672" s="607" t="e">
        <f>AX671+(AX677*AW674)</f>
        <v>#DIV/0!</v>
      </c>
      <c r="AY672" s="269"/>
      <c r="AZ672" s="607" t="e">
        <f>AZ671+(AZ677*AZ674)</f>
        <v>#DIV/0!</v>
      </c>
      <c r="BA672" s="607" t="e">
        <f>BA671+(BA677*AZ674)</f>
        <v>#DIV/0!</v>
      </c>
      <c r="BB672" s="269"/>
      <c r="BC672" s="607" t="e">
        <f>BC671+(BC677*BC674)</f>
        <v>#DIV/0!</v>
      </c>
      <c r="BD672" s="607" t="e">
        <f>BD671+(BD677*BC674)</f>
        <v>#DIV/0!</v>
      </c>
      <c r="BE672" s="269"/>
      <c r="BF672" s="607" t="e">
        <f>BF671+(BF677*BF674)</f>
        <v>#DIV/0!</v>
      </c>
      <c r="BG672" s="607" t="e">
        <f>BG671+(BG677*BF674)</f>
        <v>#DIV/0!</v>
      </c>
      <c r="BH672" s="269"/>
      <c r="BI672" s="607" t="e">
        <f>BI671+(BI677*BI674)</f>
        <v>#DIV/0!</v>
      </c>
      <c r="BJ672" s="607" t="e">
        <f>BJ671+(BJ677*BI674)</f>
        <v>#DIV/0!</v>
      </c>
      <c r="BK672" s="606"/>
      <c r="BL672" s="607" t="e">
        <f>BL671+(BL677*BL674)</f>
        <v>#DIV/0!</v>
      </c>
      <c r="BM672" s="607" t="e">
        <f>BM671+(BM677*BL674)</f>
        <v>#DIV/0!</v>
      </c>
      <c r="BN672" s="269"/>
      <c r="BO672" s="607" t="e">
        <f>BO671+(BO677*BO674)</f>
        <v>#DIV/0!</v>
      </c>
      <c r="BP672" s="607" t="e">
        <f>BP671+(BP677*BO674)</f>
        <v>#DIV/0!</v>
      </c>
      <c r="BQ672" s="269"/>
      <c r="BR672" s="607" t="e">
        <f>BR671+(BR677*BR674)</f>
        <v>#DIV/0!</v>
      </c>
      <c r="BS672" s="607" t="e">
        <f>BS671+(BS677*BR674)</f>
        <v>#DIV/0!</v>
      </c>
      <c r="BT672" s="269"/>
      <c r="BU672" s="607" t="e">
        <f>BU671+(BU677*BU674)</f>
        <v>#DIV/0!</v>
      </c>
      <c r="BV672" s="607" t="e">
        <f>BV671+(BV677*BU674)</f>
        <v>#DIV/0!</v>
      </c>
      <c r="BW672" s="269"/>
      <c r="BX672" s="481"/>
    </row>
    <row r="673" spans="1:76" s="2" customFormat="1" ht="15">
      <c r="A673" s="172"/>
      <c r="B673" s="302" t="s">
        <v>161</v>
      </c>
      <c r="C673" s="179"/>
      <c r="D673" s="843"/>
      <c r="E673" s="844"/>
      <c r="F673" s="844"/>
      <c r="G673" s="844"/>
      <c r="H673" s="844"/>
      <c r="I673" s="844"/>
      <c r="J673" s="845"/>
      <c r="K673" s="39"/>
      <c r="L673" s="39"/>
      <c r="M673" s="174"/>
      <c r="N673" s="174"/>
      <c r="O673" s="174"/>
      <c r="P673" s="174"/>
      <c r="Q673" s="366" t="s">
        <v>32</v>
      </c>
      <c r="R673" s="367" t="e">
        <f>IF($X673="Y",MIN(R651:R670),R671-$U673*R675)</f>
        <v>#DIV/0!</v>
      </c>
      <c r="S673" s="367" t="e">
        <f>IF($X673="Y",MIN(S651:S670),S671-$U673*S675)</f>
        <v>#DIV/0!</v>
      </c>
      <c r="T673" s="367" t="e">
        <f>IF($X673="Y",MIN(T651:T670),T671-$U673*T675)</f>
        <v>#DIV/0!</v>
      </c>
      <c r="U673" s="368">
        <v>1</v>
      </c>
      <c r="V673" s="50" t="s">
        <v>143</v>
      </c>
      <c r="W673" s="39"/>
      <c r="X673" s="369" t="s">
        <v>36</v>
      </c>
      <c r="Y673" s="605"/>
      <c r="Z673" s="5"/>
      <c r="AA673" s="5"/>
      <c r="AB673" s="5"/>
      <c r="AC673" s="5"/>
      <c r="AD673" s="5"/>
      <c r="AE673" s="5"/>
      <c r="AF673" s="5"/>
      <c r="AG673" s="5"/>
      <c r="AH673" s="5"/>
      <c r="AI673" s="5"/>
      <c r="AJ673" s="5"/>
      <c r="AK673" s="5"/>
      <c r="AL673" s="5"/>
      <c r="AM673" s="5"/>
      <c r="AN673" s="5"/>
      <c r="AO673" s="481"/>
      <c r="AP673" s="269"/>
      <c r="AQ673" s="269"/>
      <c r="AR673" s="269"/>
      <c r="AS673" s="606" t="s">
        <v>32</v>
      </c>
      <c r="AT673" s="607" t="e">
        <f>AT671-(AT677*AT675)</f>
        <v>#DIV/0!</v>
      </c>
      <c r="AU673" s="607" t="e">
        <f>AU671-(AU677*AT675)</f>
        <v>#DIV/0!</v>
      </c>
      <c r="AV673" s="606"/>
      <c r="AW673" s="607" t="e">
        <f>AW671-(AW677*AW675)</f>
        <v>#DIV/0!</v>
      </c>
      <c r="AX673" s="607" t="e">
        <f>AX671-(AX677*AW675)</f>
        <v>#DIV/0!</v>
      </c>
      <c r="AY673" s="269"/>
      <c r="AZ673" s="607" t="e">
        <f>AZ671-(AZ677*AZ675)</f>
        <v>#DIV/0!</v>
      </c>
      <c r="BA673" s="607" t="e">
        <f>BA671-(BA677*AZ675)</f>
        <v>#DIV/0!</v>
      </c>
      <c r="BB673" s="269"/>
      <c r="BC673" s="607" t="e">
        <f>BC671-(BC677*BC675)</f>
        <v>#DIV/0!</v>
      </c>
      <c r="BD673" s="607" t="e">
        <f>BD671-(BD677*BC675)</f>
        <v>#DIV/0!</v>
      </c>
      <c r="BE673" s="269"/>
      <c r="BF673" s="607" t="e">
        <f>BF671-(BF677*BF675)</f>
        <v>#DIV/0!</v>
      </c>
      <c r="BG673" s="607" t="e">
        <f>BG671-(BG677*BF675)</f>
        <v>#DIV/0!</v>
      </c>
      <c r="BH673" s="269"/>
      <c r="BI673" s="607" t="e">
        <f>BI671-(BI677*BI675)</f>
        <v>#DIV/0!</v>
      </c>
      <c r="BJ673" s="607" t="e">
        <f>BJ671-(BJ677*BI675)</f>
        <v>#DIV/0!</v>
      </c>
      <c r="BK673" s="606"/>
      <c r="BL673" s="607" t="e">
        <f>BL671-(BL677*BL675)</f>
        <v>#DIV/0!</v>
      </c>
      <c r="BM673" s="607" t="e">
        <f>BM671-(BM677*BL675)</f>
        <v>#DIV/0!</v>
      </c>
      <c r="BN673" s="269"/>
      <c r="BO673" s="607" t="e">
        <f>BO671-(BO677*BO675)</f>
        <v>#DIV/0!</v>
      </c>
      <c r="BP673" s="607" t="e">
        <f>BP671-(BP677*BO675)</f>
        <v>#DIV/0!</v>
      </c>
      <c r="BQ673" s="269"/>
      <c r="BR673" s="607" t="e">
        <f>BR671-(BR677*BR675)</f>
        <v>#DIV/0!</v>
      </c>
      <c r="BS673" s="607" t="e">
        <f>BS671-(BS677*BR675)</f>
        <v>#DIV/0!</v>
      </c>
      <c r="BT673" s="269"/>
      <c r="BU673" s="607" t="e">
        <f>BU671-(BU677*BU675)</f>
        <v>#DIV/0!</v>
      </c>
      <c r="BV673" s="607" t="e">
        <f>BV671-(BV677*BU675)</f>
        <v>#DIV/0!</v>
      </c>
      <c r="BW673" s="269"/>
      <c r="BX673" s="481"/>
    </row>
    <row r="674" spans="1:76" s="2" customFormat="1" ht="14">
      <c r="A674" s="172"/>
      <c r="B674" s="303"/>
      <c r="C674" s="179"/>
      <c r="D674" s="843"/>
      <c r="E674" s="844"/>
      <c r="F674" s="844"/>
      <c r="G674" s="844"/>
      <c r="H674" s="844"/>
      <c r="I674" s="844"/>
      <c r="J674" s="845"/>
      <c r="K674" s="174"/>
      <c r="L674" s="174"/>
      <c r="M674" s="174"/>
      <c r="N674" s="174"/>
      <c r="O674" s="174"/>
      <c r="P674" s="174"/>
      <c r="Q674" s="176" t="s">
        <v>10</v>
      </c>
      <c r="R674" s="263" t="e">
        <f>IF((0.67*R675)&gt;R671,"no","yes")</f>
        <v>#DIV/0!</v>
      </c>
      <c r="S674" s="263" t="e">
        <f>IF((0.67*S675)&gt;S671,"no","yes")</f>
        <v>#DIV/0!</v>
      </c>
      <c r="T674" s="263" t="e">
        <f>IF((0.67*T675)&gt;T671,"no","yes")</f>
        <v>#DIV/0!</v>
      </c>
      <c r="U674" s="174"/>
      <c r="V674" s="174"/>
      <c r="W674" s="174"/>
      <c r="Y674" s="605"/>
      <c r="Z674" s="5"/>
      <c r="AA674" s="5"/>
      <c r="AB674" s="5"/>
      <c r="AC674" s="5"/>
      <c r="AD674" s="5"/>
      <c r="AE674" s="5"/>
      <c r="AF674" s="5"/>
      <c r="AG674" s="5"/>
      <c r="AH674" s="5"/>
      <c r="AI674" s="5"/>
      <c r="AJ674" s="5"/>
      <c r="AK674" s="5"/>
      <c r="AL674" s="5"/>
      <c r="AM674" s="5"/>
      <c r="AN674" s="5"/>
      <c r="AO674" s="481"/>
      <c r="AP674" s="265"/>
      <c r="AQ674" s="265"/>
      <c r="AR674" s="849" t="s">
        <v>132</v>
      </c>
      <c r="AS674" s="850"/>
      <c r="AT674" s="609">
        <v>1</v>
      </c>
      <c r="AU674" s="265"/>
      <c r="AV674" s="619"/>
      <c r="AW674" s="609">
        <v>1</v>
      </c>
      <c r="AX674" s="265"/>
      <c r="AY674" s="265"/>
      <c r="AZ674" s="609">
        <v>1</v>
      </c>
      <c r="BA674" s="265"/>
      <c r="BB674" s="265"/>
      <c r="BC674" s="609">
        <v>1</v>
      </c>
      <c r="BD674" s="265"/>
      <c r="BE674" s="265"/>
      <c r="BF674" s="609">
        <v>1</v>
      </c>
      <c r="BG674" s="265"/>
      <c r="BH674" s="265"/>
      <c r="BI674" s="609">
        <v>1</v>
      </c>
      <c r="BJ674" s="265"/>
      <c r="BK674" s="606"/>
      <c r="BL674" s="609">
        <v>1</v>
      </c>
      <c r="BM674" s="265"/>
      <c r="BN674" s="265"/>
      <c r="BO674" s="609">
        <v>1</v>
      </c>
      <c r="BP674" s="265"/>
      <c r="BQ674" s="265"/>
      <c r="BR674" s="609">
        <v>1</v>
      </c>
      <c r="BS674" s="265"/>
      <c r="BT674" s="265"/>
      <c r="BU674" s="609">
        <v>1</v>
      </c>
      <c r="BV674" s="265"/>
      <c r="BW674" s="265"/>
      <c r="BX674" s="481"/>
    </row>
    <row r="675" spans="1:76" s="2" customFormat="1" ht="14">
      <c r="A675" s="182" t="str">
        <f ca="1">HYPERLINK("#"&amp;"'"&amp;A$1&amp;"'!a1","Back to top")</f>
        <v>Back to top</v>
      </c>
      <c r="B675" s="304"/>
      <c r="C675" s="179"/>
      <c r="D675" s="843"/>
      <c r="E675" s="844"/>
      <c r="F675" s="844"/>
      <c r="G675" s="844"/>
      <c r="H675" s="844"/>
      <c r="I675" s="844"/>
      <c r="J675" s="845"/>
      <c r="K675" s="174"/>
      <c r="L675" s="174"/>
      <c r="M675" s="50"/>
      <c r="N675" s="50"/>
      <c r="O675" s="174"/>
      <c r="P675" s="174"/>
      <c r="Q675" s="176" t="s">
        <v>11</v>
      </c>
      <c r="R675" s="263" t="e">
        <f>_xlfn.STDEV.P(R651:R670)</f>
        <v>#DIV/0!</v>
      </c>
      <c r="S675" s="263" t="e">
        <f t="array" ref="S675">IF(R679="Y",SQRT(SUM(IFERROR(N651:N670*(R651:R670-(S671))^2,0))/((COUNTIFS(N651:N670,"&lt;&gt;"&amp;"")-1)/COUNTIFS(N651:N670,"&lt;&gt;"&amp;"")*SUM(N651:N670))),_xlfn.STDEV.P(S651:S670))</f>
        <v>#DIV/0!</v>
      </c>
      <c r="T675" s="263" t="e">
        <f t="array" ref="T675">SQRT(SUM(IFERROR(N651:N670*(R651:R670-(T671))^2,0))/((COUNTIFS(N651:N670,"&lt;&gt;"&amp;"")-1)/COUNTIFS(N651:N670,"&lt;&gt;"&amp;"")*SUM(N651:N670)))</f>
        <v>#DIV/0!</v>
      </c>
      <c r="U675" s="174"/>
      <c r="V675" s="174"/>
      <c r="W675" s="174"/>
      <c r="Y675" s="605"/>
      <c r="Z675" s="5"/>
      <c r="AA675" s="5"/>
      <c r="AB675" s="5"/>
      <c r="AC675" s="5"/>
      <c r="AD675" s="5"/>
      <c r="AE675" s="5"/>
      <c r="AF675" s="5"/>
      <c r="AG675" s="5"/>
      <c r="AH675" s="5"/>
      <c r="AI675" s="5"/>
      <c r="AJ675" s="5"/>
      <c r="AK675" s="5"/>
      <c r="AL675" s="5"/>
      <c r="AM675" s="5"/>
      <c r="AN675" s="5"/>
      <c r="AO675" s="481"/>
      <c r="AP675" s="265"/>
      <c r="AQ675" s="265"/>
      <c r="AR675" s="849"/>
      <c r="AS675" s="850"/>
      <c r="AT675" s="609">
        <v>1</v>
      </c>
      <c r="AU675" s="265"/>
      <c r="AV675" s="619"/>
      <c r="AW675" s="609">
        <v>1</v>
      </c>
      <c r="AX675" s="265"/>
      <c r="AY675" s="265"/>
      <c r="AZ675" s="609">
        <v>1</v>
      </c>
      <c r="BA675" s="265"/>
      <c r="BB675" s="265"/>
      <c r="BC675" s="609">
        <v>1</v>
      </c>
      <c r="BD675" s="265"/>
      <c r="BE675" s="265"/>
      <c r="BF675" s="609">
        <v>1</v>
      </c>
      <c r="BG675" s="265"/>
      <c r="BH675" s="265"/>
      <c r="BI675" s="609">
        <v>1</v>
      </c>
      <c r="BJ675" s="265"/>
      <c r="BK675" s="606"/>
      <c r="BL675" s="609">
        <v>1</v>
      </c>
      <c r="BM675" s="265"/>
      <c r="BN675" s="265"/>
      <c r="BO675" s="609">
        <v>1</v>
      </c>
      <c r="BP675" s="265"/>
      <c r="BQ675" s="265"/>
      <c r="BR675" s="609">
        <v>1</v>
      </c>
      <c r="BS675" s="265"/>
      <c r="BT675" s="265"/>
      <c r="BU675" s="609">
        <v>1</v>
      </c>
      <c r="BV675" s="265"/>
      <c r="BW675" s="265"/>
      <c r="BX675" s="481"/>
    </row>
    <row r="676" spans="1:76" s="2" customFormat="1" ht="14">
      <c r="A676" s="172"/>
      <c r="B676" s="303"/>
      <c r="C676" s="159"/>
      <c r="D676" s="843"/>
      <c r="E676" s="844"/>
      <c r="F676" s="844"/>
      <c r="G676" s="844"/>
      <c r="H676" s="844"/>
      <c r="I676" s="844"/>
      <c r="J676" s="845"/>
      <c r="K676" s="174"/>
      <c r="L676" s="174"/>
      <c r="M676" s="174"/>
      <c r="N676" s="174"/>
      <c r="O676" s="174"/>
      <c r="P676" s="174"/>
      <c r="Q676" s="183" t="s">
        <v>98</v>
      </c>
      <c r="R676" s="264">
        <f>COUNTIF(R651:R670,"&gt;0")</f>
        <v>0</v>
      </c>
      <c r="S676" s="264">
        <f>COUNTIF(S651:S670,"&gt;0")</f>
        <v>0</v>
      </c>
      <c r="T676" s="265"/>
      <c r="U676" s="184" t="s">
        <v>55</v>
      </c>
      <c r="V676" s="174"/>
      <c r="W676" s="174"/>
      <c r="Y676" s="526"/>
      <c r="Z676" s="5"/>
      <c r="AA676" s="5"/>
      <c r="AB676" s="5"/>
      <c r="AC676" s="5"/>
      <c r="AD676" s="5"/>
      <c r="AE676" s="5"/>
      <c r="AF676" s="5"/>
      <c r="AG676" s="5"/>
      <c r="AH676" s="5"/>
      <c r="AI676" s="5"/>
      <c r="AJ676" s="5"/>
      <c r="AK676" s="5"/>
      <c r="AL676" s="5"/>
      <c r="AM676" s="5"/>
      <c r="AN676" s="5"/>
      <c r="AO676" s="481"/>
      <c r="AP676" s="265"/>
      <c r="AQ676" s="265"/>
      <c r="AR676" s="265"/>
      <c r="AS676" s="606" t="s">
        <v>10</v>
      </c>
      <c r="AT676" s="607" t="e">
        <f>IF((0.67*AT677)&gt;AT671,"no","yes")</f>
        <v>#DIV/0!</v>
      </c>
      <c r="AU676" s="607" t="e">
        <f>IF((0.67*AU677)&gt;AU671,"no","yes")</f>
        <v>#DIV/0!</v>
      </c>
      <c r="AV676" s="606"/>
      <c r="AW676" s="607" t="e">
        <f>IF((0.67*AW677)&gt;AW671,"no","yes")</f>
        <v>#DIV/0!</v>
      </c>
      <c r="AX676" s="607" t="e">
        <f>IF((0.67*AX677)&gt;AX671,"no","yes")</f>
        <v>#DIV/0!</v>
      </c>
      <c r="AY676" s="265"/>
      <c r="AZ676" s="607" t="e">
        <f>IF((0.67*AZ677)&gt;AZ671,"no","yes")</f>
        <v>#DIV/0!</v>
      </c>
      <c r="BA676" s="607" t="e">
        <f>IF((0.67*BA677)&gt;BA671,"no","yes")</f>
        <v>#DIV/0!</v>
      </c>
      <c r="BB676" s="265"/>
      <c r="BC676" s="607" t="e">
        <f>IF((0.67*BC677)&gt;BC671,"no","yes")</f>
        <v>#DIV/0!</v>
      </c>
      <c r="BD676" s="607" t="e">
        <f>IF((0.67*BD677)&gt;BD671,"no","yes")</f>
        <v>#DIV/0!</v>
      </c>
      <c r="BE676" s="265"/>
      <c r="BF676" s="607" t="e">
        <f>IF((0.67*BF677)&gt;BF671,"no","yes")</f>
        <v>#DIV/0!</v>
      </c>
      <c r="BG676" s="607" t="e">
        <f>IF((0.67*BG677)&gt;BG671,"no","yes")</f>
        <v>#DIV/0!</v>
      </c>
      <c r="BH676" s="265"/>
      <c r="BI676" s="607" t="e">
        <f>IF((0.67*BI677)&gt;BI671,"no","yes")</f>
        <v>#DIV/0!</v>
      </c>
      <c r="BJ676" s="607" t="e">
        <f>IF((0.67*BJ677)&gt;BJ671,"no","yes")</f>
        <v>#DIV/0!</v>
      </c>
      <c r="BK676" s="611"/>
      <c r="BL676" s="607" t="e">
        <f>IF((0.67*BL677)&gt;BL671,"no","yes")</f>
        <v>#DIV/0!</v>
      </c>
      <c r="BM676" s="607" t="e">
        <f>IF((0.67*BM677)&gt;BM671,"no","yes")</f>
        <v>#DIV/0!</v>
      </c>
      <c r="BN676" s="265"/>
      <c r="BO676" s="607" t="e">
        <f>IF((0.67*BO677)&gt;BO671,"no","yes")</f>
        <v>#DIV/0!</v>
      </c>
      <c r="BP676" s="607" t="e">
        <f>IF((0.67*BP677)&gt;BP671,"no","yes")</f>
        <v>#DIV/0!</v>
      </c>
      <c r="BQ676" s="265"/>
      <c r="BR676" s="607" t="e">
        <f>IF((0.67*BR677)&gt;BR671,"no","yes")</f>
        <v>#DIV/0!</v>
      </c>
      <c r="BS676" s="607" t="e">
        <f>IF((0.67*BS677)&gt;BS671,"no","yes")</f>
        <v>#DIV/0!</v>
      </c>
      <c r="BT676" s="265"/>
      <c r="BU676" s="607" t="e">
        <f>IF((0.67*BU677)&gt;BU671,"no","yes")</f>
        <v>#DIV/0!</v>
      </c>
      <c r="BV676" s="607" t="e">
        <f>IF((0.67*BV677)&gt;BV671,"no","yes")</f>
        <v>#DIV/0!</v>
      </c>
      <c r="BW676" s="265"/>
      <c r="BX676" s="481"/>
    </row>
    <row r="677" spans="1:76" s="2" customFormat="1" ht="14">
      <c r="B677" s="5"/>
      <c r="C677" s="172"/>
      <c r="D677" s="843"/>
      <c r="E677" s="844"/>
      <c r="F677" s="844"/>
      <c r="G677" s="844"/>
      <c r="H677" s="844"/>
      <c r="I677" s="844"/>
      <c r="J677" s="845"/>
      <c r="K677" s="174"/>
      <c r="L677" s="174"/>
      <c r="M677" s="174"/>
      <c r="N677" s="174"/>
      <c r="O677" s="174"/>
      <c r="P677" s="174"/>
      <c r="Q677" s="174"/>
      <c r="R677" s="265"/>
      <c r="S677" s="267"/>
      <c r="T677" s="267"/>
      <c r="U677" s="185"/>
      <c r="V677" s="186"/>
      <c r="W677" s="187"/>
      <c r="Y677" s="526"/>
      <c r="Z677" s="5"/>
      <c r="AA677" s="5"/>
      <c r="AB677" s="5"/>
      <c r="AC677" s="5"/>
      <c r="AD677" s="5"/>
      <c r="AE677" s="5"/>
      <c r="AF677" s="5"/>
      <c r="AG677" s="5"/>
      <c r="AH677" s="5"/>
      <c r="AI677" s="5"/>
      <c r="AJ677" s="5"/>
      <c r="AK677" s="5"/>
      <c r="AL677" s="5"/>
      <c r="AM677" s="5"/>
      <c r="AN677" s="5"/>
      <c r="AO677" s="481"/>
      <c r="AP677" s="265"/>
      <c r="AQ677" s="265"/>
      <c r="AR677" s="265"/>
      <c r="AS677" s="606" t="s">
        <v>11</v>
      </c>
      <c r="AT677" s="607" t="e">
        <f>_xlfn.STDEV.P(AT651:AT670)</f>
        <v>#DIV/0!</v>
      </c>
      <c r="AU677" s="607" t="e">
        <f>_xlfn.STDEV.P(AU651:AU670)</f>
        <v>#DIV/0!</v>
      </c>
      <c r="AV677" s="606"/>
      <c r="AW677" s="607" t="e">
        <f>_xlfn.STDEV.P(AW651:AW670)</f>
        <v>#DIV/0!</v>
      </c>
      <c r="AX677" s="607" t="e">
        <f>_xlfn.STDEV.P(AX651:AX670)</f>
        <v>#DIV/0!</v>
      </c>
      <c r="AY677" s="265"/>
      <c r="AZ677" s="607" t="e">
        <f>_xlfn.STDEV.P(AZ651:AZ670)</f>
        <v>#DIV/0!</v>
      </c>
      <c r="BA677" s="607" t="e">
        <f>_xlfn.STDEV.P(BA651:BA670)</f>
        <v>#DIV/0!</v>
      </c>
      <c r="BB677" s="265"/>
      <c r="BC677" s="607" t="e">
        <f>_xlfn.STDEV.P(BC651:BC670)</f>
        <v>#DIV/0!</v>
      </c>
      <c r="BD677" s="607" t="e">
        <f>_xlfn.STDEV.P(BD651:BD670)</f>
        <v>#DIV/0!</v>
      </c>
      <c r="BE677" s="265"/>
      <c r="BF677" s="607" t="e">
        <f>_xlfn.STDEV.P(BF651:BF670)</f>
        <v>#DIV/0!</v>
      </c>
      <c r="BG677" s="607" t="e">
        <f>_xlfn.STDEV.P(BG651:BG670)</f>
        <v>#DIV/0!</v>
      </c>
      <c r="BH677" s="265"/>
      <c r="BI677" s="607" t="e">
        <f>_xlfn.STDEV.P(BI651:BI670)</f>
        <v>#DIV/0!</v>
      </c>
      <c r="BJ677" s="607" t="e">
        <f>_xlfn.STDEV.P(BJ651:BJ670)</f>
        <v>#DIV/0!</v>
      </c>
      <c r="BK677" s="265"/>
      <c r="BL677" s="607" t="e">
        <f>_xlfn.STDEV.P(BL651:BL670)</f>
        <v>#DIV/0!</v>
      </c>
      <c r="BM677" s="607" t="e">
        <f>_xlfn.STDEV.P(BM651:BM670)</f>
        <v>#DIV/0!</v>
      </c>
      <c r="BN677" s="265"/>
      <c r="BO677" s="607" t="e">
        <f>_xlfn.STDEV.P(BO651:BO670)</f>
        <v>#DIV/0!</v>
      </c>
      <c r="BP677" s="607" t="e">
        <f>_xlfn.STDEV.P(BP651:BP670)</f>
        <v>#DIV/0!</v>
      </c>
      <c r="BQ677" s="265"/>
      <c r="BR677" s="607" t="e">
        <f>_xlfn.STDEV.P(BR651:BR670)</f>
        <v>#DIV/0!</v>
      </c>
      <c r="BS677" s="607" t="e">
        <f>_xlfn.STDEV.P(BS651:BS670)</f>
        <v>#DIV/0!</v>
      </c>
      <c r="BT677" s="265"/>
      <c r="BU677" s="607" t="e">
        <f>_xlfn.STDEV.P(BU651:BU670)</f>
        <v>#DIV/0!</v>
      </c>
      <c r="BV677" s="607" t="e">
        <f>_xlfn.STDEV.P(BV651:BV670)</f>
        <v>#DIV/0!</v>
      </c>
      <c r="BW677" s="5"/>
      <c r="BX677" s="481"/>
    </row>
    <row r="678" spans="1:76" s="2" customFormat="1" ht="14">
      <c r="B678" s="5"/>
      <c r="C678" s="174"/>
      <c r="D678" s="846"/>
      <c r="E678" s="847"/>
      <c r="F678" s="847"/>
      <c r="G678" s="847"/>
      <c r="H678" s="847"/>
      <c r="I678" s="847"/>
      <c r="J678" s="848"/>
      <c r="R678" s="188" t="s">
        <v>137</v>
      </c>
      <c r="S678" s="83"/>
      <c r="T678" s="174"/>
      <c r="U678" s="189"/>
      <c r="V678" s="190"/>
      <c r="W678" s="191"/>
      <c r="Y678" s="526"/>
      <c r="Z678" s="5"/>
      <c r="AA678" s="5"/>
      <c r="AB678" s="5"/>
      <c r="AC678" s="5"/>
      <c r="AD678" s="5"/>
      <c r="AE678" s="5"/>
      <c r="AF678" s="5"/>
      <c r="AG678" s="5"/>
      <c r="AH678" s="5"/>
      <c r="AI678" s="5"/>
      <c r="AJ678" s="5"/>
      <c r="AK678" s="5"/>
      <c r="AL678" s="5"/>
      <c r="AM678" s="5"/>
      <c r="AN678" s="5"/>
      <c r="AO678" s="481"/>
      <c r="AP678" s="265"/>
      <c r="AQ678" s="265"/>
      <c r="AR678" s="265"/>
      <c r="AS678" s="611" t="s">
        <v>98</v>
      </c>
      <c r="AT678" s="612">
        <f>COUNTIF(AT651:AT670,"&gt;0")</f>
        <v>0</v>
      </c>
      <c r="AU678" s="612">
        <f>COUNTIF(AU651:AU670,"&gt;0")</f>
        <v>0</v>
      </c>
      <c r="AV678" s="611"/>
      <c r="AW678" s="612">
        <f>COUNTIF(AW651:AW670,"&gt;0")</f>
        <v>0</v>
      </c>
      <c r="AX678" s="612">
        <f>COUNTIF(AX651:AX670,"&gt;0")</f>
        <v>0</v>
      </c>
      <c r="AY678" s="265"/>
      <c r="AZ678" s="612">
        <f>COUNTIF(AZ651:AZ670,"&gt;0")</f>
        <v>0</v>
      </c>
      <c r="BA678" s="612">
        <f>COUNTIF(BA651:BA670,"&gt;0")</f>
        <v>0</v>
      </c>
      <c r="BB678" s="265"/>
      <c r="BC678" s="612">
        <f>COUNTIF(BC651:BC670,"&gt;0")</f>
        <v>0</v>
      </c>
      <c r="BD678" s="612">
        <f>COUNTIF(BD651:BD670,"&gt;0")</f>
        <v>0</v>
      </c>
      <c r="BE678" s="265"/>
      <c r="BF678" s="612">
        <f>COUNTIF(BF651:BF670,"&gt;0")</f>
        <v>0</v>
      </c>
      <c r="BG678" s="612">
        <f>COUNTIF(BG651:BG670,"&gt;0")</f>
        <v>0</v>
      </c>
      <c r="BH678" s="265"/>
      <c r="BI678" s="612">
        <f>COUNTIF(BI651:BI670,"&gt;0")</f>
        <v>0</v>
      </c>
      <c r="BJ678" s="612">
        <f>COUNTIF(BJ651:BJ670,"&gt;0")</f>
        <v>0</v>
      </c>
      <c r="BK678" s="265"/>
      <c r="BL678" s="612">
        <f>COUNTIF(BL651:BL670,"&gt;0")</f>
        <v>0</v>
      </c>
      <c r="BM678" s="612">
        <f>COUNTIF(BM651:BM670,"&gt;0")</f>
        <v>0</v>
      </c>
      <c r="BN678" s="265"/>
      <c r="BO678" s="612">
        <f>COUNTIF(BO651:BO670,"&gt;0")</f>
        <v>0</v>
      </c>
      <c r="BP678" s="612">
        <f>COUNTIF(BP651:BP670,"&gt;0")</f>
        <v>0</v>
      </c>
      <c r="BQ678" s="265"/>
      <c r="BR678" s="612">
        <f>COUNTIF(BR651:BR670,"&gt;0")</f>
        <v>0</v>
      </c>
      <c r="BS678" s="612">
        <f>COUNTIF(BS651:BS670,"&gt;0")</f>
        <v>0</v>
      </c>
      <c r="BT678" s="265"/>
      <c r="BU678" s="612">
        <f>COUNTIF(BU651:BU670,"&gt;0")</f>
        <v>0</v>
      </c>
      <c r="BV678" s="612">
        <f>COUNTIF(BV651:BV670,"&gt;0")</f>
        <v>0</v>
      </c>
      <c r="BW678" s="5"/>
      <c r="BX678" s="481"/>
    </row>
    <row r="679" spans="1:76" s="2" customFormat="1" ht="14">
      <c r="B679" s="5"/>
      <c r="R679" s="192" t="s">
        <v>36</v>
      </c>
      <c r="S679" s="83"/>
      <c r="T679" s="174"/>
      <c r="U679" s="189"/>
      <c r="V679" s="190"/>
      <c r="W679" s="191"/>
      <c r="Y679" s="526"/>
      <c r="Z679" s="5"/>
      <c r="AA679" s="5"/>
      <c r="AB679" s="5"/>
      <c r="AC679" s="5"/>
      <c r="AD679" s="5"/>
      <c r="AE679" s="5"/>
      <c r="AF679" s="5"/>
      <c r="AG679" s="5"/>
      <c r="AH679" s="5"/>
      <c r="AI679" s="5"/>
      <c r="AJ679" s="5"/>
      <c r="AK679" s="5"/>
      <c r="AL679" s="5"/>
      <c r="AM679" s="5"/>
      <c r="AN679" s="5"/>
      <c r="AO679" s="481"/>
      <c r="AP679" s="5"/>
      <c r="AQ679" s="5"/>
      <c r="AR679" s="5"/>
      <c r="AS679" s="310"/>
      <c r="AT679" s="310"/>
      <c r="AU679" s="310"/>
      <c r="AV679" s="310"/>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481"/>
    </row>
    <row r="680" spans="1:76" s="2" customFormat="1" ht="14">
      <c r="B680" s="5"/>
      <c r="R680" s="83"/>
      <c r="S680" s="83"/>
      <c r="T680" s="174"/>
      <c r="U680" s="193"/>
      <c r="V680" s="194"/>
      <c r="W680" s="195"/>
      <c r="Y680" s="526"/>
      <c r="Z680" s="5"/>
      <c r="AA680" s="5"/>
      <c r="AB680" s="5"/>
      <c r="AC680" s="5"/>
      <c r="AD680" s="5"/>
      <c r="AE680" s="5"/>
      <c r="AF680" s="5"/>
      <c r="AG680" s="5"/>
      <c r="AH680" s="5"/>
      <c r="AI680" s="5"/>
      <c r="AJ680" s="5"/>
      <c r="AK680" s="5"/>
      <c r="AL680" s="5"/>
      <c r="AM680" s="5"/>
      <c r="AN680" s="5"/>
      <c r="AO680" s="481"/>
      <c r="AP680" s="5"/>
      <c r="AQ680" s="5"/>
      <c r="AR680" s="5"/>
      <c r="AS680" s="310"/>
      <c r="AT680" s="310"/>
      <c r="AU680" s="310"/>
      <c r="AV680" s="310"/>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481"/>
    </row>
    <row r="681" spans="1:76" s="2" customFormat="1" ht="18">
      <c r="B681" s="5"/>
      <c r="R681" s="83"/>
      <c r="S681" s="83"/>
      <c r="T681" s="174"/>
      <c r="U681" s="174"/>
      <c r="V681" s="174"/>
      <c r="W681" s="174"/>
      <c r="Y681" s="526"/>
      <c r="Z681" s="5"/>
      <c r="AA681" s="5"/>
      <c r="AB681" s="5"/>
      <c r="AC681" s="5"/>
      <c r="AD681" s="5"/>
      <c r="AE681" s="5"/>
      <c r="AF681" s="5"/>
      <c r="AG681" s="5"/>
      <c r="AH681" s="5"/>
      <c r="AI681" s="5"/>
      <c r="AJ681" s="5"/>
      <c r="AK681" s="5"/>
      <c r="AL681" s="5"/>
      <c r="AM681" s="5"/>
      <c r="AN681" s="5"/>
      <c r="AO681" s="615"/>
      <c r="AP681" s="627"/>
      <c r="AQ681" s="627"/>
      <c r="AR681" s="626"/>
      <c r="AS681" s="626"/>
      <c r="AT681" s="626"/>
      <c r="AU681" s="626"/>
      <c r="AV681" s="626"/>
      <c r="AW681" s="626"/>
      <c r="AX681" s="626"/>
      <c r="AY681" s="626"/>
      <c r="AZ681" s="626"/>
      <c r="BA681" s="626"/>
      <c r="BB681" s="626"/>
      <c r="BC681" s="626"/>
      <c r="BD681" s="626"/>
      <c r="BE681" s="626"/>
      <c r="BF681" s="626"/>
      <c r="BG681" s="626"/>
      <c r="BH681" s="626"/>
      <c r="BI681" s="626"/>
      <c r="BJ681" s="626"/>
      <c r="BK681" s="626"/>
      <c r="BL681" s="626"/>
      <c r="BM681" s="626"/>
      <c r="BN681" s="626"/>
      <c r="BO681" s="626"/>
      <c r="BP681" s="626"/>
      <c r="BQ681" s="626"/>
      <c r="BR681" s="626"/>
      <c r="BS681" s="626"/>
      <c r="BT681" s="626"/>
      <c r="BU681" s="626"/>
      <c r="BV681" s="626"/>
      <c r="BW681" s="626"/>
      <c r="BX681" s="615"/>
    </row>
    <row r="682" spans="1:76" s="2" customFormat="1" ht="14">
      <c r="B682" s="5"/>
      <c r="R682" s="83"/>
      <c r="S682" s="83"/>
      <c r="T682" s="83"/>
      <c r="U682" s="83"/>
      <c r="Y682" s="526"/>
      <c r="Z682" s="5"/>
      <c r="AA682" s="5"/>
      <c r="AB682" s="5"/>
      <c r="AC682" s="5"/>
      <c r="AD682" s="5"/>
      <c r="AE682" s="5"/>
      <c r="AF682" s="5"/>
      <c r="AG682" s="5"/>
      <c r="AH682" s="5"/>
      <c r="AI682" s="5"/>
      <c r="AJ682" s="5"/>
      <c r="AK682" s="5"/>
      <c r="AL682" s="5"/>
      <c r="AM682" s="5"/>
      <c r="AN682" s="5"/>
      <c r="AO682" s="481"/>
      <c r="AP682" s="310"/>
      <c r="AQ682" s="310"/>
      <c r="AR682" s="310"/>
      <c r="AS682" s="310"/>
      <c r="AT682" s="310"/>
      <c r="AU682" s="310"/>
      <c r="AV682" s="310"/>
      <c r="AW682" s="310"/>
      <c r="AX682" s="310"/>
      <c r="AY682" s="310"/>
      <c r="AZ682" s="310"/>
      <c r="BA682" s="310"/>
      <c r="BB682" s="310"/>
      <c r="BC682" s="310"/>
      <c r="BD682" s="310"/>
      <c r="BE682" s="310"/>
      <c r="BF682" s="310"/>
      <c r="BG682" s="310"/>
      <c r="BH682" s="310"/>
      <c r="BI682" s="310"/>
      <c r="BJ682" s="310"/>
      <c r="BK682" s="310"/>
      <c r="BL682" s="310"/>
      <c r="BM682" s="310"/>
      <c r="BN682" s="310"/>
      <c r="BO682" s="310"/>
      <c r="BP682" s="310"/>
      <c r="BQ682" s="310"/>
      <c r="BR682" s="310"/>
      <c r="BS682" s="310"/>
      <c r="BT682" s="507"/>
      <c r="BU682" s="310"/>
      <c r="BV682" s="310"/>
      <c r="BW682" s="310"/>
      <c r="BX682" s="481"/>
    </row>
    <row r="683" spans="1:76" s="2" customFormat="1" ht="14">
      <c r="B683" s="5"/>
      <c r="R683" s="83"/>
      <c r="S683" s="83"/>
      <c r="T683" s="83"/>
      <c r="U683" s="83"/>
      <c r="Y683" s="526"/>
      <c r="Z683" s="5"/>
      <c r="AA683" s="5"/>
      <c r="AB683" s="5"/>
      <c r="AC683" s="5"/>
      <c r="AD683" s="5"/>
      <c r="AE683" s="5"/>
      <c r="AF683" s="5"/>
      <c r="AG683" s="5"/>
      <c r="AH683" s="5"/>
      <c r="AI683" s="5"/>
      <c r="AJ683" s="5"/>
      <c r="AK683" s="5"/>
      <c r="AL683" s="5"/>
      <c r="AM683" s="5"/>
      <c r="AN683" s="5"/>
      <c r="AO683" s="481"/>
      <c r="AP683" s="310"/>
      <c r="AQ683" s="310"/>
      <c r="AR683" s="310"/>
      <c r="AS683" s="310"/>
      <c r="AT683" s="310"/>
      <c r="AU683" s="310"/>
      <c r="AV683" s="310"/>
      <c r="AW683" s="310"/>
      <c r="AX683" s="310"/>
      <c r="AY683" s="310"/>
      <c r="AZ683" s="310"/>
      <c r="BA683" s="310"/>
      <c r="BB683" s="310"/>
      <c r="BC683" s="310"/>
      <c r="BD683" s="310"/>
      <c r="BE683" s="310"/>
      <c r="BF683" s="310"/>
      <c r="BG683" s="310"/>
      <c r="BH683" s="310"/>
      <c r="BI683" s="310"/>
      <c r="BJ683" s="310"/>
      <c r="BK683" s="310"/>
      <c r="BL683" s="310"/>
      <c r="BM683" s="310"/>
      <c r="BN683" s="310"/>
      <c r="BO683" s="310"/>
      <c r="BP683" s="310"/>
      <c r="BQ683" s="310"/>
      <c r="BR683" s="310"/>
      <c r="BS683" s="310"/>
      <c r="BT683" s="507"/>
      <c r="BU683" s="310"/>
      <c r="BV683" s="310"/>
      <c r="BW683" s="310"/>
      <c r="BX683" s="481"/>
    </row>
    <row r="684" spans="1:76" s="22" customFormat="1" ht="18">
      <c r="A684" s="138">
        <f>A648+1</f>
        <v>19</v>
      </c>
      <c r="B684" s="298"/>
      <c r="C684" s="236" t="str">
        <f>VariableConventionalIndirectCO2</f>
        <v>Indirect CO2 Emissions per CONVENTIONAL Implementation OR functional Unit -- CHOOSE ONLY ONE on Advanced Controls</v>
      </c>
      <c r="D684" s="237"/>
      <c r="E684" s="237"/>
      <c r="F684" s="237"/>
      <c r="G684" s="237"/>
      <c r="H684" s="238"/>
      <c r="I684" s="238"/>
      <c r="J684" s="237"/>
      <c r="K684" s="237"/>
      <c r="L684" s="238"/>
      <c r="M684" s="238"/>
      <c r="N684" s="238"/>
      <c r="O684" s="238"/>
      <c r="P684" s="238"/>
      <c r="Q684" s="238"/>
      <c r="R684" s="839" t="s">
        <v>154</v>
      </c>
      <c r="S684" s="839"/>
      <c r="T684" s="839"/>
      <c r="U684" s="839"/>
      <c r="V684" s="238"/>
      <c r="W684" s="238"/>
      <c r="Y684" s="585"/>
      <c r="Z684" s="416"/>
      <c r="AA684" s="416"/>
      <c r="AB684" s="416"/>
      <c r="AC684" s="416"/>
      <c r="AD684" s="416"/>
      <c r="AE684" s="416"/>
      <c r="AF684" s="416"/>
      <c r="AG684" s="416"/>
      <c r="AH684" s="416"/>
      <c r="AI684" s="416"/>
      <c r="AJ684" s="416"/>
      <c r="AK684" s="416"/>
      <c r="AL684" s="416"/>
      <c r="AM684" s="416"/>
      <c r="AN684" s="416"/>
      <c r="AO684" s="416"/>
      <c r="AP684" s="568">
        <f>A684</f>
        <v>19</v>
      </c>
      <c r="AQ684" s="568" t="str">
        <f>C684</f>
        <v>Indirect CO2 Emissions per CONVENTIONAL Implementation OR functional Unit -- CHOOSE ONLY ONE on Advanced Controls</v>
      </c>
      <c r="AR684" s="416"/>
      <c r="AS684" s="585"/>
      <c r="AT684" s="585"/>
      <c r="AU684" s="585"/>
      <c r="AV684" s="585"/>
      <c r="AW684" s="416"/>
      <c r="AX684" s="416"/>
      <c r="AY684" s="416"/>
      <c r="AZ684" s="416"/>
      <c r="BA684" s="416"/>
      <c r="BB684" s="416"/>
      <c r="BC684" s="416"/>
      <c r="BD684" s="416"/>
      <c r="BE684" s="416"/>
      <c r="BF684" s="416"/>
      <c r="BG684" s="416"/>
      <c r="BH684" s="416"/>
      <c r="BI684" s="416"/>
      <c r="BJ684" s="416"/>
      <c r="BK684" s="416"/>
      <c r="BL684" s="416"/>
      <c r="BM684" s="416"/>
      <c r="BN684" s="416"/>
      <c r="BO684" s="416"/>
      <c r="BP684" s="416"/>
      <c r="BQ684" s="416"/>
      <c r="BR684" s="416"/>
      <c r="BS684" s="416"/>
      <c r="BT684" s="416"/>
      <c r="BU684" s="416"/>
      <c r="BV684" s="416"/>
      <c r="BW684" s="416"/>
      <c r="BX684" s="416"/>
    </row>
    <row r="685" spans="1:76" s="2" customFormat="1" ht="14">
      <c r="A685" s="87"/>
      <c r="B685" s="271"/>
      <c r="C685" s="87"/>
      <c r="D685" s="239"/>
      <c r="E685" s="239"/>
      <c r="F685" s="239"/>
      <c r="G685" s="239"/>
      <c r="H685" s="87"/>
      <c r="I685" s="87"/>
      <c r="J685" s="239"/>
      <c r="K685" s="239"/>
      <c r="L685" s="87"/>
      <c r="M685" s="87"/>
      <c r="N685" s="87"/>
      <c r="O685" s="87"/>
      <c r="P685" s="87"/>
      <c r="Q685" s="87"/>
      <c r="R685" s="87"/>
      <c r="S685" s="87"/>
      <c r="T685" s="87"/>
      <c r="U685" s="87"/>
      <c r="V685" s="87"/>
      <c r="W685" s="87"/>
      <c r="Y685" s="526"/>
      <c r="Z685" s="5"/>
      <c r="AA685" s="5"/>
      <c r="AB685" s="5"/>
      <c r="AC685" s="5"/>
      <c r="AD685" s="5"/>
      <c r="AE685" s="5"/>
      <c r="AF685" s="5"/>
      <c r="AG685" s="5"/>
      <c r="AH685" s="5"/>
      <c r="AI685" s="5"/>
      <c r="AJ685" s="5"/>
      <c r="AK685" s="5"/>
      <c r="AL685" s="5"/>
      <c r="AM685" s="5"/>
      <c r="AN685" s="5"/>
      <c r="AO685" s="481"/>
      <c r="AP685" s="269"/>
      <c r="AQ685" s="269"/>
      <c r="AR685" s="269"/>
      <c r="AS685" s="269"/>
      <c r="AT685" s="586" t="s">
        <v>230</v>
      </c>
      <c r="AU685" s="586"/>
      <c r="AV685" s="269"/>
      <c r="AW685" s="586" t="s">
        <v>1</v>
      </c>
      <c r="AX685" s="586"/>
      <c r="AY685" s="269"/>
      <c r="AZ685" s="586" t="s">
        <v>2</v>
      </c>
      <c r="BA685" s="586"/>
      <c r="BB685" s="269"/>
      <c r="BC685" s="586" t="s">
        <v>283</v>
      </c>
      <c r="BD685" s="586"/>
      <c r="BE685" s="269"/>
      <c r="BF685" s="586" t="s">
        <v>284</v>
      </c>
      <c r="BG685" s="586"/>
      <c r="BH685" s="269"/>
      <c r="BI685" s="586" t="s">
        <v>3</v>
      </c>
      <c r="BJ685" s="586"/>
      <c r="BK685" s="269"/>
      <c r="BL685" s="586" t="s">
        <v>4</v>
      </c>
      <c r="BM685" s="586"/>
      <c r="BN685" s="269"/>
      <c r="BO685" s="586" t="s">
        <v>5</v>
      </c>
      <c r="BP685" s="586"/>
      <c r="BQ685" s="269"/>
      <c r="BR685" s="586" t="s">
        <v>6</v>
      </c>
      <c r="BS685" s="586"/>
      <c r="BT685" s="269"/>
      <c r="BU685" s="586" t="s">
        <v>34</v>
      </c>
      <c r="BV685" s="586"/>
      <c r="BW685" s="269"/>
      <c r="BX685" s="481"/>
    </row>
    <row r="686" spans="1:76" s="2" customFormat="1" ht="31" thickBot="1">
      <c r="A686" s="240" t="s">
        <v>39</v>
      </c>
      <c r="B686" s="300" t="s">
        <v>9</v>
      </c>
      <c r="C686" s="211" t="s">
        <v>139</v>
      </c>
      <c r="D686" s="4" t="s">
        <v>40</v>
      </c>
      <c r="E686" s="4" t="s">
        <v>234</v>
      </c>
      <c r="F686" s="211" t="s">
        <v>113</v>
      </c>
      <c r="G686" s="211" t="s">
        <v>424</v>
      </c>
      <c r="H686" s="4" t="s">
        <v>59</v>
      </c>
      <c r="I686" s="695" t="s">
        <v>425</v>
      </c>
      <c r="J686" s="212" t="s">
        <v>133</v>
      </c>
      <c r="K686" s="149" t="s">
        <v>140</v>
      </c>
      <c r="L686" s="222" t="s">
        <v>100</v>
      </c>
      <c r="M686" s="151" t="s">
        <v>141</v>
      </c>
      <c r="N686" s="152" t="s">
        <v>135</v>
      </c>
      <c r="O686" s="151" t="s">
        <v>57</v>
      </c>
      <c r="P686" s="153"/>
      <c r="Q686" s="363" t="s">
        <v>272</v>
      </c>
      <c r="R686" s="364" t="s">
        <v>56</v>
      </c>
      <c r="S686" s="258" t="s">
        <v>41</v>
      </c>
      <c r="T686" s="364" t="s">
        <v>136</v>
      </c>
      <c r="U686" s="419" t="s">
        <v>42</v>
      </c>
      <c r="V686" s="153"/>
      <c r="W686" s="153"/>
      <c r="Y686" s="526"/>
      <c r="Z686" s="5"/>
      <c r="AA686" s="5"/>
      <c r="AB686" s="5"/>
      <c r="AC686" s="5"/>
      <c r="AD686" s="5"/>
      <c r="AE686" s="5"/>
      <c r="AF686" s="5"/>
      <c r="AG686" s="5"/>
      <c r="AH686" s="5"/>
      <c r="AI686" s="5"/>
      <c r="AJ686" s="5"/>
      <c r="AK686" s="5"/>
      <c r="AL686" s="5"/>
      <c r="AM686" s="5"/>
      <c r="AN686" s="5"/>
      <c r="AO686" s="481"/>
      <c r="AP686" s="594"/>
      <c r="AQ686" s="594"/>
      <c r="AR686" s="419" t="s">
        <v>131</v>
      </c>
      <c r="AS686" s="594"/>
      <c r="AT686" s="596" t="s">
        <v>56</v>
      </c>
      <c r="AU686" s="258" t="s">
        <v>41</v>
      </c>
      <c r="AV686" s="594"/>
      <c r="AW686" s="596" t="s">
        <v>56</v>
      </c>
      <c r="AX686" s="258" t="s">
        <v>41</v>
      </c>
      <c r="AY686" s="594"/>
      <c r="AZ686" s="596" t="s">
        <v>56</v>
      </c>
      <c r="BA686" s="258" t="s">
        <v>41</v>
      </c>
      <c r="BB686" s="594"/>
      <c r="BC686" s="596" t="s">
        <v>56</v>
      </c>
      <c r="BD686" s="258" t="s">
        <v>41</v>
      </c>
      <c r="BE686" s="594"/>
      <c r="BF686" s="596" t="s">
        <v>56</v>
      </c>
      <c r="BG686" s="258" t="s">
        <v>41</v>
      </c>
      <c r="BH686" s="594"/>
      <c r="BI686" s="596" t="s">
        <v>56</v>
      </c>
      <c r="BJ686" s="258" t="s">
        <v>41</v>
      </c>
      <c r="BK686" s="594"/>
      <c r="BL686" s="596" t="s">
        <v>56</v>
      </c>
      <c r="BM686" s="258" t="s">
        <v>41</v>
      </c>
      <c r="BN686" s="594"/>
      <c r="BO686" s="596" t="s">
        <v>56</v>
      </c>
      <c r="BP686" s="258" t="s">
        <v>41</v>
      </c>
      <c r="BQ686" s="594"/>
      <c r="BR686" s="596" t="s">
        <v>56</v>
      </c>
      <c r="BS686" s="258" t="s">
        <v>41</v>
      </c>
      <c r="BT686" s="594"/>
      <c r="BU686" s="596" t="s">
        <v>56</v>
      </c>
      <c r="BV686" s="258" t="s">
        <v>41</v>
      </c>
      <c r="BW686" s="594"/>
      <c r="BX686" s="481"/>
    </row>
    <row r="687" spans="1:76" s="2" customFormat="1" ht="14">
      <c r="A687" s="87">
        <v>1</v>
      </c>
      <c r="B687" s="301" t="str">
        <f t="shared" ref="B687:B706" si="284">CONCATENATE(E687,": ",C687)</f>
        <v xml:space="preserve">: </v>
      </c>
      <c r="C687" s="160"/>
      <c r="D687" s="160"/>
      <c r="E687" s="160"/>
      <c r="F687" s="160"/>
      <c r="G687" s="161"/>
      <c r="H687" s="162"/>
      <c r="I687" s="162"/>
      <c r="J687" s="336"/>
      <c r="K687" s="164"/>
      <c r="L687" s="170"/>
      <c r="M687" s="659" t="e">
        <f>CONCATENATE("t CO2-eq/ ",IF(#REF!="Implementation",AdoptionUnitOfMeasure,FunctionalUnitOfMeasure))</f>
        <v>#REF!</v>
      </c>
      <c r="N687" s="163"/>
      <c r="O687" s="163"/>
      <c r="P687" s="165"/>
      <c r="Q687" s="365"/>
      <c r="R687" s="259" t="str">
        <f>IF(Q687="Y","",IF(AND(L687="",J687=""),"",IF(L687="",J687,L687)))</f>
        <v/>
      </c>
      <c r="S687" s="260" t="str">
        <f>IF(R687="","",IF(R715="Y",T687,IF(R687&gt;=R707-$AA$35*R711,IF(R687&lt;=R707+$AA$35*R711,R687,""),"")))</f>
        <v/>
      </c>
      <c r="T687" s="259" t="str">
        <f>IF(Q687="Y","",IF(AND(L687="",J687=""),"",IF(L687="",J687*N687,L687*N687)))</f>
        <v/>
      </c>
      <c r="U687" s="259" t="e">
        <f t="shared" ref="U687:U706" si="285">IF(AND(M687="",K687=""),"",IF(M687="",K687,M687))</f>
        <v>#REF!</v>
      </c>
      <c r="V687" s="39"/>
      <c r="W687" s="39"/>
      <c r="Y687" s="526"/>
      <c r="Z687" s="5"/>
      <c r="AA687" s="5"/>
      <c r="AB687" s="5"/>
      <c r="AC687" s="5"/>
      <c r="AD687" s="5"/>
      <c r="AE687" s="5"/>
      <c r="AF687" s="5"/>
      <c r="AG687" s="5"/>
      <c r="AH687" s="5"/>
      <c r="AI687" s="5"/>
      <c r="AJ687" s="5"/>
      <c r="AK687" s="5"/>
      <c r="AL687" s="5"/>
      <c r="AM687" s="5"/>
      <c r="AN687" s="5"/>
      <c r="AO687" s="481"/>
      <c r="AP687" s="269"/>
      <c r="AQ687" s="269"/>
      <c r="AR687" s="597" t="e">
        <f>$U687</f>
        <v>#REF!</v>
      </c>
      <c r="AS687" s="269"/>
      <c r="AT687" s="598" t="str">
        <f>IF($E687=$AT$47,R687,"")</f>
        <v/>
      </c>
      <c r="AU687" s="598" t="str">
        <f>IF($E687=$AT$47,S687,"")</f>
        <v/>
      </c>
      <c r="AV687" s="269"/>
      <c r="AW687" s="598" t="str">
        <f t="shared" ref="AW687:AX706" si="286">IF($E687=$AW$83,R687,"")</f>
        <v/>
      </c>
      <c r="AX687" s="598" t="str">
        <f t="shared" si="286"/>
        <v/>
      </c>
      <c r="AY687" s="269"/>
      <c r="AZ687" s="598" t="str">
        <f t="shared" ref="AZ687:BA706" si="287">IF($E687=$AZ$83,R687,"")</f>
        <v/>
      </c>
      <c r="BA687" s="598" t="str">
        <f t="shared" si="287"/>
        <v/>
      </c>
      <c r="BB687" s="269"/>
      <c r="BC687" s="598" t="str">
        <f t="shared" ref="BC687:BD706" si="288">IF($E687=$BC$83,R687,"")</f>
        <v/>
      </c>
      <c r="BD687" s="598" t="str">
        <f t="shared" si="288"/>
        <v/>
      </c>
      <c r="BE687" s="269"/>
      <c r="BF687" s="598" t="str">
        <f t="shared" ref="BF687:BG706" si="289">IF($E687=$BF$83,R687,"")</f>
        <v/>
      </c>
      <c r="BG687" s="598" t="str">
        <f t="shared" si="289"/>
        <v/>
      </c>
      <c r="BH687" s="269"/>
      <c r="BI687" s="598" t="str">
        <f t="shared" ref="BI687:BJ706" si="290">IF($E687=$BI$83,R687,"")</f>
        <v/>
      </c>
      <c r="BJ687" s="598" t="str">
        <f t="shared" si="290"/>
        <v/>
      </c>
      <c r="BK687" s="269"/>
      <c r="BL687" s="598" t="str">
        <f t="shared" ref="BL687:BM706" si="291">IF($E687=$BL$83,R687,"")</f>
        <v/>
      </c>
      <c r="BM687" s="598" t="str">
        <f t="shared" si="291"/>
        <v/>
      </c>
      <c r="BN687" s="269"/>
      <c r="BO687" s="598" t="str">
        <f t="shared" ref="BO687:BP706" si="292">IF($E687=$BO$83,R687,"")</f>
        <v/>
      </c>
      <c r="BP687" s="598" t="str">
        <f t="shared" si="292"/>
        <v/>
      </c>
      <c r="BQ687" s="269"/>
      <c r="BR687" s="598" t="str">
        <f t="shared" ref="BR687:BS706" si="293">IF($E687=$BR$83,R687,"")</f>
        <v/>
      </c>
      <c r="BS687" s="598" t="str">
        <f t="shared" si="293"/>
        <v/>
      </c>
      <c r="BT687" s="269"/>
      <c r="BU687" s="598" t="str">
        <f t="shared" ref="BU687:BV706" si="294">IF($E687=$BU$83,R687,"")</f>
        <v/>
      </c>
      <c r="BV687" s="598" t="str">
        <f t="shared" si="294"/>
        <v/>
      </c>
      <c r="BW687" s="269"/>
      <c r="BX687" s="481"/>
    </row>
    <row r="688" spans="1:76" s="2" customFormat="1" ht="14">
      <c r="A688" s="87">
        <v>2</v>
      </c>
      <c r="B688" s="301" t="str">
        <f t="shared" si="284"/>
        <v xml:space="preserve">: </v>
      </c>
      <c r="C688" s="160"/>
      <c r="D688" s="160"/>
      <c r="E688" s="160"/>
      <c r="F688" s="160"/>
      <c r="G688" s="161"/>
      <c r="H688" s="162"/>
      <c r="I688" s="162"/>
      <c r="J688" s="336"/>
      <c r="K688" s="163"/>
      <c r="L688" s="170"/>
      <c r="M688" s="659" t="e">
        <f>CONCATENATE("t CO2-eq/ ",IF(#REF!="Implementation",AdoptionUnitOfMeasure,FunctionalUnitOfMeasure))</f>
        <v>#REF!</v>
      </c>
      <c r="N688" s="163"/>
      <c r="O688" s="163"/>
      <c r="P688" s="165"/>
      <c r="Q688" s="365"/>
      <c r="R688" s="259" t="str">
        <f t="shared" ref="R688:R706" si="295">IF(Q688="Y","",IF(AND(L688="",J688=""),"",IF(L688="",J688,L688)))</f>
        <v/>
      </c>
      <c r="S688" s="260" t="str">
        <f>IF(R688="","",IF(R715="Y",T688,IF(R688&gt;=R707-$AA$35*R711,IF(R688&lt;=R707+$AA$35*R711,R688,""),"")))</f>
        <v/>
      </c>
      <c r="T688" s="259" t="str">
        <f t="shared" ref="T688:T706" si="296">IF(Q688="Y","",IF(AND(L688="",J688=""),"",IF(L688="",J688*N688,L688*N688)))</f>
        <v/>
      </c>
      <c r="U688" s="259" t="e">
        <f t="shared" si="285"/>
        <v>#REF!</v>
      </c>
      <c r="V688" s="39"/>
      <c r="W688" s="39"/>
      <c r="Y688" s="526"/>
      <c r="Z688" s="5"/>
      <c r="AA688" s="5"/>
      <c r="AB688" s="5"/>
      <c r="AC688" s="5"/>
      <c r="AD688" s="5"/>
      <c r="AE688" s="5"/>
      <c r="AF688" s="5"/>
      <c r="AG688" s="5"/>
      <c r="AH688" s="5"/>
      <c r="AI688" s="5"/>
      <c r="AJ688" s="5"/>
      <c r="AK688" s="5"/>
      <c r="AL688" s="5"/>
      <c r="AM688" s="5"/>
      <c r="AN688" s="5"/>
      <c r="AO688" s="481"/>
      <c r="AP688" s="269"/>
      <c r="AQ688" s="269"/>
      <c r="AR688" s="600"/>
      <c r="AS688" s="269"/>
      <c r="AT688" s="598" t="str">
        <f t="shared" ref="AT688:AU706" si="297">IF($E688=$AT$47,R688,"")</f>
        <v/>
      </c>
      <c r="AU688" s="598" t="str">
        <f t="shared" si="297"/>
        <v/>
      </c>
      <c r="AV688" s="269"/>
      <c r="AW688" s="598" t="str">
        <f t="shared" si="286"/>
        <v/>
      </c>
      <c r="AX688" s="598" t="str">
        <f t="shared" si="286"/>
        <v/>
      </c>
      <c r="AY688" s="269"/>
      <c r="AZ688" s="598" t="str">
        <f t="shared" si="287"/>
        <v/>
      </c>
      <c r="BA688" s="598" t="str">
        <f t="shared" si="287"/>
        <v/>
      </c>
      <c r="BB688" s="269"/>
      <c r="BC688" s="598" t="str">
        <f t="shared" si="288"/>
        <v/>
      </c>
      <c r="BD688" s="598" t="str">
        <f t="shared" si="288"/>
        <v/>
      </c>
      <c r="BE688" s="269"/>
      <c r="BF688" s="598" t="str">
        <f t="shared" si="289"/>
        <v/>
      </c>
      <c r="BG688" s="598" t="str">
        <f t="shared" si="289"/>
        <v/>
      </c>
      <c r="BH688" s="269"/>
      <c r="BI688" s="598" t="str">
        <f t="shared" si="290"/>
        <v/>
      </c>
      <c r="BJ688" s="598" t="str">
        <f t="shared" si="290"/>
        <v/>
      </c>
      <c r="BK688" s="269"/>
      <c r="BL688" s="598" t="str">
        <f t="shared" si="291"/>
        <v/>
      </c>
      <c r="BM688" s="598" t="str">
        <f t="shared" si="291"/>
        <v/>
      </c>
      <c r="BN688" s="269"/>
      <c r="BO688" s="598" t="str">
        <f t="shared" si="292"/>
        <v/>
      </c>
      <c r="BP688" s="598" t="str">
        <f t="shared" si="292"/>
        <v/>
      </c>
      <c r="BQ688" s="269"/>
      <c r="BR688" s="598" t="str">
        <f t="shared" si="293"/>
        <v/>
      </c>
      <c r="BS688" s="598" t="str">
        <f t="shared" si="293"/>
        <v/>
      </c>
      <c r="BT688" s="269"/>
      <c r="BU688" s="598" t="str">
        <f t="shared" si="294"/>
        <v/>
      </c>
      <c r="BV688" s="598" t="str">
        <f t="shared" si="294"/>
        <v/>
      </c>
      <c r="BW688" s="269"/>
      <c r="BX688" s="481"/>
    </row>
    <row r="689" spans="1:76" s="2" customFormat="1" ht="14">
      <c r="A689" s="87">
        <v>3</v>
      </c>
      <c r="B689" s="301" t="str">
        <f>CONCATENATE(E689,": ",C689)</f>
        <v xml:space="preserve">: </v>
      </c>
      <c r="C689" s="168"/>
      <c r="D689" s="162"/>
      <c r="E689" s="162"/>
      <c r="F689" s="169"/>
      <c r="G689" s="161"/>
      <c r="H689" s="162"/>
      <c r="I689" s="162"/>
      <c r="J689" s="170"/>
      <c r="K689" s="170"/>
      <c r="L689" s="170"/>
      <c r="M689" s="659" t="e">
        <f>CONCATENATE("t CO2-eq/ ",IF(#REF!="Implementation",AdoptionUnitOfMeasure,FunctionalUnitOfMeasure))</f>
        <v>#REF!</v>
      </c>
      <c r="N689" s="163"/>
      <c r="O689" s="163"/>
      <c r="P689" s="165"/>
      <c r="Q689" s="365"/>
      <c r="R689" s="259" t="str">
        <f t="shared" si="295"/>
        <v/>
      </c>
      <c r="S689" s="260" t="str">
        <f>IF(R689="","",IF(R715="Y",T689,IF(R689&gt;=R707-$AA$35*R711,IF(R689&lt;=R707+$AA$35*R711,R689,""),"")))</f>
        <v/>
      </c>
      <c r="T689" s="259" t="str">
        <f t="shared" si="296"/>
        <v/>
      </c>
      <c r="U689" s="259" t="e">
        <f t="shared" si="285"/>
        <v>#REF!</v>
      </c>
      <c r="V689" s="39"/>
      <c r="W689" s="39"/>
      <c r="Y689" s="526"/>
      <c r="Z689" s="5"/>
      <c r="AA689" s="5"/>
      <c r="AB689" s="5"/>
      <c r="AC689" s="5"/>
      <c r="AD689" s="5"/>
      <c r="AE689" s="5"/>
      <c r="AF689" s="5"/>
      <c r="AG689" s="5"/>
      <c r="AH689" s="5"/>
      <c r="AI689" s="5"/>
      <c r="AJ689" s="5"/>
      <c r="AK689" s="5"/>
      <c r="AL689" s="5"/>
      <c r="AM689" s="5"/>
      <c r="AN689" s="5"/>
      <c r="AO689" s="481"/>
      <c r="AP689" s="269"/>
      <c r="AQ689" s="269"/>
      <c r="AR689" s="600"/>
      <c r="AS689" s="269"/>
      <c r="AT689" s="598" t="str">
        <f t="shared" si="297"/>
        <v/>
      </c>
      <c r="AU689" s="598" t="str">
        <f t="shared" si="297"/>
        <v/>
      </c>
      <c r="AV689" s="269"/>
      <c r="AW689" s="598" t="str">
        <f t="shared" si="286"/>
        <v/>
      </c>
      <c r="AX689" s="598" t="str">
        <f t="shared" si="286"/>
        <v/>
      </c>
      <c r="AY689" s="269"/>
      <c r="AZ689" s="598" t="str">
        <f t="shared" si="287"/>
        <v/>
      </c>
      <c r="BA689" s="598" t="str">
        <f t="shared" si="287"/>
        <v/>
      </c>
      <c r="BB689" s="269"/>
      <c r="BC689" s="598" t="str">
        <f t="shared" si="288"/>
        <v/>
      </c>
      <c r="BD689" s="598" t="str">
        <f t="shared" si="288"/>
        <v/>
      </c>
      <c r="BE689" s="269"/>
      <c r="BF689" s="598" t="str">
        <f t="shared" si="289"/>
        <v/>
      </c>
      <c r="BG689" s="598" t="str">
        <f t="shared" si="289"/>
        <v/>
      </c>
      <c r="BH689" s="269"/>
      <c r="BI689" s="598" t="str">
        <f t="shared" si="290"/>
        <v/>
      </c>
      <c r="BJ689" s="598" t="str">
        <f t="shared" si="290"/>
        <v/>
      </c>
      <c r="BK689" s="269"/>
      <c r="BL689" s="598" t="str">
        <f t="shared" si="291"/>
        <v/>
      </c>
      <c r="BM689" s="598" t="str">
        <f t="shared" si="291"/>
        <v/>
      </c>
      <c r="BN689" s="269"/>
      <c r="BO689" s="598" t="str">
        <f t="shared" si="292"/>
        <v/>
      </c>
      <c r="BP689" s="598" t="str">
        <f t="shared" si="292"/>
        <v/>
      </c>
      <c r="BQ689" s="269"/>
      <c r="BR689" s="598" t="str">
        <f t="shared" si="293"/>
        <v/>
      </c>
      <c r="BS689" s="598" t="str">
        <f t="shared" si="293"/>
        <v/>
      </c>
      <c r="BT689" s="269"/>
      <c r="BU689" s="598" t="str">
        <f t="shared" si="294"/>
        <v/>
      </c>
      <c r="BV689" s="598" t="str">
        <f t="shared" si="294"/>
        <v/>
      </c>
      <c r="BW689" s="269"/>
      <c r="BX689" s="481"/>
    </row>
    <row r="690" spans="1:76" s="2" customFormat="1" ht="14">
      <c r="A690" s="87">
        <v>4</v>
      </c>
      <c r="B690" s="301" t="str">
        <f t="shared" si="284"/>
        <v xml:space="preserve">: </v>
      </c>
      <c r="C690" s="168"/>
      <c r="D690" s="162"/>
      <c r="E690" s="162"/>
      <c r="F690" s="169"/>
      <c r="G690" s="161"/>
      <c r="H690" s="162"/>
      <c r="I690" s="162"/>
      <c r="J690" s="170"/>
      <c r="K690" s="170"/>
      <c r="L690" s="170"/>
      <c r="M690" s="659" t="e">
        <f>CONCATENATE("t CO2-eq/ ",IF(#REF!="Implementation",AdoptionUnitOfMeasure,FunctionalUnitOfMeasure))</f>
        <v>#REF!</v>
      </c>
      <c r="N690" s="163"/>
      <c r="O690" s="163"/>
      <c r="P690" s="165"/>
      <c r="Q690" s="365"/>
      <c r="R690" s="259" t="str">
        <f t="shared" si="295"/>
        <v/>
      </c>
      <c r="S690" s="260" t="str">
        <f>IF(R690="","",IF(R715="Y",T690,IF(R690&gt;=R707-$AA$35*R711,IF(R690&lt;=R707+$AA$35*R711,R690,""),"")))</f>
        <v/>
      </c>
      <c r="T690" s="259" t="str">
        <f t="shared" si="296"/>
        <v/>
      </c>
      <c r="U690" s="259" t="e">
        <f t="shared" si="285"/>
        <v>#REF!</v>
      </c>
      <c r="V690" s="39"/>
      <c r="W690" s="39"/>
      <c r="Y690" s="526"/>
      <c r="Z690" s="5"/>
      <c r="AA690" s="5"/>
      <c r="AB690" s="5"/>
      <c r="AC690" s="5"/>
      <c r="AD690" s="5"/>
      <c r="AE690" s="5"/>
      <c r="AF690" s="5"/>
      <c r="AG690" s="5"/>
      <c r="AH690" s="5"/>
      <c r="AI690" s="5"/>
      <c r="AJ690" s="5"/>
      <c r="AK690" s="5"/>
      <c r="AL690" s="5"/>
      <c r="AM690" s="5"/>
      <c r="AN690" s="5"/>
      <c r="AO690" s="481"/>
      <c r="AP690" s="269"/>
      <c r="AQ690" s="269"/>
      <c r="AR690" s="600"/>
      <c r="AS690" s="269"/>
      <c r="AT690" s="598" t="str">
        <f t="shared" si="297"/>
        <v/>
      </c>
      <c r="AU690" s="598" t="str">
        <f t="shared" si="297"/>
        <v/>
      </c>
      <c r="AV690" s="269"/>
      <c r="AW690" s="598" t="str">
        <f t="shared" si="286"/>
        <v/>
      </c>
      <c r="AX690" s="598" t="str">
        <f t="shared" si="286"/>
        <v/>
      </c>
      <c r="AY690" s="269"/>
      <c r="AZ690" s="598" t="str">
        <f t="shared" si="287"/>
        <v/>
      </c>
      <c r="BA690" s="598" t="str">
        <f t="shared" si="287"/>
        <v/>
      </c>
      <c r="BB690" s="269"/>
      <c r="BC690" s="598" t="str">
        <f t="shared" si="288"/>
        <v/>
      </c>
      <c r="BD690" s="598" t="str">
        <f t="shared" si="288"/>
        <v/>
      </c>
      <c r="BE690" s="269"/>
      <c r="BF690" s="598" t="str">
        <f t="shared" si="289"/>
        <v/>
      </c>
      <c r="BG690" s="598" t="str">
        <f t="shared" si="289"/>
        <v/>
      </c>
      <c r="BH690" s="269"/>
      <c r="BI690" s="598" t="str">
        <f t="shared" si="290"/>
        <v/>
      </c>
      <c r="BJ690" s="598" t="str">
        <f t="shared" si="290"/>
        <v/>
      </c>
      <c r="BK690" s="269"/>
      <c r="BL690" s="598" t="str">
        <f t="shared" si="291"/>
        <v/>
      </c>
      <c r="BM690" s="598" t="str">
        <f t="shared" si="291"/>
        <v/>
      </c>
      <c r="BN690" s="269"/>
      <c r="BO690" s="598" t="str">
        <f t="shared" si="292"/>
        <v/>
      </c>
      <c r="BP690" s="598" t="str">
        <f t="shared" si="292"/>
        <v/>
      </c>
      <c r="BQ690" s="269"/>
      <c r="BR690" s="598" t="str">
        <f t="shared" si="293"/>
        <v/>
      </c>
      <c r="BS690" s="598" t="str">
        <f t="shared" si="293"/>
        <v/>
      </c>
      <c r="BT690" s="269"/>
      <c r="BU690" s="598" t="str">
        <f t="shared" si="294"/>
        <v/>
      </c>
      <c r="BV690" s="598" t="str">
        <f t="shared" si="294"/>
        <v/>
      </c>
      <c r="BW690" s="269"/>
      <c r="BX690" s="481"/>
    </row>
    <row r="691" spans="1:76" s="2" customFormat="1" ht="14">
      <c r="A691" s="87">
        <v>5</v>
      </c>
      <c r="B691" s="301" t="str">
        <f t="shared" si="284"/>
        <v xml:space="preserve">: </v>
      </c>
      <c r="C691" s="169"/>
      <c r="D691" s="169"/>
      <c r="E691" s="169"/>
      <c r="F691" s="169"/>
      <c r="G691" s="161"/>
      <c r="H691" s="162"/>
      <c r="I691" s="162"/>
      <c r="J691" s="170"/>
      <c r="K691" s="170"/>
      <c r="L691" s="170"/>
      <c r="M691" s="659" t="e">
        <f>CONCATENATE("t CO2-eq/ ",IF(#REF!="Implementation",AdoptionUnitOfMeasure,FunctionalUnitOfMeasure))</f>
        <v>#REF!</v>
      </c>
      <c r="N691" s="163"/>
      <c r="O691" s="163"/>
      <c r="P691" s="165"/>
      <c r="Q691" s="365"/>
      <c r="R691" s="259" t="str">
        <f t="shared" si="295"/>
        <v/>
      </c>
      <c r="S691" s="260" t="str">
        <f>IF(R691="","",IF(R715="Y",T691,IF(R691&gt;=R707-$AA$35*R711,IF(R691&lt;=R707+$AA$35*R711,R691,""),"")))</f>
        <v/>
      </c>
      <c r="T691" s="259" t="str">
        <f t="shared" si="296"/>
        <v/>
      </c>
      <c r="U691" s="259" t="e">
        <f t="shared" si="285"/>
        <v>#REF!</v>
      </c>
      <c r="V691" s="39"/>
      <c r="W691" s="39"/>
      <c r="Y691" s="526"/>
      <c r="Z691" s="5"/>
      <c r="AA691" s="5"/>
      <c r="AB691" s="5"/>
      <c r="AC691" s="5"/>
      <c r="AD691" s="5"/>
      <c r="AE691" s="5"/>
      <c r="AF691" s="5"/>
      <c r="AG691" s="5"/>
      <c r="AH691" s="5"/>
      <c r="AI691" s="5"/>
      <c r="AJ691" s="5"/>
      <c r="AK691" s="5"/>
      <c r="AL691" s="5"/>
      <c r="AM691" s="5"/>
      <c r="AN691" s="5"/>
      <c r="AO691" s="481"/>
      <c r="AP691" s="269"/>
      <c r="AQ691" s="269"/>
      <c r="AR691" s="600"/>
      <c r="AS691" s="269"/>
      <c r="AT691" s="598" t="str">
        <f t="shared" si="297"/>
        <v/>
      </c>
      <c r="AU691" s="598" t="str">
        <f t="shared" si="297"/>
        <v/>
      </c>
      <c r="AV691" s="269"/>
      <c r="AW691" s="598" t="str">
        <f t="shared" si="286"/>
        <v/>
      </c>
      <c r="AX691" s="598" t="str">
        <f t="shared" si="286"/>
        <v/>
      </c>
      <c r="AY691" s="269"/>
      <c r="AZ691" s="598" t="str">
        <f t="shared" si="287"/>
        <v/>
      </c>
      <c r="BA691" s="598" t="str">
        <f t="shared" si="287"/>
        <v/>
      </c>
      <c r="BB691" s="269"/>
      <c r="BC691" s="598" t="str">
        <f t="shared" si="288"/>
        <v/>
      </c>
      <c r="BD691" s="598" t="str">
        <f t="shared" si="288"/>
        <v/>
      </c>
      <c r="BE691" s="269"/>
      <c r="BF691" s="598" t="str">
        <f t="shared" si="289"/>
        <v/>
      </c>
      <c r="BG691" s="598" t="str">
        <f t="shared" si="289"/>
        <v/>
      </c>
      <c r="BH691" s="269"/>
      <c r="BI691" s="598" t="str">
        <f t="shared" si="290"/>
        <v/>
      </c>
      <c r="BJ691" s="598" t="str">
        <f t="shared" si="290"/>
        <v/>
      </c>
      <c r="BK691" s="269"/>
      <c r="BL691" s="598" t="str">
        <f t="shared" si="291"/>
        <v/>
      </c>
      <c r="BM691" s="598" t="str">
        <f t="shared" si="291"/>
        <v/>
      </c>
      <c r="BN691" s="269"/>
      <c r="BO691" s="598" t="str">
        <f t="shared" si="292"/>
        <v/>
      </c>
      <c r="BP691" s="598" t="str">
        <f t="shared" si="292"/>
        <v/>
      </c>
      <c r="BQ691" s="269"/>
      <c r="BR691" s="598" t="str">
        <f t="shared" si="293"/>
        <v/>
      </c>
      <c r="BS691" s="598" t="str">
        <f t="shared" si="293"/>
        <v/>
      </c>
      <c r="BT691" s="269"/>
      <c r="BU691" s="598" t="str">
        <f t="shared" si="294"/>
        <v/>
      </c>
      <c r="BV691" s="598" t="str">
        <f t="shared" si="294"/>
        <v/>
      </c>
      <c r="BW691" s="269"/>
      <c r="BX691" s="481"/>
    </row>
    <row r="692" spans="1:76" s="2" customFormat="1" ht="14">
      <c r="A692" s="87">
        <v>6</v>
      </c>
      <c r="B692" s="301" t="str">
        <f t="shared" si="284"/>
        <v xml:space="preserve">: </v>
      </c>
      <c r="C692" s="169"/>
      <c r="D692" s="169"/>
      <c r="E692" s="169"/>
      <c r="F692" s="169"/>
      <c r="G692" s="161"/>
      <c r="H692" s="162"/>
      <c r="I692" s="162"/>
      <c r="J692" s="170"/>
      <c r="K692" s="170"/>
      <c r="L692" s="170"/>
      <c r="M692" s="659" t="e">
        <f>CONCATENATE("t CO2-eq/ ",IF(#REF!="Implementation",AdoptionUnitOfMeasure,FunctionalUnitOfMeasure))</f>
        <v>#REF!</v>
      </c>
      <c r="N692" s="163"/>
      <c r="O692" s="163"/>
      <c r="P692" s="165"/>
      <c r="Q692" s="365"/>
      <c r="R692" s="259" t="str">
        <f t="shared" si="295"/>
        <v/>
      </c>
      <c r="S692" s="260" t="str">
        <f>IF(R692="","",IF(R715="Y",T692,IF(R692&gt;=R707-$AA$35*R711,IF(R692&lt;=R707+$AA$35*R711,R692,""),"")))</f>
        <v/>
      </c>
      <c r="T692" s="259" t="str">
        <f t="shared" si="296"/>
        <v/>
      </c>
      <c r="U692" s="259" t="e">
        <f t="shared" si="285"/>
        <v>#REF!</v>
      </c>
      <c r="V692" s="39"/>
      <c r="W692" s="39"/>
      <c r="Y692" s="526"/>
      <c r="Z692" s="5"/>
      <c r="AA692" s="5"/>
      <c r="AB692" s="5"/>
      <c r="AC692" s="5"/>
      <c r="AD692" s="5"/>
      <c r="AE692" s="5"/>
      <c r="AF692" s="5"/>
      <c r="AG692" s="5"/>
      <c r="AH692" s="5"/>
      <c r="AI692" s="5"/>
      <c r="AJ692" s="5"/>
      <c r="AK692" s="5"/>
      <c r="AL692" s="5"/>
      <c r="AM692" s="5"/>
      <c r="AN692" s="5"/>
      <c r="AO692" s="481"/>
      <c r="AP692" s="269"/>
      <c r="AQ692" s="269"/>
      <c r="AR692" s="600"/>
      <c r="AS692" s="269"/>
      <c r="AT692" s="598" t="str">
        <f t="shared" si="297"/>
        <v/>
      </c>
      <c r="AU692" s="598" t="str">
        <f t="shared" si="297"/>
        <v/>
      </c>
      <c r="AV692" s="269"/>
      <c r="AW692" s="598" t="str">
        <f t="shared" si="286"/>
        <v/>
      </c>
      <c r="AX692" s="598" t="str">
        <f t="shared" si="286"/>
        <v/>
      </c>
      <c r="AY692" s="269"/>
      <c r="AZ692" s="598" t="str">
        <f t="shared" si="287"/>
        <v/>
      </c>
      <c r="BA692" s="598" t="str">
        <f t="shared" si="287"/>
        <v/>
      </c>
      <c r="BB692" s="269"/>
      <c r="BC692" s="598" t="str">
        <f t="shared" si="288"/>
        <v/>
      </c>
      <c r="BD692" s="598" t="str">
        <f t="shared" si="288"/>
        <v/>
      </c>
      <c r="BE692" s="269"/>
      <c r="BF692" s="598" t="str">
        <f t="shared" si="289"/>
        <v/>
      </c>
      <c r="BG692" s="598" t="str">
        <f t="shared" si="289"/>
        <v/>
      </c>
      <c r="BH692" s="269"/>
      <c r="BI692" s="598" t="str">
        <f t="shared" si="290"/>
        <v/>
      </c>
      <c r="BJ692" s="598" t="str">
        <f t="shared" si="290"/>
        <v/>
      </c>
      <c r="BK692" s="269"/>
      <c r="BL692" s="598" t="str">
        <f t="shared" si="291"/>
        <v/>
      </c>
      <c r="BM692" s="598" t="str">
        <f t="shared" si="291"/>
        <v/>
      </c>
      <c r="BN692" s="269"/>
      <c r="BO692" s="598" t="str">
        <f t="shared" si="292"/>
        <v/>
      </c>
      <c r="BP692" s="598" t="str">
        <f t="shared" si="292"/>
        <v/>
      </c>
      <c r="BQ692" s="269"/>
      <c r="BR692" s="598" t="str">
        <f t="shared" si="293"/>
        <v/>
      </c>
      <c r="BS692" s="598" t="str">
        <f t="shared" si="293"/>
        <v/>
      </c>
      <c r="BT692" s="269"/>
      <c r="BU692" s="598" t="str">
        <f t="shared" si="294"/>
        <v/>
      </c>
      <c r="BV692" s="598" t="str">
        <f t="shared" si="294"/>
        <v/>
      </c>
      <c r="BW692" s="269"/>
      <c r="BX692" s="481"/>
    </row>
    <row r="693" spans="1:76" s="2" customFormat="1" ht="14">
      <c r="A693" s="87">
        <v>7</v>
      </c>
      <c r="B693" s="301" t="str">
        <f t="shared" si="284"/>
        <v xml:space="preserve">: </v>
      </c>
      <c r="C693" s="169"/>
      <c r="D693" s="169"/>
      <c r="E693" s="169"/>
      <c r="F693" s="169"/>
      <c r="G693" s="161"/>
      <c r="H693" s="162"/>
      <c r="I693" s="162"/>
      <c r="J693" s="170"/>
      <c r="K693" s="170"/>
      <c r="L693" s="170"/>
      <c r="M693" s="659" t="e">
        <f>CONCATENATE("t CO2-eq/ ",IF(#REF!="Implementation",AdoptionUnitOfMeasure,FunctionalUnitOfMeasure))</f>
        <v>#REF!</v>
      </c>
      <c r="N693" s="163"/>
      <c r="O693" s="163"/>
      <c r="P693" s="165"/>
      <c r="Q693" s="365"/>
      <c r="R693" s="259" t="str">
        <f t="shared" si="295"/>
        <v/>
      </c>
      <c r="S693" s="260" t="str">
        <f>IF(R693="","",IF(R715="Y",T693,IF(R693&gt;=R707-$AA$35*R711,IF(R693&lt;=R707+$AA$35*R711,R693,""),"")))</f>
        <v/>
      </c>
      <c r="T693" s="259" t="str">
        <f t="shared" si="296"/>
        <v/>
      </c>
      <c r="U693" s="259" t="e">
        <f t="shared" si="285"/>
        <v>#REF!</v>
      </c>
      <c r="V693" s="39"/>
      <c r="W693" s="39"/>
      <c r="Y693" s="526"/>
      <c r="Z693" s="5"/>
      <c r="AA693" s="5"/>
      <c r="AB693" s="5"/>
      <c r="AC693" s="5"/>
      <c r="AD693" s="5"/>
      <c r="AE693" s="5"/>
      <c r="AF693" s="5"/>
      <c r="AG693" s="5"/>
      <c r="AH693" s="5"/>
      <c r="AI693" s="5"/>
      <c r="AJ693" s="5"/>
      <c r="AK693" s="5"/>
      <c r="AL693" s="5"/>
      <c r="AM693" s="5"/>
      <c r="AN693" s="5"/>
      <c r="AO693" s="481"/>
      <c r="AP693" s="269"/>
      <c r="AQ693" s="269"/>
      <c r="AR693" s="600"/>
      <c r="AS693" s="269"/>
      <c r="AT693" s="598" t="str">
        <f t="shared" si="297"/>
        <v/>
      </c>
      <c r="AU693" s="598" t="str">
        <f t="shared" si="297"/>
        <v/>
      </c>
      <c r="AV693" s="269"/>
      <c r="AW693" s="598" t="str">
        <f t="shared" si="286"/>
        <v/>
      </c>
      <c r="AX693" s="598" t="str">
        <f t="shared" si="286"/>
        <v/>
      </c>
      <c r="AY693" s="269"/>
      <c r="AZ693" s="598" t="str">
        <f t="shared" si="287"/>
        <v/>
      </c>
      <c r="BA693" s="598" t="str">
        <f t="shared" si="287"/>
        <v/>
      </c>
      <c r="BB693" s="269"/>
      <c r="BC693" s="598" t="str">
        <f t="shared" si="288"/>
        <v/>
      </c>
      <c r="BD693" s="598" t="str">
        <f t="shared" si="288"/>
        <v/>
      </c>
      <c r="BE693" s="269"/>
      <c r="BF693" s="598" t="str">
        <f t="shared" si="289"/>
        <v/>
      </c>
      <c r="BG693" s="598" t="str">
        <f t="shared" si="289"/>
        <v/>
      </c>
      <c r="BH693" s="269"/>
      <c r="BI693" s="598" t="str">
        <f t="shared" si="290"/>
        <v/>
      </c>
      <c r="BJ693" s="598" t="str">
        <f t="shared" si="290"/>
        <v/>
      </c>
      <c r="BK693" s="269"/>
      <c r="BL693" s="598" t="str">
        <f t="shared" si="291"/>
        <v/>
      </c>
      <c r="BM693" s="598" t="str">
        <f t="shared" si="291"/>
        <v/>
      </c>
      <c r="BN693" s="269"/>
      <c r="BO693" s="598" t="str">
        <f t="shared" si="292"/>
        <v/>
      </c>
      <c r="BP693" s="598" t="str">
        <f t="shared" si="292"/>
        <v/>
      </c>
      <c r="BQ693" s="269"/>
      <c r="BR693" s="598" t="str">
        <f t="shared" si="293"/>
        <v/>
      </c>
      <c r="BS693" s="598" t="str">
        <f t="shared" si="293"/>
        <v/>
      </c>
      <c r="BT693" s="269"/>
      <c r="BU693" s="598" t="str">
        <f t="shared" si="294"/>
        <v/>
      </c>
      <c r="BV693" s="598" t="str">
        <f t="shared" si="294"/>
        <v/>
      </c>
      <c r="BW693" s="269"/>
      <c r="BX693" s="481"/>
    </row>
    <row r="694" spans="1:76" s="2" customFormat="1" ht="14">
      <c r="A694" s="87">
        <v>8</v>
      </c>
      <c r="B694" s="301" t="str">
        <f t="shared" si="284"/>
        <v xml:space="preserve">: </v>
      </c>
      <c r="C694" s="169"/>
      <c r="D694" s="169"/>
      <c r="E694" s="169"/>
      <c r="F694" s="169"/>
      <c r="G694" s="161"/>
      <c r="H694" s="162"/>
      <c r="I694" s="162"/>
      <c r="J694" s="170"/>
      <c r="K694" s="170"/>
      <c r="L694" s="170"/>
      <c r="M694" s="659" t="e">
        <f>CONCATENATE("t CO2-eq/ ",IF(#REF!="Implementation",AdoptionUnitOfMeasure,FunctionalUnitOfMeasure))</f>
        <v>#REF!</v>
      </c>
      <c r="N694" s="163"/>
      <c r="O694" s="163"/>
      <c r="P694" s="165"/>
      <c r="Q694" s="365"/>
      <c r="R694" s="259" t="str">
        <f t="shared" si="295"/>
        <v/>
      </c>
      <c r="S694" s="260" t="str">
        <f>IF(R694="","",IF(R715="Y",T694,IF(R694&gt;=R707-$AA$35*R711,IF(R694&lt;=R707+$AA$35*R711,R694,""),"")))</f>
        <v/>
      </c>
      <c r="T694" s="259" t="str">
        <f t="shared" si="296"/>
        <v/>
      </c>
      <c r="U694" s="259" t="e">
        <f t="shared" si="285"/>
        <v>#REF!</v>
      </c>
      <c r="V694" s="39"/>
      <c r="W694" s="39"/>
      <c r="Y694" s="526"/>
      <c r="Z694" s="5"/>
      <c r="AA694" s="5"/>
      <c r="AB694" s="5"/>
      <c r="AC694" s="5"/>
      <c r="AD694" s="5"/>
      <c r="AE694" s="5"/>
      <c r="AF694" s="5"/>
      <c r="AG694" s="5"/>
      <c r="AH694" s="5"/>
      <c r="AI694" s="5"/>
      <c r="AJ694" s="5"/>
      <c r="AK694" s="5"/>
      <c r="AL694" s="5"/>
      <c r="AM694" s="5"/>
      <c r="AN694" s="5"/>
      <c r="AO694" s="481"/>
      <c r="AP694" s="269"/>
      <c r="AQ694" s="269"/>
      <c r="AR694" s="600"/>
      <c r="AS694" s="269"/>
      <c r="AT694" s="598" t="str">
        <f t="shared" si="297"/>
        <v/>
      </c>
      <c r="AU694" s="598" t="str">
        <f t="shared" si="297"/>
        <v/>
      </c>
      <c r="AV694" s="269"/>
      <c r="AW694" s="598" t="str">
        <f t="shared" si="286"/>
        <v/>
      </c>
      <c r="AX694" s="598" t="str">
        <f t="shared" si="286"/>
        <v/>
      </c>
      <c r="AY694" s="269"/>
      <c r="AZ694" s="598" t="str">
        <f t="shared" si="287"/>
        <v/>
      </c>
      <c r="BA694" s="598" t="str">
        <f t="shared" si="287"/>
        <v/>
      </c>
      <c r="BB694" s="269"/>
      <c r="BC694" s="598" t="str">
        <f t="shared" si="288"/>
        <v/>
      </c>
      <c r="BD694" s="598" t="str">
        <f t="shared" si="288"/>
        <v/>
      </c>
      <c r="BE694" s="269"/>
      <c r="BF694" s="598" t="str">
        <f t="shared" si="289"/>
        <v/>
      </c>
      <c r="BG694" s="598" t="str">
        <f t="shared" si="289"/>
        <v/>
      </c>
      <c r="BH694" s="269"/>
      <c r="BI694" s="598" t="str">
        <f t="shared" si="290"/>
        <v/>
      </c>
      <c r="BJ694" s="598" t="str">
        <f t="shared" si="290"/>
        <v/>
      </c>
      <c r="BK694" s="269"/>
      <c r="BL694" s="598" t="str">
        <f t="shared" si="291"/>
        <v/>
      </c>
      <c r="BM694" s="598" t="str">
        <f t="shared" si="291"/>
        <v/>
      </c>
      <c r="BN694" s="269"/>
      <c r="BO694" s="598" t="str">
        <f t="shared" si="292"/>
        <v/>
      </c>
      <c r="BP694" s="598" t="str">
        <f t="shared" si="292"/>
        <v/>
      </c>
      <c r="BQ694" s="269"/>
      <c r="BR694" s="598" t="str">
        <f t="shared" si="293"/>
        <v/>
      </c>
      <c r="BS694" s="598" t="str">
        <f t="shared" si="293"/>
        <v/>
      </c>
      <c r="BT694" s="269"/>
      <c r="BU694" s="598" t="str">
        <f t="shared" si="294"/>
        <v/>
      </c>
      <c r="BV694" s="598" t="str">
        <f t="shared" si="294"/>
        <v/>
      </c>
      <c r="BW694" s="269"/>
      <c r="BX694" s="481"/>
    </row>
    <row r="695" spans="1:76" s="2" customFormat="1" ht="14">
      <c r="A695" s="87">
        <v>9</v>
      </c>
      <c r="B695" s="301" t="str">
        <f t="shared" si="284"/>
        <v xml:space="preserve">: </v>
      </c>
      <c r="C695" s="169"/>
      <c r="D695" s="169"/>
      <c r="E695" s="169"/>
      <c r="F695" s="169"/>
      <c r="G695" s="161"/>
      <c r="H695" s="162"/>
      <c r="I695" s="162"/>
      <c r="J695" s="170"/>
      <c r="K695" s="170"/>
      <c r="L695" s="170"/>
      <c r="M695" s="659" t="e">
        <f>CONCATENATE("t CO2-eq/ ",IF(#REF!="Implementation",AdoptionUnitOfMeasure,FunctionalUnitOfMeasure))</f>
        <v>#REF!</v>
      </c>
      <c r="N695" s="163"/>
      <c r="O695" s="163"/>
      <c r="P695" s="165"/>
      <c r="Q695" s="365"/>
      <c r="R695" s="259" t="str">
        <f t="shared" si="295"/>
        <v/>
      </c>
      <c r="S695" s="260" t="str">
        <f>IF(R695="","",IF(R715="Y",T695,IF(R695&gt;=R707-$AA$35*R711,IF(R695&lt;=R707+$AA$35*R711,R695,""),"")))</f>
        <v/>
      </c>
      <c r="T695" s="259" t="str">
        <f t="shared" si="296"/>
        <v/>
      </c>
      <c r="U695" s="259" t="e">
        <f t="shared" si="285"/>
        <v>#REF!</v>
      </c>
      <c r="V695" s="39"/>
      <c r="W695" s="39"/>
      <c r="Y695" s="526"/>
      <c r="Z695" s="5"/>
      <c r="AA695" s="5"/>
      <c r="AB695" s="5"/>
      <c r="AC695" s="5"/>
      <c r="AD695" s="5"/>
      <c r="AE695" s="5"/>
      <c r="AF695" s="5"/>
      <c r="AG695" s="5"/>
      <c r="AH695" s="5"/>
      <c r="AI695" s="5"/>
      <c r="AJ695" s="5"/>
      <c r="AK695" s="5"/>
      <c r="AL695" s="5"/>
      <c r="AM695" s="5"/>
      <c r="AN695" s="5"/>
      <c r="AO695" s="481"/>
      <c r="AP695" s="269"/>
      <c r="AQ695" s="269"/>
      <c r="AR695" s="600"/>
      <c r="AS695" s="269"/>
      <c r="AT695" s="598" t="str">
        <f t="shared" si="297"/>
        <v/>
      </c>
      <c r="AU695" s="598" t="str">
        <f t="shared" si="297"/>
        <v/>
      </c>
      <c r="AV695" s="269"/>
      <c r="AW695" s="598" t="str">
        <f t="shared" si="286"/>
        <v/>
      </c>
      <c r="AX695" s="598" t="str">
        <f t="shared" si="286"/>
        <v/>
      </c>
      <c r="AY695" s="269"/>
      <c r="AZ695" s="598" t="str">
        <f t="shared" si="287"/>
        <v/>
      </c>
      <c r="BA695" s="598" t="str">
        <f t="shared" si="287"/>
        <v/>
      </c>
      <c r="BB695" s="269"/>
      <c r="BC695" s="598" t="str">
        <f t="shared" si="288"/>
        <v/>
      </c>
      <c r="BD695" s="598" t="str">
        <f t="shared" si="288"/>
        <v/>
      </c>
      <c r="BE695" s="269"/>
      <c r="BF695" s="598" t="str">
        <f t="shared" si="289"/>
        <v/>
      </c>
      <c r="BG695" s="598" t="str">
        <f t="shared" si="289"/>
        <v/>
      </c>
      <c r="BH695" s="269"/>
      <c r="BI695" s="598" t="str">
        <f t="shared" si="290"/>
        <v/>
      </c>
      <c r="BJ695" s="598" t="str">
        <f t="shared" si="290"/>
        <v/>
      </c>
      <c r="BK695" s="269"/>
      <c r="BL695" s="598" t="str">
        <f t="shared" si="291"/>
        <v/>
      </c>
      <c r="BM695" s="598" t="str">
        <f t="shared" si="291"/>
        <v/>
      </c>
      <c r="BN695" s="269"/>
      <c r="BO695" s="598" t="str">
        <f t="shared" si="292"/>
        <v/>
      </c>
      <c r="BP695" s="598" t="str">
        <f t="shared" si="292"/>
        <v/>
      </c>
      <c r="BQ695" s="269"/>
      <c r="BR695" s="598" t="str">
        <f t="shared" si="293"/>
        <v/>
      </c>
      <c r="BS695" s="598" t="str">
        <f t="shared" si="293"/>
        <v/>
      </c>
      <c r="BT695" s="269"/>
      <c r="BU695" s="598" t="str">
        <f t="shared" si="294"/>
        <v/>
      </c>
      <c r="BV695" s="598" t="str">
        <f t="shared" si="294"/>
        <v/>
      </c>
      <c r="BW695" s="269"/>
      <c r="BX695" s="481"/>
    </row>
    <row r="696" spans="1:76" s="2" customFormat="1" ht="14">
      <c r="A696" s="87">
        <v>10</v>
      </c>
      <c r="B696" s="301" t="str">
        <f t="shared" si="284"/>
        <v xml:space="preserve">: </v>
      </c>
      <c r="C696" s="169"/>
      <c r="D696" s="169"/>
      <c r="E696" s="169"/>
      <c r="F696" s="169"/>
      <c r="G696" s="161"/>
      <c r="H696" s="162"/>
      <c r="I696" s="162"/>
      <c r="J696" s="170"/>
      <c r="K696" s="170"/>
      <c r="L696" s="170"/>
      <c r="M696" s="659" t="e">
        <f>CONCATENATE("t CO2-eq/ ",IF(#REF!="Implementation",AdoptionUnitOfMeasure,FunctionalUnitOfMeasure))</f>
        <v>#REF!</v>
      </c>
      <c r="N696" s="163"/>
      <c r="O696" s="163"/>
      <c r="P696" s="165"/>
      <c r="Q696" s="365"/>
      <c r="R696" s="259" t="str">
        <f t="shared" si="295"/>
        <v/>
      </c>
      <c r="S696" s="260" t="str">
        <f>IF(R696="","",IF(R715="Y",T696,IF(R696&gt;=R707-$AA$35*R711,IF(R696&lt;=R707+$AA$35*R711,R696,""),"")))</f>
        <v/>
      </c>
      <c r="T696" s="259" t="str">
        <f t="shared" si="296"/>
        <v/>
      </c>
      <c r="U696" s="259" t="e">
        <f t="shared" si="285"/>
        <v>#REF!</v>
      </c>
      <c r="V696" s="39"/>
      <c r="W696" s="39"/>
      <c r="Y696" s="526"/>
      <c r="Z696" s="5"/>
      <c r="AA696" s="5"/>
      <c r="AB696" s="5"/>
      <c r="AC696" s="5"/>
      <c r="AD696" s="5"/>
      <c r="AE696" s="5"/>
      <c r="AF696" s="5"/>
      <c r="AG696" s="5"/>
      <c r="AH696" s="5"/>
      <c r="AI696" s="5"/>
      <c r="AJ696" s="5"/>
      <c r="AK696" s="5"/>
      <c r="AL696" s="5"/>
      <c r="AM696" s="5"/>
      <c r="AN696" s="5"/>
      <c r="AO696" s="481"/>
      <c r="AP696" s="269"/>
      <c r="AQ696" s="269"/>
      <c r="AR696" s="600"/>
      <c r="AS696" s="269"/>
      <c r="AT696" s="598" t="str">
        <f t="shared" si="297"/>
        <v/>
      </c>
      <c r="AU696" s="598" t="str">
        <f t="shared" si="297"/>
        <v/>
      </c>
      <c r="AV696" s="269"/>
      <c r="AW696" s="598" t="str">
        <f t="shared" si="286"/>
        <v/>
      </c>
      <c r="AX696" s="598" t="str">
        <f t="shared" si="286"/>
        <v/>
      </c>
      <c r="AY696" s="269"/>
      <c r="AZ696" s="598" t="str">
        <f t="shared" si="287"/>
        <v/>
      </c>
      <c r="BA696" s="598" t="str">
        <f t="shared" si="287"/>
        <v/>
      </c>
      <c r="BB696" s="269"/>
      <c r="BC696" s="598" t="str">
        <f t="shared" si="288"/>
        <v/>
      </c>
      <c r="BD696" s="598" t="str">
        <f t="shared" si="288"/>
        <v/>
      </c>
      <c r="BE696" s="269"/>
      <c r="BF696" s="598" t="str">
        <f t="shared" si="289"/>
        <v/>
      </c>
      <c r="BG696" s="598" t="str">
        <f t="shared" si="289"/>
        <v/>
      </c>
      <c r="BH696" s="269"/>
      <c r="BI696" s="598" t="str">
        <f t="shared" si="290"/>
        <v/>
      </c>
      <c r="BJ696" s="598" t="str">
        <f t="shared" si="290"/>
        <v/>
      </c>
      <c r="BK696" s="269"/>
      <c r="BL696" s="598" t="str">
        <f t="shared" si="291"/>
        <v/>
      </c>
      <c r="BM696" s="598" t="str">
        <f t="shared" si="291"/>
        <v/>
      </c>
      <c r="BN696" s="269"/>
      <c r="BO696" s="598" t="str">
        <f t="shared" si="292"/>
        <v/>
      </c>
      <c r="BP696" s="598" t="str">
        <f t="shared" si="292"/>
        <v/>
      </c>
      <c r="BQ696" s="269"/>
      <c r="BR696" s="598" t="str">
        <f t="shared" si="293"/>
        <v/>
      </c>
      <c r="BS696" s="598" t="str">
        <f t="shared" si="293"/>
        <v/>
      </c>
      <c r="BT696" s="269"/>
      <c r="BU696" s="598" t="str">
        <f t="shared" si="294"/>
        <v/>
      </c>
      <c r="BV696" s="598" t="str">
        <f t="shared" si="294"/>
        <v/>
      </c>
      <c r="BW696" s="269"/>
      <c r="BX696" s="481"/>
    </row>
    <row r="697" spans="1:76" s="2" customFormat="1" ht="14">
      <c r="A697" s="87">
        <v>11</v>
      </c>
      <c r="B697" s="301" t="str">
        <f t="shared" si="284"/>
        <v xml:space="preserve">: </v>
      </c>
      <c r="C697" s="168"/>
      <c r="D697" s="162"/>
      <c r="E697" s="162"/>
      <c r="F697" s="169"/>
      <c r="G697" s="161"/>
      <c r="H697" s="162"/>
      <c r="I697" s="162"/>
      <c r="J697" s="170"/>
      <c r="K697" s="170"/>
      <c r="L697" s="170"/>
      <c r="M697" s="659" t="e">
        <f>CONCATENATE("t CO2-eq/ ",IF(#REF!="Implementation",AdoptionUnitOfMeasure,FunctionalUnitOfMeasure))</f>
        <v>#REF!</v>
      </c>
      <c r="N697" s="163"/>
      <c r="O697" s="163"/>
      <c r="P697" s="165"/>
      <c r="Q697" s="365"/>
      <c r="R697" s="259" t="str">
        <f t="shared" si="295"/>
        <v/>
      </c>
      <c r="S697" s="260" t="str">
        <f>IF(R697="","",IF(R715="Y",T697,IF(R697&gt;=R707-$AA$35*R711,IF(R697&lt;=R707+$AA$35*R711,R697,""),"")))</f>
        <v/>
      </c>
      <c r="T697" s="259" t="str">
        <f t="shared" si="296"/>
        <v/>
      </c>
      <c r="U697" s="259" t="e">
        <f t="shared" si="285"/>
        <v>#REF!</v>
      </c>
      <c r="V697" s="39"/>
      <c r="W697" s="39"/>
      <c r="Y697" s="526"/>
      <c r="Z697" s="5"/>
      <c r="AA697" s="5"/>
      <c r="AB697" s="5"/>
      <c r="AC697" s="5"/>
      <c r="AD697" s="5"/>
      <c r="AE697" s="5"/>
      <c r="AF697" s="5"/>
      <c r="AG697" s="5"/>
      <c r="AH697" s="5"/>
      <c r="AI697" s="5"/>
      <c r="AJ697" s="5"/>
      <c r="AK697" s="5"/>
      <c r="AL697" s="5"/>
      <c r="AM697" s="5"/>
      <c r="AN697" s="5"/>
      <c r="AO697" s="481"/>
      <c r="AP697" s="269"/>
      <c r="AQ697" s="269"/>
      <c r="AR697" s="600"/>
      <c r="AS697" s="269"/>
      <c r="AT697" s="598" t="str">
        <f t="shared" si="297"/>
        <v/>
      </c>
      <c r="AU697" s="598" t="str">
        <f t="shared" si="297"/>
        <v/>
      </c>
      <c r="AV697" s="269"/>
      <c r="AW697" s="598" t="str">
        <f t="shared" si="286"/>
        <v/>
      </c>
      <c r="AX697" s="598" t="str">
        <f t="shared" si="286"/>
        <v/>
      </c>
      <c r="AY697" s="269"/>
      <c r="AZ697" s="598" t="str">
        <f t="shared" si="287"/>
        <v/>
      </c>
      <c r="BA697" s="598" t="str">
        <f t="shared" si="287"/>
        <v/>
      </c>
      <c r="BB697" s="269"/>
      <c r="BC697" s="598" t="str">
        <f t="shared" si="288"/>
        <v/>
      </c>
      <c r="BD697" s="598" t="str">
        <f t="shared" si="288"/>
        <v/>
      </c>
      <c r="BE697" s="269"/>
      <c r="BF697" s="598" t="str">
        <f t="shared" si="289"/>
        <v/>
      </c>
      <c r="BG697" s="598" t="str">
        <f t="shared" si="289"/>
        <v/>
      </c>
      <c r="BH697" s="269"/>
      <c r="BI697" s="598" t="str">
        <f t="shared" si="290"/>
        <v/>
      </c>
      <c r="BJ697" s="598" t="str">
        <f t="shared" si="290"/>
        <v/>
      </c>
      <c r="BK697" s="269"/>
      <c r="BL697" s="598" t="str">
        <f t="shared" si="291"/>
        <v/>
      </c>
      <c r="BM697" s="598" t="str">
        <f t="shared" si="291"/>
        <v/>
      </c>
      <c r="BN697" s="269"/>
      <c r="BO697" s="598" t="str">
        <f t="shared" si="292"/>
        <v/>
      </c>
      <c r="BP697" s="598" t="str">
        <f t="shared" si="292"/>
        <v/>
      </c>
      <c r="BQ697" s="269"/>
      <c r="BR697" s="598" t="str">
        <f t="shared" si="293"/>
        <v/>
      </c>
      <c r="BS697" s="598" t="str">
        <f t="shared" si="293"/>
        <v/>
      </c>
      <c r="BT697" s="269"/>
      <c r="BU697" s="598" t="str">
        <f t="shared" si="294"/>
        <v/>
      </c>
      <c r="BV697" s="598" t="str">
        <f t="shared" si="294"/>
        <v/>
      </c>
      <c r="BW697" s="269"/>
      <c r="BX697" s="481"/>
    </row>
    <row r="698" spans="1:76" s="2" customFormat="1" ht="14">
      <c r="A698" s="87">
        <v>12</v>
      </c>
      <c r="B698" s="301" t="str">
        <f t="shared" si="284"/>
        <v xml:space="preserve">: </v>
      </c>
      <c r="C698" s="169"/>
      <c r="D698" s="169"/>
      <c r="E698" s="169"/>
      <c r="F698" s="169"/>
      <c r="G698" s="161"/>
      <c r="H698" s="162"/>
      <c r="I698" s="162"/>
      <c r="J698" s="170"/>
      <c r="K698" s="170"/>
      <c r="L698" s="170"/>
      <c r="M698" s="659" t="e">
        <f>CONCATENATE("t CO2-eq/ ",IF(#REF!="Implementation",AdoptionUnitOfMeasure,FunctionalUnitOfMeasure))</f>
        <v>#REF!</v>
      </c>
      <c r="N698" s="163"/>
      <c r="O698" s="163"/>
      <c r="P698" s="165"/>
      <c r="Q698" s="365"/>
      <c r="R698" s="259" t="str">
        <f t="shared" si="295"/>
        <v/>
      </c>
      <c r="S698" s="260" t="str">
        <f>IF(R698="","",IF(R715="Y",T698,IF(R698&gt;=R707-$AA$35*R711,IF(R698&lt;=R707+$AA$35*R711,R698,""),"")))</f>
        <v/>
      </c>
      <c r="T698" s="259" t="str">
        <f t="shared" si="296"/>
        <v/>
      </c>
      <c r="U698" s="259" t="e">
        <f t="shared" si="285"/>
        <v>#REF!</v>
      </c>
      <c r="V698" s="39"/>
      <c r="W698" s="39"/>
      <c r="Y698" s="526"/>
      <c r="Z698" s="5"/>
      <c r="AA698" s="5"/>
      <c r="AB698" s="5"/>
      <c r="AC698" s="5"/>
      <c r="AD698" s="5"/>
      <c r="AE698" s="5"/>
      <c r="AF698" s="5"/>
      <c r="AG698" s="5"/>
      <c r="AH698" s="5"/>
      <c r="AI698" s="5"/>
      <c r="AJ698" s="5"/>
      <c r="AK698" s="5"/>
      <c r="AL698" s="5"/>
      <c r="AM698" s="5"/>
      <c r="AN698" s="5"/>
      <c r="AO698" s="481"/>
      <c r="AP698" s="269"/>
      <c r="AQ698" s="269"/>
      <c r="AR698" s="600"/>
      <c r="AS698" s="269"/>
      <c r="AT698" s="598" t="str">
        <f t="shared" si="297"/>
        <v/>
      </c>
      <c r="AU698" s="598" t="str">
        <f t="shared" si="297"/>
        <v/>
      </c>
      <c r="AV698" s="269"/>
      <c r="AW698" s="598" t="str">
        <f t="shared" si="286"/>
        <v/>
      </c>
      <c r="AX698" s="598" t="str">
        <f t="shared" si="286"/>
        <v/>
      </c>
      <c r="AY698" s="269"/>
      <c r="AZ698" s="598" t="str">
        <f t="shared" si="287"/>
        <v/>
      </c>
      <c r="BA698" s="598" t="str">
        <f t="shared" si="287"/>
        <v/>
      </c>
      <c r="BB698" s="269"/>
      <c r="BC698" s="598" t="str">
        <f t="shared" si="288"/>
        <v/>
      </c>
      <c r="BD698" s="598" t="str">
        <f t="shared" si="288"/>
        <v/>
      </c>
      <c r="BE698" s="269"/>
      <c r="BF698" s="598" t="str">
        <f t="shared" si="289"/>
        <v/>
      </c>
      <c r="BG698" s="598" t="str">
        <f t="shared" si="289"/>
        <v/>
      </c>
      <c r="BH698" s="269"/>
      <c r="BI698" s="598" t="str">
        <f t="shared" si="290"/>
        <v/>
      </c>
      <c r="BJ698" s="598" t="str">
        <f t="shared" si="290"/>
        <v/>
      </c>
      <c r="BK698" s="269"/>
      <c r="BL698" s="598" t="str">
        <f t="shared" si="291"/>
        <v/>
      </c>
      <c r="BM698" s="598" t="str">
        <f t="shared" si="291"/>
        <v/>
      </c>
      <c r="BN698" s="269"/>
      <c r="BO698" s="598" t="str">
        <f t="shared" si="292"/>
        <v/>
      </c>
      <c r="BP698" s="598" t="str">
        <f t="shared" si="292"/>
        <v/>
      </c>
      <c r="BQ698" s="269"/>
      <c r="BR698" s="598" t="str">
        <f t="shared" si="293"/>
        <v/>
      </c>
      <c r="BS698" s="598" t="str">
        <f t="shared" si="293"/>
        <v/>
      </c>
      <c r="BT698" s="269"/>
      <c r="BU698" s="598" t="str">
        <f t="shared" si="294"/>
        <v/>
      </c>
      <c r="BV698" s="598" t="str">
        <f t="shared" si="294"/>
        <v/>
      </c>
      <c r="BW698" s="269"/>
      <c r="BX698" s="481"/>
    </row>
    <row r="699" spans="1:76" s="2" customFormat="1" ht="14">
      <c r="A699" s="87">
        <v>13</v>
      </c>
      <c r="B699" s="301" t="str">
        <f t="shared" si="284"/>
        <v xml:space="preserve">: </v>
      </c>
      <c r="C699" s="169"/>
      <c r="D699" s="169"/>
      <c r="E699" s="169"/>
      <c r="F699" s="169"/>
      <c r="G699" s="161"/>
      <c r="H699" s="162"/>
      <c r="I699" s="162"/>
      <c r="J699" s="170"/>
      <c r="K699" s="170"/>
      <c r="L699" s="170"/>
      <c r="M699" s="659" t="e">
        <f>CONCATENATE("t CO2-eq/ ",IF(#REF!="Implementation",AdoptionUnitOfMeasure,FunctionalUnitOfMeasure))</f>
        <v>#REF!</v>
      </c>
      <c r="N699" s="163"/>
      <c r="O699" s="163"/>
      <c r="P699" s="165"/>
      <c r="Q699" s="365"/>
      <c r="R699" s="259" t="str">
        <f t="shared" si="295"/>
        <v/>
      </c>
      <c r="S699" s="260" t="str">
        <f>IF(R699="","",IF(R715="Y",T699,IF(R699&gt;=R707-$AA$35*R711,IF(R699&lt;=R707+$AA$35*R711,R699,""),"")))</f>
        <v/>
      </c>
      <c r="T699" s="259" t="str">
        <f t="shared" si="296"/>
        <v/>
      </c>
      <c r="U699" s="259" t="e">
        <f t="shared" si="285"/>
        <v>#REF!</v>
      </c>
      <c r="V699" s="39"/>
      <c r="W699" s="39"/>
      <c r="Y699" s="526"/>
      <c r="Z699" s="5"/>
      <c r="AA699" s="5"/>
      <c r="AB699" s="5"/>
      <c r="AC699" s="5"/>
      <c r="AD699" s="5"/>
      <c r="AE699" s="5"/>
      <c r="AF699" s="5"/>
      <c r="AG699" s="5"/>
      <c r="AH699" s="5"/>
      <c r="AI699" s="5"/>
      <c r="AJ699" s="5"/>
      <c r="AK699" s="5"/>
      <c r="AL699" s="5"/>
      <c r="AM699" s="5"/>
      <c r="AN699" s="5"/>
      <c r="AO699" s="481"/>
      <c r="AP699" s="269"/>
      <c r="AQ699" s="269"/>
      <c r="AR699" s="600"/>
      <c r="AS699" s="269"/>
      <c r="AT699" s="598" t="str">
        <f t="shared" si="297"/>
        <v/>
      </c>
      <c r="AU699" s="598" t="str">
        <f t="shared" si="297"/>
        <v/>
      </c>
      <c r="AV699" s="269"/>
      <c r="AW699" s="598" t="str">
        <f t="shared" si="286"/>
        <v/>
      </c>
      <c r="AX699" s="598" t="str">
        <f t="shared" si="286"/>
        <v/>
      </c>
      <c r="AY699" s="269"/>
      <c r="AZ699" s="598" t="str">
        <f t="shared" si="287"/>
        <v/>
      </c>
      <c r="BA699" s="598" t="str">
        <f t="shared" si="287"/>
        <v/>
      </c>
      <c r="BB699" s="269"/>
      <c r="BC699" s="598" t="str">
        <f t="shared" si="288"/>
        <v/>
      </c>
      <c r="BD699" s="598" t="str">
        <f t="shared" si="288"/>
        <v/>
      </c>
      <c r="BE699" s="269"/>
      <c r="BF699" s="598" t="str">
        <f t="shared" si="289"/>
        <v/>
      </c>
      <c r="BG699" s="598" t="str">
        <f t="shared" si="289"/>
        <v/>
      </c>
      <c r="BH699" s="269"/>
      <c r="BI699" s="598" t="str">
        <f t="shared" si="290"/>
        <v/>
      </c>
      <c r="BJ699" s="598" t="str">
        <f t="shared" si="290"/>
        <v/>
      </c>
      <c r="BK699" s="269"/>
      <c r="BL699" s="598" t="str">
        <f t="shared" si="291"/>
        <v/>
      </c>
      <c r="BM699" s="598" t="str">
        <f t="shared" si="291"/>
        <v/>
      </c>
      <c r="BN699" s="269"/>
      <c r="BO699" s="598" t="str">
        <f t="shared" si="292"/>
        <v/>
      </c>
      <c r="BP699" s="598" t="str">
        <f t="shared" si="292"/>
        <v/>
      </c>
      <c r="BQ699" s="269"/>
      <c r="BR699" s="598" t="str">
        <f t="shared" si="293"/>
        <v/>
      </c>
      <c r="BS699" s="598" t="str">
        <f t="shared" si="293"/>
        <v/>
      </c>
      <c r="BT699" s="269"/>
      <c r="BU699" s="598" t="str">
        <f t="shared" si="294"/>
        <v/>
      </c>
      <c r="BV699" s="598" t="str">
        <f t="shared" si="294"/>
        <v/>
      </c>
      <c r="BW699" s="269"/>
      <c r="BX699" s="481"/>
    </row>
    <row r="700" spans="1:76" s="2" customFormat="1" ht="14">
      <c r="A700" s="87">
        <v>14</v>
      </c>
      <c r="B700" s="301" t="str">
        <f t="shared" si="284"/>
        <v xml:space="preserve">: </v>
      </c>
      <c r="C700" s="169"/>
      <c r="D700" s="169"/>
      <c r="E700" s="169"/>
      <c r="F700" s="169"/>
      <c r="G700" s="161"/>
      <c r="H700" s="162"/>
      <c r="I700" s="162"/>
      <c r="J700" s="170"/>
      <c r="K700" s="170"/>
      <c r="L700" s="170"/>
      <c r="M700" s="659" t="e">
        <f>CONCATENATE("t CO2-eq/ ",IF(#REF!="Implementation",AdoptionUnitOfMeasure,FunctionalUnitOfMeasure))</f>
        <v>#REF!</v>
      </c>
      <c r="N700" s="163"/>
      <c r="O700" s="163"/>
      <c r="P700" s="165"/>
      <c r="Q700" s="365"/>
      <c r="R700" s="259" t="str">
        <f t="shared" si="295"/>
        <v/>
      </c>
      <c r="S700" s="260" t="str">
        <f>IF(R700="","",IF(R715="Y",T700,IF(R700&gt;=R707-$AA$35*R711,IF(R700&lt;=R707+$AA$35*R711,R700,""),"")))</f>
        <v/>
      </c>
      <c r="T700" s="259" t="str">
        <f t="shared" si="296"/>
        <v/>
      </c>
      <c r="U700" s="259" t="e">
        <f t="shared" si="285"/>
        <v>#REF!</v>
      </c>
      <c r="V700" s="39"/>
      <c r="W700" s="39"/>
      <c r="Y700" s="526"/>
      <c r="Z700" s="5"/>
      <c r="AA700" s="5"/>
      <c r="AB700" s="5"/>
      <c r="AC700" s="5"/>
      <c r="AD700" s="5"/>
      <c r="AE700" s="5"/>
      <c r="AF700" s="5"/>
      <c r="AG700" s="5"/>
      <c r="AH700" s="5"/>
      <c r="AI700" s="5"/>
      <c r="AJ700" s="5"/>
      <c r="AK700" s="5"/>
      <c r="AL700" s="5"/>
      <c r="AM700" s="5"/>
      <c r="AN700" s="5"/>
      <c r="AO700" s="481"/>
      <c r="AP700" s="269"/>
      <c r="AQ700" s="269"/>
      <c r="AR700" s="600"/>
      <c r="AS700" s="269"/>
      <c r="AT700" s="598" t="str">
        <f t="shared" si="297"/>
        <v/>
      </c>
      <c r="AU700" s="598" t="str">
        <f t="shared" si="297"/>
        <v/>
      </c>
      <c r="AV700" s="269"/>
      <c r="AW700" s="598" t="str">
        <f t="shared" si="286"/>
        <v/>
      </c>
      <c r="AX700" s="598" t="str">
        <f t="shared" si="286"/>
        <v/>
      </c>
      <c r="AY700" s="269"/>
      <c r="AZ700" s="598" t="str">
        <f t="shared" si="287"/>
        <v/>
      </c>
      <c r="BA700" s="598" t="str">
        <f t="shared" si="287"/>
        <v/>
      </c>
      <c r="BB700" s="269"/>
      <c r="BC700" s="598" t="str">
        <f t="shared" si="288"/>
        <v/>
      </c>
      <c r="BD700" s="598" t="str">
        <f t="shared" si="288"/>
        <v/>
      </c>
      <c r="BE700" s="269"/>
      <c r="BF700" s="598" t="str">
        <f t="shared" si="289"/>
        <v/>
      </c>
      <c r="BG700" s="598" t="str">
        <f t="shared" si="289"/>
        <v/>
      </c>
      <c r="BH700" s="269"/>
      <c r="BI700" s="598" t="str">
        <f t="shared" si="290"/>
        <v/>
      </c>
      <c r="BJ700" s="598" t="str">
        <f t="shared" si="290"/>
        <v/>
      </c>
      <c r="BK700" s="269"/>
      <c r="BL700" s="598" t="str">
        <f t="shared" si="291"/>
        <v/>
      </c>
      <c r="BM700" s="598" t="str">
        <f t="shared" si="291"/>
        <v/>
      </c>
      <c r="BN700" s="269"/>
      <c r="BO700" s="598" t="str">
        <f t="shared" si="292"/>
        <v/>
      </c>
      <c r="BP700" s="598" t="str">
        <f t="shared" si="292"/>
        <v/>
      </c>
      <c r="BQ700" s="269"/>
      <c r="BR700" s="598" t="str">
        <f t="shared" si="293"/>
        <v/>
      </c>
      <c r="BS700" s="598" t="str">
        <f t="shared" si="293"/>
        <v/>
      </c>
      <c r="BT700" s="269"/>
      <c r="BU700" s="598" t="str">
        <f t="shared" si="294"/>
        <v/>
      </c>
      <c r="BV700" s="598" t="str">
        <f t="shared" si="294"/>
        <v/>
      </c>
      <c r="BW700" s="269"/>
      <c r="BX700" s="481"/>
    </row>
    <row r="701" spans="1:76" s="2" customFormat="1" ht="14">
      <c r="A701" s="87">
        <v>15</v>
      </c>
      <c r="B701" s="301" t="str">
        <f t="shared" si="284"/>
        <v xml:space="preserve">: </v>
      </c>
      <c r="C701" s="169"/>
      <c r="D701" s="169"/>
      <c r="E701" s="169"/>
      <c r="F701" s="169"/>
      <c r="G701" s="161"/>
      <c r="H701" s="162"/>
      <c r="I701" s="162"/>
      <c r="J701" s="170"/>
      <c r="K701" s="170"/>
      <c r="L701" s="170"/>
      <c r="M701" s="659" t="e">
        <f>CONCATENATE("t CO2-eq/ ",IF(#REF!="Implementation",AdoptionUnitOfMeasure,FunctionalUnitOfMeasure))</f>
        <v>#REF!</v>
      </c>
      <c r="N701" s="163"/>
      <c r="O701" s="163"/>
      <c r="P701" s="165"/>
      <c r="Q701" s="365"/>
      <c r="R701" s="259" t="str">
        <f t="shared" si="295"/>
        <v/>
      </c>
      <c r="S701" s="260" t="str">
        <f>IF(R701="","",IF(R715="Y",T701,IF(R701&gt;=R707-$AA$35*R711,IF(R701&lt;=R707+$AA$35*R711,R701,""),"")))</f>
        <v/>
      </c>
      <c r="T701" s="259" t="str">
        <f t="shared" si="296"/>
        <v/>
      </c>
      <c r="U701" s="259" t="e">
        <f t="shared" si="285"/>
        <v>#REF!</v>
      </c>
      <c r="V701" s="39"/>
      <c r="W701" s="39"/>
      <c r="Y701" s="526"/>
      <c r="Z701" s="5"/>
      <c r="AA701" s="5"/>
      <c r="AB701" s="5"/>
      <c r="AC701" s="5"/>
      <c r="AD701" s="5"/>
      <c r="AE701" s="5"/>
      <c r="AF701" s="5"/>
      <c r="AG701" s="5"/>
      <c r="AH701" s="5"/>
      <c r="AI701" s="5"/>
      <c r="AJ701" s="5"/>
      <c r="AK701" s="5"/>
      <c r="AL701" s="5"/>
      <c r="AM701" s="5"/>
      <c r="AN701" s="5"/>
      <c r="AO701" s="481"/>
      <c r="AP701" s="269"/>
      <c r="AQ701" s="269"/>
      <c r="AR701" s="600"/>
      <c r="AS701" s="269"/>
      <c r="AT701" s="598" t="str">
        <f t="shared" si="297"/>
        <v/>
      </c>
      <c r="AU701" s="598" t="str">
        <f t="shared" si="297"/>
        <v/>
      </c>
      <c r="AV701" s="269"/>
      <c r="AW701" s="598" t="str">
        <f t="shared" si="286"/>
        <v/>
      </c>
      <c r="AX701" s="598" t="str">
        <f t="shared" si="286"/>
        <v/>
      </c>
      <c r="AY701" s="269"/>
      <c r="AZ701" s="598" t="str">
        <f t="shared" si="287"/>
        <v/>
      </c>
      <c r="BA701" s="598" t="str">
        <f t="shared" si="287"/>
        <v/>
      </c>
      <c r="BB701" s="269"/>
      <c r="BC701" s="598" t="str">
        <f t="shared" si="288"/>
        <v/>
      </c>
      <c r="BD701" s="598" t="str">
        <f t="shared" si="288"/>
        <v/>
      </c>
      <c r="BE701" s="269"/>
      <c r="BF701" s="598" t="str">
        <f t="shared" si="289"/>
        <v/>
      </c>
      <c r="BG701" s="598" t="str">
        <f t="shared" si="289"/>
        <v/>
      </c>
      <c r="BH701" s="269"/>
      <c r="BI701" s="598" t="str">
        <f t="shared" si="290"/>
        <v/>
      </c>
      <c r="BJ701" s="598" t="str">
        <f t="shared" si="290"/>
        <v/>
      </c>
      <c r="BK701" s="269"/>
      <c r="BL701" s="598" t="str">
        <f t="shared" si="291"/>
        <v/>
      </c>
      <c r="BM701" s="598" t="str">
        <f t="shared" si="291"/>
        <v/>
      </c>
      <c r="BN701" s="269"/>
      <c r="BO701" s="598" t="str">
        <f t="shared" si="292"/>
        <v/>
      </c>
      <c r="BP701" s="598" t="str">
        <f t="shared" si="292"/>
        <v/>
      </c>
      <c r="BQ701" s="269"/>
      <c r="BR701" s="598" t="str">
        <f t="shared" si="293"/>
        <v/>
      </c>
      <c r="BS701" s="598" t="str">
        <f t="shared" si="293"/>
        <v/>
      </c>
      <c r="BT701" s="269"/>
      <c r="BU701" s="598" t="str">
        <f t="shared" si="294"/>
        <v/>
      </c>
      <c r="BV701" s="598" t="str">
        <f t="shared" si="294"/>
        <v/>
      </c>
      <c r="BW701" s="269"/>
      <c r="BX701" s="481"/>
    </row>
    <row r="702" spans="1:76" s="2" customFormat="1" ht="14">
      <c r="A702" s="87">
        <v>16</v>
      </c>
      <c r="B702" s="301" t="str">
        <f t="shared" si="284"/>
        <v xml:space="preserve">: </v>
      </c>
      <c r="C702" s="169"/>
      <c r="D702" s="169"/>
      <c r="E702" s="169"/>
      <c r="F702" s="169"/>
      <c r="G702" s="161"/>
      <c r="H702" s="162"/>
      <c r="I702" s="162"/>
      <c r="J702" s="170"/>
      <c r="K702" s="170"/>
      <c r="L702" s="170"/>
      <c r="M702" s="659" t="e">
        <f>CONCATENATE("t CO2-eq/ ",IF(#REF!="Implementation",AdoptionUnitOfMeasure,FunctionalUnitOfMeasure))</f>
        <v>#REF!</v>
      </c>
      <c r="N702" s="163"/>
      <c r="O702" s="163"/>
      <c r="P702" s="165"/>
      <c r="Q702" s="365"/>
      <c r="R702" s="259" t="str">
        <f t="shared" si="295"/>
        <v/>
      </c>
      <c r="S702" s="260" t="str">
        <f>IF(R702="","",IF(R715="Y",T702,IF(R702&gt;=R707-$AA$35*R711,IF(R702&lt;=R707+$AA$35*R711,R702,""),"")))</f>
        <v/>
      </c>
      <c r="T702" s="259" t="str">
        <f t="shared" si="296"/>
        <v/>
      </c>
      <c r="U702" s="259" t="e">
        <f t="shared" si="285"/>
        <v>#REF!</v>
      </c>
      <c r="V702" s="39"/>
      <c r="W702" s="39"/>
      <c r="Y702" s="526"/>
      <c r="Z702" s="5"/>
      <c r="AA702" s="5"/>
      <c r="AB702" s="5"/>
      <c r="AC702" s="5"/>
      <c r="AD702" s="5"/>
      <c r="AE702" s="5"/>
      <c r="AF702" s="5"/>
      <c r="AG702" s="5"/>
      <c r="AH702" s="5"/>
      <c r="AI702" s="5"/>
      <c r="AJ702" s="5"/>
      <c r="AK702" s="5"/>
      <c r="AL702" s="5"/>
      <c r="AM702" s="5"/>
      <c r="AN702" s="5"/>
      <c r="AO702" s="481"/>
      <c r="AP702" s="269"/>
      <c r="AQ702" s="269"/>
      <c r="AR702" s="600"/>
      <c r="AS702" s="269"/>
      <c r="AT702" s="598" t="str">
        <f t="shared" si="297"/>
        <v/>
      </c>
      <c r="AU702" s="598" t="str">
        <f t="shared" si="297"/>
        <v/>
      </c>
      <c r="AV702" s="269"/>
      <c r="AW702" s="598" t="str">
        <f t="shared" si="286"/>
        <v/>
      </c>
      <c r="AX702" s="598" t="str">
        <f t="shared" si="286"/>
        <v/>
      </c>
      <c r="AY702" s="269"/>
      <c r="AZ702" s="598" t="str">
        <f t="shared" si="287"/>
        <v/>
      </c>
      <c r="BA702" s="598" t="str">
        <f t="shared" si="287"/>
        <v/>
      </c>
      <c r="BB702" s="269"/>
      <c r="BC702" s="598" t="str">
        <f t="shared" si="288"/>
        <v/>
      </c>
      <c r="BD702" s="598" t="str">
        <f t="shared" si="288"/>
        <v/>
      </c>
      <c r="BE702" s="269"/>
      <c r="BF702" s="598" t="str">
        <f t="shared" si="289"/>
        <v/>
      </c>
      <c r="BG702" s="598" t="str">
        <f t="shared" si="289"/>
        <v/>
      </c>
      <c r="BH702" s="269"/>
      <c r="BI702" s="598" t="str">
        <f t="shared" si="290"/>
        <v/>
      </c>
      <c r="BJ702" s="598" t="str">
        <f t="shared" si="290"/>
        <v/>
      </c>
      <c r="BK702" s="269"/>
      <c r="BL702" s="598" t="str">
        <f t="shared" si="291"/>
        <v/>
      </c>
      <c r="BM702" s="598" t="str">
        <f t="shared" si="291"/>
        <v/>
      </c>
      <c r="BN702" s="269"/>
      <c r="BO702" s="598" t="str">
        <f t="shared" si="292"/>
        <v/>
      </c>
      <c r="BP702" s="598" t="str">
        <f t="shared" si="292"/>
        <v/>
      </c>
      <c r="BQ702" s="269"/>
      <c r="BR702" s="598" t="str">
        <f t="shared" si="293"/>
        <v/>
      </c>
      <c r="BS702" s="598" t="str">
        <f t="shared" si="293"/>
        <v/>
      </c>
      <c r="BT702" s="269"/>
      <c r="BU702" s="598" t="str">
        <f t="shared" si="294"/>
        <v/>
      </c>
      <c r="BV702" s="598" t="str">
        <f t="shared" si="294"/>
        <v/>
      </c>
      <c r="BW702" s="269"/>
      <c r="BX702" s="481"/>
    </row>
    <row r="703" spans="1:76" s="2" customFormat="1" ht="14">
      <c r="A703" s="87">
        <v>17</v>
      </c>
      <c r="B703" s="301" t="str">
        <f t="shared" si="284"/>
        <v xml:space="preserve">: </v>
      </c>
      <c r="C703" s="168"/>
      <c r="D703" s="162"/>
      <c r="E703" s="162"/>
      <c r="F703" s="169"/>
      <c r="G703" s="161"/>
      <c r="H703" s="162"/>
      <c r="I703" s="162"/>
      <c r="J703" s="170"/>
      <c r="K703" s="170"/>
      <c r="L703" s="170"/>
      <c r="M703" s="659" t="e">
        <f>CONCATENATE("t CO2-eq/ ",IF(#REF!="Implementation",AdoptionUnitOfMeasure,FunctionalUnitOfMeasure))</f>
        <v>#REF!</v>
      </c>
      <c r="N703" s="163"/>
      <c r="O703" s="163"/>
      <c r="P703" s="165"/>
      <c r="Q703" s="365"/>
      <c r="R703" s="259" t="str">
        <f t="shared" si="295"/>
        <v/>
      </c>
      <c r="S703" s="260" t="str">
        <f>IF(R703="","",IF(R715="Y",T703,IF(R703&gt;=R707-$AA$35*R711,IF(R703&lt;=R707+$AA$35*R711,R703,""),"")))</f>
        <v/>
      </c>
      <c r="T703" s="259" t="str">
        <f t="shared" si="296"/>
        <v/>
      </c>
      <c r="U703" s="259" t="e">
        <f t="shared" si="285"/>
        <v>#REF!</v>
      </c>
      <c r="V703" s="39"/>
      <c r="W703" s="39"/>
      <c r="Y703" s="526"/>
      <c r="Z703" s="5"/>
      <c r="AA703" s="5"/>
      <c r="AB703" s="5"/>
      <c r="AC703" s="5"/>
      <c r="AD703" s="5"/>
      <c r="AE703" s="5"/>
      <c r="AF703" s="5"/>
      <c r="AG703" s="5"/>
      <c r="AH703" s="5"/>
      <c r="AI703" s="5"/>
      <c r="AJ703" s="5"/>
      <c r="AK703" s="5"/>
      <c r="AL703" s="5"/>
      <c r="AM703" s="5"/>
      <c r="AN703" s="5"/>
      <c r="AO703" s="481"/>
      <c r="AP703" s="269"/>
      <c r="AQ703" s="269"/>
      <c r="AR703" s="600"/>
      <c r="AS703" s="269"/>
      <c r="AT703" s="598" t="str">
        <f t="shared" si="297"/>
        <v/>
      </c>
      <c r="AU703" s="598" t="str">
        <f t="shared" si="297"/>
        <v/>
      </c>
      <c r="AV703" s="269"/>
      <c r="AW703" s="598" t="str">
        <f t="shared" si="286"/>
        <v/>
      </c>
      <c r="AX703" s="598" t="str">
        <f t="shared" si="286"/>
        <v/>
      </c>
      <c r="AY703" s="269"/>
      <c r="AZ703" s="598" t="str">
        <f t="shared" si="287"/>
        <v/>
      </c>
      <c r="BA703" s="598" t="str">
        <f t="shared" si="287"/>
        <v/>
      </c>
      <c r="BB703" s="269"/>
      <c r="BC703" s="598" t="str">
        <f t="shared" si="288"/>
        <v/>
      </c>
      <c r="BD703" s="598" t="str">
        <f t="shared" si="288"/>
        <v/>
      </c>
      <c r="BE703" s="269"/>
      <c r="BF703" s="598" t="str">
        <f t="shared" si="289"/>
        <v/>
      </c>
      <c r="BG703" s="598" t="str">
        <f t="shared" si="289"/>
        <v/>
      </c>
      <c r="BH703" s="269"/>
      <c r="BI703" s="598" t="str">
        <f t="shared" si="290"/>
        <v/>
      </c>
      <c r="BJ703" s="598" t="str">
        <f t="shared" si="290"/>
        <v/>
      </c>
      <c r="BK703" s="269"/>
      <c r="BL703" s="598" t="str">
        <f t="shared" si="291"/>
        <v/>
      </c>
      <c r="BM703" s="598" t="str">
        <f t="shared" si="291"/>
        <v/>
      </c>
      <c r="BN703" s="269"/>
      <c r="BO703" s="598" t="str">
        <f t="shared" si="292"/>
        <v/>
      </c>
      <c r="BP703" s="598" t="str">
        <f t="shared" si="292"/>
        <v/>
      </c>
      <c r="BQ703" s="269"/>
      <c r="BR703" s="598" t="str">
        <f t="shared" si="293"/>
        <v/>
      </c>
      <c r="BS703" s="598" t="str">
        <f t="shared" si="293"/>
        <v/>
      </c>
      <c r="BT703" s="269"/>
      <c r="BU703" s="598" t="str">
        <f t="shared" si="294"/>
        <v/>
      </c>
      <c r="BV703" s="598" t="str">
        <f t="shared" si="294"/>
        <v/>
      </c>
      <c r="BW703" s="269"/>
      <c r="BX703" s="481"/>
    </row>
    <row r="704" spans="1:76" s="2" customFormat="1" ht="14">
      <c r="A704" s="87">
        <v>18</v>
      </c>
      <c r="B704" s="301" t="str">
        <f t="shared" si="284"/>
        <v xml:space="preserve">: </v>
      </c>
      <c r="C704" s="168"/>
      <c r="D704" s="162"/>
      <c r="E704" s="162"/>
      <c r="F704" s="169"/>
      <c r="G704" s="161"/>
      <c r="H704" s="162"/>
      <c r="I704" s="162"/>
      <c r="J704" s="170"/>
      <c r="K704" s="170"/>
      <c r="L704" s="170"/>
      <c r="M704" s="659" t="e">
        <f>CONCATENATE("t CO2-eq/ ",IF(#REF!="Implementation",AdoptionUnitOfMeasure,FunctionalUnitOfMeasure))</f>
        <v>#REF!</v>
      </c>
      <c r="N704" s="163"/>
      <c r="O704" s="163"/>
      <c r="P704" s="165"/>
      <c r="Q704" s="365"/>
      <c r="R704" s="259" t="str">
        <f t="shared" si="295"/>
        <v/>
      </c>
      <c r="S704" s="260" t="str">
        <f>IF(R704="","",IF(R715="Y",T704,IF(R704&gt;=R707-$AA$35*R711,IF(R704&lt;=R707+$AA$35*R711,R704,""),"")))</f>
        <v/>
      </c>
      <c r="T704" s="259" t="str">
        <f t="shared" si="296"/>
        <v/>
      </c>
      <c r="U704" s="259" t="e">
        <f t="shared" si="285"/>
        <v>#REF!</v>
      </c>
      <c r="V704" s="39"/>
      <c r="W704" s="39"/>
      <c r="Y704" s="526"/>
      <c r="Z704" s="5"/>
      <c r="AA704" s="5"/>
      <c r="AB704" s="5"/>
      <c r="AC704" s="5"/>
      <c r="AD704" s="5"/>
      <c r="AE704" s="5"/>
      <c r="AF704" s="5"/>
      <c r="AG704" s="5"/>
      <c r="AH704" s="5"/>
      <c r="AI704" s="5"/>
      <c r="AJ704" s="5"/>
      <c r="AK704" s="5"/>
      <c r="AL704" s="5"/>
      <c r="AM704" s="5"/>
      <c r="AN704" s="5"/>
      <c r="AO704" s="481"/>
      <c r="AP704" s="269"/>
      <c r="AQ704" s="269"/>
      <c r="AR704" s="600"/>
      <c r="AS704" s="269"/>
      <c r="AT704" s="598" t="str">
        <f t="shared" si="297"/>
        <v/>
      </c>
      <c r="AU704" s="598" t="str">
        <f t="shared" si="297"/>
        <v/>
      </c>
      <c r="AV704" s="269"/>
      <c r="AW704" s="598" t="str">
        <f t="shared" si="286"/>
        <v/>
      </c>
      <c r="AX704" s="598" t="str">
        <f t="shared" si="286"/>
        <v/>
      </c>
      <c r="AY704" s="269"/>
      <c r="AZ704" s="598" t="str">
        <f t="shared" si="287"/>
        <v/>
      </c>
      <c r="BA704" s="598" t="str">
        <f t="shared" si="287"/>
        <v/>
      </c>
      <c r="BB704" s="269"/>
      <c r="BC704" s="598" t="str">
        <f t="shared" si="288"/>
        <v/>
      </c>
      <c r="BD704" s="598" t="str">
        <f t="shared" si="288"/>
        <v/>
      </c>
      <c r="BE704" s="269"/>
      <c r="BF704" s="598" t="str">
        <f t="shared" si="289"/>
        <v/>
      </c>
      <c r="BG704" s="598" t="str">
        <f t="shared" si="289"/>
        <v/>
      </c>
      <c r="BH704" s="269"/>
      <c r="BI704" s="598" t="str">
        <f t="shared" si="290"/>
        <v/>
      </c>
      <c r="BJ704" s="598" t="str">
        <f t="shared" si="290"/>
        <v/>
      </c>
      <c r="BK704" s="269"/>
      <c r="BL704" s="598" t="str">
        <f t="shared" si="291"/>
        <v/>
      </c>
      <c r="BM704" s="598" t="str">
        <f t="shared" si="291"/>
        <v/>
      </c>
      <c r="BN704" s="269"/>
      <c r="BO704" s="598" t="str">
        <f t="shared" si="292"/>
        <v/>
      </c>
      <c r="BP704" s="598" t="str">
        <f t="shared" si="292"/>
        <v/>
      </c>
      <c r="BQ704" s="269"/>
      <c r="BR704" s="598" t="str">
        <f t="shared" si="293"/>
        <v/>
      </c>
      <c r="BS704" s="598" t="str">
        <f t="shared" si="293"/>
        <v/>
      </c>
      <c r="BT704" s="269"/>
      <c r="BU704" s="598" t="str">
        <f t="shared" si="294"/>
        <v/>
      </c>
      <c r="BV704" s="598" t="str">
        <f t="shared" si="294"/>
        <v/>
      </c>
      <c r="BW704" s="269"/>
      <c r="BX704" s="481"/>
    </row>
    <row r="705" spans="1:76" s="2" customFormat="1" ht="14">
      <c r="A705" s="87">
        <v>19</v>
      </c>
      <c r="B705" s="301" t="str">
        <f t="shared" si="284"/>
        <v xml:space="preserve">: </v>
      </c>
      <c r="C705" s="168"/>
      <c r="D705" s="162"/>
      <c r="E705" s="162"/>
      <c r="F705" s="169"/>
      <c r="G705" s="161"/>
      <c r="H705" s="162"/>
      <c r="I705" s="162"/>
      <c r="J705" s="170"/>
      <c r="K705" s="170"/>
      <c r="L705" s="170"/>
      <c r="M705" s="659" t="e">
        <f>CONCATENATE("t CO2-eq/ ",IF(#REF!="Implementation",AdoptionUnitOfMeasure,FunctionalUnitOfMeasure))</f>
        <v>#REF!</v>
      </c>
      <c r="N705" s="163"/>
      <c r="O705" s="163"/>
      <c r="P705" s="165"/>
      <c r="Q705" s="365"/>
      <c r="R705" s="259" t="str">
        <f t="shared" si="295"/>
        <v/>
      </c>
      <c r="S705" s="260" t="str">
        <f>IF(R705="","",IF(R715="Y",T705,IF(R705&gt;=R707-$AA$35*R711,IF(R705&lt;=R707+$AA$35*R711,R705,""),"")))</f>
        <v/>
      </c>
      <c r="T705" s="259" t="str">
        <f t="shared" si="296"/>
        <v/>
      </c>
      <c r="U705" s="259" t="e">
        <f t="shared" si="285"/>
        <v>#REF!</v>
      </c>
      <c r="V705" s="39"/>
      <c r="W705" s="39"/>
      <c r="Y705" s="526"/>
      <c r="Z705" s="5"/>
      <c r="AA705" s="5"/>
      <c r="AB705" s="5"/>
      <c r="AC705" s="5"/>
      <c r="AD705" s="5"/>
      <c r="AE705" s="5"/>
      <c r="AF705" s="5"/>
      <c r="AG705" s="5"/>
      <c r="AH705" s="5"/>
      <c r="AI705" s="5"/>
      <c r="AJ705" s="5"/>
      <c r="AK705" s="5"/>
      <c r="AL705" s="5"/>
      <c r="AM705" s="5"/>
      <c r="AN705" s="5"/>
      <c r="AO705" s="481"/>
      <c r="AP705" s="269"/>
      <c r="AQ705" s="269"/>
      <c r="AR705" s="600"/>
      <c r="AS705" s="269"/>
      <c r="AT705" s="598" t="str">
        <f t="shared" si="297"/>
        <v/>
      </c>
      <c r="AU705" s="598" t="str">
        <f t="shared" si="297"/>
        <v/>
      </c>
      <c r="AV705" s="269"/>
      <c r="AW705" s="598" t="str">
        <f t="shared" si="286"/>
        <v/>
      </c>
      <c r="AX705" s="598" t="str">
        <f t="shared" si="286"/>
        <v/>
      </c>
      <c r="AY705" s="269"/>
      <c r="AZ705" s="598" t="str">
        <f t="shared" si="287"/>
        <v/>
      </c>
      <c r="BA705" s="598" t="str">
        <f t="shared" si="287"/>
        <v/>
      </c>
      <c r="BB705" s="269"/>
      <c r="BC705" s="598" t="str">
        <f t="shared" si="288"/>
        <v/>
      </c>
      <c r="BD705" s="598" t="str">
        <f t="shared" si="288"/>
        <v/>
      </c>
      <c r="BE705" s="269"/>
      <c r="BF705" s="598" t="str">
        <f t="shared" si="289"/>
        <v/>
      </c>
      <c r="BG705" s="598" t="str">
        <f t="shared" si="289"/>
        <v/>
      </c>
      <c r="BH705" s="269"/>
      <c r="BI705" s="598" t="str">
        <f t="shared" si="290"/>
        <v/>
      </c>
      <c r="BJ705" s="598" t="str">
        <f t="shared" si="290"/>
        <v/>
      </c>
      <c r="BK705" s="269"/>
      <c r="BL705" s="598" t="str">
        <f t="shared" si="291"/>
        <v/>
      </c>
      <c r="BM705" s="598" t="str">
        <f t="shared" si="291"/>
        <v/>
      </c>
      <c r="BN705" s="269"/>
      <c r="BO705" s="598" t="str">
        <f t="shared" si="292"/>
        <v/>
      </c>
      <c r="BP705" s="598" t="str">
        <f t="shared" si="292"/>
        <v/>
      </c>
      <c r="BQ705" s="269"/>
      <c r="BR705" s="598" t="str">
        <f t="shared" si="293"/>
        <v/>
      </c>
      <c r="BS705" s="598" t="str">
        <f t="shared" si="293"/>
        <v/>
      </c>
      <c r="BT705" s="269"/>
      <c r="BU705" s="598" t="str">
        <f t="shared" si="294"/>
        <v/>
      </c>
      <c r="BV705" s="598" t="str">
        <f t="shared" si="294"/>
        <v/>
      </c>
      <c r="BW705" s="269"/>
      <c r="BX705" s="481"/>
    </row>
    <row r="706" spans="1:76" s="2" customFormat="1" ht="14">
      <c r="A706" s="87">
        <v>20</v>
      </c>
      <c r="B706" s="301" t="str">
        <f t="shared" si="284"/>
        <v xml:space="preserve">: </v>
      </c>
      <c r="C706" s="168"/>
      <c r="D706" s="162"/>
      <c r="E706" s="162"/>
      <c r="F706" s="169"/>
      <c r="G706" s="161"/>
      <c r="H706" s="162"/>
      <c r="I706" s="162"/>
      <c r="J706" s="170"/>
      <c r="K706" s="170"/>
      <c r="L706" s="170"/>
      <c r="M706" s="659" t="e">
        <f>CONCATENATE("t CO2-eq/ ",IF(#REF!="Implementation",AdoptionUnitOfMeasure,FunctionalUnitOfMeasure))</f>
        <v>#REF!</v>
      </c>
      <c r="N706" s="163"/>
      <c r="O706" s="163"/>
      <c r="P706" s="165"/>
      <c r="Q706" s="365"/>
      <c r="R706" s="259" t="str">
        <f t="shared" si="295"/>
        <v/>
      </c>
      <c r="S706" s="260" t="str">
        <f>IF(R706="","",IF(R715="Y",T706,IF(R706&gt;=R707-$AA$35*R711,IF(R706&lt;=R707+$AA$35*R711,R706,""),"")))</f>
        <v/>
      </c>
      <c r="T706" s="259" t="str">
        <f t="shared" si="296"/>
        <v/>
      </c>
      <c r="U706" s="259" t="e">
        <f t="shared" si="285"/>
        <v>#REF!</v>
      </c>
      <c r="V706" s="39"/>
      <c r="W706" s="39"/>
      <c r="Y706" s="526"/>
      <c r="Z706" s="5"/>
      <c r="AA706" s="5"/>
      <c r="AB706" s="5"/>
      <c r="AC706" s="5"/>
      <c r="AD706" s="5"/>
      <c r="AE706" s="5"/>
      <c r="AF706" s="5"/>
      <c r="AG706" s="5"/>
      <c r="AH706" s="5"/>
      <c r="AI706" s="5"/>
      <c r="AJ706" s="5"/>
      <c r="AK706" s="5"/>
      <c r="AL706" s="5"/>
      <c r="AM706" s="5"/>
      <c r="AN706" s="5"/>
      <c r="AO706" s="481"/>
      <c r="AP706" s="269"/>
      <c r="AQ706" s="269"/>
      <c r="AR706" s="600"/>
      <c r="AS706" s="269"/>
      <c r="AT706" s="598" t="str">
        <f t="shared" si="297"/>
        <v/>
      </c>
      <c r="AU706" s="598" t="str">
        <f t="shared" si="297"/>
        <v/>
      </c>
      <c r="AV706" s="269"/>
      <c r="AW706" s="598" t="str">
        <f t="shared" si="286"/>
        <v/>
      </c>
      <c r="AX706" s="598" t="str">
        <f t="shared" si="286"/>
        <v/>
      </c>
      <c r="AY706" s="269"/>
      <c r="AZ706" s="598" t="str">
        <f t="shared" si="287"/>
        <v/>
      </c>
      <c r="BA706" s="598" t="str">
        <f t="shared" si="287"/>
        <v/>
      </c>
      <c r="BB706" s="269"/>
      <c r="BC706" s="598" t="str">
        <f t="shared" si="288"/>
        <v/>
      </c>
      <c r="BD706" s="598" t="str">
        <f t="shared" si="288"/>
        <v/>
      </c>
      <c r="BE706" s="269"/>
      <c r="BF706" s="598" t="str">
        <f t="shared" si="289"/>
        <v/>
      </c>
      <c r="BG706" s="598" t="str">
        <f t="shared" si="289"/>
        <v/>
      </c>
      <c r="BH706" s="269"/>
      <c r="BI706" s="598" t="str">
        <f t="shared" si="290"/>
        <v/>
      </c>
      <c r="BJ706" s="598" t="str">
        <f t="shared" si="290"/>
        <v/>
      </c>
      <c r="BK706" s="269"/>
      <c r="BL706" s="598" t="str">
        <f t="shared" si="291"/>
        <v/>
      </c>
      <c r="BM706" s="598" t="str">
        <f t="shared" si="291"/>
        <v/>
      </c>
      <c r="BN706" s="269"/>
      <c r="BO706" s="598" t="str">
        <f t="shared" si="292"/>
        <v/>
      </c>
      <c r="BP706" s="598" t="str">
        <f t="shared" si="292"/>
        <v/>
      </c>
      <c r="BQ706" s="269"/>
      <c r="BR706" s="598" t="str">
        <f t="shared" si="293"/>
        <v/>
      </c>
      <c r="BS706" s="598" t="str">
        <f t="shared" si="293"/>
        <v/>
      </c>
      <c r="BT706" s="269"/>
      <c r="BU706" s="598" t="str">
        <f t="shared" si="294"/>
        <v/>
      </c>
      <c r="BV706" s="598" t="str">
        <f t="shared" si="294"/>
        <v/>
      </c>
      <c r="BW706" s="269"/>
      <c r="BX706" s="481"/>
    </row>
    <row r="707" spans="1:76" s="2" customFormat="1" ht="14">
      <c r="A707" s="87"/>
      <c r="B707" s="302" t="s">
        <v>159</v>
      </c>
      <c r="C707" s="240"/>
      <c r="D707" s="240"/>
      <c r="E707" s="240"/>
      <c r="F707" s="240"/>
      <c r="G707" s="174"/>
      <c r="H707" s="39"/>
      <c r="I707" s="175"/>
      <c r="J707" s="174"/>
      <c r="K707" s="174"/>
      <c r="L707" s="174" t="s">
        <v>99</v>
      </c>
      <c r="M707" s="174"/>
      <c r="N707" s="174"/>
      <c r="O707" s="165"/>
      <c r="P707" s="165"/>
      <c r="Q707" s="175" t="s">
        <v>31</v>
      </c>
      <c r="R707" s="261" t="e">
        <f>AVERAGE(R687:R706)</f>
        <v>#DIV/0!</v>
      </c>
      <c r="S707" s="261" t="e">
        <f>IF(R715="Y",SUM(S687:S706)/SUM(N687:N706),AVERAGE(S687:S706))</f>
        <v>#DIV/0!</v>
      </c>
      <c r="T707" s="262" t="e">
        <f>SUM(T687:T706)/SUM(N687:N706)</f>
        <v>#DIV/0!</v>
      </c>
      <c r="U707" s="269"/>
      <c r="V707" s="39"/>
      <c r="W707" s="39"/>
      <c r="Y707" s="601"/>
      <c r="Z707" s="5"/>
      <c r="AA707" s="5"/>
      <c r="AB707" s="5"/>
      <c r="AC707" s="5"/>
      <c r="AD707" s="5"/>
      <c r="AE707" s="5"/>
      <c r="AF707" s="5"/>
      <c r="AG707" s="5"/>
      <c r="AH707" s="5"/>
      <c r="AI707" s="5"/>
      <c r="AJ707" s="5"/>
      <c r="AK707" s="5"/>
      <c r="AL707" s="5"/>
      <c r="AM707" s="5"/>
      <c r="AN707" s="5"/>
      <c r="AO707" s="481"/>
      <c r="AP707" s="269"/>
      <c r="AQ707" s="269"/>
      <c r="AR707" s="269"/>
      <c r="AS707" s="602" t="s">
        <v>31</v>
      </c>
      <c r="AT707" s="603" t="e">
        <f>AVERAGE(AT687:AT706)</f>
        <v>#DIV/0!</v>
      </c>
      <c r="AU707" s="603" t="e">
        <f>SUM(AU687:AU706)/COUNTIF(AU687:AU706,"&gt;0")</f>
        <v>#DIV/0!</v>
      </c>
      <c r="AV707" s="602"/>
      <c r="AW707" s="603" t="e">
        <f>AVERAGE(AW687:AW706)</f>
        <v>#DIV/0!</v>
      </c>
      <c r="AX707" s="603" t="e">
        <f>SUM(AX687:AX706)/COUNTIF(AX687:AX706,"&gt;0")</f>
        <v>#DIV/0!</v>
      </c>
      <c r="AY707" s="269"/>
      <c r="AZ707" s="603" t="e">
        <f>AVERAGE(AZ687:AZ706)</f>
        <v>#DIV/0!</v>
      </c>
      <c r="BA707" s="603" t="e">
        <f>SUM(BA687:BA706)/COUNTIF(BA687:BA706,"&gt;0")</f>
        <v>#DIV/0!</v>
      </c>
      <c r="BB707" s="269"/>
      <c r="BC707" s="603" t="e">
        <f>AVERAGE(BC687:BC706)</f>
        <v>#DIV/0!</v>
      </c>
      <c r="BD707" s="603" t="e">
        <f>SUM(BD687:BD706)/COUNTIF(BD687:BD706,"&gt;0")</f>
        <v>#DIV/0!</v>
      </c>
      <c r="BE707" s="269"/>
      <c r="BF707" s="603" t="e">
        <f>AVERAGE(BF687:BF706)</f>
        <v>#DIV/0!</v>
      </c>
      <c r="BG707" s="603" t="e">
        <f>SUM(BG687:BG706)/COUNTIF(BG687:BG706,"&gt;0")</f>
        <v>#DIV/0!</v>
      </c>
      <c r="BH707" s="269"/>
      <c r="BI707" s="603" t="e">
        <f>AVERAGE(BI687:BI706)</f>
        <v>#DIV/0!</v>
      </c>
      <c r="BJ707" s="603" t="e">
        <f>SUM(BJ687:BJ706)/COUNTIF(BJ687:BJ706,"&gt;0")</f>
        <v>#DIV/0!</v>
      </c>
      <c r="BK707" s="602"/>
      <c r="BL707" s="603" t="e">
        <f>AVERAGE(BL687:BL706)</f>
        <v>#DIV/0!</v>
      </c>
      <c r="BM707" s="603" t="e">
        <f>SUM(BM687:BM706)/COUNTIF(BM687:BM706,"&gt;0")</f>
        <v>#DIV/0!</v>
      </c>
      <c r="BN707" s="269"/>
      <c r="BO707" s="603" t="e">
        <f>AVERAGE(BO687:BO706)</f>
        <v>#DIV/0!</v>
      </c>
      <c r="BP707" s="603" t="e">
        <f>SUM(BP687:BP706)/COUNTIF(BP687:BP706,"&gt;0")</f>
        <v>#DIV/0!</v>
      </c>
      <c r="BQ707" s="269"/>
      <c r="BR707" s="603" t="e">
        <f>AVERAGE(BR687:BR706)</f>
        <v>#DIV/0!</v>
      </c>
      <c r="BS707" s="603" t="e">
        <f>SUM(BS687:BS706)/COUNTIF(BS687:BS706,"&gt;0")</f>
        <v>#DIV/0!</v>
      </c>
      <c r="BT707" s="269"/>
      <c r="BU707" s="603" t="e">
        <f>AVERAGE(BU687:BU706)</f>
        <v>#DIV/0!</v>
      </c>
      <c r="BV707" s="603" t="e">
        <f>SUM(BV687:BV706)/COUNTIF(BV687:BV706,"&gt;0")</f>
        <v>#DIV/0!</v>
      </c>
      <c r="BW707" s="269"/>
      <c r="BX707" s="481"/>
    </row>
    <row r="708" spans="1:76" s="2" customFormat="1" ht="15">
      <c r="A708" s="87"/>
      <c r="B708" s="302" t="s">
        <v>160</v>
      </c>
      <c r="C708" s="173" t="s">
        <v>112</v>
      </c>
      <c r="D708" s="851"/>
      <c r="E708" s="852"/>
      <c r="F708" s="852"/>
      <c r="G708" s="852"/>
      <c r="H708" s="852"/>
      <c r="I708" s="852"/>
      <c r="J708" s="853"/>
      <c r="K708" s="174"/>
      <c r="L708" s="174"/>
      <c r="M708" s="174"/>
      <c r="N708" s="174"/>
      <c r="O708" s="165"/>
      <c r="P708" s="165"/>
      <c r="Q708" s="366" t="s">
        <v>33</v>
      </c>
      <c r="R708" s="367" t="e">
        <f>R707+U708*R711</f>
        <v>#DIV/0!</v>
      </c>
      <c r="S708" s="367" t="e">
        <f>S707+U708*S711</f>
        <v>#DIV/0!</v>
      </c>
      <c r="T708" s="367" t="e">
        <f>T707+U708*T711</f>
        <v>#DIV/0!</v>
      </c>
      <c r="U708" s="368">
        <v>1</v>
      </c>
      <c r="V708" s="50" t="s">
        <v>142</v>
      </c>
      <c r="W708" s="39"/>
      <c r="X708" t="s">
        <v>273</v>
      </c>
      <c r="Y708" s="605"/>
      <c r="Z708" s="5"/>
      <c r="AA708" s="5"/>
      <c r="AB708" s="5"/>
      <c r="AC708" s="5"/>
      <c r="AD708" s="5"/>
      <c r="AE708" s="5"/>
      <c r="AF708" s="5"/>
      <c r="AG708" s="5"/>
      <c r="AH708" s="5"/>
      <c r="AI708" s="5"/>
      <c r="AJ708" s="5"/>
      <c r="AK708" s="5"/>
      <c r="AL708" s="5"/>
      <c r="AM708" s="5"/>
      <c r="AN708" s="5"/>
      <c r="AO708" s="481"/>
      <c r="AP708" s="269"/>
      <c r="AQ708" s="269"/>
      <c r="AR708" s="269"/>
      <c r="AS708" s="606" t="s">
        <v>33</v>
      </c>
      <c r="AT708" s="607" t="e">
        <f>AT707+(AT713*AT710)</f>
        <v>#DIV/0!</v>
      </c>
      <c r="AU708" s="607" t="e">
        <f>AU707+(AU713*AT710)</f>
        <v>#DIV/0!</v>
      </c>
      <c r="AV708" s="606"/>
      <c r="AW708" s="607" t="e">
        <f>AW707+(AW713*AW710)</f>
        <v>#DIV/0!</v>
      </c>
      <c r="AX708" s="607" t="e">
        <f>AX707+(AX713*AW710)</f>
        <v>#DIV/0!</v>
      </c>
      <c r="AY708" s="269"/>
      <c r="AZ708" s="607" t="e">
        <f>AZ707+(AZ713*AZ710)</f>
        <v>#DIV/0!</v>
      </c>
      <c r="BA708" s="607" t="e">
        <f>BA707+(BA713*AZ710)</f>
        <v>#DIV/0!</v>
      </c>
      <c r="BB708" s="269"/>
      <c r="BC708" s="607" t="e">
        <f>BC707+(BC713*BC710)</f>
        <v>#DIV/0!</v>
      </c>
      <c r="BD708" s="607" t="e">
        <f>BD707+(BD713*BC710)</f>
        <v>#DIV/0!</v>
      </c>
      <c r="BE708" s="269"/>
      <c r="BF708" s="607" t="e">
        <f>BF707+(BF713*BF710)</f>
        <v>#DIV/0!</v>
      </c>
      <c r="BG708" s="607" t="e">
        <f>BG707+(BG713*BF710)</f>
        <v>#DIV/0!</v>
      </c>
      <c r="BH708" s="269"/>
      <c r="BI708" s="607" t="e">
        <f>BI707+(BI713*BI710)</f>
        <v>#DIV/0!</v>
      </c>
      <c r="BJ708" s="607" t="e">
        <f>BJ707+(BJ713*BI710)</f>
        <v>#DIV/0!</v>
      </c>
      <c r="BK708" s="606"/>
      <c r="BL708" s="607" t="e">
        <f>BL707+(BL713*BL710)</f>
        <v>#DIV/0!</v>
      </c>
      <c r="BM708" s="607" t="e">
        <f>BM707+(BM713*BL710)</f>
        <v>#DIV/0!</v>
      </c>
      <c r="BN708" s="269"/>
      <c r="BO708" s="607" t="e">
        <f>BO707+(BO713*BO710)</f>
        <v>#DIV/0!</v>
      </c>
      <c r="BP708" s="607" t="e">
        <f>BP707+(BP713*BO710)</f>
        <v>#DIV/0!</v>
      </c>
      <c r="BQ708" s="269"/>
      <c r="BR708" s="607" t="e">
        <f>BR707+(BR713*BR710)</f>
        <v>#DIV/0!</v>
      </c>
      <c r="BS708" s="607" t="e">
        <f>BS707+(BS713*BR710)</f>
        <v>#DIV/0!</v>
      </c>
      <c r="BT708" s="269"/>
      <c r="BU708" s="607" t="e">
        <f>BU707+(BU713*BU710)</f>
        <v>#DIV/0!</v>
      </c>
      <c r="BV708" s="607" t="e">
        <f>BV707+(BV713*BU710)</f>
        <v>#DIV/0!</v>
      </c>
      <c r="BW708" s="269"/>
      <c r="BX708" s="481"/>
    </row>
    <row r="709" spans="1:76" s="2" customFormat="1" ht="15">
      <c r="A709" s="87"/>
      <c r="B709" s="302" t="s">
        <v>161</v>
      </c>
      <c r="C709" s="179"/>
      <c r="D709" s="854"/>
      <c r="E709" s="855"/>
      <c r="F709" s="855"/>
      <c r="G709" s="855"/>
      <c r="H709" s="855"/>
      <c r="I709" s="855"/>
      <c r="J709" s="856"/>
      <c r="K709" s="39"/>
      <c r="L709" s="39"/>
      <c r="M709" s="174"/>
      <c r="N709" s="174"/>
      <c r="O709" s="174"/>
      <c r="P709" s="174"/>
      <c r="Q709" s="366" t="s">
        <v>32</v>
      </c>
      <c r="R709" s="367" t="e">
        <f>IF($X709="Y",MIN(R687:R706),R707-$U709*R711)</f>
        <v>#DIV/0!</v>
      </c>
      <c r="S709" s="367" t="e">
        <f>IF($X709="Y",MIN(S687:S706),S707-$U709*S711)</f>
        <v>#DIV/0!</v>
      </c>
      <c r="T709" s="367" t="e">
        <f>IF($X709="Y",MIN(T687:T706),T707-$U709*T711)</f>
        <v>#DIV/0!</v>
      </c>
      <c r="U709" s="368">
        <v>1</v>
      </c>
      <c r="V709" s="50" t="s">
        <v>143</v>
      </c>
      <c r="W709" s="39"/>
      <c r="X709" s="369" t="s">
        <v>36</v>
      </c>
      <c r="Y709" s="605"/>
      <c r="Z709" s="5"/>
      <c r="AA709" s="5"/>
      <c r="AB709" s="5"/>
      <c r="AC709" s="5"/>
      <c r="AD709" s="5"/>
      <c r="AE709" s="5"/>
      <c r="AF709" s="5"/>
      <c r="AG709" s="5"/>
      <c r="AH709" s="5"/>
      <c r="AI709" s="5"/>
      <c r="AJ709" s="5"/>
      <c r="AK709" s="5"/>
      <c r="AL709" s="5"/>
      <c r="AM709" s="5"/>
      <c r="AN709" s="5"/>
      <c r="AO709" s="481"/>
      <c r="AP709" s="269"/>
      <c r="AQ709" s="269"/>
      <c r="AR709" s="269"/>
      <c r="AS709" s="606" t="s">
        <v>32</v>
      </c>
      <c r="AT709" s="607" t="e">
        <f>AT707-(AT713*AT711)</f>
        <v>#DIV/0!</v>
      </c>
      <c r="AU709" s="607" t="e">
        <f>AU707-(AU713*AT711)</f>
        <v>#DIV/0!</v>
      </c>
      <c r="AV709" s="606"/>
      <c r="AW709" s="607" t="e">
        <f>AW707-(AW713*AW711)</f>
        <v>#DIV/0!</v>
      </c>
      <c r="AX709" s="607" t="e">
        <f>AX707-(AX713*AW711)</f>
        <v>#DIV/0!</v>
      </c>
      <c r="AY709" s="269"/>
      <c r="AZ709" s="607" t="e">
        <f>AZ707-(AZ713*AZ711)</f>
        <v>#DIV/0!</v>
      </c>
      <c r="BA709" s="607" t="e">
        <f>BA707-(BA713*AZ711)</f>
        <v>#DIV/0!</v>
      </c>
      <c r="BB709" s="269"/>
      <c r="BC709" s="607" t="e">
        <f>BC707-(BC713*BC711)</f>
        <v>#DIV/0!</v>
      </c>
      <c r="BD709" s="607" t="e">
        <f>BD707-(BD713*BC711)</f>
        <v>#DIV/0!</v>
      </c>
      <c r="BE709" s="269"/>
      <c r="BF709" s="607" t="e">
        <f>BF707-(BF713*BF711)</f>
        <v>#DIV/0!</v>
      </c>
      <c r="BG709" s="607" t="e">
        <f>BG707-(BG713*BF711)</f>
        <v>#DIV/0!</v>
      </c>
      <c r="BH709" s="269"/>
      <c r="BI709" s="607" t="e">
        <f>BI707-(BI713*BI711)</f>
        <v>#DIV/0!</v>
      </c>
      <c r="BJ709" s="607" t="e">
        <f>BJ707-(BJ713*BI711)</f>
        <v>#DIV/0!</v>
      </c>
      <c r="BK709" s="606"/>
      <c r="BL709" s="607" t="e">
        <f>BL707-(BL713*BL711)</f>
        <v>#DIV/0!</v>
      </c>
      <c r="BM709" s="607" t="e">
        <f>BM707-(BM713*BL711)</f>
        <v>#DIV/0!</v>
      </c>
      <c r="BN709" s="269"/>
      <c r="BO709" s="607" t="e">
        <f>BO707-(BO713*BO711)</f>
        <v>#DIV/0!</v>
      </c>
      <c r="BP709" s="607" t="e">
        <f>BP707-(BP713*BO711)</f>
        <v>#DIV/0!</v>
      </c>
      <c r="BQ709" s="269"/>
      <c r="BR709" s="607" t="e">
        <f>BR707-(BR713*BR711)</f>
        <v>#DIV/0!</v>
      </c>
      <c r="BS709" s="607" t="e">
        <f>BS707-(BS713*BR711)</f>
        <v>#DIV/0!</v>
      </c>
      <c r="BT709" s="269"/>
      <c r="BU709" s="607" t="e">
        <f>BU707-(BU713*BU711)</f>
        <v>#DIV/0!</v>
      </c>
      <c r="BV709" s="607" t="e">
        <f>BV707-(BV713*BU711)</f>
        <v>#DIV/0!</v>
      </c>
      <c r="BW709" s="269"/>
      <c r="BX709" s="481"/>
    </row>
    <row r="710" spans="1:76" s="2" customFormat="1" ht="14">
      <c r="A710" s="87"/>
      <c r="B710" s="271"/>
      <c r="C710" s="179"/>
      <c r="D710" s="854"/>
      <c r="E710" s="855"/>
      <c r="F710" s="855"/>
      <c r="G710" s="855"/>
      <c r="H710" s="855"/>
      <c r="I710" s="855"/>
      <c r="J710" s="856"/>
      <c r="K710" s="174"/>
      <c r="L710" s="174"/>
      <c r="M710" s="174"/>
      <c r="N710" s="174"/>
      <c r="O710" s="174"/>
      <c r="P710" s="174"/>
      <c r="Q710" s="176" t="s">
        <v>10</v>
      </c>
      <c r="R710" s="263" t="e">
        <f>IF((0.67*R711)&gt;R707,"no","yes")</f>
        <v>#DIV/0!</v>
      </c>
      <c r="S710" s="263" t="e">
        <f>IF((0.67*S711)&gt;S707,"no","yes")</f>
        <v>#DIV/0!</v>
      </c>
      <c r="T710" s="263" t="e">
        <f>IF((0.67*T711)&gt;T707,"no","yes")</f>
        <v>#DIV/0!</v>
      </c>
      <c r="U710" s="174"/>
      <c r="V710" s="174"/>
      <c r="W710" s="174"/>
      <c r="Y710" s="605"/>
      <c r="Z710" s="5"/>
      <c r="AA710" s="5"/>
      <c r="AB710" s="5"/>
      <c r="AC710" s="5"/>
      <c r="AD710" s="5"/>
      <c r="AE710" s="5"/>
      <c r="AF710" s="5"/>
      <c r="AG710" s="5"/>
      <c r="AH710" s="5"/>
      <c r="AI710" s="5"/>
      <c r="AJ710" s="5"/>
      <c r="AK710" s="5"/>
      <c r="AL710" s="5"/>
      <c r="AM710" s="5"/>
      <c r="AN710" s="5"/>
      <c r="AO710" s="481"/>
      <c r="AP710" s="265"/>
      <c r="AQ710" s="265"/>
      <c r="AR710" s="849" t="s">
        <v>132</v>
      </c>
      <c r="AS710" s="850"/>
      <c r="AT710" s="609">
        <v>1</v>
      </c>
      <c r="AU710" s="265"/>
      <c r="AV710" s="619"/>
      <c r="AW710" s="609">
        <v>1</v>
      </c>
      <c r="AX710" s="265"/>
      <c r="AY710" s="265"/>
      <c r="AZ710" s="609">
        <v>1</v>
      </c>
      <c r="BA710" s="265"/>
      <c r="BB710" s="265"/>
      <c r="BC710" s="609">
        <v>1</v>
      </c>
      <c r="BD710" s="265"/>
      <c r="BE710" s="265"/>
      <c r="BF710" s="609">
        <v>1</v>
      </c>
      <c r="BG710" s="265"/>
      <c r="BH710" s="265"/>
      <c r="BI710" s="609">
        <v>1</v>
      </c>
      <c r="BJ710" s="265"/>
      <c r="BK710" s="606"/>
      <c r="BL710" s="609">
        <v>1</v>
      </c>
      <c r="BM710" s="265"/>
      <c r="BN710" s="265"/>
      <c r="BO710" s="609">
        <v>1</v>
      </c>
      <c r="BP710" s="265"/>
      <c r="BQ710" s="265"/>
      <c r="BR710" s="609">
        <v>1</v>
      </c>
      <c r="BS710" s="265"/>
      <c r="BT710" s="265"/>
      <c r="BU710" s="609">
        <v>1</v>
      </c>
      <c r="BV710" s="265"/>
      <c r="BW710" s="265"/>
      <c r="BX710" s="481"/>
    </row>
    <row r="711" spans="1:76" s="2" customFormat="1" ht="14">
      <c r="B711" s="5"/>
      <c r="C711" s="179"/>
      <c r="D711" s="854"/>
      <c r="E711" s="855"/>
      <c r="F711" s="855"/>
      <c r="G711" s="855"/>
      <c r="H711" s="855"/>
      <c r="I711" s="855"/>
      <c r="J711" s="856"/>
      <c r="K711" s="174"/>
      <c r="L711" s="174"/>
      <c r="M711" s="50"/>
      <c r="N711" s="50"/>
      <c r="O711" s="174"/>
      <c r="P711" s="174"/>
      <c r="Q711" s="176" t="s">
        <v>11</v>
      </c>
      <c r="R711" s="263" t="e">
        <f>_xlfn.STDEV.P(R687:R706)</f>
        <v>#DIV/0!</v>
      </c>
      <c r="S711" s="263" t="e">
        <f t="array" ref="S711">IF(R715="Y",SQRT(SUM(IFERROR(N687:N706*(R687:R706-(S707))^2,0))/((COUNTIFS(N687:N706,"&lt;&gt;"&amp;"")-1)/COUNTIFS(N687:N706,"&lt;&gt;"&amp;"")*SUM(N687:N706))),_xlfn.STDEV.P(S687:S706))</f>
        <v>#DIV/0!</v>
      </c>
      <c r="T711" s="263" t="e">
        <f t="array" ref="T711">SQRT(SUM(IFERROR(N687:N706*(R687:R706-(T707))^2,0))/((COUNTIFS(N687:N706,"&lt;&gt;"&amp;"")-1)/COUNTIFS(N687:N706,"&lt;&gt;"&amp;"")*SUM(N687:N706)))</f>
        <v>#DIV/0!</v>
      </c>
      <c r="U711" s="174"/>
      <c r="V711" s="174"/>
      <c r="W711" s="174"/>
      <c r="Y711" s="605"/>
      <c r="Z711" s="5"/>
      <c r="AA711" s="5"/>
      <c r="AB711" s="5"/>
      <c r="AC711" s="5"/>
      <c r="AD711" s="5"/>
      <c r="AE711" s="5"/>
      <c r="AF711" s="5"/>
      <c r="AG711" s="5"/>
      <c r="AH711" s="5"/>
      <c r="AI711" s="5"/>
      <c r="AJ711" s="5"/>
      <c r="AK711" s="5"/>
      <c r="AL711" s="5"/>
      <c r="AM711" s="5"/>
      <c r="AN711" s="5"/>
      <c r="AO711" s="481"/>
      <c r="AP711" s="265"/>
      <c r="AQ711" s="265"/>
      <c r="AR711" s="849"/>
      <c r="AS711" s="850"/>
      <c r="AT711" s="609">
        <v>1</v>
      </c>
      <c r="AU711" s="265"/>
      <c r="AV711" s="619"/>
      <c r="AW711" s="609">
        <v>1</v>
      </c>
      <c r="AX711" s="265"/>
      <c r="AY711" s="265"/>
      <c r="AZ711" s="609">
        <v>1</v>
      </c>
      <c r="BA711" s="265"/>
      <c r="BB711" s="265"/>
      <c r="BC711" s="609">
        <v>1</v>
      </c>
      <c r="BD711" s="265"/>
      <c r="BE711" s="265"/>
      <c r="BF711" s="609">
        <v>1</v>
      </c>
      <c r="BG711" s="265"/>
      <c r="BH711" s="265"/>
      <c r="BI711" s="609">
        <v>1</v>
      </c>
      <c r="BJ711" s="265"/>
      <c r="BK711" s="606"/>
      <c r="BL711" s="609">
        <v>1</v>
      </c>
      <c r="BM711" s="265"/>
      <c r="BN711" s="265"/>
      <c r="BO711" s="609">
        <v>1</v>
      </c>
      <c r="BP711" s="265"/>
      <c r="BQ711" s="265"/>
      <c r="BR711" s="609">
        <v>1</v>
      </c>
      <c r="BS711" s="265"/>
      <c r="BT711" s="265"/>
      <c r="BU711" s="609">
        <v>1</v>
      </c>
      <c r="BV711" s="265"/>
      <c r="BW711" s="265"/>
      <c r="BX711" s="481"/>
    </row>
    <row r="712" spans="1:76" s="2" customFormat="1" ht="14">
      <c r="B712" s="5"/>
      <c r="C712" s="159"/>
      <c r="D712" s="854"/>
      <c r="E712" s="855"/>
      <c r="F712" s="855"/>
      <c r="G712" s="855"/>
      <c r="H712" s="855"/>
      <c r="I712" s="855"/>
      <c r="J712" s="856"/>
      <c r="K712" s="174"/>
      <c r="L712" s="174"/>
      <c r="M712" s="174"/>
      <c r="N712" s="174"/>
      <c r="O712" s="174"/>
      <c r="P712" s="174"/>
      <c r="Q712" s="183" t="s">
        <v>98</v>
      </c>
      <c r="R712" s="264">
        <f>COUNTIF(R687:R706,"&gt;0")</f>
        <v>0</v>
      </c>
      <c r="S712" s="264">
        <f>COUNTIF(S687:S706,"&gt;0")</f>
        <v>0</v>
      </c>
      <c r="T712" s="265"/>
      <c r="U712" s="184" t="s">
        <v>55</v>
      </c>
      <c r="V712" s="174"/>
      <c r="W712" s="174"/>
      <c r="Y712" s="526"/>
      <c r="Z712" s="5"/>
      <c r="AA712" s="5"/>
      <c r="AB712" s="5"/>
      <c r="AC712" s="5"/>
      <c r="AD712" s="5"/>
      <c r="AE712" s="5"/>
      <c r="AF712" s="5"/>
      <c r="AG712" s="5"/>
      <c r="AH712" s="5"/>
      <c r="AI712" s="5"/>
      <c r="AJ712" s="5"/>
      <c r="AK712" s="5"/>
      <c r="AL712" s="5"/>
      <c r="AM712" s="5"/>
      <c r="AN712" s="5"/>
      <c r="AO712" s="481"/>
      <c r="AP712" s="265"/>
      <c r="AQ712" s="265"/>
      <c r="AR712" s="265"/>
      <c r="AS712" s="606" t="s">
        <v>10</v>
      </c>
      <c r="AT712" s="607" t="e">
        <f>IF((0.67*AT713)&gt;AT707,"no","yes")</f>
        <v>#DIV/0!</v>
      </c>
      <c r="AU712" s="607" t="e">
        <f>IF((0.67*AU713)&gt;AU707,"no","yes")</f>
        <v>#DIV/0!</v>
      </c>
      <c r="AV712" s="606"/>
      <c r="AW712" s="607" t="e">
        <f>IF((0.67*AW713)&gt;AW707,"no","yes")</f>
        <v>#DIV/0!</v>
      </c>
      <c r="AX712" s="607" t="e">
        <f>IF((0.67*AX713)&gt;AX707,"no","yes")</f>
        <v>#DIV/0!</v>
      </c>
      <c r="AY712" s="265"/>
      <c r="AZ712" s="607" t="e">
        <f>IF((0.67*AZ713)&gt;AZ707,"no","yes")</f>
        <v>#DIV/0!</v>
      </c>
      <c r="BA712" s="607" t="e">
        <f>IF((0.67*BA713)&gt;BA707,"no","yes")</f>
        <v>#DIV/0!</v>
      </c>
      <c r="BB712" s="265"/>
      <c r="BC712" s="607" t="e">
        <f>IF((0.67*BC713)&gt;BC707,"no","yes")</f>
        <v>#DIV/0!</v>
      </c>
      <c r="BD712" s="607" t="e">
        <f>IF((0.67*BD713)&gt;BD707,"no","yes")</f>
        <v>#DIV/0!</v>
      </c>
      <c r="BE712" s="265"/>
      <c r="BF712" s="607" t="e">
        <f>IF((0.67*BF713)&gt;BF707,"no","yes")</f>
        <v>#DIV/0!</v>
      </c>
      <c r="BG712" s="607" t="e">
        <f>IF((0.67*BG713)&gt;BG707,"no","yes")</f>
        <v>#DIV/0!</v>
      </c>
      <c r="BH712" s="265"/>
      <c r="BI712" s="607" t="e">
        <f>IF((0.67*BI713)&gt;BI707,"no","yes")</f>
        <v>#DIV/0!</v>
      </c>
      <c r="BJ712" s="607" t="e">
        <f>IF((0.67*BJ713)&gt;BJ707,"no","yes")</f>
        <v>#DIV/0!</v>
      </c>
      <c r="BK712" s="611"/>
      <c r="BL712" s="607" t="e">
        <f>IF((0.67*BL713)&gt;BL707,"no","yes")</f>
        <v>#DIV/0!</v>
      </c>
      <c r="BM712" s="607" t="e">
        <f>IF((0.67*BM713)&gt;BM707,"no","yes")</f>
        <v>#DIV/0!</v>
      </c>
      <c r="BN712" s="265"/>
      <c r="BO712" s="607" t="e">
        <f>IF((0.67*BO713)&gt;BO707,"no","yes")</f>
        <v>#DIV/0!</v>
      </c>
      <c r="BP712" s="607" t="e">
        <f>IF((0.67*BP713)&gt;BP707,"no","yes")</f>
        <v>#DIV/0!</v>
      </c>
      <c r="BQ712" s="265"/>
      <c r="BR712" s="607" t="e">
        <f>IF((0.67*BR713)&gt;BR707,"no","yes")</f>
        <v>#DIV/0!</v>
      </c>
      <c r="BS712" s="607" t="e">
        <f>IF((0.67*BS713)&gt;BS707,"no","yes")</f>
        <v>#DIV/0!</v>
      </c>
      <c r="BT712" s="265"/>
      <c r="BU712" s="607" t="e">
        <f>IF((0.67*BU713)&gt;BU707,"no","yes")</f>
        <v>#DIV/0!</v>
      </c>
      <c r="BV712" s="607" t="e">
        <f>IF((0.67*BV713)&gt;BV707,"no","yes")</f>
        <v>#DIV/0!</v>
      </c>
      <c r="BW712" s="265"/>
      <c r="BX712" s="481"/>
    </row>
    <row r="713" spans="1:76" s="2" customFormat="1" ht="14">
      <c r="B713" s="5"/>
      <c r="C713" s="172"/>
      <c r="D713" s="854"/>
      <c r="E713" s="855"/>
      <c r="F713" s="855"/>
      <c r="G713" s="855"/>
      <c r="H713" s="855"/>
      <c r="I713" s="855"/>
      <c r="J713" s="856"/>
      <c r="K713" s="174"/>
      <c r="L713" s="174"/>
      <c r="M713" s="174"/>
      <c r="N713" s="174"/>
      <c r="O713" s="174"/>
      <c r="P713" s="174"/>
      <c r="Q713" s="174"/>
      <c r="R713" s="265"/>
      <c r="S713" s="267"/>
      <c r="T713" s="267"/>
      <c r="U713" s="185"/>
      <c r="V713" s="186"/>
      <c r="W713" s="187"/>
      <c r="Y713" s="526"/>
      <c r="Z713" s="5"/>
      <c r="AA713" s="5"/>
      <c r="AB713" s="5"/>
      <c r="AC713" s="5"/>
      <c r="AD713" s="5"/>
      <c r="AE713" s="5"/>
      <c r="AF713" s="5"/>
      <c r="AG713" s="5"/>
      <c r="AH713" s="5"/>
      <c r="AI713" s="5"/>
      <c r="AJ713" s="5"/>
      <c r="AK713" s="5"/>
      <c r="AL713" s="5"/>
      <c r="AM713" s="5"/>
      <c r="AN713" s="5"/>
      <c r="AO713" s="481"/>
      <c r="AP713" s="265"/>
      <c r="AQ713" s="265"/>
      <c r="AR713" s="265"/>
      <c r="AS713" s="606" t="s">
        <v>11</v>
      </c>
      <c r="AT713" s="607" t="e">
        <f>_xlfn.STDEV.P(AT687:AT706)</f>
        <v>#DIV/0!</v>
      </c>
      <c r="AU713" s="607" t="e">
        <f>_xlfn.STDEV.P(AU687:AU706)</f>
        <v>#DIV/0!</v>
      </c>
      <c r="AV713" s="606"/>
      <c r="AW713" s="607" t="e">
        <f>_xlfn.STDEV.P(AW687:AW706)</f>
        <v>#DIV/0!</v>
      </c>
      <c r="AX713" s="607" t="e">
        <f>_xlfn.STDEV.P(AX687:AX706)</f>
        <v>#DIV/0!</v>
      </c>
      <c r="AY713" s="265"/>
      <c r="AZ713" s="607" t="e">
        <f>_xlfn.STDEV.P(AZ687:AZ706)</f>
        <v>#DIV/0!</v>
      </c>
      <c r="BA713" s="607" t="e">
        <f>_xlfn.STDEV.P(BA687:BA706)</f>
        <v>#DIV/0!</v>
      </c>
      <c r="BB713" s="265"/>
      <c r="BC713" s="607" t="e">
        <f>_xlfn.STDEV.P(BC687:BC706)</f>
        <v>#DIV/0!</v>
      </c>
      <c r="BD713" s="607" t="e">
        <f>_xlfn.STDEV.P(BD687:BD706)</f>
        <v>#DIV/0!</v>
      </c>
      <c r="BE713" s="265"/>
      <c r="BF713" s="607" t="e">
        <f>_xlfn.STDEV.P(BF687:BF706)</f>
        <v>#DIV/0!</v>
      </c>
      <c r="BG713" s="607" t="e">
        <f>_xlfn.STDEV.P(BG687:BG706)</f>
        <v>#DIV/0!</v>
      </c>
      <c r="BH713" s="265"/>
      <c r="BI713" s="607" t="e">
        <f>_xlfn.STDEV.P(BI687:BI706)</f>
        <v>#DIV/0!</v>
      </c>
      <c r="BJ713" s="607" t="e">
        <f>_xlfn.STDEV.P(BJ687:BJ706)</f>
        <v>#DIV/0!</v>
      </c>
      <c r="BK713" s="265"/>
      <c r="BL713" s="607" t="e">
        <f>_xlfn.STDEV.P(BL687:BL706)</f>
        <v>#DIV/0!</v>
      </c>
      <c r="BM713" s="607" t="e">
        <f>_xlfn.STDEV.P(BM687:BM706)</f>
        <v>#DIV/0!</v>
      </c>
      <c r="BN713" s="265"/>
      <c r="BO713" s="607" t="e">
        <f>_xlfn.STDEV.P(BO687:BO706)</f>
        <v>#DIV/0!</v>
      </c>
      <c r="BP713" s="607" t="e">
        <f>_xlfn.STDEV.P(BP687:BP706)</f>
        <v>#DIV/0!</v>
      </c>
      <c r="BQ713" s="265"/>
      <c r="BR713" s="607" t="e">
        <f>_xlfn.STDEV.P(BR687:BR706)</f>
        <v>#DIV/0!</v>
      </c>
      <c r="BS713" s="607" t="e">
        <f>_xlfn.STDEV.P(BS687:BS706)</f>
        <v>#DIV/0!</v>
      </c>
      <c r="BT713" s="265"/>
      <c r="BU713" s="607" t="e">
        <f>_xlfn.STDEV.P(BU687:BU706)</f>
        <v>#DIV/0!</v>
      </c>
      <c r="BV713" s="607" t="e">
        <f>_xlfn.STDEV.P(BV687:BV706)</f>
        <v>#DIV/0!</v>
      </c>
      <c r="BW713" s="5"/>
      <c r="BX713" s="481"/>
    </row>
    <row r="714" spans="1:76" s="2" customFormat="1" ht="14">
      <c r="B714" s="5"/>
      <c r="C714" s="174"/>
      <c r="D714" s="857"/>
      <c r="E714" s="858"/>
      <c r="F714" s="858"/>
      <c r="G714" s="858"/>
      <c r="H714" s="858"/>
      <c r="I714" s="858"/>
      <c r="J714" s="859"/>
      <c r="R714" s="268" t="s">
        <v>137</v>
      </c>
      <c r="S714" s="270"/>
      <c r="T714" s="265"/>
      <c r="U714" s="189"/>
      <c r="V714" s="190"/>
      <c r="W714" s="191"/>
      <c r="Y714" s="526"/>
      <c r="Z714" s="5"/>
      <c r="AA714" s="5"/>
      <c r="AB714" s="5"/>
      <c r="AC714" s="5"/>
      <c r="AD714" s="5"/>
      <c r="AE714" s="5"/>
      <c r="AF714" s="5"/>
      <c r="AG714" s="5"/>
      <c r="AH714" s="5"/>
      <c r="AI714" s="5"/>
      <c r="AJ714" s="5"/>
      <c r="AK714" s="5"/>
      <c r="AL714" s="5"/>
      <c r="AM714" s="5"/>
      <c r="AN714" s="5"/>
      <c r="AO714" s="481"/>
      <c r="AP714" s="265"/>
      <c r="AQ714" s="265"/>
      <c r="AR714" s="265"/>
      <c r="AS714" s="611" t="s">
        <v>98</v>
      </c>
      <c r="AT714" s="612">
        <f>COUNTIF(AT687:AT706,"&gt;0")</f>
        <v>0</v>
      </c>
      <c r="AU714" s="612">
        <f>COUNTIF(AU687:AU706,"&gt;0")</f>
        <v>0</v>
      </c>
      <c r="AV714" s="611"/>
      <c r="AW714" s="612">
        <f>COUNTIF(AW687:AW706,"&gt;0")</f>
        <v>0</v>
      </c>
      <c r="AX714" s="612">
        <f>COUNTIF(AX687:AX706,"&gt;0")</f>
        <v>0</v>
      </c>
      <c r="AY714" s="265"/>
      <c r="AZ714" s="612">
        <f>COUNTIF(AZ687:AZ706,"&gt;0")</f>
        <v>0</v>
      </c>
      <c r="BA714" s="612">
        <f>COUNTIF(BA687:BA706,"&gt;0")</f>
        <v>0</v>
      </c>
      <c r="BB714" s="265"/>
      <c r="BC714" s="612">
        <f>COUNTIF(BC687:BC706,"&gt;0")</f>
        <v>0</v>
      </c>
      <c r="BD714" s="612">
        <f>COUNTIF(BD687:BD706,"&gt;0")</f>
        <v>0</v>
      </c>
      <c r="BE714" s="265"/>
      <c r="BF714" s="612">
        <f>COUNTIF(BF687:BF706,"&gt;0")</f>
        <v>0</v>
      </c>
      <c r="BG714" s="612">
        <f>COUNTIF(BG687:BG706,"&gt;0")</f>
        <v>0</v>
      </c>
      <c r="BH714" s="265"/>
      <c r="BI714" s="612">
        <f>COUNTIF(BI687:BI706,"&gt;0")</f>
        <v>0</v>
      </c>
      <c r="BJ714" s="612">
        <f>COUNTIF(BJ687:BJ706,"&gt;0")</f>
        <v>0</v>
      </c>
      <c r="BK714" s="265"/>
      <c r="BL714" s="612">
        <f>COUNTIF(BL687:BL706,"&gt;0")</f>
        <v>0</v>
      </c>
      <c r="BM714" s="612">
        <f>COUNTIF(BM687:BM706,"&gt;0")</f>
        <v>0</v>
      </c>
      <c r="BN714" s="265"/>
      <c r="BO714" s="612">
        <f>COUNTIF(BO687:BO706,"&gt;0")</f>
        <v>0</v>
      </c>
      <c r="BP714" s="612">
        <f>COUNTIF(BP687:BP706,"&gt;0")</f>
        <v>0</v>
      </c>
      <c r="BQ714" s="265"/>
      <c r="BR714" s="612">
        <f>COUNTIF(BR687:BR706,"&gt;0")</f>
        <v>0</v>
      </c>
      <c r="BS714" s="612">
        <f>COUNTIF(BS687:BS706,"&gt;0")</f>
        <v>0</v>
      </c>
      <c r="BT714" s="265"/>
      <c r="BU714" s="612">
        <f>COUNTIF(BU687:BU706,"&gt;0")</f>
        <v>0</v>
      </c>
      <c r="BV714" s="612">
        <f>COUNTIF(BV687:BV706,"&gt;0")</f>
        <v>0</v>
      </c>
      <c r="BW714" s="5"/>
      <c r="BX714" s="481"/>
    </row>
    <row r="715" spans="1:76" s="2" customFormat="1" ht="14">
      <c r="B715" s="5"/>
      <c r="C715" s="174"/>
      <c r="D715" s="203"/>
      <c r="E715" s="203"/>
      <c r="F715" s="203"/>
      <c r="G715" s="203"/>
      <c r="H715" s="203"/>
      <c r="I715" s="203"/>
      <c r="J715" s="203"/>
      <c r="R715" s="192" t="s">
        <v>36</v>
      </c>
      <c r="S715" s="83"/>
      <c r="T715" s="174"/>
      <c r="U715" s="189"/>
      <c r="V715" s="190"/>
      <c r="W715" s="191"/>
      <c r="Y715" s="526"/>
      <c r="Z715" s="5"/>
      <c r="AA715" s="5"/>
      <c r="AB715" s="5"/>
      <c r="AC715" s="5"/>
      <c r="AD715" s="5"/>
      <c r="AE715" s="5"/>
      <c r="AF715" s="5"/>
      <c r="AG715" s="5"/>
      <c r="AH715" s="5"/>
      <c r="AI715" s="5"/>
      <c r="AJ715" s="5"/>
      <c r="AK715" s="5"/>
      <c r="AL715" s="5"/>
      <c r="AM715" s="5"/>
      <c r="AN715" s="5"/>
      <c r="AO715" s="481"/>
      <c r="AP715" s="5"/>
      <c r="AQ715" s="5"/>
      <c r="AR715" s="5"/>
      <c r="AS715" s="310"/>
      <c r="AT715" s="310"/>
      <c r="AU715" s="310"/>
      <c r="AV715" s="310"/>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481"/>
    </row>
    <row r="716" spans="1:76" s="2" customFormat="1" ht="14">
      <c r="B716" s="5"/>
      <c r="C716" s="174"/>
      <c r="D716" s="203"/>
      <c r="E716" s="203"/>
      <c r="F716" s="203"/>
      <c r="G716" s="203"/>
      <c r="H716" s="203"/>
      <c r="I716" s="203"/>
      <c r="J716" s="203"/>
      <c r="R716" s="83"/>
      <c r="S716" s="83"/>
      <c r="T716" s="174"/>
      <c r="U716" s="193"/>
      <c r="V716" s="194"/>
      <c r="W716" s="195"/>
      <c r="Y716" s="526"/>
      <c r="Z716" s="5"/>
      <c r="AA716" s="5"/>
      <c r="AB716" s="5"/>
      <c r="AC716" s="5"/>
      <c r="AD716" s="5"/>
      <c r="AE716" s="5"/>
      <c r="AF716" s="5"/>
      <c r="AG716" s="5"/>
      <c r="AH716" s="5"/>
      <c r="AI716" s="5"/>
      <c r="AJ716" s="5"/>
      <c r="AK716" s="5"/>
      <c r="AL716" s="5"/>
      <c r="AM716" s="5"/>
      <c r="AN716" s="5"/>
      <c r="AO716" s="481"/>
      <c r="AP716" s="5"/>
      <c r="AQ716" s="5"/>
      <c r="AR716" s="5"/>
      <c r="AS716" s="310"/>
      <c r="AT716" s="310"/>
      <c r="AU716" s="310"/>
      <c r="AV716" s="310"/>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481"/>
    </row>
    <row r="717" spans="1:76" s="2" customFormat="1" ht="18">
      <c r="B717" s="5"/>
      <c r="C717" s="174"/>
      <c r="D717" s="203"/>
      <c r="E717" s="203"/>
      <c r="F717" s="203"/>
      <c r="G717" s="203"/>
      <c r="H717" s="203"/>
      <c r="I717" s="203"/>
      <c r="J717" s="203"/>
      <c r="R717" s="83"/>
      <c r="S717" s="83"/>
      <c r="T717" s="174"/>
      <c r="U717" s="174"/>
      <c r="V717" s="174"/>
      <c r="W717" s="174"/>
      <c r="Y717" s="526"/>
      <c r="Z717" s="5"/>
      <c r="AA717" s="5"/>
      <c r="AB717" s="5"/>
      <c r="AC717" s="5"/>
      <c r="AD717" s="5"/>
      <c r="AE717" s="5"/>
      <c r="AF717" s="5"/>
      <c r="AG717" s="5"/>
      <c r="AH717" s="5"/>
      <c r="AI717" s="5"/>
      <c r="AJ717" s="5"/>
      <c r="AK717" s="5"/>
      <c r="AL717" s="5"/>
      <c r="AM717" s="5"/>
      <c r="AN717" s="5"/>
      <c r="AO717" s="615"/>
      <c r="AP717" s="627"/>
      <c r="AQ717" s="627"/>
      <c r="AR717" s="626"/>
      <c r="AS717" s="626"/>
      <c r="AT717" s="626"/>
      <c r="AU717" s="626"/>
      <c r="AV717" s="626"/>
      <c r="AW717" s="626"/>
      <c r="AX717" s="626"/>
      <c r="AY717" s="626"/>
      <c r="AZ717" s="626"/>
      <c r="BA717" s="626"/>
      <c r="BB717" s="626"/>
      <c r="BC717" s="626"/>
      <c r="BD717" s="626"/>
      <c r="BE717" s="626"/>
      <c r="BF717" s="626"/>
      <c r="BG717" s="626"/>
      <c r="BH717" s="626"/>
      <c r="BI717" s="626"/>
      <c r="BJ717" s="626"/>
      <c r="BK717" s="626"/>
      <c r="BL717" s="626"/>
      <c r="BM717" s="626"/>
      <c r="BN717" s="626"/>
      <c r="BO717" s="626"/>
      <c r="BP717" s="626"/>
      <c r="BQ717" s="626"/>
      <c r="BR717" s="626"/>
      <c r="BS717" s="626"/>
      <c r="BT717" s="626"/>
      <c r="BU717" s="626"/>
      <c r="BV717" s="626"/>
      <c r="BW717" s="626"/>
      <c r="BX717" s="615"/>
    </row>
    <row r="718" spans="1:76" s="2" customFormat="1" ht="14">
      <c r="B718" s="5"/>
      <c r="C718" s="174"/>
      <c r="D718" s="203"/>
      <c r="E718" s="203"/>
      <c r="F718" s="203"/>
      <c r="G718" s="203"/>
      <c r="H718" s="203"/>
      <c r="I718" s="203"/>
      <c r="J718" s="203"/>
      <c r="R718" s="83"/>
      <c r="S718" s="83"/>
      <c r="T718" s="83"/>
      <c r="U718" s="83"/>
      <c r="Y718" s="526"/>
      <c r="Z718" s="5"/>
      <c r="AA718" s="5"/>
      <c r="AB718" s="5"/>
      <c r="AC718" s="5"/>
      <c r="AD718" s="5"/>
      <c r="AE718" s="5"/>
      <c r="AF718" s="5"/>
      <c r="AG718" s="5"/>
      <c r="AH718" s="5"/>
      <c r="AI718" s="5"/>
      <c r="AJ718" s="5"/>
      <c r="AK718" s="5"/>
      <c r="AL718" s="5"/>
      <c r="AM718" s="5"/>
      <c r="AN718" s="5"/>
      <c r="AO718" s="481"/>
      <c r="AP718" s="310"/>
      <c r="AQ718" s="310"/>
      <c r="AR718" s="310"/>
      <c r="AS718" s="310"/>
      <c r="AT718" s="310"/>
      <c r="AU718" s="310"/>
      <c r="AV718" s="310"/>
      <c r="AW718" s="310"/>
      <c r="AX718" s="310"/>
      <c r="AY718" s="310"/>
      <c r="AZ718" s="310"/>
      <c r="BA718" s="310"/>
      <c r="BB718" s="310"/>
      <c r="BC718" s="310"/>
      <c r="BD718" s="310"/>
      <c r="BE718" s="310"/>
      <c r="BF718" s="310"/>
      <c r="BG718" s="310"/>
      <c r="BH718" s="310"/>
      <c r="BI718" s="310"/>
      <c r="BJ718" s="310"/>
      <c r="BK718" s="310"/>
      <c r="BL718" s="310"/>
      <c r="BM718" s="310"/>
      <c r="BN718" s="310"/>
      <c r="BO718" s="310"/>
      <c r="BP718" s="310"/>
      <c r="BQ718" s="310"/>
      <c r="BR718" s="310"/>
      <c r="BS718" s="310"/>
      <c r="BT718" s="632"/>
      <c r="BU718" s="310"/>
      <c r="BV718" s="310"/>
      <c r="BW718" s="310"/>
      <c r="BX718" s="481"/>
    </row>
    <row r="719" spans="1:76" s="2" customFormat="1" ht="14">
      <c r="B719" s="5"/>
      <c r="C719" s="174"/>
      <c r="D719" s="203"/>
      <c r="E719" s="203"/>
      <c r="F719" s="203"/>
      <c r="G719" s="203"/>
      <c r="H719" s="203"/>
      <c r="I719" s="203"/>
      <c r="J719" s="203"/>
      <c r="R719" s="83"/>
      <c r="S719" s="83"/>
      <c r="T719" s="83"/>
      <c r="U719" s="83"/>
      <c r="Y719" s="526"/>
      <c r="Z719" s="5"/>
      <c r="AA719" s="5"/>
      <c r="AB719" s="5"/>
      <c r="AC719" s="5"/>
      <c r="AD719" s="5"/>
      <c r="AE719" s="5"/>
      <c r="AF719" s="5"/>
      <c r="AG719" s="5"/>
      <c r="AH719" s="5"/>
      <c r="AI719" s="5"/>
      <c r="AJ719" s="5"/>
      <c r="AK719" s="5"/>
      <c r="AL719" s="5"/>
      <c r="AM719" s="5"/>
      <c r="AN719" s="5"/>
      <c r="AO719" s="481"/>
      <c r="AP719" s="310"/>
      <c r="AQ719" s="310"/>
      <c r="AR719" s="310"/>
      <c r="AS719" s="310"/>
      <c r="AT719" s="310"/>
      <c r="AU719" s="310"/>
      <c r="AV719" s="310"/>
      <c r="AW719" s="310"/>
      <c r="AX719" s="310"/>
      <c r="AY719" s="310"/>
      <c r="AZ719" s="310"/>
      <c r="BA719" s="310"/>
      <c r="BB719" s="310"/>
      <c r="BC719" s="310"/>
      <c r="BD719" s="310"/>
      <c r="BE719" s="310"/>
      <c r="BF719" s="310"/>
      <c r="BG719" s="310"/>
      <c r="BH719" s="310"/>
      <c r="BI719" s="310"/>
      <c r="BJ719" s="310"/>
      <c r="BK719" s="310"/>
      <c r="BL719" s="310"/>
      <c r="BM719" s="310"/>
      <c r="BN719" s="310"/>
      <c r="BO719" s="310"/>
      <c r="BP719" s="310"/>
      <c r="BQ719" s="310"/>
      <c r="BR719" s="310"/>
      <c r="BS719" s="310"/>
      <c r="BT719" s="632"/>
      <c r="BU719" s="310"/>
      <c r="BV719" s="310"/>
      <c r="BW719" s="310"/>
      <c r="BX719" s="481"/>
    </row>
    <row r="720" spans="1:76" s="22" customFormat="1" ht="18">
      <c r="A720" s="138">
        <f>A684+1</f>
        <v>20</v>
      </c>
      <c r="B720" s="298"/>
      <c r="C720" s="139" t="str">
        <f>VariableSolutionIndirectCO2</f>
        <v>Indirect CO2 Emissions per SOLUTION Implementation Unit (Select on Advanced Controls)</v>
      </c>
      <c r="D720" s="196"/>
      <c r="E720" s="196"/>
      <c r="F720" s="196"/>
      <c r="G720" s="196"/>
      <c r="H720" s="140"/>
      <c r="I720" s="140"/>
      <c r="J720" s="196"/>
      <c r="K720" s="196"/>
      <c r="L720" s="140"/>
      <c r="M720" s="140"/>
      <c r="N720" s="140"/>
      <c r="O720" s="140"/>
      <c r="P720" s="140"/>
      <c r="Q720" s="140"/>
      <c r="R720" s="839" t="s">
        <v>154</v>
      </c>
      <c r="S720" s="839"/>
      <c r="T720" s="839"/>
      <c r="U720" s="839"/>
      <c r="V720" s="140"/>
      <c r="W720" s="140"/>
      <c r="Y720" s="585"/>
      <c r="Z720" s="416"/>
      <c r="AA720" s="416"/>
      <c r="AB720" s="416"/>
      <c r="AC720" s="416"/>
      <c r="AD720" s="416"/>
      <c r="AE720" s="416"/>
      <c r="AF720" s="416"/>
      <c r="AG720" s="416"/>
      <c r="AH720" s="416"/>
      <c r="AI720" s="416"/>
      <c r="AJ720" s="416"/>
      <c r="AK720" s="416"/>
      <c r="AL720" s="416"/>
      <c r="AM720" s="416"/>
      <c r="AN720" s="416"/>
      <c r="AO720" s="416"/>
      <c r="AP720" s="568">
        <f>A720</f>
        <v>20</v>
      </c>
      <c r="AQ720" s="568" t="str">
        <f>C720</f>
        <v>Indirect CO2 Emissions per SOLUTION Implementation Unit (Select on Advanced Controls)</v>
      </c>
      <c r="AR720" s="416"/>
      <c r="AS720" s="585"/>
      <c r="AT720" s="585"/>
      <c r="AU720" s="585"/>
      <c r="AV720" s="585"/>
      <c r="AW720" s="416"/>
      <c r="AX720" s="416"/>
      <c r="AY720" s="416"/>
      <c r="AZ720" s="416"/>
      <c r="BA720" s="416"/>
      <c r="BB720" s="416"/>
      <c r="BC720" s="416"/>
      <c r="BD720" s="416"/>
      <c r="BE720" s="416"/>
      <c r="BF720" s="416"/>
      <c r="BG720" s="416"/>
      <c r="BH720" s="416"/>
      <c r="BI720" s="416"/>
      <c r="BJ720" s="416"/>
      <c r="BK720" s="416"/>
      <c r="BL720" s="416"/>
      <c r="BM720" s="416"/>
      <c r="BN720" s="416"/>
      <c r="BO720" s="416"/>
      <c r="BP720" s="416"/>
      <c r="BQ720" s="416"/>
      <c r="BR720" s="416"/>
      <c r="BS720" s="416"/>
      <c r="BT720" s="416"/>
      <c r="BU720" s="416"/>
      <c r="BV720" s="416"/>
      <c r="BW720" s="416"/>
      <c r="BX720" s="416"/>
    </row>
    <row r="721" spans="1:76" s="2" customFormat="1" ht="14">
      <c r="A721" s="199"/>
      <c r="B721" s="299"/>
      <c r="C721" s="199"/>
      <c r="D721" s="130"/>
      <c r="E721" s="130"/>
      <c r="F721" s="130"/>
      <c r="G721" s="130"/>
      <c r="H721" s="174"/>
      <c r="I721" s="174"/>
      <c r="J721" s="130"/>
      <c r="K721" s="130"/>
      <c r="L721" s="174"/>
      <c r="M721" s="174"/>
      <c r="N721" s="174"/>
      <c r="O721" s="174"/>
      <c r="P721" s="174"/>
      <c r="Q721" s="174"/>
      <c r="R721" s="174"/>
      <c r="S721" s="165"/>
      <c r="T721" s="165"/>
      <c r="U721" s="174"/>
      <c r="V721" s="174"/>
      <c r="W721" s="174"/>
      <c r="Y721" s="526"/>
      <c r="Z721" s="5"/>
      <c r="AA721" s="5"/>
      <c r="AB721" s="5"/>
      <c r="AC721" s="5"/>
      <c r="AD721" s="5"/>
      <c r="AE721" s="5"/>
      <c r="AF721" s="5"/>
      <c r="AG721" s="5"/>
      <c r="AH721" s="5"/>
      <c r="AI721" s="5"/>
      <c r="AJ721" s="5"/>
      <c r="AK721" s="5"/>
      <c r="AL721" s="5"/>
      <c r="AM721" s="5"/>
      <c r="AN721" s="5"/>
      <c r="AO721" s="481"/>
      <c r="AP721" s="269"/>
      <c r="AQ721" s="269"/>
      <c r="AR721" s="269"/>
      <c r="AS721" s="269"/>
      <c r="AT721" s="586" t="s">
        <v>230</v>
      </c>
      <c r="AU721" s="586"/>
      <c r="AV721" s="269"/>
      <c r="AW721" s="586" t="s">
        <v>1</v>
      </c>
      <c r="AX721" s="586"/>
      <c r="AY721" s="269"/>
      <c r="AZ721" s="586" t="s">
        <v>2</v>
      </c>
      <c r="BA721" s="586"/>
      <c r="BB721" s="269"/>
      <c r="BC721" s="586" t="s">
        <v>283</v>
      </c>
      <c r="BD721" s="586"/>
      <c r="BE721" s="269"/>
      <c r="BF721" s="586" t="s">
        <v>284</v>
      </c>
      <c r="BG721" s="586"/>
      <c r="BH721" s="269"/>
      <c r="BI721" s="586" t="s">
        <v>3</v>
      </c>
      <c r="BJ721" s="586"/>
      <c r="BK721" s="269"/>
      <c r="BL721" s="586" t="s">
        <v>4</v>
      </c>
      <c r="BM721" s="586"/>
      <c r="BN721" s="269"/>
      <c r="BO721" s="586" t="s">
        <v>5</v>
      </c>
      <c r="BP721" s="586"/>
      <c r="BQ721" s="269"/>
      <c r="BR721" s="586" t="s">
        <v>6</v>
      </c>
      <c r="BS721" s="586"/>
      <c r="BT721" s="269"/>
      <c r="BU721" s="586" t="s">
        <v>34</v>
      </c>
      <c r="BV721" s="586"/>
      <c r="BW721" s="269"/>
      <c r="BX721" s="481"/>
    </row>
    <row r="722" spans="1:76" s="2" customFormat="1" ht="31" thickBot="1">
      <c r="A722" s="173" t="s">
        <v>39</v>
      </c>
      <c r="B722" s="300" t="s">
        <v>9</v>
      </c>
      <c r="C722" s="211" t="s">
        <v>139</v>
      </c>
      <c r="D722" s="4" t="s">
        <v>40</v>
      </c>
      <c r="E722" s="4" t="s">
        <v>234</v>
      </c>
      <c r="F722" s="211" t="s">
        <v>113</v>
      </c>
      <c r="G722" s="211" t="s">
        <v>424</v>
      </c>
      <c r="H722" s="4" t="s">
        <v>59</v>
      </c>
      <c r="I722" s="695" t="s">
        <v>425</v>
      </c>
      <c r="J722" s="212" t="s">
        <v>133</v>
      </c>
      <c r="K722" s="149" t="s">
        <v>140</v>
      </c>
      <c r="L722" s="222" t="s">
        <v>100</v>
      </c>
      <c r="M722" s="151" t="s">
        <v>141</v>
      </c>
      <c r="N722" s="152" t="s">
        <v>135</v>
      </c>
      <c r="O722" s="151" t="s">
        <v>57</v>
      </c>
      <c r="P722" s="153"/>
      <c r="Q722" s="363" t="s">
        <v>272</v>
      </c>
      <c r="R722" s="364" t="s">
        <v>56</v>
      </c>
      <c r="S722" s="258" t="s">
        <v>41</v>
      </c>
      <c r="T722" s="364" t="s">
        <v>136</v>
      </c>
      <c r="U722" s="419" t="s">
        <v>42</v>
      </c>
      <c r="V722" s="153"/>
      <c r="W722" s="153"/>
      <c r="Y722" s="526"/>
      <c r="Z722" s="5"/>
      <c r="AA722" s="5"/>
      <c r="AB722" s="5"/>
      <c r="AC722" s="5"/>
      <c r="AD722" s="5"/>
      <c r="AE722" s="5"/>
      <c r="AF722" s="5"/>
      <c r="AG722" s="5"/>
      <c r="AH722" s="5"/>
      <c r="AI722" s="5"/>
      <c r="AJ722" s="5"/>
      <c r="AK722" s="5"/>
      <c r="AL722" s="5"/>
      <c r="AM722" s="5"/>
      <c r="AN722" s="5"/>
      <c r="AO722" s="481"/>
      <c r="AP722" s="594"/>
      <c r="AQ722" s="594"/>
      <c r="AR722" s="419" t="s">
        <v>131</v>
      </c>
      <c r="AS722" s="594"/>
      <c r="AT722" s="596" t="s">
        <v>56</v>
      </c>
      <c r="AU722" s="258" t="s">
        <v>41</v>
      </c>
      <c r="AV722" s="594"/>
      <c r="AW722" s="596" t="s">
        <v>56</v>
      </c>
      <c r="AX722" s="258" t="s">
        <v>41</v>
      </c>
      <c r="AY722" s="594"/>
      <c r="AZ722" s="596" t="s">
        <v>56</v>
      </c>
      <c r="BA722" s="258" t="s">
        <v>41</v>
      </c>
      <c r="BB722" s="594"/>
      <c r="BC722" s="596" t="s">
        <v>56</v>
      </c>
      <c r="BD722" s="258" t="s">
        <v>41</v>
      </c>
      <c r="BE722" s="594"/>
      <c r="BF722" s="596" t="s">
        <v>56</v>
      </c>
      <c r="BG722" s="258" t="s">
        <v>41</v>
      </c>
      <c r="BH722" s="594"/>
      <c r="BI722" s="596" t="s">
        <v>56</v>
      </c>
      <c r="BJ722" s="258" t="s">
        <v>41</v>
      </c>
      <c r="BK722" s="594"/>
      <c r="BL722" s="596" t="s">
        <v>56</v>
      </c>
      <c r="BM722" s="258" t="s">
        <v>41</v>
      </c>
      <c r="BN722" s="594"/>
      <c r="BO722" s="596" t="s">
        <v>56</v>
      </c>
      <c r="BP722" s="258" t="s">
        <v>41</v>
      </c>
      <c r="BQ722" s="594"/>
      <c r="BR722" s="596" t="s">
        <v>56</v>
      </c>
      <c r="BS722" s="258" t="s">
        <v>41</v>
      </c>
      <c r="BT722" s="594"/>
      <c r="BU722" s="596" t="s">
        <v>56</v>
      </c>
      <c r="BV722" s="258" t="s">
        <v>41</v>
      </c>
      <c r="BW722" s="594"/>
      <c r="BX722" s="481"/>
    </row>
    <row r="723" spans="1:76" s="2" customFormat="1" ht="14">
      <c r="A723" s="159">
        <v>1</v>
      </c>
      <c r="B723" s="301" t="str">
        <f t="shared" ref="B723:B742" si="298">CONCATENATE(E723,": ",C723)</f>
        <v xml:space="preserve">: </v>
      </c>
      <c r="C723" s="160"/>
      <c r="D723" s="160"/>
      <c r="E723" s="160"/>
      <c r="F723" s="160"/>
      <c r="G723" s="161"/>
      <c r="H723" s="162"/>
      <c r="I723" s="162"/>
      <c r="J723" s="163"/>
      <c r="K723" s="164"/>
      <c r="L723" s="170"/>
      <c r="M723" s="659" t="e">
        <f>CONCATENATE("t CO2-eq/ ",IF(#REF!="Implementation",AdoptionUnitOfMeasure,FunctionalUnitOfMeasure))</f>
        <v>#REF!</v>
      </c>
      <c r="N723" s="163"/>
      <c r="O723" s="163"/>
      <c r="P723" s="165"/>
      <c r="Q723" s="365"/>
      <c r="R723" s="259" t="str">
        <f>IF(Q723="Y","",IF(AND(L723="",J723=""),"",IF(L723="",J723,L723)))</f>
        <v/>
      </c>
      <c r="S723" s="260" t="str">
        <f>IF(R723="","",IF(R751="Y",T723,IF(R723&gt;=R743-$AA$35*R747,IF(R723&lt;=R743+$AA$35*R747,R723,""),"")))</f>
        <v/>
      </c>
      <c r="T723" s="259" t="str">
        <f>IF(Q723="Y","",IF(AND(L723="",J723=""),"",IF(L723="",J723*N723,L723*N723)))</f>
        <v/>
      </c>
      <c r="U723" s="259" t="e">
        <f t="shared" ref="U723:U742" si="299">IF(AND(M723="",K723=""),"",IF(M723="",K723,M723))</f>
        <v>#REF!</v>
      </c>
      <c r="V723" s="39"/>
      <c r="W723" s="39"/>
      <c r="Y723" s="526"/>
      <c r="Z723" s="5"/>
      <c r="AA723" s="5"/>
      <c r="AB723" s="5"/>
      <c r="AC723" s="5"/>
      <c r="AD723" s="5"/>
      <c r="AE723" s="5"/>
      <c r="AF723" s="5"/>
      <c r="AG723" s="5"/>
      <c r="AH723" s="5"/>
      <c r="AI723" s="5"/>
      <c r="AJ723" s="5"/>
      <c r="AK723" s="5"/>
      <c r="AL723" s="5"/>
      <c r="AM723" s="5"/>
      <c r="AN723" s="5"/>
      <c r="AO723" s="481"/>
      <c r="AP723" s="269"/>
      <c r="AQ723" s="269"/>
      <c r="AR723" s="597" t="e">
        <f>$U723</f>
        <v>#REF!</v>
      </c>
      <c r="AS723" s="269"/>
      <c r="AT723" s="598" t="str">
        <f>IF($E723=$AT$47,R723,"")</f>
        <v/>
      </c>
      <c r="AU723" s="598" t="str">
        <f>IF($E723=$AT$47,S723,"")</f>
        <v/>
      </c>
      <c r="AV723" s="269"/>
      <c r="AW723" s="598" t="str">
        <f t="shared" ref="AW723:AX742" si="300">IF($E723=$AW$83,R723,"")</f>
        <v/>
      </c>
      <c r="AX723" s="598" t="str">
        <f t="shared" si="300"/>
        <v/>
      </c>
      <c r="AY723" s="269"/>
      <c r="AZ723" s="598" t="str">
        <f t="shared" ref="AZ723:BA742" si="301">IF($E723=$AZ$83,R723,"")</f>
        <v/>
      </c>
      <c r="BA723" s="598" t="str">
        <f t="shared" si="301"/>
        <v/>
      </c>
      <c r="BB723" s="269"/>
      <c r="BC723" s="598" t="str">
        <f t="shared" ref="BC723:BD742" si="302">IF($E723=$BC$83,R723,"")</f>
        <v/>
      </c>
      <c r="BD723" s="598" t="str">
        <f t="shared" si="302"/>
        <v/>
      </c>
      <c r="BE723" s="269"/>
      <c r="BF723" s="598" t="str">
        <f t="shared" ref="BF723:BG742" si="303">IF($E723=$BF$83,R723,"")</f>
        <v/>
      </c>
      <c r="BG723" s="598" t="str">
        <f t="shared" si="303"/>
        <v/>
      </c>
      <c r="BH723" s="269"/>
      <c r="BI723" s="598" t="str">
        <f t="shared" ref="BI723:BJ742" si="304">IF($E723=$BI$83,R723,"")</f>
        <v/>
      </c>
      <c r="BJ723" s="598" t="str">
        <f t="shared" si="304"/>
        <v/>
      </c>
      <c r="BK723" s="269"/>
      <c r="BL723" s="598" t="str">
        <f t="shared" ref="BL723:BM742" si="305">IF($E723=$BL$83,R723,"")</f>
        <v/>
      </c>
      <c r="BM723" s="598" t="str">
        <f t="shared" si="305"/>
        <v/>
      </c>
      <c r="BN723" s="269"/>
      <c r="BO723" s="598" t="str">
        <f t="shared" ref="BO723:BP742" si="306">IF($E723=$BO$83,R723,"")</f>
        <v/>
      </c>
      <c r="BP723" s="598" t="str">
        <f t="shared" si="306"/>
        <v/>
      </c>
      <c r="BQ723" s="269"/>
      <c r="BR723" s="598" t="str">
        <f t="shared" ref="BR723:BS742" si="307">IF($E723=$BR$83,R723,"")</f>
        <v/>
      </c>
      <c r="BS723" s="598" t="str">
        <f t="shared" si="307"/>
        <v/>
      </c>
      <c r="BT723" s="269"/>
      <c r="BU723" s="598" t="str">
        <f t="shared" ref="BU723:BV742" si="308">IF($E723=$BU$83,R723,"")</f>
        <v/>
      </c>
      <c r="BV723" s="598" t="str">
        <f t="shared" si="308"/>
        <v/>
      </c>
      <c r="BW723" s="269"/>
      <c r="BX723" s="481"/>
    </row>
    <row r="724" spans="1:76" s="2" customFormat="1" ht="14">
      <c r="A724" s="159">
        <v>2</v>
      </c>
      <c r="B724" s="301" t="str">
        <f t="shared" si="298"/>
        <v xml:space="preserve">: </v>
      </c>
      <c r="C724" s="160"/>
      <c r="D724" s="160"/>
      <c r="E724" s="160"/>
      <c r="F724" s="160"/>
      <c r="G724" s="161"/>
      <c r="H724" s="162"/>
      <c r="I724" s="162"/>
      <c r="J724" s="163"/>
      <c r="K724" s="163"/>
      <c r="L724" s="170"/>
      <c r="M724" s="659" t="e">
        <f>CONCATENATE("t CO2-eq/ ",IF(#REF!="Implementation",AdoptionUnitOfMeasure,FunctionalUnitOfMeasure))</f>
        <v>#REF!</v>
      </c>
      <c r="N724" s="163"/>
      <c r="O724" s="163"/>
      <c r="P724" s="165"/>
      <c r="Q724" s="365"/>
      <c r="R724" s="259" t="str">
        <f t="shared" ref="R724:R742" si="309">IF(Q724="Y","",IF(AND(L724="",J724=""),"",IF(L724="",J724,L724)))</f>
        <v/>
      </c>
      <c r="S724" s="260" t="str">
        <f>IF(R724="","",IF(R751="Y",T724,IF(R724&gt;=R743-$AA$35*R747,IF(R724&lt;=R743+$AA$35*R747,R724,""),"")))</f>
        <v/>
      </c>
      <c r="T724" s="259" t="str">
        <f t="shared" ref="T724:T742" si="310">IF(Q724="Y","",IF(AND(L724="",J724=""),"",IF(L724="",J724*N724,L724*N724)))</f>
        <v/>
      </c>
      <c r="U724" s="259" t="e">
        <f t="shared" si="299"/>
        <v>#REF!</v>
      </c>
      <c r="V724" s="39"/>
      <c r="W724" s="39"/>
      <c r="Y724" s="526"/>
      <c r="Z724" s="5"/>
      <c r="AA724" s="5"/>
      <c r="AB724" s="5"/>
      <c r="AC724" s="5"/>
      <c r="AD724" s="5"/>
      <c r="AE724" s="5"/>
      <c r="AF724" s="5"/>
      <c r="AG724" s="5"/>
      <c r="AH724" s="5"/>
      <c r="AI724" s="5"/>
      <c r="AJ724" s="5"/>
      <c r="AK724" s="5"/>
      <c r="AL724" s="5"/>
      <c r="AM724" s="5"/>
      <c r="AN724" s="5"/>
      <c r="AO724" s="481"/>
      <c r="AP724" s="269"/>
      <c r="AQ724" s="269"/>
      <c r="AR724" s="600"/>
      <c r="AS724" s="269"/>
      <c r="AT724" s="598" t="str">
        <f t="shared" ref="AT724:AU742" si="311">IF($E724=$AT$47,R724,"")</f>
        <v/>
      </c>
      <c r="AU724" s="598" t="str">
        <f t="shared" si="311"/>
        <v/>
      </c>
      <c r="AV724" s="269"/>
      <c r="AW724" s="598" t="str">
        <f t="shared" si="300"/>
        <v/>
      </c>
      <c r="AX724" s="598" t="str">
        <f t="shared" si="300"/>
        <v/>
      </c>
      <c r="AY724" s="269"/>
      <c r="AZ724" s="598" t="str">
        <f t="shared" si="301"/>
        <v/>
      </c>
      <c r="BA724" s="598" t="str">
        <f t="shared" si="301"/>
        <v/>
      </c>
      <c r="BB724" s="269"/>
      <c r="BC724" s="598" t="str">
        <f t="shared" si="302"/>
        <v/>
      </c>
      <c r="BD724" s="598" t="str">
        <f t="shared" si="302"/>
        <v/>
      </c>
      <c r="BE724" s="269"/>
      <c r="BF724" s="598" t="str">
        <f t="shared" si="303"/>
        <v/>
      </c>
      <c r="BG724" s="598" t="str">
        <f t="shared" si="303"/>
        <v/>
      </c>
      <c r="BH724" s="269"/>
      <c r="BI724" s="598" t="str">
        <f t="shared" si="304"/>
        <v/>
      </c>
      <c r="BJ724" s="598" t="str">
        <f t="shared" si="304"/>
        <v/>
      </c>
      <c r="BK724" s="269"/>
      <c r="BL724" s="598" t="str">
        <f t="shared" si="305"/>
        <v/>
      </c>
      <c r="BM724" s="598" t="str">
        <f t="shared" si="305"/>
        <v/>
      </c>
      <c r="BN724" s="269"/>
      <c r="BO724" s="598" t="str">
        <f t="shared" si="306"/>
        <v/>
      </c>
      <c r="BP724" s="598" t="str">
        <f t="shared" si="306"/>
        <v/>
      </c>
      <c r="BQ724" s="269"/>
      <c r="BR724" s="598" t="str">
        <f t="shared" si="307"/>
        <v/>
      </c>
      <c r="BS724" s="598" t="str">
        <f t="shared" si="307"/>
        <v/>
      </c>
      <c r="BT724" s="269"/>
      <c r="BU724" s="598" t="str">
        <f t="shared" si="308"/>
        <v/>
      </c>
      <c r="BV724" s="598" t="str">
        <f t="shared" si="308"/>
        <v/>
      </c>
      <c r="BW724" s="269"/>
      <c r="BX724" s="481"/>
    </row>
    <row r="725" spans="1:76" s="2" customFormat="1" ht="14">
      <c r="A725" s="159">
        <v>3</v>
      </c>
      <c r="B725" s="301" t="str">
        <f>CONCATENATE(E725,": ",C725)</f>
        <v xml:space="preserve">: </v>
      </c>
      <c r="C725" s="168"/>
      <c r="D725" s="162"/>
      <c r="E725" s="162"/>
      <c r="F725" s="169"/>
      <c r="G725" s="161"/>
      <c r="H725" s="162"/>
      <c r="I725" s="162"/>
      <c r="J725" s="170"/>
      <c r="K725" s="170"/>
      <c r="L725" s="170"/>
      <c r="M725" s="659" t="e">
        <f>CONCATENATE("t CO2-eq/ ",IF(#REF!="Implementation",AdoptionUnitOfMeasure,FunctionalUnitOfMeasure))</f>
        <v>#REF!</v>
      </c>
      <c r="N725" s="163"/>
      <c r="O725" s="163"/>
      <c r="P725" s="165"/>
      <c r="Q725" s="365"/>
      <c r="R725" s="259" t="str">
        <f t="shared" si="309"/>
        <v/>
      </c>
      <c r="S725" s="260" t="str">
        <f>IF(R725="","",IF(R751="Y",T725,IF(R725&gt;=R743-$AA$35*R747,IF(R725&lt;=R743+$AA$35*R747,R725,""),"")))</f>
        <v/>
      </c>
      <c r="T725" s="259" t="str">
        <f t="shared" si="310"/>
        <v/>
      </c>
      <c r="U725" s="259" t="e">
        <f t="shared" si="299"/>
        <v>#REF!</v>
      </c>
      <c r="V725" s="39"/>
      <c r="W725" s="39"/>
      <c r="Y725" s="526"/>
      <c r="Z725" s="5"/>
      <c r="AA725" s="5"/>
      <c r="AB725" s="5"/>
      <c r="AC725" s="5"/>
      <c r="AD725" s="5"/>
      <c r="AE725" s="5"/>
      <c r="AF725" s="5"/>
      <c r="AG725" s="5"/>
      <c r="AH725" s="5"/>
      <c r="AI725" s="5"/>
      <c r="AJ725" s="5"/>
      <c r="AK725" s="5"/>
      <c r="AL725" s="5"/>
      <c r="AM725" s="5"/>
      <c r="AN725" s="5"/>
      <c r="AO725" s="481"/>
      <c r="AP725" s="269"/>
      <c r="AQ725" s="269"/>
      <c r="AR725" s="600"/>
      <c r="AS725" s="269"/>
      <c r="AT725" s="598" t="str">
        <f t="shared" si="311"/>
        <v/>
      </c>
      <c r="AU725" s="598" t="str">
        <f t="shared" si="311"/>
        <v/>
      </c>
      <c r="AV725" s="269"/>
      <c r="AW725" s="598" t="str">
        <f t="shared" si="300"/>
        <v/>
      </c>
      <c r="AX725" s="598" t="str">
        <f t="shared" si="300"/>
        <v/>
      </c>
      <c r="AY725" s="269"/>
      <c r="AZ725" s="598" t="str">
        <f t="shared" si="301"/>
        <v/>
      </c>
      <c r="BA725" s="598" t="str">
        <f t="shared" si="301"/>
        <v/>
      </c>
      <c r="BB725" s="269"/>
      <c r="BC725" s="598" t="str">
        <f t="shared" si="302"/>
        <v/>
      </c>
      <c r="BD725" s="598" t="str">
        <f t="shared" si="302"/>
        <v/>
      </c>
      <c r="BE725" s="269"/>
      <c r="BF725" s="598" t="str">
        <f t="shared" si="303"/>
        <v/>
      </c>
      <c r="BG725" s="598" t="str">
        <f t="shared" si="303"/>
        <v/>
      </c>
      <c r="BH725" s="269"/>
      <c r="BI725" s="598" t="str">
        <f t="shared" si="304"/>
        <v/>
      </c>
      <c r="BJ725" s="598" t="str">
        <f t="shared" si="304"/>
        <v/>
      </c>
      <c r="BK725" s="269"/>
      <c r="BL725" s="598" t="str">
        <f t="shared" si="305"/>
        <v/>
      </c>
      <c r="BM725" s="598" t="str">
        <f t="shared" si="305"/>
        <v/>
      </c>
      <c r="BN725" s="269"/>
      <c r="BO725" s="598" t="str">
        <f t="shared" si="306"/>
        <v/>
      </c>
      <c r="BP725" s="598" t="str">
        <f t="shared" si="306"/>
        <v/>
      </c>
      <c r="BQ725" s="269"/>
      <c r="BR725" s="598" t="str">
        <f t="shared" si="307"/>
        <v/>
      </c>
      <c r="BS725" s="598" t="str">
        <f t="shared" si="307"/>
        <v/>
      </c>
      <c r="BT725" s="269"/>
      <c r="BU725" s="598" t="str">
        <f t="shared" si="308"/>
        <v/>
      </c>
      <c r="BV725" s="598" t="str">
        <f t="shared" si="308"/>
        <v/>
      </c>
      <c r="BW725" s="269"/>
      <c r="BX725" s="481"/>
    </row>
    <row r="726" spans="1:76" s="2" customFormat="1" ht="14">
      <c r="A726" s="159">
        <v>4</v>
      </c>
      <c r="B726" s="301" t="str">
        <f t="shared" si="298"/>
        <v xml:space="preserve">: </v>
      </c>
      <c r="C726" s="168"/>
      <c r="D726" s="162"/>
      <c r="E726" s="162"/>
      <c r="F726" s="169"/>
      <c r="G726" s="161"/>
      <c r="H726" s="162"/>
      <c r="I726" s="162"/>
      <c r="J726" s="170"/>
      <c r="K726" s="170"/>
      <c r="L726" s="170"/>
      <c r="M726" s="659" t="e">
        <f>CONCATENATE("t CO2-eq/ ",IF(#REF!="Implementation",AdoptionUnitOfMeasure,FunctionalUnitOfMeasure))</f>
        <v>#REF!</v>
      </c>
      <c r="N726" s="163"/>
      <c r="O726" s="163"/>
      <c r="P726" s="165"/>
      <c r="Q726" s="365"/>
      <c r="R726" s="259" t="str">
        <f t="shared" si="309"/>
        <v/>
      </c>
      <c r="S726" s="260" t="str">
        <f>IF(R726="","",IF(R751="Y",T726,IF(R726&gt;=R743-$AA$35*R747,IF(R726&lt;=R743+$AA$35*R747,R726,""),"")))</f>
        <v/>
      </c>
      <c r="T726" s="259" t="str">
        <f t="shared" si="310"/>
        <v/>
      </c>
      <c r="U726" s="259" t="e">
        <f t="shared" si="299"/>
        <v>#REF!</v>
      </c>
      <c r="V726" s="39"/>
      <c r="W726" s="39"/>
      <c r="Y726" s="526"/>
      <c r="Z726" s="5"/>
      <c r="AA726" s="5"/>
      <c r="AB726" s="5"/>
      <c r="AC726" s="5"/>
      <c r="AD726" s="5"/>
      <c r="AE726" s="5"/>
      <c r="AF726" s="5"/>
      <c r="AG726" s="5"/>
      <c r="AH726" s="5"/>
      <c r="AI726" s="5"/>
      <c r="AJ726" s="5"/>
      <c r="AK726" s="5"/>
      <c r="AL726" s="5"/>
      <c r="AM726" s="5"/>
      <c r="AN726" s="5"/>
      <c r="AO726" s="481"/>
      <c r="AP726" s="269"/>
      <c r="AQ726" s="269"/>
      <c r="AR726" s="600"/>
      <c r="AS726" s="269"/>
      <c r="AT726" s="598" t="str">
        <f t="shared" si="311"/>
        <v/>
      </c>
      <c r="AU726" s="598" t="str">
        <f t="shared" si="311"/>
        <v/>
      </c>
      <c r="AV726" s="269"/>
      <c r="AW726" s="598" t="str">
        <f t="shared" si="300"/>
        <v/>
      </c>
      <c r="AX726" s="598" t="str">
        <f t="shared" si="300"/>
        <v/>
      </c>
      <c r="AY726" s="269"/>
      <c r="AZ726" s="598" t="str">
        <f t="shared" si="301"/>
        <v/>
      </c>
      <c r="BA726" s="598" t="str">
        <f t="shared" si="301"/>
        <v/>
      </c>
      <c r="BB726" s="269"/>
      <c r="BC726" s="598" t="str">
        <f t="shared" si="302"/>
        <v/>
      </c>
      <c r="BD726" s="598" t="str">
        <f t="shared" si="302"/>
        <v/>
      </c>
      <c r="BE726" s="269"/>
      <c r="BF726" s="598" t="str">
        <f t="shared" si="303"/>
        <v/>
      </c>
      <c r="BG726" s="598" t="str">
        <f t="shared" si="303"/>
        <v/>
      </c>
      <c r="BH726" s="269"/>
      <c r="BI726" s="598" t="str">
        <f t="shared" si="304"/>
        <v/>
      </c>
      <c r="BJ726" s="598" t="str">
        <f t="shared" si="304"/>
        <v/>
      </c>
      <c r="BK726" s="269"/>
      <c r="BL726" s="598" t="str">
        <f t="shared" si="305"/>
        <v/>
      </c>
      <c r="BM726" s="598" t="str">
        <f t="shared" si="305"/>
        <v/>
      </c>
      <c r="BN726" s="269"/>
      <c r="BO726" s="598" t="str">
        <f t="shared" si="306"/>
        <v/>
      </c>
      <c r="BP726" s="598" t="str">
        <f t="shared" si="306"/>
        <v/>
      </c>
      <c r="BQ726" s="269"/>
      <c r="BR726" s="598" t="str">
        <f t="shared" si="307"/>
        <v/>
      </c>
      <c r="BS726" s="598" t="str">
        <f t="shared" si="307"/>
        <v/>
      </c>
      <c r="BT726" s="269"/>
      <c r="BU726" s="598" t="str">
        <f t="shared" si="308"/>
        <v/>
      </c>
      <c r="BV726" s="598" t="str">
        <f t="shared" si="308"/>
        <v/>
      </c>
      <c r="BW726" s="269"/>
      <c r="BX726" s="481"/>
    </row>
    <row r="727" spans="1:76" s="2" customFormat="1" ht="14">
      <c r="A727" s="159">
        <v>5</v>
      </c>
      <c r="B727" s="301" t="str">
        <f t="shared" si="298"/>
        <v xml:space="preserve">: </v>
      </c>
      <c r="C727" s="169"/>
      <c r="D727" s="169"/>
      <c r="E727" s="169"/>
      <c r="F727" s="169"/>
      <c r="G727" s="161"/>
      <c r="H727" s="162"/>
      <c r="I727" s="162"/>
      <c r="J727" s="170"/>
      <c r="K727" s="170"/>
      <c r="L727" s="170"/>
      <c r="M727" s="659" t="e">
        <f>CONCATENATE("t CO2-eq/ ",IF(#REF!="Implementation",AdoptionUnitOfMeasure,FunctionalUnitOfMeasure))</f>
        <v>#REF!</v>
      </c>
      <c r="N727" s="163"/>
      <c r="O727" s="163"/>
      <c r="P727" s="165"/>
      <c r="Q727" s="365"/>
      <c r="R727" s="259" t="str">
        <f t="shared" si="309"/>
        <v/>
      </c>
      <c r="S727" s="260" t="str">
        <f>IF(R727="","",IF(R751="Y",T727,IF(R727&gt;=R743-$AA$35*R747,IF(R727&lt;=R743+$AA$35*R747,R727,""),"")))</f>
        <v/>
      </c>
      <c r="T727" s="259" t="str">
        <f t="shared" si="310"/>
        <v/>
      </c>
      <c r="U727" s="259" t="e">
        <f t="shared" si="299"/>
        <v>#REF!</v>
      </c>
      <c r="V727" s="39"/>
      <c r="W727" s="39"/>
      <c r="Y727" s="526"/>
      <c r="Z727" s="5"/>
      <c r="AA727" s="5"/>
      <c r="AB727" s="5"/>
      <c r="AC727" s="5"/>
      <c r="AD727" s="5"/>
      <c r="AE727" s="5"/>
      <c r="AF727" s="5"/>
      <c r="AG727" s="5"/>
      <c r="AH727" s="5"/>
      <c r="AI727" s="5"/>
      <c r="AJ727" s="5"/>
      <c r="AK727" s="5"/>
      <c r="AL727" s="5"/>
      <c r="AM727" s="5"/>
      <c r="AN727" s="5"/>
      <c r="AO727" s="481"/>
      <c r="AP727" s="269"/>
      <c r="AQ727" s="269"/>
      <c r="AR727" s="600"/>
      <c r="AS727" s="269"/>
      <c r="AT727" s="598" t="str">
        <f t="shared" si="311"/>
        <v/>
      </c>
      <c r="AU727" s="598" t="str">
        <f t="shared" si="311"/>
        <v/>
      </c>
      <c r="AV727" s="269"/>
      <c r="AW727" s="598" t="str">
        <f t="shared" si="300"/>
        <v/>
      </c>
      <c r="AX727" s="598" t="str">
        <f t="shared" si="300"/>
        <v/>
      </c>
      <c r="AY727" s="269"/>
      <c r="AZ727" s="598" t="str">
        <f t="shared" si="301"/>
        <v/>
      </c>
      <c r="BA727" s="598" t="str">
        <f t="shared" si="301"/>
        <v/>
      </c>
      <c r="BB727" s="269"/>
      <c r="BC727" s="598" t="str">
        <f t="shared" si="302"/>
        <v/>
      </c>
      <c r="BD727" s="598" t="str">
        <f t="shared" si="302"/>
        <v/>
      </c>
      <c r="BE727" s="269"/>
      <c r="BF727" s="598" t="str">
        <f t="shared" si="303"/>
        <v/>
      </c>
      <c r="BG727" s="598" t="str">
        <f t="shared" si="303"/>
        <v/>
      </c>
      <c r="BH727" s="269"/>
      <c r="BI727" s="598" t="str">
        <f t="shared" si="304"/>
        <v/>
      </c>
      <c r="BJ727" s="598" t="str">
        <f t="shared" si="304"/>
        <v/>
      </c>
      <c r="BK727" s="269"/>
      <c r="BL727" s="598" t="str">
        <f t="shared" si="305"/>
        <v/>
      </c>
      <c r="BM727" s="598" t="str">
        <f t="shared" si="305"/>
        <v/>
      </c>
      <c r="BN727" s="269"/>
      <c r="BO727" s="598" t="str">
        <f t="shared" si="306"/>
        <v/>
      </c>
      <c r="BP727" s="598" t="str">
        <f t="shared" si="306"/>
        <v/>
      </c>
      <c r="BQ727" s="269"/>
      <c r="BR727" s="598" t="str">
        <f t="shared" si="307"/>
        <v/>
      </c>
      <c r="BS727" s="598" t="str">
        <f t="shared" si="307"/>
        <v/>
      </c>
      <c r="BT727" s="269"/>
      <c r="BU727" s="598" t="str">
        <f t="shared" si="308"/>
        <v/>
      </c>
      <c r="BV727" s="598" t="str">
        <f t="shared" si="308"/>
        <v/>
      </c>
      <c r="BW727" s="269"/>
      <c r="BX727" s="481"/>
    </row>
    <row r="728" spans="1:76" s="2" customFormat="1" ht="14">
      <c r="A728" s="159">
        <v>6</v>
      </c>
      <c r="B728" s="301" t="str">
        <f t="shared" si="298"/>
        <v xml:space="preserve">: </v>
      </c>
      <c r="C728" s="169"/>
      <c r="D728" s="169"/>
      <c r="E728" s="169"/>
      <c r="F728" s="169"/>
      <c r="G728" s="161"/>
      <c r="H728" s="162"/>
      <c r="I728" s="162"/>
      <c r="J728" s="170"/>
      <c r="K728" s="170"/>
      <c r="L728" s="170"/>
      <c r="M728" s="659" t="e">
        <f>CONCATENATE("t CO2-eq/ ",IF(#REF!="Implementation",AdoptionUnitOfMeasure,FunctionalUnitOfMeasure))</f>
        <v>#REF!</v>
      </c>
      <c r="N728" s="163"/>
      <c r="O728" s="163"/>
      <c r="P728" s="165"/>
      <c r="Q728" s="365"/>
      <c r="R728" s="259" t="str">
        <f t="shared" si="309"/>
        <v/>
      </c>
      <c r="S728" s="260" t="str">
        <f>IF(R728="","",IF(R751="Y",T728,IF(R728&gt;=R743-$AA$35*R747,IF(R728&lt;=R743+$AA$35*R747,R728,""),"")))</f>
        <v/>
      </c>
      <c r="T728" s="259" t="str">
        <f t="shared" si="310"/>
        <v/>
      </c>
      <c r="U728" s="259" t="e">
        <f t="shared" si="299"/>
        <v>#REF!</v>
      </c>
      <c r="V728" s="39"/>
      <c r="W728" s="39"/>
      <c r="Y728" s="526"/>
      <c r="Z728" s="5"/>
      <c r="AA728" s="5"/>
      <c r="AB728" s="5"/>
      <c r="AC728" s="5"/>
      <c r="AD728" s="5"/>
      <c r="AE728" s="5"/>
      <c r="AF728" s="5"/>
      <c r="AG728" s="5"/>
      <c r="AH728" s="5"/>
      <c r="AI728" s="5"/>
      <c r="AJ728" s="5"/>
      <c r="AK728" s="5"/>
      <c r="AL728" s="5"/>
      <c r="AM728" s="5"/>
      <c r="AN728" s="5"/>
      <c r="AO728" s="481"/>
      <c r="AP728" s="269"/>
      <c r="AQ728" s="269"/>
      <c r="AR728" s="600"/>
      <c r="AS728" s="269"/>
      <c r="AT728" s="598" t="str">
        <f t="shared" si="311"/>
        <v/>
      </c>
      <c r="AU728" s="598" t="str">
        <f t="shared" si="311"/>
        <v/>
      </c>
      <c r="AV728" s="269"/>
      <c r="AW728" s="598" t="str">
        <f t="shared" si="300"/>
        <v/>
      </c>
      <c r="AX728" s="598" t="str">
        <f t="shared" si="300"/>
        <v/>
      </c>
      <c r="AY728" s="269"/>
      <c r="AZ728" s="598" t="str">
        <f t="shared" si="301"/>
        <v/>
      </c>
      <c r="BA728" s="598" t="str">
        <f t="shared" si="301"/>
        <v/>
      </c>
      <c r="BB728" s="269"/>
      <c r="BC728" s="598" t="str">
        <f t="shared" si="302"/>
        <v/>
      </c>
      <c r="BD728" s="598" t="str">
        <f t="shared" si="302"/>
        <v/>
      </c>
      <c r="BE728" s="269"/>
      <c r="BF728" s="598" t="str">
        <f t="shared" si="303"/>
        <v/>
      </c>
      <c r="BG728" s="598" t="str">
        <f t="shared" si="303"/>
        <v/>
      </c>
      <c r="BH728" s="269"/>
      <c r="BI728" s="598" t="str">
        <f t="shared" si="304"/>
        <v/>
      </c>
      <c r="BJ728" s="598" t="str">
        <f t="shared" si="304"/>
        <v/>
      </c>
      <c r="BK728" s="269"/>
      <c r="BL728" s="598" t="str">
        <f t="shared" si="305"/>
        <v/>
      </c>
      <c r="BM728" s="598" t="str">
        <f t="shared" si="305"/>
        <v/>
      </c>
      <c r="BN728" s="269"/>
      <c r="BO728" s="598" t="str">
        <f t="shared" si="306"/>
        <v/>
      </c>
      <c r="BP728" s="598" t="str">
        <f t="shared" si="306"/>
        <v/>
      </c>
      <c r="BQ728" s="269"/>
      <c r="BR728" s="598" t="str">
        <f t="shared" si="307"/>
        <v/>
      </c>
      <c r="BS728" s="598" t="str">
        <f t="shared" si="307"/>
        <v/>
      </c>
      <c r="BT728" s="269"/>
      <c r="BU728" s="598" t="str">
        <f t="shared" si="308"/>
        <v/>
      </c>
      <c r="BV728" s="598" t="str">
        <f t="shared" si="308"/>
        <v/>
      </c>
      <c r="BW728" s="269"/>
      <c r="BX728" s="481"/>
    </row>
    <row r="729" spans="1:76" s="2" customFormat="1" ht="14">
      <c r="A729" s="159">
        <v>7</v>
      </c>
      <c r="B729" s="301" t="str">
        <f t="shared" si="298"/>
        <v xml:space="preserve">: </v>
      </c>
      <c r="C729" s="169"/>
      <c r="D729" s="169"/>
      <c r="E729" s="169"/>
      <c r="F729" s="169"/>
      <c r="G729" s="161"/>
      <c r="H729" s="162"/>
      <c r="I729" s="162"/>
      <c r="J729" s="170"/>
      <c r="K729" s="170"/>
      <c r="L729" s="170"/>
      <c r="M729" s="659" t="e">
        <f>CONCATENATE("t CO2-eq/ ",IF(#REF!="Implementation",AdoptionUnitOfMeasure,FunctionalUnitOfMeasure))</f>
        <v>#REF!</v>
      </c>
      <c r="N729" s="163"/>
      <c r="O729" s="163"/>
      <c r="P729" s="165"/>
      <c r="Q729" s="365"/>
      <c r="R729" s="259" t="str">
        <f t="shared" si="309"/>
        <v/>
      </c>
      <c r="S729" s="260" t="str">
        <f>IF(R729="","",IF(R751="Y",T729,IF(R729&gt;=R743-$AA$35*R747,IF(R729&lt;=R743+$AA$35*R747,R729,""),"")))</f>
        <v/>
      </c>
      <c r="T729" s="259" t="str">
        <f t="shared" si="310"/>
        <v/>
      </c>
      <c r="U729" s="259" t="e">
        <f t="shared" si="299"/>
        <v>#REF!</v>
      </c>
      <c r="V729" s="39"/>
      <c r="W729" s="39"/>
      <c r="Y729" s="526"/>
      <c r="Z729" s="5"/>
      <c r="AA729" s="5"/>
      <c r="AB729" s="5"/>
      <c r="AC729" s="5"/>
      <c r="AD729" s="5"/>
      <c r="AE729" s="5"/>
      <c r="AF729" s="5"/>
      <c r="AG729" s="5"/>
      <c r="AH729" s="5"/>
      <c r="AI729" s="5"/>
      <c r="AJ729" s="5"/>
      <c r="AK729" s="5"/>
      <c r="AL729" s="5"/>
      <c r="AM729" s="5"/>
      <c r="AN729" s="5"/>
      <c r="AO729" s="481"/>
      <c r="AP729" s="269"/>
      <c r="AQ729" s="269"/>
      <c r="AR729" s="600"/>
      <c r="AS729" s="269"/>
      <c r="AT729" s="598" t="str">
        <f t="shared" si="311"/>
        <v/>
      </c>
      <c r="AU729" s="598" t="str">
        <f t="shared" si="311"/>
        <v/>
      </c>
      <c r="AV729" s="269"/>
      <c r="AW729" s="598" t="str">
        <f t="shared" si="300"/>
        <v/>
      </c>
      <c r="AX729" s="598" t="str">
        <f t="shared" si="300"/>
        <v/>
      </c>
      <c r="AY729" s="269"/>
      <c r="AZ729" s="598" t="str">
        <f t="shared" si="301"/>
        <v/>
      </c>
      <c r="BA729" s="598" t="str">
        <f t="shared" si="301"/>
        <v/>
      </c>
      <c r="BB729" s="269"/>
      <c r="BC729" s="598" t="str">
        <f t="shared" si="302"/>
        <v/>
      </c>
      <c r="BD729" s="598" t="str">
        <f t="shared" si="302"/>
        <v/>
      </c>
      <c r="BE729" s="269"/>
      <c r="BF729" s="598" t="str">
        <f t="shared" si="303"/>
        <v/>
      </c>
      <c r="BG729" s="598" t="str">
        <f t="shared" si="303"/>
        <v/>
      </c>
      <c r="BH729" s="269"/>
      <c r="BI729" s="598" t="str">
        <f t="shared" si="304"/>
        <v/>
      </c>
      <c r="BJ729" s="598" t="str">
        <f t="shared" si="304"/>
        <v/>
      </c>
      <c r="BK729" s="269"/>
      <c r="BL729" s="598" t="str">
        <f t="shared" si="305"/>
        <v/>
      </c>
      <c r="BM729" s="598" t="str">
        <f t="shared" si="305"/>
        <v/>
      </c>
      <c r="BN729" s="269"/>
      <c r="BO729" s="598" t="str">
        <f t="shared" si="306"/>
        <v/>
      </c>
      <c r="BP729" s="598" t="str">
        <f t="shared" si="306"/>
        <v/>
      </c>
      <c r="BQ729" s="269"/>
      <c r="BR729" s="598" t="str">
        <f t="shared" si="307"/>
        <v/>
      </c>
      <c r="BS729" s="598" t="str">
        <f t="shared" si="307"/>
        <v/>
      </c>
      <c r="BT729" s="269"/>
      <c r="BU729" s="598" t="str">
        <f t="shared" si="308"/>
        <v/>
      </c>
      <c r="BV729" s="598" t="str">
        <f t="shared" si="308"/>
        <v/>
      </c>
      <c r="BW729" s="269"/>
      <c r="BX729" s="481"/>
    </row>
    <row r="730" spans="1:76" s="2" customFormat="1" ht="14">
      <c r="A730" s="159">
        <v>8</v>
      </c>
      <c r="B730" s="301" t="str">
        <f t="shared" si="298"/>
        <v xml:space="preserve">: </v>
      </c>
      <c r="C730" s="169"/>
      <c r="D730" s="169"/>
      <c r="E730" s="169"/>
      <c r="F730" s="169"/>
      <c r="G730" s="161"/>
      <c r="H730" s="162"/>
      <c r="I730" s="162"/>
      <c r="J730" s="170"/>
      <c r="K730" s="170"/>
      <c r="L730" s="170"/>
      <c r="M730" s="659" t="e">
        <f>CONCATENATE("t CO2-eq/ ",IF(#REF!="Implementation",AdoptionUnitOfMeasure,FunctionalUnitOfMeasure))</f>
        <v>#REF!</v>
      </c>
      <c r="N730" s="163"/>
      <c r="O730" s="163"/>
      <c r="P730" s="165"/>
      <c r="Q730" s="365"/>
      <c r="R730" s="259" t="str">
        <f t="shared" si="309"/>
        <v/>
      </c>
      <c r="S730" s="260" t="str">
        <f>IF(R730="","",IF(R751="Y",T730,IF(R730&gt;=R743-$AA$35*R747,IF(R730&lt;=R743+$AA$35*R747,R730,""),"")))</f>
        <v/>
      </c>
      <c r="T730" s="259" t="str">
        <f t="shared" si="310"/>
        <v/>
      </c>
      <c r="U730" s="259" t="e">
        <f t="shared" si="299"/>
        <v>#REF!</v>
      </c>
      <c r="V730" s="39"/>
      <c r="W730" s="39"/>
      <c r="Y730" s="526"/>
      <c r="Z730" s="5"/>
      <c r="AA730" s="5"/>
      <c r="AB730" s="5"/>
      <c r="AC730" s="5"/>
      <c r="AD730" s="5"/>
      <c r="AE730" s="5"/>
      <c r="AF730" s="5"/>
      <c r="AG730" s="5"/>
      <c r="AH730" s="5"/>
      <c r="AI730" s="5"/>
      <c r="AJ730" s="5"/>
      <c r="AK730" s="5"/>
      <c r="AL730" s="5"/>
      <c r="AM730" s="5"/>
      <c r="AN730" s="5"/>
      <c r="AO730" s="481"/>
      <c r="AP730" s="269"/>
      <c r="AQ730" s="269"/>
      <c r="AR730" s="600"/>
      <c r="AS730" s="269"/>
      <c r="AT730" s="598" t="str">
        <f t="shared" si="311"/>
        <v/>
      </c>
      <c r="AU730" s="598" t="str">
        <f t="shared" si="311"/>
        <v/>
      </c>
      <c r="AV730" s="269"/>
      <c r="AW730" s="598" t="str">
        <f t="shared" si="300"/>
        <v/>
      </c>
      <c r="AX730" s="598" t="str">
        <f t="shared" si="300"/>
        <v/>
      </c>
      <c r="AY730" s="269"/>
      <c r="AZ730" s="598" t="str">
        <f t="shared" si="301"/>
        <v/>
      </c>
      <c r="BA730" s="598" t="str">
        <f t="shared" si="301"/>
        <v/>
      </c>
      <c r="BB730" s="269"/>
      <c r="BC730" s="598" t="str">
        <f t="shared" si="302"/>
        <v/>
      </c>
      <c r="BD730" s="598" t="str">
        <f t="shared" si="302"/>
        <v/>
      </c>
      <c r="BE730" s="269"/>
      <c r="BF730" s="598" t="str">
        <f t="shared" si="303"/>
        <v/>
      </c>
      <c r="BG730" s="598" t="str">
        <f t="shared" si="303"/>
        <v/>
      </c>
      <c r="BH730" s="269"/>
      <c r="BI730" s="598" t="str">
        <f t="shared" si="304"/>
        <v/>
      </c>
      <c r="BJ730" s="598" t="str">
        <f t="shared" si="304"/>
        <v/>
      </c>
      <c r="BK730" s="269"/>
      <c r="BL730" s="598" t="str">
        <f t="shared" si="305"/>
        <v/>
      </c>
      <c r="BM730" s="598" t="str">
        <f t="shared" si="305"/>
        <v/>
      </c>
      <c r="BN730" s="269"/>
      <c r="BO730" s="598" t="str">
        <f t="shared" si="306"/>
        <v/>
      </c>
      <c r="BP730" s="598" t="str">
        <f t="shared" si="306"/>
        <v/>
      </c>
      <c r="BQ730" s="269"/>
      <c r="BR730" s="598" t="str">
        <f t="shared" si="307"/>
        <v/>
      </c>
      <c r="BS730" s="598" t="str">
        <f t="shared" si="307"/>
        <v/>
      </c>
      <c r="BT730" s="269"/>
      <c r="BU730" s="598" t="str">
        <f t="shared" si="308"/>
        <v/>
      </c>
      <c r="BV730" s="598" t="str">
        <f t="shared" si="308"/>
        <v/>
      </c>
      <c r="BW730" s="269"/>
      <c r="BX730" s="481"/>
    </row>
    <row r="731" spans="1:76" s="2" customFormat="1" ht="14">
      <c r="A731" s="159">
        <v>9</v>
      </c>
      <c r="B731" s="301" t="str">
        <f t="shared" si="298"/>
        <v xml:space="preserve">: </v>
      </c>
      <c r="C731" s="169"/>
      <c r="D731" s="169"/>
      <c r="E731" s="169"/>
      <c r="F731" s="169"/>
      <c r="G731" s="161"/>
      <c r="H731" s="162"/>
      <c r="I731" s="162"/>
      <c r="J731" s="170"/>
      <c r="K731" s="170"/>
      <c r="L731" s="170"/>
      <c r="M731" s="659" t="e">
        <f>CONCATENATE("t CO2-eq/ ",IF(#REF!="Implementation",AdoptionUnitOfMeasure,FunctionalUnitOfMeasure))</f>
        <v>#REF!</v>
      </c>
      <c r="N731" s="163"/>
      <c r="O731" s="163"/>
      <c r="P731" s="165"/>
      <c r="Q731" s="365"/>
      <c r="R731" s="259" t="str">
        <f t="shared" si="309"/>
        <v/>
      </c>
      <c r="S731" s="260" t="str">
        <f>IF(R731="","",IF(R751="Y",T731,IF(R731&gt;=R743-$AA$35*R747,IF(R731&lt;=R743+$AA$35*R747,R731,""),"")))</f>
        <v/>
      </c>
      <c r="T731" s="259" t="str">
        <f t="shared" si="310"/>
        <v/>
      </c>
      <c r="U731" s="259" t="e">
        <f t="shared" si="299"/>
        <v>#REF!</v>
      </c>
      <c r="V731" s="39"/>
      <c r="W731" s="39"/>
      <c r="Y731" s="526"/>
      <c r="Z731" s="5"/>
      <c r="AA731" s="5"/>
      <c r="AB731" s="5"/>
      <c r="AC731" s="5"/>
      <c r="AD731" s="5"/>
      <c r="AE731" s="5"/>
      <c r="AF731" s="5"/>
      <c r="AG731" s="5"/>
      <c r="AH731" s="5"/>
      <c r="AI731" s="5"/>
      <c r="AJ731" s="5"/>
      <c r="AK731" s="5"/>
      <c r="AL731" s="5"/>
      <c r="AM731" s="5"/>
      <c r="AN731" s="5"/>
      <c r="AO731" s="481"/>
      <c r="AP731" s="269"/>
      <c r="AQ731" s="269"/>
      <c r="AR731" s="600"/>
      <c r="AS731" s="269"/>
      <c r="AT731" s="598" t="str">
        <f t="shared" si="311"/>
        <v/>
      </c>
      <c r="AU731" s="598" t="str">
        <f t="shared" si="311"/>
        <v/>
      </c>
      <c r="AV731" s="269"/>
      <c r="AW731" s="598" t="str">
        <f t="shared" si="300"/>
        <v/>
      </c>
      <c r="AX731" s="598" t="str">
        <f t="shared" si="300"/>
        <v/>
      </c>
      <c r="AY731" s="269"/>
      <c r="AZ731" s="598" t="str">
        <f t="shared" si="301"/>
        <v/>
      </c>
      <c r="BA731" s="598" t="str">
        <f t="shared" si="301"/>
        <v/>
      </c>
      <c r="BB731" s="269"/>
      <c r="BC731" s="598" t="str">
        <f t="shared" si="302"/>
        <v/>
      </c>
      <c r="BD731" s="598" t="str">
        <f t="shared" si="302"/>
        <v/>
      </c>
      <c r="BE731" s="269"/>
      <c r="BF731" s="598" t="str">
        <f t="shared" si="303"/>
        <v/>
      </c>
      <c r="BG731" s="598" t="str">
        <f t="shared" si="303"/>
        <v/>
      </c>
      <c r="BH731" s="269"/>
      <c r="BI731" s="598" t="str">
        <f t="shared" si="304"/>
        <v/>
      </c>
      <c r="BJ731" s="598" t="str">
        <f t="shared" si="304"/>
        <v/>
      </c>
      <c r="BK731" s="269"/>
      <c r="BL731" s="598" t="str">
        <f t="shared" si="305"/>
        <v/>
      </c>
      <c r="BM731" s="598" t="str">
        <f t="shared" si="305"/>
        <v/>
      </c>
      <c r="BN731" s="269"/>
      <c r="BO731" s="598" t="str">
        <f t="shared" si="306"/>
        <v/>
      </c>
      <c r="BP731" s="598" t="str">
        <f t="shared" si="306"/>
        <v/>
      </c>
      <c r="BQ731" s="269"/>
      <c r="BR731" s="598" t="str">
        <f t="shared" si="307"/>
        <v/>
      </c>
      <c r="BS731" s="598" t="str">
        <f t="shared" si="307"/>
        <v/>
      </c>
      <c r="BT731" s="269"/>
      <c r="BU731" s="598" t="str">
        <f t="shared" si="308"/>
        <v/>
      </c>
      <c r="BV731" s="598" t="str">
        <f t="shared" si="308"/>
        <v/>
      </c>
      <c r="BW731" s="269"/>
      <c r="BX731" s="481"/>
    </row>
    <row r="732" spans="1:76" s="2" customFormat="1" ht="14">
      <c r="A732" s="159">
        <v>10</v>
      </c>
      <c r="B732" s="301" t="str">
        <f t="shared" si="298"/>
        <v xml:space="preserve">: </v>
      </c>
      <c r="C732" s="169"/>
      <c r="D732" s="169"/>
      <c r="E732" s="169"/>
      <c r="F732" s="169"/>
      <c r="G732" s="161"/>
      <c r="H732" s="162"/>
      <c r="I732" s="162"/>
      <c r="J732" s="170"/>
      <c r="K732" s="170"/>
      <c r="L732" s="170"/>
      <c r="M732" s="659" t="e">
        <f>CONCATENATE("t CO2-eq/ ",IF(#REF!="Implementation",AdoptionUnitOfMeasure,FunctionalUnitOfMeasure))</f>
        <v>#REF!</v>
      </c>
      <c r="N732" s="163"/>
      <c r="O732" s="163"/>
      <c r="P732" s="165"/>
      <c r="Q732" s="365"/>
      <c r="R732" s="259" t="str">
        <f t="shared" si="309"/>
        <v/>
      </c>
      <c r="S732" s="260" t="str">
        <f>IF(R732="","",IF(R751="Y",T732,IF(R732&gt;=R743-$AA$35*R747,IF(R732&lt;=R743+$AA$35*R747,R732,""),"")))</f>
        <v/>
      </c>
      <c r="T732" s="259" t="str">
        <f t="shared" si="310"/>
        <v/>
      </c>
      <c r="U732" s="259" t="e">
        <f t="shared" si="299"/>
        <v>#REF!</v>
      </c>
      <c r="V732" s="39"/>
      <c r="W732" s="39"/>
      <c r="Y732" s="526"/>
      <c r="Z732" s="5"/>
      <c r="AA732" s="5"/>
      <c r="AB732" s="5"/>
      <c r="AC732" s="5"/>
      <c r="AD732" s="5"/>
      <c r="AE732" s="5"/>
      <c r="AF732" s="5"/>
      <c r="AG732" s="5"/>
      <c r="AH732" s="5"/>
      <c r="AI732" s="5"/>
      <c r="AJ732" s="5"/>
      <c r="AK732" s="5"/>
      <c r="AL732" s="5"/>
      <c r="AM732" s="5"/>
      <c r="AN732" s="5"/>
      <c r="AO732" s="481"/>
      <c r="AP732" s="269"/>
      <c r="AQ732" s="269"/>
      <c r="AR732" s="600"/>
      <c r="AS732" s="269"/>
      <c r="AT732" s="598" t="str">
        <f t="shared" si="311"/>
        <v/>
      </c>
      <c r="AU732" s="598" t="str">
        <f t="shared" si="311"/>
        <v/>
      </c>
      <c r="AV732" s="269"/>
      <c r="AW732" s="598" t="str">
        <f t="shared" si="300"/>
        <v/>
      </c>
      <c r="AX732" s="598" t="str">
        <f t="shared" si="300"/>
        <v/>
      </c>
      <c r="AY732" s="269"/>
      <c r="AZ732" s="598" t="str">
        <f t="shared" si="301"/>
        <v/>
      </c>
      <c r="BA732" s="598" t="str">
        <f t="shared" si="301"/>
        <v/>
      </c>
      <c r="BB732" s="269"/>
      <c r="BC732" s="598" t="str">
        <f t="shared" si="302"/>
        <v/>
      </c>
      <c r="BD732" s="598" t="str">
        <f t="shared" si="302"/>
        <v/>
      </c>
      <c r="BE732" s="269"/>
      <c r="BF732" s="598" t="str">
        <f t="shared" si="303"/>
        <v/>
      </c>
      <c r="BG732" s="598" t="str">
        <f t="shared" si="303"/>
        <v/>
      </c>
      <c r="BH732" s="269"/>
      <c r="BI732" s="598" t="str">
        <f t="shared" si="304"/>
        <v/>
      </c>
      <c r="BJ732" s="598" t="str">
        <f t="shared" si="304"/>
        <v/>
      </c>
      <c r="BK732" s="269"/>
      <c r="BL732" s="598" t="str">
        <f t="shared" si="305"/>
        <v/>
      </c>
      <c r="BM732" s="598" t="str">
        <f t="shared" si="305"/>
        <v/>
      </c>
      <c r="BN732" s="269"/>
      <c r="BO732" s="598" t="str">
        <f t="shared" si="306"/>
        <v/>
      </c>
      <c r="BP732" s="598" t="str">
        <f t="shared" si="306"/>
        <v/>
      </c>
      <c r="BQ732" s="269"/>
      <c r="BR732" s="598" t="str">
        <f t="shared" si="307"/>
        <v/>
      </c>
      <c r="BS732" s="598" t="str">
        <f t="shared" si="307"/>
        <v/>
      </c>
      <c r="BT732" s="269"/>
      <c r="BU732" s="598" t="str">
        <f t="shared" si="308"/>
        <v/>
      </c>
      <c r="BV732" s="598" t="str">
        <f t="shared" si="308"/>
        <v/>
      </c>
      <c r="BW732" s="269"/>
      <c r="BX732" s="481"/>
    </row>
    <row r="733" spans="1:76" s="2" customFormat="1" ht="14">
      <c r="A733" s="159">
        <v>11</v>
      </c>
      <c r="B733" s="301" t="str">
        <f t="shared" si="298"/>
        <v xml:space="preserve">: </v>
      </c>
      <c r="C733" s="168"/>
      <c r="D733" s="162"/>
      <c r="E733" s="162"/>
      <c r="F733" s="169"/>
      <c r="G733" s="161"/>
      <c r="H733" s="162"/>
      <c r="I733" s="162"/>
      <c r="J733" s="170"/>
      <c r="K733" s="170"/>
      <c r="L733" s="170"/>
      <c r="M733" s="659" t="e">
        <f>CONCATENATE("t CO2-eq/ ",IF(#REF!="Implementation",AdoptionUnitOfMeasure,FunctionalUnitOfMeasure))</f>
        <v>#REF!</v>
      </c>
      <c r="N733" s="163"/>
      <c r="O733" s="163"/>
      <c r="P733" s="165"/>
      <c r="Q733" s="365"/>
      <c r="R733" s="259" t="str">
        <f t="shared" si="309"/>
        <v/>
      </c>
      <c r="S733" s="260" t="str">
        <f>IF(R733="","",IF(R751="Y",T733,IF(R733&gt;=R743-$AA$35*R747,IF(R733&lt;=R743+$AA$35*R747,R733,""),"")))</f>
        <v/>
      </c>
      <c r="T733" s="259" t="str">
        <f t="shared" si="310"/>
        <v/>
      </c>
      <c r="U733" s="259" t="e">
        <f t="shared" si="299"/>
        <v>#REF!</v>
      </c>
      <c r="V733" s="39"/>
      <c r="W733" s="39"/>
      <c r="Y733" s="526"/>
      <c r="Z733" s="5"/>
      <c r="AA733" s="5"/>
      <c r="AB733" s="5"/>
      <c r="AC733" s="5"/>
      <c r="AD733" s="5"/>
      <c r="AE733" s="5"/>
      <c r="AF733" s="5"/>
      <c r="AG733" s="5"/>
      <c r="AH733" s="5"/>
      <c r="AI733" s="5"/>
      <c r="AJ733" s="5"/>
      <c r="AK733" s="5"/>
      <c r="AL733" s="5"/>
      <c r="AM733" s="5"/>
      <c r="AN733" s="5"/>
      <c r="AO733" s="481"/>
      <c r="AP733" s="269"/>
      <c r="AQ733" s="269"/>
      <c r="AR733" s="600"/>
      <c r="AS733" s="269"/>
      <c r="AT733" s="598" t="str">
        <f t="shared" si="311"/>
        <v/>
      </c>
      <c r="AU733" s="598" t="str">
        <f t="shared" si="311"/>
        <v/>
      </c>
      <c r="AV733" s="269"/>
      <c r="AW733" s="598" t="str">
        <f t="shared" si="300"/>
        <v/>
      </c>
      <c r="AX733" s="598" t="str">
        <f t="shared" si="300"/>
        <v/>
      </c>
      <c r="AY733" s="269"/>
      <c r="AZ733" s="598" t="str">
        <f t="shared" si="301"/>
        <v/>
      </c>
      <c r="BA733" s="598" t="str">
        <f t="shared" si="301"/>
        <v/>
      </c>
      <c r="BB733" s="269"/>
      <c r="BC733" s="598" t="str">
        <f t="shared" si="302"/>
        <v/>
      </c>
      <c r="BD733" s="598" t="str">
        <f t="shared" si="302"/>
        <v/>
      </c>
      <c r="BE733" s="269"/>
      <c r="BF733" s="598" t="str">
        <f t="shared" si="303"/>
        <v/>
      </c>
      <c r="BG733" s="598" t="str">
        <f t="shared" si="303"/>
        <v/>
      </c>
      <c r="BH733" s="269"/>
      <c r="BI733" s="598" t="str">
        <f t="shared" si="304"/>
        <v/>
      </c>
      <c r="BJ733" s="598" t="str">
        <f t="shared" si="304"/>
        <v/>
      </c>
      <c r="BK733" s="269"/>
      <c r="BL733" s="598" t="str">
        <f t="shared" si="305"/>
        <v/>
      </c>
      <c r="BM733" s="598" t="str">
        <f t="shared" si="305"/>
        <v/>
      </c>
      <c r="BN733" s="269"/>
      <c r="BO733" s="598" t="str">
        <f t="shared" si="306"/>
        <v/>
      </c>
      <c r="BP733" s="598" t="str">
        <f t="shared" si="306"/>
        <v/>
      </c>
      <c r="BQ733" s="269"/>
      <c r="BR733" s="598" t="str">
        <f t="shared" si="307"/>
        <v/>
      </c>
      <c r="BS733" s="598" t="str">
        <f t="shared" si="307"/>
        <v/>
      </c>
      <c r="BT733" s="269"/>
      <c r="BU733" s="598" t="str">
        <f t="shared" si="308"/>
        <v/>
      </c>
      <c r="BV733" s="598" t="str">
        <f t="shared" si="308"/>
        <v/>
      </c>
      <c r="BW733" s="269"/>
      <c r="BX733" s="481"/>
    </row>
    <row r="734" spans="1:76" s="2" customFormat="1" ht="14">
      <c r="A734" s="159">
        <v>12</v>
      </c>
      <c r="B734" s="301" t="str">
        <f t="shared" si="298"/>
        <v xml:space="preserve">: </v>
      </c>
      <c r="C734" s="169"/>
      <c r="D734" s="169"/>
      <c r="E734" s="169"/>
      <c r="F734" s="169"/>
      <c r="G734" s="161"/>
      <c r="H734" s="162"/>
      <c r="I734" s="162"/>
      <c r="J734" s="170"/>
      <c r="K734" s="170"/>
      <c r="L734" s="170"/>
      <c r="M734" s="659" t="e">
        <f>CONCATENATE("t CO2-eq/ ",IF(#REF!="Implementation",AdoptionUnitOfMeasure,FunctionalUnitOfMeasure))</f>
        <v>#REF!</v>
      </c>
      <c r="N734" s="163"/>
      <c r="O734" s="163"/>
      <c r="P734" s="165"/>
      <c r="Q734" s="365"/>
      <c r="R734" s="259" t="str">
        <f t="shared" si="309"/>
        <v/>
      </c>
      <c r="S734" s="260" t="str">
        <f>IF(R734="","",IF(R751="Y",T734,IF(R734&gt;=R743-$AA$35*R747,IF(R734&lt;=R743+$AA$35*R747,R734,""),"")))</f>
        <v/>
      </c>
      <c r="T734" s="259" t="str">
        <f t="shared" si="310"/>
        <v/>
      </c>
      <c r="U734" s="259" t="e">
        <f t="shared" si="299"/>
        <v>#REF!</v>
      </c>
      <c r="V734" s="39"/>
      <c r="W734" s="39"/>
      <c r="Y734" s="526"/>
      <c r="Z734" s="5"/>
      <c r="AA734" s="5"/>
      <c r="AB734" s="5"/>
      <c r="AC734" s="5"/>
      <c r="AD734" s="5"/>
      <c r="AE734" s="5"/>
      <c r="AF734" s="5"/>
      <c r="AG734" s="5"/>
      <c r="AH734" s="5"/>
      <c r="AI734" s="5"/>
      <c r="AJ734" s="5"/>
      <c r="AK734" s="5"/>
      <c r="AL734" s="5"/>
      <c r="AM734" s="5"/>
      <c r="AN734" s="5"/>
      <c r="AO734" s="481"/>
      <c r="AP734" s="269"/>
      <c r="AQ734" s="269"/>
      <c r="AR734" s="600"/>
      <c r="AS734" s="269"/>
      <c r="AT734" s="598" t="str">
        <f t="shared" si="311"/>
        <v/>
      </c>
      <c r="AU734" s="598" t="str">
        <f t="shared" si="311"/>
        <v/>
      </c>
      <c r="AV734" s="269"/>
      <c r="AW734" s="598" t="str">
        <f t="shared" si="300"/>
        <v/>
      </c>
      <c r="AX734" s="598" t="str">
        <f t="shared" si="300"/>
        <v/>
      </c>
      <c r="AY734" s="269"/>
      <c r="AZ734" s="598" t="str">
        <f t="shared" si="301"/>
        <v/>
      </c>
      <c r="BA734" s="598" t="str">
        <f t="shared" si="301"/>
        <v/>
      </c>
      <c r="BB734" s="269"/>
      <c r="BC734" s="598" t="str">
        <f t="shared" si="302"/>
        <v/>
      </c>
      <c r="BD734" s="598" t="str">
        <f t="shared" si="302"/>
        <v/>
      </c>
      <c r="BE734" s="269"/>
      <c r="BF734" s="598" t="str">
        <f t="shared" si="303"/>
        <v/>
      </c>
      <c r="BG734" s="598" t="str">
        <f t="shared" si="303"/>
        <v/>
      </c>
      <c r="BH734" s="269"/>
      <c r="BI734" s="598" t="str">
        <f t="shared" si="304"/>
        <v/>
      </c>
      <c r="BJ734" s="598" t="str">
        <f t="shared" si="304"/>
        <v/>
      </c>
      <c r="BK734" s="269"/>
      <c r="BL734" s="598" t="str">
        <f t="shared" si="305"/>
        <v/>
      </c>
      <c r="BM734" s="598" t="str">
        <f t="shared" si="305"/>
        <v/>
      </c>
      <c r="BN734" s="269"/>
      <c r="BO734" s="598" t="str">
        <f t="shared" si="306"/>
        <v/>
      </c>
      <c r="BP734" s="598" t="str">
        <f t="shared" si="306"/>
        <v/>
      </c>
      <c r="BQ734" s="269"/>
      <c r="BR734" s="598" t="str">
        <f t="shared" si="307"/>
        <v/>
      </c>
      <c r="BS734" s="598" t="str">
        <f t="shared" si="307"/>
        <v/>
      </c>
      <c r="BT734" s="269"/>
      <c r="BU734" s="598" t="str">
        <f t="shared" si="308"/>
        <v/>
      </c>
      <c r="BV734" s="598" t="str">
        <f t="shared" si="308"/>
        <v/>
      </c>
      <c r="BW734" s="269"/>
      <c r="BX734" s="481"/>
    </row>
    <row r="735" spans="1:76" s="2" customFormat="1" ht="14">
      <c r="A735" s="159">
        <v>13</v>
      </c>
      <c r="B735" s="301" t="str">
        <f t="shared" si="298"/>
        <v xml:space="preserve">: </v>
      </c>
      <c r="C735" s="169"/>
      <c r="D735" s="169"/>
      <c r="E735" s="169"/>
      <c r="F735" s="169"/>
      <c r="G735" s="161"/>
      <c r="H735" s="162"/>
      <c r="I735" s="162"/>
      <c r="J735" s="170"/>
      <c r="K735" s="170"/>
      <c r="L735" s="170"/>
      <c r="M735" s="659" t="e">
        <f>CONCATENATE("t CO2-eq/ ",IF(#REF!="Implementation",AdoptionUnitOfMeasure,FunctionalUnitOfMeasure))</f>
        <v>#REF!</v>
      </c>
      <c r="N735" s="163"/>
      <c r="O735" s="163"/>
      <c r="P735" s="165"/>
      <c r="Q735" s="365"/>
      <c r="R735" s="259" t="str">
        <f t="shared" si="309"/>
        <v/>
      </c>
      <c r="S735" s="260" t="str">
        <f>IF(R735="","",IF(R751="Y",T735,IF(R735&gt;=R743-$AA$35*R747,IF(R735&lt;=R743+$AA$35*R747,R735,""),"")))</f>
        <v/>
      </c>
      <c r="T735" s="259" t="str">
        <f t="shared" si="310"/>
        <v/>
      </c>
      <c r="U735" s="259" t="e">
        <f t="shared" si="299"/>
        <v>#REF!</v>
      </c>
      <c r="V735" s="39"/>
      <c r="W735" s="39"/>
      <c r="Y735" s="526"/>
      <c r="Z735" s="5"/>
      <c r="AA735" s="5"/>
      <c r="AB735" s="5"/>
      <c r="AC735" s="5"/>
      <c r="AD735" s="5"/>
      <c r="AE735" s="5"/>
      <c r="AF735" s="5"/>
      <c r="AG735" s="5"/>
      <c r="AH735" s="5"/>
      <c r="AI735" s="5"/>
      <c r="AJ735" s="5"/>
      <c r="AK735" s="5"/>
      <c r="AL735" s="5"/>
      <c r="AM735" s="5"/>
      <c r="AN735" s="5"/>
      <c r="AO735" s="481"/>
      <c r="AP735" s="269"/>
      <c r="AQ735" s="269"/>
      <c r="AR735" s="600"/>
      <c r="AS735" s="269"/>
      <c r="AT735" s="598" t="str">
        <f t="shared" si="311"/>
        <v/>
      </c>
      <c r="AU735" s="598" t="str">
        <f t="shared" si="311"/>
        <v/>
      </c>
      <c r="AV735" s="269"/>
      <c r="AW735" s="598" t="str">
        <f t="shared" si="300"/>
        <v/>
      </c>
      <c r="AX735" s="598" t="str">
        <f t="shared" si="300"/>
        <v/>
      </c>
      <c r="AY735" s="269"/>
      <c r="AZ735" s="598" t="str">
        <f t="shared" si="301"/>
        <v/>
      </c>
      <c r="BA735" s="598" t="str">
        <f t="shared" si="301"/>
        <v/>
      </c>
      <c r="BB735" s="269"/>
      <c r="BC735" s="598" t="str">
        <f t="shared" si="302"/>
        <v/>
      </c>
      <c r="BD735" s="598" t="str">
        <f t="shared" si="302"/>
        <v/>
      </c>
      <c r="BE735" s="269"/>
      <c r="BF735" s="598" t="str">
        <f t="shared" si="303"/>
        <v/>
      </c>
      <c r="BG735" s="598" t="str">
        <f t="shared" si="303"/>
        <v/>
      </c>
      <c r="BH735" s="269"/>
      <c r="BI735" s="598" t="str">
        <f t="shared" si="304"/>
        <v/>
      </c>
      <c r="BJ735" s="598" t="str">
        <f t="shared" si="304"/>
        <v/>
      </c>
      <c r="BK735" s="269"/>
      <c r="BL735" s="598" t="str">
        <f t="shared" si="305"/>
        <v/>
      </c>
      <c r="BM735" s="598" t="str">
        <f t="shared" si="305"/>
        <v/>
      </c>
      <c r="BN735" s="269"/>
      <c r="BO735" s="598" t="str">
        <f t="shared" si="306"/>
        <v/>
      </c>
      <c r="BP735" s="598" t="str">
        <f t="shared" si="306"/>
        <v/>
      </c>
      <c r="BQ735" s="269"/>
      <c r="BR735" s="598" t="str">
        <f t="shared" si="307"/>
        <v/>
      </c>
      <c r="BS735" s="598" t="str">
        <f t="shared" si="307"/>
        <v/>
      </c>
      <c r="BT735" s="269"/>
      <c r="BU735" s="598" t="str">
        <f t="shared" si="308"/>
        <v/>
      </c>
      <c r="BV735" s="598" t="str">
        <f t="shared" si="308"/>
        <v/>
      </c>
      <c r="BW735" s="269"/>
      <c r="BX735" s="481"/>
    </row>
    <row r="736" spans="1:76" s="2" customFormat="1" ht="14">
      <c r="A736" s="159">
        <v>14</v>
      </c>
      <c r="B736" s="301" t="str">
        <f t="shared" si="298"/>
        <v xml:space="preserve">: </v>
      </c>
      <c r="C736" s="169"/>
      <c r="D736" s="169"/>
      <c r="E736" s="169"/>
      <c r="F736" s="169"/>
      <c r="G736" s="161"/>
      <c r="H736" s="162"/>
      <c r="I736" s="162"/>
      <c r="J736" s="170"/>
      <c r="K736" s="170"/>
      <c r="L736" s="170"/>
      <c r="M736" s="659" t="e">
        <f>CONCATENATE("t CO2-eq/ ",IF(#REF!="Implementation",AdoptionUnitOfMeasure,FunctionalUnitOfMeasure))</f>
        <v>#REF!</v>
      </c>
      <c r="N736" s="163"/>
      <c r="O736" s="163"/>
      <c r="P736" s="165"/>
      <c r="Q736" s="365"/>
      <c r="R736" s="259" t="str">
        <f t="shared" si="309"/>
        <v/>
      </c>
      <c r="S736" s="260" t="str">
        <f>IF(R736="","",IF(R751="Y",T736,IF(R736&gt;=R743-$AA$35*R747,IF(R736&lt;=R743+$AA$35*R747,R736,""),"")))</f>
        <v/>
      </c>
      <c r="T736" s="259" t="str">
        <f t="shared" si="310"/>
        <v/>
      </c>
      <c r="U736" s="259" t="e">
        <f t="shared" si="299"/>
        <v>#REF!</v>
      </c>
      <c r="V736" s="39"/>
      <c r="W736" s="39"/>
      <c r="Y736" s="526"/>
      <c r="Z736" s="5"/>
      <c r="AA736" s="5"/>
      <c r="AB736" s="5"/>
      <c r="AC736" s="5"/>
      <c r="AD736" s="5"/>
      <c r="AE736" s="5"/>
      <c r="AF736" s="5"/>
      <c r="AG736" s="5"/>
      <c r="AH736" s="5"/>
      <c r="AI736" s="5"/>
      <c r="AJ736" s="5"/>
      <c r="AK736" s="5"/>
      <c r="AL736" s="5"/>
      <c r="AM736" s="5"/>
      <c r="AN736" s="5"/>
      <c r="AO736" s="481"/>
      <c r="AP736" s="269"/>
      <c r="AQ736" s="269"/>
      <c r="AR736" s="600"/>
      <c r="AS736" s="269"/>
      <c r="AT736" s="598" t="str">
        <f t="shared" si="311"/>
        <v/>
      </c>
      <c r="AU736" s="598" t="str">
        <f t="shared" si="311"/>
        <v/>
      </c>
      <c r="AV736" s="269"/>
      <c r="AW736" s="598" t="str">
        <f t="shared" si="300"/>
        <v/>
      </c>
      <c r="AX736" s="598" t="str">
        <f t="shared" si="300"/>
        <v/>
      </c>
      <c r="AY736" s="269"/>
      <c r="AZ736" s="598" t="str">
        <f t="shared" si="301"/>
        <v/>
      </c>
      <c r="BA736" s="598" t="str">
        <f t="shared" si="301"/>
        <v/>
      </c>
      <c r="BB736" s="269"/>
      <c r="BC736" s="598" t="str">
        <f t="shared" si="302"/>
        <v/>
      </c>
      <c r="BD736" s="598" t="str">
        <f t="shared" si="302"/>
        <v/>
      </c>
      <c r="BE736" s="269"/>
      <c r="BF736" s="598" t="str">
        <f t="shared" si="303"/>
        <v/>
      </c>
      <c r="BG736" s="598" t="str">
        <f t="shared" si="303"/>
        <v/>
      </c>
      <c r="BH736" s="269"/>
      <c r="BI736" s="598" t="str">
        <f t="shared" si="304"/>
        <v/>
      </c>
      <c r="BJ736" s="598" t="str">
        <f t="shared" si="304"/>
        <v/>
      </c>
      <c r="BK736" s="269"/>
      <c r="BL736" s="598" t="str">
        <f t="shared" si="305"/>
        <v/>
      </c>
      <c r="BM736" s="598" t="str">
        <f t="shared" si="305"/>
        <v/>
      </c>
      <c r="BN736" s="269"/>
      <c r="BO736" s="598" t="str">
        <f t="shared" si="306"/>
        <v/>
      </c>
      <c r="BP736" s="598" t="str">
        <f t="shared" si="306"/>
        <v/>
      </c>
      <c r="BQ736" s="269"/>
      <c r="BR736" s="598" t="str">
        <f t="shared" si="307"/>
        <v/>
      </c>
      <c r="BS736" s="598" t="str">
        <f t="shared" si="307"/>
        <v/>
      </c>
      <c r="BT736" s="269"/>
      <c r="BU736" s="598" t="str">
        <f t="shared" si="308"/>
        <v/>
      </c>
      <c r="BV736" s="598" t="str">
        <f t="shared" si="308"/>
        <v/>
      </c>
      <c r="BW736" s="269"/>
      <c r="BX736" s="481"/>
    </row>
    <row r="737" spans="1:76" s="2" customFormat="1" ht="14">
      <c r="A737" s="159">
        <v>15</v>
      </c>
      <c r="B737" s="301" t="str">
        <f t="shared" si="298"/>
        <v xml:space="preserve">: </v>
      </c>
      <c r="C737" s="169"/>
      <c r="D737" s="169"/>
      <c r="E737" s="169"/>
      <c r="F737" s="169"/>
      <c r="G737" s="161"/>
      <c r="H737" s="162"/>
      <c r="I737" s="162"/>
      <c r="J737" s="170"/>
      <c r="K737" s="170"/>
      <c r="L737" s="170"/>
      <c r="M737" s="659" t="e">
        <f>CONCATENATE("t CO2-eq/ ",IF(#REF!="Implementation",AdoptionUnitOfMeasure,FunctionalUnitOfMeasure))</f>
        <v>#REF!</v>
      </c>
      <c r="N737" s="163"/>
      <c r="O737" s="163"/>
      <c r="P737" s="165"/>
      <c r="Q737" s="365"/>
      <c r="R737" s="259" t="str">
        <f t="shared" si="309"/>
        <v/>
      </c>
      <c r="S737" s="260" t="str">
        <f>IF(R737="","",IF(R751="Y",T737,IF(R737&gt;=R743-$AA$35*R747,IF(R737&lt;=R743+$AA$35*R747,R737,""),"")))</f>
        <v/>
      </c>
      <c r="T737" s="259" t="str">
        <f t="shared" si="310"/>
        <v/>
      </c>
      <c r="U737" s="259" t="e">
        <f t="shared" si="299"/>
        <v>#REF!</v>
      </c>
      <c r="V737" s="39"/>
      <c r="W737" s="39"/>
      <c r="Y737" s="526"/>
      <c r="Z737" s="5"/>
      <c r="AA737" s="5"/>
      <c r="AB737" s="5"/>
      <c r="AC737" s="5"/>
      <c r="AD737" s="5"/>
      <c r="AE737" s="5"/>
      <c r="AF737" s="5"/>
      <c r="AG737" s="5"/>
      <c r="AH737" s="5"/>
      <c r="AI737" s="5"/>
      <c r="AJ737" s="5"/>
      <c r="AK737" s="5"/>
      <c r="AL737" s="5"/>
      <c r="AM737" s="5"/>
      <c r="AN737" s="5"/>
      <c r="AO737" s="481"/>
      <c r="AP737" s="269"/>
      <c r="AQ737" s="269"/>
      <c r="AR737" s="600"/>
      <c r="AS737" s="269"/>
      <c r="AT737" s="598" t="str">
        <f t="shared" si="311"/>
        <v/>
      </c>
      <c r="AU737" s="598" t="str">
        <f t="shared" si="311"/>
        <v/>
      </c>
      <c r="AV737" s="269"/>
      <c r="AW737" s="598" t="str">
        <f t="shared" si="300"/>
        <v/>
      </c>
      <c r="AX737" s="598" t="str">
        <f t="shared" si="300"/>
        <v/>
      </c>
      <c r="AY737" s="269"/>
      <c r="AZ737" s="598" t="str">
        <f t="shared" si="301"/>
        <v/>
      </c>
      <c r="BA737" s="598" t="str">
        <f t="shared" si="301"/>
        <v/>
      </c>
      <c r="BB737" s="269"/>
      <c r="BC737" s="598" t="str">
        <f t="shared" si="302"/>
        <v/>
      </c>
      <c r="BD737" s="598" t="str">
        <f t="shared" si="302"/>
        <v/>
      </c>
      <c r="BE737" s="269"/>
      <c r="BF737" s="598" t="str">
        <f t="shared" si="303"/>
        <v/>
      </c>
      <c r="BG737" s="598" t="str">
        <f t="shared" si="303"/>
        <v/>
      </c>
      <c r="BH737" s="269"/>
      <c r="BI737" s="598" t="str">
        <f t="shared" si="304"/>
        <v/>
      </c>
      <c r="BJ737" s="598" t="str">
        <f t="shared" si="304"/>
        <v/>
      </c>
      <c r="BK737" s="269"/>
      <c r="BL737" s="598" t="str">
        <f t="shared" si="305"/>
        <v/>
      </c>
      <c r="BM737" s="598" t="str">
        <f t="shared" si="305"/>
        <v/>
      </c>
      <c r="BN737" s="269"/>
      <c r="BO737" s="598" t="str">
        <f t="shared" si="306"/>
        <v/>
      </c>
      <c r="BP737" s="598" t="str">
        <f t="shared" si="306"/>
        <v/>
      </c>
      <c r="BQ737" s="269"/>
      <c r="BR737" s="598" t="str">
        <f t="shared" si="307"/>
        <v/>
      </c>
      <c r="BS737" s="598" t="str">
        <f t="shared" si="307"/>
        <v/>
      </c>
      <c r="BT737" s="269"/>
      <c r="BU737" s="598" t="str">
        <f t="shared" si="308"/>
        <v/>
      </c>
      <c r="BV737" s="598" t="str">
        <f t="shared" si="308"/>
        <v/>
      </c>
      <c r="BW737" s="269"/>
      <c r="BX737" s="481"/>
    </row>
    <row r="738" spans="1:76" s="2" customFormat="1" ht="14">
      <c r="A738" s="159">
        <v>16</v>
      </c>
      <c r="B738" s="301" t="str">
        <f t="shared" si="298"/>
        <v xml:space="preserve">: </v>
      </c>
      <c r="C738" s="169"/>
      <c r="D738" s="169"/>
      <c r="E738" s="169"/>
      <c r="F738" s="169"/>
      <c r="G738" s="161"/>
      <c r="H738" s="162"/>
      <c r="I738" s="162"/>
      <c r="J738" s="170"/>
      <c r="K738" s="170"/>
      <c r="L738" s="170"/>
      <c r="M738" s="659" t="e">
        <f>CONCATENATE("t CO2-eq/ ",IF(#REF!="Implementation",AdoptionUnitOfMeasure,FunctionalUnitOfMeasure))</f>
        <v>#REF!</v>
      </c>
      <c r="N738" s="163"/>
      <c r="O738" s="163"/>
      <c r="P738" s="165"/>
      <c r="Q738" s="365"/>
      <c r="R738" s="259" t="str">
        <f t="shared" si="309"/>
        <v/>
      </c>
      <c r="S738" s="260" t="str">
        <f>IF(R738="","",IF(R751="Y",T738,IF(R738&gt;=R743-$AA$35*R747,IF(R738&lt;=R743+$AA$35*R747,R738,""),"")))</f>
        <v/>
      </c>
      <c r="T738" s="259" t="str">
        <f t="shared" si="310"/>
        <v/>
      </c>
      <c r="U738" s="259" t="e">
        <f t="shared" si="299"/>
        <v>#REF!</v>
      </c>
      <c r="V738" s="39"/>
      <c r="W738" s="39"/>
      <c r="Y738" s="526"/>
      <c r="Z738" s="5"/>
      <c r="AA738" s="5"/>
      <c r="AB738" s="5"/>
      <c r="AC738" s="5"/>
      <c r="AD738" s="5"/>
      <c r="AE738" s="5"/>
      <c r="AF738" s="5"/>
      <c r="AG738" s="5"/>
      <c r="AH738" s="5"/>
      <c r="AI738" s="5"/>
      <c r="AJ738" s="5"/>
      <c r="AK738" s="5"/>
      <c r="AL738" s="5"/>
      <c r="AM738" s="5"/>
      <c r="AN738" s="5"/>
      <c r="AO738" s="481"/>
      <c r="AP738" s="269"/>
      <c r="AQ738" s="269"/>
      <c r="AR738" s="600"/>
      <c r="AS738" s="269"/>
      <c r="AT738" s="598" t="str">
        <f t="shared" si="311"/>
        <v/>
      </c>
      <c r="AU738" s="598" t="str">
        <f t="shared" si="311"/>
        <v/>
      </c>
      <c r="AV738" s="269"/>
      <c r="AW738" s="598" t="str">
        <f t="shared" si="300"/>
        <v/>
      </c>
      <c r="AX738" s="598" t="str">
        <f t="shared" si="300"/>
        <v/>
      </c>
      <c r="AY738" s="269"/>
      <c r="AZ738" s="598" t="str">
        <f t="shared" si="301"/>
        <v/>
      </c>
      <c r="BA738" s="598" t="str">
        <f t="shared" si="301"/>
        <v/>
      </c>
      <c r="BB738" s="269"/>
      <c r="BC738" s="598" t="str">
        <f t="shared" si="302"/>
        <v/>
      </c>
      <c r="BD738" s="598" t="str">
        <f t="shared" si="302"/>
        <v/>
      </c>
      <c r="BE738" s="269"/>
      <c r="BF738" s="598" t="str">
        <f t="shared" si="303"/>
        <v/>
      </c>
      <c r="BG738" s="598" t="str">
        <f t="shared" si="303"/>
        <v/>
      </c>
      <c r="BH738" s="269"/>
      <c r="BI738" s="598" t="str">
        <f t="shared" si="304"/>
        <v/>
      </c>
      <c r="BJ738" s="598" t="str">
        <f t="shared" si="304"/>
        <v/>
      </c>
      <c r="BK738" s="269"/>
      <c r="BL738" s="598" t="str">
        <f t="shared" si="305"/>
        <v/>
      </c>
      <c r="BM738" s="598" t="str">
        <f t="shared" si="305"/>
        <v/>
      </c>
      <c r="BN738" s="269"/>
      <c r="BO738" s="598" t="str">
        <f t="shared" si="306"/>
        <v/>
      </c>
      <c r="BP738" s="598" t="str">
        <f t="shared" si="306"/>
        <v/>
      </c>
      <c r="BQ738" s="269"/>
      <c r="BR738" s="598" t="str">
        <f t="shared" si="307"/>
        <v/>
      </c>
      <c r="BS738" s="598" t="str">
        <f t="shared" si="307"/>
        <v/>
      </c>
      <c r="BT738" s="269"/>
      <c r="BU738" s="598" t="str">
        <f t="shared" si="308"/>
        <v/>
      </c>
      <c r="BV738" s="598" t="str">
        <f t="shared" si="308"/>
        <v/>
      </c>
      <c r="BW738" s="269"/>
      <c r="BX738" s="481"/>
    </row>
    <row r="739" spans="1:76" s="2" customFormat="1" ht="14">
      <c r="A739" s="159">
        <v>17</v>
      </c>
      <c r="B739" s="301" t="str">
        <f t="shared" si="298"/>
        <v xml:space="preserve">: </v>
      </c>
      <c r="C739" s="168"/>
      <c r="D739" s="162"/>
      <c r="E739" s="162"/>
      <c r="F739" s="169"/>
      <c r="G739" s="161"/>
      <c r="H739" s="162"/>
      <c r="I739" s="162"/>
      <c r="J739" s="170"/>
      <c r="K739" s="170"/>
      <c r="L739" s="170"/>
      <c r="M739" s="659" t="e">
        <f>CONCATENATE("t CO2-eq/ ",IF(#REF!="Implementation",AdoptionUnitOfMeasure,FunctionalUnitOfMeasure))</f>
        <v>#REF!</v>
      </c>
      <c r="N739" s="163"/>
      <c r="O739" s="163"/>
      <c r="P739" s="165"/>
      <c r="Q739" s="365"/>
      <c r="R739" s="259" t="str">
        <f t="shared" si="309"/>
        <v/>
      </c>
      <c r="S739" s="260" t="str">
        <f>IF(R739="","",IF(R751="Y",T739,IF(R739&gt;=R743-$AA$35*R747,IF(R739&lt;=R743+$AA$35*R747,R739,""),"")))</f>
        <v/>
      </c>
      <c r="T739" s="259" t="str">
        <f t="shared" si="310"/>
        <v/>
      </c>
      <c r="U739" s="259" t="e">
        <f t="shared" si="299"/>
        <v>#REF!</v>
      </c>
      <c r="V739" s="39"/>
      <c r="W739" s="39"/>
      <c r="Y739" s="526"/>
      <c r="Z739" s="5"/>
      <c r="AA739" s="5"/>
      <c r="AB739" s="5"/>
      <c r="AC739" s="5"/>
      <c r="AD739" s="5"/>
      <c r="AE739" s="5"/>
      <c r="AF739" s="5"/>
      <c r="AG739" s="5"/>
      <c r="AH739" s="5"/>
      <c r="AI739" s="5"/>
      <c r="AJ739" s="5"/>
      <c r="AK739" s="5"/>
      <c r="AL739" s="5"/>
      <c r="AM739" s="5"/>
      <c r="AN739" s="5"/>
      <c r="AO739" s="481"/>
      <c r="AP739" s="269"/>
      <c r="AQ739" s="269"/>
      <c r="AR739" s="600"/>
      <c r="AS739" s="269"/>
      <c r="AT739" s="598" t="str">
        <f t="shared" si="311"/>
        <v/>
      </c>
      <c r="AU739" s="598" t="str">
        <f t="shared" si="311"/>
        <v/>
      </c>
      <c r="AV739" s="269"/>
      <c r="AW739" s="598" t="str">
        <f t="shared" si="300"/>
        <v/>
      </c>
      <c r="AX739" s="598" t="str">
        <f t="shared" si="300"/>
        <v/>
      </c>
      <c r="AY739" s="269"/>
      <c r="AZ739" s="598" t="str">
        <f t="shared" si="301"/>
        <v/>
      </c>
      <c r="BA739" s="598" t="str">
        <f t="shared" si="301"/>
        <v/>
      </c>
      <c r="BB739" s="269"/>
      <c r="BC739" s="598" t="str">
        <f t="shared" si="302"/>
        <v/>
      </c>
      <c r="BD739" s="598" t="str">
        <f t="shared" si="302"/>
        <v/>
      </c>
      <c r="BE739" s="269"/>
      <c r="BF739" s="598" t="str">
        <f t="shared" si="303"/>
        <v/>
      </c>
      <c r="BG739" s="598" t="str">
        <f t="shared" si="303"/>
        <v/>
      </c>
      <c r="BH739" s="269"/>
      <c r="BI739" s="598" t="str">
        <f t="shared" si="304"/>
        <v/>
      </c>
      <c r="BJ739" s="598" t="str">
        <f t="shared" si="304"/>
        <v/>
      </c>
      <c r="BK739" s="269"/>
      <c r="BL739" s="598" t="str">
        <f t="shared" si="305"/>
        <v/>
      </c>
      <c r="BM739" s="598" t="str">
        <f t="shared" si="305"/>
        <v/>
      </c>
      <c r="BN739" s="269"/>
      <c r="BO739" s="598" t="str">
        <f t="shared" si="306"/>
        <v/>
      </c>
      <c r="BP739" s="598" t="str">
        <f t="shared" si="306"/>
        <v/>
      </c>
      <c r="BQ739" s="269"/>
      <c r="BR739" s="598" t="str">
        <f t="shared" si="307"/>
        <v/>
      </c>
      <c r="BS739" s="598" t="str">
        <f t="shared" si="307"/>
        <v/>
      </c>
      <c r="BT739" s="269"/>
      <c r="BU739" s="598" t="str">
        <f t="shared" si="308"/>
        <v/>
      </c>
      <c r="BV739" s="598" t="str">
        <f t="shared" si="308"/>
        <v/>
      </c>
      <c r="BW739" s="269"/>
      <c r="BX739" s="481"/>
    </row>
    <row r="740" spans="1:76" s="2" customFormat="1" ht="14">
      <c r="A740" s="159">
        <v>18</v>
      </c>
      <c r="B740" s="301" t="str">
        <f t="shared" si="298"/>
        <v xml:space="preserve">: </v>
      </c>
      <c r="C740" s="168"/>
      <c r="D740" s="162"/>
      <c r="E740" s="162"/>
      <c r="F740" s="169"/>
      <c r="G740" s="161"/>
      <c r="H740" s="162"/>
      <c r="I740" s="162"/>
      <c r="J740" s="170"/>
      <c r="K740" s="170"/>
      <c r="L740" s="170"/>
      <c r="M740" s="659" t="e">
        <f>CONCATENATE("t CO2-eq/ ",IF(#REF!="Implementation",AdoptionUnitOfMeasure,FunctionalUnitOfMeasure))</f>
        <v>#REF!</v>
      </c>
      <c r="N740" s="163"/>
      <c r="O740" s="163"/>
      <c r="P740" s="165"/>
      <c r="Q740" s="365"/>
      <c r="R740" s="259" t="str">
        <f t="shared" si="309"/>
        <v/>
      </c>
      <c r="S740" s="260" t="str">
        <f>IF(R740="","",IF(R751="Y",T740,IF(R740&gt;=R743-$AA$35*R747,IF(R740&lt;=R743+$AA$35*R747,R740,""),"")))</f>
        <v/>
      </c>
      <c r="T740" s="259" t="str">
        <f t="shared" si="310"/>
        <v/>
      </c>
      <c r="U740" s="259" t="e">
        <f t="shared" si="299"/>
        <v>#REF!</v>
      </c>
      <c r="V740" s="39"/>
      <c r="W740" s="39"/>
      <c r="Y740" s="526"/>
      <c r="Z740" s="5"/>
      <c r="AA740" s="5"/>
      <c r="AB740" s="5"/>
      <c r="AC740" s="5"/>
      <c r="AD740" s="5"/>
      <c r="AE740" s="5"/>
      <c r="AF740" s="5"/>
      <c r="AG740" s="5"/>
      <c r="AH740" s="5"/>
      <c r="AI740" s="5"/>
      <c r="AJ740" s="5"/>
      <c r="AK740" s="5"/>
      <c r="AL740" s="5"/>
      <c r="AM740" s="5"/>
      <c r="AN740" s="5"/>
      <c r="AO740" s="481"/>
      <c r="AP740" s="269"/>
      <c r="AQ740" s="269"/>
      <c r="AR740" s="600"/>
      <c r="AS740" s="269"/>
      <c r="AT740" s="598" t="str">
        <f t="shared" si="311"/>
        <v/>
      </c>
      <c r="AU740" s="598" t="str">
        <f t="shared" si="311"/>
        <v/>
      </c>
      <c r="AV740" s="269"/>
      <c r="AW740" s="598" t="str">
        <f t="shared" si="300"/>
        <v/>
      </c>
      <c r="AX740" s="598" t="str">
        <f t="shared" si="300"/>
        <v/>
      </c>
      <c r="AY740" s="269"/>
      <c r="AZ740" s="598" t="str">
        <f t="shared" si="301"/>
        <v/>
      </c>
      <c r="BA740" s="598" t="str">
        <f t="shared" si="301"/>
        <v/>
      </c>
      <c r="BB740" s="269"/>
      <c r="BC740" s="598" t="str">
        <f t="shared" si="302"/>
        <v/>
      </c>
      <c r="BD740" s="598" t="str">
        <f t="shared" si="302"/>
        <v/>
      </c>
      <c r="BE740" s="269"/>
      <c r="BF740" s="598" t="str">
        <f t="shared" si="303"/>
        <v/>
      </c>
      <c r="BG740" s="598" t="str">
        <f t="shared" si="303"/>
        <v/>
      </c>
      <c r="BH740" s="269"/>
      <c r="BI740" s="598" t="str">
        <f t="shared" si="304"/>
        <v/>
      </c>
      <c r="BJ740" s="598" t="str">
        <f t="shared" si="304"/>
        <v/>
      </c>
      <c r="BK740" s="269"/>
      <c r="BL740" s="598" t="str">
        <f t="shared" si="305"/>
        <v/>
      </c>
      <c r="BM740" s="598" t="str">
        <f t="shared" si="305"/>
        <v/>
      </c>
      <c r="BN740" s="269"/>
      <c r="BO740" s="598" t="str">
        <f t="shared" si="306"/>
        <v/>
      </c>
      <c r="BP740" s="598" t="str">
        <f t="shared" si="306"/>
        <v/>
      </c>
      <c r="BQ740" s="269"/>
      <c r="BR740" s="598" t="str">
        <f t="shared" si="307"/>
        <v/>
      </c>
      <c r="BS740" s="598" t="str">
        <f t="shared" si="307"/>
        <v/>
      </c>
      <c r="BT740" s="269"/>
      <c r="BU740" s="598" t="str">
        <f t="shared" si="308"/>
        <v/>
      </c>
      <c r="BV740" s="598" t="str">
        <f t="shared" si="308"/>
        <v/>
      </c>
      <c r="BW740" s="269"/>
      <c r="BX740" s="481"/>
    </row>
    <row r="741" spans="1:76" s="2" customFormat="1" ht="14">
      <c r="A741" s="159">
        <v>19</v>
      </c>
      <c r="B741" s="301" t="str">
        <f t="shared" si="298"/>
        <v xml:space="preserve">: </v>
      </c>
      <c r="C741" s="168"/>
      <c r="D741" s="162"/>
      <c r="E741" s="162"/>
      <c r="F741" s="169"/>
      <c r="G741" s="161"/>
      <c r="H741" s="162"/>
      <c r="I741" s="162"/>
      <c r="J741" s="170"/>
      <c r="K741" s="170"/>
      <c r="L741" s="170"/>
      <c r="M741" s="659" t="e">
        <f>CONCATENATE("t CO2-eq/ ",IF(#REF!="Implementation",AdoptionUnitOfMeasure,FunctionalUnitOfMeasure))</f>
        <v>#REF!</v>
      </c>
      <c r="N741" s="163"/>
      <c r="O741" s="163"/>
      <c r="P741" s="165"/>
      <c r="Q741" s="365"/>
      <c r="R741" s="259" t="str">
        <f t="shared" si="309"/>
        <v/>
      </c>
      <c r="S741" s="260" t="str">
        <f>IF(R741="","",IF(R751="Y",T741,IF(R741&gt;=R743-$AA$35*R747,IF(R741&lt;=R743+$AA$35*R747,R741,""),"")))</f>
        <v/>
      </c>
      <c r="T741" s="259" t="str">
        <f t="shared" si="310"/>
        <v/>
      </c>
      <c r="U741" s="259" t="e">
        <f t="shared" si="299"/>
        <v>#REF!</v>
      </c>
      <c r="V741" s="39"/>
      <c r="W741" s="39"/>
      <c r="Y741" s="526"/>
      <c r="Z741" s="5"/>
      <c r="AA741" s="5"/>
      <c r="AB741" s="5"/>
      <c r="AC741" s="5"/>
      <c r="AD741" s="5"/>
      <c r="AE741" s="5"/>
      <c r="AF741" s="5"/>
      <c r="AG741" s="5"/>
      <c r="AH741" s="5"/>
      <c r="AI741" s="5"/>
      <c r="AJ741" s="5"/>
      <c r="AK741" s="5"/>
      <c r="AL741" s="5"/>
      <c r="AM741" s="5"/>
      <c r="AN741" s="5"/>
      <c r="AO741" s="481"/>
      <c r="AP741" s="269"/>
      <c r="AQ741" s="269"/>
      <c r="AR741" s="600"/>
      <c r="AS741" s="269"/>
      <c r="AT741" s="598" t="str">
        <f t="shared" si="311"/>
        <v/>
      </c>
      <c r="AU741" s="598" t="str">
        <f t="shared" si="311"/>
        <v/>
      </c>
      <c r="AV741" s="269"/>
      <c r="AW741" s="598" t="str">
        <f t="shared" si="300"/>
        <v/>
      </c>
      <c r="AX741" s="598" t="str">
        <f t="shared" si="300"/>
        <v/>
      </c>
      <c r="AY741" s="269"/>
      <c r="AZ741" s="598" t="str">
        <f t="shared" si="301"/>
        <v/>
      </c>
      <c r="BA741" s="598" t="str">
        <f t="shared" si="301"/>
        <v/>
      </c>
      <c r="BB741" s="269"/>
      <c r="BC741" s="598" t="str">
        <f t="shared" si="302"/>
        <v/>
      </c>
      <c r="BD741" s="598" t="str">
        <f t="shared" si="302"/>
        <v/>
      </c>
      <c r="BE741" s="269"/>
      <c r="BF741" s="598" t="str">
        <f t="shared" si="303"/>
        <v/>
      </c>
      <c r="BG741" s="598" t="str">
        <f t="shared" si="303"/>
        <v/>
      </c>
      <c r="BH741" s="269"/>
      <c r="BI741" s="598" t="str">
        <f t="shared" si="304"/>
        <v/>
      </c>
      <c r="BJ741" s="598" t="str">
        <f t="shared" si="304"/>
        <v/>
      </c>
      <c r="BK741" s="269"/>
      <c r="BL741" s="598" t="str">
        <f t="shared" si="305"/>
        <v/>
      </c>
      <c r="BM741" s="598" t="str">
        <f t="shared" si="305"/>
        <v/>
      </c>
      <c r="BN741" s="269"/>
      <c r="BO741" s="598" t="str">
        <f t="shared" si="306"/>
        <v/>
      </c>
      <c r="BP741" s="598" t="str">
        <f t="shared" si="306"/>
        <v/>
      </c>
      <c r="BQ741" s="269"/>
      <c r="BR741" s="598" t="str">
        <f t="shared" si="307"/>
        <v/>
      </c>
      <c r="BS741" s="598" t="str">
        <f t="shared" si="307"/>
        <v/>
      </c>
      <c r="BT741" s="269"/>
      <c r="BU741" s="598" t="str">
        <f t="shared" si="308"/>
        <v/>
      </c>
      <c r="BV741" s="598" t="str">
        <f t="shared" si="308"/>
        <v/>
      </c>
      <c r="BW741" s="269"/>
      <c r="BX741" s="481"/>
    </row>
    <row r="742" spans="1:76" s="2" customFormat="1" ht="14">
      <c r="A742" s="159">
        <v>20</v>
      </c>
      <c r="B742" s="301" t="str">
        <f t="shared" si="298"/>
        <v xml:space="preserve">: </v>
      </c>
      <c r="C742" s="168"/>
      <c r="D742" s="162"/>
      <c r="E742" s="162"/>
      <c r="F742" s="169"/>
      <c r="G742" s="161"/>
      <c r="H742" s="162"/>
      <c r="I742" s="162"/>
      <c r="J742" s="170"/>
      <c r="K742" s="170"/>
      <c r="L742" s="170"/>
      <c r="M742" s="659" t="e">
        <f>CONCATENATE("t CO2-eq/ ",IF(#REF!="Implementation",AdoptionUnitOfMeasure,FunctionalUnitOfMeasure))</f>
        <v>#REF!</v>
      </c>
      <c r="N742" s="163"/>
      <c r="O742" s="163"/>
      <c r="P742" s="165"/>
      <c r="Q742" s="365"/>
      <c r="R742" s="259" t="str">
        <f t="shared" si="309"/>
        <v/>
      </c>
      <c r="S742" s="260" t="str">
        <f>IF(R742="","",IF(R751="Y",T742,IF(R742&gt;=R743-$AA$35*R747,IF(R742&lt;=R743+$AA$35*R747,R742,""),"")))</f>
        <v/>
      </c>
      <c r="T742" s="259" t="str">
        <f t="shared" si="310"/>
        <v/>
      </c>
      <c r="U742" s="259" t="e">
        <f t="shared" si="299"/>
        <v>#REF!</v>
      </c>
      <c r="V742" s="39"/>
      <c r="W742" s="39"/>
      <c r="Y742" s="526"/>
      <c r="Z742" s="5"/>
      <c r="AA742" s="5"/>
      <c r="AB742" s="5"/>
      <c r="AC742" s="5"/>
      <c r="AD742" s="5"/>
      <c r="AE742" s="5"/>
      <c r="AF742" s="5"/>
      <c r="AG742" s="5"/>
      <c r="AH742" s="5"/>
      <c r="AI742" s="5"/>
      <c r="AJ742" s="5"/>
      <c r="AK742" s="5"/>
      <c r="AL742" s="5"/>
      <c r="AM742" s="5"/>
      <c r="AN742" s="5"/>
      <c r="AO742" s="481"/>
      <c r="AP742" s="269"/>
      <c r="AQ742" s="269"/>
      <c r="AR742" s="600"/>
      <c r="AS742" s="269"/>
      <c r="AT742" s="598" t="str">
        <f t="shared" si="311"/>
        <v/>
      </c>
      <c r="AU742" s="598" t="str">
        <f t="shared" si="311"/>
        <v/>
      </c>
      <c r="AV742" s="269"/>
      <c r="AW742" s="598" t="str">
        <f t="shared" si="300"/>
        <v/>
      </c>
      <c r="AX742" s="598" t="str">
        <f t="shared" si="300"/>
        <v/>
      </c>
      <c r="AY742" s="269"/>
      <c r="AZ742" s="598" t="str">
        <f t="shared" si="301"/>
        <v/>
      </c>
      <c r="BA742" s="598" t="str">
        <f t="shared" si="301"/>
        <v/>
      </c>
      <c r="BB742" s="269"/>
      <c r="BC742" s="598" t="str">
        <f t="shared" si="302"/>
        <v/>
      </c>
      <c r="BD742" s="598" t="str">
        <f t="shared" si="302"/>
        <v/>
      </c>
      <c r="BE742" s="269"/>
      <c r="BF742" s="598" t="str">
        <f t="shared" si="303"/>
        <v/>
      </c>
      <c r="BG742" s="598" t="str">
        <f t="shared" si="303"/>
        <v/>
      </c>
      <c r="BH742" s="269"/>
      <c r="BI742" s="598" t="str">
        <f t="shared" si="304"/>
        <v/>
      </c>
      <c r="BJ742" s="598" t="str">
        <f t="shared" si="304"/>
        <v/>
      </c>
      <c r="BK742" s="269"/>
      <c r="BL742" s="598" t="str">
        <f t="shared" si="305"/>
        <v/>
      </c>
      <c r="BM742" s="598" t="str">
        <f t="shared" si="305"/>
        <v/>
      </c>
      <c r="BN742" s="269"/>
      <c r="BO742" s="598" t="str">
        <f t="shared" si="306"/>
        <v/>
      </c>
      <c r="BP742" s="598" t="str">
        <f t="shared" si="306"/>
        <v/>
      </c>
      <c r="BQ742" s="269"/>
      <c r="BR742" s="598" t="str">
        <f t="shared" si="307"/>
        <v/>
      </c>
      <c r="BS742" s="598" t="str">
        <f t="shared" si="307"/>
        <v/>
      </c>
      <c r="BT742" s="269"/>
      <c r="BU742" s="598" t="str">
        <f t="shared" si="308"/>
        <v/>
      </c>
      <c r="BV742" s="598" t="str">
        <f t="shared" si="308"/>
        <v/>
      </c>
      <c r="BW742" s="269"/>
      <c r="BX742" s="481"/>
    </row>
    <row r="743" spans="1:76" s="2" customFormat="1" ht="14">
      <c r="A743" s="172"/>
      <c r="B743" s="302" t="s">
        <v>159</v>
      </c>
      <c r="C743" s="173"/>
      <c r="D743" s="173"/>
      <c r="E743" s="173"/>
      <c r="F743" s="173"/>
      <c r="G743" s="174"/>
      <c r="H743" s="39"/>
      <c r="I743" s="175"/>
      <c r="J743" s="174"/>
      <c r="K743" s="174"/>
      <c r="L743" s="174" t="s">
        <v>99</v>
      </c>
      <c r="M743" s="174"/>
      <c r="N743" s="174"/>
      <c r="O743" s="165"/>
      <c r="P743" s="165"/>
      <c r="Q743" s="175" t="s">
        <v>31</v>
      </c>
      <c r="R743" s="261" t="e">
        <f>AVERAGE(R723:R742)</f>
        <v>#DIV/0!</v>
      </c>
      <c r="S743" s="261" t="e">
        <f>IF(R751="Y",SUM(S723:S742)/SUM(N723:N742),AVERAGE(S723:S742))</f>
        <v>#DIV/0!</v>
      </c>
      <c r="T743" s="262" t="e">
        <f>SUM(T723:T742)/SUM(N723:N742)</f>
        <v>#DIV/0!</v>
      </c>
      <c r="U743" s="269"/>
      <c r="V743" s="39"/>
      <c r="W743" s="39"/>
      <c r="Y743" s="601"/>
      <c r="Z743" s="5"/>
      <c r="AA743" s="5"/>
      <c r="AB743" s="5"/>
      <c r="AC743" s="5"/>
      <c r="AD743" s="5"/>
      <c r="AE743" s="5"/>
      <c r="AF743" s="5"/>
      <c r="AG743" s="5"/>
      <c r="AH743" s="5"/>
      <c r="AI743" s="5"/>
      <c r="AJ743" s="5"/>
      <c r="AK743" s="5"/>
      <c r="AL743" s="5"/>
      <c r="AM743" s="5"/>
      <c r="AN743" s="5"/>
      <c r="AO743" s="481"/>
      <c r="AP743" s="269"/>
      <c r="AQ743" s="269"/>
      <c r="AR743" s="269"/>
      <c r="AS743" s="602" t="s">
        <v>31</v>
      </c>
      <c r="AT743" s="603" t="e">
        <f>AVERAGE(AT723:AT742)</f>
        <v>#DIV/0!</v>
      </c>
      <c r="AU743" s="603" t="e">
        <f>SUM(AU723:AU742)/COUNTIF(AU723:AU742,"&gt;0")</f>
        <v>#DIV/0!</v>
      </c>
      <c r="AV743" s="602"/>
      <c r="AW743" s="603" t="e">
        <f>AVERAGE(AW723:AW742)</f>
        <v>#DIV/0!</v>
      </c>
      <c r="AX743" s="603" t="e">
        <f>SUM(AX723:AX742)/COUNTIF(AX723:AX742,"&gt;0")</f>
        <v>#DIV/0!</v>
      </c>
      <c r="AY743" s="269"/>
      <c r="AZ743" s="603" t="e">
        <f>AVERAGE(AZ723:AZ742)</f>
        <v>#DIV/0!</v>
      </c>
      <c r="BA743" s="603" t="e">
        <f>SUM(BA723:BA742)/COUNTIF(BA723:BA742,"&gt;0")</f>
        <v>#DIV/0!</v>
      </c>
      <c r="BB743" s="269"/>
      <c r="BC743" s="603" t="e">
        <f>AVERAGE(BC723:BC742)</f>
        <v>#DIV/0!</v>
      </c>
      <c r="BD743" s="603" t="e">
        <f>SUM(BD723:BD742)/COUNTIF(BD723:BD742,"&gt;0")</f>
        <v>#DIV/0!</v>
      </c>
      <c r="BE743" s="269"/>
      <c r="BF743" s="603" t="e">
        <f>AVERAGE(BF723:BF742)</f>
        <v>#DIV/0!</v>
      </c>
      <c r="BG743" s="603" t="e">
        <f>SUM(BG723:BG742)/COUNTIF(BG723:BG742,"&gt;0")</f>
        <v>#DIV/0!</v>
      </c>
      <c r="BH743" s="269"/>
      <c r="BI743" s="603" t="e">
        <f>AVERAGE(BI723:BI742)</f>
        <v>#DIV/0!</v>
      </c>
      <c r="BJ743" s="603" t="e">
        <f>SUM(BJ723:BJ742)/COUNTIF(BJ723:BJ742,"&gt;0")</f>
        <v>#DIV/0!</v>
      </c>
      <c r="BK743" s="602"/>
      <c r="BL743" s="603" t="e">
        <f>AVERAGE(BL723:BL742)</f>
        <v>#DIV/0!</v>
      </c>
      <c r="BM743" s="603" t="e">
        <f>SUM(BM723:BM742)/COUNTIF(BM723:BM742,"&gt;0")</f>
        <v>#DIV/0!</v>
      </c>
      <c r="BN743" s="269"/>
      <c r="BO743" s="603" t="e">
        <f>AVERAGE(BO723:BO742)</f>
        <v>#DIV/0!</v>
      </c>
      <c r="BP743" s="603" t="e">
        <f>SUM(BP723:BP742)/COUNTIF(BP723:BP742,"&gt;0")</f>
        <v>#DIV/0!</v>
      </c>
      <c r="BQ743" s="269"/>
      <c r="BR743" s="603" t="e">
        <f>AVERAGE(BR723:BR742)</f>
        <v>#DIV/0!</v>
      </c>
      <c r="BS743" s="603" t="e">
        <f>SUM(BS723:BS742)/COUNTIF(BS723:BS742,"&gt;0")</f>
        <v>#DIV/0!</v>
      </c>
      <c r="BT743" s="269"/>
      <c r="BU743" s="603" t="e">
        <f>AVERAGE(BU723:BU742)</f>
        <v>#DIV/0!</v>
      </c>
      <c r="BV743" s="603" t="e">
        <f>SUM(BV723:BV742)/COUNTIF(BV723:BV742,"&gt;0")</f>
        <v>#DIV/0!</v>
      </c>
      <c r="BW743" s="269"/>
      <c r="BX743" s="481"/>
    </row>
    <row r="744" spans="1:76" s="2" customFormat="1" ht="15">
      <c r="A744" s="172"/>
      <c r="B744" s="302" t="s">
        <v>160</v>
      </c>
      <c r="C744" s="173" t="s">
        <v>112</v>
      </c>
      <c r="D744" s="840"/>
      <c r="E744" s="841"/>
      <c r="F744" s="841"/>
      <c r="G744" s="841"/>
      <c r="H744" s="841"/>
      <c r="I744" s="841"/>
      <c r="J744" s="842"/>
      <c r="K744" s="174"/>
      <c r="L744" s="174"/>
      <c r="M744" s="174"/>
      <c r="N744" s="174"/>
      <c r="O744" s="165"/>
      <c r="P744" s="165"/>
      <c r="Q744" s="366" t="s">
        <v>33</v>
      </c>
      <c r="R744" s="367" t="e">
        <f>R743+U744*R747</f>
        <v>#DIV/0!</v>
      </c>
      <c r="S744" s="367" t="e">
        <f>S743+U744*S747</f>
        <v>#DIV/0!</v>
      </c>
      <c r="T744" s="367" t="e">
        <f>T743+U744*T747</f>
        <v>#DIV/0!</v>
      </c>
      <c r="U744" s="368">
        <v>1</v>
      </c>
      <c r="V744" s="50" t="s">
        <v>142</v>
      </c>
      <c r="W744" s="39"/>
      <c r="X744" t="s">
        <v>273</v>
      </c>
      <c r="Y744" s="605"/>
      <c r="Z744" s="5"/>
      <c r="AA744" s="5"/>
      <c r="AB744" s="5"/>
      <c r="AC744" s="5"/>
      <c r="AD744" s="5"/>
      <c r="AE744" s="5"/>
      <c r="AF744" s="5"/>
      <c r="AG744" s="5"/>
      <c r="AH744" s="5"/>
      <c r="AI744" s="5"/>
      <c r="AJ744" s="5"/>
      <c r="AK744" s="5"/>
      <c r="AL744" s="5"/>
      <c r="AM744" s="5"/>
      <c r="AN744" s="5"/>
      <c r="AO744" s="481"/>
      <c r="AP744" s="269"/>
      <c r="AQ744" s="269"/>
      <c r="AR744" s="269"/>
      <c r="AS744" s="606" t="s">
        <v>33</v>
      </c>
      <c r="AT744" s="607" t="e">
        <f>AT743+(AT749*AT746)</f>
        <v>#DIV/0!</v>
      </c>
      <c r="AU744" s="607" t="e">
        <f>AU743+(AU749*AT746)</f>
        <v>#DIV/0!</v>
      </c>
      <c r="AV744" s="606"/>
      <c r="AW744" s="607" t="e">
        <f>AW743+(AW749*AW746)</f>
        <v>#DIV/0!</v>
      </c>
      <c r="AX744" s="607" t="e">
        <f>AX743+(AX749*AW746)</f>
        <v>#DIV/0!</v>
      </c>
      <c r="AY744" s="269"/>
      <c r="AZ744" s="607" t="e">
        <f>AZ743+(AZ749*AZ746)</f>
        <v>#DIV/0!</v>
      </c>
      <c r="BA744" s="607" t="e">
        <f>BA743+(BA749*AZ746)</f>
        <v>#DIV/0!</v>
      </c>
      <c r="BB744" s="269"/>
      <c r="BC744" s="607" t="e">
        <f>BC743+(BC749*BC746)</f>
        <v>#DIV/0!</v>
      </c>
      <c r="BD744" s="607" t="e">
        <f>BD743+(BD749*BC746)</f>
        <v>#DIV/0!</v>
      </c>
      <c r="BE744" s="269"/>
      <c r="BF744" s="607" t="e">
        <f>BF743+(BF749*BF746)</f>
        <v>#DIV/0!</v>
      </c>
      <c r="BG744" s="607" t="e">
        <f>BG743+(BG749*BF746)</f>
        <v>#DIV/0!</v>
      </c>
      <c r="BH744" s="269"/>
      <c r="BI744" s="607" t="e">
        <f>BI743+(BI749*BI746)</f>
        <v>#DIV/0!</v>
      </c>
      <c r="BJ744" s="607" t="e">
        <f>BJ743+(BJ749*BI746)</f>
        <v>#DIV/0!</v>
      </c>
      <c r="BK744" s="606"/>
      <c r="BL744" s="607" t="e">
        <f>BL743+(BL749*BL746)</f>
        <v>#DIV/0!</v>
      </c>
      <c r="BM744" s="607" t="e">
        <f>BM743+(BM749*BL746)</f>
        <v>#DIV/0!</v>
      </c>
      <c r="BN744" s="269"/>
      <c r="BO744" s="607" t="e">
        <f>BO743+(BO749*BO746)</f>
        <v>#DIV/0!</v>
      </c>
      <c r="BP744" s="607" t="e">
        <f>BP743+(BP749*BO746)</f>
        <v>#DIV/0!</v>
      </c>
      <c r="BQ744" s="269"/>
      <c r="BR744" s="607" t="e">
        <f>BR743+(BR749*BR746)</f>
        <v>#DIV/0!</v>
      </c>
      <c r="BS744" s="607" t="e">
        <f>BS743+(BS749*BR746)</f>
        <v>#DIV/0!</v>
      </c>
      <c r="BT744" s="269"/>
      <c r="BU744" s="607" t="e">
        <f>BU743+(BU749*BU746)</f>
        <v>#DIV/0!</v>
      </c>
      <c r="BV744" s="607" t="e">
        <f>BV743+(BV749*BU746)</f>
        <v>#DIV/0!</v>
      </c>
      <c r="BW744" s="269"/>
      <c r="BX744" s="481"/>
    </row>
    <row r="745" spans="1:76" s="2" customFormat="1" ht="15">
      <c r="A745" s="172"/>
      <c r="B745" s="302" t="s">
        <v>161</v>
      </c>
      <c r="C745" s="179"/>
      <c r="D745" s="843"/>
      <c r="E745" s="844"/>
      <c r="F745" s="844"/>
      <c r="G745" s="844"/>
      <c r="H745" s="844"/>
      <c r="I745" s="844"/>
      <c r="J745" s="845"/>
      <c r="K745" s="39"/>
      <c r="L745" s="39"/>
      <c r="M745" s="174"/>
      <c r="N745" s="174"/>
      <c r="O745" s="174"/>
      <c r="P745" s="174"/>
      <c r="Q745" s="366" t="s">
        <v>32</v>
      </c>
      <c r="R745" s="367" t="e">
        <f>IF($X745="Y",MIN(R723:R742),R743-$U745*R747)</f>
        <v>#DIV/0!</v>
      </c>
      <c r="S745" s="367" t="e">
        <f>IF($X745="Y",MIN(S723:S742),S743-$U745*S747)</f>
        <v>#DIV/0!</v>
      </c>
      <c r="T745" s="367" t="e">
        <f>IF($X745="Y",MIN(T723:T742),T743-$U745*T747)</f>
        <v>#DIV/0!</v>
      </c>
      <c r="U745" s="368">
        <v>1</v>
      </c>
      <c r="V745" s="50" t="s">
        <v>143</v>
      </c>
      <c r="W745" s="39"/>
      <c r="X745" s="369" t="s">
        <v>36</v>
      </c>
      <c r="Y745" s="605"/>
      <c r="Z745" s="5"/>
      <c r="AA745" s="5"/>
      <c r="AB745" s="5"/>
      <c r="AC745" s="5"/>
      <c r="AD745" s="5"/>
      <c r="AE745" s="5"/>
      <c r="AF745" s="5"/>
      <c r="AG745" s="5"/>
      <c r="AH745" s="5"/>
      <c r="AI745" s="5"/>
      <c r="AJ745" s="5"/>
      <c r="AK745" s="5"/>
      <c r="AL745" s="5"/>
      <c r="AM745" s="5"/>
      <c r="AN745" s="5"/>
      <c r="AO745" s="481"/>
      <c r="AP745" s="269"/>
      <c r="AQ745" s="269"/>
      <c r="AR745" s="269"/>
      <c r="AS745" s="606" t="s">
        <v>32</v>
      </c>
      <c r="AT745" s="607" t="e">
        <f>AT743-(AT749*AT747)</f>
        <v>#DIV/0!</v>
      </c>
      <c r="AU745" s="607" t="e">
        <f>AU743-(AU749*AT747)</f>
        <v>#DIV/0!</v>
      </c>
      <c r="AV745" s="606"/>
      <c r="AW745" s="607" t="e">
        <f>AW743-(AW749*AW747)</f>
        <v>#DIV/0!</v>
      </c>
      <c r="AX745" s="607" t="e">
        <f>AX743-(AX749*AW747)</f>
        <v>#DIV/0!</v>
      </c>
      <c r="AY745" s="269"/>
      <c r="AZ745" s="607" t="e">
        <f>AZ743-(AZ749*AZ747)</f>
        <v>#DIV/0!</v>
      </c>
      <c r="BA745" s="607" t="e">
        <f>BA743-(BA749*AZ747)</f>
        <v>#DIV/0!</v>
      </c>
      <c r="BB745" s="269"/>
      <c r="BC745" s="607" t="e">
        <f>BC743-(BC749*BC747)</f>
        <v>#DIV/0!</v>
      </c>
      <c r="BD745" s="607" t="e">
        <f>BD743-(BD749*BC747)</f>
        <v>#DIV/0!</v>
      </c>
      <c r="BE745" s="269"/>
      <c r="BF745" s="607" t="e">
        <f>BF743-(BF749*BF747)</f>
        <v>#DIV/0!</v>
      </c>
      <c r="BG745" s="607" t="e">
        <f>BG743-(BG749*BF747)</f>
        <v>#DIV/0!</v>
      </c>
      <c r="BH745" s="269"/>
      <c r="BI745" s="607" t="e">
        <f>BI743-(BI749*BI747)</f>
        <v>#DIV/0!</v>
      </c>
      <c r="BJ745" s="607" t="e">
        <f>BJ743-(BJ749*BI747)</f>
        <v>#DIV/0!</v>
      </c>
      <c r="BK745" s="606"/>
      <c r="BL745" s="607" t="e">
        <f>BL743-(BL749*BL747)</f>
        <v>#DIV/0!</v>
      </c>
      <c r="BM745" s="607" t="e">
        <f>BM743-(BM749*BL747)</f>
        <v>#DIV/0!</v>
      </c>
      <c r="BN745" s="269"/>
      <c r="BO745" s="607" t="e">
        <f>BO743-(BO749*BO747)</f>
        <v>#DIV/0!</v>
      </c>
      <c r="BP745" s="607" t="e">
        <f>BP743-(BP749*BO747)</f>
        <v>#DIV/0!</v>
      </c>
      <c r="BQ745" s="269"/>
      <c r="BR745" s="607" t="e">
        <f>BR743-(BR749*BR747)</f>
        <v>#DIV/0!</v>
      </c>
      <c r="BS745" s="607" t="e">
        <f>BS743-(BS749*BR747)</f>
        <v>#DIV/0!</v>
      </c>
      <c r="BT745" s="269"/>
      <c r="BU745" s="607" t="e">
        <f>BU743-(BU749*BU747)</f>
        <v>#DIV/0!</v>
      </c>
      <c r="BV745" s="607" t="e">
        <f>BV743-(BV749*BU747)</f>
        <v>#DIV/0!</v>
      </c>
      <c r="BW745" s="269"/>
      <c r="BX745" s="481"/>
    </row>
    <row r="746" spans="1:76" s="2" customFormat="1" ht="14">
      <c r="A746" s="172"/>
      <c r="B746" s="303"/>
      <c r="C746" s="179"/>
      <c r="D746" s="843"/>
      <c r="E746" s="844"/>
      <c r="F746" s="844"/>
      <c r="G746" s="844"/>
      <c r="H746" s="844"/>
      <c r="I746" s="844"/>
      <c r="J746" s="845"/>
      <c r="K746" s="174"/>
      <c r="L746" s="174"/>
      <c r="M746" s="174"/>
      <c r="N746" s="174"/>
      <c r="O746" s="174"/>
      <c r="P746" s="174"/>
      <c r="Q746" s="176" t="s">
        <v>10</v>
      </c>
      <c r="R746" s="263" t="e">
        <f>IF((0.67*R747)&gt;R743,"no","yes")</f>
        <v>#DIV/0!</v>
      </c>
      <c r="S746" s="263" t="e">
        <f>IF((0.67*S747)&gt;S743,"no","yes")</f>
        <v>#DIV/0!</v>
      </c>
      <c r="T746" s="263" t="e">
        <f>IF((0.67*T747)&gt;T743,"no","yes")</f>
        <v>#DIV/0!</v>
      </c>
      <c r="U746" s="174"/>
      <c r="V746" s="174"/>
      <c r="W746" s="174"/>
      <c r="Y746" s="605"/>
      <c r="Z746" s="5"/>
      <c r="AA746" s="5"/>
      <c r="AB746" s="5"/>
      <c r="AC746" s="5"/>
      <c r="AD746" s="5"/>
      <c r="AE746" s="5"/>
      <c r="AF746" s="5"/>
      <c r="AG746" s="5"/>
      <c r="AH746" s="5"/>
      <c r="AI746" s="5"/>
      <c r="AJ746" s="5"/>
      <c r="AK746" s="5"/>
      <c r="AL746" s="5"/>
      <c r="AM746" s="5"/>
      <c r="AN746" s="5"/>
      <c r="AO746" s="481"/>
      <c r="AP746" s="265"/>
      <c r="AQ746" s="265"/>
      <c r="AR746" s="849" t="s">
        <v>132</v>
      </c>
      <c r="AS746" s="850"/>
      <c r="AT746" s="609">
        <v>1</v>
      </c>
      <c r="AU746" s="265"/>
      <c r="AV746" s="619"/>
      <c r="AW746" s="609">
        <v>1</v>
      </c>
      <c r="AX746" s="265"/>
      <c r="AY746" s="265"/>
      <c r="AZ746" s="609">
        <v>1</v>
      </c>
      <c r="BA746" s="265"/>
      <c r="BB746" s="265"/>
      <c r="BC746" s="609">
        <v>1</v>
      </c>
      <c r="BD746" s="265"/>
      <c r="BE746" s="265"/>
      <c r="BF746" s="609">
        <v>1</v>
      </c>
      <c r="BG746" s="265"/>
      <c r="BH746" s="265"/>
      <c r="BI746" s="609">
        <v>1</v>
      </c>
      <c r="BJ746" s="265"/>
      <c r="BK746" s="606"/>
      <c r="BL746" s="609">
        <v>1</v>
      </c>
      <c r="BM746" s="265"/>
      <c r="BN746" s="265"/>
      <c r="BO746" s="609">
        <v>1</v>
      </c>
      <c r="BP746" s="265"/>
      <c r="BQ746" s="265"/>
      <c r="BR746" s="609">
        <v>1</v>
      </c>
      <c r="BS746" s="265"/>
      <c r="BT746" s="265"/>
      <c r="BU746" s="609">
        <v>1</v>
      </c>
      <c r="BV746" s="265"/>
      <c r="BW746" s="265"/>
      <c r="BX746" s="481"/>
    </row>
    <row r="747" spans="1:76" s="2" customFormat="1" ht="14">
      <c r="A747" s="182" t="str">
        <f ca="1">HYPERLINK("#"&amp;"'"&amp;A$1&amp;"'!a1","Back to top")</f>
        <v>Back to top</v>
      </c>
      <c r="B747" s="304"/>
      <c r="C747" s="179"/>
      <c r="D747" s="843"/>
      <c r="E747" s="844"/>
      <c r="F747" s="844"/>
      <c r="G747" s="844"/>
      <c r="H747" s="844"/>
      <c r="I747" s="844"/>
      <c r="J747" s="845"/>
      <c r="K747" s="174"/>
      <c r="L747" s="174"/>
      <c r="M747" s="50"/>
      <c r="N747" s="50"/>
      <c r="O747" s="174"/>
      <c r="P747" s="174"/>
      <c r="Q747" s="176" t="s">
        <v>11</v>
      </c>
      <c r="R747" s="263" t="e">
        <f>_xlfn.STDEV.P(R723:R742)</f>
        <v>#DIV/0!</v>
      </c>
      <c r="S747" s="263" t="e">
        <f t="array" ref="S747">IF(R751="Y",SQRT(SUM(IFERROR(N723:N742*(R723:R742-(S743))^2,0))/((COUNTIFS(N723:N742,"&lt;&gt;"&amp;"")-1)/COUNTIFS(N723:N742,"&lt;&gt;"&amp;"")*SUM(N723:N742))),_xlfn.STDEV.P(S723:S742))</f>
        <v>#DIV/0!</v>
      </c>
      <c r="T747" s="263" t="e">
        <f t="array" ref="T747">SQRT(SUM(IFERROR(N723:N742*(R723:R742-(T743))^2,0))/((COUNTIFS(N723:N742,"&lt;&gt;"&amp;"")-1)/COUNTIFS(N723:N742,"&lt;&gt;"&amp;"")*SUM(N723:N742)))</f>
        <v>#DIV/0!</v>
      </c>
      <c r="U747" s="174"/>
      <c r="V747" s="174"/>
      <c r="W747" s="174"/>
      <c r="Y747" s="605"/>
      <c r="Z747" s="5"/>
      <c r="AA747" s="5"/>
      <c r="AB747" s="5"/>
      <c r="AC747" s="5"/>
      <c r="AD747" s="5"/>
      <c r="AE747" s="5"/>
      <c r="AF747" s="5"/>
      <c r="AG747" s="5"/>
      <c r="AH747" s="5"/>
      <c r="AI747" s="5"/>
      <c r="AJ747" s="5"/>
      <c r="AK747" s="5"/>
      <c r="AL747" s="5"/>
      <c r="AM747" s="5"/>
      <c r="AN747" s="5"/>
      <c r="AO747" s="481"/>
      <c r="AP747" s="265"/>
      <c r="AQ747" s="265"/>
      <c r="AR747" s="849"/>
      <c r="AS747" s="850"/>
      <c r="AT747" s="609">
        <v>1</v>
      </c>
      <c r="AU747" s="265"/>
      <c r="AV747" s="619"/>
      <c r="AW747" s="609">
        <v>1</v>
      </c>
      <c r="AX747" s="265"/>
      <c r="AY747" s="265"/>
      <c r="AZ747" s="609">
        <v>1</v>
      </c>
      <c r="BA747" s="265"/>
      <c r="BB747" s="265"/>
      <c r="BC747" s="609">
        <v>1</v>
      </c>
      <c r="BD747" s="265"/>
      <c r="BE747" s="265"/>
      <c r="BF747" s="609">
        <v>1</v>
      </c>
      <c r="BG747" s="265"/>
      <c r="BH747" s="265"/>
      <c r="BI747" s="609">
        <v>1</v>
      </c>
      <c r="BJ747" s="265"/>
      <c r="BK747" s="606"/>
      <c r="BL747" s="609">
        <v>1</v>
      </c>
      <c r="BM747" s="265"/>
      <c r="BN747" s="265"/>
      <c r="BO747" s="609">
        <v>1</v>
      </c>
      <c r="BP747" s="265"/>
      <c r="BQ747" s="265"/>
      <c r="BR747" s="609">
        <v>1</v>
      </c>
      <c r="BS747" s="265"/>
      <c r="BT747" s="265"/>
      <c r="BU747" s="609">
        <v>1</v>
      </c>
      <c r="BV747" s="265"/>
      <c r="BW747" s="265"/>
      <c r="BX747" s="481"/>
    </row>
    <row r="748" spans="1:76" s="2" customFormat="1" ht="14">
      <c r="A748" s="172"/>
      <c r="B748" s="303"/>
      <c r="C748" s="159"/>
      <c r="D748" s="843"/>
      <c r="E748" s="844"/>
      <c r="F748" s="844"/>
      <c r="G748" s="844"/>
      <c r="H748" s="844"/>
      <c r="I748" s="844"/>
      <c r="J748" s="845"/>
      <c r="K748" s="174"/>
      <c r="L748" s="174"/>
      <c r="M748" s="174"/>
      <c r="N748" s="174"/>
      <c r="O748" s="174"/>
      <c r="P748" s="174"/>
      <c r="Q748" s="183" t="s">
        <v>98</v>
      </c>
      <c r="R748" s="264">
        <f>COUNTIF(R723:R742,"&gt;0")</f>
        <v>0</v>
      </c>
      <c r="S748" s="264">
        <f>COUNTIF(S723:S742,"&gt;0")</f>
        <v>0</v>
      </c>
      <c r="T748" s="265"/>
      <c r="U748" s="184" t="s">
        <v>55</v>
      </c>
      <c r="V748" s="174"/>
      <c r="W748" s="174"/>
      <c r="Y748" s="526"/>
      <c r="Z748" s="5"/>
      <c r="AA748" s="5"/>
      <c r="AB748" s="5"/>
      <c r="AC748" s="5"/>
      <c r="AD748" s="5"/>
      <c r="AE748" s="5"/>
      <c r="AF748" s="5"/>
      <c r="AG748" s="5"/>
      <c r="AH748" s="5"/>
      <c r="AI748" s="5"/>
      <c r="AJ748" s="5"/>
      <c r="AK748" s="5"/>
      <c r="AL748" s="5"/>
      <c r="AM748" s="5"/>
      <c r="AN748" s="5"/>
      <c r="AO748" s="481"/>
      <c r="AP748" s="265"/>
      <c r="AQ748" s="265"/>
      <c r="AR748" s="265"/>
      <c r="AS748" s="606" t="s">
        <v>10</v>
      </c>
      <c r="AT748" s="607" t="e">
        <f>IF((0.67*AT749)&gt;AT743,"no","yes")</f>
        <v>#DIV/0!</v>
      </c>
      <c r="AU748" s="607" t="e">
        <f>IF((0.67*AU749)&gt;AU743,"no","yes")</f>
        <v>#DIV/0!</v>
      </c>
      <c r="AV748" s="606"/>
      <c r="AW748" s="607" t="e">
        <f>IF((0.67*AW749)&gt;AW743,"no","yes")</f>
        <v>#DIV/0!</v>
      </c>
      <c r="AX748" s="607" t="e">
        <f>IF((0.67*AX749)&gt;AX743,"no","yes")</f>
        <v>#DIV/0!</v>
      </c>
      <c r="AY748" s="265"/>
      <c r="AZ748" s="607" t="e">
        <f>IF((0.67*AZ749)&gt;AZ743,"no","yes")</f>
        <v>#DIV/0!</v>
      </c>
      <c r="BA748" s="607" t="e">
        <f>IF((0.67*BA749)&gt;BA743,"no","yes")</f>
        <v>#DIV/0!</v>
      </c>
      <c r="BB748" s="265"/>
      <c r="BC748" s="607" t="e">
        <f>IF((0.67*BC749)&gt;BC743,"no","yes")</f>
        <v>#DIV/0!</v>
      </c>
      <c r="BD748" s="607" t="e">
        <f>IF((0.67*BD749)&gt;BD743,"no","yes")</f>
        <v>#DIV/0!</v>
      </c>
      <c r="BE748" s="265"/>
      <c r="BF748" s="607" t="e">
        <f>IF((0.67*BF749)&gt;BF743,"no","yes")</f>
        <v>#DIV/0!</v>
      </c>
      <c r="BG748" s="607" t="e">
        <f>IF((0.67*BG749)&gt;BG743,"no","yes")</f>
        <v>#DIV/0!</v>
      </c>
      <c r="BH748" s="265"/>
      <c r="BI748" s="607" t="e">
        <f>IF((0.67*BI749)&gt;BI743,"no","yes")</f>
        <v>#DIV/0!</v>
      </c>
      <c r="BJ748" s="607" t="e">
        <f>IF((0.67*BJ749)&gt;BJ743,"no","yes")</f>
        <v>#DIV/0!</v>
      </c>
      <c r="BK748" s="611"/>
      <c r="BL748" s="607" t="e">
        <f>IF((0.67*BL749)&gt;BL743,"no","yes")</f>
        <v>#DIV/0!</v>
      </c>
      <c r="BM748" s="607" t="e">
        <f>IF((0.67*BM749)&gt;BM743,"no","yes")</f>
        <v>#DIV/0!</v>
      </c>
      <c r="BN748" s="265"/>
      <c r="BO748" s="607" t="e">
        <f>IF((0.67*BO749)&gt;BO743,"no","yes")</f>
        <v>#DIV/0!</v>
      </c>
      <c r="BP748" s="607" t="e">
        <f>IF((0.67*BP749)&gt;BP743,"no","yes")</f>
        <v>#DIV/0!</v>
      </c>
      <c r="BQ748" s="265"/>
      <c r="BR748" s="607" t="e">
        <f>IF((0.67*BR749)&gt;BR743,"no","yes")</f>
        <v>#DIV/0!</v>
      </c>
      <c r="BS748" s="607" t="e">
        <f>IF((0.67*BS749)&gt;BS743,"no","yes")</f>
        <v>#DIV/0!</v>
      </c>
      <c r="BT748" s="265"/>
      <c r="BU748" s="607" t="e">
        <f>IF((0.67*BU749)&gt;BU743,"no","yes")</f>
        <v>#DIV/0!</v>
      </c>
      <c r="BV748" s="607" t="e">
        <f>IF((0.67*BV749)&gt;BV743,"no","yes")</f>
        <v>#DIV/0!</v>
      </c>
      <c r="BW748" s="265"/>
      <c r="BX748" s="481"/>
    </row>
    <row r="749" spans="1:76" s="2" customFormat="1" ht="14">
      <c r="B749" s="5"/>
      <c r="C749" s="172"/>
      <c r="D749" s="843"/>
      <c r="E749" s="844"/>
      <c r="F749" s="844"/>
      <c r="G749" s="844"/>
      <c r="H749" s="844"/>
      <c r="I749" s="844"/>
      <c r="J749" s="845"/>
      <c r="K749" s="174"/>
      <c r="L749" s="174"/>
      <c r="M749" s="174"/>
      <c r="N749" s="174"/>
      <c r="O749" s="174"/>
      <c r="P749" s="174"/>
      <c r="Q749" s="174"/>
      <c r="R749" s="265"/>
      <c r="S749" s="267"/>
      <c r="T749" s="267"/>
      <c r="U749" s="185"/>
      <c r="V749" s="186"/>
      <c r="W749" s="187"/>
      <c r="Y749" s="526"/>
      <c r="Z749" s="5"/>
      <c r="AA749" s="5"/>
      <c r="AB749" s="5"/>
      <c r="AC749" s="5"/>
      <c r="AD749" s="5"/>
      <c r="AE749" s="5"/>
      <c r="AF749" s="5"/>
      <c r="AG749" s="5"/>
      <c r="AH749" s="5"/>
      <c r="AI749" s="5"/>
      <c r="AJ749" s="5"/>
      <c r="AK749" s="5"/>
      <c r="AL749" s="5"/>
      <c r="AM749" s="5"/>
      <c r="AN749" s="5"/>
      <c r="AO749" s="481"/>
      <c r="AP749" s="265"/>
      <c r="AQ749" s="265"/>
      <c r="AR749" s="265"/>
      <c r="AS749" s="606" t="s">
        <v>11</v>
      </c>
      <c r="AT749" s="607" t="e">
        <f>_xlfn.STDEV.P(AT723:AT742)</f>
        <v>#DIV/0!</v>
      </c>
      <c r="AU749" s="607" t="e">
        <f>_xlfn.STDEV.P(AU723:AU742)</f>
        <v>#DIV/0!</v>
      </c>
      <c r="AV749" s="606"/>
      <c r="AW749" s="607" t="e">
        <f>_xlfn.STDEV.P(AW723:AW742)</f>
        <v>#DIV/0!</v>
      </c>
      <c r="AX749" s="607" t="e">
        <f>_xlfn.STDEV.P(AX723:AX742)</f>
        <v>#DIV/0!</v>
      </c>
      <c r="AY749" s="265"/>
      <c r="AZ749" s="607" t="e">
        <f>_xlfn.STDEV.P(AZ723:AZ742)</f>
        <v>#DIV/0!</v>
      </c>
      <c r="BA749" s="607" t="e">
        <f>_xlfn.STDEV.P(BA723:BA742)</f>
        <v>#DIV/0!</v>
      </c>
      <c r="BB749" s="265"/>
      <c r="BC749" s="607" t="e">
        <f>_xlfn.STDEV.P(BC723:BC742)</f>
        <v>#DIV/0!</v>
      </c>
      <c r="BD749" s="607" t="e">
        <f>_xlfn.STDEV.P(BD723:BD742)</f>
        <v>#DIV/0!</v>
      </c>
      <c r="BE749" s="265"/>
      <c r="BF749" s="607" t="e">
        <f>_xlfn.STDEV.P(BF723:BF742)</f>
        <v>#DIV/0!</v>
      </c>
      <c r="BG749" s="607" t="e">
        <f>_xlfn.STDEV.P(BG723:BG742)</f>
        <v>#DIV/0!</v>
      </c>
      <c r="BH749" s="265"/>
      <c r="BI749" s="607" t="e">
        <f>_xlfn.STDEV.P(BI723:BI742)</f>
        <v>#DIV/0!</v>
      </c>
      <c r="BJ749" s="607" t="e">
        <f>_xlfn.STDEV.P(BJ723:BJ742)</f>
        <v>#DIV/0!</v>
      </c>
      <c r="BK749" s="265"/>
      <c r="BL749" s="607" t="e">
        <f>_xlfn.STDEV.P(BL723:BL742)</f>
        <v>#DIV/0!</v>
      </c>
      <c r="BM749" s="607" t="e">
        <f>_xlfn.STDEV.P(BM723:BM742)</f>
        <v>#DIV/0!</v>
      </c>
      <c r="BN749" s="265"/>
      <c r="BO749" s="607" t="e">
        <f>_xlfn.STDEV.P(BO723:BO742)</f>
        <v>#DIV/0!</v>
      </c>
      <c r="BP749" s="607" t="e">
        <f>_xlfn.STDEV.P(BP723:BP742)</f>
        <v>#DIV/0!</v>
      </c>
      <c r="BQ749" s="265"/>
      <c r="BR749" s="607" t="e">
        <f>_xlfn.STDEV.P(BR723:BR742)</f>
        <v>#DIV/0!</v>
      </c>
      <c r="BS749" s="607" t="e">
        <f>_xlfn.STDEV.P(BS723:BS742)</f>
        <v>#DIV/0!</v>
      </c>
      <c r="BT749" s="265"/>
      <c r="BU749" s="607" t="e">
        <f>_xlfn.STDEV.P(BU723:BU742)</f>
        <v>#DIV/0!</v>
      </c>
      <c r="BV749" s="607" t="e">
        <f>_xlfn.STDEV.P(BV723:BV742)</f>
        <v>#DIV/0!</v>
      </c>
      <c r="BW749" s="5"/>
      <c r="BX749" s="481"/>
    </row>
    <row r="750" spans="1:76" s="2" customFormat="1" ht="14">
      <c r="B750" s="5"/>
      <c r="C750" s="174"/>
      <c r="D750" s="846"/>
      <c r="E750" s="847"/>
      <c r="F750" s="847"/>
      <c r="G750" s="847"/>
      <c r="H750" s="847"/>
      <c r="I750" s="847"/>
      <c r="J750" s="848"/>
      <c r="R750" s="188" t="s">
        <v>137</v>
      </c>
      <c r="S750" s="270"/>
      <c r="T750" s="265"/>
      <c r="U750" s="189"/>
      <c r="V750" s="190"/>
      <c r="W750" s="191"/>
      <c r="Y750" s="526"/>
      <c r="Z750" s="5"/>
      <c r="AA750" s="5"/>
      <c r="AB750" s="5"/>
      <c r="AC750" s="5"/>
      <c r="AD750" s="5"/>
      <c r="AE750" s="5"/>
      <c r="AF750" s="5"/>
      <c r="AG750" s="5"/>
      <c r="AH750" s="5"/>
      <c r="AI750" s="5"/>
      <c r="AJ750" s="5"/>
      <c r="AK750" s="5"/>
      <c r="AL750" s="5"/>
      <c r="AM750" s="5"/>
      <c r="AN750" s="5"/>
      <c r="AO750" s="481"/>
      <c r="AP750" s="265"/>
      <c r="AQ750" s="265"/>
      <c r="AR750" s="265"/>
      <c r="AS750" s="611" t="s">
        <v>98</v>
      </c>
      <c r="AT750" s="612">
        <f>COUNTIF(AT723:AT742,"&gt;0")</f>
        <v>0</v>
      </c>
      <c r="AU750" s="612">
        <f>COUNTIF(AU723:AU742,"&gt;0")</f>
        <v>0</v>
      </c>
      <c r="AV750" s="611"/>
      <c r="AW750" s="612">
        <f>COUNTIF(AW723:AW742,"&gt;0")</f>
        <v>0</v>
      </c>
      <c r="AX750" s="612">
        <f>COUNTIF(AX723:AX742,"&gt;0")</f>
        <v>0</v>
      </c>
      <c r="AY750" s="265"/>
      <c r="AZ750" s="612">
        <f>COUNTIF(AZ723:AZ742,"&gt;0")</f>
        <v>0</v>
      </c>
      <c r="BA750" s="612">
        <f>COUNTIF(BA723:BA742,"&gt;0")</f>
        <v>0</v>
      </c>
      <c r="BB750" s="265"/>
      <c r="BC750" s="612">
        <f>COUNTIF(BC723:BC742,"&gt;0")</f>
        <v>0</v>
      </c>
      <c r="BD750" s="612">
        <f>COUNTIF(BD723:BD742,"&gt;0")</f>
        <v>0</v>
      </c>
      <c r="BE750" s="265"/>
      <c r="BF750" s="612">
        <f>COUNTIF(BF723:BF742,"&gt;0")</f>
        <v>0</v>
      </c>
      <c r="BG750" s="612">
        <f>COUNTIF(BG723:BG742,"&gt;0")</f>
        <v>0</v>
      </c>
      <c r="BH750" s="265"/>
      <c r="BI750" s="612">
        <f>COUNTIF(BI723:BI742,"&gt;0")</f>
        <v>0</v>
      </c>
      <c r="BJ750" s="612">
        <f>COUNTIF(BJ723:BJ742,"&gt;0")</f>
        <v>0</v>
      </c>
      <c r="BK750" s="265"/>
      <c r="BL750" s="612">
        <f>COUNTIF(BL723:BL742,"&gt;0")</f>
        <v>0</v>
      </c>
      <c r="BM750" s="612">
        <f>COUNTIF(BM723:BM742,"&gt;0")</f>
        <v>0</v>
      </c>
      <c r="BN750" s="265"/>
      <c r="BO750" s="612">
        <f>COUNTIF(BO723:BO742,"&gt;0")</f>
        <v>0</v>
      </c>
      <c r="BP750" s="612">
        <f>COUNTIF(BP723:BP742,"&gt;0")</f>
        <v>0</v>
      </c>
      <c r="BQ750" s="265"/>
      <c r="BR750" s="612">
        <f>COUNTIF(BR723:BR742,"&gt;0")</f>
        <v>0</v>
      </c>
      <c r="BS750" s="612">
        <f>COUNTIF(BS723:BS742,"&gt;0")</f>
        <v>0</v>
      </c>
      <c r="BT750" s="265"/>
      <c r="BU750" s="612">
        <f>COUNTIF(BU723:BU742,"&gt;0")</f>
        <v>0</v>
      </c>
      <c r="BV750" s="612">
        <f>COUNTIF(BV723:BV742,"&gt;0")</f>
        <v>0</v>
      </c>
      <c r="BW750" s="5"/>
      <c r="BX750" s="481"/>
    </row>
    <row r="751" spans="1:76" s="2" customFormat="1" ht="14">
      <c r="B751" s="5"/>
      <c r="C751" s="50"/>
      <c r="D751" s="203"/>
      <c r="E751" s="203"/>
      <c r="F751" s="203"/>
      <c r="G751" s="203"/>
      <c r="H751" s="203"/>
      <c r="I751" s="203"/>
      <c r="J751" s="203"/>
      <c r="K751" s="3"/>
      <c r="R751" s="285" t="s">
        <v>36</v>
      </c>
      <c r="S751" s="83"/>
      <c r="T751" s="174"/>
      <c r="U751" s="189"/>
      <c r="V751" s="190"/>
      <c r="W751" s="191"/>
      <c r="Y751" s="526"/>
      <c r="Z751" s="5"/>
      <c r="AA751" s="5"/>
      <c r="AB751" s="5"/>
      <c r="AC751" s="5"/>
      <c r="AD751" s="5"/>
      <c r="AE751" s="5"/>
      <c r="AF751" s="5"/>
      <c r="AG751" s="5"/>
      <c r="AH751" s="5"/>
      <c r="AI751" s="5"/>
      <c r="AJ751" s="5"/>
      <c r="AK751" s="5"/>
      <c r="AL751" s="5"/>
      <c r="AM751" s="5"/>
      <c r="AN751" s="5"/>
      <c r="AO751" s="481"/>
      <c r="AP751" s="5"/>
      <c r="AQ751" s="5"/>
      <c r="AR751" s="5"/>
      <c r="AS751" s="310"/>
      <c r="AT751" s="310"/>
      <c r="AU751" s="310"/>
      <c r="AV751" s="310"/>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481"/>
    </row>
    <row r="752" spans="1:76" s="2" customFormat="1" ht="14">
      <c r="B752" s="5"/>
      <c r="C752" s="50"/>
      <c r="D752" s="203"/>
      <c r="E752" s="203"/>
      <c r="F752" s="203"/>
      <c r="G752" s="203"/>
      <c r="H752" s="203"/>
      <c r="I752" s="203"/>
      <c r="J752" s="203"/>
      <c r="K752" s="3"/>
      <c r="R752" s="286"/>
      <c r="S752" s="83"/>
      <c r="T752" s="174"/>
      <c r="U752" s="193"/>
      <c r="V752" s="194"/>
      <c r="W752" s="195"/>
      <c r="Y752" s="526"/>
      <c r="Z752" s="5"/>
      <c r="AA752" s="5"/>
      <c r="AB752" s="5"/>
      <c r="AC752" s="5"/>
      <c r="AD752" s="5"/>
      <c r="AE752" s="5"/>
      <c r="AF752" s="5"/>
      <c r="AG752" s="5"/>
      <c r="AH752" s="5"/>
      <c r="AI752" s="5"/>
      <c r="AJ752" s="5"/>
      <c r="AK752" s="5"/>
      <c r="AL752" s="5"/>
      <c r="AM752" s="5"/>
      <c r="AN752" s="5"/>
      <c r="AO752" s="481"/>
      <c r="AP752" s="5"/>
      <c r="AQ752" s="5"/>
      <c r="AR752" s="5"/>
      <c r="AS752" s="310"/>
      <c r="AT752" s="310"/>
      <c r="AU752" s="310"/>
      <c r="AV752" s="310"/>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481"/>
    </row>
    <row r="753" spans="1:76" s="2" customFormat="1" ht="18">
      <c r="B753" s="5"/>
      <c r="C753" s="50"/>
      <c r="D753" s="203"/>
      <c r="E753" s="203"/>
      <c r="F753" s="203"/>
      <c r="G753" s="203"/>
      <c r="H753" s="203"/>
      <c r="I753" s="203"/>
      <c r="J753" s="203"/>
      <c r="K753" s="3"/>
      <c r="R753" s="83"/>
      <c r="S753" s="83"/>
      <c r="T753" s="174"/>
      <c r="U753" s="174"/>
      <c r="V753" s="174"/>
      <c r="W753" s="174"/>
      <c r="Y753" s="526"/>
      <c r="Z753" s="5"/>
      <c r="AA753" s="5"/>
      <c r="AB753" s="5"/>
      <c r="AC753" s="5"/>
      <c r="AD753" s="5"/>
      <c r="AE753" s="5"/>
      <c r="AF753" s="5"/>
      <c r="AG753" s="5"/>
      <c r="AH753" s="5"/>
      <c r="AI753" s="5"/>
      <c r="AJ753" s="5"/>
      <c r="AK753" s="5"/>
      <c r="AL753" s="5"/>
      <c r="AM753" s="5"/>
      <c r="AN753" s="5"/>
      <c r="AO753" s="615"/>
      <c r="AP753" s="627"/>
      <c r="AQ753" s="627"/>
      <c r="AR753" s="626"/>
      <c r="AS753" s="626"/>
      <c r="AT753" s="626"/>
      <c r="AU753" s="626"/>
      <c r="AV753" s="626"/>
      <c r="AW753" s="626"/>
      <c r="AX753" s="626"/>
      <c r="AY753" s="626"/>
      <c r="AZ753" s="626"/>
      <c r="BA753" s="626"/>
      <c r="BB753" s="626"/>
      <c r="BC753" s="626"/>
      <c r="BD753" s="626"/>
      <c r="BE753" s="626"/>
      <c r="BF753" s="626"/>
      <c r="BG753" s="626"/>
      <c r="BH753" s="626"/>
      <c r="BI753" s="626"/>
      <c r="BJ753" s="626"/>
      <c r="BK753" s="626"/>
      <c r="BL753" s="626"/>
      <c r="BM753" s="626"/>
      <c r="BN753" s="626"/>
      <c r="BO753" s="626"/>
      <c r="BP753" s="626"/>
      <c r="BQ753" s="626"/>
      <c r="BR753" s="626"/>
      <c r="BS753" s="626"/>
      <c r="BT753" s="626"/>
      <c r="BU753" s="626"/>
      <c r="BV753" s="626"/>
      <c r="BW753" s="626"/>
      <c r="BX753" s="615"/>
    </row>
    <row r="754" spans="1:76" s="2" customFormat="1" ht="14">
      <c r="A754" s="39"/>
      <c r="B754" s="269"/>
      <c r="C754" s="39"/>
      <c r="D754" s="39"/>
      <c r="E754" s="39"/>
      <c r="F754" s="39"/>
      <c r="G754" s="39"/>
      <c r="H754" s="39"/>
      <c r="I754" s="39"/>
      <c r="J754" s="39"/>
      <c r="K754" s="39"/>
      <c r="L754" s="39"/>
      <c r="M754" s="39"/>
      <c r="N754" s="39"/>
      <c r="O754" s="39"/>
      <c r="P754" s="39"/>
      <c r="Q754" s="39"/>
      <c r="R754" s="39"/>
      <c r="S754" s="39"/>
      <c r="T754" s="83"/>
      <c r="U754" s="83"/>
      <c r="Y754" s="526"/>
      <c r="Z754" s="5"/>
      <c r="AA754" s="5"/>
      <c r="AB754" s="5"/>
      <c r="AC754" s="5"/>
      <c r="AD754" s="5"/>
      <c r="AE754" s="5"/>
      <c r="AF754" s="5"/>
      <c r="AG754" s="5"/>
      <c r="AH754" s="5"/>
      <c r="AI754" s="5"/>
      <c r="AJ754" s="5"/>
      <c r="AK754" s="5"/>
      <c r="AL754" s="5"/>
      <c r="AM754" s="5"/>
      <c r="AN754" s="5"/>
      <c r="AO754" s="481"/>
      <c r="AP754" s="310"/>
      <c r="AQ754" s="310"/>
      <c r="AR754" s="310"/>
      <c r="AS754" s="485"/>
      <c r="AT754" s="485"/>
      <c r="AU754" s="485"/>
      <c r="AV754" s="485"/>
      <c r="AW754" s="310"/>
      <c r="AX754" s="310"/>
      <c r="AY754" s="310"/>
      <c r="AZ754" s="310"/>
      <c r="BA754" s="310"/>
      <c r="BB754" s="310"/>
      <c r="BC754" s="310"/>
      <c r="BD754" s="310"/>
      <c r="BE754" s="310"/>
      <c r="BF754" s="310"/>
      <c r="BG754" s="310"/>
      <c r="BH754" s="310"/>
      <c r="BI754" s="310"/>
      <c r="BJ754" s="310"/>
      <c r="BK754" s="310"/>
      <c r="BL754" s="310"/>
      <c r="BM754" s="310"/>
      <c r="BN754" s="310"/>
      <c r="BO754" s="310"/>
      <c r="BP754" s="310"/>
      <c r="BQ754" s="310"/>
      <c r="BR754" s="310"/>
      <c r="BS754" s="310"/>
      <c r="BT754" s="310"/>
      <c r="BU754" s="310"/>
      <c r="BV754" s="310"/>
      <c r="BW754" s="310"/>
      <c r="BX754" s="481"/>
    </row>
    <row r="755" spans="1:76" s="22" customFormat="1" ht="18">
      <c r="A755" s="138">
        <f>A720+1</f>
        <v>21</v>
      </c>
      <c r="B755" s="298"/>
      <c r="C755" s="139" t="e">
        <f>VariableCH4Reduced</f>
        <v>#REF!</v>
      </c>
      <c r="D755" s="196"/>
      <c r="E755" s="196"/>
      <c r="F755" s="196"/>
      <c r="G755" s="196"/>
      <c r="J755" s="196"/>
      <c r="K755" s="196"/>
      <c r="L755" s="140"/>
      <c r="M755" s="140"/>
      <c r="N755" s="140"/>
      <c r="R755" s="839" t="s">
        <v>154</v>
      </c>
      <c r="S755" s="839"/>
      <c r="T755" s="839"/>
      <c r="U755" s="839"/>
      <c r="Y755" s="585"/>
      <c r="Z755" s="416"/>
      <c r="AA755" s="416"/>
      <c r="AB755" s="416"/>
      <c r="AC755" s="416"/>
      <c r="AD755" s="416"/>
      <c r="AE755" s="416"/>
      <c r="AF755" s="416"/>
      <c r="AG755" s="416"/>
      <c r="AH755" s="416"/>
      <c r="AI755" s="416"/>
      <c r="AJ755" s="416"/>
      <c r="AK755" s="416"/>
      <c r="AL755" s="416"/>
      <c r="AM755" s="416"/>
      <c r="AN755" s="416"/>
      <c r="AO755" s="416"/>
      <c r="AP755" s="568">
        <f>A755</f>
        <v>21</v>
      </c>
      <c r="AQ755" s="568" t="e">
        <f>C755</f>
        <v>#REF!</v>
      </c>
      <c r="AR755" s="416"/>
      <c r="AS755" s="585"/>
      <c r="AT755" s="585"/>
      <c r="AU755" s="585"/>
      <c r="AV755" s="585"/>
      <c r="AW755" s="416"/>
      <c r="AX755" s="416"/>
      <c r="AY755" s="416"/>
      <c r="AZ755" s="416"/>
      <c r="BA755" s="416"/>
      <c r="BB755" s="416"/>
      <c r="BC755" s="416"/>
      <c r="BD755" s="416"/>
      <c r="BE755" s="416"/>
      <c r="BF755" s="416"/>
      <c r="BG755" s="416"/>
      <c r="BH755" s="416"/>
      <c r="BI755" s="416"/>
      <c r="BJ755" s="416"/>
      <c r="BK755" s="416"/>
      <c r="BL755" s="416"/>
      <c r="BM755" s="416"/>
      <c r="BN755" s="416"/>
      <c r="BO755" s="416"/>
      <c r="BP755" s="416"/>
      <c r="BQ755" s="416"/>
      <c r="BR755" s="416"/>
      <c r="BS755" s="416"/>
      <c r="BT755" s="416"/>
      <c r="BU755" s="416"/>
      <c r="BV755" s="416"/>
      <c r="BW755" s="416"/>
      <c r="BX755" s="416"/>
    </row>
    <row r="756" spans="1:76" s="2" customFormat="1" ht="14">
      <c r="A756" s="199"/>
      <c r="B756" s="299"/>
      <c r="C756" s="199"/>
      <c r="D756" s="130"/>
      <c r="E756" s="130"/>
      <c r="F756" s="130"/>
      <c r="G756" s="130"/>
      <c r="J756" s="130"/>
      <c r="K756" s="130"/>
      <c r="L756" s="174"/>
      <c r="M756" s="174"/>
      <c r="N756" s="174"/>
      <c r="S756" s="83"/>
      <c r="T756" s="83"/>
      <c r="Y756" s="526"/>
      <c r="Z756" s="5"/>
      <c r="AA756" s="5"/>
      <c r="AB756" s="5"/>
      <c r="AC756" s="5"/>
      <c r="AD756" s="5"/>
      <c r="AE756" s="5"/>
      <c r="AF756" s="5"/>
      <c r="AG756" s="5"/>
      <c r="AH756" s="5"/>
      <c r="AI756" s="5"/>
      <c r="AJ756" s="5"/>
      <c r="AK756" s="5"/>
      <c r="AL756" s="5"/>
      <c r="AM756" s="5"/>
      <c r="AN756" s="5"/>
      <c r="AO756" s="481"/>
      <c r="AP756" s="269"/>
      <c r="AQ756" s="269"/>
      <c r="AR756" s="269"/>
      <c r="AS756" s="269"/>
      <c r="AT756" s="586" t="s">
        <v>230</v>
      </c>
      <c r="AU756" s="586"/>
      <c r="AV756" s="269"/>
      <c r="AW756" s="586" t="s">
        <v>1</v>
      </c>
      <c r="AX756" s="586"/>
      <c r="AY756" s="269"/>
      <c r="AZ756" s="586" t="s">
        <v>2</v>
      </c>
      <c r="BA756" s="586"/>
      <c r="BB756" s="269"/>
      <c r="BC756" s="586" t="s">
        <v>283</v>
      </c>
      <c r="BD756" s="586"/>
      <c r="BE756" s="269"/>
      <c r="BF756" s="586" t="s">
        <v>284</v>
      </c>
      <c r="BG756" s="586"/>
      <c r="BH756" s="269"/>
      <c r="BI756" s="586" t="s">
        <v>3</v>
      </c>
      <c r="BJ756" s="586"/>
      <c r="BK756" s="269"/>
      <c r="BL756" s="586" t="s">
        <v>4</v>
      </c>
      <c r="BM756" s="586"/>
      <c r="BN756" s="269"/>
      <c r="BO756" s="586" t="s">
        <v>5</v>
      </c>
      <c r="BP756" s="586"/>
      <c r="BQ756" s="269"/>
      <c r="BR756" s="586" t="s">
        <v>6</v>
      </c>
      <c r="BS756" s="586"/>
      <c r="BT756" s="269"/>
      <c r="BU756" s="586" t="s">
        <v>34</v>
      </c>
      <c r="BV756" s="586"/>
      <c r="BW756" s="269"/>
      <c r="BX756" s="481"/>
    </row>
    <row r="757" spans="1:76" s="2" customFormat="1" ht="31" thickBot="1">
      <c r="A757" s="173" t="s">
        <v>39</v>
      </c>
      <c r="B757" s="300" t="s">
        <v>9</v>
      </c>
      <c r="C757" s="211" t="s">
        <v>139</v>
      </c>
      <c r="D757" s="4" t="s">
        <v>40</v>
      </c>
      <c r="E757" s="4" t="s">
        <v>234</v>
      </c>
      <c r="F757" s="211" t="s">
        <v>113</v>
      </c>
      <c r="G757" s="211" t="s">
        <v>424</v>
      </c>
      <c r="H757" s="4" t="s">
        <v>59</v>
      </c>
      <c r="I757" s="695" t="s">
        <v>425</v>
      </c>
      <c r="J757" s="212" t="s">
        <v>133</v>
      </c>
      <c r="K757" s="149" t="s">
        <v>140</v>
      </c>
      <c r="L757" s="222" t="s">
        <v>100</v>
      </c>
      <c r="M757" s="151" t="s">
        <v>141</v>
      </c>
      <c r="N757" s="152" t="s">
        <v>135</v>
      </c>
      <c r="O757" s="151" t="s">
        <v>57</v>
      </c>
      <c r="P757" s="153"/>
      <c r="Q757" s="363" t="s">
        <v>272</v>
      </c>
      <c r="R757" s="364" t="s">
        <v>56</v>
      </c>
      <c r="S757" s="258" t="s">
        <v>41</v>
      </c>
      <c r="T757" s="364" t="s">
        <v>136</v>
      </c>
      <c r="U757" s="419" t="s">
        <v>42</v>
      </c>
      <c r="V757" s="153"/>
      <c r="W757" s="153"/>
      <c r="Y757" s="526"/>
      <c r="Z757" s="5"/>
      <c r="AA757" s="5"/>
      <c r="AB757" s="5"/>
      <c r="AC757" s="5"/>
      <c r="AD757" s="5"/>
      <c r="AE757" s="5"/>
      <c r="AF757" s="5"/>
      <c r="AG757" s="5"/>
      <c r="AH757" s="5"/>
      <c r="AI757" s="5"/>
      <c r="AJ757" s="5"/>
      <c r="AK757" s="5"/>
      <c r="AL757" s="5"/>
      <c r="AM757" s="5"/>
      <c r="AN757" s="5"/>
      <c r="AO757" s="481"/>
      <c r="AP757" s="594"/>
      <c r="AQ757" s="594"/>
      <c r="AR757" s="419" t="s">
        <v>131</v>
      </c>
      <c r="AS757" s="594"/>
      <c r="AT757" s="596" t="s">
        <v>56</v>
      </c>
      <c r="AU757" s="258" t="s">
        <v>41</v>
      </c>
      <c r="AV757" s="594"/>
      <c r="AW757" s="596" t="s">
        <v>56</v>
      </c>
      <c r="AX757" s="258" t="s">
        <v>41</v>
      </c>
      <c r="AY757" s="594"/>
      <c r="AZ757" s="596" t="s">
        <v>56</v>
      </c>
      <c r="BA757" s="258" t="s">
        <v>41</v>
      </c>
      <c r="BB757" s="594"/>
      <c r="BC757" s="596" t="s">
        <v>56</v>
      </c>
      <c r="BD757" s="258" t="s">
        <v>41</v>
      </c>
      <c r="BE757" s="594"/>
      <c r="BF757" s="596" t="s">
        <v>56</v>
      </c>
      <c r="BG757" s="258" t="s">
        <v>41</v>
      </c>
      <c r="BH757" s="594"/>
      <c r="BI757" s="596" t="s">
        <v>56</v>
      </c>
      <c r="BJ757" s="258" t="s">
        <v>41</v>
      </c>
      <c r="BK757" s="594"/>
      <c r="BL757" s="596" t="s">
        <v>56</v>
      </c>
      <c r="BM757" s="258" t="s">
        <v>41</v>
      </c>
      <c r="BN757" s="594"/>
      <c r="BO757" s="596" t="s">
        <v>56</v>
      </c>
      <c r="BP757" s="258" t="s">
        <v>41</v>
      </c>
      <c r="BQ757" s="594"/>
      <c r="BR757" s="596" t="s">
        <v>56</v>
      </c>
      <c r="BS757" s="258" t="s">
        <v>41</v>
      </c>
      <c r="BT757" s="594"/>
      <c r="BU757" s="596" t="s">
        <v>56</v>
      </c>
      <c r="BV757" s="258" t="s">
        <v>41</v>
      </c>
      <c r="BW757" s="594"/>
      <c r="BX757" s="481"/>
    </row>
    <row r="758" spans="1:76" s="2" customFormat="1" ht="14">
      <c r="A758" s="159">
        <v>1</v>
      </c>
      <c r="B758" s="301" t="str">
        <f t="shared" ref="B758:B777" si="312">CONCATENATE(E758,": ",C758)</f>
        <v xml:space="preserve">: </v>
      </c>
      <c r="C758" s="160"/>
      <c r="D758" s="160"/>
      <c r="E758" s="160"/>
      <c r="F758" s="160"/>
      <c r="G758" s="161"/>
      <c r="H758" s="162"/>
      <c r="I758" s="162"/>
      <c r="J758" s="163"/>
      <c r="K758" s="170"/>
      <c r="L758" s="170"/>
      <c r="M758" s="659" t="e">
        <f>#REF!</f>
        <v>#REF!</v>
      </c>
      <c r="N758" s="163"/>
      <c r="O758" s="163"/>
      <c r="P758" s="165"/>
      <c r="Q758" s="365"/>
      <c r="R758" s="259" t="str">
        <f>IF(Q758="Y","",IF(AND(L758="",J758=""),"",IF(L758="",J758,L758)))</f>
        <v/>
      </c>
      <c r="S758" s="260" t="str">
        <f>IF(R758="","",IF($R$786="Y",T758,IF(R758&gt;=R778-$AA$35*R782,IF(R758&lt;=R778+$AA$35*R782,R758,""),"")))</f>
        <v/>
      </c>
      <c r="T758" s="259" t="str">
        <f>IF(Q758="Y","",IF(AND(L758="",J758=""),"",IF(L758="",J758*N758,L758*N758)))</f>
        <v/>
      </c>
      <c r="U758" s="259" t="e">
        <f t="shared" ref="U758:U777" si="313">IF(AND(M758="",K758=""),"",IF(M758="",K758,M758))</f>
        <v>#REF!</v>
      </c>
      <c r="V758" s="39"/>
      <c r="W758" s="39"/>
      <c r="Y758" s="526"/>
      <c r="Z758" s="5"/>
      <c r="AA758" s="5"/>
      <c r="AB758" s="5"/>
      <c r="AC758" s="5"/>
      <c r="AD758" s="5"/>
      <c r="AE758" s="5"/>
      <c r="AF758" s="5"/>
      <c r="AG758" s="5"/>
      <c r="AH758" s="5"/>
      <c r="AI758" s="5"/>
      <c r="AJ758" s="5"/>
      <c r="AK758" s="5"/>
      <c r="AL758" s="5"/>
      <c r="AM758" s="5"/>
      <c r="AN758" s="5"/>
      <c r="AO758" s="481"/>
      <c r="AP758" s="269"/>
      <c r="AQ758" s="269"/>
      <c r="AR758" s="597" t="e">
        <f>$U758</f>
        <v>#REF!</v>
      </c>
      <c r="AS758" s="269"/>
      <c r="AT758" s="598" t="str">
        <f>IF($E758=$AT$47,R758,"")</f>
        <v/>
      </c>
      <c r="AU758" s="598" t="str">
        <f>IF($E758=$AT$47,S758,"")</f>
        <v/>
      </c>
      <c r="AV758" s="269"/>
      <c r="AW758" s="598" t="str">
        <f t="shared" ref="AW758:AX777" si="314">IF($E758=$AW$83,R758,"")</f>
        <v/>
      </c>
      <c r="AX758" s="598" t="str">
        <f t="shared" si="314"/>
        <v/>
      </c>
      <c r="AY758" s="269"/>
      <c r="AZ758" s="598" t="str">
        <f t="shared" ref="AZ758:BA777" si="315">IF($E758=$AZ$83,R758,"")</f>
        <v/>
      </c>
      <c r="BA758" s="598" t="str">
        <f t="shared" si="315"/>
        <v/>
      </c>
      <c r="BB758" s="269"/>
      <c r="BC758" s="598" t="str">
        <f t="shared" ref="BC758:BD777" si="316">IF($E758=$BC$83,R758,"")</f>
        <v/>
      </c>
      <c r="BD758" s="598" t="str">
        <f t="shared" si="316"/>
        <v/>
      </c>
      <c r="BE758" s="269"/>
      <c r="BF758" s="598" t="str">
        <f t="shared" ref="BF758:BG777" si="317">IF($E758=$BF$83,R758,"")</f>
        <v/>
      </c>
      <c r="BG758" s="598" t="str">
        <f t="shared" si="317"/>
        <v/>
      </c>
      <c r="BH758" s="269"/>
      <c r="BI758" s="598" t="str">
        <f t="shared" ref="BI758:BJ777" si="318">IF($E758=$BI$83,R758,"")</f>
        <v/>
      </c>
      <c r="BJ758" s="598" t="str">
        <f t="shared" si="318"/>
        <v/>
      </c>
      <c r="BK758" s="269"/>
      <c r="BL758" s="598" t="str">
        <f t="shared" ref="BL758:BM777" si="319">IF($E758=$BL$83,R758,"")</f>
        <v/>
      </c>
      <c r="BM758" s="598" t="str">
        <f t="shared" si="319"/>
        <v/>
      </c>
      <c r="BN758" s="269"/>
      <c r="BO758" s="598" t="str">
        <f t="shared" ref="BO758:BP777" si="320">IF($E758=$BO$83,R758,"")</f>
        <v/>
      </c>
      <c r="BP758" s="598" t="str">
        <f t="shared" si="320"/>
        <v/>
      </c>
      <c r="BQ758" s="269"/>
      <c r="BR758" s="598" t="str">
        <f t="shared" ref="BR758:BS777" si="321">IF($E758=$BR$83,R758,"")</f>
        <v/>
      </c>
      <c r="BS758" s="598" t="str">
        <f t="shared" si="321"/>
        <v/>
      </c>
      <c r="BT758" s="269"/>
      <c r="BU758" s="598" t="str">
        <f t="shared" ref="BU758:BV777" si="322">IF($E758=$BU$83,R758,"")</f>
        <v/>
      </c>
      <c r="BV758" s="598" t="str">
        <f t="shared" si="322"/>
        <v/>
      </c>
      <c r="BW758" s="269"/>
      <c r="BX758" s="481"/>
    </row>
    <row r="759" spans="1:76" s="2" customFormat="1" ht="14">
      <c r="A759" s="159">
        <v>2</v>
      </c>
      <c r="B759" s="301" t="str">
        <f t="shared" si="312"/>
        <v xml:space="preserve">: </v>
      </c>
      <c r="C759" s="160"/>
      <c r="D759" s="160"/>
      <c r="E759" s="160"/>
      <c r="F759" s="160"/>
      <c r="G759" s="161"/>
      <c r="H759" s="162"/>
      <c r="I759" s="162"/>
      <c r="J759" s="163"/>
      <c r="K759" s="170"/>
      <c r="L759" s="170"/>
      <c r="M759" s="659" t="e">
        <f>#REF!</f>
        <v>#REF!</v>
      </c>
      <c r="N759" s="163"/>
      <c r="O759" s="163"/>
      <c r="P759" s="165"/>
      <c r="Q759" s="365"/>
      <c r="R759" s="259" t="str">
        <f t="shared" ref="R759:R777" si="323">IF(Q759="Y","",IF(AND(L759="",J759=""),"",IF(L759="",J759,L759)))</f>
        <v/>
      </c>
      <c r="S759" s="260" t="str">
        <f t="shared" ref="S759:S777" si="324">IF(R759="","",IF($R$786="Y",T759,IF(R759&gt;=R779-$AA$35*R783,IF(R759&lt;=R779+$AA$35*R783,R759,""),"")))</f>
        <v/>
      </c>
      <c r="T759" s="259" t="str">
        <f t="shared" ref="T759:T777" si="325">IF(Q759="Y","",IF(AND(L759="",J759=""),"",IF(L759="",J759*N759,L759*N759)))</f>
        <v/>
      </c>
      <c r="U759" s="259" t="e">
        <f t="shared" si="313"/>
        <v>#REF!</v>
      </c>
      <c r="V759" s="39"/>
      <c r="W759" s="39"/>
      <c r="Y759" s="526"/>
      <c r="Z759" s="5"/>
      <c r="AA759" s="5"/>
      <c r="AB759" s="5"/>
      <c r="AC759" s="5"/>
      <c r="AD759" s="5"/>
      <c r="AE759" s="5"/>
      <c r="AF759" s="5"/>
      <c r="AG759" s="5"/>
      <c r="AH759" s="5"/>
      <c r="AI759" s="5"/>
      <c r="AJ759" s="5"/>
      <c r="AK759" s="5"/>
      <c r="AL759" s="5"/>
      <c r="AM759" s="5"/>
      <c r="AN759" s="5"/>
      <c r="AO759" s="481"/>
      <c r="AP759" s="269"/>
      <c r="AQ759" s="269"/>
      <c r="AR759" s="600"/>
      <c r="AS759" s="269"/>
      <c r="AT759" s="598" t="str">
        <f t="shared" ref="AT759:AU777" si="326">IF($E759=$AT$47,R759,"")</f>
        <v/>
      </c>
      <c r="AU759" s="598" t="str">
        <f t="shared" si="326"/>
        <v/>
      </c>
      <c r="AV759" s="269"/>
      <c r="AW759" s="598" t="str">
        <f t="shared" si="314"/>
        <v/>
      </c>
      <c r="AX759" s="598" t="str">
        <f t="shared" si="314"/>
        <v/>
      </c>
      <c r="AY759" s="269"/>
      <c r="AZ759" s="598" t="str">
        <f t="shared" si="315"/>
        <v/>
      </c>
      <c r="BA759" s="598" t="str">
        <f t="shared" si="315"/>
        <v/>
      </c>
      <c r="BB759" s="269"/>
      <c r="BC759" s="598" t="str">
        <f t="shared" si="316"/>
        <v/>
      </c>
      <c r="BD759" s="598" t="str">
        <f t="shared" si="316"/>
        <v/>
      </c>
      <c r="BE759" s="269"/>
      <c r="BF759" s="598" t="str">
        <f t="shared" si="317"/>
        <v/>
      </c>
      <c r="BG759" s="598" t="str">
        <f t="shared" si="317"/>
        <v/>
      </c>
      <c r="BH759" s="269"/>
      <c r="BI759" s="598" t="str">
        <f t="shared" si="318"/>
        <v/>
      </c>
      <c r="BJ759" s="598" t="str">
        <f t="shared" si="318"/>
        <v/>
      </c>
      <c r="BK759" s="269"/>
      <c r="BL759" s="598" t="str">
        <f t="shared" si="319"/>
        <v/>
      </c>
      <c r="BM759" s="598" t="str">
        <f t="shared" si="319"/>
        <v/>
      </c>
      <c r="BN759" s="269"/>
      <c r="BO759" s="598" t="str">
        <f t="shared" si="320"/>
        <v/>
      </c>
      <c r="BP759" s="598" t="str">
        <f t="shared" si="320"/>
        <v/>
      </c>
      <c r="BQ759" s="269"/>
      <c r="BR759" s="598" t="str">
        <f t="shared" si="321"/>
        <v/>
      </c>
      <c r="BS759" s="598" t="str">
        <f t="shared" si="321"/>
        <v/>
      </c>
      <c r="BT759" s="269"/>
      <c r="BU759" s="598" t="str">
        <f t="shared" si="322"/>
        <v/>
      </c>
      <c r="BV759" s="598" t="str">
        <f t="shared" si="322"/>
        <v/>
      </c>
      <c r="BW759" s="269"/>
      <c r="BX759" s="481"/>
    </row>
    <row r="760" spans="1:76" s="2" customFormat="1" ht="14">
      <c r="A760" s="159">
        <v>3</v>
      </c>
      <c r="B760" s="301" t="str">
        <f>CONCATENATE(E760,": ",C760)</f>
        <v xml:space="preserve">: </v>
      </c>
      <c r="C760" s="168"/>
      <c r="D760" s="162"/>
      <c r="E760" s="162"/>
      <c r="F760" s="169"/>
      <c r="G760" s="161"/>
      <c r="H760" s="162"/>
      <c r="I760" s="162"/>
      <c r="J760" s="170"/>
      <c r="K760" s="170"/>
      <c r="L760" s="170"/>
      <c r="M760" s="659" t="e">
        <f>#REF!</f>
        <v>#REF!</v>
      </c>
      <c r="N760" s="163"/>
      <c r="O760" s="163"/>
      <c r="P760" s="165"/>
      <c r="Q760" s="365"/>
      <c r="R760" s="259" t="str">
        <f t="shared" si="323"/>
        <v/>
      </c>
      <c r="S760" s="260" t="str">
        <f t="shared" si="324"/>
        <v/>
      </c>
      <c r="T760" s="259" t="str">
        <f t="shared" si="325"/>
        <v/>
      </c>
      <c r="U760" s="259" t="e">
        <f t="shared" si="313"/>
        <v>#REF!</v>
      </c>
      <c r="V760" s="39"/>
      <c r="W760" s="39"/>
      <c r="Y760" s="526"/>
      <c r="Z760" s="5"/>
      <c r="AA760" s="5"/>
      <c r="AB760" s="5"/>
      <c r="AC760" s="5"/>
      <c r="AD760" s="5"/>
      <c r="AE760" s="5"/>
      <c r="AF760" s="5"/>
      <c r="AG760" s="5"/>
      <c r="AH760" s="5"/>
      <c r="AI760" s="5"/>
      <c r="AJ760" s="5"/>
      <c r="AK760" s="5"/>
      <c r="AL760" s="5"/>
      <c r="AM760" s="5"/>
      <c r="AN760" s="5"/>
      <c r="AO760" s="481"/>
      <c r="AP760" s="269"/>
      <c r="AQ760" s="269"/>
      <c r="AR760" s="600"/>
      <c r="AS760" s="269"/>
      <c r="AT760" s="598" t="str">
        <f t="shared" si="326"/>
        <v/>
      </c>
      <c r="AU760" s="598" t="str">
        <f t="shared" si="326"/>
        <v/>
      </c>
      <c r="AV760" s="269"/>
      <c r="AW760" s="598" t="str">
        <f t="shared" si="314"/>
        <v/>
      </c>
      <c r="AX760" s="598" t="str">
        <f t="shared" si="314"/>
        <v/>
      </c>
      <c r="AY760" s="269"/>
      <c r="AZ760" s="598" t="str">
        <f t="shared" si="315"/>
        <v/>
      </c>
      <c r="BA760" s="598" t="str">
        <f t="shared" si="315"/>
        <v/>
      </c>
      <c r="BB760" s="269"/>
      <c r="BC760" s="598" t="str">
        <f t="shared" si="316"/>
        <v/>
      </c>
      <c r="BD760" s="598" t="str">
        <f t="shared" si="316"/>
        <v/>
      </c>
      <c r="BE760" s="269"/>
      <c r="BF760" s="598" t="str">
        <f t="shared" si="317"/>
        <v/>
      </c>
      <c r="BG760" s="598" t="str">
        <f t="shared" si="317"/>
        <v/>
      </c>
      <c r="BH760" s="269"/>
      <c r="BI760" s="598" t="str">
        <f t="shared" si="318"/>
        <v/>
      </c>
      <c r="BJ760" s="598" t="str">
        <f t="shared" si="318"/>
        <v/>
      </c>
      <c r="BK760" s="269"/>
      <c r="BL760" s="598" t="str">
        <f t="shared" si="319"/>
        <v/>
      </c>
      <c r="BM760" s="598" t="str">
        <f t="shared" si="319"/>
        <v/>
      </c>
      <c r="BN760" s="269"/>
      <c r="BO760" s="598" t="str">
        <f t="shared" si="320"/>
        <v/>
      </c>
      <c r="BP760" s="598" t="str">
        <f t="shared" si="320"/>
        <v/>
      </c>
      <c r="BQ760" s="269"/>
      <c r="BR760" s="598" t="str">
        <f t="shared" si="321"/>
        <v/>
      </c>
      <c r="BS760" s="598" t="str">
        <f t="shared" si="321"/>
        <v/>
      </c>
      <c r="BT760" s="269"/>
      <c r="BU760" s="598" t="str">
        <f t="shared" si="322"/>
        <v/>
      </c>
      <c r="BV760" s="598" t="str">
        <f t="shared" si="322"/>
        <v/>
      </c>
      <c r="BW760" s="269"/>
      <c r="BX760" s="481"/>
    </row>
    <row r="761" spans="1:76" s="2" customFormat="1" ht="14">
      <c r="A761" s="159">
        <v>4</v>
      </c>
      <c r="B761" s="301" t="str">
        <f t="shared" si="312"/>
        <v xml:space="preserve">: </v>
      </c>
      <c r="C761" s="168"/>
      <c r="D761" s="162"/>
      <c r="E761" s="162"/>
      <c r="F761" s="169"/>
      <c r="G761" s="161"/>
      <c r="H761" s="162"/>
      <c r="I761" s="162"/>
      <c r="J761" s="170"/>
      <c r="K761" s="170"/>
      <c r="L761" s="170"/>
      <c r="M761" s="659" t="e">
        <f>#REF!</f>
        <v>#REF!</v>
      </c>
      <c r="N761" s="163"/>
      <c r="O761" s="163"/>
      <c r="P761" s="165"/>
      <c r="Q761" s="365"/>
      <c r="R761" s="259" t="str">
        <f t="shared" si="323"/>
        <v/>
      </c>
      <c r="S761" s="260" t="str">
        <f t="shared" si="324"/>
        <v/>
      </c>
      <c r="T761" s="259" t="str">
        <f t="shared" si="325"/>
        <v/>
      </c>
      <c r="U761" s="259" t="e">
        <f t="shared" si="313"/>
        <v>#REF!</v>
      </c>
      <c r="V761" s="39"/>
      <c r="W761" s="39"/>
      <c r="Y761" s="526"/>
      <c r="Z761" s="5"/>
      <c r="AA761" s="5"/>
      <c r="AB761" s="5"/>
      <c r="AC761" s="5"/>
      <c r="AD761" s="5"/>
      <c r="AE761" s="5"/>
      <c r="AF761" s="5"/>
      <c r="AG761" s="5"/>
      <c r="AH761" s="5"/>
      <c r="AI761" s="5"/>
      <c r="AJ761" s="5"/>
      <c r="AK761" s="5"/>
      <c r="AL761" s="5"/>
      <c r="AM761" s="5"/>
      <c r="AN761" s="5"/>
      <c r="AO761" s="481"/>
      <c r="AP761" s="269"/>
      <c r="AQ761" s="269"/>
      <c r="AR761" s="600"/>
      <c r="AS761" s="269"/>
      <c r="AT761" s="598" t="str">
        <f t="shared" si="326"/>
        <v/>
      </c>
      <c r="AU761" s="598" t="str">
        <f t="shared" si="326"/>
        <v/>
      </c>
      <c r="AV761" s="269"/>
      <c r="AW761" s="598" t="str">
        <f t="shared" si="314"/>
        <v/>
      </c>
      <c r="AX761" s="598" t="str">
        <f t="shared" si="314"/>
        <v/>
      </c>
      <c r="AY761" s="269"/>
      <c r="AZ761" s="598" t="str">
        <f t="shared" si="315"/>
        <v/>
      </c>
      <c r="BA761" s="598" t="str">
        <f t="shared" si="315"/>
        <v/>
      </c>
      <c r="BB761" s="269"/>
      <c r="BC761" s="598" t="str">
        <f t="shared" si="316"/>
        <v/>
      </c>
      <c r="BD761" s="598" t="str">
        <f t="shared" si="316"/>
        <v/>
      </c>
      <c r="BE761" s="269"/>
      <c r="BF761" s="598" t="str">
        <f t="shared" si="317"/>
        <v/>
      </c>
      <c r="BG761" s="598" t="str">
        <f t="shared" si="317"/>
        <v/>
      </c>
      <c r="BH761" s="269"/>
      <c r="BI761" s="598" t="str">
        <f t="shared" si="318"/>
        <v/>
      </c>
      <c r="BJ761" s="598" t="str">
        <f t="shared" si="318"/>
        <v/>
      </c>
      <c r="BK761" s="269"/>
      <c r="BL761" s="598" t="str">
        <f t="shared" si="319"/>
        <v/>
      </c>
      <c r="BM761" s="598" t="str">
        <f t="shared" si="319"/>
        <v/>
      </c>
      <c r="BN761" s="269"/>
      <c r="BO761" s="598" t="str">
        <f t="shared" si="320"/>
        <v/>
      </c>
      <c r="BP761" s="598" t="str">
        <f t="shared" si="320"/>
        <v/>
      </c>
      <c r="BQ761" s="269"/>
      <c r="BR761" s="598" t="str">
        <f t="shared" si="321"/>
        <v/>
      </c>
      <c r="BS761" s="598" t="str">
        <f t="shared" si="321"/>
        <v/>
      </c>
      <c r="BT761" s="269"/>
      <c r="BU761" s="598" t="str">
        <f t="shared" si="322"/>
        <v/>
      </c>
      <c r="BV761" s="598" t="str">
        <f t="shared" si="322"/>
        <v/>
      </c>
      <c r="BW761" s="269"/>
      <c r="BX761" s="481"/>
    </row>
    <row r="762" spans="1:76" s="2" customFormat="1" ht="14">
      <c r="A762" s="159">
        <v>5</v>
      </c>
      <c r="B762" s="301" t="str">
        <f t="shared" si="312"/>
        <v xml:space="preserve">: </v>
      </c>
      <c r="C762" s="169"/>
      <c r="D762" s="169"/>
      <c r="E762" s="169"/>
      <c r="F762" s="169"/>
      <c r="G762" s="161"/>
      <c r="H762" s="162"/>
      <c r="I762" s="162"/>
      <c r="J762" s="170"/>
      <c r="K762" s="170"/>
      <c r="L762" s="170"/>
      <c r="M762" s="659" t="e">
        <f>#REF!</f>
        <v>#REF!</v>
      </c>
      <c r="N762" s="163"/>
      <c r="O762" s="163"/>
      <c r="P762" s="165"/>
      <c r="Q762" s="365"/>
      <c r="R762" s="259" t="str">
        <f t="shared" si="323"/>
        <v/>
      </c>
      <c r="S762" s="260" t="str">
        <f t="shared" si="324"/>
        <v/>
      </c>
      <c r="T762" s="259" t="str">
        <f t="shared" si="325"/>
        <v/>
      </c>
      <c r="U762" s="259" t="e">
        <f t="shared" si="313"/>
        <v>#REF!</v>
      </c>
      <c r="V762" s="39"/>
      <c r="W762" s="39"/>
      <c r="Y762" s="526"/>
      <c r="Z762" s="5"/>
      <c r="AA762" s="5"/>
      <c r="AB762" s="5"/>
      <c r="AC762" s="5"/>
      <c r="AD762" s="5"/>
      <c r="AE762" s="5"/>
      <c r="AF762" s="5"/>
      <c r="AG762" s="5"/>
      <c r="AH762" s="5"/>
      <c r="AI762" s="5"/>
      <c r="AJ762" s="5"/>
      <c r="AK762" s="5"/>
      <c r="AL762" s="5"/>
      <c r="AM762" s="5"/>
      <c r="AN762" s="5"/>
      <c r="AO762" s="481"/>
      <c r="AP762" s="269"/>
      <c r="AQ762" s="269"/>
      <c r="AR762" s="600"/>
      <c r="AS762" s="269"/>
      <c r="AT762" s="598" t="str">
        <f t="shared" si="326"/>
        <v/>
      </c>
      <c r="AU762" s="598" t="str">
        <f t="shared" si="326"/>
        <v/>
      </c>
      <c r="AV762" s="269"/>
      <c r="AW762" s="598" t="str">
        <f t="shared" si="314"/>
        <v/>
      </c>
      <c r="AX762" s="598" t="str">
        <f t="shared" si="314"/>
        <v/>
      </c>
      <c r="AY762" s="269"/>
      <c r="AZ762" s="598" t="str">
        <f t="shared" si="315"/>
        <v/>
      </c>
      <c r="BA762" s="598" t="str">
        <f t="shared" si="315"/>
        <v/>
      </c>
      <c r="BB762" s="269"/>
      <c r="BC762" s="598" t="str">
        <f t="shared" si="316"/>
        <v/>
      </c>
      <c r="BD762" s="598" t="str">
        <f t="shared" si="316"/>
        <v/>
      </c>
      <c r="BE762" s="269"/>
      <c r="BF762" s="598" t="str">
        <f t="shared" si="317"/>
        <v/>
      </c>
      <c r="BG762" s="598" t="str">
        <f t="shared" si="317"/>
        <v/>
      </c>
      <c r="BH762" s="269"/>
      <c r="BI762" s="598" t="str">
        <f t="shared" si="318"/>
        <v/>
      </c>
      <c r="BJ762" s="598" t="str">
        <f t="shared" si="318"/>
        <v/>
      </c>
      <c r="BK762" s="269"/>
      <c r="BL762" s="598" t="str">
        <f t="shared" si="319"/>
        <v/>
      </c>
      <c r="BM762" s="598" t="str">
        <f t="shared" si="319"/>
        <v/>
      </c>
      <c r="BN762" s="269"/>
      <c r="BO762" s="598" t="str">
        <f t="shared" si="320"/>
        <v/>
      </c>
      <c r="BP762" s="598" t="str">
        <f t="shared" si="320"/>
        <v/>
      </c>
      <c r="BQ762" s="269"/>
      <c r="BR762" s="598" t="str">
        <f t="shared" si="321"/>
        <v/>
      </c>
      <c r="BS762" s="598" t="str">
        <f t="shared" si="321"/>
        <v/>
      </c>
      <c r="BT762" s="269"/>
      <c r="BU762" s="598" t="str">
        <f t="shared" si="322"/>
        <v/>
      </c>
      <c r="BV762" s="598" t="str">
        <f t="shared" si="322"/>
        <v/>
      </c>
      <c r="BW762" s="269"/>
      <c r="BX762" s="481"/>
    </row>
    <row r="763" spans="1:76" s="2" customFormat="1" ht="14">
      <c r="A763" s="159">
        <v>6</v>
      </c>
      <c r="B763" s="301" t="str">
        <f t="shared" si="312"/>
        <v xml:space="preserve">: </v>
      </c>
      <c r="C763" s="169"/>
      <c r="D763" s="169"/>
      <c r="E763" s="169"/>
      <c r="F763" s="169"/>
      <c r="G763" s="161"/>
      <c r="H763" s="162"/>
      <c r="I763" s="162"/>
      <c r="J763" s="170"/>
      <c r="K763" s="170"/>
      <c r="L763" s="170"/>
      <c r="M763" s="659" t="e">
        <f>#REF!</f>
        <v>#REF!</v>
      </c>
      <c r="N763" s="163"/>
      <c r="O763" s="163"/>
      <c r="P763" s="165"/>
      <c r="Q763" s="365"/>
      <c r="R763" s="259" t="str">
        <f t="shared" si="323"/>
        <v/>
      </c>
      <c r="S763" s="260" t="str">
        <f t="shared" si="324"/>
        <v/>
      </c>
      <c r="T763" s="259" t="str">
        <f t="shared" si="325"/>
        <v/>
      </c>
      <c r="U763" s="259" t="e">
        <f t="shared" si="313"/>
        <v>#REF!</v>
      </c>
      <c r="V763" s="39"/>
      <c r="W763" s="39"/>
      <c r="Y763" s="526"/>
      <c r="Z763" s="5"/>
      <c r="AA763" s="5"/>
      <c r="AB763" s="5"/>
      <c r="AC763" s="5"/>
      <c r="AD763" s="5"/>
      <c r="AE763" s="5"/>
      <c r="AF763" s="5"/>
      <c r="AG763" s="5"/>
      <c r="AH763" s="5"/>
      <c r="AI763" s="5"/>
      <c r="AJ763" s="5"/>
      <c r="AK763" s="5"/>
      <c r="AL763" s="5"/>
      <c r="AM763" s="5"/>
      <c r="AN763" s="5"/>
      <c r="AO763" s="481"/>
      <c r="AP763" s="269"/>
      <c r="AQ763" s="269"/>
      <c r="AR763" s="600"/>
      <c r="AS763" s="269"/>
      <c r="AT763" s="598" t="str">
        <f t="shared" si="326"/>
        <v/>
      </c>
      <c r="AU763" s="598" t="str">
        <f t="shared" si="326"/>
        <v/>
      </c>
      <c r="AV763" s="269"/>
      <c r="AW763" s="598" t="str">
        <f t="shared" si="314"/>
        <v/>
      </c>
      <c r="AX763" s="598" t="str">
        <f t="shared" si="314"/>
        <v/>
      </c>
      <c r="AY763" s="269"/>
      <c r="AZ763" s="598" t="str">
        <f t="shared" si="315"/>
        <v/>
      </c>
      <c r="BA763" s="598" t="str">
        <f t="shared" si="315"/>
        <v/>
      </c>
      <c r="BB763" s="269"/>
      <c r="BC763" s="598" t="str">
        <f t="shared" si="316"/>
        <v/>
      </c>
      <c r="BD763" s="598" t="str">
        <f t="shared" si="316"/>
        <v/>
      </c>
      <c r="BE763" s="269"/>
      <c r="BF763" s="598" t="str">
        <f t="shared" si="317"/>
        <v/>
      </c>
      <c r="BG763" s="598" t="str">
        <f t="shared" si="317"/>
        <v/>
      </c>
      <c r="BH763" s="269"/>
      <c r="BI763" s="598" t="str">
        <f t="shared" si="318"/>
        <v/>
      </c>
      <c r="BJ763" s="598" t="str">
        <f t="shared" si="318"/>
        <v/>
      </c>
      <c r="BK763" s="269"/>
      <c r="BL763" s="598" t="str">
        <f t="shared" si="319"/>
        <v/>
      </c>
      <c r="BM763" s="598" t="str">
        <f t="shared" si="319"/>
        <v/>
      </c>
      <c r="BN763" s="269"/>
      <c r="BO763" s="598" t="str">
        <f t="shared" si="320"/>
        <v/>
      </c>
      <c r="BP763" s="598" t="str">
        <f t="shared" si="320"/>
        <v/>
      </c>
      <c r="BQ763" s="269"/>
      <c r="BR763" s="598" t="str">
        <f t="shared" si="321"/>
        <v/>
      </c>
      <c r="BS763" s="598" t="str">
        <f t="shared" si="321"/>
        <v/>
      </c>
      <c r="BT763" s="269"/>
      <c r="BU763" s="598" t="str">
        <f t="shared" si="322"/>
        <v/>
      </c>
      <c r="BV763" s="598" t="str">
        <f t="shared" si="322"/>
        <v/>
      </c>
      <c r="BW763" s="269"/>
      <c r="BX763" s="481"/>
    </row>
    <row r="764" spans="1:76" s="2" customFormat="1" ht="14">
      <c r="A764" s="159">
        <v>7</v>
      </c>
      <c r="B764" s="301" t="str">
        <f t="shared" si="312"/>
        <v xml:space="preserve">: </v>
      </c>
      <c r="C764" s="169"/>
      <c r="D764" s="169"/>
      <c r="E764" s="169"/>
      <c r="F764" s="169"/>
      <c r="G764" s="161"/>
      <c r="H764" s="162"/>
      <c r="I764" s="162"/>
      <c r="J764" s="170"/>
      <c r="K764" s="170"/>
      <c r="L764" s="170"/>
      <c r="M764" s="659" t="e">
        <f>#REF!</f>
        <v>#REF!</v>
      </c>
      <c r="N764" s="163"/>
      <c r="O764" s="163"/>
      <c r="P764" s="165"/>
      <c r="Q764" s="365"/>
      <c r="R764" s="259" t="str">
        <f t="shared" si="323"/>
        <v/>
      </c>
      <c r="S764" s="260" t="str">
        <f t="shared" si="324"/>
        <v/>
      </c>
      <c r="T764" s="259" t="str">
        <f t="shared" si="325"/>
        <v/>
      </c>
      <c r="U764" s="259" t="e">
        <f t="shared" si="313"/>
        <v>#REF!</v>
      </c>
      <c r="V764" s="39"/>
      <c r="W764" s="39"/>
      <c r="Y764" s="526"/>
      <c r="Z764" s="5"/>
      <c r="AA764" s="5"/>
      <c r="AB764" s="5"/>
      <c r="AC764" s="5"/>
      <c r="AD764" s="5"/>
      <c r="AE764" s="5"/>
      <c r="AF764" s="5"/>
      <c r="AG764" s="5"/>
      <c r="AH764" s="5"/>
      <c r="AI764" s="5"/>
      <c r="AJ764" s="5"/>
      <c r="AK764" s="5"/>
      <c r="AL764" s="5"/>
      <c r="AM764" s="5"/>
      <c r="AN764" s="5"/>
      <c r="AO764" s="481"/>
      <c r="AP764" s="269"/>
      <c r="AQ764" s="269"/>
      <c r="AR764" s="600"/>
      <c r="AS764" s="269"/>
      <c r="AT764" s="598" t="str">
        <f t="shared" si="326"/>
        <v/>
      </c>
      <c r="AU764" s="598" t="str">
        <f t="shared" si="326"/>
        <v/>
      </c>
      <c r="AV764" s="269"/>
      <c r="AW764" s="598" t="str">
        <f t="shared" si="314"/>
        <v/>
      </c>
      <c r="AX764" s="598" t="str">
        <f t="shared" si="314"/>
        <v/>
      </c>
      <c r="AY764" s="269"/>
      <c r="AZ764" s="598" t="str">
        <f t="shared" si="315"/>
        <v/>
      </c>
      <c r="BA764" s="598" t="str">
        <f t="shared" si="315"/>
        <v/>
      </c>
      <c r="BB764" s="269"/>
      <c r="BC764" s="598" t="str">
        <f t="shared" si="316"/>
        <v/>
      </c>
      <c r="BD764" s="598" t="str">
        <f t="shared" si="316"/>
        <v/>
      </c>
      <c r="BE764" s="269"/>
      <c r="BF764" s="598" t="str">
        <f t="shared" si="317"/>
        <v/>
      </c>
      <c r="BG764" s="598" t="str">
        <f t="shared" si="317"/>
        <v/>
      </c>
      <c r="BH764" s="269"/>
      <c r="BI764" s="598" t="str">
        <f t="shared" si="318"/>
        <v/>
      </c>
      <c r="BJ764" s="598" t="str">
        <f t="shared" si="318"/>
        <v/>
      </c>
      <c r="BK764" s="269"/>
      <c r="BL764" s="598" t="str">
        <f t="shared" si="319"/>
        <v/>
      </c>
      <c r="BM764" s="598" t="str">
        <f t="shared" si="319"/>
        <v/>
      </c>
      <c r="BN764" s="269"/>
      <c r="BO764" s="598" t="str">
        <f t="shared" si="320"/>
        <v/>
      </c>
      <c r="BP764" s="598" t="str">
        <f t="shared" si="320"/>
        <v/>
      </c>
      <c r="BQ764" s="269"/>
      <c r="BR764" s="598" t="str">
        <f t="shared" si="321"/>
        <v/>
      </c>
      <c r="BS764" s="598" t="str">
        <f t="shared" si="321"/>
        <v/>
      </c>
      <c r="BT764" s="269"/>
      <c r="BU764" s="598" t="str">
        <f t="shared" si="322"/>
        <v/>
      </c>
      <c r="BV764" s="598" t="str">
        <f t="shared" si="322"/>
        <v/>
      </c>
      <c r="BW764" s="269"/>
      <c r="BX764" s="481"/>
    </row>
    <row r="765" spans="1:76" s="2" customFormat="1" ht="14">
      <c r="A765" s="159">
        <v>8</v>
      </c>
      <c r="B765" s="301" t="str">
        <f t="shared" si="312"/>
        <v xml:space="preserve">: </v>
      </c>
      <c r="C765" s="169"/>
      <c r="D765" s="169"/>
      <c r="E765" s="169"/>
      <c r="F765" s="169"/>
      <c r="G765" s="161"/>
      <c r="H765" s="162"/>
      <c r="I765" s="162"/>
      <c r="J765" s="170"/>
      <c r="K765" s="170"/>
      <c r="L765" s="170"/>
      <c r="M765" s="659" t="e">
        <f>#REF!</f>
        <v>#REF!</v>
      </c>
      <c r="N765" s="163"/>
      <c r="O765" s="163"/>
      <c r="P765" s="165"/>
      <c r="Q765" s="365"/>
      <c r="R765" s="259" t="str">
        <f t="shared" si="323"/>
        <v/>
      </c>
      <c r="S765" s="260" t="str">
        <f t="shared" si="324"/>
        <v/>
      </c>
      <c r="T765" s="259" t="str">
        <f t="shared" si="325"/>
        <v/>
      </c>
      <c r="U765" s="259" t="e">
        <f t="shared" si="313"/>
        <v>#REF!</v>
      </c>
      <c r="V765" s="39"/>
      <c r="W765" s="39"/>
      <c r="Y765" s="526"/>
      <c r="Z765" s="5"/>
      <c r="AA765" s="5"/>
      <c r="AB765" s="5"/>
      <c r="AC765" s="5"/>
      <c r="AD765" s="5"/>
      <c r="AE765" s="5"/>
      <c r="AF765" s="5"/>
      <c r="AG765" s="5"/>
      <c r="AH765" s="5"/>
      <c r="AI765" s="5"/>
      <c r="AJ765" s="5"/>
      <c r="AK765" s="5"/>
      <c r="AL765" s="5"/>
      <c r="AM765" s="5"/>
      <c r="AN765" s="5"/>
      <c r="AO765" s="481"/>
      <c r="AP765" s="269"/>
      <c r="AQ765" s="269"/>
      <c r="AR765" s="600"/>
      <c r="AS765" s="269"/>
      <c r="AT765" s="598" t="str">
        <f t="shared" si="326"/>
        <v/>
      </c>
      <c r="AU765" s="598" t="str">
        <f t="shared" si="326"/>
        <v/>
      </c>
      <c r="AV765" s="269"/>
      <c r="AW765" s="598" t="str">
        <f t="shared" si="314"/>
        <v/>
      </c>
      <c r="AX765" s="598" t="str">
        <f t="shared" si="314"/>
        <v/>
      </c>
      <c r="AY765" s="269"/>
      <c r="AZ765" s="598" t="str">
        <f t="shared" si="315"/>
        <v/>
      </c>
      <c r="BA765" s="598" t="str">
        <f t="shared" si="315"/>
        <v/>
      </c>
      <c r="BB765" s="269"/>
      <c r="BC765" s="598" t="str">
        <f t="shared" si="316"/>
        <v/>
      </c>
      <c r="BD765" s="598" t="str">
        <f t="shared" si="316"/>
        <v/>
      </c>
      <c r="BE765" s="269"/>
      <c r="BF765" s="598" t="str">
        <f t="shared" si="317"/>
        <v/>
      </c>
      <c r="BG765" s="598" t="str">
        <f t="shared" si="317"/>
        <v/>
      </c>
      <c r="BH765" s="269"/>
      <c r="BI765" s="598" t="str">
        <f t="shared" si="318"/>
        <v/>
      </c>
      <c r="BJ765" s="598" t="str">
        <f t="shared" si="318"/>
        <v/>
      </c>
      <c r="BK765" s="269"/>
      <c r="BL765" s="598" t="str">
        <f t="shared" si="319"/>
        <v/>
      </c>
      <c r="BM765" s="598" t="str">
        <f t="shared" si="319"/>
        <v/>
      </c>
      <c r="BN765" s="269"/>
      <c r="BO765" s="598" t="str">
        <f t="shared" si="320"/>
        <v/>
      </c>
      <c r="BP765" s="598" t="str">
        <f t="shared" si="320"/>
        <v/>
      </c>
      <c r="BQ765" s="269"/>
      <c r="BR765" s="598" t="str">
        <f t="shared" si="321"/>
        <v/>
      </c>
      <c r="BS765" s="598" t="str">
        <f t="shared" si="321"/>
        <v/>
      </c>
      <c r="BT765" s="269"/>
      <c r="BU765" s="598" t="str">
        <f t="shared" si="322"/>
        <v/>
      </c>
      <c r="BV765" s="598" t="str">
        <f t="shared" si="322"/>
        <v/>
      </c>
      <c r="BW765" s="269"/>
      <c r="BX765" s="481"/>
    </row>
    <row r="766" spans="1:76" s="2" customFormat="1" ht="14">
      <c r="A766" s="159">
        <v>9</v>
      </c>
      <c r="B766" s="301" t="str">
        <f t="shared" si="312"/>
        <v xml:space="preserve">: </v>
      </c>
      <c r="C766" s="169"/>
      <c r="D766" s="169"/>
      <c r="E766" s="169"/>
      <c r="F766" s="169"/>
      <c r="G766" s="161"/>
      <c r="H766" s="162"/>
      <c r="I766" s="162"/>
      <c r="J766" s="170"/>
      <c r="K766" s="170"/>
      <c r="L766" s="170"/>
      <c r="M766" s="659" t="e">
        <f>#REF!</f>
        <v>#REF!</v>
      </c>
      <c r="N766" s="163"/>
      <c r="O766" s="163"/>
      <c r="P766" s="165"/>
      <c r="Q766" s="365"/>
      <c r="R766" s="259" t="str">
        <f t="shared" si="323"/>
        <v/>
      </c>
      <c r="S766" s="260" t="str">
        <f t="shared" si="324"/>
        <v/>
      </c>
      <c r="T766" s="259" t="str">
        <f t="shared" si="325"/>
        <v/>
      </c>
      <c r="U766" s="259" t="e">
        <f t="shared" si="313"/>
        <v>#REF!</v>
      </c>
      <c r="V766" s="39"/>
      <c r="W766" s="39"/>
      <c r="Y766" s="526"/>
      <c r="Z766" s="5"/>
      <c r="AA766" s="5"/>
      <c r="AB766" s="5"/>
      <c r="AC766" s="5"/>
      <c r="AD766" s="5"/>
      <c r="AE766" s="5"/>
      <c r="AF766" s="5"/>
      <c r="AG766" s="5"/>
      <c r="AH766" s="5"/>
      <c r="AI766" s="5"/>
      <c r="AJ766" s="5"/>
      <c r="AK766" s="5"/>
      <c r="AL766" s="5"/>
      <c r="AM766" s="5"/>
      <c r="AN766" s="5"/>
      <c r="AO766" s="481"/>
      <c r="AP766" s="269"/>
      <c r="AQ766" s="269"/>
      <c r="AR766" s="600"/>
      <c r="AS766" s="269"/>
      <c r="AT766" s="598" t="str">
        <f t="shared" si="326"/>
        <v/>
      </c>
      <c r="AU766" s="598" t="str">
        <f t="shared" si="326"/>
        <v/>
      </c>
      <c r="AV766" s="269"/>
      <c r="AW766" s="598" t="str">
        <f t="shared" si="314"/>
        <v/>
      </c>
      <c r="AX766" s="598" t="str">
        <f t="shared" si="314"/>
        <v/>
      </c>
      <c r="AY766" s="269"/>
      <c r="AZ766" s="598" t="str">
        <f t="shared" si="315"/>
        <v/>
      </c>
      <c r="BA766" s="598" t="str">
        <f t="shared" si="315"/>
        <v/>
      </c>
      <c r="BB766" s="269"/>
      <c r="BC766" s="598" t="str">
        <f t="shared" si="316"/>
        <v/>
      </c>
      <c r="BD766" s="598" t="str">
        <f t="shared" si="316"/>
        <v/>
      </c>
      <c r="BE766" s="269"/>
      <c r="BF766" s="598" t="str">
        <f t="shared" si="317"/>
        <v/>
      </c>
      <c r="BG766" s="598" t="str">
        <f t="shared" si="317"/>
        <v/>
      </c>
      <c r="BH766" s="269"/>
      <c r="BI766" s="598" t="str">
        <f t="shared" si="318"/>
        <v/>
      </c>
      <c r="BJ766" s="598" t="str">
        <f t="shared" si="318"/>
        <v/>
      </c>
      <c r="BK766" s="269"/>
      <c r="BL766" s="598" t="str">
        <f t="shared" si="319"/>
        <v/>
      </c>
      <c r="BM766" s="598" t="str">
        <f t="shared" si="319"/>
        <v/>
      </c>
      <c r="BN766" s="269"/>
      <c r="BO766" s="598" t="str">
        <f t="shared" si="320"/>
        <v/>
      </c>
      <c r="BP766" s="598" t="str">
        <f t="shared" si="320"/>
        <v/>
      </c>
      <c r="BQ766" s="269"/>
      <c r="BR766" s="598" t="str">
        <f t="shared" si="321"/>
        <v/>
      </c>
      <c r="BS766" s="598" t="str">
        <f t="shared" si="321"/>
        <v/>
      </c>
      <c r="BT766" s="269"/>
      <c r="BU766" s="598" t="str">
        <f t="shared" si="322"/>
        <v/>
      </c>
      <c r="BV766" s="598" t="str">
        <f t="shared" si="322"/>
        <v/>
      </c>
      <c r="BW766" s="269"/>
      <c r="BX766" s="481"/>
    </row>
    <row r="767" spans="1:76" s="2" customFormat="1" ht="14">
      <c r="A767" s="159">
        <v>10</v>
      </c>
      <c r="B767" s="301" t="str">
        <f t="shared" si="312"/>
        <v xml:space="preserve">: </v>
      </c>
      <c r="C767" s="169"/>
      <c r="D767" s="169"/>
      <c r="E767" s="169"/>
      <c r="F767" s="169"/>
      <c r="G767" s="161"/>
      <c r="H767" s="162"/>
      <c r="I767" s="162"/>
      <c r="J767" s="170"/>
      <c r="K767" s="170"/>
      <c r="L767" s="170"/>
      <c r="M767" s="659" t="e">
        <f>#REF!</f>
        <v>#REF!</v>
      </c>
      <c r="N767" s="163"/>
      <c r="O767" s="163"/>
      <c r="P767" s="165"/>
      <c r="Q767" s="365"/>
      <c r="R767" s="259" t="str">
        <f t="shared" si="323"/>
        <v/>
      </c>
      <c r="S767" s="260" t="str">
        <f t="shared" si="324"/>
        <v/>
      </c>
      <c r="T767" s="259" t="str">
        <f t="shared" si="325"/>
        <v/>
      </c>
      <c r="U767" s="259" t="e">
        <f t="shared" si="313"/>
        <v>#REF!</v>
      </c>
      <c r="V767" s="39"/>
      <c r="W767" s="39"/>
      <c r="Y767" s="526"/>
      <c r="Z767" s="5"/>
      <c r="AA767" s="5"/>
      <c r="AB767" s="5"/>
      <c r="AC767" s="5"/>
      <c r="AD767" s="5"/>
      <c r="AE767" s="5"/>
      <c r="AF767" s="5"/>
      <c r="AG767" s="5"/>
      <c r="AH767" s="5"/>
      <c r="AI767" s="5"/>
      <c r="AJ767" s="5"/>
      <c r="AK767" s="5"/>
      <c r="AL767" s="5"/>
      <c r="AM767" s="5"/>
      <c r="AN767" s="5"/>
      <c r="AO767" s="481"/>
      <c r="AP767" s="269"/>
      <c r="AQ767" s="269"/>
      <c r="AR767" s="600"/>
      <c r="AS767" s="269"/>
      <c r="AT767" s="598" t="str">
        <f t="shared" si="326"/>
        <v/>
      </c>
      <c r="AU767" s="598" t="str">
        <f t="shared" si="326"/>
        <v/>
      </c>
      <c r="AV767" s="269"/>
      <c r="AW767" s="598" t="str">
        <f t="shared" si="314"/>
        <v/>
      </c>
      <c r="AX767" s="598" t="str">
        <f t="shared" si="314"/>
        <v/>
      </c>
      <c r="AY767" s="269"/>
      <c r="AZ767" s="598" t="str">
        <f t="shared" si="315"/>
        <v/>
      </c>
      <c r="BA767" s="598" t="str">
        <f t="shared" si="315"/>
        <v/>
      </c>
      <c r="BB767" s="269"/>
      <c r="BC767" s="598" t="str">
        <f t="shared" si="316"/>
        <v/>
      </c>
      <c r="BD767" s="598" t="str">
        <f t="shared" si="316"/>
        <v/>
      </c>
      <c r="BE767" s="269"/>
      <c r="BF767" s="598" t="str">
        <f t="shared" si="317"/>
        <v/>
      </c>
      <c r="BG767" s="598" t="str">
        <f t="shared" si="317"/>
        <v/>
      </c>
      <c r="BH767" s="269"/>
      <c r="BI767" s="598" t="str">
        <f t="shared" si="318"/>
        <v/>
      </c>
      <c r="BJ767" s="598" t="str">
        <f t="shared" si="318"/>
        <v/>
      </c>
      <c r="BK767" s="269"/>
      <c r="BL767" s="598" t="str">
        <f t="shared" si="319"/>
        <v/>
      </c>
      <c r="BM767" s="598" t="str">
        <f t="shared" si="319"/>
        <v/>
      </c>
      <c r="BN767" s="269"/>
      <c r="BO767" s="598" t="str">
        <f t="shared" si="320"/>
        <v/>
      </c>
      <c r="BP767" s="598" t="str">
        <f t="shared" si="320"/>
        <v/>
      </c>
      <c r="BQ767" s="269"/>
      <c r="BR767" s="598" t="str">
        <f t="shared" si="321"/>
        <v/>
      </c>
      <c r="BS767" s="598" t="str">
        <f t="shared" si="321"/>
        <v/>
      </c>
      <c r="BT767" s="269"/>
      <c r="BU767" s="598" t="str">
        <f t="shared" si="322"/>
        <v/>
      </c>
      <c r="BV767" s="598" t="str">
        <f t="shared" si="322"/>
        <v/>
      </c>
      <c r="BW767" s="269"/>
      <c r="BX767" s="481"/>
    </row>
    <row r="768" spans="1:76" s="2" customFormat="1" ht="14">
      <c r="A768" s="159">
        <v>11</v>
      </c>
      <c r="B768" s="301" t="str">
        <f t="shared" si="312"/>
        <v xml:space="preserve">: </v>
      </c>
      <c r="C768" s="168"/>
      <c r="D768" s="162"/>
      <c r="E768" s="162"/>
      <c r="F768" s="169"/>
      <c r="G768" s="161"/>
      <c r="H768" s="162"/>
      <c r="I768" s="162"/>
      <c r="J768" s="170"/>
      <c r="K768" s="170"/>
      <c r="L768" s="170"/>
      <c r="M768" s="659" t="e">
        <f>#REF!</f>
        <v>#REF!</v>
      </c>
      <c r="N768" s="163"/>
      <c r="O768" s="163"/>
      <c r="P768" s="165"/>
      <c r="Q768" s="365"/>
      <c r="R768" s="259" t="str">
        <f t="shared" si="323"/>
        <v/>
      </c>
      <c r="S768" s="260" t="str">
        <f t="shared" si="324"/>
        <v/>
      </c>
      <c r="T768" s="259" t="str">
        <f t="shared" si="325"/>
        <v/>
      </c>
      <c r="U768" s="259" t="e">
        <f t="shared" si="313"/>
        <v>#REF!</v>
      </c>
      <c r="V768" s="39"/>
      <c r="W768" s="39"/>
      <c r="Y768" s="526"/>
      <c r="Z768" s="5"/>
      <c r="AA768" s="5"/>
      <c r="AB768" s="5"/>
      <c r="AC768" s="5"/>
      <c r="AD768" s="5"/>
      <c r="AE768" s="5"/>
      <c r="AF768" s="5"/>
      <c r="AG768" s="5"/>
      <c r="AH768" s="5"/>
      <c r="AI768" s="5"/>
      <c r="AJ768" s="5"/>
      <c r="AK768" s="5"/>
      <c r="AL768" s="5"/>
      <c r="AM768" s="5"/>
      <c r="AN768" s="5"/>
      <c r="AO768" s="481"/>
      <c r="AP768" s="269"/>
      <c r="AQ768" s="269"/>
      <c r="AR768" s="600"/>
      <c r="AS768" s="269"/>
      <c r="AT768" s="598" t="str">
        <f t="shared" si="326"/>
        <v/>
      </c>
      <c r="AU768" s="598" t="str">
        <f t="shared" si="326"/>
        <v/>
      </c>
      <c r="AV768" s="269"/>
      <c r="AW768" s="598" t="str">
        <f t="shared" si="314"/>
        <v/>
      </c>
      <c r="AX768" s="598" t="str">
        <f t="shared" si="314"/>
        <v/>
      </c>
      <c r="AY768" s="269"/>
      <c r="AZ768" s="598" t="str">
        <f t="shared" si="315"/>
        <v/>
      </c>
      <c r="BA768" s="598" t="str">
        <f t="shared" si="315"/>
        <v/>
      </c>
      <c r="BB768" s="269"/>
      <c r="BC768" s="598" t="str">
        <f t="shared" si="316"/>
        <v/>
      </c>
      <c r="BD768" s="598" t="str">
        <f t="shared" si="316"/>
        <v/>
      </c>
      <c r="BE768" s="269"/>
      <c r="BF768" s="598" t="str">
        <f t="shared" si="317"/>
        <v/>
      </c>
      <c r="BG768" s="598" t="str">
        <f t="shared" si="317"/>
        <v/>
      </c>
      <c r="BH768" s="269"/>
      <c r="BI768" s="598" t="str">
        <f t="shared" si="318"/>
        <v/>
      </c>
      <c r="BJ768" s="598" t="str">
        <f t="shared" si="318"/>
        <v/>
      </c>
      <c r="BK768" s="269"/>
      <c r="BL768" s="598" t="str">
        <f t="shared" si="319"/>
        <v/>
      </c>
      <c r="BM768" s="598" t="str">
        <f t="shared" si="319"/>
        <v/>
      </c>
      <c r="BN768" s="269"/>
      <c r="BO768" s="598" t="str">
        <f t="shared" si="320"/>
        <v/>
      </c>
      <c r="BP768" s="598" t="str">
        <f t="shared" si="320"/>
        <v/>
      </c>
      <c r="BQ768" s="269"/>
      <c r="BR768" s="598" t="str">
        <f t="shared" si="321"/>
        <v/>
      </c>
      <c r="BS768" s="598" t="str">
        <f t="shared" si="321"/>
        <v/>
      </c>
      <c r="BT768" s="269"/>
      <c r="BU768" s="598" t="str">
        <f t="shared" si="322"/>
        <v/>
      </c>
      <c r="BV768" s="598" t="str">
        <f t="shared" si="322"/>
        <v/>
      </c>
      <c r="BW768" s="269"/>
      <c r="BX768" s="481"/>
    </row>
    <row r="769" spans="1:76" s="2" customFormat="1" ht="14">
      <c r="A769" s="159">
        <v>12</v>
      </c>
      <c r="B769" s="301" t="str">
        <f t="shared" si="312"/>
        <v xml:space="preserve">: </v>
      </c>
      <c r="C769" s="169"/>
      <c r="D769" s="169"/>
      <c r="E769" s="169"/>
      <c r="F769" s="169"/>
      <c r="G769" s="161"/>
      <c r="H769" s="162"/>
      <c r="I769" s="162"/>
      <c r="J769" s="170"/>
      <c r="K769" s="170"/>
      <c r="L769" s="170"/>
      <c r="M769" s="659" t="e">
        <f>#REF!</f>
        <v>#REF!</v>
      </c>
      <c r="N769" s="163"/>
      <c r="O769" s="163"/>
      <c r="P769" s="165"/>
      <c r="Q769" s="365"/>
      <c r="R769" s="259" t="str">
        <f t="shared" si="323"/>
        <v/>
      </c>
      <c r="S769" s="260" t="str">
        <f t="shared" si="324"/>
        <v/>
      </c>
      <c r="T769" s="259" t="str">
        <f t="shared" si="325"/>
        <v/>
      </c>
      <c r="U769" s="259" t="e">
        <f t="shared" si="313"/>
        <v>#REF!</v>
      </c>
      <c r="V769" s="39"/>
      <c r="W769" s="39"/>
      <c r="Y769" s="526"/>
      <c r="Z769" s="5"/>
      <c r="AA769" s="5"/>
      <c r="AB769" s="5"/>
      <c r="AC769" s="5"/>
      <c r="AD769" s="5"/>
      <c r="AE769" s="5"/>
      <c r="AF769" s="5"/>
      <c r="AG769" s="5"/>
      <c r="AH769" s="5"/>
      <c r="AI769" s="5"/>
      <c r="AJ769" s="5"/>
      <c r="AK769" s="5"/>
      <c r="AL769" s="5"/>
      <c r="AM769" s="5"/>
      <c r="AN769" s="5"/>
      <c r="AO769" s="481"/>
      <c r="AP769" s="269"/>
      <c r="AQ769" s="269"/>
      <c r="AR769" s="600"/>
      <c r="AS769" s="269"/>
      <c r="AT769" s="598" t="str">
        <f t="shared" si="326"/>
        <v/>
      </c>
      <c r="AU769" s="598" t="str">
        <f t="shared" si="326"/>
        <v/>
      </c>
      <c r="AV769" s="269"/>
      <c r="AW769" s="598" t="str">
        <f t="shared" si="314"/>
        <v/>
      </c>
      <c r="AX769" s="598" t="str">
        <f t="shared" si="314"/>
        <v/>
      </c>
      <c r="AY769" s="269"/>
      <c r="AZ769" s="598" t="str">
        <f t="shared" si="315"/>
        <v/>
      </c>
      <c r="BA769" s="598" t="str">
        <f t="shared" si="315"/>
        <v/>
      </c>
      <c r="BB769" s="269"/>
      <c r="BC769" s="598" t="str">
        <f t="shared" si="316"/>
        <v/>
      </c>
      <c r="BD769" s="598" t="str">
        <f t="shared" si="316"/>
        <v/>
      </c>
      <c r="BE769" s="269"/>
      <c r="BF769" s="598" t="str">
        <f t="shared" si="317"/>
        <v/>
      </c>
      <c r="BG769" s="598" t="str">
        <f t="shared" si="317"/>
        <v/>
      </c>
      <c r="BH769" s="269"/>
      <c r="BI769" s="598" t="str">
        <f t="shared" si="318"/>
        <v/>
      </c>
      <c r="BJ769" s="598" t="str">
        <f t="shared" si="318"/>
        <v/>
      </c>
      <c r="BK769" s="269"/>
      <c r="BL769" s="598" t="str">
        <f t="shared" si="319"/>
        <v/>
      </c>
      <c r="BM769" s="598" t="str">
        <f t="shared" si="319"/>
        <v/>
      </c>
      <c r="BN769" s="269"/>
      <c r="BO769" s="598" t="str">
        <f t="shared" si="320"/>
        <v/>
      </c>
      <c r="BP769" s="598" t="str">
        <f t="shared" si="320"/>
        <v/>
      </c>
      <c r="BQ769" s="269"/>
      <c r="BR769" s="598" t="str">
        <f t="shared" si="321"/>
        <v/>
      </c>
      <c r="BS769" s="598" t="str">
        <f t="shared" si="321"/>
        <v/>
      </c>
      <c r="BT769" s="269"/>
      <c r="BU769" s="598" t="str">
        <f t="shared" si="322"/>
        <v/>
      </c>
      <c r="BV769" s="598" t="str">
        <f t="shared" si="322"/>
        <v/>
      </c>
      <c r="BW769" s="269"/>
      <c r="BX769" s="481"/>
    </row>
    <row r="770" spans="1:76" s="2" customFormat="1" ht="14">
      <c r="A770" s="159">
        <v>13</v>
      </c>
      <c r="B770" s="301" t="str">
        <f t="shared" si="312"/>
        <v xml:space="preserve">: </v>
      </c>
      <c r="C770" s="169"/>
      <c r="D770" s="169"/>
      <c r="E770" s="169"/>
      <c r="F770" s="169"/>
      <c r="G770" s="161"/>
      <c r="H770" s="162"/>
      <c r="I770" s="162"/>
      <c r="J770" s="170"/>
      <c r="K770" s="170"/>
      <c r="L770" s="170"/>
      <c r="M770" s="659" t="e">
        <f>#REF!</f>
        <v>#REF!</v>
      </c>
      <c r="N770" s="163"/>
      <c r="O770" s="163"/>
      <c r="P770" s="165"/>
      <c r="Q770" s="365"/>
      <c r="R770" s="259" t="str">
        <f t="shared" si="323"/>
        <v/>
      </c>
      <c r="S770" s="260" t="str">
        <f t="shared" si="324"/>
        <v/>
      </c>
      <c r="T770" s="259" t="str">
        <f t="shared" si="325"/>
        <v/>
      </c>
      <c r="U770" s="259" t="e">
        <f t="shared" si="313"/>
        <v>#REF!</v>
      </c>
      <c r="V770" s="39"/>
      <c r="W770" s="39"/>
      <c r="Y770" s="526"/>
      <c r="Z770" s="5"/>
      <c r="AA770" s="5"/>
      <c r="AB770" s="5"/>
      <c r="AC770" s="5"/>
      <c r="AD770" s="5"/>
      <c r="AE770" s="5"/>
      <c r="AF770" s="5"/>
      <c r="AG770" s="5"/>
      <c r="AH770" s="5"/>
      <c r="AI770" s="5"/>
      <c r="AJ770" s="5"/>
      <c r="AK770" s="5"/>
      <c r="AL770" s="5"/>
      <c r="AM770" s="5"/>
      <c r="AN770" s="5"/>
      <c r="AO770" s="481"/>
      <c r="AP770" s="269"/>
      <c r="AQ770" s="269"/>
      <c r="AR770" s="600"/>
      <c r="AS770" s="269"/>
      <c r="AT770" s="598" t="str">
        <f t="shared" si="326"/>
        <v/>
      </c>
      <c r="AU770" s="598" t="str">
        <f t="shared" si="326"/>
        <v/>
      </c>
      <c r="AV770" s="269"/>
      <c r="AW770" s="598" t="str">
        <f t="shared" si="314"/>
        <v/>
      </c>
      <c r="AX770" s="598" t="str">
        <f t="shared" si="314"/>
        <v/>
      </c>
      <c r="AY770" s="269"/>
      <c r="AZ770" s="598" t="str">
        <f t="shared" si="315"/>
        <v/>
      </c>
      <c r="BA770" s="598" t="str">
        <f t="shared" si="315"/>
        <v/>
      </c>
      <c r="BB770" s="269"/>
      <c r="BC770" s="598" t="str">
        <f t="shared" si="316"/>
        <v/>
      </c>
      <c r="BD770" s="598" t="str">
        <f t="shared" si="316"/>
        <v/>
      </c>
      <c r="BE770" s="269"/>
      <c r="BF770" s="598" t="str">
        <f t="shared" si="317"/>
        <v/>
      </c>
      <c r="BG770" s="598" t="str">
        <f t="shared" si="317"/>
        <v/>
      </c>
      <c r="BH770" s="269"/>
      <c r="BI770" s="598" t="str">
        <f t="shared" si="318"/>
        <v/>
      </c>
      <c r="BJ770" s="598" t="str">
        <f t="shared" si="318"/>
        <v/>
      </c>
      <c r="BK770" s="269"/>
      <c r="BL770" s="598" t="str">
        <f t="shared" si="319"/>
        <v/>
      </c>
      <c r="BM770" s="598" t="str">
        <f t="shared" si="319"/>
        <v/>
      </c>
      <c r="BN770" s="269"/>
      <c r="BO770" s="598" t="str">
        <f t="shared" si="320"/>
        <v/>
      </c>
      <c r="BP770" s="598" t="str">
        <f t="shared" si="320"/>
        <v/>
      </c>
      <c r="BQ770" s="269"/>
      <c r="BR770" s="598" t="str">
        <f t="shared" si="321"/>
        <v/>
      </c>
      <c r="BS770" s="598" t="str">
        <f t="shared" si="321"/>
        <v/>
      </c>
      <c r="BT770" s="269"/>
      <c r="BU770" s="598" t="str">
        <f t="shared" si="322"/>
        <v/>
      </c>
      <c r="BV770" s="598" t="str">
        <f t="shared" si="322"/>
        <v/>
      </c>
      <c r="BW770" s="269"/>
      <c r="BX770" s="481"/>
    </row>
    <row r="771" spans="1:76" s="2" customFormat="1" ht="14">
      <c r="A771" s="159">
        <v>14</v>
      </c>
      <c r="B771" s="301" t="str">
        <f t="shared" si="312"/>
        <v xml:space="preserve">: </v>
      </c>
      <c r="C771" s="169"/>
      <c r="D771" s="169"/>
      <c r="E771" s="169"/>
      <c r="F771" s="169"/>
      <c r="G771" s="161"/>
      <c r="H771" s="162"/>
      <c r="I771" s="162"/>
      <c r="J771" s="170"/>
      <c r="K771" s="170"/>
      <c r="L771" s="170"/>
      <c r="M771" s="659" t="e">
        <f>#REF!</f>
        <v>#REF!</v>
      </c>
      <c r="N771" s="163"/>
      <c r="O771" s="163"/>
      <c r="P771" s="165"/>
      <c r="Q771" s="365"/>
      <c r="R771" s="259" t="str">
        <f t="shared" si="323"/>
        <v/>
      </c>
      <c r="S771" s="260" t="str">
        <f t="shared" si="324"/>
        <v/>
      </c>
      <c r="T771" s="259" t="str">
        <f t="shared" si="325"/>
        <v/>
      </c>
      <c r="U771" s="259" t="e">
        <f t="shared" si="313"/>
        <v>#REF!</v>
      </c>
      <c r="V771" s="39"/>
      <c r="W771" s="39"/>
      <c r="Y771" s="526"/>
      <c r="Z771" s="5"/>
      <c r="AA771" s="5"/>
      <c r="AB771" s="5"/>
      <c r="AC771" s="5"/>
      <c r="AD771" s="5"/>
      <c r="AE771" s="5"/>
      <c r="AF771" s="5"/>
      <c r="AG771" s="5"/>
      <c r="AH771" s="5"/>
      <c r="AI771" s="5"/>
      <c r="AJ771" s="5"/>
      <c r="AK771" s="5"/>
      <c r="AL771" s="5"/>
      <c r="AM771" s="5"/>
      <c r="AN771" s="5"/>
      <c r="AO771" s="481"/>
      <c r="AP771" s="269"/>
      <c r="AQ771" s="269"/>
      <c r="AR771" s="600"/>
      <c r="AS771" s="269"/>
      <c r="AT771" s="598" t="str">
        <f t="shared" si="326"/>
        <v/>
      </c>
      <c r="AU771" s="598" t="str">
        <f t="shared" si="326"/>
        <v/>
      </c>
      <c r="AV771" s="269"/>
      <c r="AW771" s="598" t="str">
        <f t="shared" si="314"/>
        <v/>
      </c>
      <c r="AX771" s="598" t="str">
        <f t="shared" si="314"/>
        <v/>
      </c>
      <c r="AY771" s="269"/>
      <c r="AZ771" s="598" t="str">
        <f t="shared" si="315"/>
        <v/>
      </c>
      <c r="BA771" s="598" t="str">
        <f t="shared" si="315"/>
        <v/>
      </c>
      <c r="BB771" s="269"/>
      <c r="BC771" s="598" t="str">
        <f t="shared" si="316"/>
        <v/>
      </c>
      <c r="BD771" s="598" t="str">
        <f t="shared" si="316"/>
        <v/>
      </c>
      <c r="BE771" s="269"/>
      <c r="BF771" s="598" t="str">
        <f t="shared" si="317"/>
        <v/>
      </c>
      <c r="BG771" s="598" t="str">
        <f t="shared" si="317"/>
        <v/>
      </c>
      <c r="BH771" s="269"/>
      <c r="BI771" s="598" t="str">
        <f t="shared" si="318"/>
        <v/>
      </c>
      <c r="BJ771" s="598" t="str">
        <f t="shared" si="318"/>
        <v/>
      </c>
      <c r="BK771" s="269"/>
      <c r="BL771" s="598" t="str">
        <f t="shared" si="319"/>
        <v/>
      </c>
      <c r="BM771" s="598" t="str">
        <f t="shared" si="319"/>
        <v/>
      </c>
      <c r="BN771" s="269"/>
      <c r="BO771" s="598" t="str">
        <f t="shared" si="320"/>
        <v/>
      </c>
      <c r="BP771" s="598" t="str">
        <f t="shared" si="320"/>
        <v/>
      </c>
      <c r="BQ771" s="269"/>
      <c r="BR771" s="598" t="str">
        <f t="shared" si="321"/>
        <v/>
      </c>
      <c r="BS771" s="598" t="str">
        <f t="shared" si="321"/>
        <v/>
      </c>
      <c r="BT771" s="269"/>
      <c r="BU771" s="598" t="str">
        <f t="shared" si="322"/>
        <v/>
      </c>
      <c r="BV771" s="598" t="str">
        <f t="shared" si="322"/>
        <v/>
      </c>
      <c r="BW771" s="269"/>
      <c r="BX771" s="481"/>
    </row>
    <row r="772" spans="1:76" s="2" customFormat="1" ht="14">
      <c r="A772" s="159">
        <v>15</v>
      </c>
      <c r="B772" s="301" t="str">
        <f t="shared" si="312"/>
        <v xml:space="preserve">: </v>
      </c>
      <c r="C772" s="169"/>
      <c r="D772" s="169"/>
      <c r="E772" s="169"/>
      <c r="F772" s="169"/>
      <c r="G772" s="161"/>
      <c r="H772" s="162"/>
      <c r="I772" s="162"/>
      <c r="J772" s="170"/>
      <c r="K772" s="170"/>
      <c r="L772" s="170"/>
      <c r="M772" s="659" t="e">
        <f>#REF!</f>
        <v>#REF!</v>
      </c>
      <c r="N772" s="163"/>
      <c r="O772" s="163"/>
      <c r="P772" s="165"/>
      <c r="Q772" s="365"/>
      <c r="R772" s="259" t="str">
        <f t="shared" si="323"/>
        <v/>
      </c>
      <c r="S772" s="260" t="str">
        <f t="shared" si="324"/>
        <v/>
      </c>
      <c r="T772" s="259" t="str">
        <f t="shared" si="325"/>
        <v/>
      </c>
      <c r="U772" s="259" t="e">
        <f t="shared" si="313"/>
        <v>#REF!</v>
      </c>
      <c r="V772" s="39"/>
      <c r="W772" s="39"/>
      <c r="Y772" s="526"/>
      <c r="Z772" s="5"/>
      <c r="AA772" s="5"/>
      <c r="AB772" s="5"/>
      <c r="AC772" s="5"/>
      <c r="AD772" s="5"/>
      <c r="AE772" s="5"/>
      <c r="AF772" s="5"/>
      <c r="AG772" s="5"/>
      <c r="AH772" s="5"/>
      <c r="AI772" s="5"/>
      <c r="AJ772" s="5"/>
      <c r="AK772" s="5"/>
      <c r="AL772" s="5"/>
      <c r="AM772" s="5"/>
      <c r="AN772" s="5"/>
      <c r="AO772" s="481"/>
      <c r="AP772" s="269"/>
      <c r="AQ772" s="269"/>
      <c r="AR772" s="600"/>
      <c r="AS772" s="269"/>
      <c r="AT772" s="598" t="str">
        <f t="shared" si="326"/>
        <v/>
      </c>
      <c r="AU772" s="598" t="str">
        <f t="shared" si="326"/>
        <v/>
      </c>
      <c r="AV772" s="269"/>
      <c r="AW772" s="598" t="str">
        <f t="shared" si="314"/>
        <v/>
      </c>
      <c r="AX772" s="598" t="str">
        <f t="shared" si="314"/>
        <v/>
      </c>
      <c r="AY772" s="269"/>
      <c r="AZ772" s="598" t="str">
        <f t="shared" si="315"/>
        <v/>
      </c>
      <c r="BA772" s="598" t="str">
        <f t="shared" si="315"/>
        <v/>
      </c>
      <c r="BB772" s="269"/>
      <c r="BC772" s="598" t="str">
        <f t="shared" si="316"/>
        <v/>
      </c>
      <c r="BD772" s="598" t="str">
        <f t="shared" si="316"/>
        <v/>
      </c>
      <c r="BE772" s="269"/>
      <c r="BF772" s="598" t="str">
        <f t="shared" si="317"/>
        <v/>
      </c>
      <c r="BG772" s="598" t="str">
        <f t="shared" si="317"/>
        <v/>
      </c>
      <c r="BH772" s="269"/>
      <c r="BI772" s="598" t="str">
        <f t="shared" si="318"/>
        <v/>
      </c>
      <c r="BJ772" s="598" t="str">
        <f t="shared" si="318"/>
        <v/>
      </c>
      <c r="BK772" s="269"/>
      <c r="BL772" s="598" t="str">
        <f t="shared" si="319"/>
        <v/>
      </c>
      <c r="BM772" s="598" t="str">
        <f t="shared" si="319"/>
        <v/>
      </c>
      <c r="BN772" s="269"/>
      <c r="BO772" s="598" t="str">
        <f t="shared" si="320"/>
        <v/>
      </c>
      <c r="BP772" s="598" t="str">
        <f t="shared" si="320"/>
        <v/>
      </c>
      <c r="BQ772" s="269"/>
      <c r="BR772" s="598" t="str">
        <f t="shared" si="321"/>
        <v/>
      </c>
      <c r="BS772" s="598" t="str">
        <f t="shared" si="321"/>
        <v/>
      </c>
      <c r="BT772" s="269"/>
      <c r="BU772" s="598" t="str">
        <f t="shared" si="322"/>
        <v/>
      </c>
      <c r="BV772" s="598" t="str">
        <f t="shared" si="322"/>
        <v/>
      </c>
      <c r="BW772" s="269"/>
      <c r="BX772" s="481"/>
    </row>
    <row r="773" spans="1:76" s="2" customFormat="1" ht="14">
      <c r="A773" s="159">
        <v>16</v>
      </c>
      <c r="B773" s="301" t="str">
        <f t="shared" si="312"/>
        <v xml:space="preserve">: </v>
      </c>
      <c r="C773" s="169"/>
      <c r="D773" s="169"/>
      <c r="E773" s="169"/>
      <c r="F773" s="169"/>
      <c r="G773" s="161"/>
      <c r="H773" s="162"/>
      <c r="I773" s="162"/>
      <c r="J773" s="170"/>
      <c r="K773" s="170"/>
      <c r="L773" s="170"/>
      <c r="M773" s="659" t="e">
        <f>#REF!</f>
        <v>#REF!</v>
      </c>
      <c r="N773" s="163"/>
      <c r="O773" s="163"/>
      <c r="P773" s="165"/>
      <c r="Q773" s="365"/>
      <c r="R773" s="259" t="str">
        <f t="shared" si="323"/>
        <v/>
      </c>
      <c r="S773" s="260" t="str">
        <f t="shared" si="324"/>
        <v/>
      </c>
      <c r="T773" s="259" t="str">
        <f t="shared" si="325"/>
        <v/>
      </c>
      <c r="U773" s="259" t="e">
        <f t="shared" si="313"/>
        <v>#REF!</v>
      </c>
      <c r="V773" s="39"/>
      <c r="W773" s="39"/>
      <c r="Y773" s="526"/>
      <c r="Z773" s="5"/>
      <c r="AA773" s="5"/>
      <c r="AB773" s="5"/>
      <c r="AC773" s="5"/>
      <c r="AD773" s="5"/>
      <c r="AE773" s="5"/>
      <c r="AF773" s="5"/>
      <c r="AG773" s="5"/>
      <c r="AH773" s="5"/>
      <c r="AI773" s="5"/>
      <c r="AJ773" s="5"/>
      <c r="AK773" s="5"/>
      <c r="AL773" s="5"/>
      <c r="AM773" s="5"/>
      <c r="AN773" s="5"/>
      <c r="AO773" s="481"/>
      <c r="AP773" s="269"/>
      <c r="AQ773" s="269"/>
      <c r="AR773" s="600"/>
      <c r="AS773" s="269"/>
      <c r="AT773" s="598" t="str">
        <f t="shared" si="326"/>
        <v/>
      </c>
      <c r="AU773" s="598" t="str">
        <f t="shared" si="326"/>
        <v/>
      </c>
      <c r="AV773" s="269"/>
      <c r="AW773" s="598" t="str">
        <f t="shared" si="314"/>
        <v/>
      </c>
      <c r="AX773" s="598" t="str">
        <f t="shared" si="314"/>
        <v/>
      </c>
      <c r="AY773" s="269"/>
      <c r="AZ773" s="598" t="str">
        <f t="shared" si="315"/>
        <v/>
      </c>
      <c r="BA773" s="598" t="str">
        <f t="shared" si="315"/>
        <v/>
      </c>
      <c r="BB773" s="269"/>
      <c r="BC773" s="598" t="str">
        <f t="shared" si="316"/>
        <v/>
      </c>
      <c r="BD773" s="598" t="str">
        <f t="shared" si="316"/>
        <v/>
      </c>
      <c r="BE773" s="269"/>
      <c r="BF773" s="598" t="str">
        <f t="shared" si="317"/>
        <v/>
      </c>
      <c r="BG773" s="598" t="str">
        <f t="shared" si="317"/>
        <v/>
      </c>
      <c r="BH773" s="269"/>
      <c r="BI773" s="598" t="str">
        <f t="shared" si="318"/>
        <v/>
      </c>
      <c r="BJ773" s="598" t="str">
        <f t="shared" si="318"/>
        <v/>
      </c>
      <c r="BK773" s="269"/>
      <c r="BL773" s="598" t="str">
        <f t="shared" si="319"/>
        <v/>
      </c>
      <c r="BM773" s="598" t="str">
        <f t="shared" si="319"/>
        <v/>
      </c>
      <c r="BN773" s="269"/>
      <c r="BO773" s="598" t="str">
        <f t="shared" si="320"/>
        <v/>
      </c>
      <c r="BP773" s="598" t="str">
        <f t="shared" si="320"/>
        <v/>
      </c>
      <c r="BQ773" s="269"/>
      <c r="BR773" s="598" t="str">
        <f t="shared" si="321"/>
        <v/>
      </c>
      <c r="BS773" s="598" t="str">
        <f t="shared" si="321"/>
        <v/>
      </c>
      <c r="BT773" s="269"/>
      <c r="BU773" s="598" t="str">
        <f t="shared" si="322"/>
        <v/>
      </c>
      <c r="BV773" s="598" t="str">
        <f t="shared" si="322"/>
        <v/>
      </c>
      <c r="BW773" s="269"/>
      <c r="BX773" s="481"/>
    </row>
    <row r="774" spans="1:76" s="2" customFormat="1" ht="14">
      <c r="A774" s="159">
        <v>17</v>
      </c>
      <c r="B774" s="301" t="str">
        <f t="shared" si="312"/>
        <v xml:space="preserve">: </v>
      </c>
      <c r="C774" s="168"/>
      <c r="D774" s="162"/>
      <c r="E774" s="162"/>
      <c r="F774" s="169"/>
      <c r="G774" s="161"/>
      <c r="H774" s="162"/>
      <c r="I774" s="162"/>
      <c r="J774" s="170"/>
      <c r="K774" s="170"/>
      <c r="L774" s="170"/>
      <c r="M774" s="659" t="e">
        <f>#REF!</f>
        <v>#REF!</v>
      </c>
      <c r="N774" s="163"/>
      <c r="O774" s="163"/>
      <c r="P774" s="165"/>
      <c r="Q774" s="365"/>
      <c r="R774" s="259" t="str">
        <f t="shared" si="323"/>
        <v/>
      </c>
      <c r="S774" s="260" t="str">
        <f t="shared" si="324"/>
        <v/>
      </c>
      <c r="T774" s="259" t="str">
        <f t="shared" si="325"/>
        <v/>
      </c>
      <c r="U774" s="259" t="e">
        <f t="shared" si="313"/>
        <v>#REF!</v>
      </c>
      <c r="V774" s="39"/>
      <c r="W774" s="39"/>
      <c r="Y774" s="526"/>
      <c r="Z774" s="5"/>
      <c r="AA774" s="5"/>
      <c r="AB774" s="5"/>
      <c r="AC774" s="5"/>
      <c r="AD774" s="5"/>
      <c r="AE774" s="5"/>
      <c r="AF774" s="5"/>
      <c r="AG774" s="5"/>
      <c r="AH774" s="5"/>
      <c r="AI774" s="5"/>
      <c r="AJ774" s="5"/>
      <c r="AK774" s="5"/>
      <c r="AL774" s="5"/>
      <c r="AM774" s="5"/>
      <c r="AN774" s="5"/>
      <c r="AO774" s="481"/>
      <c r="AP774" s="269"/>
      <c r="AQ774" s="269"/>
      <c r="AR774" s="600"/>
      <c r="AS774" s="269"/>
      <c r="AT774" s="598" t="str">
        <f t="shared" si="326"/>
        <v/>
      </c>
      <c r="AU774" s="598" t="str">
        <f t="shared" si="326"/>
        <v/>
      </c>
      <c r="AV774" s="269"/>
      <c r="AW774" s="598" t="str">
        <f t="shared" si="314"/>
        <v/>
      </c>
      <c r="AX774" s="598" t="str">
        <f t="shared" si="314"/>
        <v/>
      </c>
      <c r="AY774" s="269"/>
      <c r="AZ774" s="598" t="str">
        <f t="shared" si="315"/>
        <v/>
      </c>
      <c r="BA774" s="598" t="str">
        <f t="shared" si="315"/>
        <v/>
      </c>
      <c r="BB774" s="269"/>
      <c r="BC774" s="598" t="str">
        <f t="shared" si="316"/>
        <v/>
      </c>
      <c r="BD774" s="598" t="str">
        <f t="shared" si="316"/>
        <v/>
      </c>
      <c r="BE774" s="269"/>
      <c r="BF774" s="598" t="str">
        <f t="shared" si="317"/>
        <v/>
      </c>
      <c r="BG774" s="598" t="str">
        <f t="shared" si="317"/>
        <v/>
      </c>
      <c r="BH774" s="269"/>
      <c r="BI774" s="598" t="str">
        <f t="shared" si="318"/>
        <v/>
      </c>
      <c r="BJ774" s="598" t="str">
        <f t="shared" si="318"/>
        <v/>
      </c>
      <c r="BK774" s="269"/>
      <c r="BL774" s="598" t="str">
        <f t="shared" si="319"/>
        <v/>
      </c>
      <c r="BM774" s="598" t="str">
        <f t="shared" si="319"/>
        <v/>
      </c>
      <c r="BN774" s="269"/>
      <c r="BO774" s="598" t="str">
        <f t="shared" si="320"/>
        <v/>
      </c>
      <c r="BP774" s="598" t="str">
        <f t="shared" si="320"/>
        <v/>
      </c>
      <c r="BQ774" s="269"/>
      <c r="BR774" s="598" t="str">
        <f t="shared" si="321"/>
        <v/>
      </c>
      <c r="BS774" s="598" t="str">
        <f t="shared" si="321"/>
        <v/>
      </c>
      <c r="BT774" s="269"/>
      <c r="BU774" s="598" t="str">
        <f t="shared" si="322"/>
        <v/>
      </c>
      <c r="BV774" s="598" t="str">
        <f t="shared" si="322"/>
        <v/>
      </c>
      <c r="BW774" s="269"/>
      <c r="BX774" s="481"/>
    </row>
    <row r="775" spans="1:76" s="2" customFormat="1" ht="14">
      <c r="A775" s="159">
        <v>18</v>
      </c>
      <c r="B775" s="301" t="str">
        <f t="shared" si="312"/>
        <v xml:space="preserve">: </v>
      </c>
      <c r="C775" s="168"/>
      <c r="D775" s="162"/>
      <c r="E775" s="162"/>
      <c r="F775" s="169"/>
      <c r="G775" s="161"/>
      <c r="H775" s="162"/>
      <c r="I775" s="162"/>
      <c r="J775" s="170"/>
      <c r="K775" s="170"/>
      <c r="L775" s="170"/>
      <c r="M775" s="659" t="e">
        <f>#REF!</f>
        <v>#REF!</v>
      </c>
      <c r="N775" s="163"/>
      <c r="O775" s="163"/>
      <c r="P775" s="165"/>
      <c r="Q775" s="365"/>
      <c r="R775" s="259" t="str">
        <f t="shared" si="323"/>
        <v/>
      </c>
      <c r="S775" s="260" t="str">
        <f t="shared" si="324"/>
        <v/>
      </c>
      <c r="T775" s="259" t="str">
        <f t="shared" si="325"/>
        <v/>
      </c>
      <c r="U775" s="259" t="e">
        <f t="shared" si="313"/>
        <v>#REF!</v>
      </c>
      <c r="V775" s="39"/>
      <c r="W775" s="39"/>
      <c r="Y775" s="526"/>
      <c r="Z775" s="5"/>
      <c r="AA775" s="5"/>
      <c r="AB775" s="5"/>
      <c r="AC775" s="5"/>
      <c r="AD775" s="5"/>
      <c r="AE775" s="5"/>
      <c r="AF775" s="5"/>
      <c r="AG775" s="5"/>
      <c r="AH775" s="5"/>
      <c r="AI775" s="5"/>
      <c r="AJ775" s="5"/>
      <c r="AK775" s="5"/>
      <c r="AL775" s="5"/>
      <c r="AM775" s="5"/>
      <c r="AN775" s="5"/>
      <c r="AO775" s="481"/>
      <c r="AP775" s="269"/>
      <c r="AQ775" s="269"/>
      <c r="AR775" s="600"/>
      <c r="AS775" s="269"/>
      <c r="AT775" s="598" t="str">
        <f t="shared" si="326"/>
        <v/>
      </c>
      <c r="AU775" s="598" t="str">
        <f t="shared" si="326"/>
        <v/>
      </c>
      <c r="AV775" s="269"/>
      <c r="AW775" s="598" t="str">
        <f t="shared" si="314"/>
        <v/>
      </c>
      <c r="AX775" s="598" t="str">
        <f t="shared" si="314"/>
        <v/>
      </c>
      <c r="AY775" s="269"/>
      <c r="AZ775" s="598" t="str">
        <f t="shared" si="315"/>
        <v/>
      </c>
      <c r="BA775" s="598" t="str">
        <f t="shared" si="315"/>
        <v/>
      </c>
      <c r="BB775" s="269"/>
      <c r="BC775" s="598" t="str">
        <f t="shared" si="316"/>
        <v/>
      </c>
      <c r="BD775" s="598" t="str">
        <f t="shared" si="316"/>
        <v/>
      </c>
      <c r="BE775" s="269"/>
      <c r="BF775" s="598" t="str">
        <f t="shared" si="317"/>
        <v/>
      </c>
      <c r="BG775" s="598" t="str">
        <f t="shared" si="317"/>
        <v/>
      </c>
      <c r="BH775" s="269"/>
      <c r="BI775" s="598" t="str">
        <f t="shared" si="318"/>
        <v/>
      </c>
      <c r="BJ775" s="598" t="str">
        <f t="shared" si="318"/>
        <v/>
      </c>
      <c r="BK775" s="269"/>
      <c r="BL775" s="598" t="str">
        <f t="shared" si="319"/>
        <v/>
      </c>
      <c r="BM775" s="598" t="str">
        <f t="shared" si="319"/>
        <v/>
      </c>
      <c r="BN775" s="269"/>
      <c r="BO775" s="598" t="str">
        <f t="shared" si="320"/>
        <v/>
      </c>
      <c r="BP775" s="598" t="str">
        <f t="shared" si="320"/>
        <v/>
      </c>
      <c r="BQ775" s="269"/>
      <c r="BR775" s="598" t="str">
        <f t="shared" si="321"/>
        <v/>
      </c>
      <c r="BS775" s="598" t="str">
        <f t="shared" si="321"/>
        <v/>
      </c>
      <c r="BT775" s="269"/>
      <c r="BU775" s="598" t="str">
        <f t="shared" si="322"/>
        <v/>
      </c>
      <c r="BV775" s="598" t="str">
        <f t="shared" si="322"/>
        <v/>
      </c>
      <c r="BW775" s="269"/>
      <c r="BX775" s="481"/>
    </row>
    <row r="776" spans="1:76" s="2" customFormat="1" ht="14">
      <c r="A776" s="159">
        <v>19</v>
      </c>
      <c r="B776" s="301" t="str">
        <f t="shared" si="312"/>
        <v xml:space="preserve">: </v>
      </c>
      <c r="C776" s="168"/>
      <c r="D776" s="162"/>
      <c r="E776" s="162"/>
      <c r="F776" s="169"/>
      <c r="G776" s="161"/>
      <c r="H776" s="162"/>
      <c r="I776" s="162"/>
      <c r="J776" s="170"/>
      <c r="K776" s="170"/>
      <c r="L776" s="170"/>
      <c r="M776" s="659" t="e">
        <f>#REF!</f>
        <v>#REF!</v>
      </c>
      <c r="N776" s="163"/>
      <c r="O776" s="163"/>
      <c r="P776" s="165"/>
      <c r="Q776" s="365"/>
      <c r="R776" s="259" t="str">
        <f t="shared" si="323"/>
        <v/>
      </c>
      <c r="S776" s="260" t="str">
        <f t="shared" si="324"/>
        <v/>
      </c>
      <c r="T776" s="259" t="str">
        <f t="shared" si="325"/>
        <v/>
      </c>
      <c r="U776" s="259" t="e">
        <f t="shared" si="313"/>
        <v>#REF!</v>
      </c>
      <c r="V776" s="39"/>
      <c r="W776" s="39"/>
      <c r="Y776" s="526"/>
      <c r="Z776" s="5"/>
      <c r="AA776" s="5"/>
      <c r="AB776" s="5"/>
      <c r="AC776" s="5"/>
      <c r="AD776" s="5"/>
      <c r="AE776" s="5"/>
      <c r="AF776" s="5"/>
      <c r="AG776" s="5"/>
      <c r="AH776" s="5"/>
      <c r="AI776" s="5"/>
      <c r="AJ776" s="5"/>
      <c r="AK776" s="5"/>
      <c r="AL776" s="5"/>
      <c r="AM776" s="5"/>
      <c r="AN776" s="5"/>
      <c r="AO776" s="481"/>
      <c r="AP776" s="269"/>
      <c r="AQ776" s="269"/>
      <c r="AR776" s="600"/>
      <c r="AS776" s="269"/>
      <c r="AT776" s="598" t="str">
        <f t="shared" si="326"/>
        <v/>
      </c>
      <c r="AU776" s="598" t="str">
        <f t="shared" si="326"/>
        <v/>
      </c>
      <c r="AV776" s="269"/>
      <c r="AW776" s="598" t="str">
        <f t="shared" si="314"/>
        <v/>
      </c>
      <c r="AX776" s="598" t="str">
        <f t="shared" si="314"/>
        <v/>
      </c>
      <c r="AY776" s="269"/>
      <c r="AZ776" s="598" t="str">
        <f t="shared" si="315"/>
        <v/>
      </c>
      <c r="BA776" s="598" t="str">
        <f t="shared" si="315"/>
        <v/>
      </c>
      <c r="BB776" s="269"/>
      <c r="BC776" s="598" t="str">
        <f t="shared" si="316"/>
        <v/>
      </c>
      <c r="BD776" s="598" t="str">
        <f t="shared" si="316"/>
        <v/>
      </c>
      <c r="BE776" s="269"/>
      <c r="BF776" s="598" t="str">
        <f t="shared" si="317"/>
        <v/>
      </c>
      <c r="BG776" s="598" t="str">
        <f t="shared" si="317"/>
        <v/>
      </c>
      <c r="BH776" s="269"/>
      <c r="BI776" s="598" t="str">
        <f t="shared" si="318"/>
        <v/>
      </c>
      <c r="BJ776" s="598" t="str">
        <f t="shared" si="318"/>
        <v/>
      </c>
      <c r="BK776" s="269"/>
      <c r="BL776" s="598" t="str">
        <f t="shared" si="319"/>
        <v/>
      </c>
      <c r="BM776" s="598" t="str">
        <f t="shared" si="319"/>
        <v/>
      </c>
      <c r="BN776" s="269"/>
      <c r="BO776" s="598" t="str">
        <f t="shared" si="320"/>
        <v/>
      </c>
      <c r="BP776" s="598" t="str">
        <f t="shared" si="320"/>
        <v/>
      </c>
      <c r="BQ776" s="269"/>
      <c r="BR776" s="598" t="str">
        <f t="shared" si="321"/>
        <v/>
      </c>
      <c r="BS776" s="598" t="str">
        <f t="shared" si="321"/>
        <v/>
      </c>
      <c r="BT776" s="269"/>
      <c r="BU776" s="598" t="str">
        <f t="shared" si="322"/>
        <v/>
      </c>
      <c r="BV776" s="598" t="str">
        <f t="shared" si="322"/>
        <v/>
      </c>
      <c r="BW776" s="269"/>
      <c r="BX776" s="481"/>
    </row>
    <row r="777" spans="1:76" s="2" customFormat="1" ht="14">
      <c r="A777" s="159">
        <v>20</v>
      </c>
      <c r="B777" s="301" t="str">
        <f t="shared" si="312"/>
        <v xml:space="preserve">: </v>
      </c>
      <c r="C777" s="168"/>
      <c r="D777" s="162"/>
      <c r="E777" s="162"/>
      <c r="F777" s="169"/>
      <c r="G777" s="161"/>
      <c r="H777" s="162"/>
      <c r="I777" s="162"/>
      <c r="J777" s="170"/>
      <c r="K777" s="170"/>
      <c r="L777" s="170"/>
      <c r="M777" s="659" t="e">
        <f>#REF!</f>
        <v>#REF!</v>
      </c>
      <c r="N777" s="163"/>
      <c r="O777" s="163"/>
      <c r="P777" s="165"/>
      <c r="Q777" s="365"/>
      <c r="R777" s="259" t="str">
        <f t="shared" si="323"/>
        <v/>
      </c>
      <c r="S777" s="260" t="str">
        <f t="shared" si="324"/>
        <v/>
      </c>
      <c r="T777" s="259" t="str">
        <f t="shared" si="325"/>
        <v/>
      </c>
      <c r="U777" s="259" t="e">
        <f t="shared" si="313"/>
        <v>#REF!</v>
      </c>
      <c r="V777" s="39"/>
      <c r="W777" s="39"/>
      <c r="Y777" s="526"/>
      <c r="Z777" s="5"/>
      <c r="AA777" s="5"/>
      <c r="AB777" s="5"/>
      <c r="AC777" s="5"/>
      <c r="AD777" s="5"/>
      <c r="AE777" s="5"/>
      <c r="AF777" s="5"/>
      <c r="AG777" s="5"/>
      <c r="AH777" s="5"/>
      <c r="AI777" s="5"/>
      <c r="AJ777" s="5"/>
      <c r="AK777" s="5"/>
      <c r="AL777" s="5"/>
      <c r="AM777" s="5"/>
      <c r="AN777" s="5"/>
      <c r="AO777" s="481"/>
      <c r="AP777" s="269"/>
      <c r="AQ777" s="269"/>
      <c r="AR777" s="600"/>
      <c r="AS777" s="269"/>
      <c r="AT777" s="598" t="str">
        <f t="shared" si="326"/>
        <v/>
      </c>
      <c r="AU777" s="598" t="str">
        <f t="shared" si="326"/>
        <v/>
      </c>
      <c r="AV777" s="269"/>
      <c r="AW777" s="598" t="str">
        <f t="shared" si="314"/>
        <v/>
      </c>
      <c r="AX777" s="598" t="str">
        <f t="shared" si="314"/>
        <v/>
      </c>
      <c r="AY777" s="269"/>
      <c r="AZ777" s="598" t="str">
        <f t="shared" si="315"/>
        <v/>
      </c>
      <c r="BA777" s="598" t="str">
        <f t="shared" si="315"/>
        <v/>
      </c>
      <c r="BB777" s="269"/>
      <c r="BC777" s="598" t="str">
        <f t="shared" si="316"/>
        <v/>
      </c>
      <c r="BD777" s="598" t="str">
        <f t="shared" si="316"/>
        <v/>
      </c>
      <c r="BE777" s="269"/>
      <c r="BF777" s="598" t="str">
        <f t="shared" si="317"/>
        <v/>
      </c>
      <c r="BG777" s="598" t="str">
        <f t="shared" si="317"/>
        <v/>
      </c>
      <c r="BH777" s="269"/>
      <c r="BI777" s="598" t="str">
        <f t="shared" si="318"/>
        <v/>
      </c>
      <c r="BJ777" s="598" t="str">
        <f t="shared" si="318"/>
        <v/>
      </c>
      <c r="BK777" s="269"/>
      <c r="BL777" s="598" t="str">
        <f t="shared" si="319"/>
        <v/>
      </c>
      <c r="BM777" s="598" t="str">
        <f t="shared" si="319"/>
        <v/>
      </c>
      <c r="BN777" s="269"/>
      <c r="BO777" s="598" t="str">
        <f t="shared" si="320"/>
        <v/>
      </c>
      <c r="BP777" s="598" t="str">
        <f t="shared" si="320"/>
        <v/>
      </c>
      <c r="BQ777" s="269"/>
      <c r="BR777" s="598" t="str">
        <f t="shared" si="321"/>
        <v/>
      </c>
      <c r="BS777" s="598" t="str">
        <f t="shared" si="321"/>
        <v/>
      </c>
      <c r="BT777" s="269"/>
      <c r="BU777" s="598" t="str">
        <f t="shared" si="322"/>
        <v/>
      </c>
      <c r="BV777" s="598" t="str">
        <f t="shared" si="322"/>
        <v/>
      </c>
      <c r="BW777" s="269"/>
      <c r="BX777" s="481"/>
    </row>
    <row r="778" spans="1:76" s="2" customFormat="1" ht="14">
      <c r="A778" s="172"/>
      <c r="B778" s="302" t="s">
        <v>159</v>
      </c>
      <c r="C778" s="173"/>
      <c r="D778" s="173"/>
      <c r="E778" s="173"/>
      <c r="F778" s="173"/>
      <c r="H778" s="39"/>
      <c r="I778" s="175"/>
      <c r="J778" s="174"/>
      <c r="K778" s="174"/>
      <c r="L778" s="174" t="s">
        <v>99</v>
      </c>
      <c r="M778" s="174"/>
      <c r="N778" s="174"/>
      <c r="O778" s="165"/>
      <c r="P778" s="165"/>
      <c r="Q778" s="175" t="s">
        <v>31</v>
      </c>
      <c r="R778" s="261" t="e">
        <f>AVERAGE(R758:R777)</f>
        <v>#DIV/0!</v>
      </c>
      <c r="S778" s="261" t="e">
        <f>IF(R786="Y",SUM(S758:S777)/SUM(N758:N777),AVERAGE(S758:S777))</f>
        <v>#DIV/0!</v>
      </c>
      <c r="T778" s="262" t="e">
        <f>SUM(T758:T777)/SUM(N758:N777)</f>
        <v>#DIV/0!</v>
      </c>
      <c r="U778" s="269"/>
      <c r="V778" s="39"/>
      <c r="W778" s="39"/>
      <c r="Y778" s="601"/>
      <c r="Z778" s="5"/>
      <c r="AA778" s="5"/>
      <c r="AB778" s="5"/>
      <c r="AC778" s="5"/>
      <c r="AD778" s="5"/>
      <c r="AE778" s="5"/>
      <c r="AF778" s="5"/>
      <c r="AG778" s="5"/>
      <c r="AH778" s="5"/>
      <c r="AI778" s="5"/>
      <c r="AJ778" s="5"/>
      <c r="AK778" s="5"/>
      <c r="AL778" s="5"/>
      <c r="AM778" s="5"/>
      <c r="AN778" s="5"/>
      <c r="AO778" s="481"/>
      <c r="AP778" s="269"/>
      <c r="AQ778" s="269"/>
      <c r="AR778" s="269"/>
      <c r="AS778" s="602" t="s">
        <v>31</v>
      </c>
      <c r="AT778" s="603" t="e">
        <f>AVERAGE(AT758:AT777)</f>
        <v>#DIV/0!</v>
      </c>
      <c r="AU778" s="603" t="e">
        <f>SUM(AU758:AU777)/COUNTIF(AU758:AU777,"&gt;0")</f>
        <v>#DIV/0!</v>
      </c>
      <c r="AV778" s="602"/>
      <c r="AW778" s="603" t="e">
        <f>AVERAGE(AW758:AW777)</f>
        <v>#DIV/0!</v>
      </c>
      <c r="AX778" s="603" t="e">
        <f>SUM(AX758:AX777)/COUNTIF(AX758:AX777,"&gt;0")</f>
        <v>#DIV/0!</v>
      </c>
      <c r="AY778" s="269"/>
      <c r="AZ778" s="603" t="e">
        <f>AVERAGE(AZ758:AZ777)</f>
        <v>#DIV/0!</v>
      </c>
      <c r="BA778" s="603" t="e">
        <f>SUM(BA758:BA777)/COUNTIF(BA758:BA777,"&gt;0")</f>
        <v>#DIV/0!</v>
      </c>
      <c r="BB778" s="269"/>
      <c r="BC778" s="603" t="e">
        <f>AVERAGE(BC758:BC777)</f>
        <v>#DIV/0!</v>
      </c>
      <c r="BD778" s="603" t="e">
        <f>SUM(BD758:BD777)/COUNTIF(BD758:BD777,"&gt;0")</f>
        <v>#DIV/0!</v>
      </c>
      <c r="BE778" s="269"/>
      <c r="BF778" s="603" t="e">
        <f>AVERAGE(BF758:BF777)</f>
        <v>#DIV/0!</v>
      </c>
      <c r="BG778" s="603" t="e">
        <f>SUM(BG758:BG777)/COUNTIF(BG758:BG777,"&gt;0")</f>
        <v>#DIV/0!</v>
      </c>
      <c r="BH778" s="269"/>
      <c r="BI778" s="603" t="e">
        <f>AVERAGE(BI758:BI777)</f>
        <v>#DIV/0!</v>
      </c>
      <c r="BJ778" s="603" t="e">
        <f>SUM(BJ758:BJ777)/COUNTIF(BJ758:BJ777,"&gt;0")</f>
        <v>#DIV/0!</v>
      </c>
      <c r="BK778" s="602"/>
      <c r="BL778" s="603" t="e">
        <f>AVERAGE(BL758:BL777)</f>
        <v>#DIV/0!</v>
      </c>
      <c r="BM778" s="603" t="e">
        <f>SUM(BM758:BM777)/COUNTIF(BM758:BM777,"&gt;0")</f>
        <v>#DIV/0!</v>
      </c>
      <c r="BN778" s="269"/>
      <c r="BO778" s="603" t="e">
        <f>AVERAGE(BO758:BO777)</f>
        <v>#DIV/0!</v>
      </c>
      <c r="BP778" s="603" t="e">
        <f>SUM(BP758:BP777)/COUNTIF(BP758:BP777,"&gt;0")</f>
        <v>#DIV/0!</v>
      </c>
      <c r="BQ778" s="269"/>
      <c r="BR778" s="603" t="e">
        <f>AVERAGE(BR758:BR777)</f>
        <v>#DIV/0!</v>
      </c>
      <c r="BS778" s="603" t="e">
        <f>SUM(BS758:BS777)/COUNTIF(BS758:BS777,"&gt;0")</f>
        <v>#DIV/0!</v>
      </c>
      <c r="BT778" s="269"/>
      <c r="BU778" s="603" t="e">
        <f>AVERAGE(BU758:BU777)</f>
        <v>#DIV/0!</v>
      </c>
      <c r="BV778" s="603" t="e">
        <f>SUM(BV758:BV777)/COUNTIF(BV758:BV777,"&gt;0")</f>
        <v>#DIV/0!</v>
      </c>
      <c r="BW778" s="269"/>
      <c r="BX778" s="481"/>
    </row>
    <row r="779" spans="1:76" s="2" customFormat="1" ht="15">
      <c r="A779" s="172"/>
      <c r="B779" s="302" t="s">
        <v>160</v>
      </c>
      <c r="C779" s="173" t="s">
        <v>112</v>
      </c>
      <c r="D779" s="840"/>
      <c r="E779" s="841"/>
      <c r="F779" s="841"/>
      <c r="G779" s="841"/>
      <c r="H779" s="841"/>
      <c r="I779" s="841"/>
      <c r="J779" s="842"/>
      <c r="K779" s="174"/>
      <c r="L779" s="174"/>
      <c r="M779" s="174"/>
      <c r="N779" s="174"/>
      <c r="O779" s="165"/>
      <c r="P779" s="165"/>
      <c r="Q779" s="366" t="s">
        <v>33</v>
      </c>
      <c r="R779" s="367" t="e">
        <f>R778+U779*R782</f>
        <v>#DIV/0!</v>
      </c>
      <c r="S779" s="367" t="e">
        <f>S778+U779*S782</f>
        <v>#DIV/0!</v>
      </c>
      <c r="T779" s="367" t="e">
        <f>T778+U779*T782</f>
        <v>#DIV/0!</v>
      </c>
      <c r="U779" s="368">
        <v>1</v>
      </c>
      <c r="V779" s="50" t="s">
        <v>142</v>
      </c>
      <c r="W779" s="39"/>
      <c r="X779" t="s">
        <v>273</v>
      </c>
      <c r="Y779" s="605"/>
      <c r="Z779" s="5"/>
      <c r="AA779" s="5"/>
      <c r="AB779" s="5"/>
      <c r="AC779" s="5"/>
      <c r="AD779" s="5"/>
      <c r="AE779" s="5"/>
      <c r="AF779" s="5"/>
      <c r="AG779" s="5"/>
      <c r="AH779" s="5"/>
      <c r="AI779" s="5"/>
      <c r="AJ779" s="5"/>
      <c r="AK779" s="5"/>
      <c r="AL779" s="5"/>
      <c r="AM779" s="5"/>
      <c r="AN779" s="5"/>
      <c r="AO779" s="481"/>
      <c r="AP779" s="269"/>
      <c r="AQ779" s="269"/>
      <c r="AR779" s="269"/>
      <c r="AS779" s="606" t="s">
        <v>33</v>
      </c>
      <c r="AT779" s="607" t="e">
        <f>AT778+(AT784*AT781)</f>
        <v>#DIV/0!</v>
      </c>
      <c r="AU779" s="607" t="e">
        <f>AU778+(AU784*AT781)</f>
        <v>#DIV/0!</v>
      </c>
      <c r="AV779" s="606"/>
      <c r="AW779" s="607" t="e">
        <f>AW778+(AW784*AW781)</f>
        <v>#DIV/0!</v>
      </c>
      <c r="AX779" s="607" t="e">
        <f>AX778+(AX784*AW781)</f>
        <v>#DIV/0!</v>
      </c>
      <c r="AY779" s="269"/>
      <c r="AZ779" s="607" t="e">
        <f>AZ778+(AZ784*AZ781)</f>
        <v>#DIV/0!</v>
      </c>
      <c r="BA779" s="607" t="e">
        <f>BA778+(BA784*AZ781)</f>
        <v>#DIV/0!</v>
      </c>
      <c r="BB779" s="269"/>
      <c r="BC779" s="607" t="e">
        <f>BC778+(BC784*BC781)</f>
        <v>#DIV/0!</v>
      </c>
      <c r="BD779" s="607" t="e">
        <f>BD778+(BD784*BC781)</f>
        <v>#DIV/0!</v>
      </c>
      <c r="BE779" s="269"/>
      <c r="BF779" s="607" t="e">
        <f>BF778+(BF784*BF781)</f>
        <v>#DIV/0!</v>
      </c>
      <c r="BG779" s="607" t="e">
        <f>BG778+(BG784*BF781)</f>
        <v>#DIV/0!</v>
      </c>
      <c r="BH779" s="269"/>
      <c r="BI779" s="607" t="e">
        <f>BI778+(BI784*BI781)</f>
        <v>#DIV/0!</v>
      </c>
      <c r="BJ779" s="607" t="e">
        <f>BJ778+(BJ784*BI781)</f>
        <v>#DIV/0!</v>
      </c>
      <c r="BK779" s="606"/>
      <c r="BL779" s="607" t="e">
        <f>BL778+(BL784*BL781)</f>
        <v>#DIV/0!</v>
      </c>
      <c r="BM779" s="607" t="e">
        <f>BM778+(BM784*BL781)</f>
        <v>#DIV/0!</v>
      </c>
      <c r="BN779" s="269"/>
      <c r="BO779" s="607" t="e">
        <f>BO778+(BO784*BO781)</f>
        <v>#DIV/0!</v>
      </c>
      <c r="BP779" s="607" t="e">
        <f>BP778+(BP784*BO781)</f>
        <v>#DIV/0!</v>
      </c>
      <c r="BQ779" s="269"/>
      <c r="BR779" s="607" t="e">
        <f>BR778+(BR784*BR781)</f>
        <v>#DIV/0!</v>
      </c>
      <c r="BS779" s="607" t="e">
        <f>BS778+(BS784*BR781)</f>
        <v>#DIV/0!</v>
      </c>
      <c r="BT779" s="269"/>
      <c r="BU779" s="607" t="e">
        <f>BU778+(BU784*BU781)</f>
        <v>#DIV/0!</v>
      </c>
      <c r="BV779" s="607" t="e">
        <f>BV778+(BV784*BU781)</f>
        <v>#DIV/0!</v>
      </c>
      <c r="BW779" s="269"/>
      <c r="BX779" s="481"/>
    </row>
    <row r="780" spans="1:76" s="2" customFormat="1" ht="15">
      <c r="A780" s="172"/>
      <c r="B780" s="302" t="s">
        <v>161</v>
      </c>
      <c r="C780" s="179"/>
      <c r="D780" s="843"/>
      <c r="E780" s="844"/>
      <c r="F780" s="844"/>
      <c r="G780" s="844"/>
      <c r="H780" s="844"/>
      <c r="I780" s="844"/>
      <c r="J780" s="845"/>
      <c r="K780" s="39"/>
      <c r="L780" s="39"/>
      <c r="M780" s="174"/>
      <c r="N780" s="174"/>
      <c r="O780" s="174"/>
      <c r="P780" s="174"/>
      <c r="Q780" s="366" t="s">
        <v>32</v>
      </c>
      <c r="R780" s="367" t="e">
        <f>IF($X780="Y",MIN(R758:R777),R778-$U780*R782)</f>
        <v>#DIV/0!</v>
      </c>
      <c r="S780" s="367" t="e">
        <f>IF($X780="Y",MIN(S758:S777),S778-$U780*S782)</f>
        <v>#DIV/0!</v>
      </c>
      <c r="T780" s="367" t="e">
        <f>IF($X780="Y",MIN(T758:T777),T778-$U780*T782)</f>
        <v>#DIV/0!</v>
      </c>
      <c r="U780" s="368">
        <v>1</v>
      </c>
      <c r="V780" s="50" t="s">
        <v>143</v>
      </c>
      <c r="W780" s="39"/>
      <c r="X780" s="369" t="s">
        <v>36</v>
      </c>
      <c r="Y780" s="605"/>
      <c r="Z780" s="5"/>
      <c r="AA780" s="5"/>
      <c r="AB780" s="5"/>
      <c r="AC780" s="5"/>
      <c r="AD780" s="5"/>
      <c r="AE780" s="5"/>
      <c r="AF780" s="5"/>
      <c r="AG780" s="5"/>
      <c r="AH780" s="5"/>
      <c r="AI780" s="5"/>
      <c r="AJ780" s="5"/>
      <c r="AK780" s="5"/>
      <c r="AL780" s="5"/>
      <c r="AM780" s="5"/>
      <c r="AN780" s="5"/>
      <c r="AO780" s="481"/>
      <c r="AP780" s="269"/>
      <c r="AQ780" s="269"/>
      <c r="AR780" s="269"/>
      <c r="AS780" s="606" t="s">
        <v>32</v>
      </c>
      <c r="AT780" s="607" t="e">
        <f>AT778-(AT784*AT782)</f>
        <v>#DIV/0!</v>
      </c>
      <c r="AU780" s="607" t="e">
        <f>AU778-(AU784*AT782)</f>
        <v>#DIV/0!</v>
      </c>
      <c r="AV780" s="606"/>
      <c r="AW780" s="607" t="e">
        <f>AW778-(AW784*AW782)</f>
        <v>#DIV/0!</v>
      </c>
      <c r="AX780" s="607" t="e">
        <f>AX778-(AX784*AW782)</f>
        <v>#DIV/0!</v>
      </c>
      <c r="AY780" s="269"/>
      <c r="AZ780" s="607" t="e">
        <f>AZ778-(AZ784*AZ782)</f>
        <v>#DIV/0!</v>
      </c>
      <c r="BA780" s="607" t="e">
        <f>BA778-(BA784*AZ782)</f>
        <v>#DIV/0!</v>
      </c>
      <c r="BB780" s="269"/>
      <c r="BC780" s="607" t="e">
        <f>BC778-(BC784*BC782)</f>
        <v>#DIV/0!</v>
      </c>
      <c r="BD780" s="607" t="e">
        <f>BD778-(BD784*BC782)</f>
        <v>#DIV/0!</v>
      </c>
      <c r="BE780" s="269"/>
      <c r="BF780" s="607" t="e">
        <f>BF778-(BF784*BF782)</f>
        <v>#DIV/0!</v>
      </c>
      <c r="BG780" s="607" t="e">
        <f>BG778-(BG784*BF782)</f>
        <v>#DIV/0!</v>
      </c>
      <c r="BH780" s="269"/>
      <c r="BI780" s="607" t="e">
        <f>BI778-(BI784*BI782)</f>
        <v>#DIV/0!</v>
      </c>
      <c r="BJ780" s="607" t="e">
        <f>BJ778-(BJ784*BI782)</f>
        <v>#DIV/0!</v>
      </c>
      <c r="BK780" s="606"/>
      <c r="BL780" s="607" t="e">
        <f>BL778-(BL784*BL782)</f>
        <v>#DIV/0!</v>
      </c>
      <c r="BM780" s="607" t="e">
        <f>BM778-(BM784*BL782)</f>
        <v>#DIV/0!</v>
      </c>
      <c r="BN780" s="269"/>
      <c r="BO780" s="607" t="e">
        <f>BO778-(BO784*BO782)</f>
        <v>#DIV/0!</v>
      </c>
      <c r="BP780" s="607" t="e">
        <f>BP778-(BP784*BO782)</f>
        <v>#DIV/0!</v>
      </c>
      <c r="BQ780" s="269"/>
      <c r="BR780" s="607" t="e">
        <f>BR778-(BR784*BR782)</f>
        <v>#DIV/0!</v>
      </c>
      <c r="BS780" s="607" t="e">
        <f>BS778-(BS784*BR782)</f>
        <v>#DIV/0!</v>
      </c>
      <c r="BT780" s="269"/>
      <c r="BU780" s="607" t="e">
        <f>BU778-(BU784*BU782)</f>
        <v>#DIV/0!</v>
      </c>
      <c r="BV780" s="607" t="e">
        <f>BV778-(BV784*BU782)</f>
        <v>#DIV/0!</v>
      </c>
      <c r="BW780" s="269"/>
      <c r="BX780" s="481"/>
    </row>
    <row r="781" spans="1:76" s="2" customFormat="1" ht="14">
      <c r="A781" s="172"/>
      <c r="B781" s="303"/>
      <c r="C781" s="179"/>
      <c r="D781" s="843"/>
      <c r="E781" s="844"/>
      <c r="F781" s="844"/>
      <c r="G781" s="844"/>
      <c r="H781" s="844"/>
      <c r="I781" s="844"/>
      <c r="J781" s="845"/>
      <c r="K781" s="174"/>
      <c r="L781" s="174"/>
      <c r="M781" s="174"/>
      <c r="N781" s="174"/>
      <c r="O781" s="174"/>
      <c r="P781" s="174"/>
      <c r="Q781" s="176" t="s">
        <v>10</v>
      </c>
      <c r="R781" s="263" t="e">
        <f>IF((0.67*R782)&gt;R778,"no","yes")</f>
        <v>#DIV/0!</v>
      </c>
      <c r="S781" s="263" t="e">
        <f>IF((0.67*S782)&gt;S778,"no","yes")</f>
        <v>#DIV/0!</v>
      </c>
      <c r="T781" s="263" t="e">
        <f>IF((0.67*T782)&gt;T778,"no","yes")</f>
        <v>#DIV/0!</v>
      </c>
      <c r="U781" s="174"/>
      <c r="V781" s="174"/>
      <c r="W781" s="174"/>
      <c r="Y781" s="605"/>
      <c r="Z781" s="5"/>
      <c r="AA781" s="5"/>
      <c r="AB781" s="5"/>
      <c r="AC781" s="5"/>
      <c r="AD781" s="5"/>
      <c r="AE781" s="5"/>
      <c r="AF781" s="5"/>
      <c r="AG781" s="5"/>
      <c r="AH781" s="5"/>
      <c r="AI781" s="5"/>
      <c r="AJ781" s="5"/>
      <c r="AK781" s="5"/>
      <c r="AL781" s="5"/>
      <c r="AM781" s="5"/>
      <c r="AN781" s="5"/>
      <c r="AO781" s="481"/>
      <c r="AP781" s="265"/>
      <c r="AQ781" s="265"/>
      <c r="AR781" s="849" t="s">
        <v>132</v>
      </c>
      <c r="AS781" s="850"/>
      <c r="AT781" s="609">
        <v>1</v>
      </c>
      <c r="AU781" s="265"/>
      <c r="AV781" s="619"/>
      <c r="AW781" s="609">
        <v>1</v>
      </c>
      <c r="AX781" s="265"/>
      <c r="AY781" s="265"/>
      <c r="AZ781" s="609">
        <v>1</v>
      </c>
      <c r="BA781" s="265"/>
      <c r="BB781" s="265"/>
      <c r="BC781" s="609">
        <v>1</v>
      </c>
      <c r="BD781" s="265"/>
      <c r="BE781" s="265"/>
      <c r="BF781" s="609">
        <v>1</v>
      </c>
      <c r="BG781" s="265"/>
      <c r="BH781" s="265"/>
      <c r="BI781" s="609">
        <v>1</v>
      </c>
      <c r="BJ781" s="265"/>
      <c r="BK781" s="606"/>
      <c r="BL781" s="609">
        <v>1</v>
      </c>
      <c r="BM781" s="265"/>
      <c r="BN781" s="265"/>
      <c r="BO781" s="609">
        <v>1</v>
      </c>
      <c r="BP781" s="265"/>
      <c r="BQ781" s="265"/>
      <c r="BR781" s="609">
        <v>1</v>
      </c>
      <c r="BS781" s="265"/>
      <c r="BT781" s="265"/>
      <c r="BU781" s="609">
        <v>1</v>
      </c>
      <c r="BV781" s="265"/>
      <c r="BW781" s="265"/>
      <c r="BX781" s="481"/>
    </row>
    <row r="782" spans="1:76" s="2" customFormat="1" ht="14">
      <c r="A782" s="172"/>
      <c r="B782" s="303"/>
      <c r="C782" s="179"/>
      <c r="D782" s="843"/>
      <c r="E782" s="844"/>
      <c r="F782" s="844"/>
      <c r="G782" s="844"/>
      <c r="H782" s="844"/>
      <c r="I782" s="844"/>
      <c r="J782" s="845"/>
      <c r="K782" s="174"/>
      <c r="L782" s="174"/>
      <c r="M782" s="50"/>
      <c r="N782" s="50"/>
      <c r="O782" s="174"/>
      <c r="P782" s="174"/>
      <c r="Q782" s="176" t="s">
        <v>11</v>
      </c>
      <c r="R782" s="263" t="e">
        <f>_xlfn.STDEV.P(R758:R777)</f>
        <v>#DIV/0!</v>
      </c>
      <c r="S782" s="263" t="e">
        <f>IF(R786="Y",SQRT(SUM(IFERROR(N758:N777*(R758:R777-(S778))^2,0))/((COUNTIFS(N758:N777,"&lt;&gt;"&amp;"")-1)/COUNTIFS(N758:N777,"&lt;&gt;"&amp;"")*SUM(N758:N777))),_xlfn.STDEV.P(S758:S777))</f>
        <v>#DIV/0!</v>
      </c>
      <c r="T782" s="263" t="e">
        <f t="array" ref="T782">SQRT(SUM(IFERROR(N758:N777*(R758:R777-(T778))^2,0))/((COUNTIFS(N758:N777,"&lt;&gt;"&amp;"")-1)/COUNTIFS(N758:N777,"&lt;&gt;"&amp;"")*SUM(N758:N777)))</f>
        <v>#DIV/0!</v>
      </c>
      <c r="U782" s="174"/>
      <c r="V782" s="174"/>
      <c r="W782" s="174"/>
      <c r="Y782" s="605"/>
      <c r="Z782" s="5"/>
      <c r="AA782" s="5"/>
      <c r="AB782" s="5"/>
      <c r="AC782" s="5"/>
      <c r="AD782" s="5"/>
      <c r="AE782" s="5"/>
      <c r="AF782" s="5"/>
      <c r="AG782" s="5"/>
      <c r="AH782" s="5"/>
      <c r="AI782" s="5"/>
      <c r="AJ782" s="5"/>
      <c r="AK782" s="5"/>
      <c r="AL782" s="5"/>
      <c r="AM782" s="5"/>
      <c r="AN782" s="5"/>
      <c r="AO782" s="481"/>
      <c r="AP782" s="265"/>
      <c r="AQ782" s="265"/>
      <c r="AR782" s="849"/>
      <c r="AS782" s="850"/>
      <c r="AT782" s="609">
        <v>1</v>
      </c>
      <c r="AU782" s="265"/>
      <c r="AV782" s="619"/>
      <c r="AW782" s="609">
        <v>1</v>
      </c>
      <c r="AX782" s="265"/>
      <c r="AY782" s="265"/>
      <c r="AZ782" s="609">
        <v>1</v>
      </c>
      <c r="BA782" s="265"/>
      <c r="BB782" s="265"/>
      <c r="BC782" s="609">
        <v>1</v>
      </c>
      <c r="BD782" s="265"/>
      <c r="BE782" s="265"/>
      <c r="BF782" s="609">
        <v>1</v>
      </c>
      <c r="BG782" s="265"/>
      <c r="BH782" s="265"/>
      <c r="BI782" s="609">
        <v>1</v>
      </c>
      <c r="BJ782" s="265"/>
      <c r="BK782" s="606"/>
      <c r="BL782" s="609">
        <v>1</v>
      </c>
      <c r="BM782" s="265"/>
      <c r="BN782" s="265"/>
      <c r="BO782" s="609">
        <v>1</v>
      </c>
      <c r="BP782" s="265"/>
      <c r="BQ782" s="265"/>
      <c r="BR782" s="609">
        <v>1</v>
      </c>
      <c r="BS782" s="265"/>
      <c r="BT782" s="265"/>
      <c r="BU782" s="609">
        <v>1</v>
      </c>
      <c r="BV782" s="265"/>
      <c r="BW782" s="265"/>
      <c r="BX782" s="481"/>
    </row>
    <row r="783" spans="1:76" s="2" customFormat="1" ht="14">
      <c r="A783" s="174"/>
      <c r="B783" s="265"/>
      <c r="C783" s="159"/>
      <c r="D783" s="843"/>
      <c r="E783" s="844"/>
      <c r="F783" s="844"/>
      <c r="G783" s="844"/>
      <c r="H783" s="844"/>
      <c r="I783" s="844"/>
      <c r="J783" s="845"/>
      <c r="K783" s="174"/>
      <c r="L783" s="174"/>
      <c r="M783" s="174"/>
      <c r="N783" s="174"/>
      <c r="O783" s="174"/>
      <c r="P783" s="174"/>
      <c r="Q783" s="183" t="s">
        <v>98</v>
      </c>
      <c r="R783" s="264">
        <f>COUNTIF(R758:R777,"&gt;0")</f>
        <v>0</v>
      </c>
      <c r="S783" s="264">
        <f>COUNTIF(S758:S777,"&gt;0")</f>
        <v>0</v>
      </c>
      <c r="T783" s="265"/>
      <c r="U783" s="184" t="s">
        <v>55</v>
      </c>
      <c r="V783" s="174"/>
      <c r="W783" s="174"/>
      <c r="Y783" s="526"/>
      <c r="Z783" s="5"/>
      <c r="AA783" s="5"/>
      <c r="AB783" s="5"/>
      <c r="AC783" s="5"/>
      <c r="AD783" s="5"/>
      <c r="AE783" s="5"/>
      <c r="AF783" s="5"/>
      <c r="AG783" s="5"/>
      <c r="AH783" s="5"/>
      <c r="AI783" s="5"/>
      <c r="AJ783" s="5"/>
      <c r="AK783" s="5"/>
      <c r="AL783" s="5"/>
      <c r="AM783" s="5"/>
      <c r="AN783" s="5"/>
      <c r="AO783" s="481"/>
      <c r="AP783" s="265"/>
      <c r="AQ783" s="265"/>
      <c r="AR783" s="265"/>
      <c r="AS783" s="606" t="s">
        <v>10</v>
      </c>
      <c r="AT783" s="607" t="e">
        <f>IF((0.67*AT784)&gt;AT778,"no","yes")</f>
        <v>#DIV/0!</v>
      </c>
      <c r="AU783" s="607" t="e">
        <f>IF((0.67*AU784)&gt;AU778,"no","yes")</f>
        <v>#DIV/0!</v>
      </c>
      <c r="AV783" s="606"/>
      <c r="AW783" s="607" t="e">
        <f>IF((0.67*AW784)&gt;AW778,"no","yes")</f>
        <v>#DIV/0!</v>
      </c>
      <c r="AX783" s="607" t="e">
        <f>IF((0.67*AX784)&gt;AX778,"no","yes")</f>
        <v>#DIV/0!</v>
      </c>
      <c r="AY783" s="265"/>
      <c r="AZ783" s="607" t="e">
        <f>IF((0.67*AZ784)&gt;AZ778,"no","yes")</f>
        <v>#DIV/0!</v>
      </c>
      <c r="BA783" s="607" t="e">
        <f>IF((0.67*BA784)&gt;BA778,"no","yes")</f>
        <v>#DIV/0!</v>
      </c>
      <c r="BB783" s="265"/>
      <c r="BC783" s="607" t="e">
        <f>IF((0.67*BC784)&gt;BC778,"no","yes")</f>
        <v>#DIV/0!</v>
      </c>
      <c r="BD783" s="607" t="e">
        <f>IF((0.67*BD784)&gt;BD778,"no","yes")</f>
        <v>#DIV/0!</v>
      </c>
      <c r="BE783" s="265"/>
      <c r="BF783" s="607" t="e">
        <f>IF((0.67*BF784)&gt;BF778,"no","yes")</f>
        <v>#DIV/0!</v>
      </c>
      <c r="BG783" s="607" t="e">
        <f>IF((0.67*BG784)&gt;BG778,"no","yes")</f>
        <v>#DIV/0!</v>
      </c>
      <c r="BH783" s="265"/>
      <c r="BI783" s="607" t="e">
        <f>IF((0.67*BI784)&gt;BI778,"no","yes")</f>
        <v>#DIV/0!</v>
      </c>
      <c r="BJ783" s="607" t="e">
        <f>IF((0.67*BJ784)&gt;BJ778,"no","yes")</f>
        <v>#DIV/0!</v>
      </c>
      <c r="BK783" s="611"/>
      <c r="BL783" s="607" t="e">
        <f>IF((0.67*BL784)&gt;BL778,"no","yes")</f>
        <v>#DIV/0!</v>
      </c>
      <c r="BM783" s="607" t="e">
        <f>IF((0.67*BM784)&gt;BM778,"no","yes")</f>
        <v>#DIV/0!</v>
      </c>
      <c r="BN783" s="265"/>
      <c r="BO783" s="607" t="e">
        <f>IF((0.67*BO784)&gt;BO778,"no","yes")</f>
        <v>#DIV/0!</v>
      </c>
      <c r="BP783" s="607" t="e">
        <f>IF((0.67*BP784)&gt;BP778,"no","yes")</f>
        <v>#DIV/0!</v>
      </c>
      <c r="BQ783" s="265"/>
      <c r="BR783" s="607" t="e">
        <f>IF((0.67*BR784)&gt;BR778,"no","yes")</f>
        <v>#DIV/0!</v>
      </c>
      <c r="BS783" s="607" t="e">
        <f>IF((0.67*BS784)&gt;BS778,"no","yes")</f>
        <v>#DIV/0!</v>
      </c>
      <c r="BT783" s="265"/>
      <c r="BU783" s="607" t="e">
        <f>IF((0.67*BU784)&gt;BU778,"no","yes")</f>
        <v>#DIV/0!</v>
      </c>
      <c r="BV783" s="607" t="e">
        <f>IF((0.67*BV784)&gt;BV778,"no","yes")</f>
        <v>#DIV/0!</v>
      </c>
      <c r="BW783" s="265"/>
      <c r="BX783" s="481"/>
    </row>
    <row r="784" spans="1:76" s="2" customFormat="1" ht="14">
      <c r="B784" s="5"/>
      <c r="C784" s="172"/>
      <c r="D784" s="843"/>
      <c r="E784" s="844"/>
      <c r="F784" s="844"/>
      <c r="G784" s="844"/>
      <c r="H784" s="844"/>
      <c r="I784" s="844"/>
      <c r="J784" s="845"/>
      <c r="K784" s="174"/>
      <c r="L784" s="174"/>
      <c r="M784" s="174"/>
      <c r="N784" s="174"/>
      <c r="O784" s="174"/>
      <c r="P784" s="174"/>
      <c r="Q784" s="174"/>
      <c r="R784" s="271"/>
      <c r="S784" s="267"/>
      <c r="T784" s="267"/>
      <c r="U784" s="185"/>
      <c r="V784" s="186"/>
      <c r="W784" s="187"/>
      <c r="Y784" s="526"/>
      <c r="Z784" s="5"/>
      <c r="AA784" s="5"/>
      <c r="AB784" s="5"/>
      <c r="AC784" s="5"/>
      <c r="AD784" s="5"/>
      <c r="AE784" s="5"/>
      <c r="AF784" s="5"/>
      <c r="AG784" s="5"/>
      <c r="AH784" s="5"/>
      <c r="AI784" s="5"/>
      <c r="AJ784" s="5"/>
      <c r="AK784" s="5"/>
      <c r="AL784" s="5"/>
      <c r="AM784" s="5"/>
      <c r="AN784" s="5"/>
      <c r="AO784" s="481"/>
      <c r="AP784" s="265"/>
      <c r="AQ784" s="265"/>
      <c r="AR784" s="265"/>
      <c r="AS784" s="606" t="s">
        <v>11</v>
      </c>
      <c r="AT784" s="607" t="e">
        <f>_xlfn.STDEV.P(AT758:AT777)</f>
        <v>#DIV/0!</v>
      </c>
      <c r="AU784" s="607" t="e">
        <f>_xlfn.STDEV.P(AU758:AU777)</f>
        <v>#DIV/0!</v>
      </c>
      <c r="AV784" s="606"/>
      <c r="AW784" s="607" t="e">
        <f>_xlfn.STDEV.P(AW758:AW777)</f>
        <v>#DIV/0!</v>
      </c>
      <c r="AX784" s="607" t="e">
        <f>_xlfn.STDEV.P(AX758:AX777)</f>
        <v>#DIV/0!</v>
      </c>
      <c r="AY784" s="265"/>
      <c r="AZ784" s="607" t="e">
        <f>_xlfn.STDEV.P(AZ758:AZ777)</f>
        <v>#DIV/0!</v>
      </c>
      <c r="BA784" s="607" t="e">
        <f>_xlfn.STDEV.P(BA758:BA777)</f>
        <v>#DIV/0!</v>
      </c>
      <c r="BB784" s="265"/>
      <c r="BC784" s="607" t="e">
        <f>_xlfn.STDEV.P(BC758:BC777)</f>
        <v>#DIV/0!</v>
      </c>
      <c r="BD784" s="607" t="e">
        <f>_xlfn.STDEV.P(BD758:BD777)</f>
        <v>#DIV/0!</v>
      </c>
      <c r="BE784" s="265"/>
      <c r="BF784" s="607" t="e">
        <f>_xlfn.STDEV.P(BF758:BF777)</f>
        <v>#DIV/0!</v>
      </c>
      <c r="BG784" s="607" t="e">
        <f>_xlfn.STDEV.P(BG758:BG777)</f>
        <v>#DIV/0!</v>
      </c>
      <c r="BH784" s="265"/>
      <c r="BI784" s="607" t="e">
        <f>_xlfn.STDEV.P(BI758:BI777)</f>
        <v>#DIV/0!</v>
      </c>
      <c r="BJ784" s="607" t="e">
        <f>_xlfn.STDEV.P(BJ758:BJ777)</f>
        <v>#DIV/0!</v>
      </c>
      <c r="BK784" s="265"/>
      <c r="BL784" s="607" t="e">
        <f>_xlfn.STDEV.P(BL758:BL777)</f>
        <v>#DIV/0!</v>
      </c>
      <c r="BM784" s="607" t="e">
        <f>_xlfn.STDEV.P(BM758:BM777)</f>
        <v>#DIV/0!</v>
      </c>
      <c r="BN784" s="265"/>
      <c r="BO784" s="607" t="e">
        <f>_xlfn.STDEV.P(BO758:BO777)</f>
        <v>#DIV/0!</v>
      </c>
      <c r="BP784" s="607" t="e">
        <f>_xlfn.STDEV.P(BP758:BP777)</f>
        <v>#DIV/0!</v>
      </c>
      <c r="BQ784" s="265"/>
      <c r="BR784" s="607" t="e">
        <f>_xlfn.STDEV.P(BR758:BR777)</f>
        <v>#DIV/0!</v>
      </c>
      <c r="BS784" s="607" t="e">
        <f>_xlfn.STDEV.P(BS758:BS777)</f>
        <v>#DIV/0!</v>
      </c>
      <c r="BT784" s="265"/>
      <c r="BU784" s="607" t="e">
        <f>_xlfn.STDEV.P(BU758:BU777)</f>
        <v>#DIV/0!</v>
      </c>
      <c r="BV784" s="607" t="e">
        <f>_xlfn.STDEV.P(BV758:BV777)</f>
        <v>#DIV/0!</v>
      </c>
      <c r="BW784" s="5"/>
      <c r="BX784" s="481"/>
    </row>
    <row r="785" spans="1:76" s="2" customFormat="1" ht="14">
      <c r="A785" s="182" t="str">
        <f ca="1">HYPERLINK("#"&amp;"'"&amp;A$1&amp;"'!a1","Back to top")</f>
        <v>Back to top</v>
      </c>
      <c r="B785" s="304"/>
      <c r="C785" s="174"/>
      <c r="D785" s="846"/>
      <c r="E785" s="847"/>
      <c r="F785" s="847"/>
      <c r="G785" s="847"/>
      <c r="H785" s="847"/>
      <c r="I785" s="847"/>
      <c r="J785" s="848"/>
      <c r="R785" s="272" t="s">
        <v>137</v>
      </c>
      <c r="S785" s="270"/>
      <c r="T785" s="265"/>
      <c r="U785" s="189"/>
      <c r="V785" s="190"/>
      <c r="W785" s="191"/>
      <c r="Y785" s="526"/>
      <c r="Z785" s="5"/>
      <c r="AA785" s="5"/>
      <c r="AB785" s="5"/>
      <c r="AC785" s="5"/>
      <c r="AD785" s="5"/>
      <c r="AE785" s="5"/>
      <c r="AF785" s="5"/>
      <c r="AG785" s="5"/>
      <c r="AH785" s="5"/>
      <c r="AI785" s="5"/>
      <c r="AJ785" s="5"/>
      <c r="AK785" s="5"/>
      <c r="AL785" s="5"/>
      <c r="AM785" s="5"/>
      <c r="AN785" s="5"/>
      <c r="AO785" s="481"/>
      <c r="AP785" s="265"/>
      <c r="AQ785" s="265"/>
      <c r="AR785" s="265"/>
      <c r="AS785" s="611" t="s">
        <v>98</v>
      </c>
      <c r="AT785" s="612">
        <f>COUNTIF(AT758:AT777,"&gt;0")</f>
        <v>0</v>
      </c>
      <c r="AU785" s="612">
        <f>COUNTIF(AU758:AU777,"&gt;0")</f>
        <v>0</v>
      </c>
      <c r="AV785" s="611"/>
      <c r="AW785" s="612">
        <f>COUNTIF(AW758:AW777,"&gt;0")</f>
        <v>0</v>
      </c>
      <c r="AX785" s="612">
        <f>COUNTIF(AX758:AX777,"&gt;0")</f>
        <v>0</v>
      </c>
      <c r="AY785" s="265"/>
      <c r="AZ785" s="612">
        <f>COUNTIF(AZ758:AZ777,"&gt;0")</f>
        <v>0</v>
      </c>
      <c r="BA785" s="612">
        <f>COUNTIF(BA758:BA777,"&gt;0")</f>
        <v>0</v>
      </c>
      <c r="BB785" s="265"/>
      <c r="BC785" s="612">
        <f>COUNTIF(BC758:BC777,"&gt;0")</f>
        <v>0</v>
      </c>
      <c r="BD785" s="612">
        <f>COUNTIF(BD758:BD777,"&gt;0")</f>
        <v>0</v>
      </c>
      <c r="BE785" s="265"/>
      <c r="BF785" s="612">
        <f>COUNTIF(BF758:BF777,"&gt;0")</f>
        <v>0</v>
      </c>
      <c r="BG785" s="612">
        <f>COUNTIF(BG758:BG777,"&gt;0")</f>
        <v>0</v>
      </c>
      <c r="BH785" s="265"/>
      <c r="BI785" s="612">
        <f>COUNTIF(BI758:BI777,"&gt;0")</f>
        <v>0</v>
      </c>
      <c r="BJ785" s="612">
        <f>COUNTIF(BJ758:BJ777,"&gt;0")</f>
        <v>0</v>
      </c>
      <c r="BK785" s="265"/>
      <c r="BL785" s="612">
        <f>COUNTIF(BL758:BL777,"&gt;0")</f>
        <v>0</v>
      </c>
      <c r="BM785" s="612">
        <f>COUNTIF(BM758:BM777,"&gt;0")</f>
        <v>0</v>
      </c>
      <c r="BN785" s="265"/>
      <c r="BO785" s="612">
        <f>COUNTIF(BO758:BO777,"&gt;0")</f>
        <v>0</v>
      </c>
      <c r="BP785" s="612">
        <f>COUNTIF(BP758:BP777,"&gt;0")</f>
        <v>0</v>
      </c>
      <c r="BQ785" s="265"/>
      <c r="BR785" s="612">
        <f>COUNTIF(BR758:BR777,"&gt;0")</f>
        <v>0</v>
      </c>
      <c r="BS785" s="612">
        <f>COUNTIF(BS758:BS777,"&gt;0")</f>
        <v>0</v>
      </c>
      <c r="BT785" s="265"/>
      <c r="BU785" s="612">
        <f>COUNTIF(BU758:BU777,"&gt;0")</f>
        <v>0</v>
      </c>
      <c r="BV785" s="612">
        <f>COUNTIF(BV758:BV777,"&gt;0")</f>
        <v>0</v>
      </c>
      <c r="BW785" s="5"/>
      <c r="BX785" s="481"/>
    </row>
    <row r="786" spans="1:76">
      <c r="B786" s="16"/>
      <c r="R786" s="192" t="s">
        <v>36</v>
      </c>
      <c r="U786" s="189"/>
      <c r="V786" s="190"/>
      <c r="W786" s="191"/>
      <c r="Y786" s="526"/>
    </row>
    <row r="787" spans="1:76" s="2" customFormat="1" ht="19.5" customHeight="1">
      <c r="B787" s="5"/>
      <c r="S787" s="83"/>
      <c r="T787" s="83"/>
      <c r="U787" s="193"/>
      <c r="V787" s="194"/>
      <c r="W787" s="195"/>
      <c r="Y787" s="526"/>
      <c r="Z787" s="5"/>
      <c r="AA787" s="5"/>
      <c r="AB787" s="5"/>
      <c r="AC787" s="5"/>
      <c r="AD787" s="5"/>
      <c r="AE787" s="5"/>
      <c r="AF787" s="5"/>
      <c r="AG787" s="5"/>
      <c r="AH787" s="5"/>
      <c r="AI787" s="5"/>
      <c r="AJ787" s="5"/>
      <c r="AK787" s="5"/>
      <c r="AL787" s="5"/>
      <c r="AM787" s="5"/>
      <c r="AN787" s="5"/>
      <c r="AO787" s="615"/>
      <c r="AP787" s="627"/>
      <c r="AQ787" s="627"/>
      <c r="AR787" s="626"/>
      <c r="AS787" s="626"/>
      <c r="AT787" s="626"/>
      <c r="AU787" s="626"/>
      <c r="AV787" s="626"/>
      <c r="AW787" s="626"/>
      <c r="AX787" s="626"/>
      <c r="AY787" s="626"/>
      <c r="AZ787" s="626"/>
      <c r="BA787" s="626"/>
      <c r="BB787" s="626"/>
      <c r="BC787" s="626"/>
      <c r="BD787" s="626"/>
      <c r="BE787" s="626"/>
      <c r="BF787" s="626"/>
      <c r="BG787" s="626"/>
      <c r="BH787" s="626"/>
      <c r="BI787" s="626"/>
      <c r="BJ787" s="626"/>
      <c r="BK787" s="626"/>
      <c r="BL787" s="626"/>
      <c r="BM787" s="626"/>
      <c r="BN787" s="626"/>
      <c r="BO787" s="626"/>
      <c r="BP787" s="626"/>
      <c r="BQ787" s="626"/>
      <c r="BR787" s="626"/>
      <c r="BS787" s="626"/>
      <c r="BT787" s="626"/>
      <c r="BU787" s="626"/>
      <c r="BV787" s="626"/>
      <c r="BW787" s="626"/>
      <c r="BX787" s="615"/>
    </row>
    <row r="788" spans="1:76">
      <c r="Y788" s="526"/>
    </row>
    <row r="789" spans="1:76" s="2" customFormat="1" ht="14">
      <c r="A789" s="235"/>
      <c r="B789" s="305"/>
      <c r="S789" s="83"/>
      <c r="T789" s="83"/>
      <c r="Y789" s="526"/>
      <c r="Z789" s="5"/>
      <c r="AA789" s="5"/>
      <c r="AB789" s="5"/>
      <c r="AC789" s="5"/>
      <c r="AD789" s="5"/>
      <c r="AE789" s="5"/>
      <c r="AF789" s="5"/>
      <c r="AG789" s="5"/>
      <c r="AH789" s="5"/>
      <c r="AI789" s="5"/>
      <c r="AJ789" s="5"/>
      <c r="AK789" s="5"/>
      <c r="AL789" s="5"/>
      <c r="AM789" s="5"/>
      <c r="AN789" s="5"/>
      <c r="AO789" s="481"/>
      <c r="AP789" s="310"/>
      <c r="AQ789" s="310"/>
      <c r="AR789" s="310"/>
      <c r="AS789" s="310"/>
      <c r="AT789" s="310"/>
      <c r="AU789" s="310"/>
      <c r="AV789" s="310"/>
      <c r="AW789" s="310"/>
      <c r="AX789" s="310"/>
      <c r="AY789" s="310"/>
      <c r="AZ789" s="310"/>
      <c r="BA789" s="310"/>
      <c r="BB789" s="310"/>
      <c r="BC789" s="310"/>
      <c r="BD789" s="310"/>
      <c r="BE789" s="310"/>
      <c r="BF789" s="310"/>
      <c r="BG789" s="310"/>
      <c r="BH789" s="310"/>
      <c r="BI789" s="310"/>
      <c r="BJ789" s="310"/>
      <c r="BK789" s="310"/>
      <c r="BL789" s="310"/>
      <c r="BM789" s="310"/>
      <c r="BN789" s="310"/>
      <c r="BO789" s="310"/>
      <c r="BP789" s="310"/>
      <c r="BQ789" s="310"/>
      <c r="BR789" s="310"/>
      <c r="BS789" s="310"/>
      <c r="BT789" s="310"/>
      <c r="BU789" s="310"/>
      <c r="BV789" s="310"/>
      <c r="BW789" s="310"/>
      <c r="BX789" s="481"/>
    </row>
    <row r="790" spans="1:76" s="22" customFormat="1" ht="18">
      <c r="A790" s="138">
        <f>A755+1</f>
        <v>22</v>
      </c>
      <c r="B790" s="298"/>
      <c r="C790" s="139" t="e">
        <f>Variable20</f>
        <v>#REF!</v>
      </c>
      <c r="D790" s="242"/>
      <c r="E790" s="196"/>
      <c r="F790" s="196"/>
      <c r="G790" s="196"/>
      <c r="J790" s="196"/>
      <c r="K790" s="196"/>
      <c r="L790" s="140"/>
      <c r="M790" s="140"/>
      <c r="N790" s="140"/>
      <c r="R790" s="839" t="s">
        <v>154</v>
      </c>
      <c r="S790" s="839"/>
      <c r="T790" s="839"/>
      <c r="U790" s="839"/>
      <c r="Y790" s="526"/>
      <c r="Z790" s="416"/>
      <c r="AA790" s="416"/>
      <c r="AB790" s="416"/>
      <c r="AC790" s="416"/>
      <c r="AD790" s="416"/>
      <c r="AE790" s="416"/>
      <c r="AF790" s="416"/>
      <c r="AG790" s="416"/>
      <c r="AH790" s="416"/>
      <c r="AI790" s="416"/>
      <c r="AJ790" s="416"/>
      <c r="AK790" s="416"/>
      <c r="AL790" s="416"/>
      <c r="AM790" s="416"/>
      <c r="AN790" s="416"/>
      <c r="AO790" s="416"/>
      <c r="AP790" s="568">
        <f>A790</f>
        <v>22</v>
      </c>
      <c r="AQ790" s="568" t="e">
        <f>C790</f>
        <v>#REF!</v>
      </c>
      <c r="AR790" s="416"/>
      <c r="AS790" s="585"/>
      <c r="AT790" s="585"/>
      <c r="AU790" s="585"/>
      <c r="AV790" s="585"/>
      <c r="AW790" s="416"/>
      <c r="AX790" s="416"/>
      <c r="AY790" s="416"/>
      <c r="AZ790" s="416"/>
      <c r="BA790" s="416"/>
      <c r="BB790" s="416"/>
      <c r="BC790" s="416"/>
      <c r="BD790" s="416"/>
      <c r="BE790" s="416"/>
      <c r="BF790" s="416"/>
      <c r="BG790" s="416"/>
      <c r="BH790" s="416"/>
      <c r="BI790" s="416"/>
      <c r="BJ790" s="416"/>
      <c r="BK790" s="416"/>
      <c r="BL790" s="416"/>
      <c r="BM790" s="416"/>
      <c r="BN790" s="416"/>
      <c r="BO790" s="416"/>
      <c r="BP790" s="416"/>
      <c r="BQ790" s="416"/>
      <c r="BR790" s="416"/>
      <c r="BS790" s="416"/>
      <c r="BT790" s="416"/>
      <c r="BU790" s="416"/>
      <c r="BV790" s="416"/>
      <c r="BW790" s="416"/>
      <c r="BX790" s="416"/>
    </row>
    <row r="791" spans="1:76" s="2" customFormat="1" ht="14">
      <c r="A791" s="199"/>
      <c r="B791" s="299"/>
      <c r="C791" s="199"/>
      <c r="D791" s="130"/>
      <c r="E791" s="130"/>
      <c r="F791" s="130"/>
      <c r="G791" s="130"/>
      <c r="J791" s="130"/>
      <c r="K791" s="130"/>
      <c r="L791" s="174"/>
      <c r="M791" s="174"/>
      <c r="N791" s="174"/>
      <c r="S791" s="83"/>
      <c r="T791" s="83"/>
      <c r="Y791" s="526"/>
      <c r="Z791" s="5"/>
      <c r="AA791" s="5"/>
      <c r="AB791" s="5"/>
      <c r="AC791" s="5"/>
      <c r="AD791" s="5"/>
      <c r="AE791" s="5"/>
      <c r="AF791" s="5"/>
      <c r="AG791" s="5"/>
      <c r="AH791" s="5"/>
      <c r="AI791" s="5"/>
      <c r="AJ791" s="5"/>
      <c r="AK791" s="5"/>
      <c r="AL791" s="5"/>
      <c r="AM791" s="5"/>
      <c r="AN791" s="5"/>
      <c r="AO791" s="481"/>
      <c r="AP791" s="269"/>
      <c r="AQ791" s="269"/>
      <c r="AR791" s="269"/>
      <c r="AS791" s="269"/>
      <c r="AT791" s="586" t="s">
        <v>230</v>
      </c>
      <c r="AU791" s="586"/>
      <c r="AV791" s="269"/>
      <c r="AW791" s="586" t="s">
        <v>1</v>
      </c>
      <c r="AX791" s="586"/>
      <c r="AY791" s="269"/>
      <c r="AZ791" s="586" t="s">
        <v>2</v>
      </c>
      <c r="BA791" s="586"/>
      <c r="BB791" s="269"/>
      <c r="BC791" s="586" t="s">
        <v>283</v>
      </c>
      <c r="BD791" s="586"/>
      <c r="BE791" s="269"/>
      <c r="BF791" s="586" t="s">
        <v>284</v>
      </c>
      <c r="BG791" s="586"/>
      <c r="BH791" s="269"/>
      <c r="BI791" s="586" t="s">
        <v>3</v>
      </c>
      <c r="BJ791" s="586"/>
      <c r="BK791" s="269"/>
      <c r="BL791" s="586" t="s">
        <v>4</v>
      </c>
      <c r="BM791" s="586"/>
      <c r="BN791" s="269"/>
      <c r="BO791" s="586" t="s">
        <v>5</v>
      </c>
      <c r="BP791" s="586"/>
      <c r="BQ791" s="269"/>
      <c r="BR791" s="586" t="s">
        <v>6</v>
      </c>
      <c r="BS791" s="586"/>
      <c r="BT791" s="269"/>
      <c r="BU791" s="586" t="s">
        <v>34</v>
      </c>
      <c r="BV791" s="586"/>
      <c r="BW791" s="269"/>
      <c r="BX791" s="481"/>
    </row>
    <row r="792" spans="1:76" s="2" customFormat="1" ht="31" thickBot="1">
      <c r="A792" s="173" t="s">
        <v>39</v>
      </c>
      <c r="B792" s="300" t="s">
        <v>9</v>
      </c>
      <c r="C792" s="211" t="s">
        <v>139</v>
      </c>
      <c r="D792" s="4" t="s">
        <v>40</v>
      </c>
      <c r="E792" s="4" t="s">
        <v>234</v>
      </c>
      <c r="F792" s="211" t="s">
        <v>113</v>
      </c>
      <c r="G792" s="211" t="s">
        <v>424</v>
      </c>
      <c r="H792" s="4" t="s">
        <v>59</v>
      </c>
      <c r="I792" s="695" t="s">
        <v>425</v>
      </c>
      <c r="J792" s="212" t="s">
        <v>133</v>
      </c>
      <c r="K792" s="149" t="s">
        <v>140</v>
      </c>
      <c r="L792" s="222" t="s">
        <v>100</v>
      </c>
      <c r="M792" s="151" t="s">
        <v>141</v>
      </c>
      <c r="N792" s="152" t="s">
        <v>135</v>
      </c>
      <c r="O792" s="151" t="s">
        <v>57</v>
      </c>
      <c r="P792" s="153"/>
      <c r="Q792" s="363" t="s">
        <v>272</v>
      </c>
      <c r="R792" s="364" t="s">
        <v>56</v>
      </c>
      <c r="S792" s="258" t="s">
        <v>41</v>
      </c>
      <c r="T792" s="364" t="s">
        <v>136</v>
      </c>
      <c r="U792" s="419" t="s">
        <v>42</v>
      </c>
      <c r="V792" s="153"/>
      <c r="W792" s="153"/>
      <c r="Y792" s="526"/>
      <c r="Z792" s="5"/>
      <c r="AA792" s="5"/>
      <c r="AB792" s="5"/>
      <c r="AC792" s="5"/>
      <c r="AD792" s="5"/>
      <c r="AE792" s="5"/>
      <c r="AF792" s="5"/>
      <c r="AG792" s="5"/>
      <c r="AH792" s="5"/>
      <c r="AI792" s="5"/>
      <c r="AJ792" s="5"/>
      <c r="AK792" s="5"/>
      <c r="AL792" s="5"/>
      <c r="AM792" s="5"/>
      <c r="AN792" s="5"/>
      <c r="AO792" s="481"/>
      <c r="AP792" s="594"/>
      <c r="AQ792" s="594"/>
      <c r="AR792" s="419" t="s">
        <v>131</v>
      </c>
      <c r="AS792" s="594"/>
      <c r="AT792" s="596" t="s">
        <v>56</v>
      </c>
      <c r="AU792" s="258" t="s">
        <v>41</v>
      </c>
      <c r="AV792" s="594"/>
      <c r="AW792" s="596" t="s">
        <v>56</v>
      </c>
      <c r="AX792" s="258" t="s">
        <v>41</v>
      </c>
      <c r="AY792" s="594"/>
      <c r="AZ792" s="596" t="s">
        <v>56</v>
      </c>
      <c r="BA792" s="258" t="s">
        <v>41</v>
      </c>
      <c r="BB792" s="594"/>
      <c r="BC792" s="596" t="s">
        <v>56</v>
      </c>
      <c r="BD792" s="258" t="s">
        <v>41</v>
      </c>
      <c r="BE792" s="594"/>
      <c r="BF792" s="596" t="s">
        <v>56</v>
      </c>
      <c r="BG792" s="258" t="s">
        <v>41</v>
      </c>
      <c r="BH792" s="594"/>
      <c r="BI792" s="596" t="s">
        <v>56</v>
      </c>
      <c r="BJ792" s="258" t="s">
        <v>41</v>
      </c>
      <c r="BK792" s="594"/>
      <c r="BL792" s="596" t="s">
        <v>56</v>
      </c>
      <c r="BM792" s="258" t="s">
        <v>41</v>
      </c>
      <c r="BN792" s="594"/>
      <c r="BO792" s="596" t="s">
        <v>56</v>
      </c>
      <c r="BP792" s="258" t="s">
        <v>41</v>
      </c>
      <c r="BQ792" s="594"/>
      <c r="BR792" s="596" t="s">
        <v>56</v>
      </c>
      <c r="BS792" s="258" t="s">
        <v>41</v>
      </c>
      <c r="BT792" s="594"/>
      <c r="BU792" s="596" t="s">
        <v>56</v>
      </c>
      <c r="BV792" s="258" t="s">
        <v>41</v>
      </c>
      <c r="BW792" s="594"/>
      <c r="BX792" s="481"/>
    </row>
    <row r="793" spans="1:76" s="2" customFormat="1" ht="14">
      <c r="A793" s="159">
        <v>1</v>
      </c>
      <c r="B793" s="301" t="str">
        <f t="shared" ref="B793:B812" si="327">CONCATENATE(E793,": ",C793)</f>
        <v xml:space="preserve">: </v>
      </c>
      <c r="C793" s="160"/>
      <c r="D793" s="160"/>
      <c r="E793" s="160"/>
      <c r="F793" s="160"/>
      <c r="G793" s="161"/>
      <c r="H793" s="162"/>
      <c r="I793" s="162"/>
      <c r="J793" s="322"/>
      <c r="K793" s="313"/>
      <c r="L793" s="170"/>
      <c r="M793" s="659" t="e">
        <f>#REF!</f>
        <v>#REF!</v>
      </c>
      <c r="N793" s="163"/>
      <c r="O793" s="163"/>
      <c r="P793" s="165"/>
      <c r="Q793" s="365"/>
      <c r="R793" s="259" t="str">
        <f>IF(Q793="Y","",IF(AND(L793="",J793=""),"",IF(L793="",J793,L793)))</f>
        <v/>
      </c>
      <c r="S793" s="260" t="str">
        <f>IF(R793="","",IF(R821="Y",T793,IF(R793&gt;=R813-$AA$35*R817,IF(R793&lt;=R813+$AA$35*R817,R793,""),"")))</f>
        <v/>
      </c>
      <c r="T793" s="259" t="str">
        <f>IF(Q793="Y","",IF(AND(L793="",J793=""),"",IF(L793="",J793*N793,L793*N793)))</f>
        <v/>
      </c>
      <c r="U793" s="259" t="e">
        <f t="shared" ref="U793:U812" si="328">IF(AND(M793="",K793=""),"",IF(M793="",K793,M793))</f>
        <v>#REF!</v>
      </c>
      <c r="V793" s="39"/>
      <c r="W793" s="39"/>
      <c r="Y793" s="526"/>
      <c r="Z793" s="5"/>
      <c r="AA793" s="5"/>
      <c r="AB793" s="5"/>
      <c r="AC793" s="5"/>
      <c r="AD793" s="5"/>
      <c r="AE793" s="5"/>
      <c r="AF793" s="5"/>
      <c r="AG793" s="5"/>
      <c r="AH793" s="5"/>
      <c r="AI793" s="5"/>
      <c r="AJ793" s="5"/>
      <c r="AK793" s="5"/>
      <c r="AL793" s="5"/>
      <c r="AM793" s="5"/>
      <c r="AN793" s="5"/>
      <c r="AO793" s="481"/>
      <c r="AP793" s="269"/>
      <c r="AQ793" s="269"/>
      <c r="AR793" s="597" t="e">
        <f>$U793</f>
        <v>#REF!</v>
      </c>
      <c r="AS793" s="269"/>
      <c r="AT793" s="598" t="str">
        <f>IF($E793=$AT$47,R793,"")</f>
        <v/>
      </c>
      <c r="AU793" s="598" t="str">
        <f>IF($E793=$AT$47,S793,"")</f>
        <v/>
      </c>
      <c r="AV793" s="269"/>
      <c r="AW793" s="598" t="str">
        <f t="shared" ref="AW793:AX812" si="329">IF($E793=$AW$83,R793,"")</f>
        <v/>
      </c>
      <c r="AX793" s="598" t="str">
        <f t="shared" si="329"/>
        <v/>
      </c>
      <c r="AY793" s="269"/>
      <c r="AZ793" s="598" t="str">
        <f t="shared" ref="AZ793:BA812" si="330">IF($E793=$AZ$83,R793,"")</f>
        <v/>
      </c>
      <c r="BA793" s="598" t="str">
        <f t="shared" si="330"/>
        <v/>
      </c>
      <c r="BB793" s="269"/>
      <c r="BC793" s="598" t="str">
        <f t="shared" ref="BC793:BD812" si="331">IF($E793=$BC$83,R793,"")</f>
        <v/>
      </c>
      <c r="BD793" s="598" t="str">
        <f t="shared" si="331"/>
        <v/>
      </c>
      <c r="BE793" s="269"/>
      <c r="BF793" s="598" t="str">
        <f t="shared" ref="BF793:BG812" si="332">IF($E793=$BF$83,R793,"")</f>
        <v/>
      </c>
      <c r="BG793" s="598" t="str">
        <f t="shared" si="332"/>
        <v/>
      </c>
      <c r="BH793" s="269"/>
      <c r="BI793" s="598" t="str">
        <f t="shared" ref="BI793:BJ812" si="333">IF($E793=$BI$83,R793,"")</f>
        <v/>
      </c>
      <c r="BJ793" s="598" t="str">
        <f t="shared" si="333"/>
        <v/>
      </c>
      <c r="BK793" s="269"/>
      <c r="BL793" s="598" t="str">
        <f t="shared" ref="BL793:BM812" si="334">IF($E793=$BL$83,R793,"")</f>
        <v/>
      </c>
      <c r="BM793" s="598" t="str">
        <f t="shared" si="334"/>
        <v/>
      </c>
      <c r="BN793" s="269"/>
      <c r="BO793" s="598" t="str">
        <f t="shared" ref="BO793:BP812" si="335">IF($E793=$BO$83,R793,"")</f>
        <v/>
      </c>
      <c r="BP793" s="598" t="str">
        <f t="shared" si="335"/>
        <v/>
      </c>
      <c r="BQ793" s="269"/>
      <c r="BR793" s="598" t="str">
        <f t="shared" ref="BR793:BS812" si="336">IF($E793=$BR$83,R793,"")</f>
        <v/>
      </c>
      <c r="BS793" s="598" t="str">
        <f t="shared" si="336"/>
        <v/>
      </c>
      <c r="BT793" s="269"/>
      <c r="BU793" s="598" t="str">
        <f t="shared" ref="BU793:BV812" si="337">IF($E793=$BU$83,R793,"")</f>
        <v/>
      </c>
      <c r="BV793" s="598" t="str">
        <f t="shared" si="337"/>
        <v/>
      </c>
      <c r="BW793" s="269"/>
      <c r="BX793" s="481"/>
    </row>
    <row r="794" spans="1:76" s="2" customFormat="1" ht="14">
      <c r="A794" s="159">
        <v>2</v>
      </c>
      <c r="B794" s="301" t="str">
        <f t="shared" si="327"/>
        <v xml:space="preserve">: </v>
      </c>
      <c r="C794" s="160"/>
      <c r="D794" s="160"/>
      <c r="E794" s="160"/>
      <c r="F794" s="160"/>
      <c r="G794" s="161"/>
      <c r="H794" s="162"/>
      <c r="I794" s="162"/>
      <c r="J794" s="163"/>
      <c r="K794" s="163"/>
      <c r="L794" s="170"/>
      <c r="M794" s="659" t="e">
        <f>#REF!</f>
        <v>#REF!</v>
      </c>
      <c r="N794" s="163"/>
      <c r="O794" s="163"/>
      <c r="P794" s="165"/>
      <c r="Q794" s="365"/>
      <c r="R794" s="259" t="str">
        <f t="shared" ref="R794:R812" si="338">IF(Q794="Y","",IF(AND(L794="",J794=""),"",IF(L794="",J794,L794)))</f>
        <v/>
      </c>
      <c r="S794" s="260" t="str">
        <f>IF(R794="","",IF(R821="Y",T794,IF(R794&gt;=R813-$AA$35*R817,IF(R794&lt;=R813+$AA$35*R817,R794,""),"")))</f>
        <v/>
      </c>
      <c r="T794" s="259" t="str">
        <f t="shared" ref="T794:T812" si="339">IF(Q794="Y","",IF(AND(L794="",J794=""),"",IF(L794="",J794*N794,L794*N794)))</f>
        <v/>
      </c>
      <c r="U794" s="259" t="e">
        <f t="shared" si="328"/>
        <v>#REF!</v>
      </c>
      <c r="V794" s="39"/>
      <c r="W794" s="39"/>
      <c r="Y794" s="526"/>
      <c r="Z794" s="5"/>
      <c r="AA794" s="5"/>
      <c r="AB794" s="5"/>
      <c r="AC794" s="5"/>
      <c r="AD794" s="5"/>
      <c r="AE794" s="5"/>
      <c r="AF794" s="5"/>
      <c r="AG794" s="5"/>
      <c r="AH794" s="5"/>
      <c r="AI794" s="5"/>
      <c r="AJ794" s="5"/>
      <c r="AK794" s="5"/>
      <c r="AL794" s="5"/>
      <c r="AM794" s="5"/>
      <c r="AN794" s="5"/>
      <c r="AO794" s="481"/>
      <c r="AP794" s="269"/>
      <c r="AQ794" s="269"/>
      <c r="AR794" s="600"/>
      <c r="AS794" s="269"/>
      <c r="AT794" s="598" t="str">
        <f t="shared" ref="AT794:AU812" si="340">IF($E794=$AT$47,R794,"")</f>
        <v/>
      </c>
      <c r="AU794" s="598" t="str">
        <f t="shared" si="340"/>
        <v/>
      </c>
      <c r="AV794" s="269"/>
      <c r="AW794" s="598" t="str">
        <f t="shared" si="329"/>
        <v/>
      </c>
      <c r="AX794" s="598" t="str">
        <f t="shared" si="329"/>
        <v/>
      </c>
      <c r="AY794" s="269"/>
      <c r="AZ794" s="598" t="str">
        <f t="shared" si="330"/>
        <v/>
      </c>
      <c r="BA794" s="598" t="str">
        <f t="shared" si="330"/>
        <v/>
      </c>
      <c r="BB794" s="269"/>
      <c r="BC794" s="598" t="str">
        <f t="shared" si="331"/>
        <v/>
      </c>
      <c r="BD794" s="598" t="str">
        <f t="shared" si="331"/>
        <v/>
      </c>
      <c r="BE794" s="269"/>
      <c r="BF794" s="598" t="str">
        <f t="shared" si="332"/>
        <v/>
      </c>
      <c r="BG794" s="598" t="str">
        <f t="shared" si="332"/>
        <v/>
      </c>
      <c r="BH794" s="269"/>
      <c r="BI794" s="598" t="str">
        <f t="shared" si="333"/>
        <v/>
      </c>
      <c r="BJ794" s="598" t="str">
        <f t="shared" si="333"/>
        <v/>
      </c>
      <c r="BK794" s="269"/>
      <c r="BL794" s="598" t="str">
        <f t="shared" si="334"/>
        <v/>
      </c>
      <c r="BM794" s="598" t="str">
        <f t="shared" si="334"/>
        <v/>
      </c>
      <c r="BN794" s="269"/>
      <c r="BO794" s="598" t="str">
        <f t="shared" si="335"/>
        <v/>
      </c>
      <c r="BP794" s="598" t="str">
        <f t="shared" si="335"/>
        <v/>
      </c>
      <c r="BQ794" s="269"/>
      <c r="BR794" s="598" t="str">
        <f t="shared" si="336"/>
        <v/>
      </c>
      <c r="BS794" s="598" t="str">
        <f t="shared" si="336"/>
        <v/>
      </c>
      <c r="BT794" s="269"/>
      <c r="BU794" s="598" t="str">
        <f t="shared" si="337"/>
        <v/>
      </c>
      <c r="BV794" s="598" t="str">
        <f t="shared" si="337"/>
        <v/>
      </c>
      <c r="BW794" s="269"/>
      <c r="BX794" s="481"/>
    </row>
    <row r="795" spans="1:76" s="2" customFormat="1" ht="14">
      <c r="A795" s="159">
        <v>3</v>
      </c>
      <c r="B795" s="301" t="str">
        <f>CONCATENATE(E795,": ",C795)</f>
        <v xml:space="preserve">: </v>
      </c>
      <c r="C795" s="168"/>
      <c r="D795" s="162"/>
      <c r="E795" s="162"/>
      <c r="F795" s="169"/>
      <c r="G795" s="161"/>
      <c r="H795" s="162"/>
      <c r="I795" s="162"/>
      <c r="J795" s="170"/>
      <c r="K795" s="170"/>
      <c r="L795" s="170"/>
      <c r="M795" s="659" t="e">
        <f>#REF!</f>
        <v>#REF!</v>
      </c>
      <c r="N795" s="163"/>
      <c r="O795" s="163"/>
      <c r="P795" s="165"/>
      <c r="Q795" s="365"/>
      <c r="R795" s="259" t="str">
        <f t="shared" si="338"/>
        <v/>
      </c>
      <c r="S795" s="260" t="str">
        <f>IF(R795="","",IF(R821="Y",T795,IF(R795&gt;=R813-$AA$35*R817,IF(R795&lt;=R813+$AA$35*R817,R795,""),"")))</f>
        <v/>
      </c>
      <c r="T795" s="259" t="str">
        <f t="shared" si="339"/>
        <v/>
      </c>
      <c r="U795" s="259" t="e">
        <f t="shared" si="328"/>
        <v>#REF!</v>
      </c>
      <c r="V795" s="39"/>
      <c r="W795" s="39"/>
      <c r="Y795" s="526"/>
      <c r="Z795" s="5"/>
      <c r="AA795" s="5"/>
      <c r="AB795" s="5"/>
      <c r="AC795" s="5"/>
      <c r="AD795" s="5"/>
      <c r="AE795" s="5"/>
      <c r="AF795" s="5"/>
      <c r="AG795" s="5"/>
      <c r="AH795" s="5"/>
      <c r="AI795" s="5"/>
      <c r="AJ795" s="5"/>
      <c r="AK795" s="5"/>
      <c r="AL795" s="5"/>
      <c r="AM795" s="5"/>
      <c r="AN795" s="5"/>
      <c r="AO795" s="481"/>
      <c r="AP795" s="269"/>
      <c r="AQ795" s="269"/>
      <c r="AR795" s="600"/>
      <c r="AS795" s="269"/>
      <c r="AT795" s="598" t="str">
        <f t="shared" si="340"/>
        <v/>
      </c>
      <c r="AU795" s="598" t="str">
        <f t="shared" si="340"/>
        <v/>
      </c>
      <c r="AV795" s="269"/>
      <c r="AW795" s="598" t="str">
        <f t="shared" si="329"/>
        <v/>
      </c>
      <c r="AX795" s="598" t="str">
        <f t="shared" si="329"/>
        <v/>
      </c>
      <c r="AY795" s="269"/>
      <c r="AZ795" s="598" t="str">
        <f t="shared" si="330"/>
        <v/>
      </c>
      <c r="BA795" s="598" t="str">
        <f t="shared" si="330"/>
        <v/>
      </c>
      <c r="BB795" s="269"/>
      <c r="BC795" s="598" t="str">
        <f t="shared" si="331"/>
        <v/>
      </c>
      <c r="BD795" s="598" t="str">
        <f t="shared" si="331"/>
        <v/>
      </c>
      <c r="BE795" s="269"/>
      <c r="BF795" s="598" t="str">
        <f t="shared" si="332"/>
        <v/>
      </c>
      <c r="BG795" s="598" t="str">
        <f t="shared" si="332"/>
        <v/>
      </c>
      <c r="BH795" s="269"/>
      <c r="BI795" s="598" t="str">
        <f t="shared" si="333"/>
        <v/>
      </c>
      <c r="BJ795" s="598" t="str">
        <f t="shared" si="333"/>
        <v/>
      </c>
      <c r="BK795" s="269"/>
      <c r="BL795" s="598" t="str">
        <f t="shared" si="334"/>
        <v/>
      </c>
      <c r="BM795" s="598" t="str">
        <f t="shared" si="334"/>
        <v/>
      </c>
      <c r="BN795" s="269"/>
      <c r="BO795" s="598" t="str">
        <f t="shared" si="335"/>
        <v/>
      </c>
      <c r="BP795" s="598" t="str">
        <f t="shared" si="335"/>
        <v/>
      </c>
      <c r="BQ795" s="269"/>
      <c r="BR795" s="598" t="str">
        <f t="shared" si="336"/>
        <v/>
      </c>
      <c r="BS795" s="598" t="str">
        <f t="shared" si="336"/>
        <v/>
      </c>
      <c r="BT795" s="269"/>
      <c r="BU795" s="598" t="str">
        <f t="shared" si="337"/>
        <v/>
      </c>
      <c r="BV795" s="598" t="str">
        <f t="shared" si="337"/>
        <v/>
      </c>
      <c r="BW795" s="269"/>
      <c r="BX795" s="481"/>
    </row>
    <row r="796" spans="1:76" s="2" customFormat="1" ht="14">
      <c r="A796" s="159">
        <v>4</v>
      </c>
      <c r="B796" s="301" t="str">
        <f t="shared" si="327"/>
        <v xml:space="preserve">: </v>
      </c>
      <c r="C796" s="168"/>
      <c r="D796" s="162"/>
      <c r="E796" s="162"/>
      <c r="F796" s="169"/>
      <c r="G796" s="161"/>
      <c r="H796" s="162"/>
      <c r="I796" s="162"/>
      <c r="J796" s="170"/>
      <c r="K796" s="170"/>
      <c r="L796" s="170"/>
      <c r="M796" s="659" t="e">
        <f>#REF!</f>
        <v>#REF!</v>
      </c>
      <c r="N796" s="163"/>
      <c r="O796" s="163"/>
      <c r="P796" s="165"/>
      <c r="Q796" s="365"/>
      <c r="R796" s="259" t="str">
        <f t="shared" si="338"/>
        <v/>
      </c>
      <c r="S796" s="260" t="str">
        <f>IF(R796="","",IF(R821="Y",T796,IF(R796&gt;=R813-$AA$35*R817,IF(R796&lt;=R813+$AA$35*R817,R796,""),"")))</f>
        <v/>
      </c>
      <c r="T796" s="259" t="str">
        <f t="shared" si="339"/>
        <v/>
      </c>
      <c r="U796" s="259" t="e">
        <f t="shared" si="328"/>
        <v>#REF!</v>
      </c>
      <c r="V796" s="39"/>
      <c r="W796" s="39"/>
      <c r="Y796" s="526"/>
      <c r="Z796" s="5"/>
      <c r="AA796" s="5"/>
      <c r="AB796" s="5"/>
      <c r="AC796" s="5"/>
      <c r="AD796" s="5"/>
      <c r="AE796" s="5"/>
      <c r="AF796" s="5"/>
      <c r="AG796" s="5"/>
      <c r="AH796" s="5"/>
      <c r="AI796" s="5"/>
      <c r="AJ796" s="5"/>
      <c r="AK796" s="5"/>
      <c r="AL796" s="5"/>
      <c r="AM796" s="5"/>
      <c r="AN796" s="5"/>
      <c r="AO796" s="481"/>
      <c r="AP796" s="269"/>
      <c r="AQ796" s="269"/>
      <c r="AR796" s="600"/>
      <c r="AS796" s="269"/>
      <c r="AT796" s="598" t="str">
        <f t="shared" si="340"/>
        <v/>
      </c>
      <c r="AU796" s="598" t="str">
        <f t="shared" si="340"/>
        <v/>
      </c>
      <c r="AV796" s="269"/>
      <c r="AW796" s="598" t="str">
        <f t="shared" si="329"/>
        <v/>
      </c>
      <c r="AX796" s="598" t="str">
        <f t="shared" si="329"/>
        <v/>
      </c>
      <c r="AY796" s="269"/>
      <c r="AZ796" s="598" t="str">
        <f t="shared" si="330"/>
        <v/>
      </c>
      <c r="BA796" s="598" t="str">
        <f t="shared" si="330"/>
        <v/>
      </c>
      <c r="BB796" s="269"/>
      <c r="BC796" s="598" t="str">
        <f t="shared" si="331"/>
        <v/>
      </c>
      <c r="BD796" s="598" t="str">
        <f t="shared" si="331"/>
        <v/>
      </c>
      <c r="BE796" s="269"/>
      <c r="BF796" s="598" t="str">
        <f t="shared" si="332"/>
        <v/>
      </c>
      <c r="BG796" s="598" t="str">
        <f t="shared" si="332"/>
        <v/>
      </c>
      <c r="BH796" s="269"/>
      <c r="BI796" s="598" t="str">
        <f t="shared" si="333"/>
        <v/>
      </c>
      <c r="BJ796" s="598" t="str">
        <f t="shared" si="333"/>
        <v/>
      </c>
      <c r="BK796" s="269"/>
      <c r="BL796" s="598" t="str">
        <f t="shared" si="334"/>
        <v/>
      </c>
      <c r="BM796" s="598" t="str">
        <f t="shared" si="334"/>
        <v/>
      </c>
      <c r="BN796" s="269"/>
      <c r="BO796" s="598" t="str">
        <f t="shared" si="335"/>
        <v/>
      </c>
      <c r="BP796" s="598" t="str">
        <f t="shared" si="335"/>
        <v/>
      </c>
      <c r="BQ796" s="269"/>
      <c r="BR796" s="598" t="str">
        <f t="shared" si="336"/>
        <v/>
      </c>
      <c r="BS796" s="598" t="str">
        <f t="shared" si="336"/>
        <v/>
      </c>
      <c r="BT796" s="269"/>
      <c r="BU796" s="598" t="str">
        <f t="shared" si="337"/>
        <v/>
      </c>
      <c r="BV796" s="598" t="str">
        <f t="shared" si="337"/>
        <v/>
      </c>
      <c r="BW796" s="269"/>
      <c r="BX796" s="481"/>
    </row>
    <row r="797" spans="1:76" s="2" customFormat="1" ht="14">
      <c r="A797" s="159">
        <v>5</v>
      </c>
      <c r="B797" s="301" t="str">
        <f t="shared" si="327"/>
        <v xml:space="preserve">: </v>
      </c>
      <c r="C797" s="169"/>
      <c r="D797" s="169"/>
      <c r="E797" s="169"/>
      <c r="F797" s="169"/>
      <c r="G797" s="161"/>
      <c r="H797" s="162"/>
      <c r="I797" s="162"/>
      <c r="J797" s="170"/>
      <c r="K797" s="170"/>
      <c r="L797" s="170"/>
      <c r="M797" s="659" t="e">
        <f>#REF!</f>
        <v>#REF!</v>
      </c>
      <c r="N797" s="163"/>
      <c r="O797" s="163"/>
      <c r="P797" s="165"/>
      <c r="Q797" s="365"/>
      <c r="R797" s="259" t="str">
        <f t="shared" si="338"/>
        <v/>
      </c>
      <c r="S797" s="260" t="str">
        <f>IF(R797="","",IF(R821="Y",T797,IF(R797&gt;=R813-$AA$35*R817,IF(R797&lt;=R813+$AA$35*R817,R797,""),"")))</f>
        <v/>
      </c>
      <c r="T797" s="259" t="str">
        <f t="shared" si="339"/>
        <v/>
      </c>
      <c r="U797" s="259" t="e">
        <f t="shared" si="328"/>
        <v>#REF!</v>
      </c>
      <c r="V797" s="39"/>
      <c r="W797" s="39"/>
      <c r="Y797" s="526"/>
      <c r="Z797" s="5"/>
      <c r="AA797" s="5"/>
      <c r="AB797" s="5"/>
      <c r="AC797" s="5"/>
      <c r="AD797" s="5"/>
      <c r="AE797" s="5"/>
      <c r="AF797" s="5"/>
      <c r="AG797" s="5"/>
      <c r="AH797" s="5"/>
      <c r="AI797" s="5"/>
      <c r="AJ797" s="5"/>
      <c r="AK797" s="5"/>
      <c r="AL797" s="5"/>
      <c r="AM797" s="5"/>
      <c r="AN797" s="5"/>
      <c r="AO797" s="481"/>
      <c r="AP797" s="269"/>
      <c r="AQ797" s="269"/>
      <c r="AR797" s="600"/>
      <c r="AS797" s="269"/>
      <c r="AT797" s="598" t="str">
        <f t="shared" si="340"/>
        <v/>
      </c>
      <c r="AU797" s="598" t="str">
        <f t="shared" si="340"/>
        <v/>
      </c>
      <c r="AV797" s="269"/>
      <c r="AW797" s="598" t="str">
        <f t="shared" si="329"/>
        <v/>
      </c>
      <c r="AX797" s="598" t="str">
        <f t="shared" si="329"/>
        <v/>
      </c>
      <c r="AY797" s="269"/>
      <c r="AZ797" s="598" t="str">
        <f t="shared" si="330"/>
        <v/>
      </c>
      <c r="BA797" s="598" t="str">
        <f t="shared" si="330"/>
        <v/>
      </c>
      <c r="BB797" s="269"/>
      <c r="BC797" s="598" t="str">
        <f t="shared" si="331"/>
        <v/>
      </c>
      <c r="BD797" s="598" t="str">
        <f t="shared" si="331"/>
        <v/>
      </c>
      <c r="BE797" s="269"/>
      <c r="BF797" s="598" t="str">
        <f t="shared" si="332"/>
        <v/>
      </c>
      <c r="BG797" s="598" t="str">
        <f t="shared" si="332"/>
        <v/>
      </c>
      <c r="BH797" s="269"/>
      <c r="BI797" s="598" t="str">
        <f t="shared" si="333"/>
        <v/>
      </c>
      <c r="BJ797" s="598" t="str">
        <f t="shared" si="333"/>
        <v/>
      </c>
      <c r="BK797" s="269"/>
      <c r="BL797" s="598" t="str">
        <f t="shared" si="334"/>
        <v/>
      </c>
      <c r="BM797" s="598" t="str">
        <f t="shared" si="334"/>
        <v/>
      </c>
      <c r="BN797" s="269"/>
      <c r="BO797" s="598" t="str">
        <f t="shared" si="335"/>
        <v/>
      </c>
      <c r="BP797" s="598" t="str">
        <f t="shared" si="335"/>
        <v/>
      </c>
      <c r="BQ797" s="269"/>
      <c r="BR797" s="598" t="str">
        <f t="shared" si="336"/>
        <v/>
      </c>
      <c r="BS797" s="598" t="str">
        <f t="shared" si="336"/>
        <v/>
      </c>
      <c r="BT797" s="269"/>
      <c r="BU797" s="598" t="str">
        <f t="shared" si="337"/>
        <v/>
      </c>
      <c r="BV797" s="598" t="str">
        <f t="shared" si="337"/>
        <v/>
      </c>
      <c r="BW797" s="269"/>
      <c r="BX797" s="481"/>
    </row>
    <row r="798" spans="1:76" s="2" customFormat="1" ht="14">
      <c r="A798" s="159">
        <v>6</v>
      </c>
      <c r="B798" s="301" t="str">
        <f t="shared" si="327"/>
        <v xml:space="preserve">: </v>
      </c>
      <c r="C798" s="169"/>
      <c r="D798" s="169"/>
      <c r="E798" s="169"/>
      <c r="F798" s="169"/>
      <c r="G798" s="161"/>
      <c r="H798" s="162"/>
      <c r="I798" s="162"/>
      <c r="J798" s="170"/>
      <c r="K798" s="170"/>
      <c r="L798" s="170"/>
      <c r="M798" s="659" t="e">
        <f>#REF!</f>
        <v>#REF!</v>
      </c>
      <c r="N798" s="163"/>
      <c r="O798" s="163"/>
      <c r="P798" s="165"/>
      <c r="Q798" s="365"/>
      <c r="R798" s="259" t="str">
        <f t="shared" si="338"/>
        <v/>
      </c>
      <c r="S798" s="260" t="str">
        <f>IF(R798="","",IF(R821="Y",T798,IF(R798&gt;=R813-$AA$35*R817,IF(R798&lt;=R813+$AA$35*R817,R798,""),"")))</f>
        <v/>
      </c>
      <c r="T798" s="259" t="str">
        <f t="shared" si="339"/>
        <v/>
      </c>
      <c r="U798" s="259" t="e">
        <f t="shared" si="328"/>
        <v>#REF!</v>
      </c>
      <c r="V798" s="39"/>
      <c r="W798" s="39"/>
      <c r="Y798" s="526"/>
      <c r="Z798" s="5"/>
      <c r="AA798" s="5"/>
      <c r="AB798" s="5"/>
      <c r="AC798" s="5"/>
      <c r="AD798" s="5"/>
      <c r="AE798" s="5"/>
      <c r="AF798" s="5"/>
      <c r="AG798" s="5"/>
      <c r="AH798" s="5"/>
      <c r="AI798" s="5"/>
      <c r="AJ798" s="5"/>
      <c r="AK798" s="5"/>
      <c r="AL798" s="5"/>
      <c r="AM798" s="5"/>
      <c r="AN798" s="5"/>
      <c r="AO798" s="481"/>
      <c r="AP798" s="269"/>
      <c r="AQ798" s="269"/>
      <c r="AR798" s="600"/>
      <c r="AS798" s="269"/>
      <c r="AT798" s="598" t="str">
        <f t="shared" si="340"/>
        <v/>
      </c>
      <c r="AU798" s="598" t="str">
        <f t="shared" si="340"/>
        <v/>
      </c>
      <c r="AV798" s="269"/>
      <c r="AW798" s="598" t="str">
        <f t="shared" si="329"/>
        <v/>
      </c>
      <c r="AX798" s="598" t="str">
        <f t="shared" si="329"/>
        <v/>
      </c>
      <c r="AY798" s="269"/>
      <c r="AZ798" s="598" t="str">
        <f t="shared" si="330"/>
        <v/>
      </c>
      <c r="BA798" s="598" t="str">
        <f t="shared" si="330"/>
        <v/>
      </c>
      <c r="BB798" s="269"/>
      <c r="BC798" s="598" t="str">
        <f t="shared" si="331"/>
        <v/>
      </c>
      <c r="BD798" s="598" t="str">
        <f t="shared" si="331"/>
        <v/>
      </c>
      <c r="BE798" s="269"/>
      <c r="BF798" s="598" t="str">
        <f t="shared" si="332"/>
        <v/>
      </c>
      <c r="BG798" s="598" t="str">
        <f t="shared" si="332"/>
        <v/>
      </c>
      <c r="BH798" s="269"/>
      <c r="BI798" s="598" t="str">
        <f t="shared" si="333"/>
        <v/>
      </c>
      <c r="BJ798" s="598" t="str">
        <f t="shared" si="333"/>
        <v/>
      </c>
      <c r="BK798" s="269"/>
      <c r="BL798" s="598" t="str">
        <f t="shared" si="334"/>
        <v/>
      </c>
      <c r="BM798" s="598" t="str">
        <f t="shared" si="334"/>
        <v/>
      </c>
      <c r="BN798" s="269"/>
      <c r="BO798" s="598" t="str">
        <f t="shared" si="335"/>
        <v/>
      </c>
      <c r="BP798" s="598" t="str">
        <f t="shared" si="335"/>
        <v/>
      </c>
      <c r="BQ798" s="269"/>
      <c r="BR798" s="598" t="str">
        <f t="shared" si="336"/>
        <v/>
      </c>
      <c r="BS798" s="598" t="str">
        <f t="shared" si="336"/>
        <v/>
      </c>
      <c r="BT798" s="269"/>
      <c r="BU798" s="598" t="str">
        <f t="shared" si="337"/>
        <v/>
      </c>
      <c r="BV798" s="598" t="str">
        <f t="shared" si="337"/>
        <v/>
      </c>
      <c r="BW798" s="269"/>
      <c r="BX798" s="481"/>
    </row>
    <row r="799" spans="1:76" s="2" customFormat="1" ht="14">
      <c r="A799" s="159">
        <v>7</v>
      </c>
      <c r="B799" s="301" t="str">
        <f t="shared" si="327"/>
        <v xml:space="preserve">: </v>
      </c>
      <c r="C799" s="169"/>
      <c r="D799" s="169"/>
      <c r="E799" s="169"/>
      <c r="F799" s="169"/>
      <c r="G799" s="161"/>
      <c r="H799" s="162"/>
      <c r="I799" s="162"/>
      <c r="J799" s="170"/>
      <c r="K799" s="170"/>
      <c r="L799" s="170"/>
      <c r="M799" s="659" t="e">
        <f>#REF!</f>
        <v>#REF!</v>
      </c>
      <c r="N799" s="163"/>
      <c r="O799" s="163"/>
      <c r="P799" s="165"/>
      <c r="Q799" s="365"/>
      <c r="R799" s="259" t="str">
        <f t="shared" si="338"/>
        <v/>
      </c>
      <c r="S799" s="260" t="str">
        <f>IF(R799="","",IF(R821="Y",T799,IF(R799&gt;=R813-$AA$35*R817,IF(R799&lt;=R813+$AA$35*R817,R799,""),"")))</f>
        <v/>
      </c>
      <c r="T799" s="259" t="str">
        <f t="shared" si="339"/>
        <v/>
      </c>
      <c r="U799" s="259" t="e">
        <f t="shared" si="328"/>
        <v>#REF!</v>
      </c>
      <c r="V799" s="39"/>
      <c r="W799" s="39"/>
      <c r="Y799" s="526"/>
      <c r="Z799" s="5"/>
      <c r="AA799" s="5"/>
      <c r="AB799" s="5"/>
      <c r="AC799" s="5"/>
      <c r="AD799" s="5"/>
      <c r="AE799" s="5"/>
      <c r="AF799" s="5"/>
      <c r="AG799" s="5"/>
      <c r="AH799" s="5"/>
      <c r="AI799" s="5"/>
      <c r="AJ799" s="5"/>
      <c r="AK799" s="5"/>
      <c r="AL799" s="5"/>
      <c r="AM799" s="5"/>
      <c r="AN799" s="5"/>
      <c r="AO799" s="481"/>
      <c r="AP799" s="269"/>
      <c r="AQ799" s="269"/>
      <c r="AR799" s="600"/>
      <c r="AS799" s="269"/>
      <c r="AT799" s="598" t="str">
        <f t="shared" si="340"/>
        <v/>
      </c>
      <c r="AU799" s="598" t="str">
        <f t="shared" si="340"/>
        <v/>
      </c>
      <c r="AV799" s="269"/>
      <c r="AW799" s="598" t="str">
        <f t="shared" si="329"/>
        <v/>
      </c>
      <c r="AX799" s="598" t="str">
        <f t="shared" si="329"/>
        <v/>
      </c>
      <c r="AY799" s="269"/>
      <c r="AZ799" s="598" t="str">
        <f t="shared" si="330"/>
        <v/>
      </c>
      <c r="BA799" s="598" t="str">
        <f t="shared" si="330"/>
        <v/>
      </c>
      <c r="BB799" s="269"/>
      <c r="BC799" s="598" t="str">
        <f t="shared" si="331"/>
        <v/>
      </c>
      <c r="BD799" s="598" t="str">
        <f t="shared" si="331"/>
        <v/>
      </c>
      <c r="BE799" s="269"/>
      <c r="BF799" s="598" t="str">
        <f t="shared" si="332"/>
        <v/>
      </c>
      <c r="BG799" s="598" t="str">
        <f t="shared" si="332"/>
        <v/>
      </c>
      <c r="BH799" s="269"/>
      <c r="BI799" s="598" t="str">
        <f t="shared" si="333"/>
        <v/>
      </c>
      <c r="BJ799" s="598" t="str">
        <f t="shared" si="333"/>
        <v/>
      </c>
      <c r="BK799" s="269"/>
      <c r="BL799" s="598" t="str">
        <f t="shared" si="334"/>
        <v/>
      </c>
      <c r="BM799" s="598" t="str">
        <f t="shared" si="334"/>
        <v/>
      </c>
      <c r="BN799" s="269"/>
      <c r="BO799" s="598" t="str">
        <f t="shared" si="335"/>
        <v/>
      </c>
      <c r="BP799" s="598" t="str">
        <f t="shared" si="335"/>
        <v/>
      </c>
      <c r="BQ799" s="269"/>
      <c r="BR799" s="598" t="str">
        <f t="shared" si="336"/>
        <v/>
      </c>
      <c r="BS799" s="598" t="str">
        <f t="shared" si="336"/>
        <v/>
      </c>
      <c r="BT799" s="269"/>
      <c r="BU799" s="598" t="str">
        <f t="shared" si="337"/>
        <v/>
      </c>
      <c r="BV799" s="598" t="str">
        <f t="shared" si="337"/>
        <v/>
      </c>
      <c r="BW799" s="269"/>
      <c r="BX799" s="481"/>
    </row>
    <row r="800" spans="1:76" s="2" customFormat="1" ht="14">
      <c r="A800" s="159">
        <v>8</v>
      </c>
      <c r="B800" s="301" t="str">
        <f t="shared" si="327"/>
        <v xml:space="preserve">: </v>
      </c>
      <c r="C800" s="169"/>
      <c r="D800" s="169"/>
      <c r="E800" s="169"/>
      <c r="F800" s="169"/>
      <c r="G800" s="161"/>
      <c r="H800" s="162"/>
      <c r="I800" s="162"/>
      <c r="J800" s="170"/>
      <c r="K800" s="170"/>
      <c r="L800" s="170"/>
      <c r="M800" s="659" t="e">
        <f>#REF!</f>
        <v>#REF!</v>
      </c>
      <c r="N800" s="163"/>
      <c r="O800" s="163"/>
      <c r="P800" s="165"/>
      <c r="Q800" s="365"/>
      <c r="R800" s="259" t="str">
        <f t="shared" si="338"/>
        <v/>
      </c>
      <c r="S800" s="260" t="str">
        <f>IF(R800="","",IF(R821="Y",T800,IF(R800&gt;=R813-$AA$35*R817,IF(R800&lt;=R813+$AA$35*R817,R800,""),"")))</f>
        <v/>
      </c>
      <c r="T800" s="259" t="str">
        <f t="shared" si="339"/>
        <v/>
      </c>
      <c r="U800" s="259" t="e">
        <f t="shared" si="328"/>
        <v>#REF!</v>
      </c>
      <c r="V800" s="39"/>
      <c r="W800" s="39"/>
      <c r="Y800" s="526"/>
      <c r="Z800" s="5"/>
      <c r="AA800" s="5"/>
      <c r="AB800" s="5"/>
      <c r="AC800" s="5"/>
      <c r="AD800" s="5"/>
      <c r="AE800" s="5"/>
      <c r="AF800" s="5"/>
      <c r="AG800" s="5"/>
      <c r="AH800" s="5"/>
      <c r="AI800" s="5"/>
      <c r="AJ800" s="5"/>
      <c r="AK800" s="5"/>
      <c r="AL800" s="5"/>
      <c r="AM800" s="5"/>
      <c r="AN800" s="5"/>
      <c r="AO800" s="481"/>
      <c r="AP800" s="269"/>
      <c r="AQ800" s="269"/>
      <c r="AR800" s="600"/>
      <c r="AS800" s="269"/>
      <c r="AT800" s="598" t="str">
        <f t="shared" si="340"/>
        <v/>
      </c>
      <c r="AU800" s="598" t="str">
        <f t="shared" si="340"/>
        <v/>
      </c>
      <c r="AV800" s="269"/>
      <c r="AW800" s="598" t="str">
        <f t="shared" si="329"/>
        <v/>
      </c>
      <c r="AX800" s="598" t="str">
        <f t="shared" si="329"/>
        <v/>
      </c>
      <c r="AY800" s="269"/>
      <c r="AZ800" s="598" t="str">
        <f t="shared" si="330"/>
        <v/>
      </c>
      <c r="BA800" s="598" t="str">
        <f t="shared" si="330"/>
        <v/>
      </c>
      <c r="BB800" s="269"/>
      <c r="BC800" s="598" t="str">
        <f t="shared" si="331"/>
        <v/>
      </c>
      <c r="BD800" s="598" t="str">
        <f t="shared" si="331"/>
        <v/>
      </c>
      <c r="BE800" s="269"/>
      <c r="BF800" s="598" t="str">
        <f t="shared" si="332"/>
        <v/>
      </c>
      <c r="BG800" s="598" t="str">
        <f t="shared" si="332"/>
        <v/>
      </c>
      <c r="BH800" s="269"/>
      <c r="BI800" s="598" t="str">
        <f t="shared" si="333"/>
        <v/>
      </c>
      <c r="BJ800" s="598" t="str">
        <f t="shared" si="333"/>
        <v/>
      </c>
      <c r="BK800" s="269"/>
      <c r="BL800" s="598" t="str">
        <f t="shared" si="334"/>
        <v/>
      </c>
      <c r="BM800" s="598" t="str">
        <f t="shared" si="334"/>
        <v/>
      </c>
      <c r="BN800" s="269"/>
      <c r="BO800" s="598" t="str">
        <f t="shared" si="335"/>
        <v/>
      </c>
      <c r="BP800" s="598" t="str">
        <f t="shared" si="335"/>
        <v/>
      </c>
      <c r="BQ800" s="269"/>
      <c r="BR800" s="598" t="str">
        <f t="shared" si="336"/>
        <v/>
      </c>
      <c r="BS800" s="598" t="str">
        <f t="shared" si="336"/>
        <v/>
      </c>
      <c r="BT800" s="269"/>
      <c r="BU800" s="598" t="str">
        <f t="shared" si="337"/>
        <v/>
      </c>
      <c r="BV800" s="598" t="str">
        <f t="shared" si="337"/>
        <v/>
      </c>
      <c r="BW800" s="269"/>
      <c r="BX800" s="481"/>
    </row>
    <row r="801" spans="1:76" s="2" customFormat="1" ht="14">
      <c r="A801" s="159">
        <v>9</v>
      </c>
      <c r="B801" s="301" t="str">
        <f t="shared" si="327"/>
        <v xml:space="preserve">: </v>
      </c>
      <c r="C801" s="169"/>
      <c r="D801" s="169"/>
      <c r="E801" s="169"/>
      <c r="F801" s="169"/>
      <c r="G801" s="161"/>
      <c r="H801" s="162"/>
      <c r="I801" s="162"/>
      <c r="J801" s="170"/>
      <c r="K801" s="170"/>
      <c r="L801" s="170"/>
      <c r="M801" s="659" t="e">
        <f>#REF!</f>
        <v>#REF!</v>
      </c>
      <c r="N801" s="163"/>
      <c r="O801" s="163"/>
      <c r="P801" s="165"/>
      <c r="Q801" s="365"/>
      <c r="R801" s="259" t="str">
        <f t="shared" si="338"/>
        <v/>
      </c>
      <c r="S801" s="260" t="str">
        <f>IF(R801="","",IF(R821="Y",T801,IF(R801&gt;=R813-$AA$35*R817,IF(R801&lt;=R813+$AA$35*R817,R801,""),"")))</f>
        <v/>
      </c>
      <c r="T801" s="259" t="str">
        <f t="shared" si="339"/>
        <v/>
      </c>
      <c r="U801" s="259" t="e">
        <f t="shared" si="328"/>
        <v>#REF!</v>
      </c>
      <c r="V801" s="39"/>
      <c r="W801" s="39"/>
      <c r="Y801" s="526"/>
      <c r="Z801" s="5"/>
      <c r="AA801" s="5"/>
      <c r="AB801" s="5"/>
      <c r="AC801" s="5"/>
      <c r="AD801" s="5"/>
      <c r="AE801" s="5"/>
      <c r="AF801" s="5"/>
      <c r="AG801" s="5"/>
      <c r="AH801" s="5"/>
      <c r="AI801" s="5"/>
      <c r="AJ801" s="5"/>
      <c r="AK801" s="5"/>
      <c r="AL801" s="5"/>
      <c r="AM801" s="5"/>
      <c r="AN801" s="5"/>
      <c r="AO801" s="481"/>
      <c r="AP801" s="269"/>
      <c r="AQ801" s="269"/>
      <c r="AR801" s="600"/>
      <c r="AS801" s="269"/>
      <c r="AT801" s="598" t="str">
        <f t="shared" si="340"/>
        <v/>
      </c>
      <c r="AU801" s="598" t="str">
        <f t="shared" si="340"/>
        <v/>
      </c>
      <c r="AV801" s="269"/>
      <c r="AW801" s="598" t="str">
        <f t="shared" si="329"/>
        <v/>
      </c>
      <c r="AX801" s="598" t="str">
        <f t="shared" si="329"/>
        <v/>
      </c>
      <c r="AY801" s="269"/>
      <c r="AZ801" s="598" t="str">
        <f t="shared" si="330"/>
        <v/>
      </c>
      <c r="BA801" s="598" t="str">
        <f t="shared" si="330"/>
        <v/>
      </c>
      <c r="BB801" s="269"/>
      <c r="BC801" s="598" t="str">
        <f t="shared" si="331"/>
        <v/>
      </c>
      <c r="BD801" s="598" t="str">
        <f t="shared" si="331"/>
        <v/>
      </c>
      <c r="BE801" s="269"/>
      <c r="BF801" s="598" t="str">
        <f t="shared" si="332"/>
        <v/>
      </c>
      <c r="BG801" s="598" t="str">
        <f t="shared" si="332"/>
        <v/>
      </c>
      <c r="BH801" s="269"/>
      <c r="BI801" s="598" t="str">
        <f t="shared" si="333"/>
        <v/>
      </c>
      <c r="BJ801" s="598" t="str">
        <f t="shared" si="333"/>
        <v/>
      </c>
      <c r="BK801" s="269"/>
      <c r="BL801" s="598" t="str">
        <f t="shared" si="334"/>
        <v/>
      </c>
      <c r="BM801" s="598" t="str">
        <f t="shared" si="334"/>
        <v/>
      </c>
      <c r="BN801" s="269"/>
      <c r="BO801" s="598" t="str">
        <f t="shared" si="335"/>
        <v/>
      </c>
      <c r="BP801" s="598" t="str">
        <f t="shared" si="335"/>
        <v/>
      </c>
      <c r="BQ801" s="269"/>
      <c r="BR801" s="598" t="str">
        <f t="shared" si="336"/>
        <v/>
      </c>
      <c r="BS801" s="598" t="str">
        <f t="shared" si="336"/>
        <v/>
      </c>
      <c r="BT801" s="269"/>
      <c r="BU801" s="598" t="str">
        <f t="shared" si="337"/>
        <v/>
      </c>
      <c r="BV801" s="598" t="str">
        <f t="shared" si="337"/>
        <v/>
      </c>
      <c r="BW801" s="269"/>
      <c r="BX801" s="481"/>
    </row>
    <row r="802" spans="1:76" s="2" customFormat="1" ht="14">
      <c r="A802" s="159">
        <v>10</v>
      </c>
      <c r="B802" s="301" t="str">
        <f t="shared" si="327"/>
        <v xml:space="preserve">: </v>
      </c>
      <c r="C802" s="169"/>
      <c r="D802" s="169"/>
      <c r="E802" s="169"/>
      <c r="F802" s="169"/>
      <c r="G802" s="161"/>
      <c r="H802" s="162"/>
      <c r="I802" s="162"/>
      <c r="J802" s="170"/>
      <c r="K802" s="170"/>
      <c r="L802" s="170"/>
      <c r="M802" s="659" t="e">
        <f>#REF!</f>
        <v>#REF!</v>
      </c>
      <c r="N802" s="163"/>
      <c r="O802" s="163"/>
      <c r="P802" s="165"/>
      <c r="Q802" s="365"/>
      <c r="R802" s="259" t="str">
        <f t="shared" si="338"/>
        <v/>
      </c>
      <c r="S802" s="260" t="str">
        <f>IF(R802="","",IF(R821="Y",T802,IF(R802&gt;=R813-$AA$35*R817,IF(R802&lt;=R813+$AA$35*R817,R802,""),"")))</f>
        <v/>
      </c>
      <c r="T802" s="259" t="str">
        <f t="shared" si="339"/>
        <v/>
      </c>
      <c r="U802" s="259" t="e">
        <f t="shared" si="328"/>
        <v>#REF!</v>
      </c>
      <c r="V802" s="39"/>
      <c r="W802" s="39"/>
      <c r="Y802" s="526"/>
      <c r="Z802" s="5"/>
      <c r="AA802" s="5"/>
      <c r="AB802" s="5"/>
      <c r="AC802" s="5"/>
      <c r="AD802" s="5"/>
      <c r="AE802" s="5"/>
      <c r="AF802" s="5"/>
      <c r="AG802" s="5"/>
      <c r="AH802" s="5"/>
      <c r="AI802" s="5"/>
      <c r="AJ802" s="5"/>
      <c r="AK802" s="5"/>
      <c r="AL802" s="5"/>
      <c r="AM802" s="5"/>
      <c r="AN802" s="5"/>
      <c r="AO802" s="481"/>
      <c r="AP802" s="269"/>
      <c r="AQ802" s="269"/>
      <c r="AR802" s="600"/>
      <c r="AS802" s="269"/>
      <c r="AT802" s="598" t="str">
        <f t="shared" si="340"/>
        <v/>
      </c>
      <c r="AU802" s="598" t="str">
        <f t="shared" si="340"/>
        <v/>
      </c>
      <c r="AV802" s="269"/>
      <c r="AW802" s="598" t="str">
        <f t="shared" si="329"/>
        <v/>
      </c>
      <c r="AX802" s="598" t="str">
        <f t="shared" si="329"/>
        <v/>
      </c>
      <c r="AY802" s="269"/>
      <c r="AZ802" s="598" t="str">
        <f t="shared" si="330"/>
        <v/>
      </c>
      <c r="BA802" s="598" t="str">
        <f t="shared" si="330"/>
        <v/>
      </c>
      <c r="BB802" s="269"/>
      <c r="BC802" s="598" t="str">
        <f t="shared" si="331"/>
        <v/>
      </c>
      <c r="BD802" s="598" t="str">
        <f t="shared" si="331"/>
        <v/>
      </c>
      <c r="BE802" s="269"/>
      <c r="BF802" s="598" t="str">
        <f t="shared" si="332"/>
        <v/>
      </c>
      <c r="BG802" s="598" t="str">
        <f t="shared" si="332"/>
        <v/>
      </c>
      <c r="BH802" s="269"/>
      <c r="BI802" s="598" t="str">
        <f t="shared" si="333"/>
        <v/>
      </c>
      <c r="BJ802" s="598" t="str">
        <f t="shared" si="333"/>
        <v/>
      </c>
      <c r="BK802" s="269"/>
      <c r="BL802" s="598" t="str">
        <f t="shared" si="334"/>
        <v/>
      </c>
      <c r="BM802" s="598" t="str">
        <f t="shared" si="334"/>
        <v/>
      </c>
      <c r="BN802" s="269"/>
      <c r="BO802" s="598" t="str">
        <f t="shared" si="335"/>
        <v/>
      </c>
      <c r="BP802" s="598" t="str">
        <f t="shared" si="335"/>
        <v/>
      </c>
      <c r="BQ802" s="269"/>
      <c r="BR802" s="598" t="str">
        <f t="shared" si="336"/>
        <v/>
      </c>
      <c r="BS802" s="598" t="str">
        <f t="shared" si="336"/>
        <v/>
      </c>
      <c r="BT802" s="269"/>
      <c r="BU802" s="598" t="str">
        <f t="shared" si="337"/>
        <v/>
      </c>
      <c r="BV802" s="598" t="str">
        <f t="shared" si="337"/>
        <v/>
      </c>
      <c r="BW802" s="269"/>
      <c r="BX802" s="481"/>
    </row>
    <row r="803" spans="1:76" s="2" customFormat="1" ht="14">
      <c r="A803" s="159">
        <v>11</v>
      </c>
      <c r="B803" s="301" t="str">
        <f t="shared" si="327"/>
        <v xml:space="preserve">: </v>
      </c>
      <c r="C803" s="168"/>
      <c r="D803" s="162"/>
      <c r="E803" s="162"/>
      <c r="F803" s="169"/>
      <c r="G803" s="161"/>
      <c r="H803" s="162"/>
      <c r="I803" s="162"/>
      <c r="J803" s="170"/>
      <c r="K803" s="170"/>
      <c r="L803" s="170"/>
      <c r="M803" s="659" t="e">
        <f>#REF!</f>
        <v>#REF!</v>
      </c>
      <c r="N803" s="163"/>
      <c r="O803" s="163"/>
      <c r="P803" s="165"/>
      <c r="Q803" s="365"/>
      <c r="R803" s="259" t="str">
        <f t="shared" si="338"/>
        <v/>
      </c>
      <c r="S803" s="260" t="str">
        <f>IF(R803="","",IF(R821="Y",T803,IF(R803&gt;=R813-$AA$35*R817,IF(R803&lt;=R813+$AA$35*R817,R803,""),"")))</f>
        <v/>
      </c>
      <c r="T803" s="259" t="str">
        <f t="shared" si="339"/>
        <v/>
      </c>
      <c r="U803" s="259" t="e">
        <f t="shared" si="328"/>
        <v>#REF!</v>
      </c>
      <c r="V803" s="39"/>
      <c r="W803" s="39"/>
      <c r="Y803" s="526"/>
      <c r="Z803" s="5"/>
      <c r="AA803" s="5"/>
      <c r="AB803" s="5"/>
      <c r="AC803" s="5"/>
      <c r="AD803" s="5"/>
      <c r="AE803" s="5"/>
      <c r="AF803" s="5"/>
      <c r="AG803" s="5"/>
      <c r="AH803" s="5"/>
      <c r="AI803" s="5"/>
      <c r="AJ803" s="5"/>
      <c r="AK803" s="5"/>
      <c r="AL803" s="5"/>
      <c r="AM803" s="5"/>
      <c r="AN803" s="5"/>
      <c r="AO803" s="481"/>
      <c r="AP803" s="269"/>
      <c r="AQ803" s="269"/>
      <c r="AR803" s="600"/>
      <c r="AS803" s="269"/>
      <c r="AT803" s="598" t="str">
        <f t="shared" si="340"/>
        <v/>
      </c>
      <c r="AU803" s="598" t="str">
        <f t="shared" si="340"/>
        <v/>
      </c>
      <c r="AV803" s="269"/>
      <c r="AW803" s="598" t="str">
        <f t="shared" si="329"/>
        <v/>
      </c>
      <c r="AX803" s="598" t="str">
        <f t="shared" si="329"/>
        <v/>
      </c>
      <c r="AY803" s="269"/>
      <c r="AZ803" s="598" t="str">
        <f t="shared" si="330"/>
        <v/>
      </c>
      <c r="BA803" s="598" t="str">
        <f t="shared" si="330"/>
        <v/>
      </c>
      <c r="BB803" s="269"/>
      <c r="BC803" s="598" t="str">
        <f t="shared" si="331"/>
        <v/>
      </c>
      <c r="BD803" s="598" t="str">
        <f t="shared" si="331"/>
        <v/>
      </c>
      <c r="BE803" s="269"/>
      <c r="BF803" s="598" t="str">
        <f t="shared" si="332"/>
        <v/>
      </c>
      <c r="BG803" s="598" t="str">
        <f t="shared" si="332"/>
        <v/>
      </c>
      <c r="BH803" s="269"/>
      <c r="BI803" s="598" t="str">
        <f t="shared" si="333"/>
        <v/>
      </c>
      <c r="BJ803" s="598" t="str">
        <f t="shared" si="333"/>
        <v/>
      </c>
      <c r="BK803" s="269"/>
      <c r="BL803" s="598" t="str">
        <f t="shared" si="334"/>
        <v/>
      </c>
      <c r="BM803" s="598" t="str">
        <f t="shared" si="334"/>
        <v/>
      </c>
      <c r="BN803" s="269"/>
      <c r="BO803" s="598" t="str">
        <f t="shared" si="335"/>
        <v/>
      </c>
      <c r="BP803" s="598" t="str">
        <f t="shared" si="335"/>
        <v/>
      </c>
      <c r="BQ803" s="269"/>
      <c r="BR803" s="598" t="str">
        <f t="shared" si="336"/>
        <v/>
      </c>
      <c r="BS803" s="598" t="str">
        <f t="shared" si="336"/>
        <v/>
      </c>
      <c r="BT803" s="269"/>
      <c r="BU803" s="598" t="str">
        <f t="shared" si="337"/>
        <v/>
      </c>
      <c r="BV803" s="598" t="str">
        <f t="shared" si="337"/>
        <v/>
      </c>
      <c r="BW803" s="269"/>
      <c r="BX803" s="481"/>
    </row>
    <row r="804" spans="1:76" s="2" customFormat="1" ht="14">
      <c r="A804" s="159">
        <v>12</v>
      </c>
      <c r="B804" s="301" t="str">
        <f t="shared" si="327"/>
        <v xml:space="preserve">: </v>
      </c>
      <c r="C804" s="169"/>
      <c r="D804" s="169"/>
      <c r="E804" s="169"/>
      <c r="F804" s="169"/>
      <c r="G804" s="161"/>
      <c r="H804" s="162"/>
      <c r="I804" s="162"/>
      <c r="J804" s="170"/>
      <c r="K804" s="170"/>
      <c r="L804" s="170"/>
      <c r="M804" s="659" t="e">
        <f>#REF!</f>
        <v>#REF!</v>
      </c>
      <c r="N804" s="163"/>
      <c r="O804" s="163"/>
      <c r="P804" s="165"/>
      <c r="Q804" s="365"/>
      <c r="R804" s="259" t="str">
        <f t="shared" si="338"/>
        <v/>
      </c>
      <c r="S804" s="260" t="str">
        <f>IF(R804="","",IF(R821="Y",T804,IF(R804&gt;=R813-$AA$35*R817,IF(R804&lt;=R813+$AA$35*R817,R804,""),"")))</f>
        <v/>
      </c>
      <c r="T804" s="259" t="str">
        <f t="shared" si="339"/>
        <v/>
      </c>
      <c r="U804" s="259" t="e">
        <f t="shared" si="328"/>
        <v>#REF!</v>
      </c>
      <c r="V804" s="39"/>
      <c r="W804" s="39"/>
      <c r="Y804" s="526"/>
      <c r="Z804" s="5"/>
      <c r="AA804" s="5"/>
      <c r="AB804" s="5"/>
      <c r="AC804" s="5"/>
      <c r="AD804" s="5"/>
      <c r="AE804" s="5"/>
      <c r="AF804" s="5"/>
      <c r="AG804" s="5"/>
      <c r="AH804" s="5"/>
      <c r="AI804" s="5"/>
      <c r="AJ804" s="5"/>
      <c r="AK804" s="5"/>
      <c r="AL804" s="5"/>
      <c r="AM804" s="5"/>
      <c r="AN804" s="5"/>
      <c r="AO804" s="481"/>
      <c r="AP804" s="269"/>
      <c r="AQ804" s="269"/>
      <c r="AR804" s="600"/>
      <c r="AS804" s="269"/>
      <c r="AT804" s="598" t="str">
        <f t="shared" si="340"/>
        <v/>
      </c>
      <c r="AU804" s="598" t="str">
        <f t="shared" si="340"/>
        <v/>
      </c>
      <c r="AV804" s="269"/>
      <c r="AW804" s="598" t="str">
        <f t="shared" si="329"/>
        <v/>
      </c>
      <c r="AX804" s="598" t="str">
        <f t="shared" si="329"/>
        <v/>
      </c>
      <c r="AY804" s="269"/>
      <c r="AZ804" s="598" t="str">
        <f t="shared" si="330"/>
        <v/>
      </c>
      <c r="BA804" s="598" t="str">
        <f t="shared" si="330"/>
        <v/>
      </c>
      <c r="BB804" s="269"/>
      <c r="BC804" s="598" t="str">
        <f t="shared" si="331"/>
        <v/>
      </c>
      <c r="BD804" s="598" t="str">
        <f t="shared" si="331"/>
        <v/>
      </c>
      <c r="BE804" s="269"/>
      <c r="BF804" s="598" t="str">
        <f t="shared" si="332"/>
        <v/>
      </c>
      <c r="BG804" s="598" t="str">
        <f t="shared" si="332"/>
        <v/>
      </c>
      <c r="BH804" s="269"/>
      <c r="BI804" s="598" t="str">
        <f t="shared" si="333"/>
        <v/>
      </c>
      <c r="BJ804" s="598" t="str">
        <f t="shared" si="333"/>
        <v/>
      </c>
      <c r="BK804" s="269"/>
      <c r="BL804" s="598" t="str">
        <f t="shared" si="334"/>
        <v/>
      </c>
      <c r="BM804" s="598" t="str">
        <f t="shared" si="334"/>
        <v/>
      </c>
      <c r="BN804" s="269"/>
      <c r="BO804" s="598" t="str">
        <f t="shared" si="335"/>
        <v/>
      </c>
      <c r="BP804" s="598" t="str">
        <f t="shared" si="335"/>
        <v/>
      </c>
      <c r="BQ804" s="269"/>
      <c r="BR804" s="598" t="str">
        <f t="shared" si="336"/>
        <v/>
      </c>
      <c r="BS804" s="598" t="str">
        <f t="shared" si="336"/>
        <v/>
      </c>
      <c r="BT804" s="269"/>
      <c r="BU804" s="598" t="str">
        <f t="shared" si="337"/>
        <v/>
      </c>
      <c r="BV804" s="598" t="str">
        <f t="shared" si="337"/>
        <v/>
      </c>
      <c r="BW804" s="269"/>
      <c r="BX804" s="481"/>
    </row>
    <row r="805" spans="1:76" s="2" customFormat="1" ht="14">
      <c r="A805" s="159">
        <v>13</v>
      </c>
      <c r="B805" s="301" t="str">
        <f t="shared" si="327"/>
        <v xml:space="preserve">: </v>
      </c>
      <c r="C805" s="169"/>
      <c r="D805" s="169"/>
      <c r="E805" s="169"/>
      <c r="F805" s="169"/>
      <c r="G805" s="161"/>
      <c r="H805" s="162"/>
      <c r="I805" s="162"/>
      <c r="J805" s="170"/>
      <c r="K805" s="170"/>
      <c r="L805" s="170"/>
      <c r="M805" s="659" t="e">
        <f>#REF!</f>
        <v>#REF!</v>
      </c>
      <c r="N805" s="163"/>
      <c r="O805" s="163"/>
      <c r="P805" s="165"/>
      <c r="Q805" s="365"/>
      <c r="R805" s="259" t="str">
        <f t="shared" si="338"/>
        <v/>
      </c>
      <c r="S805" s="260" t="str">
        <f>IF(R805="","",IF(R821="Y",T805,IF(R805&gt;=R813-$AA$35*R817,IF(R805&lt;=R813+$AA$35*R817,R805,""),"")))</f>
        <v/>
      </c>
      <c r="T805" s="259" t="str">
        <f t="shared" si="339"/>
        <v/>
      </c>
      <c r="U805" s="259" t="e">
        <f t="shared" si="328"/>
        <v>#REF!</v>
      </c>
      <c r="V805" s="39"/>
      <c r="W805" s="39"/>
      <c r="Y805" s="526"/>
      <c r="Z805" s="5"/>
      <c r="AA805" s="5"/>
      <c r="AB805" s="5"/>
      <c r="AC805" s="5"/>
      <c r="AD805" s="5"/>
      <c r="AE805" s="5"/>
      <c r="AF805" s="5"/>
      <c r="AG805" s="5"/>
      <c r="AH805" s="5"/>
      <c r="AI805" s="5"/>
      <c r="AJ805" s="5"/>
      <c r="AK805" s="5"/>
      <c r="AL805" s="5"/>
      <c r="AM805" s="5"/>
      <c r="AN805" s="5"/>
      <c r="AO805" s="481"/>
      <c r="AP805" s="269"/>
      <c r="AQ805" s="269"/>
      <c r="AR805" s="600"/>
      <c r="AS805" s="269"/>
      <c r="AT805" s="598" t="str">
        <f t="shared" si="340"/>
        <v/>
      </c>
      <c r="AU805" s="598" t="str">
        <f t="shared" si="340"/>
        <v/>
      </c>
      <c r="AV805" s="269"/>
      <c r="AW805" s="598" t="str">
        <f t="shared" si="329"/>
        <v/>
      </c>
      <c r="AX805" s="598" t="str">
        <f t="shared" si="329"/>
        <v/>
      </c>
      <c r="AY805" s="269"/>
      <c r="AZ805" s="598" t="str">
        <f t="shared" si="330"/>
        <v/>
      </c>
      <c r="BA805" s="598" t="str">
        <f t="shared" si="330"/>
        <v/>
      </c>
      <c r="BB805" s="269"/>
      <c r="BC805" s="598" t="str">
        <f t="shared" si="331"/>
        <v/>
      </c>
      <c r="BD805" s="598" t="str">
        <f t="shared" si="331"/>
        <v/>
      </c>
      <c r="BE805" s="269"/>
      <c r="BF805" s="598" t="str">
        <f t="shared" si="332"/>
        <v/>
      </c>
      <c r="BG805" s="598" t="str">
        <f t="shared" si="332"/>
        <v/>
      </c>
      <c r="BH805" s="269"/>
      <c r="BI805" s="598" t="str">
        <f t="shared" si="333"/>
        <v/>
      </c>
      <c r="BJ805" s="598" t="str">
        <f t="shared" si="333"/>
        <v/>
      </c>
      <c r="BK805" s="269"/>
      <c r="BL805" s="598" t="str">
        <f t="shared" si="334"/>
        <v/>
      </c>
      <c r="BM805" s="598" t="str">
        <f t="shared" si="334"/>
        <v/>
      </c>
      <c r="BN805" s="269"/>
      <c r="BO805" s="598" t="str">
        <f t="shared" si="335"/>
        <v/>
      </c>
      <c r="BP805" s="598" t="str">
        <f t="shared" si="335"/>
        <v/>
      </c>
      <c r="BQ805" s="269"/>
      <c r="BR805" s="598" t="str">
        <f t="shared" si="336"/>
        <v/>
      </c>
      <c r="BS805" s="598" t="str">
        <f t="shared" si="336"/>
        <v/>
      </c>
      <c r="BT805" s="269"/>
      <c r="BU805" s="598" t="str">
        <f t="shared" si="337"/>
        <v/>
      </c>
      <c r="BV805" s="598" t="str">
        <f t="shared" si="337"/>
        <v/>
      </c>
      <c r="BW805" s="269"/>
      <c r="BX805" s="481"/>
    </row>
    <row r="806" spans="1:76" s="2" customFormat="1" ht="14">
      <c r="A806" s="159">
        <v>14</v>
      </c>
      <c r="B806" s="301" t="str">
        <f t="shared" si="327"/>
        <v xml:space="preserve">: </v>
      </c>
      <c r="C806" s="169"/>
      <c r="D806" s="169"/>
      <c r="E806" s="169"/>
      <c r="F806" s="169"/>
      <c r="G806" s="161"/>
      <c r="H806" s="162"/>
      <c r="I806" s="162"/>
      <c r="J806" s="170"/>
      <c r="K806" s="170"/>
      <c r="L806" s="170"/>
      <c r="M806" s="659" t="e">
        <f>#REF!</f>
        <v>#REF!</v>
      </c>
      <c r="N806" s="163"/>
      <c r="O806" s="163"/>
      <c r="P806" s="165"/>
      <c r="Q806" s="365"/>
      <c r="R806" s="259" t="str">
        <f t="shared" si="338"/>
        <v/>
      </c>
      <c r="S806" s="260" t="str">
        <f>IF(R806="","",IF(R821="Y",T806,IF(R806&gt;=R813-$AA$35*R817,IF(R806&lt;=R813+$AA$35*R817,R806,""),"")))</f>
        <v/>
      </c>
      <c r="T806" s="259" t="str">
        <f t="shared" si="339"/>
        <v/>
      </c>
      <c r="U806" s="259" t="e">
        <f t="shared" si="328"/>
        <v>#REF!</v>
      </c>
      <c r="V806" s="39"/>
      <c r="W806" s="39"/>
      <c r="Y806" s="526"/>
      <c r="Z806" s="5"/>
      <c r="AA806" s="5"/>
      <c r="AB806" s="5"/>
      <c r="AC806" s="5"/>
      <c r="AD806" s="5"/>
      <c r="AE806" s="5"/>
      <c r="AF806" s="5"/>
      <c r="AG806" s="5"/>
      <c r="AH806" s="5"/>
      <c r="AI806" s="5"/>
      <c r="AJ806" s="5"/>
      <c r="AK806" s="5"/>
      <c r="AL806" s="5"/>
      <c r="AM806" s="5"/>
      <c r="AN806" s="5"/>
      <c r="AO806" s="481"/>
      <c r="AP806" s="269"/>
      <c r="AQ806" s="269"/>
      <c r="AR806" s="600"/>
      <c r="AS806" s="269"/>
      <c r="AT806" s="598" t="str">
        <f t="shared" si="340"/>
        <v/>
      </c>
      <c r="AU806" s="598" t="str">
        <f t="shared" si="340"/>
        <v/>
      </c>
      <c r="AV806" s="269"/>
      <c r="AW806" s="598" t="str">
        <f t="shared" si="329"/>
        <v/>
      </c>
      <c r="AX806" s="598" t="str">
        <f t="shared" si="329"/>
        <v/>
      </c>
      <c r="AY806" s="269"/>
      <c r="AZ806" s="598" t="str">
        <f t="shared" si="330"/>
        <v/>
      </c>
      <c r="BA806" s="598" t="str">
        <f t="shared" si="330"/>
        <v/>
      </c>
      <c r="BB806" s="269"/>
      <c r="BC806" s="598" t="str">
        <f t="shared" si="331"/>
        <v/>
      </c>
      <c r="BD806" s="598" t="str">
        <f t="shared" si="331"/>
        <v/>
      </c>
      <c r="BE806" s="269"/>
      <c r="BF806" s="598" t="str">
        <f t="shared" si="332"/>
        <v/>
      </c>
      <c r="BG806" s="598" t="str">
        <f t="shared" si="332"/>
        <v/>
      </c>
      <c r="BH806" s="269"/>
      <c r="BI806" s="598" t="str">
        <f t="shared" si="333"/>
        <v/>
      </c>
      <c r="BJ806" s="598" t="str">
        <f t="shared" si="333"/>
        <v/>
      </c>
      <c r="BK806" s="269"/>
      <c r="BL806" s="598" t="str">
        <f t="shared" si="334"/>
        <v/>
      </c>
      <c r="BM806" s="598" t="str">
        <f t="shared" si="334"/>
        <v/>
      </c>
      <c r="BN806" s="269"/>
      <c r="BO806" s="598" t="str">
        <f t="shared" si="335"/>
        <v/>
      </c>
      <c r="BP806" s="598" t="str">
        <f t="shared" si="335"/>
        <v/>
      </c>
      <c r="BQ806" s="269"/>
      <c r="BR806" s="598" t="str">
        <f t="shared" si="336"/>
        <v/>
      </c>
      <c r="BS806" s="598" t="str">
        <f t="shared" si="336"/>
        <v/>
      </c>
      <c r="BT806" s="269"/>
      <c r="BU806" s="598" t="str">
        <f t="shared" si="337"/>
        <v/>
      </c>
      <c r="BV806" s="598" t="str">
        <f t="shared" si="337"/>
        <v/>
      </c>
      <c r="BW806" s="269"/>
      <c r="BX806" s="481"/>
    </row>
    <row r="807" spans="1:76" s="2" customFormat="1" ht="14">
      <c r="A807" s="159">
        <v>15</v>
      </c>
      <c r="B807" s="301" t="str">
        <f t="shared" si="327"/>
        <v xml:space="preserve">: </v>
      </c>
      <c r="C807" s="169"/>
      <c r="D807" s="169"/>
      <c r="E807" s="169"/>
      <c r="F807" s="169"/>
      <c r="G807" s="161"/>
      <c r="H807" s="162"/>
      <c r="I807" s="162"/>
      <c r="J807" s="170"/>
      <c r="K807" s="170"/>
      <c r="L807" s="170"/>
      <c r="M807" s="659" t="e">
        <f>#REF!</f>
        <v>#REF!</v>
      </c>
      <c r="N807" s="163"/>
      <c r="O807" s="163"/>
      <c r="P807" s="165"/>
      <c r="Q807" s="365"/>
      <c r="R807" s="259" t="str">
        <f t="shared" si="338"/>
        <v/>
      </c>
      <c r="S807" s="260" t="str">
        <f>IF(R807="","",IF(R821="Y",T807,IF(R807&gt;=R813-$AA$35*R817,IF(R807&lt;=R813+$AA$35*R817,R807,""),"")))</f>
        <v/>
      </c>
      <c r="T807" s="259" t="str">
        <f t="shared" si="339"/>
        <v/>
      </c>
      <c r="U807" s="259" t="e">
        <f t="shared" si="328"/>
        <v>#REF!</v>
      </c>
      <c r="V807" s="39"/>
      <c r="W807" s="39"/>
      <c r="Y807" s="526"/>
      <c r="Z807" s="5"/>
      <c r="AA807" s="5"/>
      <c r="AB807" s="5"/>
      <c r="AC807" s="5"/>
      <c r="AD807" s="5"/>
      <c r="AE807" s="5"/>
      <c r="AF807" s="5"/>
      <c r="AG807" s="5"/>
      <c r="AH807" s="5"/>
      <c r="AI807" s="5"/>
      <c r="AJ807" s="5"/>
      <c r="AK807" s="5"/>
      <c r="AL807" s="5"/>
      <c r="AM807" s="5"/>
      <c r="AN807" s="5"/>
      <c r="AO807" s="481"/>
      <c r="AP807" s="269"/>
      <c r="AQ807" s="269"/>
      <c r="AR807" s="600"/>
      <c r="AS807" s="269"/>
      <c r="AT807" s="598" t="str">
        <f t="shared" si="340"/>
        <v/>
      </c>
      <c r="AU807" s="598" t="str">
        <f t="shared" si="340"/>
        <v/>
      </c>
      <c r="AV807" s="269"/>
      <c r="AW807" s="598" t="str">
        <f t="shared" si="329"/>
        <v/>
      </c>
      <c r="AX807" s="598" t="str">
        <f t="shared" si="329"/>
        <v/>
      </c>
      <c r="AY807" s="269"/>
      <c r="AZ807" s="598" t="str">
        <f t="shared" si="330"/>
        <v/>
      </c>
      <c r="BA807" s="598" t="str">
        <f t="shared" si="330"/>
        <v/>
      </c>
      <c r="BB807" s="269"/>
      <c r="BC807" s="598" t="str">
        <f t="shared" si="331"/>
        <v/>
      </c>
      <c r="BD807" s="598" t="str">
        <f t="shared" si="331"/>
        <v/>
      </c>
      <c r="BE807" s="269"/>
      <c r="BF807" s="598" t="str">
        <f t="shared" si="332"/>
        <v/>
      </c>
      <c r="BG807" s="598" t="str">
        <f t="shared" si="332"/>
        <v/>
      </c>
      <c r="BH807" s="269"/>
      <c r="BI807" s="598" t="str">
        <f t="shared" si="333"/>
        <v/>
      </c>
      <c r="BJ807" s="598" t="str">
        <f t="shared" si="333"/>
        <v/>
      </c>
      <c r="BK807" s="269"/>
      <c r="BL807" s="598" t="str">
        <f t="shared" si="334"/>
        <v/>
      </c>
      <c r="BM807" s="598" t="str">
        <f t="shared" si="334"/>
        <v/>
      </c>
      <c r="BN807" s="269"/>
      <c r="BO807" s="598" t="str">
        <f t="shared" si="335"/>
        <v/>
      </c>
      <c r="BP807" s="598" t="str">
        <f t="shared" si="335"/>
        <v/>
      </c>
      <c r="BQ807" s="269"/>
      <c r="BR807" s="598" t="str">
        <f t="shared" si="336"/>
        <v/>
      </c>
      <c r="BS807" s="598" t="str">
        <f t="shared" si="336"/>
        <v/>
      </c>
      <c r="BT807" s="269"/>
      <c r="BU807" s="598" t="str">
        <f t="shared" si="337"/>
        <v/>
      </c>
      <c r="BV807" s="598" t="str">
        <f t="shared" si="337"/>
        <v/>
      </c>
      <c r="BW807" s="269"/>
      <c r="BX807" s="481"/>
    </row>
    <row r="808" spans="1:76" s="2" customFormat="1" ht="14">
      <c r="A808" s="159">
        <v>16</v>
      </c>
      <c r="B808" s="301" t="str">
        <f t="shared" si="327"/>
        <v xml:space="preserve">: </v>
      </c>
      <c r="C808" s="169"/>
      <c r="D808" s="169"/>
      <c r="E808" s="169"/>
      <c r="F808" s="169"/>
      <c r="G808" s="161"/>
      <c r="H808" s="162"/>
      <c r="I808" s="162"/>
      <c r="J808" s="170"/>
      <c r="K808" s="170"/>
      <c r="L808" s="170"/>
      <c r="M808" s="659" t="e">
        <f>#REF!</f>
        <v>#REF!</v>
      </c>
      <c r="N808" s="163"/>
      <c r="O808" s="163"/>
      <c r="P808" s="165"/>
      <c r="Q808" s="365"/>
      <c r="R808" s="259" t="str">
        <f t="shared" si="338"/>
        <v/>
      </c>
      <c r="S808" s="260" t="str">
        <f>IF(R808="","",IF(R821="Y",T808,IF(R808&gt;=R813-$AA$35*R817,IF(R808&lt;=R813+$AA$35*R817,R808,""),"")))</f>
        <v/>
      </c>
      <c r="T808" s="259" t="str">
        <f t="shared" si="339"/>
        <v/>
      </c>
      <c r="U808" s="259" t="e">
        <f t="shared" si="328"/>
        <v>#REF!</v>
      </c>
      <c r="V808" s="39"/>
      <c r="W808" s="39"/>
      <c r="Y808" s="526"/>
      <c r="Z808" s="5"/>
      <c r="AA808" s="5"/>
      <c r="AB808" s="5"/>
      <c r="AC808" s="5"/>
      <c r="AD808" s="5"/>
      <c r="AE808" s="5"/>
      <c r="AF808" s="5"/>
      <c r="AG808" s="5"/>
      <c r="AH808" s="5"/>
      <c r="AI808" s="5"/>
      <c r="AJ808" s="5"/>
      <c r="AK808" s="5"/>
      <c r="AL808" s="5"/>
      <c r="AM808" s="5"/>
      <c r="AN808" s="5"/>
      <c r="AO808" s="481"/>
      <c r="AP808" s="269"/>
      <c r="AQ808" s="269"/>
      <c r="AR808" s="600"/>
      <c r="AS808" s="269"/>
      <c r="AT808" s="598" t="str">
        <f t="shared" si="340"/>
        <v/>
      </c>
      <c r="AU808" s="598" t="str">
        <f t="shared" si="340"/>
        <v/>
      </c>
      <c r="AV808" s="269"/>
      <c r="AW808" s="598" t="str">
        <f t="shared" si="329"/>
        <v/>
      </c>
      <c r="AX808" s="598" t="str">
        <f t="shared" si="329"/>
        <v/>
      </c>
      <c r="AY808" s="269"/>
      <c r="AZ808" s="598" t="str">
        <f t="shared" si="330"/>
        <v/>
      </c>
      <c r="BA808" s="598" t="str">
        <f t="shared" si="330"/>
        <v/>
      </c>
      <c r="BB808" s="269"/>
      <c r="BC808" s="598" t="str">
        <f t="shared" si="331"/>
        <v/>
      </c>
      <c r="BD808" s="598" t="str">
        <f t="shared" si="331"/>
        <v/>
      </c>
      <c r="BE808" s="269"/>
      <c r="BF808" s="598" t="str">
        <f t="shared" si="332"/>
        <v/>
      </c>
      <c r="BG808" s="598" t="str">
        <f t="shared" si="332"/>
        <v/>
      </c>
      <c r="BH808" s="269"/>
      <c r="BI808" s="598" t="str">
        <f t="shared" si="333"/>
        <v/>
      </c>
      <c r="BJ808" s="598" t="str">
        <f t="shared" si="333"/>
        <v/>
      </c>
      <c r="BK808" s="269"/>
      <c r="BL808" s="598" t="str">
        <f t="shared" si="334"/>
        <v/>
      </c>
      <c r="BM808" s="598" t="str">
        <f t="shared" si="334"/>
        <v/>
      </c>
      <c r="BN808" s="269"/>
      <c r="BO808" s="598" t="str">
        <f t="shared" si="335"/>
        <v/>
      </c>
      <c r="BP808" s="598" t="str">
        <f t="shared" si="335"/>
        <v/>
      </c>
      <c r="BQ808" s="269"/>
      <c r="BR808" s="598" t="str">
        <f t="shared" si="336"/>
        <v/>
      </c>
      <c r="BS808" s="598" t="str">
        <f t="shared" si="336"/>
        <v/>
      </c>
      <c r="BT808" s="269"/>
      <c r="BU808" s="598" t="str">
        <f t="shared" si="337"/>
        <v/>
      </c>
      <c r="BV808" s="598" t="str">
        <f t="shared" si="337"/>
        <v/>
      </c>
      <c r="BW808" s="269"/>
      <c r="BX808" s="481"/>
    </row>
    <row r="809" spans="1:76" s="2" customFormat="1" ht="14">
      <c r="A809" s="159">
        <v>17</v>
      </c>
      <c r="B809" s="301" t="str">
        <f t="shared" si="327"/>
        <v xml:space="preserve">: </v>
      </c>
      <c r="C809" s="168"/>
      <c r="D809" s="162"/>
      <c r="E809" s="162"/>
      <c r="F809" s="169"/>
      <c r="G809" s="161"/>
      <c r="H809" s="162"/>
      <c r="I809" s="162"/>
      <c r="J809" s="170"/>
      <c r="K809" s="170"/>
      <c r="L809" s="170"/>
      <c r="M809" s="659" t="e">
        <f>#REF!</f>
        <v>#REF!</v>
      </c>
      <c r="N809" s="163"/>
      <c r="O809" s="163"/>
      <c r="P809" s="165"/>
      <c r="Q809" s="365"/>
      <c r="R809" s="259" t="str">
        <f t="shared" si="338"/>
        <v/>
      </c>
      <c r="S809" s="260" t="str">
        <f>IF(R809="","",IF(R821="Y",T809,IF(R809&gt;=R813-$AA$35*R817,IF(R809&lt;=R813+$AA$35*R817,R809,""),"")))</f>
        <v/>
      </c>
      <c r="T809" s="259" t="str">
        <f t="shared" si="339"/>
        <v/>
      </c>
      <c r="U809" s="259" t="e">
        <f t="shared" si="328"/>
        <v>#REF!</v>
      </c>
      <c r="V809" s="39"/>
      <c r="W809" s="39"/>
      <c r="Y809" s="526"/>
      <c r="Z809" s="5"/>
      <c r="AA809" s="5"/>
      <c r="AB809" s="5"/>
      <c r="AC809" s="5"/>
      <c r="AD809" s="5"/>
      <c r="AE809" s="5"/>
      <c r="AF809" s="5"/>
      <c r="AG809" s="5"/>
      <c r="AH809" s="5"/>
      <c r="AI809" s="5"/>
      <c r="AJ809" s="5"/>
      <c r="AK809" s="5"/>
      <c r="AL809" s="5"/>
      <c r="AM809" s="5"/>
      <c r="AN809" s="5"/>
      <c r="AO809" s="481"/>
      <c r="AP809" s="269"/>
      <c r="AQ809" s="269"/>
      <c r="AR809" s="600"/>
      <c r="AS809" s="269"/>
      <c r="AT809" s="598" t="str">
        <f t="shared" si="340"/>
        <v/>
      </c>
      <c r="AU809" s="598" t="str">
        <f t="shared" si="340"/>
        <v/>
      </c>
      <c r="AV809" s="269"/>
      <c r="AW809" s="598" t="str">
        <f t="shared" si="329"/>
        <v/>
      </c>
      <c r="AX809" s="598" t="str">
        <f t="shared" si="329"/>
        <v/>
      </c>
      <c r="AY809" s="269"/>
      <c r="AZ809" s="598" t="str">
        <f t="shared" si="330"/>
        <v/>
      </c>
      <c r="BA809" s="598" t="str">
        <f t="shared" si="330"/>
        <v/>
      </c>
      <c r="BB809" s="269"/>
      <c r="BC809" s="598" t="str">
        <f t="shared" si="331"/>
        <v/>
      </c>
      <c r="BD809" s="598" t="str">
        <f t="shared" si="331"/>
        <v/>
      </c>
      <c r="BE809" s="269"/>
      <c r="BF809" s="598" t="str">
        <f t="shared" si="332"/>
        <v/>
      </c>
      <c r="BG809" s="598" t="str">
        <f t="shared" si="332"/>
        <v/>
      </c>
      <c r="BH809" s="269"/>
      <c r="BI809" s="598" t="str">
        <f t="shared" si="333"/>
        <v/>
      </c>
      <c r="BJ809" s="598" t="str">
        <f t="shared" si="333"/>
        <v/>
      </c>
      <c r="BK809" s="269"/>
      <c r="BL809" s="598" t="str">
        <f t="shared" si="334"/>
        <v/>
      </c>
      <c r="BM809" s="598" t="str">
        <f t="shared" si="334"/>
        <v/>
      </c>
      <c r="BN809" s="269"/>
      <c r="BO809" s="598" t="str">
        <f t="shared" si="335"/>
        <v/>
      </c>
      <c r="BP809" s="598" t="str">
        <f t="shared" si="335"/>
        <v/>
      </c>
      <c r="BQ809" s="269"/>
      <c r="BR809" s="598" t="str">
        <f t="shared" si="336"/>
        <v/>
      </c>
      <c r="BS809" s="598" t="str">
        <f t="shared" si="336"/>
        <v/>
      </c>
      <c r="BT809" s="269"/>
      <c r="BU809" s="598" t="str">
        <f t="shared" si="337"/>
        <v/>
      </c>
      <c r="BV809" s="598" t="str">
        <f t="shared" si="337"/>
        <v/>
      </c>
      <c r="BW809" s="269"/>
      <c r="BX809" s="481"/>
    </row>
    <row r="810" spans="1:76" s="2" customFormat="1" ht="14">
      <c r="A810" s="159">
        <v>18</v>
      </c>
      <c r="B810" s="301" t="str">
        <f t="shared" si="327"/>
        <v xml:space="preserve">: </v>
      </c>
      <c r="C810" s="168"/>
      <c r="D810" s="162"/>
      <c r="E810" s="162"/>
      <c r="F810" s="169"/>
      <c r="G810" s="161"/>
      <c r="H810" s="162"/>
      <c r="I810" s="162"/>
      <c r="J810" s="170"/>
      <c r="K810" s="170"/>
      <c r="L810" s="170"/>
      <c r="M810" s="659" t="e">
        <f>#REF!</f>
        <v>#REF!</v>
      </c>
      <c r="N810" s="163"/>
      <c r="O810" s="163"/>
      <c r="P810" s="165"/>
      <c r="Q810" s="365"/>
      <c r="R810" s="259" t="str">
        <f t="shared" si="338"/>
        <v/>
      </c>
      <c r="S810" s="260" t="str">
        <f>IF(R810="","",IF(R821="Y",T810,IF(R810&gt;=R813-$AA$35*R817,IF(R810&lt;=R813+$AA$35*R817,R810,""),"")))</f>
        <v/>
      </c>
      <c r="T810" s="259" t="str">
        <f t="shared" si="339"/>
        <v/>
      </c>
      <c r="U810" s="259" t="e">
        <f t="shared" si="328"/>
        <v>#REF!</v>
      </c>
      <c r="V810" s="39"/>
      <c r="W810" s="39"/>
      <c r="Y810" s="526"/>
      <c r="Z810" s="5"/>
      <c r="AA810" s="5"/>
      <c r="AB810" s="5"/>
      <c r="AC810" s="5"/>
      <c r="AD810" s="5"/>
      <c r="AE810" s="5"/>
      <c r="AF810" s="5"/>
      <c r="AG810" s="5"/>
      <c r="AH810" s="5"/>
      <c r="AI810" s="5"/>
      <c r="AJ810" s="5"/>
      <c r="AK810" s="5"/>
      <c r="AL810" s="5"/>
      <c r="AM810" s="5"/>
      <c r="AN810" s="5"/>
      <c r="AO810" s="481"/>
      <c r="AP810" s="269"/>
      <c r="AQ810" s="269"/>
      <c r="AR810" s="600"/>
      <c r="AS810" s="269"/>
      <c r="AT810" s="598" t="str">
        <f t="shared" si="340"/>
        <v/>
      </c>
      <c r="AU810" s="598" t="str">
        <f t="shared" si="340"/>
        <v/>
      </c>
      <c r="AV810" s="269"/>
      <c r="AW810" s="598" t="str">
        <f t="shared" si="329"/>
        <v/>
      </c>
      <c r="AX810" s="598" t="str">
        <f t="shared" si="329"/>
        <v/>
      </c>
      <c r="AY810" s="269"/>
      <c r="AZ810" s="598" t="str">
        <f t="shared" si="330"/>
        <v/>
      </c>
      <c r="BA810" s="598" t="str">
        <f t="shared" si="330"/>
        <v/>
      </c>
      <c r="BB810" s="269"/>
      <c r="BC810" s="598" t="str">
        <f t="shared" si="331"/>
        <v/>
      </c>
      <c r="BD810" s="598" t="str">
        <f t="shared" si="331"/>
        <v/>
      </c>
      <c r="BE810" s="269"/>
      <c r="BF810" s="598" t="str">
        <f t="shared" si="332"/>
        <v/>
      </c>
      <c r="BG810" s="598" t="str">
        <f t="shared" si="332"/>
        <v/>
      </c>
      <c r="BH810" s="269"/>
      <c r="BI810" s="598" t="str">
        <f t="shared" si="333"/>
        <v/>
      </c>
      <c r="BJ810" s="598" t="str">
        <f t="shared" si="333"/>
        <v/>
      </c>
      <c r="BK810" s="269"/>
      <c r="BL810" s="598" t="str">
        <f t="shared" si="334"/>
        <v/>
      </c>
      <c r="BM810" s="598" t="str">
        <f t="shared" si="334"/>
        <v/>
      </c>
      <c r="BN810" s="269"/>
      <c r="BO810" s="598" t="str">
        <f t="shared" si="335"/>
        <v/>
      </c>
      <c r="BP810" s="598" t="str">
        <f t="shared" si="335"/>
        <v/>
      </c>
      <c r="BQ810" s="269"/>
      <c r="BR810" s="598" t="str">
        <f t="shared" si="336"/>
        <v/>
      </c>
      <c r="BS810" s="598" t="str">
        <f t="shared" si="336"/>
        <v/>
      </c>
      <c r="BT810" s="269"/>
      <c r="BU810" s="598" t="str">
        <f t="shared" si="337"/>
        <v/>
      </c>
      <c r="BV810" s="598" t="str">
        <f t="shared" si="337"/>
        <v/>
      </c>
      <c r="BW810" s="269"/>
      <c r="BX810" s="481"/>
    </row>
    <row r="811" spans="1:76" s="2" customFormat="1" ht="14">
      <c r="A811" s="159">
        <v>19</v>
      </c>
      <c r="B811" s="301" t="str">
        <f t="shared" si="327"/>
        <v xml:space="preserve">: </v>
      </c>
      <c r="C811" s="168"/>
      <c r="D811" s="162"/>
      <c r="E811" s="162"/>
      <c r="F811" s="169"/>
      <c r="G811" s="161"/>
      <c r="H811" s="162"/>
      <c r="I811" s="162"/>
      <c r="J811" s="170"/>
      <c r="K811" s="170"/>
      <c r="L811" s="170"/>
      <c r="M811" s="659" t="e">
        <f>#REF!</f>
        <v>#REF!</v>
      </c>
      <c r="N811" s="163"/>
      <c r="O811" s="163"/>
      <c r="P811" s="165"/>
      <c r="Q811" s="365"/>
      <c r="R811" s="259" t="str">
        <f t="shared" si="338"/>
        <v/>
      </c>
      <c r="S811" s="260" t="str">
        <f>IF(R811="","",IF(R821="Y",T811,IF(R811&gt;=R813-$AA$35*R817,IF(R811&lt;=R813+$AA$35*R817,R811,""),"")))</f>
        <v/>
      </c>
      <c r="T811" s="259" t="str">
        <f t="shared" si="339"/>
        <v/>
      </c>
      <c r="U811" s="259" t="e">
        <f t="shared" si="328"/>
        <v>#REF!</v>
      </c>
      <c r="V811" s="39"/>
      <c r="W811" s="39"/>
      <c r="Y811" s="526"/>
      <c r="Z811" s="5"/>
      <c r="AA811" s="5"/>
      <c r="AB811" s="5"/>
      <c r="AC811" s="5"/>
      <c r="AD811" s="5"/>
      <c r="AE811" s="5"/>
      <c r="AF811" s="5"/>
      <c r="AG811" s="5"/>
      <c r="AH811" s="5"/>
      <c r="AI811" s="5"/>
      <c r="AJ811" s="5"/>
      <c r="AK811" s="5"/>
      <c r="AL811" s="5"/>
      <c r="AM811" s="5"/>
      <c r="AN811" s="5"/>
      <c r="AO811" s="481"/>
      <c r="AP811" s="269"/>
      <c r="AQ811" s="269"/>
      <c r="AR811" s="600"/>
      <c r="AS811" s="269"/>
      <c r="AT811" s="598" t="str">
        <f t="shared" si="340"/>
        <v/>
      </c>
      <c r="AU811" s="598" t="str">
        <f t="shared" si="340"/>
        <v/>
      </c>
      <c r="AV811" s="269"/>
      <c r="AW811" s="598" t="str">
        <f t="shared" si="329"/>
        <v/>
      </c>
      <c r="AX811" s="598" t="str">
        <f t="shared" si="329"/>
        <v/>
      </c>
      <c r="AY811" s="269"/>
      <c r="AZ811" s="598" t="str">
        <f t="shared" si="330"/>
        <v/>
      </c>
      <c r="BA811" s="598" t="str">
        <f t="shared" si="330"/>
        <v/>
      </c>
      <c r="BB811" s="269"/>
      <c r="BC811" s="598" t="str">
        <f t="shared" si="331"/>
        <v/>
      </c>
      <c r="BD811" s="598" t="str">
        <f t="shared" si="331"/>
        <v/>
      </c>
      <c r="BE811" s="269"/>
      <c r="BF811" s="598" t="str">
        <f t="shared" si="332"/>
        <v/>
      </c>
      <c r="BG811" s="598" t="str">
        <f t="shared" si="332"/>
        <v/>
      </c>
      <c r="BH811" s="269"/>
      <c r="BI811" s="598" t="str">
        <f t="shared" si="333"/>
        <v/>
      </c>
      <c r="BJ811" s="598" t="str">
        <f t="shared" si="333"/>
        <v/>
      </c>
      <c r="BK811" s="269"/>
      <c r="BL811" s="598" t="str">
        <f t="shared" si="334"/>
        <v/>
      </c>
      <c r="BM811" s="598" t="str">
        <f t="shared" si="334"/>
        <v/>
      </c>
      <c r="BN811" s="269"/>
      <c r="BO811" s="598" t="str">
        <f t="shared" si="335"/>
        <v/>
      </c>
      <c r="BP811" s="598" t="str">
        <f t="shared" si="335"/>
        <v/>
      </c>
      <c r="BQ811" s="269"/>
      <c r="BR811" s="598" t="str">
        <f t="shared" si="336"/>
        <v/>
      </c>
      <c r="BS811" s="598" t="str">
        <f t="shared" si="336"/>
        <v/>
      </c>
      <c r="BT811" s="269"/>
      <c r="BU811" s="598" t="str">
        <f t="shared" si="337"/>
        <v/>
      </c>
      <c r="BV811" s="598" t="str">
        <f t="shared" si="337"/>
        <v/>
      </c>
      <c r="BW811" s="269"/>
      <c r="BX811" s="481"/>
    </row>
    <row r="812" spans="1:76" s="2" customFormat="1" ht="14">
      <c r="A812" s="159">
        <v>20</v>
      </c>
      <c r="B812" s="301" t="str">
        <f t="shared" si="327"/>
        <v xml:space="preserve">: </v>
      </c>
      <c r="C812" s="168"/>
      <c r="D812" s="162"/>
      <c r="E812" s="162"/>
      <c r="F812" s="169"/>
      <c r="G812" s="161"/>
      <c r="H812" s="162"/>
      <c r="I812" s="162"/>
      <c r="J812" s="170"/>
      <c r="K812" s="170"/>
      <c r="L812" s="170"/>
      <c r="M812" s="659" t="e">
        <f>#REF!</f>
        <v>#REF!</v>
      </c>
      <c r="N812" s="163"/>
      <c r="O812" s="163"/>
      <c r="P812" s="165"/>
      <c r="Q812" s="365"/>
      <c r="R812" s="259" t="str">
        <f t="shared" si="338"/>
        <v/>
      </c>
      <c r="S812" s="260" t="str">
        <f>IF(R812="","",IF(R821="Y",T812,IF(R812&gt;=R813-$AA$35*R817,IF(R812&lt;=R813+$AA$35*R817,R812,""),"")))</f>
        <v/>
      </c>
      <c r="T812" s="259" t="str">
        <f t="shared" si="339"/>
        <v/>
      </c>
      <c r="U812" s="259" t="e">
        <f t="shared" si="328"/>
        <v>#REF!</v>
      </c>
      <c r="V812" s="39"/>
      <c r="W812" s="39"/>
      <c r="Y812" s="526"/>
      <c r="Z812" s="5"/>
      <c r="AA812" s="5"/>
      <c r="AB812" s="5"/>
      <c r="AC812" s="5"/>
      <c r="AD812" s="5"/>
      <c r="AE812" s="5"/>
      <c r="AF812" s="5"/>
      <c r="AG812" s="5"/>
      <c r="AH812" s="5"/>
      <c r="AI812" s="5"/>
      <c r="AJ812" s="5"/>
      <c r="AK812" s="5"/>
      <c r="AL812" s="5"/>
      <c r="AM812" s="5"/>
      <c r="AN812" s="5"/>
      <c r="AO812" s="481"/>
      <c r="AP812" s="269"/>
      <c r="AQ812" s="269"/>
      <c r="AR812" s="600"/>
      <c r="AS812" s="269"/>
      <c r="AT812" s="598" t="str">
        <f t="shared" si="340"/>
        <v/>
      </c>
      <c r="AU812" s="598" t="str">
        <f t="shared" si="340"/>
        <v/>
      </c>
      <c r="AV812" s="269"/>
      <c r="AW812" s="598" t="str">
        <f t="shared" si="329"/>
        <v/>
      </c>
      <c r="AX812" s="598" t="str">
        <f t="shared" si="329"/>
        <v/>
      </c>
      <c r="AY812" s="269"/>
      <c r="AZ812" s="598" t="str">
        <f t="shared" si="330"/>
        <v/>
      </c>
      <c r="BA812" s="598" t="str">
        <f t="shared" si="330"/>
        <v/>
      </c>
      <c r="BB812" s="269"/>
      <c r="BC812" s="598" t="str">
        <f t="shared" si="331"/>
        <v/>
      </c>
      <c r="BD812" s="598" t="str">
        <f t="shared" si="331"/>
        <v/>
      </c>
      <c r="BE812" s="269"/>
      <c r="BF812" s="598" t="str">
        <f t="shared" si="332"/>
        <v/>
      </c>
      <c r="BG812" s="598" t="str">
        <f t="shared" si="332"/>
        <v/>
      </c>
      <c r="BH812" s="269"/>
      <c r="BI812" s="598" t="str">
        <f t="shared" si="333"/>
        <v/>
      </c>
      <c r="BJ812" s="598" t="str">
        <f t="shared" si="333"/>
        <v/>
      </c>
      <c r="BK812" s="269"/>
      <c r="BL812" s="598" t="str">
        <f t="shared" si="334"/>
        <v/>
      </c>
      <c r="BM812" s="598" t="str">
        <f t="shared" si="334"/>
        <v/>
      </c>
      <c r="BN812" s="269"/>
      <c r="BO812" s="598" t="str">
        <f t="shared" si="335"/>
        <v/>
      </c>
      <c r="BP812" s="598" t="str">
        <f t="shared" si="335"/>
        <v/>
      </c>
      <c r="BQ812" s="269"/>
      <c r="BR812" s="598" t="str">
        <f t="shared" si="336"/>
        <v/>
      </c>
      <c r="BS812" s="598" t="str">
        <f t="shared" si="336"/>
        <v/>
      </c>
      <c r="BT812" s="269"/>
      <c r="BU812" s="598" t="str">
        <f t="shared" si="337"/>
        <v/>
      </c>
      <c r="BV812" s="598" t="str">
        <f t="shared" si="337"/>
        <v/>
      </c>
      <c r="BW812" s="269"/>
      <c r="BX812" s="481"/>
    </row>
    <row r="813" spans="1:76" s="2" customFormat="1" ht="14">
      <c r="A813" s="172"/>
      <c r="B813" s="302" t="s">
        <v>159</v>
      </c>
      <c r="C813" s="173"/>
      <c r="D813" s="173"/>
      <c r="E813" s="173"/>
      <c r="F813" s="173"/>
      <c r="G813" s="174"/>
      <c r="H813" s="39"/>
      <c r="I813" s="175"/>
      <c r="J813" s="174"/>
      <c r="K813" s="174"/>
      <c r="L813" s="174" t="s">
        <v>99</v>
      </c>
      <c r="M813" s="174"/>
      <c r="N813" s="174"/>
      <c r="O813" s="165"/>
      <c r="P813" s="165"/>
      <c r="Q813" s="175" t="s">
        <v>31</v>
      </c>
      <c r="R813" s="261" t="e">
        <f>AVERAGE(R793:R812)</f>
        <v>#DIV/0!</v>
      </c>
      <c r="S813" s="261" t="e">
        <f>IF(R821="Y",SUM(S793:S812)/SUM(N793:N812),AVERAGE(S793:S812))</f>
        <v>#DIV/0!</v>
      </c>
      <c r="T813" s="262" t="e">
        <f>SUM(T793:T812)/SUM(N793:N812)</f>
        <v>#DIV/0!</v>
      </c>
      <c r="U813" s="269"/>
      <c r="V813" s="39"/>
      <c r="W813" s="39"/>
      <c r="Y813" s="601"/>
      <c r="Z813" s="5"/>
      <c r="AA813" s="5"/>
      <c r="AB813" s="5"/>
      <c r="AC813" s="5"/>
      <c r="AD813" s="5"/>
      <c r="AE813" s="5"/>
      <c r="AF813" s="5"/>
      <c r="AG813" s="5"/>
      <c r="AH813" s="5"/>
      <c r="AI813" s="5"/>
      <c r="AJ813" s="5"/>
      <c r="AK813" s="5"/>
      <c r="AL813" s="5"/>
      <c r="AM813" s="5"/>
      <c r="AN813" s="5"/>
      <c r="AO813" s="481"/>
      <c r="AP813" s="269"/>
      <c r="AQ813" s="269"/>
      <c r="AR813" s="269"/>
      <c r="AS813" s="602" t="s">
        <v>31</v>
      </c>
      <c r="AT813" s="603" t="e">
        <f>AVERAGE(AT793:AT812)</f>
        <v>#DIV/0!</v>
      </c>
      <c r="AU813" s="603" t="e">
        <f>SUM(AU793:AU812)/COUNTIF(AU793:AU812,"&gt;0")</f>
        <v>#DIV/0!</v>
      </c>
      <c r="AV813" s="602"/>
      <c r="AW813" s="603" t="e">
        <f>AVERAGE(AW793:AW812)</f>
        <v>#DIV/0!</v>
      </c>
      <c r="AX813" s="603" t="e">
        <f>SUM(AX793:AX812)/COUNTIF(AX793:AX812,"&gt;0")</f>
        <v>#DIV/0!</v>
      </c>
      <c r="AY813" s="269"/>
      <c r="AZ813" s="603" t="e">
        <f>AVERAGE(AZ793:AZ812)</f>
        <v>#DIV/0!</v>
      </c>
      <c r="BA813" s="603" t="e">
        <f>SUM(BA793:BA812)/COUNTIF(BA793:BA812,"&gt;0")</f>
        <v>#DIV/0!</v>
      </c>
      <c r="BB813" s="269"/>
      <c r="BC813" s="603" t="e">
        <f>AVERAGE(BC793:BC812)</f>
        <v>#DIV/0!</v>
      </c>
      <c r="BD813" s="603" t="e">
        <f>SUM(BD793:BD812)/COUNTIF(BD793:BD812,"&gt;0")</f>
        <v>#DIV/0!</v>
      </c>
      <c r="BE813" s="269"/>
      <c r="BF813" s="603" t="e">
        <f>AVERAGE(BF793:BF812)</f>
        <v>#DIV/0!</v>
      </c>
      <c r="BG813" s="603" t="e">
        <f>SUM(BG793:BG812)/COUNTIF(BG793:BG812,"&gt;0")</f>
        <v>#DIV/0!</v>
      </c>
      <c r="BH813" s="269"/>
      <c r="BI813" s="603" t="e">
        <f>AVERAGE(BI793:BI812)</f>
        <v>#DIV/0!</v>
      </c>
      <c r="BJ813" s="603" t="e">
        <f>SUM(BJ793:BJ812)/COUNTIF(BJ793:BJ812,"&gt;0")</f>
        <v>#DIV/0!</v>
      </c>
      <c r="BK813" s="602"/>
      <c r="BL813" s="603" t="e">
        <f>AVERAGE(BL793:BL812)</f>
        <v>#DIV/0!</v>
      </c>
      <c r="BM813" s="603" t="e">
        <f>SUM(BM793:BM812)/COUNTIF(BM793:BM812,"&gt;0")</f>
        <v>#DIV/0!</v>
      </c>
      <c r="BN813" s="269"/>
      <c r="BO813" s="603" t="e">
        <f>AVERAGE(BO793:BO812)</f>
        <v>#DIV/0!</v>
      </c>
      <c r="BP813" s="603" t="e">
        <f>SUM(BP793:BP812)/COUNTIF(BP793:BP812,"&gt;0")</f>
        <v>#DIV/0!</v>
      </c>
      <c r="BQ813" s="269"/>
      <c r="BR813" s="603" t="e">
        <f>AVERAGE(BR793:BR812)</f>
        <v>#DIV/0!</v>
      </c>
      <c r="BS813" s="603" t="e">
        <f>SUM(BS793:BS812)/COUNTIF(BS793:BS812,"&gt;0")</f>
        <v>#DIV/0!</v>
      </c>
      <c r="BT813" s="269"/>
      <c r="BU813" s="603" t="e">
        <f>AVERAGE(BU793:BU812)</f>
        <v>#DIV/0!</v>
      </c>
      <c r="BV813" s="603" t="e">
        <f>SUM(BV793:BV812)/COUNTIF(BV793:BV812,"&gt;0")</f>
        <v>#DIV/0!</v>
      </c>
      <c r="BW813" s="269"/>
      <c r="BX813" s="481"/>
    </row>
    <row r="814" spans="1:76" s="2" customFormat="1" ht="15">
      <c r="A814" s="172"/>
      <c r="B814" s="302" t="s">
        <v>160</v>
      </c>
      <c r="C814" s="173" t="s">
        <v>112</v>
      </c>
      <c r="D814" s="840"/>
      <c r="E814" s="841"/>
      <c r="F814" s="841"/>
      <c r="G814" s="841"/>
      <c r="H814" s="841"/>
      <c r="I814" s="841"/>
      <c r="J814" s="842"/>
      <c r="K814" s="174"/>
      <c r="L814" s="174"/>
      <c r="M814" s="174"/>
      <c r="N814" s="174"/>
      <c r="O814" s="165"/>
      <c r="P814" s="165"/>
      <c r="Q814" s="366" t="s">
        <v>33</v>
      </c>
      <c r="R814" s="367" t="e">
        <f>R813+U814*R817</f>
        <v>#DIV/0!</v>
      </c>
      <c r="S814" s="367" t="e">
        <f>S813+U814*S817</f>
        <v>#DIV/0!</v>
      </c>
      <c r="T814" s="367" t="e">
        <f>T813+U814*T817</f>
        <v>#DIV/0!</v>
      </c>
      <c r="U814" s="368">
        <v>1</v>
      </c>
      <c r="V814" s="50" t="s">
        <v>142</v>
      </c>
      <c r="W814" s="39"/>
      <c r="X814" t="s">
        <v>273</v>
      </c>
      <c r="Y814" s="605"/>
      <c r="Z814" s="5"/>
      <c r="AA814" s="5"/>
      <c r="AB814" s="5"/>
      <c r="AC814" s="5"/>
      <c r="AD814" s="5"/>
      <c r="AE814" s="5"/>
      <c r="AF814" s="5"/>
      <c r="AG814" s="5"/>
      <c r="AH814" s="5"/>
      <c r="AI814" s="5"/>
      <c r="AJ814" s="5"/>
      <c r="AK814" s="5"/>
      <c r="AL814" s="5"/>
      <c r="AM814" s="5"/>
      <c r="AN814" s="5"/>
      <c r="AO814" s="481"/>
      <c r="AP814" s="269"/>
      <c r="AQ814" s="269"/>
      <c r="AR814" s="269"/>
      <c r="AS814" s="606" t="s">
        <v>33</v>
      </c>
      <c r="AT814" s="607" t="e">
        <f>AT813+(AT819*AT816)</f>
        <v>#DIV/0!</v>
      </c>
      <c r="AU814" s="607" t="e">
        <f>AU813+(AU819*AT816)</f>
        <v>#DIV/0!</v>
      </c>
      <c r="AV814" s="606"/>
      <c r="AW814" s="607" t="e">
        <f>AW813+(AW819*AW816)</f>
        <v>#DIV/0!</v>
      </c>
      <c r="AX814" s="607" t="e">
        <f>AX813+(AX819*AW816)</f>
        <v>#DIV/0!</v>
      </c>
      <c r="AY814" s="269"/>
      <c r="AZ814" s="607" t="e">
        <f>AZ813+(AZ819*AZ816)</f>
        <v>#DIV/0!</v>
      </c>
      <c r="BA814" s="607" t="e">
        <f>BA813+(BA819*AZ816)</f>
        <v>#DIV/0!</v>
      </c>
      <c r="BB814" s="269"/>
      <c r="BC814" s="607" t="e">
        <f>BC813+(BC819*BC816)</f>
        <v>#DIV/0!</v>
      </c>
      <c r="BD814" s="607" t="e">
        <f>BD813+(BD819*BC816)</f>
        <v>#DIV/0!</v>
      </c>
      <c r="BE814" s="269"/>
      <c r="BF814" s="607" t="e">
        <f>BF813+(BF819*BF816)</f>
        <v>#DIV/0!</v>
      </c>
      <c r="BG814" s="607" t="e">
        <f>BG813+(BG819*BF816)</f>
        <v>#DIV/0!</v>
      </c>
      <c r="BH814" s="269"/>
      <c r="BI814" s="607" t="e">
        <f>BI813+(BI819*BI816)</f>
        <v>#DIV/0!</v>
      </c>
      <c r="BJ814" s="607" t="e">
        <f>BJ813+(BJ819*BI816)</f>
        <v>#DIV/0!</v>
      </c>
      <c r="BK814" s="606"/>
      <c r="BL814" s="607" t="e">
        <f>BL813+(BL819*BL816)</f>
        <v>#DIV/0!</v>
      </c>
      <c r="BM814" s="607" t="e">
        <f>BM813+(BM819*BL816)</f>
        <v>#DIV/0!</v>
      </c>
      <c r="BN814" s="269"/>
      <c r="BO814" s="607" t="e">
        <f>BO813+(BO819*BO816)</f>
        <v>#DIV/0!</v>
      </c>
      <c r="BP814" s="607" t="e">
        <f>BP813+(BP819*BO816)</f>
        <v>#DIV/0!</v>
      </c>
      <c r="BQ814" s="269"/>
      <c r="BR814" s="607" t="e">
        <f>BR813+(BR819*BR816)</f>
        <v>#DIV/0!</v>
      </c>
      <c r="BS814" s="607" t="e">
        <f>BS813+(BS819*BR816)</f>
        <v>#DIV/0!</v>
      </c>
      <c r="BT814" s="269"/>
      <c r="BU814" s="607" t="e">
        <f>BU813+(BU819*BU816)</f>
        <v>#DIV/0!</v>
      </c>
      <c r="BV814" s="607" t="e">
        <f>BV813+(BV819*BU816)</f>
        <v>#DIV/0!</v>
      </c>
      <c r="BW814" s="269"/>
      <c r="BX814" s="481"/>
    </row>
    <row r="815" spans="1:76" s="2" customFormat="1" ht="15">
      <c r="A815" s="172"/>
      <c r="B815" s="302" t="s">
        <v>161</v>
      </c>
      <c r="C815" s="179"/>
      <c r="D815" s="843"/>
      <c r="E815" s="844"/>
      <c r="F815" s="844"/>
      <c r="G815" s="844"/>
      <c r="H815" s="844"/>
      <c r="I815" s="844"/>
      <c r="J815" s="845"/>
      <c r="K815" s="39"/>
      <c r="L815" s="39"/>
      <c r="M815" s="174"/>
      <c r="N815" s="174"/>
      <c r="O815" s="174"/>
      <c r="P815" s="174"/>
      <c r="Q815" s="366" t="s">
        <v>32</v>
      </c>
      <c r="R815" s="367" t="e">
        <f>IF($X815="Y",MIN(R793:R812),R813-$U815*R817)</f>
        <v>#DIV/0!</v>
      </c>
      <c r="S815" s="367" t="e">
        <f>IF($X815="Y",MIN(S793:S812),S813-$U815*S817)</f>
        <v>#DIV/0!</v>
      </c>
      <c r="T815" s="367" t="e">
        <f>IF($X815="Y",MIN(T793:T812),T813-$U815*T817)</f>
        <v>#DIV/0!</v>
      </c>
      <c r="U815" s="368">
        <v>1</v>
      </c>
      <c r="V815" s="50" t="s">
        <v>143</v>
      </c>
      <c r="W815" s="39"/>
      <c r="X815" s="369" t="s">
        <v>36</v>
      </c>
      <c r="Y815" s="605"/>
      <c r="Z815" s="5"/>
      <c r="AA815" s="5"/>
      <c r="AB815" s="5"/>
      <c r="AC815" s="5"/>
      <c r="AD815" s="5"/>
      <c r="AE815" s="5"/>
      <c r="AF815" s="5"/>
      <c r="AG815" s="5"/>
      <c r="AH815" s="5"/>
      <c r="AI815" s="5"/>
      <c r="AJ815" s="5"/>
      <c r="AK815" s="5"/>
      <c r="AL815" s="5"/>
      <c r="AM815" s="5"/>
      <c r="AN815" s="5"/>
      <c r="AO815" s="481"/>
      <c r="AP815" s="269"/>
      <c r="AQ815" s="269"/>
      <c r="AR815" s="269"/>
      <c r="AS815" s="606" t="s">
        <v>32</v>
      </c>
      <c r="AT815" s="607" t="e">
        <f>AT813-(AT819*AT817)</f>
        <v>#DIV/0!</v>
      </c>
      <c r="AU815" s="607" t="e">
        <f>AU813-(AU819*AT817)</f>
        <v>#DIV/0!</v>
      </c>
      <c r="AV815" s="606"/>
      <c r="AW815" s="607" t="e">
        <f>AW813-(AW819*AW817)</f>
        <v>#DIV/0!</v>
      </c>
      <c r="AX815" s="607" t="e">
        <f>AX813-(AX819*AW817)</f>
        <v>#DIV/0!</v>
      </c>
      <c r="AY815" s="269"/>
      <c r="AZ815" s="607" t="e">
        <f>AZ813-(AZ819*AZ817)</f>
        <v>#DIV/0!</v>
      </c>
      <c r="BA815" s="607" t="e">
        <f>BA813-(BA819*AZ817)</f>
        <v>#DIV/0!</v>
      </c>
      <c r="BB815" s="269"/>
      <c r="BC815" s="607" t="e">
        <f>BC813-(BC819*BC817)</f>
        <v>#DIV/0!</v>
      </c>
      <c r="BD815" s="607" t="e">
        <f>BD813-(BD819*BC817)</f>
        <v>#DIV/0!</v>
      </c>
      <c r="BE815" s="269"/>
      <c r="BF815" s="607" t="e">
        <f>BF813-(BF819*BF817)</f>
        <v>#DIV/0!</v>
      </c>
      <c r="BG815" s="607" t="e">
        <f>BG813-(BG819*BF817)</f>
        <v>#DIV/0!</v>
      </c>
      <c r="BH815" s="269"/>
      <c r="BI815" s="607" t="e">
        <f>BI813-(BI819*BI817)</f>
        <v>#DIV/0!</v>
      </c>
      <c r="BJ815" s="607" t="e">
        <f>BJ813-(BJ819*BI817)</f>
        <v>#DIV/0!</v>
      </c>
      <c r="BK815" s="606"/>
      <c r="BL815" s="607" t="e">
        <f>BL813-(BL819*BL817)</f>
        <v>#DIV/0!</v>
      </c>
      <c r="BM815" s="607" t="e">
        <f>BM813-(BM819*BL817)</f>
        <v>#DIV/0!</v>
      </c>
      <c r="BN815" s="269"/>
      <c r="BO815" s="607" t="e">
        <f>BO813-(BO819*BO817)</f>
        <v>#DIV/0!</v>
      </c>
      <c r="BP815" s="607" t="e">
        <f>BP813-(BP819*BO817)</f>
        <v>#DIV/0!</v>
      </c>
      <c r="BQ815" s="269"/>
      <c r="BR815" s="607" t="e">
        <f>BR813-(BR819*BR817)</f>
        <v>#DIV/0!</v>
      </c>
      <c r="BS815" s="607" t="e">
        <f>BS813-(BS819*BR817)</f>
        <v>#DIV/0!</v>
      </c>
      <c r="BT815" s="269"/>
      <c r="BU815" s="607" t="e">
        <f>BU813-(BU819*BU817)</f>
        <v>#DIV/0!</v>
      </c>
      <c r="BV815" s="607" t="e">
        <f>BV813-(BV819*BU817)</f>
        <v>#DIV/0!</v>
      </c>
      <c r="BW815" s="269"/>
      <c r="BX815" s="481"/>
    </row>
    <row r="816" spans="1:76" s="2" customFormat="1" ht="14">
      <c r="A816" s="172"/>
      <c r="B816" s="303"/>
      <c r="C816" s="179"/>
      <c r="D816" s="843"/>
      <c r="E816" s="844"/>
      <c r="F816" s="844"/>
      <c r="G816" s="844"/>
      <c r="H816" s="844"/>
      <c r="I816" s="844"/>
      <c r="J816" s="845"/>
      <c r="K816" s="174"/>
      <c r="L816" s="174"/>
      <c r="M816" s="174"/>
      <c r="N816" s="174"/>
      <c r="O816" s="174"/>
      <c r="P816" s="174"/>
      <c r="Q816" s="176" t="s">
        <v>10</v>
      </c>
      <c r="R816" s="263" t="e">
        <f>IF((0.67*R817)&gt;R813,"no","yes")</f>
        <v>#DIV/0!</v>
      </c>
      <c r="S816" s="263" t="e">
        <f>IF((0.67*S817)&gt;S813,"no","yes")</f>
        <v>#DIV/0!</v>
      </c>
      <c r="T816" s="263" t="e">
        <f>IF((0.67*T817)&gt;T813,"no","yes")</f>
        <v>#DIV/0!</v>
      </c>
      <c r="U816" s="174"/>
      <c r="V816" s="174"/>
      <c r="W816" s="174"/>
      <c r="Y816" s="605"/>
      <c r="Z816" s="5"/>
      <c r="AA816" s="5"/>
      <c r="AB816" s="5"/>
      <c r="AC816" s="5"/>
      <c r="AD816" s="5"/>
      <c r="AE816" s="5"/>
      <c r="AF816" s="5"/>
      <c r="AG816" s="5"/>
      <c r="AH816" s="5"/>
      <c r="AI816" s="5"/>
      <c r="AJ816" s="5"/>
      <c r="AK816" s="5"/>
      <c r="AL816" s="5"/>
      <c r="AM816" s="5"/>
      <c r="AN816" s="5"/>
      <c r="AO816" s="481"/>
      <c r="AP816" s="265"/>
      <c r="AQ816" s="265"/>
      <c r="AR816" s="849" t="s">
        <v>132</v>
      </c>
      <c r="AS816" s="850"/>
      <c r="AT816" s="609">
        <v>1</v>
      </c>
      <c r="AU816" s="265"/>
      <c r="AV816" s="619"/>
      <c r="AW816" s="609">
        <v>1</v>
      </c>
      <c r="AX816" s="265"/>
      <c r="AY816" s="265"/>
      <c r="AZ816" s="609">
        <v>1</v>
      </c>
      <c r="BA816" s="265"/>
      <c r="BB816" s="265"/>
      <c r="BC816" s="609">
        <v>1</v>
      </c>
      <c r="BD816" s="265"/>
      <c r="BE816" s="265"/>
      <c r="BF816" s="609">
        <v>1</v>
      </c>
      <c r="BG816" s="265"/>
      <c r="BH816" s="265"/>
      <c r="BI816" s="609">
        <v>1</v>
      </c>
      <c r="BJ816" s="265"/>
      <c r="BK816" s="606"/>
      <c r="BL816" s="609">
        <v>1</v>
      </c>
      <c r="BM816" s="265"/>
      <c r="BN816" s="265"/>
      <c r="BO816" s="609">
        <v>1</v>
      </c>
      <c r="BP816" s="265"/>
      <c r="BQ816" s="265"/>
      <c r="BR816" s="609">
        <v>1</v>
      </c>
      <c r="BS816" s="265"/>
      <c r="BT816" s="265"/>
      <c r="BU816" s="609">
        <v>1</v>
      </c>
      <c r="BV816" s="265"/>
      <c r="BW816" s="265"/>
      <c r="BX816" s="481"/>
    </row>
    <row r="817" spans="1:76" s="2" customFormat="1" ht="14">
      <c r="A817" s="172"/>
      <c r="B817" s="303"/>
      <c r="C817" s="179"/>
      <c r="D817" s="843"/>
      <c r="E817" s="844"/>
      <c r="F817" s="844"/>
      <c r="G817" s="844"/>
      <c r="H817" s="844"/>
      <c r="I817" s="844"/>
      <c r="J817" s="845"/>
      <c r="K817" s="174"/>
      <c r="L817" s="174"/>
      <c r="M817" s="50"/>
      <c r="N817" s="50"/>
      <c r="O817" s="174"/>
      <c r="P817" s="174"/>
      <c r="Q817" s="176" t="s">
        <v>11</v>
      </c>
      <c r="R817" s="263" t="e">
        <f>_xlfn.STDEV.P(R793:R812)</f>
        <v>#DIV/0!</v>
      </c>
      <c r="S817" s="263" t="e">
        <f t="array" ref="S817">IF(R821="Y",SQRT(SUM(IFERROR(N793:N812*(R793:R812-(S813))^2,0))/((COUNTIFS(N793:N812,"&lt;&gt;"&amp;"")-1)/COUNTIFS(N793:N812,"&lt;&gt;"&amp;"")*SUM(N793:N812))),_xlfn.STDEV.P(S793:S812))</f>
        <v>#DIV/0!</v>
      </c>
      <c r="T817" s="263" t="e">
        <f t="array" ref="T817">SQRT(SUM(IFERROR(N793:N812*(R793:R812-(T813))^2,0))/((COUNTIFS(N793:N812,"&lt;&gt;"&amp;"")-1)/COUNTIFS(N793:N812,"&lt;&gt;"&amp;"")*SUM(N793:N812)))</f>
        <v>#DIV/0!</v>
      </c>
      <c r="U817" s="174"/>
      <c r="V817" s="174"/>
      <c r="W817" s="174"/>
      <c r="Y817" s="605"/>
      <c r="Z817" s="5"/>
      <c r="AA817" s="5"/>
      <c r="AB817" s="5"/>
      <c r="AC817" s="5"/>
      <c r="AD817" s="5"/>
      <c r="AE817" s="5"/>
      <c r="AF817" s="5"/>
      <c r="AG817" s="5"/>
      <c r="AH817" s="5"/>
      <c r="AI817" s="5"/>
      <c r="AJ817" s="5"/>
      <c r="AK817" s="5"/>
      <c r="AL817" s="5"/>
      <c r="AM817" s="5"/>
      <c r="AN817" s="5"/>
      <c r="AO817" s="481"/>
      <c r="AP817" s="265"/>
      <c r="AQ817" s="265"/>
      <c r="AR817" s="849"/>
      <c r="AS817" s="850"/>
      <c r="AT817" s="609">
        <v>1</v>
      </c>
      <c r="AU817" s="265"/>
      <c r="AV817" s="619"/>
      <c r="AW817" s="609">
        <v>1</v>
      </c>
      <c r="AX817" s="265"/>
      <c r="AY817" s="265"/>
      <c r="AZ817" s="609">
        <v>1</v>
      </c>
      <c r="BA817" s="265"/>
      <c r="BB817" s="265"/>
      <c r="BC817" s="609">
        <v>1</v>
      </c>
      <c r="BD817" s="265"/>
      <c r="BE817" s="265"/>
      <c r="BF817" s="609">
        <v>1</v>
      </c>
      <c r="BG817" s="265"/>
      <c r="BH817" s="265"/>
      <c r="BI817" s="609">
        <v>1</v>
      </c>
      <c r="BJ817" s="265"/>
      <c r="BK817" s="606"/>
      <c r="BL817" s="609">
        <v>1</v>
      </c>
      <c r="BM817" s="265"/>
      <c r="BN817" s="265"/>
      <c r="BO817" s="609">
        <v>1</v>
      </c>
      <c r="BP817" s="265"/>
      <c r="BQ817" s="265"/>
      <c r="BR817" s="609">
        <v>1</v>
      </c>
      <c r="BS817" s="265"/>
      <c r="BT817" s="265"/>
      <c r="BU817" s="609">
        <v>1</v>
      </c>
      <c r="BV817" s="265"/>
      <c r="BW817" s="265"/>
      <c r="BX817" s="481"/>
    </row>
    <row r="818" spans="1:76" s="2" customFormat="1" ht="14">
      <c r="A818" s="174"/>
      <c r="B818" s="265"/>
      <c r="C818" s="159"/>
      <c r="D818" s="843"/>
      <c r="E818" s="844"/>
      <c r="F818" s="844"/>
      <c r="G818" s="844"/>
      <c r="H818" s="844"/>
      <c r="I818" s="844"/>
      <c r="J818" s="845"/>
      <c r="K818" s="174"/>
      <c r="L818" s="174"/>
      <c r="M818" s="174"/>
      <c r="N818" s="174"/>
      <c r="O818" s="174"/>
      <c r="P818" s="174"/>
      <c r="Q818" s="183" t="s">
        <v>98</v>
      </c>
      <c r="R818" s="264">
        <f>COUNTIF(R793:R812,"&gt;0")</f>
        <v>0</v>
      </c>
      <c r="S818" s="264">
        <f>COUNTIF(S793:S812,"&gt;0")</f>
        <v>0</v>
      </c>
      <c r="T818" s="265"/>
      <c r="U818" s="184" t="s">
        <v>55</v>
      </c>
      <c r="V818" s="174"/>
      <c r="W818" s="174"/>
      <c r="Y818" s="526"/>
      <c r="Z818" s="5"/>
      <c r="AA818" s="5"/>
      <c r="AB818" s="5"/>
      <c r="AC818" s="5"/>
      <c r="AD818" s="5"/>
      <c r="AE818" s="5"/>
      <c r="AF818" s="5"/>
      <c r="AG818" s="5"/>
      <c r="AH818" s="5"/>
      <c r="AI818" s="5"/>
      <c r="AJ818" s="5"/>
      <c r="AK818" s="5"/>
      <c r="AL818" s="5"/>
      <c r="AM818" s="5"/>
      <c r="AN818" s="5"/>
      <c r="AO818" s="481"/>
      <c r="AP818" s="265"/>
      <c r="AQ818" s="265"/>
      <c r="AR818" s="265"/>
      <c r="AS818" s="606" t="s">
        <v>10</v>
      </c>
      <c r="AT818" s="607" t="e">
        <f>IF((0.67*AT819)&gt;AT813,"no","yes")</f>
        <v>#DIV/0!</v>
      </c>
      <c r="AU818" s="607" t="e">
        <f>IF((0.67*AU819)&gt;AU813,"no","yes")</f>
        <v>#DIV/0!</v>
      </c>
      <c r="AV818" s="606"/>
      <c r="AW818" s="607" t="e">
        <f>IF((0.67*AW819)&gt;AW813,"no","yes")</f>
        <v>#DIV/0!</v>
      </c>
      <c r="AX818" s="607" t="e">
        <f>IF((0.67*AX819)&gt;AX813,"no","yes")</f>
        <v>#DIV/0!</v>
      </c>
      <c r="AY818" s="265"/>
      <c r="AZ818" s="607" t="e">
        <f>IF((0.67*AZ819)&gt;AZ813,"no","yes")</f>
        <v>#DIV/0!</v>
      </c>
      <c r="BA818" s="607" t="e">
        <f>IF((0.67*BA819)&gt;BA813,"no","yes")</f>
        <v>#DIV/0!</v>
      </c>
      <c r="BB818" s="265"/>
      <c r="BC818" s="607" t="e">
        <f>IF((0.67*BC819)&gt;BC813,"no","yes")</f>
        <v>#DIV/0!</v>
      </c>
      <c r="BD818" s="607" t="e">
        <f>IF((0.67*BD819)&gt;BD813,"no","yes")</f>
        <v>#DIV/0!</v>
      </c>
      <c r="BE818" s="265"/>
      <c r="BF818" s="607" t="e">
        <f>IF((0.67*BF819)&gt;BF813,"no","yes")</f>
        <v>#DIV/0!</v>
      </c>
      <c r="BG818" s="607" t="e">
        <f>IF((0.67*BG819)&gt;BG813,"no","yes")</f>
        <v>#DIV/0!</v>
      </c>
      <c r="BH818" s="265"/>
      <c r="BI818" s="607" t="e">
        <f>IF((0.67*BI819)&gt;BI813,"no","yes")</f>
        <v>#DIV/0!</v>
      </c>
      <c r="BJ818" s="607" t="e">
        <f>IF((0.67*BJ819)&gt;BJ813,"no","yes")</f>
        <v>#DIV/0!</v>
      </c>
      <c r="BK818" s="611"/>
      <c r="BL818" s="607" t="e">
        <f>IF((0.67*BL819)&gt;BL813,"no","yes")</f>
        <v>#DIV/0!</v>
      </c>
      <c r="BM818" s="607" t="e">
        <f>IF((0.67*BM819)&gt;BM813,"no","yes")</f>
        <v>#DIV/0!</v>
      </c>
      <c r="BN818" s="265"/>
      <c r="BO818" s="607" t="e">
        <f>IF((0.67*BO819)&gt;BO813,"no","yes")</f>
        <v>#DIV/0!</v>
      </c>
      <c r="BP818" s="607" t="e">
        <f>IF((0.67*BP819)&gt;BP813,"no","yes")</f>
        <v>#DIV/0!</v>
      </c>
      <c r="BQ818" s="265"/>
      <c r="BR818" s="607" t="e">
        <f>IF((0.67*BR819)&gt;BR813,"no","yes")</f>
        <v>#DIV/0!</v>
      </c>
      <c r="BS818" s="607" t="e">
        <f>IF((0.67*BS819)&gt;BS813,"no","yes")</f>
        <v>#DIV/0!</v>
      </c>
      <c r="BT818" s="265"/>
      <c r="BU818" s="607" t="e">
        <f>IF((0.67*BU819)&gt;BU813,"no","yes")</f>
        <v>#DIV/0!</v>
      </c>
      <c r="BV818" s="607" t="e">
        <f>IF((0.67*BV819)&gt;BV813,"no","yes")</f>
        <v>#DIV/0!</v>
      </c>
      <c r="BW818" s="265"/>
      <c r="BX818" s="481"/>
    </row>
    <row r="819" spans="1:76" s="2" customFormat="1" ht="14">
      <c r="B819" s="5"/>
      <c r="C819" s="172"/>
      <c r="D819" s="843"/>
      <c r="E819" s="844"/>
      <c r="F819" s="844"/>
      <c r="G819" s="844"/>
      <c r="H819" s="844"/>
      <c r="I819" s="844"/>
      <c r="J819" s="845"/>
      <c r="K819" s="174"/>
      <c r="L819" s="174"/>
      <c r="M819" s="174"/>
      <c r="N819" s="174"/>
      <c r="O819" s="174"/>
      <c r="P819" s="174"/>
      <c r="Q819" s="174"/>
      <c r="R819" s="271"/>
      <c r="S819" s="267"/>
      <c r="T819" s="267"/>
      <c r="U819" s="185"/>
      <c r="V819" s="186"/>
      <c r="W819" s="187"/>
      <c r="Y819" s="526"/>
      <c r="Z819" s="5"/>
      <c r="AA819" s="5"/>
      <c r="AB819" s="5"/>
      <c r="AC819" s="5"/>
      <c r="AD819" s="5"/>
      <c r="AE819" s="5"/>
      <c r="AF819" s="5"/>
      <c r="AG819" s="5"/>
      <c r="AH819" s="5"/>
      <c r="AI819" s="5"/>
      <c r="AJ819" s="5"/>
      <c r="AK819" s="5"/>
      <c r="AL819" s="5"/>
      <c r="AM819" s="5"/>
      <c r="AN819" s="5"/>
      <c r="AO819" s="481"/>
      <c r="AP819" s="265"/>
      <c r="AQ819" s="265"/>
      <c r="AR819" s="265"/>
      <c r="AS819" s="606" t="s">
        <v>11</v>
      </c>
      <c r="AT819" s="607" t="e">
        <f>_xlfn.STDEV.P(AT793:AT812)</f>
        <v>#DIV/0!</v>
      </c>
      <c r="AU819" s="607" t="e">
        <f>_xlfn.STDEV.P(AU793:AU812)</f>
        <v>#DIV/0!</v>
      </c>
      <c r="AV819" s="606"/>
      <c r="AW819" s="607" t="e">
        <f>_xlfn.STDEV.P(AW793:AW812)</f>
        <v>#DIV/0!</v>
      </c>
      <c r="AX819" s="607" t="e">
        <f>_xlfn.STDEV.P(AX793:AX812)</f>
        <v>#DIV/0!</v>
      </c>
      <c r="AY819" s="265"/>
      <c r="AZ819" s="607" t="e">
        <f>_xlfn.STDEV.P(AZ793:AZ812)</f>
        <v>#DIV/0!</v>
      </c>
      <c r="BA819" s="607" t="e">
        <f>_xlfn.STDEV.P(BA793:BA812)</f>
        <v>#DIV/0!</v>
      </c>
      <c r="BB819" s="265"/>
      <c r="BC819" s="607" t="e">
        <f>_xlfn.STDEV.P(BC793:BC812)</f>
        <v>#DIV/0!</v>
      </c>
      <c r="BD819" s="607" t="e">
        <f>_xlfn.STDEV.P(BD793:BD812)</f>
        <v>#DIV/0!</v>
      </c>
      <c r="BE819" s="265"/>
      <c r="BF819" s="607" t="e">
        <f>_xlfn.STDEV.P(BF793:BF812)</f>
        <v>#DIV/0!</v>
      </c>
      <c r="BG819" s="607" t="e">
        <f>_xlfn.STDEV.P(BG793:BG812)</f>
        <v>#DIV/0!</v>
      </c>
      <c r="BH819" s="265"/>
      <c r="BI819" s="607" t="e">
        <f>_xlfn.STDEV.P(BI793:BI812)</f>
        <v>#DIV/0!</v>
      </c>
      <c r="BJ819" s="607" t="e">
        <f>_xlfn.STDEV.P(BJ793:BJ812)</f>
        <v>#DIV/0!</v>
      </c>
      <c r="BK819" s="265"/>
      <c r="BL819" s="607" t="e">
        <f>_xlfn.STDEV.P(BL793:BL812)</f>
        <v>#DIV/0!</v>
      </c>
      <c r="BM819" s="607" t="e">
        <f>_xlfn.STDEV.P(BM793:BM812)</f>
        <v>#DIV/0!</v>
      </c>
      <c r="BN819" s="265"/>
      <c r="BO819" s="607" t="e">
        <f>_xlfn.STDEV.P(BO793:BO812)</f>
        <v>#DIV/0!</v>
      </c>
      <c r="BP819" s="607" t="e">
        <f>_xlfn.STDEV.P(BP793:BP812)</f>
        <v>#DIV/0!</v>
      </c>
      <c r="BQ819" s="265"/>
      <c r="BR819" s="607" t="e">
        <f>_xlfn.STDEV.P(BR793:BR812)</f>
        <v>#DIV/0!</v>
      </c>
      <c r="BS819" s="607" t="e">
        <f>_xlfn.STDEV.P(BS793:BS812)</f>
        <v>#DIV/0!</v>
      </c>
      <c r="BT819" s="265"/>
      <c r="BU819" s="607" t="e">
        <f>_xlfn.STDEV.P(BU793:BU812)</f>
        <v>#DIV/0!</v>
      </c>
      <c r="BV819" s="607" t="e">
        <f>_xlfn.STDEV.P(BV793:BV812)</f>
        <v>#DIV/0!</v>
      </c>
      <c r="BW819" s="5"/>
      <c r="BX819" s="481"/>
    </row>
    <row r="820" spans="1:76" s="2" customFormat="1" ht="14">
      <c r="B820" s="5"/>
      <c r="C820" s="172"/>
      <c r="D820" s="843"/>
      <c r="E820" s="844"/>
      <c r="F820" s="844"/>
      <c r="G820" s="844"/>
      <c r="H820" s="844"/>
      <c r="I820" s="844"/>
      <c r="J820" s="845"/>
      <c r="K820" s="174"/>
      <c r="L820" s="174"/>
      <c r="M820" s="174"/>
      <c r="N820" s="174"/>
      <c r="O820" s="174"/>
      <c r="P820" s="174"/>
      <c r="Q820" s="174"/>
      <c r="R820" s="234" t="s">
        <v>137</v>
      </c>
      <c r="S820" s="165"/>
      <c r="T820" s="174"/>
      <c r="U820" s="189"/>
      <c r="V820" s="190"/>
      <c r="W820" s="191"/>
      <c r="Y820" s="526"/>
      <c r="Z820" s="5"/>
      <c r="AA820" s="5"/>
      <c r="AB820" s="5"/>
      <c r="AC820" s="5"/>
      <c r="AD820" s="5"/>
      <c r="AE820" s="5"/>
      <c r="AF820" s="5"/>
      <c r="AG820" s="5"/>
      <c r="AH820" s="5"/>
      <c r="AI820" s="5"/>
      <c r="AJ820" s="5"/>
      <c r="AK820" s="5"/>
      <c r="AL820" s="5"/>
      <c r="AM820" s="5"/>
      <c r="AN820" s="5"/>
      <c r="AO820" s="481"/>
      <c r="AP820" s="265"/>
      <c r="AQ820" s="265"/>
      <c r="AR820" s="265"/>
      <c r="AS820" s="611" t="s">
        <v>98</v>
      </c>
      <c r="AT820" s="612">
        <f>COUNTIF(AT793:AT812,"&gt;0")</f>
        <v>0</v>
      </c>
      <c r="AU820" s="612">
        <f>COUNTIF(AU793:AU812,"&gt;0")</f>
        <v>0</v>
      </c>
      <c r="AV820" s="611"/>
      <c r="AW820" s="612">
        <f>COUNTIF(AW793:AW812,"&gt;0")</f>
        <v>0</v>
      </c>
      <c r="AX820" s="612">
        <f>COUNTIF(AX793:AX812,"&gt;0")</f>
        <v>0</v>
      </c>
      <c r="AY820" s="265"/>
      <c r="AZ820" s="612">
        <f>COUNTIF(AZ793:AZ812,"&gt;0")</f>
        <v>0</v>
      </c>
      <c r="BA820" s="612">
        <f>COUNTIF(BA793:BA812,"&gt;0")</f>
        <v>0</v>
      </c>
      <c r="BB820" s="265"/>
      <c r="BC820" s="612">
        <f>COUNTIF(BC793:BC812,"&gt;0")</f>
        <v>0</v>
      </c>
      <c r="BD820" s="612">
        <f>COUNTIF(BD793:BD812,"&gt;0")</f>
        <v>0</v>
      </c>
      <c r="BE820" s="265"/>
      <c r="BF820" s="612">
        <f>COUNTIF(BF793:BF812,"&gt;0")</f>
        <v>0</v>
      </c>
      <c r="BG820" s="612">
        <f>COUNTIF(BG793:BG812,"&gt;0")</f>
        <v>0</v>
      </c>
      <c r="BH820" s="265"/>
      <c r="BI820" s="612">
        <f>COUNTIF(BI793:BI812,"&gt;0")</f>
        <v>0</v>
      </c>
      <c r="BJ820" s="612">
        <f>COUNTIF(BJ793:BJ812,"&gt;0")</f>
        <v>0</v>
      </c>
      <c r="BK820" s="265"/>
      <c r="BL820" s="612">
        <f>COUNTIF(BL793:BL812,"&gt;0")</f>
        <v>0</v>
      </c>
      <c r="BM820" s="612">
        <f>COUNTIF(BM793:BM812,"&gt;0")</f>
        <v>0</v>
      </c>
      <c r="BN820" s="265"/>
      <c r="BO820" s="612">
        <f>COUNTIF(BO793:BO812,"&gt;0")</f>
        <v>0</v>
      </c>
      <c r="BP820" s="612">
        <f>COUNTIF(BP793:BP812,"&gt;0")</f>
        <v>0</v>
      </c>
      <c r="BQ820" s="265"/>
      <c r="BR820" s="612">
        <f>COUNTIF(BR793:BR812,"&gt;0")</f>
        <v>0</v>
      </c>
      <c r="BS820" s="612">
        <f>COUNTIF(BS793:BS812,"&gt;0")</f>
        <v>0</v>
      </c>
      <c r="BT820" s="265"/>
      <c r="BU820" s="612">
        <f>COUNTIF(BU793:BU812,"&gt;0")</f>
        <v>0</v>
      </c>
      <c r="BV820" s="612">
        <f>COUNTIF(BV793:BV812,"&gt;0")</f>
        <v>0</v>
      </c>
      <c r="BW820" s="5"/>
      <c r="BX820" s="481"/>
    </row>
    <row r="821" spans="1:76" s="2" customFormat="1" ht="14">
      <c r="B821" s="5"/>
      <c r="C821" s="172"/>
      <c r="D821" s="843"/>
      <c r="E821" s="844"/>
      <c r="F821" s="844"/>
      <c r="G821" s="844"/>
      <c r="H821" s="844"/>
      <c r="I821" s="844"/>
      <c r="J821" s="845"/>
      <c r="K821" s="174"/>
      <c r="L821" s="174"/>
      <c r="M821" s="174"/>
      <c r="N821" s="174"/>
      <c r="O821" s="174"/>
      <c r="P821" s="174"/>
      <c r="Q821" s="174"/>
      <c r="R821" s="192" t="s">
        <v>36</v>
      </c>
      <c r="S821" s="165"/>
      <c r="T821" s="174"/>
      <c r="U821" s="189"/>
      <c r="V821" s="190"/>
      <c r="W821" s="191"/>
      <c r="Y821" s="526"/>
      <c r="Z821" s="5"/>
      <c r="AA821" s="5"/>
      <c r="AB821" s="5"/>
      <c r="AC821" s="5"/>
      <c r="AD821" s="5"/>
      <c r="AE821" s="5"/>
      <c r="AF821" s="5"/>
      <c r="AG821" s="5"/>
      <c r="AH821" s="5"/>
      <c r="AI821" s="5"/>
      <c r="AJ821" s="5"/>
      <c r="AK821" s="5"/>
      <c r="AL821" s="5"/>
      <c r="AM821" s="5"/>
      <c r="AN821" s="5"/>
      <c r="AO821" s="481"/>
      <c r="AP821" s="5"/>
      <c r="AQ821" s="5"/>
      <c r="AR821" s="5"/>
      <c r="AS821" s="310"/>
      <c r="AT821" s="310"/>
      <c r="AU821" s="310"/>
      <c r="AV821" s="310"/>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481"/>
    </row>
    <row r="822" spans="1:76" s="2" customFormat="1" ht="14">
      <c r="B822" s="5"/>
      <c r="C822" s="172"/>
      <c r="D822" s="843"/>
      <c r="E822" s="844"/>
      <c r="F822" s="844"/>
      <c r="G822" s="844"/>
      <c r="H822" s="844"/>
      <c r="I822" s="844"/>
      <c r="J822" s="845"/>
      <c r="K822" s="174"/>
      <c r="L822" s="174"/>
      <c r="M822" s="174"/>
      <c r="N822" s="174"/>
      <c r="O822" s="174"/>
      <c r="P822" s="174"/>
      <c r="Q822" s="174"/>
      <c r="R822" s="174"/>
      <c r="S822" s="165"/>
      <c r="T822" s="174"/>
      <c r="U822" s="193"/>
      <c r="V822" s="194"/>
      <c r="W822" s="195"/>
      <c r="Y822" s="526"/>
      <c r="Z822" s="5"/>
      <c r="AA822" s="5"/>
      <c r="AB822" s="5"/>
      <c r="AC822" s="5"/>
      <c r="AD822" s="5"/>
      <c r="AE822" s="5"/>
      <c r="AF822" s="5"/>
      <c r="AG822" s="5"/>
      <c r="AH822" s="5"/>
      <c r="AI822" s="5"/>
      <c r="AJ822" s="5"/>
      <c r="AK822" s="5"/>
      <c r="AL822" s="5"/>
      <c r="AM822" s="5"/>
      <c r="AN822" s="5"/>
      <c r="AO822" s="481"/>
      <c r="AP822" s="5"/>
      <c r="AQ822" s="5"/>
      <c r="AR822" s="5"/>
      <c r="AS822" s="310"/>
      <c r="AT822" s="310"/>
      <c r="AU822" s="310"/>
      <c r="AV822" s="310"/>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481"/>
    </row>
    <row r="823" spans="1:76" s="2" customFormat="1" ht="18">
      <c r="B823" s="5"/>
      <c r="C823" s="174"/>
      <c r="D823" s="846"/>
      <c r="E823" s="847"/>
      <c r="F823" s="847"/>
      <c r="G823" s="847"/>
      <c r="H823" s="847"/>
      <c r="I823" s="847"/>
      <c r="J823" s="848"/>
      <c r="S823" s="83"/>
      <c r="T823" s="174"/>
      <c r="U823" s="174"/>
      <c r="V823" s="174"/>
      <c r="W823" s="174"/>
      <c r="Y823" s="526"/>
      <c r="Z823" s="5"/>
      <c r="AA823" s="5"/>
      <c r="AB823" s="5"/>
      <c r="AC823" s="5"/>
      <c r="AD823" s="5"/>
      <c r="AE823" s="5"/>
      <c r="AF823" s="5"/>
      <c r="AG823" s="5"/>
      <c r="AH823" s="5"/>
      <c r="AI823" s="5"/>
      <c r="AJ823" s="5"/>
      <c r="AK823" s="5"/>
      <c r="AL823" s="5"/>
      <c r="AM823" s="5"/>
      <c r="AN823" s="5"/>
      <c r="AO823" s="615"/>
      <c r="AP823" s="627"/>
      <c r="AQ823" s="627"/>
      <c r="AR823" s="626"/>
      <c r="AS823" s="626"/>
      <c r="AT823" s="626"/>
      <c r="AU823" s="626"/>
      <c r="AV823" s="626"/>
      <c r="AW823" s="626"/>
      <c r="AX823" s="626"/>
      <c r="AY823" s="626"/>
      <c r="AZ823" s="626"/>
      <c r="BA823" s="626"/>
      <c r="BB823" s="626"/>
      <c r="BC823" s="626"/>
      <c r="BD823" s="626"/>
      <c r="BE823" s="626"/>
      <c r="BF823" s="626"/>
      <c r="BG823" s="626"/>
      <c r="BH823" s="626"/>
      <c r="BI823" s="626"/>
      <c r="BJ823" s="626"/>
      <c r="BK823" s="626"/>
      <c r="BL823" s="626"/>
      <c r="BM823" s="626"/>
      <c r="BN823" s="626"/>
      <c r="BO823" s="626"/>
      <c r="BP823" s="626"/>
      <c r="BQ823" s="626"/>
      <c r="BR823" s="626"/>
      <c r="BS823" s="626"/>
      <c r="BT823" s="626"/>
      <c r="BU823" s="626"/>
      <c r="BV823" s="626"/>
      <c r="BW823" s="626"/>
      <c r="BX823" s="615"/>
    </row>
    <row r="824" spans="1:76" s="2" customFormat="1" ht="14">
      <c r="A824" s="182" t="str">
        <f ca="1">HYPERLINK("#"&amp;"'"&amp;A$1&amp;"'!a1","Back to top")</f>
        <v>Back to top</v>
      </c>
      <c r="B824" s="304"/>
      <c r="S824" s="83"/>
      <c r="T824" s="83"/>
      <c r="U824" s="83"/>
      <c r="Y824" s="526"/>
      <c r="Z824" s="5"/>
      <c r="AA824" s="5"/>
      <c r="AB824" s="5"/>
      <c r="AC824" s="5"/>
      <c r="AD824" s="5"/>
      <c r="AE824" s="5"/>
      <c r="AF824" s="5"/>
      <c r="AG824" s="5"/>
      <c r="AH824" s="5"/>
      <c r="AI824" s="5"/>
      <c r="AJ824" s="5"/>
      <c r="AK824" s="5"/>
      <c r="AL824" s="5"/>
      <c r="AM824" s="5"/>
      <c r="AN824" s="5"/>
      <c r="AO824" s="481"/>
      <c r="AP824" s="310"/>
      <c r="AQ824" s="310"/>
      <c r="AR824" s="310"/>
      <c r="AS824" s="310"/>
      <c r="AT824" s="310"/>
      <c r="AU824" s="310"/>
      <c r="AV824" s="310"/>
      <c r="AW824" s="310"/>
      <c r="AX824" s="310"/>
      <c r="AY824" s="310"/>
      <c r="AZ824" s="310"/>
      <c r="BA824" s="310"/>
      <c r="BB824" s="310"/>
      <c r="BC824" s="310"/>
      <c r="BD824" s="310"/>
      <c r="BE824" s="310"/>
      <c r="BF824" s="310"/>
      <c r="BG824" s="310"/>
      <c r="BH824" s="310"/>
      <c r="BI824" s="310"/>
      <c r="BJ824" s="310"/>
      <c r="BK824" s="310"/>
      <c r="BL824" s="310"/>
      <c r="BM824" s="310"/>
      <c r="BN824" s="310"/>
      <c r="BO824" s="310"/>
      <c r="BP824" s="310"/>
      <c r="BQ824" s="310"/>
      <c r="BR824" s="310"/>
      <c r="BS824" s="310"/>
      <c r="BT824" s="310"/>
      <c r="BU824" s="310"/>
      <c r="BV824" s="310"/>
      <c r="BW824" s="310"/>
      <c r="BX824" s="481"/>
    </row>
    <row r="825" spans="1:76" s="2" customFormat="1" ht="14">
      <c r="A825" s="182"/>
      <c r="B825" s="304"/>
      <c r="S825" s="83"/>
      <c r="T825" s="83"/>
      <c r="U825" s="83"/>
      <c r="Y825" s="526"/>
      <c r="Z825" s="5"/>
      <c r="AA825" s="5"/>
      <c r="AB825" s="5"/>
      <c r="AC825" s="5"/>
      <c r="AD825" s="5"/>
      <c r="AE825" s="5"/>
      <c r="AF825" s="5"/>
      <c r="AG825" s="5"/>
      <c r="AH825" s="5"/>
      <c r="AI825" s="5"/>
      <c r="AJ825" s="5"/>
      <c r="AK825" s="5"/>
      <c r="AL825" s="5"/>
      <c r="AM825" s="5"/>
      <c r="AN825" s="5"/>
      <c r="AO825" s="481"/>
      <c r="AP825" s="310"/>
      <c r="AQ825" s="310"/>
      <c r="AR825" s="310"/>
      <c r="AS825" s="310"/>
      <c r="AT825" s="310"/>
      <c r="AU825" s="310"/>
      <c r="AV825" s="310"/>
      <c r="AW825" s="310"/>
      <c r="AX825" s="310"/>
      <c r="AY825" s="310"/>
      <c r="AZ825" s="310"/>
      <c r="BA825" s="310"/>
      <c r="BB825" s="310"/>
      <c r="BC825" s="310"/>
      <c r="BD825" s="310"/>
      <c r="BE825" s="310"/>
      <c r="BF825" s="310"/>
      <c r="BG825" s="310"/>
      <c r="BH825" s="310"/>
      <c r="BI825" s="310"/>
      <c r="BJ825" s="310"/>
      <c r="BK825" s="310"/>
      <c r="BL825" s="310"/>
      <c r="BM825" s="310"/>
      <c r="BN825" s="310"/>
      <c r="BO825" s="310"/>
      <c r="BP825" s="310"/>
      <c r="BQ825" s="310"/>
      <c r="BR825" s="310"/>
      <c r="BS825" s="310"/>
      <c r="BT825" s="310"/>
      <c r="BU825" s="310"/>
      <c r="BV825" s="310"/>
      <c r="BW825" s="310"/>
      <c r="BX825" s="481"/>
    </row>
    <row r="826" spans="1:76" s="220" customFormat="1" ht="28">
      <c r="A826" s="219" t="s">
        <v>285</v>
      </c>
      <c r="B826" s="307"/>
      <c r="S826" s="221"/>
      <c r="T826" s="221"/>
      <c r="U826" s="221"/>
      <c r="V826" s="221"/>
      <c r="Y826" s="628"/>
      <c r="Z826" s="628"/>
      <c r="AA826" s="628"/>
      <c r="AB826" s="628"/>
      <c r="AC826" s="628"/>
      <c r="AD826" s="628"/>
      <c r="AE826" s="628"/>
      <c r="AF826" s="628"/>
      <c r="AG826" s="628"/>
      <c r="AH826" s="628"/>
      <c r="AI826" s="628"/>
      <c r="AJ826" s="628"/>
      <c r="AK826" s="628"/>
      <c r="AL826" s="628"/>
      <c r="AM826" s="628"/>
      <c r="AN826" s="628"/>
      <c r="AO826" s="628"/>
      <c r="AP826" s="629"/>
      <c r="AQ826" s="629"/>
      <c r="AR826" s="629"/>
      <c r="AS826" s="629"/>
      <c r="AT826" s="629"/>
      <c r="AU826" s="629"/>
      <c r="AV826" s="629"/>
      <c r="AW826" s="629"/>
      <c r="AX826" s="629"/>
      <c r="AY826" s="629"/>
      <c r="AZ826" s="629"/>
      <c r="BA826" s="629"/>
      <c r="BB826" s="629"/>
      <c r="BC826" s="629"/>
      <c r="BD826" s="629"/>
      <c r="BE826" s="629"/>
      <c r="BF826" s="629"/>
      <c r="BG826" s="629"/>
      <c r="BH826" s="629"/>
      <c r="BI826" s="629"/>
      <c r="BJ826" s="629"/>
      <c r="BK826" s="629"/>
      <c r="BL826" s="629"/>
      <c r="BM826" s="629"/>
      <c r="BN826" s="629"/>
      <c r="BO826" s="629"/>
      <c r="BP826" s="629"/>
      <c r="BQ826" s="629"/>
      <c r="BR826" s="629"/>
      <c r="BS826" s="629"/>
      <c r="BT826" s="629"/>
      <c r="BU826" s="629"/>
      <c r="BV826" s="629"/>
      <c r="BW826" s="629"/>
      <c r="BX826" s="628"/>
    </row>
    <row r="827" spans="1:76" s="83" customFormat="1" ht="14">
      <c r="A827" s="182"/>
      <c r="B827" s="304"/>
      <c r="Y827" s="526"/>
      <c r="Z827" s="270"/>
      <c r="AA827" s="270"/>
      <c r="AB827" s="270"/>
      <c r="AC827" s="270"/>
      <c r="AD827" s="270"/>
      <c r="AE827" s="270"/>
      <c r="AF827" s="270"/>
      <c r="AG827" s="270"/>
      <c r="AH827" s="270"/>
      <c r="AI827" s="270"/>
      <c r="AJ827" s="270"/>
      <c r="AK827" s="270"/>
      <c r="AL827" s="270"/>
      <c r="AM827" s="270"/>
      <c r="AN827" s="270"/>
      <c r="AO827" s="526"/>
      <c r="AP827" s="310"/>
      <c r="AQ827" s="310"/>
      <c r="AR827" s="310"/>
      <c r="AS827" s="310"/>
      <c r="AT827" s="310"/>
      <c r="AU827" s="310"/>
      <c r="AV827" s="310"/>
      <c r="AW827" s="310"/>
      <c r="AX827" s="310"/>
      <c r="AY827" s="310"/>
      <c r="AZ827" s="310"/>
      <c r="BA827" s="310"/>
      <c r="BB827" s="310"/>
      <c r="BC827" s="310"/>
      <c r="BD827" s="310"/>
      <c r="BE827" s="310"/>
      <c r="BF827" s="310"/>
      <c r="BG827" s="310"/>
      <c r="BH827" s="310"/>
      <c r="BI827" s="310"/>
      <c r="BJ827" s="310"/>
      <c r="BK827" s="310"/>
      <c r="BL827" s="310"/>
      <c r="BM827" s="310"/>
      <c r="BN827" s="310"/>
      <c r="BO827" s="310"/>
      <c r="BP827" s="310"/>
      <c r="BQ827" s="310"/>
      <c r="BR827" s="310"/>
      <c r="BS827" s="310"/>
      <c r="BT827" s="310"/>
      <c r="BU827" s="310"/>
      <c r="BV827" s="310"/>
      <c r="BW827" s="310"/>
      <c r="BX827" s="526"/>
    </row>
    <row r="828" spans="1:76" s="22" customFormat="1" ht="18">
      <c r="A828" s="138">
        <f>A790+1</f>
        <v>23</v>
      </c>
      <c r="B828" s="298"/>
      <c r="C828" s="139" t="str">
        <f>Variable26</f>
        <v>2005-2014 Average CONVENTIONAL Fuel Price per functional unit</v>
      </c>
      <c r="D828" s="196"/>
      <c r="E828" s="196"/>
      <c r="F828" s="196"/>
      <c r="G828" s="196"/>
      <c r="J828" s="196"/>
      <c r="K828" s="196"/>
      <c r="L828" s="140"/>
      <c r="M828" s="140"/>
      <c r="N828" s="140"/>
      <c r="R828" s="839" t="s">
        <v>154</v>
      </c>
      <c r="S828" s="839"/>
      <c r="T828" s="839"/>
      <c r="U828" s="839"/>
      <c r="Y828" s="585"/>
      <c r="Z828" s="416"/>
      <c r="AA828" s="416"/>
      <c r="AB828" s="416"/>
      <c r="AC828" s="416"/>
      <c r="AD828" s="416"/>
      <c r="AE828" s="416"/>
      <c r="AF828" s="416"/>
      <c r="AG828" s="416"/>
      <c r="AH828" s="416"/>
      <c r="AI828" s="416"/>
      <c r="AJ828" s="416"/>
      <c r="AK828" s="416"/>
      <c r="AL828" s="416"/>
      <c r="AM828" s="416"/>
      <c r="AN828" s="416"/>
      <c r="AO828" s="416"/>
      <c r="AP828" s="568">
        <f>A828</f>
        <v>23</v>
      </c>
      <c r="AQ828" s="568" t="str">
        <f>C828</f>
        <v>2005-2014 Average CONVENTIONAL Fuel Price per functional unit</v>
      </c>
      <c r="AR828" s="416"/>
      <c r="AS828" s="585"/>
      <c r="AT828" s="585"/>
      <c r="AU828" s="585"/>
      <c r="AV828" s="585"/>
      <c r="AW828" s="416"/>
      <c r="AX828" s="416"/>
      <c r="AY828" s="416"/>
      <c r="AZ828" s="416"/>
      <c r="BA828" s="416"/>
      <c r="BB828" s="416"/>
      <c r="BC828" s="416"/>
      <c r="BD828" s="416"/>
      <c r="BE828" s="416"/>
      <c r="BF828" s="416"/>
      <c r="BG828" s="416"/>
      <c r="BH828" s="416"/>
      <c r="BI828" s="416"/>
      <c r="BJ828" s="416"/>
      <c r="BK828" s="416"/>
      <c r="BL828" s="416"/>
      <c r="BM828" s="416"/>
      <c r="BN828" s="416"/>
      <c r="BO828" s="416"/>
      <c r="BP828" s="416"/>
      <c r="BQ828" s="416"/>
      <c r="BR828" s="416"/>
      <c r="BS828" s="416"/>
      <c r="BT828" s="416"/>
      <c r="BU828" s="416"/>
      <c r="BV828" s="416"/>
      <c r="BW828" s="416"/>
      <c r="BX828" s="416"/>
    </row>
    <row r="829" spans="1:76" s="2" customFormat="1" ht="14">
      <c r="A829" s="199"/>
      <c r="B829" s="299"/>
      <c r="C829" s="199"/>
      <c r="D829" s="130"/>
      <c r="E829" s="130"/>
      <c r="F829" s="130"/>
      <c r="G829" s="130"/>
      <c r="J829" s="130"/>
      <c r="K829" s="130"/>
      <c r="L829" s="174"/>
      <c r="M829" s="174"/>
      <c r="N829" s="174"/>
      <c r="S829" s="83"/>
      <c r="T829" s="83"/>
      <c r="Y829" s="526"/>
      <c r="Z829" s="5"/>
      <c r="AA829" s="5"/>
      <c r="AB829" s="5"/>
      <c r="AC829" s="5"/>
      <c r="AD829" s="5"/>
      <c r="AE829" s="5"/>
      <c r="AF829" s="5"/>
      <c r="AG829" s="5"/>
      <c r="AH829" s="5"/>
      <c r="AI829" s="5"/>
      <c r="AJ829" s="5"/>
      <c r="AK829" s="5"/>
      <c r="AL829" s="5"/>
      <c r="AM829" s="5"/>
      <c r="AN829" s="5"/>
      <c r="AO829" s="481"/>
      <c r="AP829" s="269"/>
      <c r="AQ829" s="269"/>
      <c r="AR829" s="269"/>
      <c r="AS829" s="269"/>
      <c r="AT829" s="586" t="s">
        <v>230</v>
      </c>
      <c r="AU829" s="586"/>
      <c r="AV829" s="269"/>
      <c r="AW829" s="586" t="s">
        <v>1</v>
      </c>
      <c r="AX829" s="586"/>
      <c r="AY829" s="269"/>
      <c r="AZ829" s="586" t="s">
        <v>2</v>
      </c>
      <c r="BA829" s="586"/>
      <c r="BB829" s="269"/>
      <c r="BC829" s="586" t="s">
        <v>283</v>
      </c>
      <c r="BD829" s="586"/>
      <c r="BE829" s="269"/>
      <c r="BF829" s="586" t="s">
        <v>284</v>
      </c>
      <c r="BG829" s="586"/>
      <c r="BH829" s="269"/>
      <c r="BI829" s="586" t="s">
        <v>3</v>
      </c>
      <c r="BJ829" s="586"/>
      <c r="BK829" s="269"/>
      <c r="BL829" s="586" t="s">
        <v>4</v>
      </c>
      <c r="BM829" s="586"/>
      <c r="BN829" s="269"/>
      <c r="BO829" s="586" t="s">
        <v>5</v>
      </c>
      <c r="BP829" s="586"/>
      <c r="BQ829" s="269"/>
      <c r="BR829" s="586" t="s">
        <v>6</v>
      </c>
      <c r="BS829" s="586"/>
      <c r="BT829" s="269"/>
      <c r="BU829" s="586" t="s">
        <v>34</v>
      </c>
      <c r="BV829" s="586"/>
      <c r="BW829" s="269"/>
      <c r="BX829" s="481"/>
    </row>
    <row r="830" spans="1:76" s="2" customFormat="1" ht="31" thickBot="1">
      <c r="A830" s="173" t="s">
        <v>39</v>
      </c>
      <c r="B830" s="300" t="s">
        <v>9</v>
      </c>
      <c r="C830" s="211" t="s">
        <v>139</v>
      </c>
      <c r="D830" s="4" t="s">
        <v>40</v>
      </c>
      <c r="E830" s="4" t="s">
        <v>234</v>
      </c>
      <c r="F830" s="211" t="s">
        <v>113</v>
      </c>
      <c r="G830" s="211" t="s">
        <v>424</v>
      </c>
      <c r="H830" s="4" t="s">
        <v>59</v>
      </c>
      <c r="I830" s="695" t="s">
        <v>425</v>
      </c>
      <c r="J830" s="212" t="s">
        <v>133</v>
      </c>
      <c r="K830" s="149" t="s">
        <v>140</v>
      </c>
      <c r="L830" s="222" t="s">
        <v>100</v>
      </c>
      <c r="M830" s="151" t="s">
        <v>141</v>
      </c>
      <c r="N830" s="152" t="s">
        <v>135</v>
      </c>
      <c r="O830" s="151" t="s">
        <v>57</v>
      </c>
      <c r="P830" s="153"/>
      <c r="Q830" s="363" t="s">
        <v>272</v>
      </c>
      <c r="R830" s="364" t="s">
        <v>56</v>
      </c>
      <c r="S830" s="258" t="s">
        <v>41</v>
      </c>
      <c r="T830" s="364" t="s">
        <v>136</v>
      </c>
      <c r="U830" s="419" t="s">
        <v>42</v>
      </c>
      <c r="V830" s="153"/>
      <c r="W830" s="153"/>
      <c r="Y830" s="526"/>
      <c r="Z830" s="5"/>
      <c r="AA830" s="5"/>
      <c r="AB830" s="5"/>
      <c r="AC830" s="5"/>
      <c r="AD830" s="5"/>
      <c r="AE830" s="5"/>
      <c r="AF830" s="5"/>
      <c r="AG830" s="5"/>
      <c r="AH830" s="5"/>
      <c r="AI830" s="5"/>
      <c r="AJ830" s="5"/>
      <c r="AK830" s="5"/>
      <c r="AL830" s="5"/>
      <c r="AM830" s="5"/>
      <c r="AN830" s="5"/>
      <c r="AO830" s="481"/>
      <c r="AP830" s="594"/>
      <c r="AQ830" s="594"/>
      <c r="AR830" s="419" t="s">
        <v>131</v>
      </c>
      <c r="AS830" s="594"/>
      <c r="AT830" s="596" t="s">
        <v>56</v>
      </c>
      <c r="AU830" s="258" t="s">
        <v>41</v>
      </c>
      <c r="AV830" s="594"/>
      <c r="AW830" s="596" t="s">
        <v>56</v>
      </c>
      <c r="AX830" s="258" t="s">
        <v>41</v>
      </c>
      <c r="AY830" s="594"/>
      <c r="AZ830" s="596" t="s">
        <v>56</v>
      </c>
      <c r="BA830" s="258" t="s">
        <v>41</v>
      </c>
      <c r="BB830" s="594"/>
      <c r="BC830" s="596" t="s">
        <v>56</v>
      </c>
      <c r="BD830" s="258" t="s">
        <v>41</v>
      </c>
      <c r="BE830" s="594"/>
      <c r="BF830" s="596" t="s">
        <v>56</v>
      </c>
      <c r="BG830" s="258" t="s">
        <v>41</v>
      </c>
      <c r="BH830" s="594"/>
      <c r="BI830" s="596" t="s">
        <v>56</v>
      </c>
      <c r="BJ830" s="258" t="s">
        <v>41</v>
      </c>
      <c r="BK830" s="594"/>
      <c r="BL830" s="596" t="s">
        <v>56</v>
      </c>
      <c r="BM830" s="258" t="s">
        <v>41</v>
      </c>
      <c r="BN830" s="594"/>
      <c r="BO830" s="596" t="s">
        <v>56</v>
      </c>
      <c r="BP830" s="258" t="s">
        <v>41</v>
      </c>
      <c r="BQ830" s="594"/>
      <c r="BR830" s="596" t="s">
        <v>56</v>
      </c>
      <c r="BS830" s="258" t="s">
        <v>41</v>
      </c>
      <c r="BT830" s="594"/>
      <c r="BU830" s="596" t="s">
        <v>56</v>
      </c>
      <c r="BV830" s="258" t="s">
        <v>41</v>
      </c>
      <c r="BW830" s="594"/>
      <c r="BX830" s="481"/>
    </row>
    <row r="831" spans="1:76" s="2" customFormat="1" ht="14">
      <c r="A831" s="159">
        <v>1</v>
      </c>
      <c r="B831" s="301" t="str">
        <f t="shared" ref="B831:B850" si="341">CONCATENATE(E831,": ",C831)</f>
        <v xml:space="preserve">: </v>
      </c>
      <c r="C831" s="160"/>
      <c r="D831" s="160"/>
      <c r="E831" s="160"/>
      <c r="F831" s="160"/>
      <c r="G831" s="161"/>
      <c r="H831" s="162"/>
      <c r="I831" s="162"/>
      <c r="J831" s="163"/>
      <c r="K831" s="164"/>
      <c r="L831" s="170"/>
      <c r="M831" s="659" t="s">
        <v>202</v>
      </c>
      <c r="N831" s="163"/>
      <c r="O831" s="163"/>
      <c r="P831" s="165"/>
      <c r="Q831" s="365"/>
      <c r="R831" s="259" t="str">
        <f>IF(Q831="Y","",IF(AND(L831="",J831=""),"",IF(L831="",J831,L831)))</f>
        <v/>
      </c>
      <c r="S831" s="260" t="str">
        <f>IF(R831="","",IF(R859="Y",T831,IF(R831&gt;=R851-$AA$35*R855,IF(R831&lt;=R851+$AA$35*R855,R831,""),"")))</f>
        <v/>
      </c>
      <c r="T831" s="259" t="str">
        <f>IF(Q831="Y","",IF(AND(L831="",J831=""),"",IF(L831="",J831*N831,L831*N831)))</f>
        <v/>
      </c>
      <c r="U831" s="259" t="str">
        <f t="shared" ref="U831:U850" si="342">IF(AND(M831="",K831=""),"",IF(M831="",K831,M831))</f>
        <v>$US2014/kWh</v>
      </c>
      <c r="V831" s="39"/>
      <c r="W831" s="39"/>
      <c r="Y831" s="526"/>
      <c r="Z831" s="5"/>
      <c r="AA831" s="5"/>
      <c r="AB831" s="5"/>
      <c r="AC831" s="5"/>
      <c r="AD831" s="5"/>
      <c r="AE831" s="5"/>
      <c r="AF831" s="5"/>
      <c r="AG831" s="5"/>
      <c r="AH831" s="5"/>
      <c r="AI831" s="5"/>
      <c r="AJ831" s="5"/>
      <c r="AK831" s="5"/>
      <c r="AL831" s="5"/>
      <c r="AM831" s="5"/>
      <c r="AN831" s="5"/>
      <c r="AO831" s="481"/>
      <c r="AP831" s="269"/>
      <c r="AQ831" s="269"/>
      <c r="AR831" s="597" t="str">
        <f>$U831</f>
        <v>$US2014/kWh</v>
      </c>
      <c r="AS831" s="269"/>
      <c r="AT831" s="598" t="str">
        <f t="shared" ref="AT831:AU850" si="343">IF($E831=$AT$47,R831,"")</f>
        <v/>
      </c>
      <c r="AU831" s="598" t="str">
        <f t="shared" si="343"/>
        <v/>
      </c>
      <c r="AV831" s="269"/>
      <c r="AW831" s="598" t="str">
        <f t="shared" ref="AW831:AX850" si="344">IF($E831=$AW$83,R831,"")</f>
        <v/>
      </c>
      <c r="AX831" s="598" t="str">
        <f t="shared" si="344"/>
        <v/>
      </c>
      <c r="AY831" s="269"/>
      <c r="AZ831" s="598" t="str">
        <f t="shared" ref="AZ831:BA850" si="345">IF($E831=$AZ$83,R831,"")</f>
        <v/>
      </c>
      <c r="BA831" s="598" t="str">
        <f t="shared" si="345"/>
        <v/>
      </c>
      <c r="BB831" s="269"/>
      <c r="BC831" s="598" t="str">
        <f t="shared" ref="BC831:BD850" si="346">IF($E831=$BC$83,R831,"")</f>
        <v/>
      </c>
      <c r="BD831" s="598" t="str">
        <f t="shared" si="346"/>
        <v/>
      </c>
      <c r="BE831" s="269"/>
      <c r="BF831" s="598" t="str">
        <f t="shared" ref="BF831:BG850" si="347">IF($E831=$BF$83,R831,"")</f>
        <v/>
      </c>
      <c r="BG831" s="598" t="str">
        <f t="shared" si="347"/>
        <v/>
      </c>
      <c r="BH831" s="269"/>
      <c r="BI831" s="598" t="str">
        <f t="shared" ref="BI831:BJ850" si="348">IF($E831=$BI$83,R831,"")</f>
        <v/>
      </c>
      <c r="BJ831" s="598" t="str">
        <f t="shared" si="348"/>
        <v/>
      </c>
      <c r="BK831" s="269"/>
      <c r="BL831" s="598" t="str">
        <f t="shared" ref="BL831:BM850" si="349">IF($E831=$BL$83,R831,"")</f>
        <v/>
      </c>
      <c r="BM831" s="598" t="str">
        <f t="shared" si="349"/>
        <v/>
      </c>
      <c r="BN831" s="269"/>
      <c r="BO831" s="598" t="str">
        <f t="shared" ref="BO831:BP850" si="350">IF($E831=$BO$83,R831,"")</f>
        <v/>
      </c>
      <c r="BP831" s="598" t="str">
        <f t="shared" si="350"/>
        <v/>
      </c>
      <c r="BQ831" s="269"/>
      <c r="BR831" s="598" t="str">
        <f t="shared" ref="BR831:BS850" si="351">IF($E831=$BR$83,R831,"")</f>
        <v/>
      </c>
      <c r="BS831" s="598" t="str">
        <f t="shared" si="351"/>
        <v/>
      </c>
      <c r="BT831" s="269"/>
      <c r="BU831" s="598" t="str">
        <f t="shared" ref="BU831:BV850" si="352">IF($E831=$BU$83,R831,"")</f>
        <v/>
      </c>
      <c r="BV831" s="598" t="str">
        <f t="shared" si="352"/>
        <v/>
      </c>
      <c r="BW831" s="269"/>
      <c r="BX831" s="481"/>
    </row>
    <row r="832" spans="1:76" s="2" customFormat="1" ht="14">
      <c r="A832" s="159">
        <v>2</v>
      </c>
      <c r="B832" s="301" t="str">
        <f t="shared" si="341"/>
        <v xml:space="preserve">: </v>
      </c>
      <c r="C832" s="160"/>
      <c r="D832" s="160"/>
      <c r="E832" s="160"/>
      <c r="F832" s="160"/>
      <c r="G832" s="161"/>
      <c r="H832" s="162"/>
      <c r="I832" s="162"/>
      <c r="J832" s="163"/>
      <c r="K832" s="163"/>
      <c r="L832" s="170"/>
      <c r="M832" s="659" t="s">
        <v>202</v>
      </c>
      <c r="N832" s="163"/>
      <c r="O832" s="163"/>
      <c r="P832" s="165"/>
      <c r="Q832" s="365"/>
      <c r="R832" s="259" t="str">
        <f t="shared" ref="R832:R850" si="353">IF(Q832="Y","",IF(AND(L832="",J832=""),"",IF(L832="",J832,L832)))</f>
        <v/>
      </c>
      <c r="S832" s="260" t="str">
        <f>IF(R832="","",IF(R859="Y",T832,IF(R832&gt;=R851-$AA$35*R855,IF(R832&lt;=R851+$AA$35*R855,R832,""),"")))</f>
        <v/>
      </c>
      <c r="T832" s="259" t="str">
        <f t="shared" ref="T832:T850" si="354">IF(Q832="Y","",IF(AND(L832="",J832=""),"",IF(L832="",J832*N832,L832*N832)))</f>
        <v/>
      </c>
      <c r="U832" s="259" t="str">
        <f t="shared" si="342"/>
        <v>$US2014/kWh</v>
      </c>
      <c r="V832" s="39"/>
      <c r="W832" s="39"/>
      <c r="Y832" s="526"/>
      <c r="Z832" s="5"/>
      <c r="AA832" s="5"/>
      <c r="AB832" s="5"/>
      <c r="AC832" s="5"/>
      <c r="AD832" s="5"/>
      <c r="AE832" s="5"/>
      <c r="AF832" s="5"/>
      <c r="AG832" s="5"/>
      <c r="AH832" s="5"/>
      <c r="AI832" s="5"/>
      <c r="AJ832" s="5"/>
      <c r="AK832" s="5"/>
      <c r="AL832" s="5"/>
      <c r="AM832" s="5"/>
      <c r="AN832" s="5"/>
      <c r="AO832" s="481"/>
      <c r="AP832" s="269"/>
      <c r="AQ832" s="269"/>
      <c r="AR832" s="600"/>
      <c r="AS832" s="269"/>
      <c r="AT832" s="598" t="str">
        <f t="shared" si="343"/>
        <v/>
      </c>
      <c r="AU832" s="598" t="str">
        <f t="shared" si="343"/>
        <v/>
      </c>
      <c r="AV832" s="269"/>
      <c r="AW832" s="598" t="str">
        <f t="shared" si="344"/>
        <v/>
      </c>
      <c r="AX832" s="598" t="str">
        <f t="shared" si="344"/>
        <v/>
      </c>
      <c r="AY832" s="269"/>
      <c r="AZ832" s="598" t="str">
        <f t="shared" si="345"/>
        <v/>
      </c>
      <c r="BA832" s="598" t="str">
        <f t="shared" si="345"/>
        <v/>
      </c>
      <c r="BB832" s="269"/>
      <c r="BC832" s="598" t="str">
        <f t="shared" si="346"/>
        <v/>
      </c>
      <c r="BD832" s="598" t="str">
        <f t="shared" si="346"/>
        <v/>
      </c>
      <c r="BE832" s="269"/>
      <c r="BF832" s="598" t="str">
        <f t="shared" si="347"/>
        <v/>
      </c>
      <c r="BG832" s="598" t="str">
        <f t="shared" si="347"/>
        <v/>
      </c>
      <c r="BH832" s="269"/>
      <c r="BI832" s="598" t="str">
        <f t="shared" si="348"/>
        <v/>
      </c>
      <c r="BJ832" s="598" t="str">
        <f t="shared" si="348"/>
        <v/>
      </c>
      <c r="BK832" s="269"/>
      <c r="BL832" s="598" t="str">
        <f t="shared" si="349"/>
        <v/>
      </c>
      <c r="BM832" s="598" t="str">
        <f t="shared" si="349"/>
        <v/>
      </c>
      <c r="BN832" s="269"/>
      <c r="BO832" s="598" t="str">
        <f t="shared" si="350"/>
        <v/>
      </c>
      <c r="BP832" s="598" t="str">
        <f t="shared" si="350"/>
        <v/>
      </c>
      <c r="BQ832" s="269"/>
      <c r="BR832" s="598" t="str">
        <f t="shared" si="351"/>
        <v/>
      </c>
      <c r="BS832" s="598" t="str">
        <f t="shared" si="351"/>
        <v/>
      </c>
      <c r="BT832" s="269"/>
      <c r="BU832" s="598" t="str">
        <f t="shared" si="352"/>
        <v/>
      </c>
      <c r="BV832" s="598" t="str">
        <f t="shared" si="352"/>
        <v/>
      </c>
      <c r="BW832" s="269"/>
      <c r="BX832" s="481"/>
    </row>
    <row r="833" spans="1:76" s="2" customFormat="1" ht="14">
      <c r="A833" s="159">
        <v>3</v>
      </c>
      <c r="B833" s="301" t="str">
        <f>CONCATENATE(E833,": ",C833)</f>
        <v xml:space="preserve">: </v>
      </c>
      <c r="C833" s="168"/>
      <c r="D833" s="162"/>
      <c r="E833" s="162"/>
      <c r="F833" s="169"/>
      <c r="G833" s="161"/>
      <c r="H833" s="162"/>
      <c r="I833" s="162"/>
      <c r="J833" s="362"/>
      <c r="K833" s="170"/>
      <c r="L833" s="170"/>
      <c r="M833" s="659" t="s">
        <v>202</v>
      </c>
      <c r="N833" s="163"/>
      <c r="O833" s="163"/>
      <c r="P833" s="165"/>
      <c r="Q833" s="365"/>
      <c r="R833" s="259" t="str">
        <f t="shared" si="353"/>
        <v/>
      </c>
      <c r="S833" s="260" t="str">
        <f>IF(R833="","",IF(R859="Y",T833,IF(R833&gt;=R851-$AA$35*R855,IF(R833&lt;=R851+$AA$35*R855,R833,""),"")))</f>
        <v/>
      </c>
      <c r="T833" s="259" t="str">
        <f t="shared" si="354"/>
        <v/>
      </c>
      <c r="U833" s="259" t="str">
        <f t="shared" si="342"/>
        <v>$US2014/kWh</v>
      </c>
      <c r="V833" s="39"/>
      <c r="W833" s="39"/>
      <c r="Y833" s="526"/>
      <c r="Z833" s="5"/>
      <c r="AA833" s="5"/>
      <c r="AB833" s="5"/>
      <c r="AC833" s="5"/>
      <c r="AD833" s="5"/>
      <c r="AE833" s="5"/>
      <c r="AF833" s="5"/>
      <c r="AG833" s="5"/>
      <c r="AH833" s="5"/>
      <c r="AI833" s="5"/>
      <c r="AJ833" s="5"/>
      <c r="AK833" s="5"/>
      <c r="AL833" s="5"/>
      <c r="AM833" s="5"/>
      <c r="AN833" s="5"/>
      <c r="AO833" s="481"/>
      <c r="AP833" s="269"/>
      <c r="AQ833" s="269"/>
      <c r="AR833" s="600"/>
      <c r="AS833" s="269"/>
      <c r="AT833" s="598" t="str">
        <f t="shared" si="343"/>
        <v/>
      </c>
      <c r="AU833" s="598" t="str">
        <f t="shared" si="343"/>
        <v/>
      </c>
      <c r="AV833" s="269"/>
      <c r="AW833" s="598" t="str">
        <f t="shared" si="344"/>
        <v/>
      </c>
      <c r="AX833" s="598" t="str">
        <f t="shared" si="344"/>
        <v/>
      </c>
      <c r="AY833" s="269"/>
      <c r="AZ833" s="598" t="str">
        <f t="shared" si="345"/>
        <v/>
      </c>
      <c r="BA833" s="598" t="str">
        <f t="shared" si="345"/>
        <v/>
      </c>
      <c r="BB833" s="269"/>
      <c r="BC833" s="598" t="str">
        <f t="shared" si="346"/>
        <v/>
      </c>
      <c r="BD833" s="598" t="str">
        <f t="shared" si="346"/>
        <v/>
      </c>
      <c r="BE833" s="269"/>
      <c r="BF833" s="598" t="str">
        <f t="shared" si="347"/>
        <v/>
      </c>
      <c r="BG833" s="598" t="str">
        <f t="shared" si="347"/>
        <v/>
      </c>
      <c r="BH833" s="269"/>
      <c r="BI833" s="598" t="str">
        <f t="shared" si="348"/>
        <v/>
      </c>
      <c r="BJ833" s="598" t="str">
        <f t="shared" si="348"/>
        <v/>
      </c>
      <c r="BK833" s="269"/>
      <c r="BL833" s="598" t="str">
        <f t="shared" si="349"/>
        <v/>
      </c>
      <c r="BM833" s="598" t="str">
        <f t="shared" si="349"/>
        <v/>
      </c>
      <c r="BN833" s="269"/>
      <c r="BO833" s="598" t="str">
        <f t="shared" si="350"/>
        <v/>
      </c>
      <c r="BP833" s="598" t="str">
        <f t="shared" si="350"/>
        <v/>
      </c>
      <c r="BQ833" s="269"/>
      <c r="BR833" s="598" t="str">
        <f t="shared" si="351"/>
        <v/>
      </c>
      <c r="BS833" s="598" t="str">
        <f t="shared" si="351"/>
        <v/>
      </c>
      <c r="BT833" s="269"/>
      <c r="BU833" s="598" t="str">
        <f t="shared" si="352"/>
        <v/>
      </c>
      <c r="BV833" s="598" t="str">
        <f t="shared" si="352"/>
        <v/>
      </c>
      <c r="BW833" s="269"/>
      <c r="BX833" s="481"/>
    </row>
    <row r="834" spans="1:76" s="2" customFormat="1" ht="14">
      <c r="A834" s="159">
        <v>4</v>
      </c>
      <c r="B834" s="301" t="str">
        <f t="shared" si="341"/>
        <v xml:space="preserve">: </v>
      </c>
      <c r="C834" s="168"/>
      <c r="D834" s="162"/>
      <c r="E834" s="162"/>
      <c r="F834" s="169"/>
      <c r="G834" s="161"/>
      <c r="H834" s="162"/>
      <c r="I834" s="162"/>
      <c r="J834" s="170"/>
      <c r="K834" s="170"/>
      <c r="L834" s="170"/>
      <c r="M834" s="659" t="s">
        <v>202</v>
      </c>
      <c r="N834" s="163"/>
      <c r="O834" s="163"/>
      <c r="P834" s="165"/>
      <c r="Q834" s="365"/>
      <c r="R834" s="259" t="str">
        <f t="shared" si="353"/>
        <v/>
      </c>
      <c r="S834" s="260" t="str">
        <f>IF(R834="","",IF(R859="Y",T834,IF(R834&gt;=R851-$AA$35*R855,IF(R834&lt;=R851+$AA$35*R855,R834,""),"")))</f>
        <v/>
      </c>
      <c r="T834" s="259" t="str">
        <f t="shared" si="354"/>
        <v/>
      </c>
      <c r="U834" s="259" t="str">
        <f t="shared" si="342"/>
        <v>$US2014/kWh</v>
      </c>
      <c r="V834" s="39"/>
      <c r="W834" s="39"/>
      <c r="Y834" s="526"/>
      <c r="Z834" s="5"/>
      <c r="AA834" s="5"/>
      <c r="AB834" s="5"/>
      <c r="AC834" s="5"/>
      <c r="AD834" s="5"/>
      <c r="AE834" s="5"/>
      <c r="AF834" s="5"/>
      <c r="AG834" s="5"/>
      <c r="AH834" s="5"/>
      <c r="AI834" s="5"/>
      <c r="AJ834" s="5"/>
      <c r="AK834" s="5"/>
      <c r="AL834" s="5"/>
      <c r="AM834" s="5"/>
      <c r="AN834" s="5"/>
      <c r="AO834" s="481"/>
      <c r="AP834" s="269"/>
      <c r="AQ834" s="269"/>
      <c r="AR834" s="600"/>
      <c r="AS834" s="269"/>
      <c r="AT834" s="598" t="str">
        <f t="shared" si="343"/>
        <v/>
      </c>
      <c r="AU834" s="598" t="str">
        <f t="shared" si="343"/>
        <v/>
      </c>
      <c r="AV834" s="269"/>
      <c r="AW834" s="598" t="str">
        <f t="shared" si="344"/>
        <v/>
      </c>
      <c r="AX834" s="598" t="str">
        <f t="shared" si="344"/>
        <v/>
      </c>
      <c r="AY834" s="269"/>
      <c r="AZ834" s="598" t="str">
        <f t="shared" si="345"/>
        <v/>
      </c>
      <c r="BA834" s="598" t="str">
        <f t="shared" si="345"/>
        <v/>
      </c>
      <c r="BB834" s="269"/>
      <c r="BC834" s="598" t="str">
        <f t="shared" si="346"/>
        <v/>
      </c>
      <c r="BD834" s="598" t="str">
        <f t="shared" si="346"/>
        <v/>
      </c>
      <c r="BE834" s="269"/>
      <c r="BF834" s="598" t="str">
        <f t="shared" si="347"/>
        <v/>
      </c>
      <c r="BG834" s="598" t="str">
        <f t="shared" si="347"/>
        <v/>
      </c>
      <c r="BH834" s="269"/>
      <c r="BI834" s="598" t="str">
        <f t="shared" si="348"/>
        <v/>
      </c>
      <c r="BJ834" s="598" t="str">
        <f t="shared" si="348"/>
        <v/>
      </c>
      <c r="BK834" s="269"/>
      <c r="BL834" s="598" t="str">
        <f t="shared" si="349"/>
        <v/>
      </c>
      <c r="BM834" s="598" t="str">
        <f t="shared" si="349"/>
        <v/>
      </c>
      <c r="BN834" s="269"/>
      <c r="BO834" s="598" t="str">
        <f t="shared" si="350"/>
        <v/>
      </c>
      <c r="BP834" s="598" t="str">
        <f t="shared" si="350"/>
        <v/>
      </c>
      <c r="BQ834" s="269"/>
      <c r="BR834" s="598" t="str">
        <f t="shared" si="351"/>
        <v/>
      </c>
      <c r="BS834" s="598" t="str">
        <f t="shared" si="351"/>
        <v/>
      </c>
      <c r="BT834" s="269"/>
      <c r="BU834" s="598" t="str">
        <f t="shared" si="352"/>
        <v/>
      </c>
      <c r="BV834" s="598" t="str">
        <f t="shared" si="352"/>
        <v/>
      </c>
      <c r="BW834" s="269"/>
      <c r="BX834" s="481"/>
    </row>
    <row r="835" spans="1:76" s="2" customFormat="1" ht="14">
      <c r="A835" s="159">
        <v>5</v>
      </c>
      <c r="B835" s="301" t="str">
        <f t="shared" si="341"/>
        <v xml:space="preserve">: </v>
      </c>
      <c r="C835" s="169"/>
      <c r="D835" s="169"/>
      <c r="E835" s="169"/>
      <c r="F835" s="169"/>
      <c r="G835" s="161"/>
      <c r="H835" s="162"/>
      <c r="I835" s="162"/>
      <c r="J835" s="170"/>
      <c r="K835" s="170"/>
      <c r="L835" s="170"/>
      <c r="M835" s="659" t="s">
        <v>202</v>
      </c>
      <c r="N835" s="163"/>
      <c r="O835" s="163"/>
      <c r="P835" s="165"/>
      <c r="Q835" s="365"/>
      <c r="R835" s="259" t="str">
        <f t="shared" si="353"/>
        <v/>
      </c>
      <c r="S835" s="260" t="str">
        <f>IF(R835="","",IF(R859="Y",T835,IF(R835&gt;=R851-$AA$35*R855,IF(R835&lt;=R851+$AA$35*R855,R835,""),"")))</f>
        <v/>
      </c>
      <c r="T835" s="259" t="str">
        <f t="shared" si="354"/>
        <v/>
      </c>
      <c r="U835" s="259" t="str">
        <f t="shared" si="342"/>
        <v>$US2014/kWh</v>
      </c>
      <c r="V835" s="39"/>
      <c r="W835" s="39"/>
      <c r="Y835" s="526"/>
      <c r="Z835" s="5"/>
      <c r="AA835" s="5"/>
      <c r="AB835" s="5"/>
      <c r="AC835" s="5"/>
      <c r="AD835" s="5"/>
      <c r="AE835" s="5"/>
      <c r="AF835" s="5"/>
      <c r="AG835" s="5"/>
      <c r="AH835" s="5"/>
      <c r="AI835" s="5"/>
      <c r="AJ835" s="5"/>
      <c r="AK835" s="5"/>
      <c r="AL835" s="5"/>
      <c r="AM835" s="5"/>
      <c r="AN835" s="5"/>
      <c r="AO835" s="481"/>
      <c r="AP835" s="269"/>
      <c r="AQ835" s="269"/>
      <c r="AR835" s="600"/>
      <c r="AS835" s="269"/>
      <c r="AT835" s="598" t="str">
        <f t="shared" si="343"/>
        <v/>
      </c>
      <c r="AU835" s="598" t="str">
        <f t="shared" si="343"/>
        <v/>
      </c>
      <c r="AV835" s="269"/>
      <c r="AW835" s="598" t="str">
        <f t="shared" si="344"/>
        <v/>
      </c>
      <c r="AX835" s="598" t="str">
        <f t="shared" si="344"/>
        <v/>
      </c>
      <c r="AY835" s="269"/>
      <c r="AZ835" s="598" t="str">
        <f t="shared" si="345"/>
        <v/>
      </c>
      <c r="BA835" s="598" t="str">
        <f t="shared" si="345"/>
        <v/>
      </c>
      <c r="BB835" s="269"/>
      <c r="BC835" s="598" t="str">
        <f t="shared" si="346"/>
        <v/>
      </c>
      <c r="BD835" s="598" t="str">
        <f t="shared" si="346"/>
        <v/>
      </c>
      <c r="BE835" s="269"/>
      <c r="BF835" s="598" t="str">
        <f t="shared" si="347"/>
        <v/>
      </c>
      <c r="BG835" s="598" t="str">
        <f t="shared" si="347"/>
        <v/>
      </c>
      <c r="BH835" s="269"/>
      <c r="BI835" s="598" t="str">
        <f t="shared" si="348"/>
        <v/>
      </c>
      <c r="BJ835" s="598" t="str">
        <f t="shared" si="348"/>
        <v/>
      </c>
      <c r="BK835" s="269"/>
      <c r="BL835" s="598" t="str">
        <f t="shared" si="349"/>
        <v/>
      </c>
      <c r="BM835" s="598" t="str">
        <f t="shared" si="349"/>
        <v/>
      </c>
      <c r="BN835" s="269"/>
      <c r="BO835" s="598" t="str">
        <f t="shared" si="350"/>
        <v/>
      </c>
      <c r="BP835" s="598" t="str">
        <f t="shared" si="350"/>
        <v/>
      </c>
      <c r="BQ835" s="269"/>
      <c r="BR835" s="598" t="str">
        <f t="shared" si="351"/>
        <v/>
      </c>
      <c r="BS835" s="598" t="str">
        <f t="shared" si="351"/>
        <v/>
      </c>
      <c r="BT835" s="269"/>
      <c r="BU835" s="598" t="str">
        <f t="shared" si="352"/>
        <v/>
      </c>
      <c r="BV835" s="598" t="str">
        <f t="shared" si="352"/>
        <v/>
      </c>
      <c r="BW835" s="269"/>
      <c r="BX835" s="481"/>
    </row>
    <row r="836" spans="1:76" s="2" customFormat="1" ht="14">
      <c r="A836" s="159">
        <v>6</v>
      </c>
      <c r="B836" s="301" t="str">
        <f t="shared" si="341"/>
        <v xml:space="preserve">: </v>
      </c>
      <c r="C836" s="169"/>
      <c r="D836" s="169"/>
      <c r="E836" s="169"/>
      <c r="F836" s="169"/>
      <c r="G836" s="161"/>
      <c r="H836" s="162"/>
      <c r="I836" s="162"/>
      <c r="J836" s="170"/>
      <c r="K836" s="170"/>
      <c r="L836" s="170"/>
      <c r="M836" s="659" t="s">
        <v>202</v>
      </c>
      <c r="N836" s="163"/>
      <c r="O836" s="163"/>
      <c r="P836" s="165"/>
      <c r="Q836" s="365"/>
      <c r="R836" s="259" t="str">
        <f t="shared" si="353"/>
        <v/>
      </c>
      <c r="S836" s="260" t="str">
        <f>IF(R836="","",IF(R859="Y",T836,IF(R836&gt;=R851-$AA$35*R855,IF(R836&lt;=R851+$AA$35*R855,R836,""),"")))</f>
        <v/>
      </c>
      <c r="T836" s="259" t="str">
        <f t="shared" si="354"/>
        <v/>
      </c>
      <c r="U836" s="259" t="str">
        <f t="shared" si="342"/>
        <v>$US2014/kWh</v>
      </c>
      <c r="V836" s="39"/>
      <c r="W836" s="39"/>
      <c r="Y836" s="526"/>
      <c r="Z836" s="5"/>
      <c r="AA836" s="5"/>
      <c r="AB836" s="5"/>
      <c r="AC836" s="5"/>
      <c r="AD836" s="5"/>
      <c r="AE836" s="5"/>
      <c r="AF836" s="5"/>
      <c r="AG836" s="5"/>
      <c r="AH836" s="5"/>
      <c r="AI836" s="5"/>
      <c r="AJ836" s="5"/>
      <c r="AK836" s="5"/>
      <c r="AL836" s="5"/>
      <c r="AM836" s="5"/>
      <c r="AN836" s="5"/>
      <c r="AO836" s="481"/>
      <c r="AP836" s="269"/>
      <c r="AQ836" s="269"/>
      <c r="AR836" s="600"/>
      <c r="AS836" s="269"/>
      <c r="AT836" s="598" t="str">
        <f t="shared" si="343"/>
        <v/>
      </c>
      <c r="AU836" s="598" t="str">
        <f t="shared" si="343"/>
        <v/>
      </c>
      <c r="AV836" s="269"/>
      <c r="AW836" s="598" t="str">
        <f t="shared" si="344"/>
        <v/>
      </c>
      <c r="AX836" s="598" t="str">
        <f t="shared" si="344"/>
        <v/>
      </c>
      <c r="AY836" s="269"/>
      <c r="AZ836" s="598" t="str">
        <f t="shared" si="345"/>
        <v/>
      </c>
      <c r="BA836" s="598" t="str">
        <f t="shared" si="345"/>
        <v/>
      </c>
      <c r="BB836" s="269"/>
      <c r="BC836" s="598" t="str">
        <f t="shared" si="346"/>
        <v/>
      </c>
      <c r="BD836" s="598" t="str">
        <f t="shared" si="346"/>
        <v/>
      </c>
      <c r="BE836" s="269"/>
      <c r="BF836" s="598" t="str">
        <f t="shared" si="347"/>
        <v/>
      </c>
      <c r="BG836" s="598" t="str">
        <f t="shared" si="347"/>
        <v/>
      </c>
      <c r="BH836" s="269"/>
      <c r="BI836" s="598" t="str">
        <f t="shared" si="348"/>
        <v/>
      </c>
      <c r="BJ836" s="598" t="str">
        <f t="shared" si="348"/>
        <v/>
      </c>
      <c r="BK836" s="269"/>
      <c r="BL836" s="598" t="str">
        <f t="shared" si="349"/>
        <v/>
      </c>
      <c r="BM836" s="598" t="str">
        <f t="shared" si="349"/>
        <v/>
      </c>
      <c r="BN836" s="269"/>
      <c r="BO836" s="598" t="str">
        <f t="shared" si="350"/>
        <v/>
      </c>
      <c r="BP836" s="598" t="str">
        <f t="shared" si="350"/>
        <v/>
      </c>
      <c r="BQ836" s="269"/>
      <c r="BR836" s="598" t="str">
        <f t="shared" si="351"/>
        <v/>
      </c>
      <c r="BS836" s="598" t="str">
        <f t="shared" si="351"/>
        <v/>
      </c>
      <c r="BT836" s="269"/>
      <c r="BU836" s="598" t="str">
        <f t="shared" si="352"/>
        <v/>
      </c>
      <c r="BV836" s="598" t="str">
        <f t="shared" si="352"/>
        <v/>
      </c>
      <c r="BW836" s="269"/>
      <c r="BX836" s="481"/>
    </row>
    <row r="837" spans="1:76" s="2" customFormat="1" ht="14">
      <c r="A837" s="159">
        <v>7</v>
      </c>
      <c r="B837" s="301" t="str">
        <f t="shared" si="341"/>
        <v xml:space="preserve">: </v>
      </c>
      <c r="C837" s="169"/>
      <c r="D837" s="169"/>
      <c r="E837" s="169"/>
      <c r="F837" s="169"/>
      <c r="G837" s="161"/>
      <c r="H837" s="162"/>
      <c r="I837" s="162"/>
      <c r="J837" s="170"/>
      <c r="K837" s="170"/>
      <c r="L837" s="170"/>
      <c r="M837" s="659" t="s">
        <v>202</v>
      </c>
      <c r="N837" s="163"/>
      <c r="O837" s="163"/>
      <c r="P837" s="165"/>
      <c r="Q837" s="365"/>
      <c r="R837" s="259" t="str">
        <f t="shared" si="353"/>
        <v/>
      </c>
      <c r="S837" s="260" t="str">
        <f>IF(R837="","",IF(R859="Y",T837,IF(R837&gt;=R851-$AA$35*R855,IF(R837&lt;=R851+$AA$35*R855,R837,""),"")))</f>
        <v/>
      </c>
      <c r="T837" s="259" t="str">
        <f t="shared" si="354"/>
        <v/>
      </c>
      <c r="U837" s="259" t="str">
        <f t="shared" si="342"/>
        <v>$US2014/kWh</v>
      </c>
      <c r="V837" s="39"/>
      <c r="W837" s="39"/>
      <c r="Y837" s="526"/>
      <c r="Z837" s="5"/>
      <c r="AA837" s="5"/>
      <c r="AB837" s="5"/>
      <c r="AC837" s="5"/>
      <c r="AD837" s="5"/>
      <c r="AE837" s="5"/>
      <c r="AF837" s="5"/>
      <c r="AG837" s="5"/>
      <c r="AH837" s="5"/>
      <c r="AI837" s="5"/>
      <c r="AJ837" s="5"/>
      <c r="AK837" s="5"/>
      <c r="AL837" s="5"/>
      <c r="AM837" s="5"/>
      <c r="AN837" s="5"/>
      <c r="AO837" s="481"/>
      <c r="AP837" s="269"/>
      <c r="AQ837" s="269"/>
      <c r="AR837" s="600"/>
      <c r="AS837" s="269"/>
      <c r="AT837" s="598" t="str">
        <f t="shared" si="343"/>
        <v/>
      </c>
      <c r="AU837" s="598" t="str">
        <f t="shared" si="343"/>
        <v/>
      </c>
      <c r="AV837" s="269"/>
      <c r="AW837" s="598" t="str">
        <f t="shared" si="344"/>
        <v/>
      </c>
      <c r="AX837" s="598" t="str">
        <f t="shared" si="344"/>
        <v/>
      </c>
      <c r="AY837" s="269"/>
      <c r="AZ837" s="598" t="str">
        <f t="shared" si="345"/>
        <v/>
      </c>
      <c r="BA837" s="598" t="str">
        <f t="shared" si="345"/>
        <v/>
      </c>
      <c r="BB837" s="269"/>
      <c r="BC837" s="598" t="str">
        <f t="shared" si="346"/>
        <v/>
      </c>
      <c r="BD837" s="598" t="str">
        <f t="shared" si="346"/>
        <v/>
      </c>
      <c r="BE837" s="269"/>
      <c r="BF837" s="598" t="str">
        <f t="shared" si="347"/>
        <v/>
      </c>
      <c r="BG837" s="598" t="str">
        <f t="shared" si="347"/>
        <v/>
      </c>
      <c r="BH837" s="269"/>
      <c r="BI837" s="598" t="str">
        <f t="shared" si="348"/>
        <v/>
      </c>
      <c r="BJ837" s="598" t="str">
        <f t="shared" si="348"/>
        <v/>
      </c>
      <c r="BK837" s="269"/>
      <c r="BL837" s="598" t="str">
        <f t="shared" si="349"/>
        <v/>
      </c>
      <c r="BM837" s="598" t="str">
        <f t="shared" si="349"/>
        <v/>
      </c>
      <c r="BN837" s="269"/>
      <c r="BO837" s="598" t="str">
        <f t="shared" si="350"/>
        <v/>
      </c>
      <c r="BP837" s="598" t="str">
        <f t="shared" si="350"/>
        <v/>
      </c>
      <c r="BQ837" s="269"/>
      <c r="BR837" s="598" t="str">
        <f t="shared" si="351"/>
        <v/>
      </c>
      <c r="BS837" s="598" t="str">
        <f t="shared" si="351"/>
        <v/>
      </c>
      <c r="BT837" s="269"/>
      <c r="BU837" s="598" t="str">
        <f t="shared" si="352"/>
        <v/>
      </c>
      <c r="BV837" s="598" t="str">
        <f t="shared" si="352"/>
        <v/>
      </c>
      <c r="BW837" s="269"/>
      <c r="BX837" s="481"/>
    </row>
    <row r="838" spans="1:76" s="2" customFormat="1" ht="14">
      <c r="A838" s="159">
        <v>8</v>
      </c>
      <c r="B838" s="301" t="str">
        <f t="shared" si="341"/>
        <v xml:space="preserve">: </v>
      </c>
      <c r="C838" s="169"/>
      <c r="D838" s="169"/>
      <c r="E838" s="169"/>
      <c r="F838" s="169"/>
      <c r="G838" s="161"/>
      <c r="H838" s="162"/>
      <c r="I838" s="162"/>
      <c r="J838" s="170"/>
      <c r="K838" s="170"/>
      <c r="L838" s="170"/>
      <c r="M838" s="659" t="s">
        <v>202</v>
      </c>
      <c r="N838" s="163"/>
      <c r="O838" s="163"/>
      <c r="P838" s="165"/>
      <c r="Q838" s="365"/>
      <c r="R838" s="259" t="str">
        <f t="shared" si="353"/>
        <v/>
      </c>
      <c r="S838" s="260" t="str">
        <f>IF(R838="","",IF(R859="Y",T838,IF(R838&gt;=R851-$AA$35*R855,IF(R838&lt;=R851+$AA$35*R855,R838,""),"")))</f>
        <v/>
      </c>
      <c r="T838" s="259" t="str">
        <f t="shared" si="354"/>
        <v/>
      </c>
      <c r="U838" s="259" t="str">
        <f t="shared" si="342"/>
        <v>$US2014/kWh</v>
      </c>
      <c r="V838" s="39"/>
      <c r="W838" s="39"/>
      <c r="Y838" s="526"/>
      <c r="Z838" s="5"/>
      <c r="AA838" s="5"/>
      <c r="AB838" s="5"/>
      <c r="AC838" s="5"/>
      <c r="AD838" s="5"/>
      <c r="AE838" s="5"/>
      <c r="AF838" s="5"/>
      <c r="AG838" s="5"/>
      <c r="AH838" s="5"/>
      <c r="AI838" s="5"/>
      <c r="AJ838" s="5"/>
      <c r="AK838" s="5"/>
      <c r="AL838" s="5"/>
      <c r="AM838" s="5"/>
      <c r="AN838" s="5"/>
      <c r="AO838" s="481"/>
      <c r="AP838" s="269"/>
      <c r="AQ838" s="269"/>
      <c r="AR838" s="600"/>
      <c r="AS838" s="269"/>
      <c r="AT838" s="598" t="str">
        <f t="shared" si="343"/>
        <v/>
      </c>
      <c r="AU838" s="598" t="str">
        <f t="shared" si="343"/>
        <v/>
      </c>
      <c r="AV838" s="269"/>
      <c r="AW838" s="598" t="str">
        <f t="shared" si="344"/>
        <v/>
      </c>
      <c r="AX838" s="598" t="str">
        <f t="shared" si="344"/>
        <v/>
      </c>
      <c r="AY838" s="269"/>
      <c r="AZ838" s="598" t="str">
        <f t="shared" si="345"/>
        <v/>
      </c>
      <c r="BA838" s="598" t="str">
        <f t="shared" si="345"/>
        <v/>
      </c>
      <c r="BB838" s="269"/>
      <c r="BC838" s="598" t="str">
        <f t="shared" si="346"/>
        <v/>
      </c>
      <c r="BD838" s="598" t="str">
        <f t="shared" si="346"/>
        <v/>
      </c>
      <c r="BE838" s="269"/>
      <c r="BF838" s="598" t="str">
        <f t="shared" si="347"/>
        <v/>
      </c>
      <c r="BG838" s="598" t="str">
        <f t="shared" si="347"/>
        <v/>
      </c>
      <c r="BH838" s="269"/>
      <c r="BI838" s="598" t="str">
        <f t="shared" si="348"/>
        <v/>
      </c>
      <c r="BJ838" s="598" t="str">
        <f t="shared" si="348"/>
        <v/>
      </c>
      <c r="BK838" s="269"/>
      <c r="BL838" s="598" t="str">
        <f t="shared" si="349"/>
        <v/>
      </c>
      <c r="BM838" s="598" t="str">
        <f t="shared" si="349"/>
        <v/>
      </c>
      <c r="BN838" s="269"/>
      <c r="BO838" s="598" t="str">
        <f t="shared" si="350"/>
        <v/>
      </c>
      <c r="BP838" s="598" t="str">
        <f t="shared" si="350"/>
        <v/>
      </c>
      <c r="BQ838" s="269"/>
      <c r="BR838" s="598" t="str">
        <f t="shared" si="351"/>
        <v/>
      </c>
      <c r="BS838" s="598" t="str">
        <f t="shared" si="351"/>
        <v/>
      </c>
      <c r="BT838" s="269"/>
      <c r="BU838" s="598" t="str">
        <f t="shared" si="352"/>
        <v/>
      </c>
      <c r="BV838" s="598" t="str">
        <f t="shared" si="352"/>
        <v/>
      </c>
      <c r="BW838" s="269"/>
      <c r="BX838" s="481"/>
    </row>
    <row r="839" spans="1:76" s="2" customFormat="1" ht="14">
      <c r="A839" s="159">
        <v>9</v>
      </c>
      <c r="B839" s="301" t="str">
        <f t="shared" si="341"/>
        <v xml:space="preserve">: </v>
      </c>
      <c r="C839" s="169"/>
      <c r="D839" s="169"/>
      <c r="E839" s="169"/>
      <c r="F839" s="169"/>
      <c r="G839" s="161"/>
      <c r="H839" s="162"/>
      <c r="I839" s="162"/>
      <c r="J839" s="170"/>
      <c r="K839" s="170"/>
      <c r="L839" s="170"/>
      <c r="M839" s="659" t="s">
        <v>202</v>
      </c>
      <c r="N839" s="163"/>
      <c r="O839" s="163"/>
      <c r="P839" s="165"/>
      <c r="Q839" s="365"/>
      <c r="R839" s="259" t="str">
        <f t="shared" si="353"/>
        <v/>
      </c>
      <c r="S839" s="260" t="str">
        <f>IF(R839="","",IF(R859="Y",T839,IF(R839&gt;=R851-$AA$35*R855,IF(R839&lt;=R851+$AA$35*R855,R839,""),"")))</f>
        <v/>
      </c>
      <c r="T839" s="259" t="str">
        <f t="shared" si="354"/>
        <v/>
      </c>
      <c r="U839" s="259" t="str">
        <f t="shared" si="342"/>
        <v>$US2014/kWh</v>
      </c>
      <c r="V839" s="39"/>
      <c r="W839" s="39"/>
      <c r="Y839" s="526"/>
      <c r="Z839" s="5"/>
      <c r="AA839" s="5"/>
      <c r="AB839" s="5"/>
      <c r="AC839" s="5"/>
      <c r="AD839" s="5"/>
      <c r="AE839" s="5"/>
      <c r="AF839" s="5"/>
      <c r="AG839" s="5"/>
      <c r="AH839" s="5"/>
      <c r="AI839" s="5"/>
      <c r="AJ839" s="5"/>
      <c r="AK839" s="5"/>
      <c r="AL839" s="5"/>
      <c r="AM839" s="5"/>
      <c r="AN839" s="5"/>
      <c r="AO839" s="481"/>
      <c r="AP839" s="269"/>
      <c r="AQ839" s="269"/>
      <c r="AR839" s="600"/>
      <c r="AS839" s="269"/>
      <c r="AT839" s="598" t="str">
        <f t="shared" si="343"/>
        <v/>
      </c>
      <c r="AU839" s="598" t="str">
        <f t="shared" si="343"/>
        <v/>
      </c>
      <c r="AV839" s="269"/>
      <c r="AW839" s="598" t="str">
        <f t="shared" si="344"/>
        <v/>
      </c>
      <c r="AX839" s="598" t="str">
        <f t="shared" si="344"/>
        <v/>
      </c>
      <c r="AY839" s="269"/>
      <c r="AZ839" s="598" t="str">
        <f t="shared" si="345"/>
        <v/>
      </c>
      <c r="BA839" s="598" t="str">
        <f t="shared" si="345"/>
        <v/>
      </c>
      <c r="BB839" s="269"/>
      <c r="BC839" s="598" t="str">
        <f t="shared" si="346"/>
        <v/>
      </c>
      <c r="BD839" s="598" t="str">
        <f t="shared" si="346"/>
        <v/>
      </c>
      <c r="BE839" s="269"/>
      <c r="BF839" s="598" t="str">
        <f t="shared" si="347"/>
        <v/>
      </c>
      <c r="BG839" s="598" t="str">
        <f t="shared" si="347"/>
        <v/>
      </c>
      <c r="BH839" s="269"/>
      <c r="BI839" s="598" t="str">
        <f t="shared" si="348"/>
        <v/>
      </c>
      <c r="BJ839" s="598" t="str">
        <f t="shared" si="348"/>
        <v/>
      </c>
      <c r="BK839" s="269"/>
      <c r="BL839" s="598" t="str">
        <f t="shared" si="349"/>
        <v/>
      </c>
      <c r="BM839" s="598" t="str">
        <f t="shared" si="349"/>
        <v/>
      </c>
      <c r="BN839" s="269"/>
      <c r="BO839" s="598" t="str">
        <f t="shared" si="350"/>
        <v/>
      </c>
      <c r="BP839" s="598" t="str">
        <f t="shared" si="350"/>
        <v/>
      </c>
      <c r="BQ839" s="269"/>
      <c r="BR839" s="598" t="str">
        <f t="shared" si="351"/>
        <v/>
      </c>
      <c r="BS839" s="598" t="str">
        <f t="shared" si="351"/>
        <v/>
      </c>
      <c r="BT839" s="269"/>
      <c r="BU839" s="598" t="str">
        <f t="shared" si="352"/>
        <v/>
      </c>
      <c r="BV839" s="598" t="str">
        <f t="shared" si="352"/>
        <v/>
      </c>
      <c r="BW839" s="269"/>
      <c r="BX839" s="481"/>
    </row>
    <row r="840" spans="1:76" s="2" customFormat="1" ht="14">
      <c r="A840" s="159">
        <v>10</v>
      </c>
      <c r="B840" s="301" t="str">
        <f t="shared" si="341"/>
        <v xml:space="preserve">: </v>
      </c>
      <c r="C840" s="169"/>
      <c r="D840" s="169"/>
      <c r="E840" s="169"/>
      <c r="F840" s="169"/>
      <c r="G840" s="161"/>
      <c r="H840" s="162"/>
      <c r="I840" s="162"/>
      <c r="J840" s="170"/>
      <c r="K840" s="170"/>
      <c r="L840" s="170"/>
      <c r="M840" s="659" t="s">
        <v>202</v>
      </c>
      <c r="N840" s="163"/>
      <c r="O840" s="163"/>
      <c r="P840" s="165"/>
      <c r="Q840" s="365"/>
      <c r="R840" s="259" t="str">
        <f t="shared" si="353"/>
        <v/>
      </c>
      <c r="S840" s="260" t="str">
        <f>IF(R840="","",IF(R859="Y",T840,IF(R840&gt;=R851-$AA$35*R855,IF(R840&lt;=R851+$AA$35*R855,R840,""),"")))</f>
        <v/>
      </c>
      <c r="T840" s="259" t="str">
        <f t="shared" si="354"/>
        <v/>
      </c>
      <c r="U840" s="259" t="str">
        <f t="shared" si="342"/>
        <v>$US2014/kWh</v>
      </c>
      <c r="V840" s="39"/>
      <c r="W840" s="39"/>
      <c r="Y840" s="526"/>
      <c r="Z840" s="5"/>
      <c r="AA840" s="5"/>
      <c r="AB840" s="5"/>
      <c r="AC840" s="5"/>
      <c r="AD840" s="5"/>
      <c r="AE840" s="5"/>
      <c r="AF840" s="5"/>
      <c r="AG840" s="5"/>
      <c r="AH840" s="5"/>
      <c r="AI840" s="5"/>
      <c r="AJ840" s="5"/>
      <c r="AK840" s="5"/>
      <c r="AL840" s="5"/>
      <c r="AM840" s="5"/>
      <c r="AN840" s="5"/>
      <c r="AO840" s="481"/>
      <c r="AP840" s="269"/>
      <c r="AQ840" s="269"/>
      <c r="AR840" s="600"/>
      <c r="AS840" s="269"/>
      <c r="AT840" s="598" t="str">
        <f t="shared" si="343"/>
        <v/>
      </c>
      <c r="AU840" s="598" t="str">
        <f t="shared" si="343"/>
        <v/>
      </c>
      <c r="AV840" s="269"/>
      <c r="AW840" s="598" t="str">
        <f t="shared" si="344"/>
        <v/>
      </c>
      <c r="AX840" s="598" t="str">
        <f t="shared" si="344"/>
        <v/>
      </c>
      <c r="AY840" s="269"/>
      <c r="AZ840" s="598" t="str">
        <f t="shared" si="345"/>
        <v/>
      </c>
      <c r="BA840" s="598" t="str">
        <f t="shared" si="345"/>
        <v/>
      </c>
      <c r="BB840" s="269"/>
      <c r="BC840" s="598" t="str">
        <f t="shared" si="346"/>
        <v/>
      </c>
      <c r="BD840" s="598" t="str">
        <f t="shared" si="346"/>
        <v/>
      </c>
      <c r="BE840" s="269"/>
      <c r="BF840" s="598" t="str">
        <f t="shared" si="347"/>
        <v/>
      </c>
      <c r="BG840" s="598" t="str">
        <f t="shared" si="347"/>
        <v/>
      </c>
      <c r="BH840" s="269"/>
      <c r="BI840" s="598" t="str">
        <f t="shared" si="348"/>
        <v/>
      </c>
      <c r="BJ840" s="598" t="str">
        <f t="shared" si="348"/>
        <v/>
      </c>
      <c r="BK840" s="269"/>
      <c r="BL840" s="598" t="str">
        <f t="shared" si="349"/>
        <v/>
      </c>
      <c r="BM840" s="598" t="str">
        <f t="shared" si="349"/>
        <v/>
      </c>
      <c r="BN840" s="269"/>
      <c r="BO840" s="598" t="str">
        <f t="shared" si="350"/>
        <v/>
      </c>
      <c r="BP840" s="598" t="str">
        <f t="shared" si="350"/>
        <v/>
      </c>
      <c r="BQ840" s="269"/>
      <c r="BR840" s="598" t="str">
        <f t="shared" si="351"/>
        <v/>
      </c>
      <c r="BS840" s="598" t="str">
        <f t="shared" si="351"/>
        <v/>
      </c>
      <c r="BT840" s="269"/>
      <c r="BU840" s="598" t="str">
        <f t="shared" si="352"/>
        <v/>
      </c>
      <c r="BV840" s="598" t="str">
        <f t="shared" si="352"/>
        <v/>
      </c>
      <c r="BW840" s="269"/>
      <c r="BX840" s="481"/>
    </row>
    <row r="841" spans="1:76" s="2" customFormat="1" ht="14">
      <c r="A841" s="159">
        <v>11</v>
      </c>
      <c r="B841" s="301" t="str">
        <f t="shared" si="341"/>
        <v xml:space="preserve">: </v>
      </c>
      <c r="C841" s="168"/>
      <c r="D841" s="162"/>
      <c r="E841" s="162"/>
      <c r="F841" s="169"/>
      <c r="G841" s="161"/>
      <c r="H841" s="162"/>
      <c r="I841" s="162"/>
      <c r="J841" s="170"/>
      <c r="K841" s="170"/>
      <c r="L841" s="170"/>
      <c r="M841" s="659" t="s">
        <v>202</v>
      </c>
      <c r="N841" s="163"/>
      <c r="O841" s="163"/>
      <c r="P841" s="165"/>
      <c r="Q841" s="365"/>
      <c r="R841" s="259" t="str">
        <f t="shared" si="353"/>
        <v/>
      </c>
      <c r="S841" s="260" t="str">
        <f>IF(R841="","",IF(R859="Y",T841,IF(R841&gt;=R851-$AA$35*R855,IF(R841&lt;=R851+$AA$35*R855,R841,""),"")))</f>
        <v/>
      </c>
      <c r="T841" s="259" t="str">
        <f t="shared" si="354"/>
        <v/>
      </c>
      <c r="U841" s="259" t="str">
        <f t="shared" si="342"/>
        <v>$US2014/kWh</v>
      </c>
      <c r="V841" s="39"/>
      <c r="W841" s="39"/>
      <c r="Y841" s="526"/>
      <c r="Z841" s="5"/>
      <c r="AA841" s="5"/>
      <c r="AB841" s="5"/>
      <c r="AC841" s="5"/>
      <c r="AD841" s="5"/>
      <c r="AE841" s="5"/>
      <c r="AF841" s="5"/>
      <c r="AG841" s="5"/>
      <c r="AH841" s="5"/>
      <c r="AI841" s="5"/>
      <c r="AJ841" s="5"/>
      <c r="AK841" s="5"/>
      <c r="AL841" s="5"/>
      <c r="AM841" s="5"/>
      <c r="AN841" s="5"/>
      <c r="AO841" s="481"/>
      <c r="AP841" s="269"/>
      <c r="AQ841" s="269"/>
      <c r="AR841" s="600"/>
      <c r="AS841" s="269"/>
      <c r="AT841" s="598" t="str">
        <f t="shared" si="343"/>
        <v/>
      </c>
      <c r="AU841" s="598" t="str">
        <f t="shared" si="343"/>
        <v/>
      </c>
      <c r="AV841" s="269"/>
      <c r="AW841" s="598" t="str">
        <f t="shared" si="344"/>
        <v/>
      </c>
      <c r="AX841" s="598" t="str">
        <f t="shared" si="344"/>
        <v/>
      </c>
      <c r="AY841" s="269"/>
      <c r="AZ841" s="598" t="str">
        <f t="shared" si="345"/>
        <v/>
      </c>
      <c r="BA841" s="598" t="str">
        <f t="shared" si="345"/>
        <v/>
      </c>
      <c r="BB841" s="269"/>
      <c r="BC841" s="598" t="str">
        <f t="shared" si="346"/>
        <v/>
      </c>
      <c r="BD841" s="598" t="str">
        <f t="shared" si="346"/>
        <v/>
      </c>
      <c r="BE841" s="269"/>
      <c r="BF841" s="598" t="str">
        <f t="shared" si="347"/>
        <v/>
      </c>
      <c r="BG841" s="598" t="str">
        <f t="shared" si="347"/>
        <v/>
      </c>
      <c r="BH841" s="269"/>
      <c r="BI841" s="598" t="str">
        <f t="shared" si="348"/>
        <v/>
      </c>
      <c r="BJ841" s="598" t="str">
        <f t="shared" si="348"/>
        <v/>
      </c>
      <c r="BK841" s="269"/>
      <c r="BL841" s="598" t="str">
        <f t="shared" si="349"/>
        <v/>
      </c>
      <c r="BM841" s="598" t="str">
        <f t="shared" si="349"/>
        <v/>
      </c>
      <c r="BN841" s="269"/>
      <c r="BO841" s="598" t="str">
        <f t="shared" si="350"/>
        <v/>
      </c>
      <c r="BP841" s="598" t="str">
        <f t="shared" si="350"/>
        <v/>
      </c>
      <c r="BQ841" s="269"/>
      <c r="BR841" s="598" t="str">
        <f t="shared" si="351"/>
        <v/>
      </c>
      <c r="BS841" s="598" t="str">
        <f t="shared" si="351"/>
        <v/>
      </c>
      <c r="BT841" s="269"/>
      <c r="BU841" s="598" t="str">
        <f t="shared" si="352"/>
        <v/>
      </c>
      <c r="BV841" s="598" t="str">
        <f t="shared" si="352"/>
        <v/>
      </c>
      <c r="BW841" s="269"/>
      <c r="BX841" s="481"/>
    </row>
    <row r="842" spans="1:76" s="2" customFormat="1" ht="14">
      <c r="A842" s="159">
        <v>12</v>
      </c>
      <c r="B842" s="301" t="str">
        <f t="shared" si="341"/>
        <v xml:space="preserve">: </v>
      </c>
      <c r="C842" s="169"/>
      <c r="D842" s="169"/>
      <c r="E842" s="169"/>
      <c r="F842" s="169"/>
      <c r="G842" s="161"/>
      <c r="H842" s="162"/>
      <c r="I842" s="162"/>
      <c r="J842" s="170"/>
      <c r="K842" s="170"/>
      <c r="L842" s="170"/>
      <c r="M842" s="659" t="s">
        <v>202</v>
      </c>
      <c r="N842" s="163"/>
      <c r="O842" s="163"/>
      <c r="P842" s="165"/>
      <c r="Q842" s="365"/>
      <c r="R842" s="259" t="str">
        <f t="shared" si="353"/>
        <v/>
      </c>
      <c r="S842" s="260" t="str">
        <f>IF(R842="","",IF(R859="Y",T842,IF(R842&gt;=R851-$AA$35*R855,IF(R842&lt;=R851+$AA$35*R855,R842,""),"")))</f>
        <v/>
      </c>
      <c r="T842" s="259" t="str">
        <f t="shared" si="354"/>
        <v/>
      </c>
      <c r="U842" s="259" t="str">
        <f t="shared" si="342"/>
        <v>$US2014/kWh</v>
      </c>
      <c r="V842" s="39"/>
      <c r="W842" s="39"/>
      <c r="Y842" s="526"/>
      <c r="Z842" s="5"/>
      <c r="AA842" s="5"/>
      <c r="AB842" s="5"/>
      <c r="AC842" s="5"/>
      <c r="AD842" s="5"/>
      <c r="AE842" s="5"/>
      <c r="AF842" s="5"/>
      <c r="AG842" s="5"/>
      <c r="AH842" s="5"/>
      <c r="AI842" s="5"/>
      <c r="AJ842" s="5"/>
      <c r="AK842" s="5"/>
      <c r="AL842" s="5"/>
      <c r="AM842" s="5"/>
      <c r="AN842" s="5"/>
      <c r="AO842" s="481"/>
      <c r="AP842" s="269"/>
      <c r="AQ842" s="269"/>
      <c r="AR842" s="600"/>
      <c r="AS842" s="269"/>
      <c r="AT842" s="598" t="str">
        <f t="shared" si="343"/>
        <v/>
      </c>
      <c r="AU842" s="598" t="str">
        <f t="shared" si="343"/>
        <v/>
      </c>
      <c r="AV842" s="269"/>
      <c r="AW842" s="598" t="str">
        <f t="shared" si="344"/>
        <v/>
      </c>
      <c r="AX842" s="598" t="str">
        <f t="shared" si="344"/>
        <v/>
      </c>
      <c r="AY842" s="269"/>
      <c r="AZ842" s="598" t="str">
        <f t="shared" si="345"/>
        <v/>
      </c>
      <c r="BA842" s="598" t="str">
        <f t="shared" si="345"/>
        <v/>
      </c>
      <c r="BB842" s="269"/>
      <c r="BC842" s="598" t="str">
        <f t="shared" si="346"/>
        <v/>
      </c>
      <c r="BD842" s="598" t="str">
        <f t="shared" si="346"/>
        <v/>
      </c>
      <c r="BE842" s="269"/>
      <c r="BF842" s="598" t="str">
        <f t="shared" si="347"/>
        <v/>
      </c>
      <c r="BG842" s="598" t="str">
        <f t="shared" si="347"/>
        <v/>
      </c>
      <c r="BH842" s="269"/>
      <c r="BI842" s="598" t="str">
        <f t="shared" si="348"/>
        <v/>
      </c>
      <c r="BJ842" s="598" t="str">
        <f t="shared" si="348"/>
        <v/>
      </c>
      <c r="BK842" s="269"/>
      <c r="BL842" s="598" t="str">
        <f t="shared" si="349"/>
        <v/>
      </c>
      <c r="BM842" s="598" t="str">
        <f t="shared" si="349"/>
        <v/>
      </c>
      <c r="BN842" s="269"/>
      <c r="BO842" s="598" t="str">
        <f t="shared" si="350"/>
        <v/>
      </c>
      <c r="BP842" s="598" t="str">
        <f t="shared" si="350"/>
        <v/>
      </c>
      <c r="BQ842" s="269"/>
      <c r="BR842" s="598" t="str">
        <f t="shared" si="351"/>
        <v/>
      </c>
      <c r="BS842" s="598" t="str">
        <f t="shared" si="351"/>
        <v/>
      </c>
      <c r="BT842" s="269"/>
      <c r="BU842" s="598" t="str">
        <f t="shared" si="352"/>
        <v/>
      </c>
      <c r="BV842" s="598" t="str">
        <f t="shared" si="352"/>
        <v/>
      </c>
      <c r="BW842" s="269"/>
      <c r="BX842" s="481"/>
    </row>
    <row r="843" spans="1:76" s="2" customFormat="1" ht="14">
      <c r="A843" s="159">
        <v>13</v>
      </c>
      <c r="B843" s="301" t="str">
        <f t="shared" si="341"/>
        <v xml:space="preserve">: </v>
      </c>
      <c r="C843" s="169"/>
      <c r="D843" s="169"/>
      <c r="E843" s="169"/>
      <c r="F843" s="169"/>
      <c r="G843" s="161"/>
      <c r="H843" s="162"/>
      <c r="I843" s="162"/>
      <c r="J843" s="170"/>
      <c r="K843" s="170"/>
      <c r="L843" s="170"/>
      <c r="M843" s="659" t="s">
        <v>202</v>
      </c>
      <c r="N843" s="163"/>
      <c r="O843" s="163"/>
      <c r="P843" s="165"/>
      <c r="Q843" s="365"/>
      <c r="R843" s="259" t="str">
        <f t="shared" si="353"/>
        <v/>
      </c>
      <c r="S843" s="260" t="str">
        <f>IF(R843="","",IF(R859="Y",T843,IF(R843&gt;=R851-$AA$35*R855,IF(R843&lt;=R851+$AA$35*R855,R843,""),"")))</f>
        <v/>
      </c>
      <c r="T843" s="259" t="str">
        <f t="shared" si="354"/>
        <v/>
      </c>
      <c r="U843" s="259" t="str">
        <f t="shared" si="342"/>
        <v>$US2014/kWh</v>
      </c>
      <c r="V843" s="39"/>
      <c r="W843" s="39"/>
      <c r="Y843" s="526"/>
      <c r="Z843" s="5"/>
      <c r="AA843" s="5"/>
      <c r="AB843" s="5"/>
      <c r="AC843" s="5"/>
      <c r="AD843" s="5"/>
      <c r="AE843" s="5"/>
      <c r="AF843" s="5"/>
      <c r="AG843" s="5"/>
      <c r="AH843" s="5"/>
      <c r="AI843" s="5"/>
      <c r="AJ843" s="5"/>
      <c r="AK843" s="5"/>
      <c r="AL843" s="5"/>
      <c r="AM843" s="5"/>
      <c r="AN843" s="5"/>
      <c r="AO843" s="481"/>
      <c r="AP843" s="269"/>
      <c r="AQ843" s="269"/>
      <c r="AR843" s="600"/>
      <c r="AS843" s="269"/>
      <c r="AT843" s="598" t="str">
        <f t="shared" si="343"/>
        <v/>
      </c>
      <c r="AU843" s="598" t="str">
        <f t="shared" si="343"/>
        <v/>
      </c>
      <c r="AV843" s="269"/>
      <c r="AW843" s="598" t="str">
        <f t="shared" si="344"/>
        <v/>
      </c>
      <c r="AX843" s="598" t="str">
        <f t="shared" si="344"/>
        <v/>
      </c>
      <c r="AY843" s="269"/>
      <c r="AZ843" s="598" t="str">
        <f t="shared" si="345"/>
        <v/>
      </c>
      <c r="BA843" s="598" t="str">
        <f t="shared" si="345"/>
        <v/>
      </c>
      <c r="BB843" s="269"/>
      <c r="BC843" s="598" t="str">
        <f t="shared" si="346"/>
        <v/>
      </c>
      <c r="BD843" s="598" t="str">
        <f t="shared" si="346"/>
        <v/>
      </c>
      <c r="BE843" s="269"/>
      <c r="BF843" s="598" t="str">
        <f t="shared" si="347"/>
        <v/>
      </c>
      <c r="BG843" s="598" t="str">
        <f t="shared" si="347"/>
        <v/>
      </c>
      <c r="BH843" s="269"/>
      <c r="BI843" s="598" t="str">
        <f t="shared" si="348"/>
        <v/>
      </c>
      <c r="BJ843" s="598" t="str">
        <f t="shared" si="348"/>
        <v/>
      </c>
      <c r="BK843" s="269"/>
      <c r="BL843" s="598" t="str">
        <f t="shared" si="349"/>
        <v/>
      </c>
      <c r="BM843" s="598" t="str">
        <f t="shared" si="349"/>
        <v/>
      </c>
      <c r="BN843" s="269"/>
      <c r="BO843" s="598" t="str">
        <f t="shared" si="350"/>
        <v/>
      </c>
      <c r="BP843" s="598" t="str">
        <f t="shared" si="350"/>
        <v/>
      </c>
      <c r="BQ843" s="269"/>
      <c r="BR843" s="598" t="str">
        <f t="shared" si="351"/>
        <v/>
      </c>
      <c r="BS843" s="598" t="str">
        <f t="shared" si="351"/>
        <v/>
      </c>
      <c r="BT843" s="269"/>
      <c r="BU843" s="598" t="str">
        <f t="shared" si="352"/>
        <v/>
      </c>
      <c r="BV843" s="598" t="str">
        <f t="shared" si="352"/>
        <v/>
      </c>
      <c r="BW843" s="269"/>
      <c r="BX843" s="481"/>
    </row>
    <row r="844" spans="1:76" s="2" customFormat="1" ht="14">
      <c r="A844" s="159">
        <v>14</v>
      </c>
      <c r="B844" s="301" t="str">
        <f t="shared" si="341"/>
        <v xml:space="preserve">: </v>
      </c>
      <c r="C844" s="169"/>
      <c r="D844" s="169"/>
      <c r="E844" s="169"/>
      <c r="F844" s="169"/>
      <c r="G844" s="161"/>
      <c r="H844" s="162"/>
      <c r="I844" s="162"/>
      <c r="J844" s="170"/>
      <c r="K844" s="170"/>
      <c r="L844" s="170"/>
      <c r="M844" s="659" t="s">
        <v>202</v>
      </c>
      <c r="N844" s="163"/>
      <c r="O844" s="163"/>
      <c r="P844" s="165"/>
      <c r="Q844" s="365"/>
      <c r="R844" s="259" t="str">
        <f t="shared" si="353"/>
        <v/>
      </c>
      <c r="S844" s="260" t="str">
        <f>IF(R844="","",IF(R859="Y",T844,IF(R844&gt;=R851-$AA$35*R855,IF(R844&lt;=R851+$AA$35*R855,R844,""),"")))</f>
        <v/>
      </c>
      <c r="T844" s="259" t="str">
        <f t="shared" si="354"/>
        <v/>
      </c>
      <c r="U844" s="259" t="str">
        <f t="shared" si="342"/>
        <v>$US2014/kWh</v>
      </c>
      <c r="V844" s="39"/>
      <c r="W844" s="39"/>
      <c r="Y844" s="526"/>
      <c r="Z844" s="5"/>
      <c r="AA844" s="5"/>
      <c r="AB844" s="5"/>
      <c r="AC844" s="5"/>
      <c r="AD844" s="5"/>
      <c r="AE844" s="5"/>
      <c r="AF844" s="5"/>
      <c r="AG844" s="5"/>
      <c r="AH844" s="5"/>
      <c r="AI844" s="5"/>
      <c r="AJ844" s="5"/>
      <c r="AK844" s="5"/>
      <c r="AL844" s="5"/>
      <c r="AM844" s="5"/>
      <c r="AN844" s="5"/>
      <c r="AO844" s="481"/>
      <c r="AP844" s="269"/>
      <c r="AQ844" s="269"/>
      <c r="AR844" s="600"/>
      <c r="AS844" s="269"/>
      <c r="AT844" s="598" t="str">
        <f t="shared" si="343"/>
        <v/>
      </c>
      <c r="AU844" s="598" t="str">
        <f t="shared" si="343"/>
        <v/>
      </c>
      <c r="AV844" s="269"/>
      <c r="AW844" s="598" t="str">
        <f t="shared" si="344"/>
        <v/>
      </c>
      <c r="AX844" s="598" t="str">
        <f t="shared" si="344"/>
        <v/>
      </c>
      <c r="AY844" s="269"/>
      <c r="AZ844" s="598" t="str">
        <f t="shared" si="345"/>
        <v/>
      </c>
      <c r="BA844" s="598" t="str">
        <f t="shared" si="345"/>
        <v/>
      </c>
      <c r="BB844" s="269"/>
      <c r="BC844" s="598" t="str">
        <f t="shared" si="346"/>
        <v/>
      </c>
      <c r="BD844" s="598" t="str">
        <f t="shared" si="346"/>
        <v/>
      </c>
      <c r="BE844" s="269"/>
      <c r="BF844" s="598" t="str">
        <f t="shared" si="347"/>
        <v/>
      </c>
      <c r="BG844" s="598" t="str">
        <f t="shared" si="347"/>
        <v/>
      </c>
      <c r="BH844" s="269"/>
      <c r="BI844" s="598" t="str">
        <f t="shared" si="348"/>
        <v/>
      </c>
      <c r="BJ844" s="598" t="str">
        <f t="shared" si="348"/>
        <v/>
      </c>
      <c r="BK844" s="269"/>
      <c r="BL844" s="598" t="str">
        <f t="shared" si="349"/>
        <v/>
      </c>
      <c r="BM844" s="598" t="str">
        <f t="shared" si="349"/>
        <v/>
      </c>
      <c r="BN844" s="269"/>
      <c r="BO844" s="598" t="str">
        <f t="shared" si="350"/>
        <v/>
      </c>
      <c r="BP844" s="598" t="str">
        <f t="shared" si="350"/>
        <v/>
      </c>
      <c r="BQ844" s="269"/>
      <c r="BR844" s="598" t="str">
        <f t="shared" si="351"/>
        <v/>
      </c>
      <c r="BS844" s="598" t="str">
        <f t="shared" si="351"/>
        <v/>
      </c>
      <c r="BT844" s="269"/>
      <c r="BU844" s="598" t="str">
        <f t="shared" si="352"/>
        <v/>
      </c>
      <c r="BV844" s="598" t="str">
        <f t="shared" si="352"/>
        <v/>
      </c>
      <c r="BW844" s="269"/>
      <c r="BX844" s="481"/>
    </row>
    <row r="845" spans="1:76" s="2" customFormat="1" ht="14">
      <c r="A845" s="159">
        <v>15</v>
      </c>
      <c r="B845" s="301" t="str">
        <f t="shared" si="341"/>
        <v xml:space="preserve">: </v>
      </c>
      <c r="C845" s="169"/>
      <c r="D845" s="169"/>
      <c r="E845" s="169"/>
      <c r="F845" s="169"/>
      <c r="G845" s="161"/>
      <c r="H845" s="162"/>
      <c r="I845" s="162"/>
      <c r="J845" s="170"/>
      <c r="K845" s="170"/>
      <c r="L845" s="170"/>
      <c r="M845" s="659" t="s">
        <v>202</v>
      </c>
      <c r="N845" s="163"/>
      <c r="O845" s="163"/>
      <c r="P845" s="165"/>
      <c r="Q845" s="365"/>
      <c r="R845" s="259" t="str">
        <f t="shared" si="353"/>
        <v/>
      </c>
      <c r="S845" s="260" t="str">
        <f>IF(R845="","",IF(R859="Y",T845,IF(R845&gt;=R851-$AA$35*R855,IF(R845&lt;=R851+$AA$35*R855,R845,""),"")))</f>
        <v/>
      </c>
      <c r="T845" s="259" t="str">
        <f t="shared" si="354"/>
        <v/>
      </c>
      <c r="U845" s="259" t="str">
        <f t="shared" si="342"/>
        <v>$US2014/kWh</v>
      </c>
      <c r="V845" s="39"/>
      <c r="W845" s="39"/>
      <c r="Y845" s="526"/>
      <c r="Z845" s="5"/>
      <c r="AA845" s="5"/>
      <c r="AB845" s="5"/>
      <c r="AC845" s="5"/>
      <c r="AD845" s="5"/>
      <c r="AE845" s="5"/>
      <c r="AF845" s="5"/>
      <c r="AG845" s="5"/>
      <c r="AH845" s="5"/>
      <c r="AI845" s="5"/>
      <c r="AJ845" s="5"/>
      <c r="AK845" s="5"/>
      <c r="AL845" s="5"/>
      <c r="AM845" s="5"/>
      <c r="AN845" s="5"/>
      <c r="AO845" s="481"/>
      <c r="AP845" s="269"/>
      <c r="AQ845" s="269"/>
      <c r="AR845" s="600"/>
      <c r="AS845" s="269"/>
      <c r="AT845" s="598" t="str">
        <f t="shared" si="343"/>
        <v/>
      </c>
      <c r="AU845" s="598" t="str">
        <f t="shared" si="343"/>
        <v/>
      </c>
      <c r="AV845" s="269"/>
      <c r="AW845" s="598" t="str">
        <f t="shared" si="344"/>
        <v/>
      </c>
      <c r="AX845" s="598" t="str">
        <f t="shared" si="344"/>
        <v/>
      </c>
      <c r="AY845" s="269"/>
      <c r="AZ845" s="598" t="str">
        <f t="shared" si="345"/>
        <v/>
      </c>
      <c r="BA845" s="598" t="str">
        <f t="shared" si="345"/>
        <v/>
      </c>
      <c r="BB845" s="269"/>
      <c r="BC845" s="598" t="str">
        <f t="shared" si="346"/>
        <v/>
      </c>
      <c r="BD845" s="598" t="str">
        <f t="shared" si="346"/>
        <v/>
      </c>
      <c r="BE845" s="269"/>
      <c r="BF845" s="598" t="str">
        <f t="shared" si="347"/>
        <v/>
      </c>
      <c r="BG845" s="598" t="str">
        <f t="shared" si="347"/>
        <v/>
      </c>
      <c r="BH845" s="269"/>
      <c r="BI845" s="598" t="str">
        <f t="shared" si="348"/>
        <v/>
      </c>
      <c r="BJ845" s="598" t="str">
        <f t="shared" si="348"/>
        <v/>
      </c>
      <c r="BK845" s="269"/>
      <c r="BL845" s="598" t="str">
        <f t="shared" si="349"/>
        <v/>
      </c>
      <c r="BM845" s="598" t="str">
        <f t="shared" si="349"/>
        <v/>
      </c>
      <c r="BN845" s="269"/>
      <c r="BO845" s="598" t="str">
        <f t="shared" si="350"/>
        <v/>
      </c>
      <c r="BP845" s="598" t="str">
        <f t="shared" si="350"/>
        <v/>
      </c>
      <c r="BQ845" s="269"/>
      <c r="BR845" s="598" t="str">
        <f t="shared" si="351"/>
        <v/>
      </c>
      <c r="BS845" s="598" t="str">
        <f t="shared" si="351"/>
        <v/>
      </c>
      <c r="BT845" s="269"/>
      <c r="BU845" s="598" t="str">
        <f t="shared" si="352"/>
        <v/>
      </c>
      <c r="BV845" s="598" t="str">
        <f t="shared" si="352"/>
        <v/>
      </c>
      <c r="BW845" s="269"/>
      <c r="BX845" s="481"/>
    </row>
    <row r="846" spans="1:76" s="2" customFormat="1" ht="14">
      <c r="A846" s="159">
        <v>16</v>
      </c>
      <c r="B846" s="301" t="str">
        <f t="shared" si="341"/>
        <v xml:space="preserve">: </v>
      </c>
      <c r="C846" s="169"/>
      <c r="D846" s="169"/>
      <c r="E846" s="169"/>
      <c r="F846" s="169"/>
      <c r="G846" s="161"/>
      <c r="H846" s="162"/>
      <c r="I846" s="162"/>
      <c r="J846" s="170"/>
      <c r="K846" s="170"/>
      <c r="L846" s="170"/>
      <c r="M846" s="659" t="s">
        <v>202</v>
      </c>
      <c r="N846" s="163"/>
      <c r="O846" s="163"/>
      <c r="P846" s="165"/>
      <c r="Q846" s="365"/>
      <c r="R846" s="259" t="str">
        <f t="shared" si="353"/>
        <v/>
      </c>
      <c r="S846" s="260" t="str">
        <f>IF(R846="","",IF(R859="Y",T846,IF(R846&gt;=R851-$AA$35*R855,IF(R846&lt;=R851+$AA$35*R855,R846,""),"")))</f>
        <v/>
      </c>
      <c r="T846" s="259" t="str">
        <f t="shared" si="354"/>
        <v/>
      </c>
      <c r="U846" s="259" t="str">
        <f t="shared" si="342"/>
        <v>$US2014/kWh</v>
      </c>
      <c r="V846" s="39"/>
      <c r="W846" s="39"/>
      <c r="Y846" s="526"/>
      <c r="Z846" s="5"/>
      <c r="AA846" s="5"/>
      <c r="AB846" s="5"/>
      <c r="AC846" s="5"/>
      <c r="AD846" s="5"/>
      <c r="AE846" s="5"/>
      <c r="AF846" s="5"/>
      <c r="AG846" s="5"/>
      <c r="AH846" s="5"/>
      <c r="AI846" s="5"/>
      <c r="AJ846" s="5"/>
      <c r="AK846" s="5"/>
      <c r="AL846" s="5"/>
      <c r="AM846" s="5"/>
      <c r="AN846" s="5"/>
      <c r="AO846" s="481"/>
      <c r="AP846" s="269"/>
      <c r="AQ846" s="269"/>
      <c r="AR846" s="600"/>
      <c r="AS846" s="269"/>
      <c r="AT846" s="598" t="str">
        <f t="shared" si="343"/>
        <v/>
      </c>
      <c r="AU846" s="598" t="str">
        <f t="shared" si="343"/>
        <v/>
      </c>
      <c r="AV846" s="269"/>
      <c r="AW846" s="598" t="str">
        <f t="shared" si="344"/>
        <v/>
      </c>
      <c r="AX846" s="598" t="str">
        <f t="shared" si="344"/>
        <v/>
      </c>
      <c r="AY846" s="269"/>
      <c r="AZ846" s="598" t="str">
        <f t="shared" si="345"/>
        <v/>
      </c>
      <c r="BA846" s="598" t="str">
        <f t="shared" si="345"/>
        <v/>
      </c>
      <c r="BB846" s="269"/>
      <c r="BC846" s="598" t="str">
        <f t="shared" si="346"/>
        <v/>
      </c>
      <c r="BD846" s="598" t="str">
        <f t="shared" si="346"/>
        <v/>
      </c>
      <c r="BE846" s="269"/>
      <c r="BF846" s="598" t="str">
        <f t="shared" si="347"/>
        <v/>
      </c>
      <c r="BG846" s="598" t="str">
        <f t="shared" si="347"/>
        <v/>
      </c>
      <c r="BH846" s="269"/>
      <c r="BI846" s="598" t="str">
        <f t="shared" si="348"/>
        <v/>
      </c>
      <c r="BJ846" s="598" t="str">
        <f t="shared" si="348"/>
        <v/>
      </c>
      <c r="BK846" s="269"/>
      <c r="BL846" s="598" t="str">
        <f t="shared" si="349"/>
        <v/>
      </c>
      <c r="BM846" s="598" t="str">
        <f t="shared" si="349"/>
        <v/>
      </c>
      <c r="BN846" s="269"/>
      <c r="BO846" s="598" t="str">
        <f t="shared" si="350"/>
        <v/>
      </c>
      <c r="BP846" s="598" t="str">
        <f t="shared" si="350"/>
        <v/>
      </c>
      <c r="BQ846" s="269"/>
      <c r="BR846" s="598" t="str">
        <f t="shared" si="351"/>
        <v/>
      </c>
      <c r="BS846" s="598" t="str">
        <f t="shared" si="351"/>
        <v/>
      </c>
      <c r="BT846" s="269"/>
      <c r="BU846" s="598" t="str">
        <f t="shared" si="352"/>
        <v/>
      </c>
      <c r="BV846" s="598" t="str">
        <f t="shared" si="352"/>
        <v/>
      </c>
      <c r="BW846" s="269"/>
      <c r="BX846" s="481"/>
    </row>
    <row r="847" spans="1:76" s="2" customFormat="1" ht="14">
      <c r="A847" s="159">
        <v>17</v>
      </c>
      <c r="B847" s="301" t="str">
        <f t="shared" si="341"/>
        <v xml:space="preserve">: </v>
      </c>
      <c r="C847" s="168"/>
      <c r="D847" s="162"/>
      <c r="E847" s="162"/>
      <c r="F847" s="169"/>
      <c r="G847" s="161"/>
      <c r="H847" s="162"/>
      <c r="I847" s="162"/>
      <c r="J847" s="170"/>
      <c r="K847" s="170"/>
      <c r="L847" s="170"/>
      <c r="M847" s="659" t="s">
        <v>202</v>
      </c>
      <c r="N847" s="163"/>
      <c r="O847" s="163"/>
      <c r="P847" s="165"/>
      <c r="Q847" s="365"/>
      <c r="R847" s="259" t="str">
        <f t="shared" si="353"/>
        <v/>
      </c>
      <c r="S847" s="260" t="str">
        <f>IF(R847="","",IF(R859="Y",T847,IF(R847&gt;=R851-$AA$35*R855,IF(R847&lt;=R851+$AA$35*R855,R847,""),"")))</f>
        <v/>
      </c>
      <c r="T847" s="259" t="str">
        <f t="shared" si="354"/>
        <v/>
      </c>
      <c r="U847" s="259" t="str">
        <f t="shared" si="342"/>
        <v>$US2014/kWh</v>
      </c>
      <c r="V847" s="39"/>
      <c r="W847" s="39"/>
      <c r="Y847" s="526"/>
      <c r="Z847" s="5"/>
      <c r="AA847" s="5"/>
      <c r="AB847" s="5"/>
      <c r="AC847" s="5"/>
      <c r="AD847" s="5"/>
      <c r="AE847" s="5"/>
      <c r="AF847" s="5"/>
      <c r="AG847" s="5"/>
      <c r="AH847" s="5"/>
      <c r="AI847" s="5"/>
      <c r="AJ847" s="5"/>
      <c r="AK847" s="5"/>
      <c r="AL847" s="5"/>
      <c r="AM847" s="5"/>
      <c r="AN847" s="5"/>
      <c r="AO847" s="481"/>
      <c r="AP847" s="269"/>
      <c r="AQ847" s="269"/>
      <c r="AR847" s="600"/>
      <c r="AS847" s="269"/>
      <c r="AT847" s="598" t="str">
        <f t="shared" si="343"/>
        <v/>
      </c>
      <c r="AU847" s="598" t="str">
        <f t="shared" si="343"/>
        <v/>
      </c>
      <c r="AV847" s="269"/>
      <c r="AW847" s="598" t="str">
        <f t="shared" si="344"/>
        <v/>
      </c>
      <c r="AX847" s="598" t="str">
        <f t="shared" si="344"/>
        <v/>
      </c>
      <c r="AY847" s="269"/>
      <c r="AZ847" s="598" t="str">
        <f t="shared" si="345"/>
        <v/>
      </c>
      <c r="BA847" s="598" t="str">
        <f t="shared" si="345"/>
        <v/>
      </c>
      <c r="BB847" s="269"/>
      <c r="BC847" s="598" t="str">
        <f t="shared" si="346"/>
        <v/>
      </c>
      <c r="BD847" s="598" t="str">
        <f t="shared" si="346"/>
        <v/>
      </c>
      <c r="BE847" s="269"/>
      <c r="BF847" s="598" t="str">
        <f t="shared" si="347"/>
        <v/>
      </c>
      <c r="BG847" s="598" t="str">
        <f t="shared" si="347"/>
        <v/>
      </c>
      <c r="BH847" s="269"/>
      <c r="BI847" s="598" t="str">
        <f t="shared" si="348"/>
        <v/>
      </c>
      <c r="BJ847" s="598" t="str">
        <f t="shared" si="348"/>
        <v/>
      </c>
      <c r="BK847" s="269"/>
      <c r="BL847" s="598" t="str">
        <f t="shared" si="349"/>
        <v/>
      </c>
      <c r="BM847" s="598" t="str">
        <f t="shared" si="349"/>
        <v/>
      </c>
      <c r="BN847" s="269"/>
      <c r="BO847" s="598" t="str">
        <f t="shared" si="350"/>
        <v/>
      </c>
      <c r="BP847" s="598" t="str">
        <f t="shared" si="350"/>
        <v/>
      </c>
      <c r="BQ847" s="269"/>
      <c r="BR847" s="598" t="str">
        <f t="shared" si="351"/>
        <v/>
      </c>
      <c r="BS847" s="598" t="str">
        <f t="shared" si="351"/>
        <v/>
      </c>
      <c r="BT847" s="269"/>
      <c r="BU847" s="598" t="str">
        <f t="shared" si="352"/>
        <v/>
      </c>
      <c r="BV847" s="598" t="str">
        <f t="shared" si="352"/>
        <v/>
      </c>
      <c r="BW847" s="269"/>
      <c r="BX847" s="481"/>
    </row>
    <row r="848" spans="1:76" s="2" customFormat="1" ht="14">
      <c r="A848" s="159">
        <v>18</v>
      </c>
      <c r="B848" s="301" t="str">
        <f t="shared" si="341"/>
        <v xml:space="preserve">: </v>
      </c>
      <c r="C848" s="168"/>
      <c r="D848" s="162"/>
      <c r="E848" s="162"/>
      <c r="F848" s="169"/>
      <c r="G848" s="161"/>
      <c r="H848" s="162"/>
      <c r="I848" s="162"/>
      <c r="J848" s="170"/>
      <c r="K848" s="170"/>
      <c r="L848" s="170"/>
      <c r="M848" s="659" t="s">
        <v>202</v>
      </c>
      <c r="N848" s="163"/>
      <c r="O848" s="163"/>
      <c r="P848" s="165"/>
      <c r="Q848" s="365"/>
      <c r="R848" s="259" t="str">
        <f t="shared" si="353"/>
        <v/>
      </c>
      <c r="S848" s="260" t="str">
        <f>IF(R848="","",IF(R859="Y",T848,IF(R848&gt;=R851-$AA$35*R855,IF(R848&lt;=R851+$AA$35*R855,R848,""),"")))</f>
        <v/>
      </c>
      <c r="T848" s="259" t="str">
        <f t="shared" si="354"/>
        <v/>
      </c>
      <c r="U848" s="259" t="str">
        <f t="shared" si="342"/>
        <v>$US2014/kWh</v>
      </c>
      <c r="V848" s="39"/>
      <c r="W848" s="39"/>
      <c r="Y848" s="526"/>
      <c r="Z848" s="5"/>
      <c r="AA848" s="5"/>
      <c r="AB848" s="5"/>
      <c r="AC848" s="5"/>
      <c r="AD848" s="5"/>
      <c r="AE848" s="5"/>
      <c r="AF848" s="5"/>
      <c r="AG848" s="5"/>
      <c r="AH848" s="5"/>
      <c r="AI848" s="5"/>
      <c r="AJ848" s="5"/>
      <c r="AK848" s="5"/>
      <c r="AL848" s="5"/>
      <c r="AM848" s="5"/>
      <c r="AN848" s="5"/>
      <c r="AO848" s="481"/>
      <c r="AP848" s="269"/>
      <c r="AQ848" s="269"/>
      <c r="AR848" s="600"/>
      <c r="AS848" s="269"/>
      <c r="AT848" s="598" t="str">
        <f t="shared" si="343"/>
        <v/>
      </c>
      <c r="AU848" s="598" t="str">
        <f t="shared" si="343"/>
        <v/>
      </c>
      <c r="AV848" s="269"/>
      <c r="AW848" s="598" t="str">
        <f t="shared" si="344"/>
        <v/>
      </c>
      <c r="AX848" s="598" t="str">
        <f t="shared" si="344"/>
        <v/>
      </c>
      <c r="AY848" s="269"/>
      <c r="AZ848" s="598" t="str">
        <f t="shared" si="345"/>
        <v/>
      </c>
      <c r="BA848" s="598" t="str">
        <f t="shared" si="345"/>
        <v/>
      </c>
      <c r="BB848" s="269"/>
      <c r="BC848" s="598" t="str">
        <f t="shared" si="346"/>
        <v/>
      </c>
      <c r="BD848" s="598" t="str">
        <f t="shared" si="346"/>
        <v/>
      </c>
      <c r="BE848" s="269"/>
      <c r="BF848" s="598" t="str">
        <f t="shared" si="347"/>
        <v/>
      </c>
      <c r="BG848" s="598" t="str">
        <f t="shared" si="347"/>
        <v/>
      </c>
      <c r="BH848" s="269"/>
      <c r="BI848" s="598" t="str">
        <f t="shared" si="348"/>
        <v/>
      </c>
      <c r="BJ848" s="598" t="str">
        <f t="shared" si="348"/>
        <v/>
      </c>
      <c r="BK848" s="269"/>
      <c r="BL848" s="598" t="str">
        <f t="shared" si="349"/>
        <v/>
      </c>
      <c r="BM848" s="598" t="str">
        <f t="shared" si="349"/>
        <v/>
      </c>
      <c r="BN848" s="269"/>
      <c r="BO848" s="598" t="str">
        <f t="shared" si="350"/>
        <v/>
      </c>
      <c r="BP848" s="598" t="str">
        <f t="shared" si="350"/>
        <v/>
      </c>
      <c r="BQ848" s="269"/>
      <c r="BR848" s="598" t="str">
        <f t="shared" si="351"/>
        <v/>
      </c>
      <c r="BS848" s="598" t="str">
        <f t="shared" si="351"/>
        <v/>
      </c>
      <c r="BT848" s="269"/>
      <c r="BU848" s="598" t="str">
        <f t="shared" si="352"/>
        <v/>
      </c>
      <c r="BV848" s="598" t="str">
        <f t="shared" si="352"/>
        <v/>
      </c>
      <c r="BW848" s="269"/>
      <c r="BX848" s="481"/>
    </row>
    <row r="849" spans="1:76" s="2" customFormat="1" ht="14">
      <c r="A849" s="159">
        <v>19</v>
      </c>
      <c r="B849" s="301" t="str">
        <f t="shared" si="341"/>
        <v xml:space="preserve">: </v>
      </c>
      <c r="C849" s="168"/>
      <c r="D849" s="162"/>
      <c r="E849" s="162"/>
      <c r="F849" s="169"/>
      <c r="G849" s="161"/>
      <c r="H849" s="162"/>
      <c r="I849" s="162"/>
      <c r="J849" s="170"/>
      <c r="K849" s="170"/>
      <c r="L849" s="170"/>
      <c r="M849" s="659" t="s">
        <v>202</v>
      </c>
      <c r="N849" s="163"/>
      <c r="O849" s="163"/>
      <c r="P849" s="165"/>
      <c r="Q849" s="365"/>
      <c r="R849" s="259" t="str">
        <f t="shared" si="353"/>
        <v/>
      </c>
      <c r="S849" s="260" t="str">
        <f>IF(R849="","",IF(R859="Y",T849,IF(R849&gt;=R851-$AA$35*R855,IF(R849&lt;=R851+$AA$35*R855,R849,""),"")))</f>
        <v/>
      </c>
      <c r="T849" s="259" t="str">
        <f t="shared" si="354"/>
        <v/>
      </c>
      <c r="U849" s="259" t="str">
        <f t="shared" si="342"/>
        <v>$US2014/kWh</v>
      </c>
      <c r="V849" s="39"/>
      <c r="W849" s="39"/>
      <c r="Y849" s="526"/>
      <c r="Z849" s="5"/>
      <c r="AA849" s="5"/>
      <c r="AB849" s="5"/>
      <c r="AC849" s="5"/>
      <c r="AD849" s="5"/>
      <c r="AE849" s="5"/>
      <c r="AF849" s="5"/>
      <c r="AG849" s="5"/>
      <c r="AH849" s="5"/>
      <c r="AI849" s="5"/>
      <c r="AJ849" s="5"/>
      <c r="AK849" s="5"/>
      <c r="AL849" s="5"/>
      <c r="AM849" s="5"/>
      <c r="AN849" s="5"/>
      <c r="AO849" s="481"/>
      <c r="AP849" s="269"/>
      <c r="AQ849" s="269"/>
      <c r="AR849" s="600"/>
      <c r="AS849" s="269"/>
      <c r="AT849" s="598" t="str">
        <f t="shared" si="343"/>
        <v/>
      </c>
      <c r="AU849" s="598" t="str">
        <f t="shared" si="343"/>
        <v/>
      </c>
      <c r="AV849" s="269"/>
      <c r="AW849" s="598" t="str">
        <f t="shared" si="344"/>
        <v/>
      </c>
      <c r="AX849" s="598" t="str">
        <f t="shared" si="344"/>
        <v/>
      </c>
      <c r="AY849" s="269"/>
      <c r="AZ849" s="598" t="str">
        <f t="shared" si="345"/>
        <v/>
      </c>
      <c r="BA849" s="598" t="str">
        <f t="shared" si="345"/>
        <v/>
      </c>
      <c r="BB849" s="269"/>
      <c r="BC849" s="598" t="str">
        <f t="shared" si="346"/>
        <v/>
      </c>
      <c r="BD849" s="598" t="str">
        <f t="shared" si="346"/>
        <v/>
      </c>
      <c r="BE849" s="269"/>
      <c r="BF849" s="598" t="str">
        <f t="shared" si="347"/>
        <v/>
      </c>
      <c r="BG849" s="598" t="str">
        <f t="shared" si="347"/>
        <v/>
      </c>
      <c r="BH849" s="269"/>
      <c r="BI849" s="598" t="str">
        <f t="shared" si="348"/>
        <v/>
      </c>
      <c r="BJ849" s="598" t="str">
        <f t="shared" si="348"/>
        <v/>
      </c>
      <c r="BK849" s="269"/>
      <c r="BL849" s="598" t="str">
        <f t="shared" si="349"/>
        <v/>
      </c>
      <c r="BM849" s="598" t="str">
        <f t="shared" si="349"/>
        <v/>
      </c>
      <c r="BN849" s="269"/>
      <c r="BO849" s="598" t="str">
        <f t="shared" si="350"/>
        <v/>
      </c>
      <c r="BP849" s="598" t="str">
        <f t="shared" si="350"/>
        <v/>
      </c>
      <c r="BQ849" s="269"/>
      <c r="BR849" s="598" t="str">
        <f t="shared" si="351"/>
        <v/>
      </c>
      <c r="BS849" s="598" t="str">
        <f t="shared" si="351"/>
        <v/>
      </c>
      <c r="BT849" s="269"/>
      <c r="BU849" s="598" t="str">
        <f t="shared" si="352"/>
        <v/>
      </c>
      <c r="BV849" s="598" t="str">
        <f t="shared" si="352"/>
        <v/>
      </c>
      <c r="BW849" s="269"/>
      <c r="BX849" s="481"/>
    </row>
    <row r="850" spans="1:76" s="2" customFormat="1" ht="14">
      <c r="A850" s="159">
        <v>20</v>
      </c>
      <c r="B850" s="301" t="str">
        <f t="shared" si="341"/>
        <v xml:space="preserve">: </v>
      </c>
      <c r="C850" s="168"/>
      <c r="D850" s="162"/>
      <c r="E850" s="162"/>
      <c r="F850" s="169"/>
      <c r="G850" s="161"/>
      <c r="H850" s="162"/>
      <c r="I850" s="162"/>
      <c r="J850" s="170"/>
      <c r="K850" s="170"/>
      <c r="L850" s="170"/>
      <c r="M850" s="659" t="s">
        <v>202</v>
      </c>
      <c r="N850" s="163"/>
      <c r="O850" s="163"/>
      <c r="P850" s="165"/>
      <c r="Q850" s="365"/>
      <c r="R850" s="259" t="str">
        <f t="shared" si="353"/>
        <v/>
      </c>
      <c r="S850" s="260" t="str">
        <f>IF(R850="","",IF(R859="Y",T850,IF(R850&gt;=R851-$AA$35*R855,IF(R850&lt;=R851+$AA$35*R855,R850,""),"")))</f>
        <v/>
      </c>
      <c r="T850" s="259" t="str">
        <f t="shared" si="354"/>
        <v/>
      </c>
      <c r="U850" s="259" t="str">
        <f t="shared" si="342"/>
        <v>$US2014/kWh</v>
      </c>
      <c r="V850" s="39"/>
      <c r="W850" s="39"/>
      <c r="Y850" s="526"/>
      <c r="Z850" s="5"/>
      <c r="AA850" s="5"/>
      <c r="AB850" s="5"/>
      <c r="AC850" s="5"/>
      <c r="AD850" s="5"/>
      <c r="AE850" s="5"/>
      <c r="AF850" s="5"/>
      <c r="AG850" s="5"/>
      <c r="AH850" s="5"/>
      <c r="AI850" s="5"/>
      <c r="AJ850" s="5"/>
      <c r="AK850" s="5"/>
      <c r="AL850" s="5"/>
      <c r="AM850" s="5"/>
      <c r="AN850" s="5"/>
      <c r="AO850" s="481"/>
      <c r="AP850" s="269"/>
      <c r="AQ850" s="269"/>
      <c r="AR850" s="600"/>
      <c r="AS850" s="269"/>
      <c r="AT850" s="598" t="str">
        <f t="shared" si="343"/>
        <v/>
      </c>
      <c r="AU850" s="598" t="str">
        <f t="shared" si="343"/>
        <v/>
      </c>
      <c r="AV850" s="269"/>
      <c r="AW850" s="598" t="str">
        <f t="shared" si="344"/>
        <v/>
      </c>
      <c r="AX850" s="598" t="str">
        <f t="shared" si="344"/>
        <v/>
      </c>
      <c r="AY850" s="269"/>
      <c r="AZ850" s="598" t="str">
        <f t="shared" si="345"/>
        <v/>
      </c>
      <c r="BA850" s="598" t="str">
        <f t="shared" si="345"/>
        <v/>
      </c>
      <c r="BB850" s="269"/>
      <c r="BC850" s="598" t="str">
        <f t="shared" si="346"/>
        <v/>
      </c>
      <c r="BD850" s="598" t="str">
        <f t="shared" si="346"/>
        <v/>
      </c>
      <c r="BE850" s="269"/>
      <c r="BF850" s="598" t="str">
        <f t="shared" si="347"/>
        <v/>
      </c>
      <c r="BG850" s="598" t="str">
        <f t="shared" si="347"/>
        <v/>
      </c>
      <c r="BH850" s="269"/>
      <c r="BI850" s="598" t="str">
        <f t="shared" si="348"/>
        <v/>
      </c>
      <c r="BJ850" s="598" t="str">
        <f t="shared" si="348"/>
        <v/>
      </c>
      <c r="BK850" s="269"/>
      <c r="BL850" s="598" t="str">
        <f t="shared" si="349"/>
        <v/>
      </c>
      <c r="BM850" s="598" t="str">
        <f t="shared" si="349"/>
        <v/>
      </c>
      <c r="BN850" s="269"/>
      <c r="BO850" s="598" t="str">
        <f t="shared" si="350"/>
        <v/>
      </c>
      <c r="BP850" s="598" t="str">
        <f t="shared" si="350"/>
        <v/>
      </c>
      <c r="BQ850" s="269"/>
      <c r="BR850" s="598" t="str">
        <f t="shared" si="351"/>
        <v/>
      </c>
      <c r="BS850" s="598" t="str">
        <f t="shared" si="351"/>
        <v/>
      </c>
      <c r="BT850" s="269"/>
      <c r="BU850" s="598" t="str">
        <f t="shared" si="352"/>
        <v/>
      </c>
      <c r="BV850" s="598" t="str">
        <f t="shared" si="352"/>
        <v/>
      </c>
      <c r="BW850" s="269"/>
      <c r="BX850" s="481"/>
    </row>
    <row r="851" spans="1:76" s="2" customFormat="1" ht="14">
      <c r="A851" s="172"/>
      <c r="B851" s="302" t="s">
        <v>159</v>
      </c>
      <c r="C851" s="173"/>
      <c r="D851" s="173"/>
      <c r="E851" s="173"/>
      <c r="F851" s="173"/>
      <c r="H851" s="39"/>
      <c r="I851" s="175"/>
      <c r="J851" s="174"/>
      <c r="K851" s="174"/>
      <c r="L851" s="174" t="s">
        <v>99</v>
      </c>
      <c r="M851" s="174"/>
      <c r="N851" s="174"/>
      <c r="O851" s="165"/>
      <c r="P851" s="165"/>
      <c r="Q851" s="175" t="s">
        <v>31</v>
      </c>
      <c r="R851" s="261" t="e">
        <f>AVERAGE(R831:R850)</f>
        <v>#DIV/0!</v>
      </c>
      <c r="S851" s="261" t="e">
        <f>IF(R859="Y",SUM(S831:S850)/SUM(N831:N850),AVERAGE(S831:S850))</f>
        <v>#DIV/0!</v>
      </c>
      <c r="T851" s="262" t="e">
        <f>SUM(T831:T850)/SUM(N831:N850)</f>
        <v>#DIV/0!</v>
      </c>
      <c r="U851" s="269"/>
      <c r="V851" s="39"/>
      <c r="W851" s="39"/>
      <c r="Y851" s="601"/>
      <c r="Z851" s="5"/>
      <c r="AA851" s="5"/>
      <c r="AB851" s="5"/>
      <c r="AC851" s="5"/>
      <c r="AD851" s="5"/>
      <c r="AE851" s="5"/>
      <c r="AF851" s="5"/>
      <c r="AG851" s="5"/>
      <c r="AH851" s="5"/>
      <c r="AI851" s="5"/>
      <c r="AJ851" s="5"/>
      <c r="AK851" s="5"/>
      <c r="AL851" s="5"/>
      <c r="AM851" s="5"/>
      <c r="AN851" s="5"/>
      <c r="AO851" s="481"/>
      <c r="AP851" s="269"/>
      <c r="AQ851" s="269"/>
      <c r="AR851" s="269"/>
      <c r="AS851" s="602" t="s">
        <v>31</v>
      </c>
      <c r="AT851" s="603" t="e">
        <f>AVERAGE(AT831:AT850)</f>
        <v>#DIV/0!</v>
      </c>
      <c r="AU851" s="603" t="e">
        <f>SUM(AU831:AU850)/COUNTIF(AU831:AU850,"&gt;0")</f>
        <v>#DIV/0!</v>
      </c>
      <c r="AV851" s="602"/>
      <c r="AW851" s="603" t="e">
        <f>AVERAGE(AW831:AW850)</f>
        <v>#DIV/0!</v>
      </c>
      <c r="AX851" s="603" t="e">
        <f>SUM(AX831:AX850)/COUNTIF(AX831:AX850,"&gt;0")</f>
        <v>#DIV/0!</v>
      </c>
      <c r="AY851" s="269"/>
      <c r="AZ851" s="603" t="e">
        <f>AVERAGE(AZ831:AZ850)</f>
        <v>#DIV/0!</v>
      </c>
      <c r="BA851" s="603" t="e">
        <f>SUM(BA831:BA850)/COUNTIF(BA831:BA850,"&gt;0")</f>
        <v>#DIV/0!</v>
      </c>
      <c r="BB851" s="269"/>
      <c r="BC851" s="603" t="e">
        <f>AVERAGE(BC831:BC850)</f>
        <v>#DIV/0!</v>
      </c>
      <c r="BD851" s="603" t="e">
        <f>SUM(BD831:BD850)/COUNTIF(BD831:BD850,"&gt;0")</f>
        <v>#DIV/0!</v>
      </c>
      <c r="BE851" s="269"/>
      <c r="BF851" s="603" t="e">
        <f>AVERAGE(BF831:BF850)</f>
        <v>#DIV/0!</v>
      </c>
      <c r="BG851" s="603" t="e">
        <f>SUM(BG831:BG850)/COUNTIF(BG831:BG850,"&gt;0")</f>
        <v>#DIV/0!</v>
      </c>
      <c r="BH851" s="269"/>
      <c r="BI851" s="603" t="e">
        <f>AVERAGE(BI831:BI850)</f>
        <v>#DIV/0!</v>
      </c>
      <c r="BJ851" s="603" t="e">
        <f>SUM(BJ831:BJ850)/COUNTIF(BJ831:BJ850,"&gt;0")</f>
        <v>#DIV/0!</v>
      </c>
      <c r="BK851" s="602"/>
      <c r="BL851" s="603" t="e">
        <f>AVERAGE(BL831:BL850)</f>
        <v>#DIV/0!</v>
      </c>
      <c r="BM851" s="603" t="e">
        <f>SUM(BM831:BM850)/COUNTIF(BM831:BM850,"&gt;0")</f>
        <v>#DIV/0!</v>
      </c>
      <c r="BN851" s="269"/>
      <c r="BO851" s="603" t="e">
        <f>AVERAGE(BO831:BO850)</f>
        <v>#DIV/0!</v>
      </c>
      <c r="BP851" s="603" t="e">
        <f>SUM(BP831:BP850)/COUNTIF(BP831:BP850,"&gt;0")</f>
        <v>#DIV/0!</v>
      </c>
      <c r="BQ851" s="269"/>
      <c r="BR851" s="603" t="e">
        <f>AVERAGE(BR831:BR850)</f>
        <v>#DIV/0!</v>
      </c>
      <c r="BS851" s="603" t="e">
        <f>SUM(BS831:BS850)/COUNTIF(BS831:BS850,"&gt;0")</f>
        <v>#DIV/0!</v>
      </c>
      <c r="BT851" s="269"/>
      <c r="BU851" s="603" t="e">
        <f>AVERAGE(BU831:BU850)</f>
        <v>#DIV/0!</v>
      </c>
      <c r="BV851" s="603" t="e">
        <f>SUM(BV831:BV850)/COUNTIF(BV831:BV850,"&gt;0")</f>
        <v>#DIV/0!</v>
      </c>
      <c r="BW851" s="269"/>
      <c r="BX851" s="481"/>
    </row>
    <row r="852" spans="1:76" s="2" customFormat="1" ht="14.25" customHeight="1">
      <c r="A852" s="172"/>
      <c r="B852" s="302" t="s">
        <v>160</v>
      </c>
      <c r="C852" s="173" t="s">
        <v>112</v>
      </c>
      <c r="D852" s="851"/>
      <c r="E852" s="860"/>
      <c r="F852" s="860"/>
      <c r="G852" s="860"/>
      <c r="H852" s="860"/>
      <c r="I852" s="860"/>
      <c r="J852" s="861"/>
      <c r="K852" s="174"/>
      <c r="L852" s="174"/>
      <c r="M852" s="174"/>
      <c r="N852" s="174"/>
      <c r="O852" s="165"/>
      <c r="P852" s="165"/>
      <c r="Q852" s="366" t="s">
        <v>33</v>
      </c>
      <c r="R852" s="367" t="e">
        <f>R851+U852*R855</f>
        <v>#DIV/0!</v>
      </c>
      <c r="S852" s="367" t="e">
        <f>S851+U852*S855</f>
        <v>#DIV/0!</v>
      </c>
      <c r="T852" s="367" t="e">
        <f>T851+U852*T855</f>
        <v>#DIV/0!</v>
      </c>
      <c r="U852" s="368">
        <v>1</v>
      </c>
      <c r="V852" s="50" t="s">
        <v>142</v>
      </c>
      <c r="W852" s="39"/>
      <c r="X852" t="s">
        <v>273</v>
      </c>
      <c r="Y852" s="605"/>
      <c r="Z852" s="5"/>
      <c r="AA852" s="5"/>
      <c r="AB852" s="5"/>
      <c r="AC852" s="5"/>
      <c r="AD852" s="5"/>
      <c r="AE852" s="5"/>
      <c r="AF852" s="5"/>
      <c r="AG852" s="5"/>
      <c r="AH852" s="5"/>
      <c r="AI852" s="5"/>
      <c r="AJ852" s="5"/>
      <c r="AK852" s="5"/>
      <c r="AL852" s="5"/>
      <c r="AM852" s="5"/>
      <c r="AN852" s="5"/>
      <c r="AO852" s="481"/>
      <c r="AP852" s="269"/>
      <c r="AQ852" s="269"/>
      <c r="AR852" s="269"/>
      <c r="AS852" s="606" t="s">
        <v>33</v>
      </c>
      <c r="AT852" s="607" t="e">
        <f>AT851+(AT857*AT854)</f>
        <v>#DIV/0!</v>
      </c>
      <c r="AU852" s="607" t="e">
        <f>AU851+(AU857*AT854)</f>
        <v>#DIV/0!</v>
      </c>
      <c r="AV852" s="606"/>
      <c r="AW852" s="607" t="e">
        <f>AW851+(AW857*AW854)</f>
        <v>#DIV/0!</v>
      </c>
      <c r="AX852" s="607" t="e">
        <f>AX851+(AX857*AW854)</f>
        <v>#DIV/0!</v>
      </c>
      <c r="AY852" s="269"/>
      <c r="AZ852" s="607" t="e">
        <f>AZ851+(AZ857*AZ854)</f>
        <v>#DIV/0!</v>
      </c>
      <c r="BA852" s="607" t="e">
        <f>BA851+(BA857*AZ854)</f>
        <v>#DIV/0!</v>
      </c>
      <c r="BB852" s="269"/>
      <c r="BC852" s="607" t="e">
        <f>BC851+(BC857*BC854)</f>
        <v>#DIV/0!</v>
      </c>
      <c r="BD852" s="607" t="e">
        <f>BD851+(BD857*BC854)</f>
        <v>#DIV/0!</v>
      </c>
      <c r="BE852" s="269"/>
      <c r="BF852" s="607" t="e">
        <f>BF851+(BF857*BF854)</f>
        <v>#DIV/0!</v>
      </c>
      <c r="BG852" s="607" t="e">
        <f>BG851+(BG857*BF854)</f>
        <v>#DIV/0!</v>
      </c>
      <c r="BH852" s="269"/>
      <c r="BI852" s="607" t="e">
        <f>BI851+(BI857*BI854)</f>
        <v>#DIV/0!</v>
      </c>
      <c r="BJ852" s="607" t="e">
        <f>BJ851+(BJ857*BI854)</f>
        <v>#DIV/0!</v>
      </c>
      <c r="BK852" s="606"/>
      <c r="BL852" s="607" t="e">
        <f>BL851+(BL857*BL854)</f>
        <v>#DIV/0!</v>
      </c>
      <c r="BM852" s="607" t="e">
        <f>BM851+(BM857*BL854)</f>
        <v>#DIV/0!</v>
      </c>
      <c r="BN852" s="269"/>
      <c r="BO852" s="607" t="e">
        <f>BO851+(BO857*BO854)</f>
        <v>#DIV/0!</v>
      </c>
      <c r="BP852" s="607" t="e">
        <f>BP851+(BP857*BO854)</f>
        <v>#DIV/0!</v>
      </c>
      <c r="BQ852" s="269"/>
      <c r="BR852" s="607" t="e">
        <f>BR851+(BR857*BR854)</f>
        <v>#DIV/0!</v>
      </c>
      <c r="BS852" s="607" t="e">
        <f>BS851+(BS857*BR854)</f>
        <v>#DIV/0!</v>
      </c>
      <c r="BT852" s="269"/>
      <c r="BU852" s="607" t="e">
        <f>BU851+(BU857*BU854)</f>
        <v>#DIV/0!</v>
      </c>
      <c r="BV852" s="607" t="e">
        <f>BV851+(BV857*BU854)</f>
        <v>#DIV/0!</v>
      </c>
      <c r="BW852" s="269"/>
      <c r="BX852" s="481"/>
    </row>
    <row r="853" spans="1:76" s="2" customFormat="1" ht="15">
      <c r="A853" s="172"/>
      <c r="B853" s="302" t="s">
        <v>161</v>
      </c>
      <c r="C853" s="179"/>
      <c r="D853" s="862"/>
      <c r="E853" s="863"/>
      <c r="F853" s="863"/>
      <c r="G853" s="863"/>
      <c r="H853" s="863"/>
      <c r="I853" s="863"/>
      <c r="J853" s="864"/>
      <c r="K853" s="39"/>
      <c r="L853" s="39"/>
      <c r="M853" s="174"/>
      <c r="N853" s="174"/>
      <c r="O853" s="174"/>
      <c r="P853" s="174"/>
      <c r="Q853" s="366" t="s">
        <v>32</v>
      </c>
      <c r="R853" s="367" t="e">
        <f>IF($X853="Y",MIN(R831:R850),R851-$U853*R855)</f>
        <v>#DIV/0!</v>
      </c>
      <c r="S853" s="367" t="e">
        <f>IF($X853="Y",MIN(S831:S850),S851-$U853*S855)</f>
        <v>#DIV/0!</v>
      </c>
      <c r="T853" s="367" t="e">
        <f>IF($X853="Y",MIN(T831:T850),T851-$U853*T855)</f>
        <v>#DIV/0!</v>
      </c>
      <c r="U853" s="368">
        <v>1</v>
      </c>
      <c r="V853" s="50" t="s">
        <v>143</v>
      </c>
      <c r="W853" s="39"/>
      <c r="X853" s="369" t="s">
        <v>36</v>
      </c>
      <c r="Y853" s="605"/>
      <c r="Z853" s="5"/>
      <c r="AA853" s="5"/>
      <c r="AB853" s="5"/>
      <c r="AC853" s="5"/>
      <c r="AD853" s="5"/>
      <c r="AE853" s="5"/>
      <c r="AF853" s="5"/>
      <c r="AG853" s="5"/>
      <c r="AH853" s="5"/>
      <c r="AI853" s="5"/>
      <c r="AJ853" s="5"/>
      <c r="AK853" s="5"/>
      <c r="AL853" s="5"/>
      <c r="AM853" s="5"/>
      <c r="AN853" s="5"/>
      <c r="AO853" s="481"/>
      <c r="AP853" s="269"/>
      <c r="AQ853" s="269"/>
      <c r="AR853" s="269"/>
      <c r="AS853" s="606" t="s">
        <v>32</v>
      </c>
      <c r="AT853" s="607" t="e">
        <f>AT851-(AT857*AT855)</f>
        <v>#DIV/0!</v>
      </c>
      <c r="AU853" s="607" t="e">
        <f>AU851-(AU857*AT855)</f>
        <v>#DIV/0!</v>
      </c>
      <c r="AV853" s="606"/>
      <c r="AW853" s="607" t="e">
        <f>AW851-(AW857*AW855)</f>
        <v>#DIV/0!</v>
      </c>
      <c r="AX853" s="607" t="e">
        <f>AX851-(AX857*AW855)</f>
        <v>#DIV/0!</v>
      </c>
      <c r="AY853" s="269"/>
      <c r="AZ853" s="607" t="e">
        <f>AZ851-(AZ857*AZ855)</f>
        <v>#DIV/0!</v>
      </c>
      <c r="BA853" s="607" t="e">
        <f>BA851-(BA857*AZ855)</f>
        <v>#DIV/0!</v>
      </c>
      <c r="BB853" s="269"/>
      <c r="BC853" s="607" t="e">
        <f>BC851-(BC857*BC855)</f>
        <v>#DIV/0!</v>
      </c>
      <c r="BD853" s="607" t="e">
        <f>BD851-(BD857*BC855)</f>
        <v>#DIV/0!</v>
      </c>
      <c r="BE853" s="269"/>
      <c r="BF853" s="607" t="e">
        <f>BF851-(BF857*BF855)</f>
        <v>#DIV/0!</v>
      </c>
      <c r="BG853" s="607" t="e">
        <f>BG851-(BG857*BF855)</f>
        <v>#DIV/0!</v>
      </c>
      <c r="BH853" s="269"/>
      <c r="BI853" s="607" t="e">
        <f>BI851-(BI857*BI855)</f>
        <v>#DIV/0!</v>
      </c>
      <c r="BJ853" s="607" t="e">
        <f>BJ851-(BJ857*BI855)</f>
        <v>#DIV/0!</v>
      </c>
      <c r="BK853" s="606"/>
      <c r="BL853" s="607" t="e">
        <f>BL851-(BL857*BL855)</f>
        <v>#DIV/0!</v>
      </c>
      <c r="BM853" s="607" t="e">
        <f>BM851-(BM857*BL855)</f>
        <v>#DIV/0!</v>
      </c>
      <c r="BN853" s="269"/>
      <c r="BO853" s="607" t="e">
        <f>BO851-(BO857*BO855)</f>
        <v>#DIV/0!</v>
      </c>
      <c r="BP853" s="607" t="e">
        <f>BP851-(BP857*BO855)</f>
        <v>#DIV/0!</v>
      </c>
      <c r="BQ853" s="269"/>
      <c r="BR853" s="607" t="e">
        <f>BR851-(BR857*BR855)</f>
        <v>#DIV/0!</v>
      </c>
      <c r="BS853" s="607" t="e">
        <f>BS851-(BS857*BR855)</f>
        <v>#DIV/0!</v>
      </c>
      <c r="BT853" s="269"/>
      <c r="BU853" s="607" t="e">
        <f>BU851-(BU857*BU855)</f>
        <v>#DIV/0!</v>
      </c>
      <c r="BV853" s="607" t="e">
        <f>BV851-(BV857*BU855)</f>
        <v>#DIV/0!</v>
      </c>
      <c r="BW853" s="269"/>
      <c r="BX853" s="481"/>
    </row>
    <row r="854" spans="1:76" s="2" customFormat="1" ht="14">
      <c r="A854" s="172"/>
      <c r="B854" s="303"/>
      <c r="C854" s="179"/>
      <c r="D854" s="862"/>
      <c r="E854" s="863"/>
      <c r="F854" s="863"/>
      <c r="G854" s="863"/>
      <c r="H854" s="863"/>
      <c r="I854" s="863"/>
      <c r="J854" s="864"/>
      <c r="K854" s="174"/>
      <c r="L854" s="174"/>
      <c r="M854" s="174"/>
      <c r="N854" s="174"/>
      <c r="O854" s="174"/>
      <c r="P854" s="174"/>
      <c r="Q854" s="176" t="s">
        <v>10</v>
      </c>
      <c r="R854" s="263" t="e">
        <f>IF((0.67*R855)&gt;R851,"no","yes")</f>
        <v>#DIV/0!</v>
      </c>
      <c r="S854" s="263" t="e">
        <f>IF((0.67*S855)&gt;S851,"no","yes")</f>
        <v>#DIV/0!</v>
      </c>
      <c r="T854" s="263" t="e">
        <f>IF((0.67*T855)&gt;T851,"no","yes")</f>
        <v>#DIV/0!</v>
      </c>
      <c r="U854" s="174"/>
      <c r="V854" s="174"/>
      <c r="W854" s="174"/>
      <c r="Y854" s="605"/>
      <c r="Z854" s="5"/>
      <c r="AA854" s="5"/>
      <c r="AB854" s="5"/>
      <c r="AC854" s="5"/>
      <c r="AD854" s="5"/>
      <c r="AE854" s="5"/>
      <c r="AF854" s="5"/>
      <c r="AG854" s="5"/>
      <c r="AH854" s="5"/>
      <c r="AI854" s="5"/>
      <c r="AJ854" s="5"/>
      <c r="AK854" s="5"/>
      <c r="AL854" s="5"/>
      <c r="AM854" s="5"/>
      <c r="AN854" s="5"/>
      <c r="AO854" s="481"/>
      <c r="AP854" s="265"/>
      <c r="AQ854" s="265"/>
      <c r="AR854" s="849" t="s">
        <v>132</v>
      </c>
      <c r="AS854" s="850"/>
      <c r="AT854" s="609">
        <v>1</v>
      </c>
      <c r="AU854" s="265"/>
      <c r="AV854" s="619"/>
      <c r="AW854" s="609">
        <v>1</v>
      </c>
      <c r="AX854" s="265"/>
      <c r="AY854" s="265"/>
      <c r="AZ854" s="609">
        <v>1</v>
      </c>
      <c r="BA854" s="265"/>
      <c r="BB854" s="265"/>
      <c r="BC854" s="609">
        <v>1</v>
      </c>
      <c r="BD854" s="265"/>
      <c r="BE854" s="265"/>
      <c r="BF854" s="609">
        <v>1</v>
      </c>
      <c r="BG854" s="265"/>
      <c r="BH854" s="265"/>
      <c r="BI854" s="609">
        <v>1</v>
      </c>
      <c r="BJ854" s="265"/>
      <c r="BK854" s="606"/>
      <c r="BL854" s="609">
        <v>1</v>
      </c>
      <c r="BM854" s="265"/>
      <c r="BN854" s="265"/>
      <c r="BO854" s="609">
        <v>1</v>
      </c>
      <c r="BP854" s="265"/>
      <c r="BQ854" s="265"/>
      <c r="BR854" s="609">
        <v>1</v>
      </c>
      <c r="BS854" s="265"/>
      <c r="BT854" s="265"/>
      <c r="BU854" s="609">
        <v>1</v>
      </c>
      <c r="BV854" s="265"/>
      <c r="BW854" s="265"/>
      <c r="BX854" s="481"/>
    </row>
    <row r="855" spans="1:76" s="2" customFormat="1" ht="14">
      <c r="A855" s="172"/>
      <c r="B855" s="303"/>
      <c r="C855" s="179"/>
      <c r="D855" s="862"/>
      <c r="E855" s="863"/>
      <c r="F855" s="863"/>
      <c r="G855" s="863"/>
      <c r="H855" s="863"/>
      <c r="I855" s="863"/>
      <c r="J855" s="864"/>
      <c r="K855" s="174"/>
      <c r="L855" s="174"/>
      <c r="M855" s="50"/>
      <c r="N855" s="50"/>
      <c r="O855" s="174"/>
      <c r="P855" s="174"/>
      <c r="Q855" s="176" t="s">
        <v>11</v>
      </c>
      <c r="R855" s="263" t="e">
        <f>_xlfn.STDEV.P(R831:R850)</f>
        <v>#DIV/0!</v>
      </c>
      <c r="S855" s="263" t="e">
        <f t="array" ref="S855">IF(R859="Y",SQRT(SUM(IFERROR(N831:N850*(R831:R850-(S851))^2,0))/((COUNTIFS(N831:N850,"&lt;&gt;"&amp;"")-1)/COUNTIFS(N831:N850,"&lt;&gt;"&amp;"")*SUM(N831:N850))),_xlfn.STDEV.P(S831:S850))</f>
        <v>#DIV/0!</v>
      </c>
      <c r="T855" s="263" t="e">
        <f t="array" ref="T855">SQRT(SUM(IFERROR(N831:N850*(R831:R850-(T851))^2,0))/((COUNTIFS(N831:N850,"&lt;&gt;"&amp;"")-1)/COUNTIFS(N831:N850,"&lt;&gt;"&amp;"")*SUM(N831:N850)))</f>
        <v>#DIV/0!</v>
      </c>
      <c r="U855" s="174"/>
      <c r="V855" s="174"/>
      <c r="W855" s="174"/>
      <c r="Y855" s="605"/>
      <c r="Z855" s="5"/>
      <c r="AA855" s="5"/>
      <c r="AB855" s="5"/>
      <c r="AC855" s="5"/>
      <c r="AD855" s="5"/>
      <c r="AE855" s="5"/>
      <c r="AF855" s="5"/>
      <c r="AG855" s="5"/>
      <c r="AH855" s="5"/>
      <c r="AI855" s="5"/>
      <c r="AJ855" s="5"/>
      <c r="AK855" s="5"/>
      <c r="AL855" s="5"/>
      <c r="AM855" s="5"/>
      <c r="AN855" s="5"/>
      <c r="AO855" s="481"/>
      <c r="AP855" s="265"/>
      <c r="AQ855" s="265"/>
      <c r="AR855" s="849"/>
      <c r="AS855" s="850"/>
      <c r="AT855" s="609">
        <v>1</v>
      </c>
      <c r="AU855" s="265"/>
      <c r="AV855" s="619"/>
      <c r="AW855" s="609">
        <v>1</v>
      </c>
      <c r="AX855" s="265"/>
      <c r="AY855" s="265"/>
      <c r="AZ855" s="609">
        <v>1</v>
      </c>
      <c r="BA855" s="265"/>
      <c r="BB855" s="265"/>
      <c r="BC855" s="609">
        <v>1</v>
      </c>
      <c r="BD855" s="265"/>
      <c r="BE855" s="265"/>
      <c r="BF855" s="609">
        <v>1</v>
      </c>
      <c r="BG855" s="265"/>
      <c r="BH855" s="265"/>
      <c r="BI855" s="609">
        <v>1</v>
      </c>
      <c r="BJ855" s="265"/>
      <c r="BK855" s="606"/>
      <c r="BL855" s="609">
        <v>1</v>
      </c>
      <c r="BM855" s="265"/>
      <c r="BN855" s="265"/>
      <c r="BO855" s="609">
        <v>1</v>
      </c>
      <c r="BP855" s="265"/>
      <c r="BQ855" s="265"/>
      <c r="BR855" s="609">
        <v>1</v>
      </c>
      <c r="BS855" s="265"/>
      <c r="BT855" s="265"/>
      <c r="BU855" s="609">
        <v>1</v>
      </c>
      <c r="BV855" s="265"/>
      <c r="BW855" s="265"/>
      <c r="BX855" s="481"/>
    </row>
    <row r="856" spans="1:76" s="2" customFormat="1" ht="14">
      <c r="A856" s="174"/>
      <c r="B856" s="265"/>
      <c r="C856" s="159"/>
      <c r="D856" s="862"/>
      <c r="E856" s="863"/>
      <c r="F856" s="863"/>
      <c r="G856" s="863"/>
      <c r="H856" s="863"/>
      <c r="I856" s="863"/>
      <c r="J856" s="864"/>
      <c r="K856" s="174"/>
      <c r="L856" s="174"/>
      <c r="M856" s="174"/>
      <c r="N856" s="174"/>
      <c r="O856" s="174"/>
      <c r="P856" s="174"/>
      <c r="Q856" s="183" t="s">
        <v>98</v>
      </c>
      <c r="R856" s="264">
        <f>COUNTIF(R831:R850,"&gt;0")</f>
        <v>0</v>
      </c>
      <c r="S856" s="264">
        <f>COUNTIF(S831:S850,"&gt;0")</f>
        <v>0</v>
      </c>
      <c r="T856" s="265"/>
      <c r="U856" s="184" t="s">
        <v>55</v>
      </c>
      <c r="V856" s="174"/>
      <c r="W856" s="174"/>
      <c r="Y856" s="526"/>
      <c r="Z856" s="5"/>
      <c r="AA856" s="5"/>
      <c r="AB856" s="5"/>
      <c r="AC856" s="5"/>
      <c r="AD856" s="5"/>
      <c r="AE856" s="5"/>
      <c r="AF856" s="5"/>
      <c r="AG856" s="5"/>
      <c r="AH856" s="5"/>
      <c r="AI856" s="5"/>
      <c r="AJ856" s="5"/>
      <c r="AK856" s="5"/>
      <c r="AL856" s="5"/>
      <c r="AM856" s="5"/>
      <c r="AN856" s="5"/>
      <c r="AO856" s="481"/>
      <c r="AP856" s="265"/>
      <c r="AQ856" s="265"/>
      <c r="AR856" s="265"/>
      <c r="AS856" s="606" t="s">
        <v>10</v>
      </c>
      <c r="AT856" s="607" t="e">
        <f>IF((0.67*AT857)&gt;AT851,"no","yes")</f>
        <v>#DIV/0!</v>
      </c>
      <c r="AU856" s="607" t="e">
        <f>IF((0.67*AU857)&gt;AU851,"no","yes")</f>
        <v>#DIV/0!</v>
      </c>
      <c r="AV856" s="606"/>
      <c r="AW856" s="607" t="e">
        <f>IF((0.67*AW857)&gt;AW851,"no","yes")</f>
        <v>#DIV/0!</v>
      </c>
      <c r="AX856" s="607" t="e">
        <f>IF((0.67*AX857)&gt;AX851,"no","yes")</f>
        <v>#DIV/0!</v>
      </c>
      <c r="AY856" s="265"/>
      <c r="AZ856" s="607" t="e">
        <f>IF((0.67*AZ857)&gt;AZ851,"no","yes")</f>
        <v>#DIV/0!</v>
      </c>
      <c r="BA856" s="607" t="e">
        <f>IF((0.67*BA857)&gt;BA851,"no","yes")</f>
        <v>#DIV/0!</v>
      </c>
      <c r="BB856" s="265"/>
      <c r="BC856" s="607" t="e">
        <f>IF((0.67*BC857)&gt;BC851,"no","yes")</f>
        <v>#DIV/0!</v>
      </c>
      <c r="BD856" s="607" t="e">
        <f>IF((0.67*BD857)&gt;BD851,"no","yes")</f>
        <v>#DIV/0!</v>
      </c>
      <c r="BE856" s="265"/>
      <c r="BF856" s="607" t="e">
        <f>IF((0.67*BF857)&gt;BF851,"no","yes")</f>
        <v>#DIV/0!</v>
      </c>
      <c r="BG856" s="607" t="e">
        <f>IF((0.67*BG857)&gt;BG851,"no","yes")</f>
        <v>#DIV/0!</v>
      </c>
      <c r="BH856" s="265"/>
      <c r="BI856" s="607" t="e">
        <f>IF((0.67*BI857)&gt;BI851,"no","yes")</f>
        <v>#DIV/0!</v>
      </c>
      <c r="BJ856" s="607" t="e">
        <f>IF((0.67*BJ857)&gt;BJ851,"no","yes")</f>
        <v>#DIV/0!</v>
      </c>
      <c r="BK856" s="611"/>
      <c r="BL856" s="607" t="e">
        <f>IF((0.67*BL857)&gt;BL851,"no","yes")</f>
        <v>#DIV/0!</v>
      </c>
      <c r="BM856" s="607" t="e">
        <f>IF((0.67*BM857)&gt;BM851,"no","yes")</f>
        <v>#DIV/0!</v>
      </c>
      <c r="BN856" s="265"/>
      <c r="BO856" s="607" t="e">
        <f>IF((0.67*BO857)&gt;BO851,"no","yes")</f>
        <v>#DIV/0!</v>
      </c>
      <c r="BP856" s="607" t="e">
        <f>IF((0.67*BP857)&gt;BP851,"no","yes")</f>
        <v>#DIV/0!</v>
      </c>
      <c r="BQ856" s="265"/>
      <c r="BR856" s="607" t="e">
        <f>IF((0.67*BR857)&gt;BR851,"no","yes")</f>
        <v>#DIV/0!</v>
      </c>
      <c r="BS856" s="607" t="e">
        <f>IF((0.67*BS857)&gt;BS851,"no","yes")</f>
        <v>#DIV/0!</v>
      </c>
      <c r="BT856" s="265"/>
      <c r="BU856" s="607" t="e">
        <f>IF((0.67*BU857)&gt;BU851,"no","yes")</f>
        <v>#DIV/0!</v>
      </c>
      <c r="BV856" s="607" t="e">
        <f>IF((0.67*BV857)&gt;BV851,"no","yes")</f>
        <v>#DIV/0!</v>
      </c>
      <c r="BW856" s="265"/>
      <c r="BX856" s="481"/>
    </row>
    <row r="857" spans="1:76" s="2" customFormat="1" ht="14">
      <c r="B857" s="5"/>
      <c r="C857" s="172"/>
      <c r="D857" s="862"/>
      <c r="E857" s="863"/>
      <c r="F857" s="863"/>
      <c r="G857" s="863"/>
      <c r="H857" s="863"/>
      <c r="I857" s="863"/>
      <c r="J857" s="864"/>
      <c r="K857" s="174"/>
      <c r="L857" s="174"/>
      <c r="M857" s="174"/>
      <c r="N857" s="174"/>
      <c r="O857" s="174"/>
      <c r="P857" s="174"/>
      <c r="Q857" s="174"/>
      <c r="R857" s="271"/>
      <c r="S857" s="267"/>
      <c r="T857" s="267"/>
      <c r="U857" s="185"/>
      <c r="V857" s="186"/>
      <c r="W857" s="187"/>
      <c r="Y857" s="526"/>
      <c r="Z857" s="5"/>
      <c r="AA857" s="5"/>
      <c r="AB857" s="5"/>
      <c r="AC857" s="5"/>
      <c r="AD857" s="5"/>
      <c r="AE857" s="5"/>
      <c r="AF857" s="5"/>
      <c r="AG857" s="5"/>
      <c r="AH857" s="5"/>
      <c r="AI857" s="5"/>
      <c r="AJ857" s="5"/>
      <c r="AK857" s="5"/>
      <c r="AL857" s="5"/>
      <c r="AM857" s="5"/>
      <c r="AN857" s="5"/>
      <c r="AO857" s="481"/>
      <c r="AP857" s="265"/>
      <c r="AQ857" s="265"/>
      <c r="AR857" s="265"/>
      <c r="AS857" s="606" t="s">
        <v>11</v>
      </c>
      <c r="AT857" s="607" t="e">
        <f>_xlfn.STDEV.P(AT831:AT850)</f>
        <v>#DIV/0!</v>
      </c>
      <c r="AU857" s="607" t="e">
        <f>_xlfn.STDEV.P(AU831:AU850)</f>
        <v>#DIV/0!</v>
      </c>
      <c r="AV857" s="606"/>
      <c r="AW857" s="607" t="e">
        <f>_xlfn.STDEV.P(AW831:AW850)</f>
        <v>#DIV/0!</v>
      </c>
      <c r="AX857" s="607" t="e">
        <f>_xlfn.STDEV.P(AX831:AX850)</f>
        <v>#DIV/0!</v>
      </c>
      <c r="AY857" s="265"/>
      <c r="AZ857" s="607" t="e">
        <f>_xlfn.STDEV.P(AZ831:AZ850)</f>
        <v>#DIV/0!</v>
      </c>
      <c r="BA857" s="607" t="e">
        <f>_xlfn.STDEV.P(BA831:BA850)</f>
        <v>#DIV/0!</v>
      </c>
      <c r="BB857" s="265"/>
      <c r="BC857" s="607" t="e">
        <f>_xlfn.STDEV.P(BC831:BC850)</f>
        <v>#DIV/0!</v>
      </c>
      <c r="BD857" s="607" t="e">
        <f>_xlfn.STDEV.P(BD831:BD850)</f>
        <v>#DIV/0!</v>
      </c>
      <c r="BE857" s="265"/>
      <c r="BF857" s="607" t="e">
        <f>_xlfn.STDEV.P(BF831:BF850)</f>
        <v>#DIV/0!</v>
      </c>
      <c r="BG857" s="607" t="e">
        <f>_xlfn.STDEV.P(BG831:BG850)</f>
        <v>#DIV/0!</v>
      </c>
      <c r="BH857" s="265"/>
      <c r="BI857" s="607" t="e">
        <f>_xlfn.STDEV.P(BI831:BI850)</f>
        <v>#DIV/0!</v>
      </c>
      <c r="BJ857" s="607" t="e">
        <f>_xlfn.STDEV.P(BJ831:BJ850)</f>
        <v>#DIV/0!</v>
      </c>
      <c r="BK857" s="265"/>
      <c r="BL857" s="607" t="e">
        <f>_xlfn.STDEV.P(BL831:BL850)</f>
        <v>#DIV/0!</v>
      </c>
      <c r="BM857" s="607" t="e">
        <f>_xlfn.STDEV.P(BM831:BM850)</f>
        <v>#DIV/0!</v>
      </c>
      <c r="BN857" s="265"/>
      <c r="BO857" s="607" t="e">
        <f>_xlfn.STDEV.P(BO831:BO850)</f>
        <v>#DIV/0!</v>
      </c>
      <c r="BP857" s="607" t="e">
        <f>_xlfn.STDEV.P(BP831:BP850)</f>
        <v>#DIV/0!</v>
      </c>
      <c r="BQ857" s="265"/>
      <c r="BR857" s="607" t="e">
        <f>_xlfn.STDEV.P(BR831:BR850)</f>
        <v>#DIV/0!</v>
      </c>
      <c r="BS857" s="607" t="e">
        <f>_xlfn.STDEV.P(BS831:BS850)</f>
        <v>#DIV/0!</v>
      </c>
      <c r="BT857" s="265"/>
      <c r="BU857" s="607" t="e">
        <f>_xlfn.STDEV.P(BU831:BU850)</f>
        <v>#DIV/0!</v>
      </c>
      <c r="BV857" s="607" t="e">
        <f>_xlfn.STDEV.P(BV831:BV850)</f>
        <v>#DIV/0!</v>
      </c>
      <c r="BW857" s="5"/>
      <c r="BX857" s="481"/>
    </row>
    <row r="858" spans="1:76" s="2" customFormat="1" ht="14">
      <c r="B858" s="5"/>
      <c r="C858" s="172"/>
      <c r="D858" s="862"/>
      <c r="E858" s="863"/>
      <c r="F858" s="863"/>
      <c r="G858" s="863"/>
      <c r="H858" s="863"/>
      <c r="I858" s="863"/>
      <c r="J858" s="864"/>
      <c r="K858" s="174"/>
      <c r="L858" s="174"/>
      <c r="M858" s="174"/>
      <c r="N858" s="174"/>
      <c r="O858" s="174"/>
      <c r="P858" s="174"/>
      <c r="Q858" s="174"/>
      <c r="R858" s="272" t="s">
        <v>137</v>
      </c>
      <c r="S858" s="267"/>
      <c r="T858" s="265"/>
      <c r="U858" s="189"/>
      <c r="V858" s="190"/>
      <c r="W858" s="191"/>
      <c r="Y858" s="526"/>
      <c r="Z858" s="5"/>
      <c r="AA858" s="5"/>
      <c r="AB858" s="5"/>
      <c r="AC858" s="5"/>
      <c r="AD858" s="5"/>
      <c r="AE858" s="5"/>
      <c r="AF858" s="5"/>
      <c r="AG858" s="5"/>
      <c r="AH858" s="5"/>
      <c r="AI858" s="5"/>
      <c r="AJ858" s="5"/>
      <c r="AK858" s="5"/>
      <c r="AL858" s="5"/>
      <c r="AM858" s="5"/>
      <c r="AN858" s="5"/>
      <c r="AO858" s="481"/>
      <c r="AP858" s="265"/>
      <c r="AQ858" s="265"/>
      <c r="AR858" s="265"/>
      <c r="AS858" s="611" t="s">
        <v>98</v>
      </c>
      <c r="AT858" s="612">
        <f>COUNTIF(AT831:AT850,"&gt;0")</f>
        <v>0</v>
      </c>
      <c r="AU858" s="612">
        <f>COUNTIF(AU831:AU850,"&gt;0")</f>
        <v>0</v>
      </c>
      <c r="AV858" s="611"/>
      <c r="AW858" s="612">
        <f>COUNTIF(AW831:AW850,"&gt;0")</f>
        <v>0</v>
      </c>
      <c r="AX858" s="612">
        <f>COUNTIF(AX831:AX850,"&gt;0")</f>
        <v>0</v>
      </c>
      <c r="AY858" s="265"/>
      <c r="AZ858" s="612">
        <f>COUNTIF(AZ831:AZ850,"&gt;0")</f>
        <v>0</v>
      </c>
      <c r="BA858" s="612">
        <f>COUNTIF(BA831:BA850,"&gt;0")</f>
        <v>0</v>
      </c>
      <c r="BB858" s="265"/>
      <c r="BC858" s="612">
        <f>COUNTIF(BC831:BC850,"&gt;0")</f>
        <v>0</v>
      </c>
      <c r="BD858" s="612">
        <f>COUNTIF(BD831:BD850,"&gt;0")</f>
        <v>0</v>
      </c>
      <c r="BE858" s="265"/>
      <c r="BF858" s="612">
        <f>COUNTIF(BF831:BF850,"&gt;0")</f>
        <v>0</v>
      </c>
      <c r="BG858" s="612">
        <f>COUNTIF(BG831:BG850,"&gt;0")</f>
        <v>0</v>
      </c>
      <c r="BH858" s="265"/>
      <c r="BI858" s="612">
        <f>COUNTIF(BI831:BI850,"&gt;0")</f>
        <v>0</v>
      </c>
      <c r="BJ858" s="612">
        <f>COUNTIF(BJ831:BJ850,"&gt;0")</f>
        <v>0</v>
      </c>
      <c r="BK858" s="265"/>
      <c r="BL858" s="612">
        <f>COUNTIF(BL831:BL850,"&gt;0")</f>
        <v>0</v>
      </c>
      <c r="BM858" s="612">
        <f>COUNTIF(BM831:BM850,"&gt;0")</f>
        <v>0</v>
      </c>
      <c r="BN858" s="265"/>
      <c r="BO858" s="612">
        <f>COUNTIF(BO831:BO850,"&gt;0")</f>
        <v>0</v>
      </c>
      <c r="BP858" s="612">
        <f>COUNTIF(BP831:BP850,"&gt;0")</f>
        <v>0</v>
      </c>
      <c r="BQ858" s="265"/>
      <c r="BR858" s="612">
        <f>COUNTIF(BR831:BR850,"&gt;0")</f>
        <v>0</v>
      </c>
      <c r="BS858" s="612">
        <f>COUNTIF(BS831:BS850,"&gt;0")</f>
        <v>0</v>
      </c>
      <c r="BT858" s="265"/>
      <c r="BU858" s="612">
        <f>COUNTIF(BU831:BU850,"&gt;0")</f>
        <v>0</v>
      </c>
      <c r="BV858" s="612">
        <f>COUNTIF(BV831:BV850,"&gt;0")</f>
        <v>0</v>
      </c>
      <c r="BW858" s="5"/>
      <c r="BX858" s="481"/>
    </row>
    <row r="859" spans="1:76" s="2" customFormat="1" ht="14">
      <c r="B859" s="5"/>
      <c r="C859" s="172"/>
      <c r="D859" s="862"/>
      <c r="E859" s="863"/>
      <c r="F859" s="863"/>
      <c r="G859" s="863"/>
      <c r="H859" s="863"/>
      <c r="I859" s="863"/>
      <c r="J859" s="864"/>
      <c r="K859" s="174"/>
      <c r="L859" s="174"/>
      <c r="M859" s="174"/>
      <c r="N859" s="174"/>
      <c r="O859" s="174"/>
      <c r="P859" s="174"/>
      <c r="Q859" s="174"/>
      <c r="R859" s="192" t="s">
        <v>36</v>
      </c>
      <c r="S859" s="165"/>
      <c r="T859" s="174"/>
      <c r="U859" s="189"/>
      <c r="V859" s="190"/>
      <c r="W859" s="191"/>
      <c r="Y859" s="526"/>
      <c r="Z859" s="5"/>
      <c r="AA859" s="5"/>
      <c r="AB859" s="5"/>
      <c r="AC859" s="5"/>
      <c r="AD859" s="5"/>
      <c r="AE859" s="5"/>
      <c r="AF859" s="5"/>
      <c r="AG859" s="5"/>
      <c r="AH859" s="5"/>
      <c r="AI859" s="5"/>
      <c r="AJ859" s="5"/>
      <c r="AK859" s="5"/>
      <c r="AL859" s="5"/>
      <c r="AM859" s="5"/>
      <c r="AN859" s="5"/>
      <c r="AO859" s="481"/>
      <c r="AP859" s="5"/>
      <c r="AQ859" s="5"/>
      <c r="AR859" s="5"/>
      <c r="AS859" s="310"/>
      <c r="AT859" s="310"/>
      <c r="AU859" s="310"/>
      <c r="AV859" s="310"/>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481"/>
    </row>
    <row r="860" spans="1:76" s="2" customFormat="1" ht="14">
      <c r="B860" s="5"/>
      <c r="C860" s="172"/>
      <c r="D860" s="862"/>
      <c r="E860" s="863"/>
      <c r="F860" s="863"/>
      <c r="G860" s="863"/>
      <c r="H860" s="863"/>
      <c r="I860" s="863"/>
      <c r="J860" s="864"/>
      <c r="K860" s="174"/>
      <c r="L860" s="174"/>
      <c r="M860" s="174"/>
      <c r="N860" s="174"/>
      <c r="O860" s="174"/>
      <c r="P860" s="174"/>
      <c r="Q860" s="174"/>
      <c r="R860" s="174"/>
      <c r="S860" s="165"/>
      <c r="T860" s="174"/>
      <c r="U860" s="193"/>
      <c r="V860" s="194"/>
      <c r="W860" s="195"/>
      <c r="Y860" s="526"/>
      <c r="Z860" s="5"/>
      <c r="AA860" s="5"/>
      <c r="AB860" s="5"/>
      <c r="AC860" s="5"/>
      <c r="AD860" s="5"/>
      <c r="AE860" s="5"/>
      <c r="AF860" s="5"/>
      <c r="AG860" s="5"/>
      <c r="AH860" s="5"/>
      <c r="AI860" s="5"/>
      <c r="AJ860" s="5"/>
      <c r="AK860" s="5"/>
      <c r="AL860" s="5"/>
      <c r="AM860" s="5"/>
      <c r="AN860" s="5"/>
      <c r="AO860" s="481"/>
      <c r="AP860" s="5"/>
      <c r="AQ860" s="5"/>
      <c r="AR860" s="5"/>
      <c r="AS860" s="310"/>
      <c r="AT860" s="310"/>
      <c r="AU860" s="310"/>
      <c r="AV860" s="310"/>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481"/>
    </row>
    <row r="861" spans="1:76" s="2" customFormat="1" ht="18">
      <c r="A861" s="182" t="str">
        <f ca="1">HYPERLINK("#"&amp;"'"&amp;A$1&amp;"'!a1","Back to top")</f>
        <v>Back to top</v>
      </c>
      <c r="B861" s="304"/>
      <c r="C861" s="174"/>
      <c r="D861" s="865"/>
      <c r="E861" s="866"/>
      <c r="F861" s="866"/>
      <c r="G861" s="866"/>
      <c r="H861" s="866"/>
      <c r="I861" s="866"/>
      <c r="J861" s="867"/>
      <c r="S861" s="83"/>
      <c r="T861" s="174"/>
      <c r="U861" s="174"/>
      <c r="V861" s="174"/>
      <c r="W861" s="174"/>
      <c r="Y861" s="526"/>
      <c r="Z861" s="5"/>
      <c r="AA861" s="5"/>
      <c r="AB861" s="5"/>
      <c r="AC861" s="5"/>
      <c r="AD861" s="5"/>
      <c r="AE861" s="5"/>
      <c r="AF861" s="5"/>
      <c r="AG861" s="5"/>
      <c r="AH861" s="5"/>
      <c r="AI861" s="5"/>
      <c r="AJ861" s="5"/>
      <c r="AK861" s="5"/>
      <c r="AL861" s="5"/>
      <c r="AM861" s="5"/>
      <c r="AN861" s="5"/>
      <c r="AO861" s="615"/>
      <c r="AP861" s="627"/>
      <c r="AQ861" s="627"/>
      <c r="AR861" s="626"/>
      <c r="AS861" s="626"/>
      <c r="AT861" s="626"/>
      <c r="AU861" s="626"/>
      <c r="AV861" s="626"/>
      <c r="AW861" s="626"/>
      <c r="AX861" s="626"/>
      <c r="AY861" s="626"/>
      <c r="AZ861" s="626"/>
      <c r="BA861" s="626"/>
      <c r="BB861" s="626"/>
      <c r="BC861" s="626"/>
      <c r="BD861" s="626"/>
      <c r="BE861" s="626"/>
      <c r="BF861" s="626"/>
      <c r="BG861" s="626"/>
      <c r="BH861" s="626"/>
      <c r="BI861" s="626"/>
      <c r="BJ861" s="626"/>
      <c r="BK861" s="626"/>
      <c r="BL861" s="626"/>
      <c r="BM861" s="626"/>
      <c r="BN861" s="626"/>
      <c r="BO861" s="626"/>
      <c r="BP861" s="626"/>
      <c r="BQ861" s="626"/>
      <c r="BR861" s="626"/>
      <c r="BS861" s="626"/>
      <c r="BT861" s="626"/>
      <c r="BU861" s="626"/>
      <c r="BV861" s="626"/>
      <c r="BW861" s="626"/>
      <c r="BX861" s="615"/>
    </row>
    <row r="862" spans="1:76" s="2" customFormat="1" ht="14">
      <c r="B862" s="5"/>
      <c r="S862" s="83"/>
      <c r="T862" s="83"/>
      <c r="U862" s="83"/>
      <c r="Y862" s="526"/>
      <c r="Z862" s="5"/>
      <c r="AA862" s="5"/>
      <c r="AB862" s="5"/>
      <c r="AC862" s="5"/>
      <c r="AD862" s="5"/>
      <c r="AE862" s="5"/>
      <c r="AF862" s="5"/>
      <c r="AG862" s="5"/>
      <c r="AH862" s="5"/>
      <c r="AI862" s="5"/>
      <c r="AJ862" s="5"/>
      <c r="AK862" s="5"/>
      <c r="AL862" s="5"/>
      <c r="AM862" s="5"/>
      <c r="AN862" s="5"/>
      <c r="AO862" s="481"/>
      <c r="AP862" s="310"/>
      <c r="AQ862" s="310"/>
      <c r="AR862" s="310"/>
      <c r="AS862" s="310"/>
      <c r="AT862" s="310"/>
      <c r="AU862" s="310"/>
      <c r="AV862" s="310"/>
      <c r="AW862" s="310"/>
      <c r="AX862" s="310"/>
      <c r="AY862" s="310"/>
      <c r="AZ862" s="310"/>
      <c r="BA862" s="310"/>
      <c r="BB862" s="310"/>
      <c r="BC862" s="310"/>
      <c r="BD862" s="310"/>
      <c r="BE862" s="310"/>
      <c r="BF862" s="310"/>
      <c r="BG862" s="310"/>
      <c r="BH862" s="310"/>
      <c r="BI862" s="310"/>
      <c r="BJ862" s="310"/>
      <c r="BK862" s="310"/>
      <c r="BL862" s="310"/>
      <c r="BM862" s="310"/>
      <c r="BN862" s="310"/>
      <c r="BO862" s="310"/>
      <c r="BP862" s="310"/>
      <c r="BQ862" s="310"/>
      <c r="BR862" s="310"/>
      <c r="BS862" s="310"/>
      <c r="BT862" s="310"/>
      <c r="BU862" s="310"/>
      <c r="BV862" s="310"/>
      <c r="BW862" s="310"/>
      <c r="BX862" s="481"/>
    </row>
    <row r="863" spans="1:76" s="2" customFormat="1" ht="14">
      <c r="B863" s="5"/>
      <c r="S863" s="83"/>
      <c r="T863" s="83"/>
      <c r="U863" s="83"/>
      <c r="V863" s="83"/>
      <c r="Y863" s="526"/>
      <c r="Z863" s="5"/>
      <c r="AA863" s="5"/>
      <c r="AB863" s="5"/>
      <c r="AC863" s="5"/>
      <c r="AD863" s="5"/>
      <c r="AE863" s="5"/>
      <c r="AF863" s="5"/>
      <c r="AG863" s="5"/>
      <c r="AH863" s="5"/>
      <c r="AI863" s="5"/>
      <c r="AJ863" s="5"/>
      <c r="AK863" s="5"/>
      <c r="AL863" s="5"/>
      <c r="AM863" s="5"/>
      <c r="AN863" s="5"/>
      <c r="AO863" s="481"/>
      <c r="AP863" s="310"/>
      <c r="AQ863" s="310"/>
      <c r="AR863" s="310"/>
      <c r="AS863" s="310"/>
      <c r="AT863" s="310"/>
      <c r="AU863" s="310"/>
      <c r="AV863" s="310"/>
      <c r="AW863" s="310"/>
      <c r="AX863" s="310"/>
      <c r="AY863" s="310"/>
      <c r="AZ863" s="310"/>
      <c r="BA863" s="310"/>
      <c r="BB863" s="310"/>
      <c r="BC863" s="310"/>
      <c r="BD863" s="310"/>
      <c r="BE863" s="310"/>
      <c r="BF863" s="310"/>
      <c r="BG863" s="310"/>
      <c r="BH863" s="310"/>
      <c r="BI863" s="310"/>
      <c r="BJ863" s="310"/>
      <c r="BK863" s="310"/>
      <c r="BL863" s="310"/>
      <c r="BM863" s="310"/>
      <c r="BN863" s="310"/>
      <c r="BO863" s="310"/>
      <c r="BP863" s="310"/>
      <c r="BQ863" s="310"/>
      <c r="BR863" s="310"/>
      <c r="BS863" s="310"/>
      <c r="BT863" s="310"/>
      <c r="BU863" s="310"/>
      <c r="BV863" s="310"/>
      <c r="BW863" s="310"/>
      <c r="BX863" s="481"/>
    </row>
    <row r="864" spans="1:76" s="22" customFormat="1" ht="18">
      <c r="A864" s="138">
        <f>A828+1</f>
        <v>24</v>
      </c>
      <c r="B864" s="298"/>
      <c r="C864" s="139" t="str">
        <f>Variable27</f>
        <v xml:space="preserve">Weighted Average CONVENTIONAL Plant Efficiency </v>
      </c>
      <c r="D864" s="196"/>
      <c r="E864" s="196"/>
      <c r="F864" s="196"/>
      <c r="G864" s="196"/>
      <c r="J864" s="196"/>
      <c r="K864" s="196"/>
      <c r="L864" s="140"/>
      <c r="M864" s="140"/>
      <c r="N864" s="140"/>
      <c r="R864" s="839" t="s">
        <v>154</v>
      </c>
      <c r="S864" s="839"/>
      <c r="T864" s="839"/>
      <c r="U864" s="839"/>
      <c r="Y864" s="585"/>
      <c r="Z864" s="416"/>
      <c r="AA864" s="416"/>
      <c r="AB864" s="416"/>
      <c r="AC864" s="416"/>
      <c r="AD864" s="416"/>
      <c r="AE864" s="416"/>
      <c r="AF864" s="416"/>
      <c r="AG864" s="416"/>
      <c r="AH864" s="416"/>
      <c r="AI864" s="416"/>
      <c r="AJ864" s="416"/>
      <c r="AK864" s="416"/>
      <c r="AL864" s="416"/>
      <c r="AM864" s="416"/>
      <c r="AN864" s="416"/>
      <c r="AO864" s="416"/>
      <c r="AP864" s="568">
        <f>A864</f>
        <v>24</v>
      </c>
      <c r="AQ864" s="568" t="str">
        <f>C864</f>
        <v xml:space="preserve">Weighted Average CONVENTIONAL Plant Efficiency </v>
      </c>
      <c r="AR864" s="416"/>
      <c r="AS864" s="585"/>
      <c r="AT864" s="585"/>
      <c r="AU864" s="585"/>
      <c r="AV864" s="585"/>
      <c r="AW864" s="416"/>
      <c r="AX864" s="416"/>
      <c r="AY864" s="416"/>
      <c r="AZ864" s="416"/>
      <c r="BA864" s="416"/>
      <c r="BB864" s="416"/>
      <c r="BC864" s="416"/>
      <c r="BD864" s="416"/>
      <c r="BE864" s="416"/>
      <c r="BF864" s="416"/>
      <c r="BG864" s="416"/>
      <c r="BH864" s="416"/>
      <c r="BI864" s="416"/>
      <c r="BJ864" s="416"/>
      <c r="BK864" s="416"/>
      <c r="BL864" s="416"/>
      <c r="BM864" s="416"/>
      <c r="BN864" s="416"/>
      <c r="BO864" s="416"/>
      <c r="BP864" s="416"/>
      <c r="BQ864" s="416"/>
      <c r="BR864" s="416"/>
      <c r="BS864" s="416"/>
      <c r="BT864" s="416"/>
      <c r="BU864" s="416"/>
      <c r="BV864" s="416"/>
      <c r="BW864" s="416"/>
      <c r="BX864" s="416"/>
    </row>
    <row r="865" spans="1:76" s="2" customFormat="1" ht="14">
      <c r="A865" s="199"/>
      <c r="B865" s="299"/>
      <c r="C865" s="199"/>
      <c r="D865" s="130"/>
      <c r="E865" s="130"/>
      <c r="F865" s="130"/>
      <c r="G865" s="130"/>
      <c r="J865" s="130"/>
      <c r="K865" s="130"/>
      <c r="L865" s="174"/>
      <c r="M865" s="174"/>
      <c r="N865" s="174"/>
      <c r="S865" s="83"/>
      <c r="T865" s="83"/>
      <c r="Y865" s="526"/>
      <c r="Z865" s="5"/>
      <c r="AA865" s="5"/>
      <c r="AB865" s="5"/>
      <c r="AC865" s="5"/>
      <c r="AD865" s="5"/>
      <c r="AE865" s="5"/>
      <c r="AF865" s="5"/>
      <c r="AG865" s="5"/>
      <c r="AH865" s="5"/>
      <c r="AI865" s="5"/>
      <c r="AJ865" s="5"/>
      <c r="AK865" s="5"/>
      <c r="AL865" s="5"/>
      <c r="AM865" s="5"/>
      <c r="AN865" s="5"/>
      <c r="AO865" s="481"/>
      <c r="AP865" s="269"/>
      <c r="AQ865" s="269"/>
      <c r="AR865" s="269"/>
      <c r="AS865" s="269"/>
      <c r="AT865" s="586" t="s">
        <v>230</v>
      </c>
      <c r="AU865" s="586"/>
      <c r="AV865" s="269"/>
      <c r="AW865" s="586" t="s">
        <v>1</v>
      </c>
      <c r="AX865" s="586"/>
      <c r="AY865" s="269"/>
      <c r="AZ865" s="586" t="s">
        <v>2</v>
      </c>
      <c r="BA865" s="586"/>
      <c r="BB865" s="269"/>
      <c r="BC865" s="586" t="s">
        <v>283</v>
      </c>
      <c r="BD865" s="586"/>
      <c r="BE865" s="269"/>
      <c r="BF865" s="586" t="s">
        <v>284</v>
      </c>
      <c r="BG865" s="586"/>
      <c r="BH865" s="269"/>
      <c r="BI865" s="586" t="s">
        <v>3</v>
      </c>
      <c r="BJ865" s="586"/>
      <c r="BK865" s="269"/>
      <c r="BL865" s="586" t="s">
        <v>4</v>
      </c>
      <c r="BM865" s="586"/>
      <c r="BN865" s="269"/>
      <c r="BO865" s="586" t="s">
        <v>5</v>
      </c>
      <c r="BP865" s="586"/>
      <c r="BQ865" s="269"/>
      <c r="BR865" s="586" t="s">
        <v>6</v>
      </c>
      <c r="BS865" s="586"/>
      <c r="BT865" s="269"/>
      <c r="BU865" s="586" t="s">
        <v>34</v>
      </c>
      <c r="BV865" s="586"/>
      <c r="BW865" s="269"/>
      <c r="BX865" s="481"/>
    </row>
    <row r="866" spans="1:76" s="2" customFormat="1" ht="31" thickBot="1">
      <c r="A866" s="173" t="s">
        <v>39</v>
      </c>
      <c r="B866" s="300" t="s">
        <v>9</v>
      </c>
      <c r="C866" s="211" t="s">
        <v>139</v>
      </c>
      <c r="D866" s="4" t="s">
        <v>40</v>
      </c>
      <c r="E866" s="4" t="s">
        <v>234</v>
      </c>
      <c r="F866" s="211" t="s">
        <v>113</v>
      </c>
      <c r="G866" s="211" t="s">
        <v>424</v>
      </c>
      <c r="H866" s="4" t="s">
        <v>59</v>
      </c>
      <c r="I866" s="695" t="s">
        <v>425</v>
      </c>
      <c r="J866" s="212" t="s">
        <v>133</v>
      </c>
      <c r="K866" s="149" t="s">
        <v>140</v>
      </c>
      <c r="L866" s="222" t="s">
        <v>100</v>
      </c>
      <c r="M866" s="151" t="s">
        <v>141</v>
      </c>
      <c r="N866" s="152" t="s">
        <v>135</v>
      </c>
      <c r="O866" s="151" t="s">
        <v>57</v>
      </c>
      <c r="P866" s="153"/>
      <c r="Q866" s="363" t="s">
        <v>272</v>
      </c>
      <c r="R866" s="364" t="s">
        <v>56</v>
      </c>
      <c r="S866" s="258" t="s">
        <v>41</v>
      </c>
      <c r="T866" s="364" t="s">
        <v>136</v>
      </c>
      <c r="U866" s="419" t="s">
        <v>42</v>
      </c>
      <c r="V866" s="153"/>
      <c r="W866" s="153"/>
      <c r="Y866" s="526"/>
      <c r="Z866" s="5"/>
      <c r="AA866" s="5"/>
      <c r="AB866" s="5"/>
      <c r="AC866" s="5"/>
      <c r="AD866" s="5"/>
      <c r="AE866" s="5"/>
      <c r="AF866" s="5"/>
      <c r="AG866" s="5"/>
      <c r="AH866" s="5"/>
      <c r="AI866" s="5"/>
      <c r="AJ866" s="5"/>
      <c r="AK866" s="5"/>
      <c r="AL866" s="5"/>
      <c r="AM866" s="5"/>
      <c r="AN866" s="5"/>
      <c r="AO866" s="481"/>
      <c r="AP866" s="594"/>
      <c r="AQ866" s="594"/>
      <c r="AR866" s="419" t="s">
        <v>131</v>
      </c>
      <c r="AS866" s="594"/>
      <c r="AT866" s="596" t="s">
        <v>56</v>
      </c>
      <c r="AU866" s="258" t="s">
        <v>41</v>
      </c>
      <c r="AV866" s="594"/>
      <c r="AW866" s="596" t="s">
        <v>56</v>
      </c>
      <c r="AX866" s="258" t="s">
        <v>41</v>
      </c>
      <c r="AY866" s="594"/>
      <c r="AZ866" s="596" t="s">
        <v>56</v>
      </c>
      <c r="BA866" s="258" t="s">
        <v>41</v>
      </c>
      <c r="BB866" s="594"/>
      <c r="BC866" s="596" t="s">
        <v>56</v>
      </c>
      <c r="BD866" s="258" t="s">
        <v>41</v>
      </c>
      <c r="BE866" s="594"/>
      <c r="BF866" s="596" t="s">
        <v>56</v>
      </c>
      <c r="BG866" s="258" t="s">
        <v>41</v>
      </c>
      <c r="BH866" s="594"/>
      <c r="BI866" s="596" t="s">
        <v>56</v>
      </c>
      <c r="BJ866" s="258" t="s">
        <v>41</v>
      </c>
      <c r="BK866" s="594"/>
      <c r="BL866" s="596" t="s">
        <v>56</v>
      </c>
      <c r="BM866" s="258" t="s">
        <v>41</v>
      </c>
      <c r="BN866" s="594"/>
      <c r="BO866" s="596" t="s">
        <v>56</v>
      </c>
      <c r="BP866" s="258" t="s">
        <v>41</v>
      </c>
      <c r="BQ866" s="594"/>
      <c r="BR866" s="596" t="s">
        <v>56</v>
      </c>
      <c r="BS866" s="258" t="s">
        <v>41</v>
      </c>
      <c r="BT866" s="594"/>
      <c r="BU866" s="596" t="s">
        <v>56</v>
      </c>
      <c r="BV866" s="258" t="s">
        <v>41</v>
      </c>
      <c r="BW866" s="594"/>
      <c r="BX866" s="481"/>
    </row>
    <row r="867" spans="1:76" s="2" customFormat="1" ht="14">
      <c r="A867" s="159">
        <v>1</v>
      </c>
      <c r="B867" s="301" t="str">
        <f t="shared" ref="B867:B886" si="355">CONCATENATE(E867,": ",C867)</f>
        <v xml:space="preserve">: </v>
      </c>
      <c r="C867" s="160"/>
      <c r="D867" s="160"/>
      <c r="E867" s="160"/>
      <c r="F867" s="160"/>
      <c r="G867" s="161"/>
      <c r="H867" s="162"/>
      <c r="I867" s="162"/>
      <c r="J867" s="336"/>
      <c r="K867" s="164"/>
      <c r="L867" s="170"/>
      <c r="M867" s="659" t="s">
        <v>54</v>
      </c>
      <c r="N867" s="163"/>
      <c r="O867" s="163"/>
      <c r="P867" s="165"/>
      <c r="Q867" s="365"/>
      <c r="R867" s="259" t="str">
        <f>IF(Q867="Y","",IF(AND(L867="",J867=""),"",IF(L867="",J867,L867)))</f>
        <v/>
      </c>
      <c r="S867" s="260" t="str">
        <f>IF(R867="","",IF(R895="Y",T867,IF(R867&gt;=R887-$AA$35*R891,IF(R867&lt;=R887+$AA$35*R891,R867,""),"")))</f>
        <v/>
      </c>
      <c r="T867" s="259" t="str">
        <f>IF(Q867="Y","",IF(AND(L867="",J867=""),"",IF(L867="",J867*N867,L867*N867)))</f>
        <v/>
      </c>
      <c r="U867" s="259" t="str">
        <f t="shared" ref="U867:U886" si="356">IF(AND(M867="",K867=""),"",IF(M867="",K867,M867))</f>
        <v>%</v>
      </c>
      <c r="V867" s="39"/>
      <c r="W867" s="39"/>
      <c r="Y867" s="526"/>
      <c r="Z867" s="5"/>
      <c r="AA867" s="5"/>
      <c r="AB867" s="5"/>
      <c r="AC867" s="5"/>
      <c r="AD867" s="5"/>
      <c r="AE867" s="5"/>
      <c r="AF867" s="5"/>
      <c r="AG867" s="5"/>
      <c r="AH867" s="5"/>
      <c r="AI867" s="5"/>
      <c r="AJ867" s="5"/>
      <c r="AK867" s="5"/>
      <c r="AL867" s="5"/>
      <c r="AM867" s="5"/>
      <c r="AN867" s="5"/>
      <c r="AO867" s="481"/>
      <c r="AP867" s="269"/>
      <c r="AQ867" s="269"/>
      <c r="AR867" s="597" t="str">
        <f>$U867</f>
        <v>%</v>
      </c>
      <c r="AS867" s="269"/>
      <c r="AT867" s="598" t="str">
        <f t="shared" ref="AT867:AU886" si="357">IF($E867=$AT$47,R867,"")</f>
        <v/>
      </c>
      <c r="AU867" s="598" t="str">
        <f t="shared" si="357"/>
        <v/>
      </c>
      <c r="AV867" s="269"/>
      <c r="AW867" s="598" t="str">
        <f t="shared" ref="AW867:AX886" si="358">IF($E867=$AW$83,R867,"")</f>
        <v/>
      </c>
      <c r="AX867" s="598" t="str">
        <f t="shared" si="358"/>
        <v/>
      </c>
      <c r="AY867" s="269"/>
      <c r="AZ867" s="598" t="str">
        <f t="shared" ref="AZ867:BA886" si="359">IF($E867=$AZ$83,R867,"")</f>
        <v/>
      </c>
      <c r="BA867" s="598" t="str">
        <f t="shared" si="359"/>
        <v/>
      </c>
      <c r="BB867" s="269"/>
      <c r="BC867" s="598" t="str">
        <f t="shared" ref="BC867:BD886" si="360">IF($E867=$BC$83,R867,"")</f>
        <v/>
      </c>
      <c r="BD867" s="598" t="str">
        <f t="shared" si="360"/>
        <v/>
      </c>
      <c r="BE867" s="269"/>
      <c r="BF867" s="598" t="str">
        <f t="shared" ref="BF867:BG886" si="361">IF($E867=$BF$83,R867,"")</f>
        <v/>
      </c>
      <c r="BG867" s="598" t="str">
        <f t="shared" si="361"/>
        <v/>
      </c>
      <c r="BH867" s="269"/>
      <c r="BI867" s="598" t="str">
        <f t="shared" ref="BI867:BJ886" si="362">IF($E867=$BI$83,R867,"")</f>
        <v/>
      </c>
      <c r="BJ867" s="598" t="str">
        <f t="shared" si="362"/>
        <v/>
      </c>
      <c r="BK867" s="269"/>
      <c r="BL867" s="598" t="str">
        <f t="shared" ref="BL867:BM886" si="363">IF($E867=$BL$83,R867,"")</f>
        <v/>
      </c>
      <c r="BM867" s="598" t="str">
        <f t="shared" si="363"/>
        <v/>
      </c>
      <c r="BN867" s="269"/>
      <c r="BO867" s="598" t="str">
        <f t="shared" ref="BO867:BP886" si="364">IF($E867=$BO$83,R867,"")</f>
        <v/>
      </c>
      <c r="BP867" s="598" t="str">
        <f t="shared" si="364"/>
        <v/>
      </c>
      <c r="BQ867" s="269"/>
      <c r="BR867" s="598" t="str">
        <f t="shared" ref="BR867:BS886" si="365">IF($E867=$BR$83,R867,"")</f>
        <v/>
      </c>
      <c r="BS867" s="598" t="str">
        <f t="shared" si="365"/>
        <v/>
      </c>
      <c r="BT867" s="269"/>
      <c r="BU867" s="598" t="str">
        <f t="shared" ref="BU867:BV886" si="366">IF($E867=$BU$83,R867,"")</f>
        <v/>
      </c>
      <c r="BV867" s="598" t="str">
        <f t="shared" si="366"/>
        <v/>
      </c>
      <c r="BW867" s="269"/>
      <c r="BX867" s="481"/>
    </row>
    <row r="868" spans="1:76" s="2" customFormat="1" ht="14">
      <c r="A868" s="159">
        <v>2</v>
      </c>
      <c r="B868" s="301" t="str">
        <f t="shared" si="355"/>
        <v xml:space="preserve">: </v>
      </c>
      <c r="C868" s="160"/>
      <c r="D868" s="160"/>
      <c r="E868" s="160"/>
      <c r="F868" s="160"/>
      <c r="G868" s="161"/>
      <c r="H868" s="162"/>
      <c r="I868" s="162"/>
      <c r="J868" s="163"/>
      <c r="K868" s="163"/>
      <c r="L868" s="170"/>
      <c r="M868" s="659" t="s">
        <v>54</v>
      </c>
      <c r="N868" s="163"/>
      <c r="O868" s="163"/>
      <c r="P868" s="165"/>
      <c r="Q868" s="365"/>
      <c r="R868" s="259" t="str">
        <f t="shared" ref="R868:R886" si="367">IF(Q868="Y","",IF(AND(L868="",J868=""),"",IF(L868="",J868,L868)))</f>
        <v/>
      </c>
      <c r="S868" s="260" t="str">
        <f>IF(R868="","",IF(R895="Y",T868,IF(R868&gt;=R887-$AA$35*R891,IF(R868&lt;=R887+$AA$35*R891,R868,""),"")))</f>
        <v/>
      </c>
      <c r="T868" s="259" t="str">
        <f t="shared" ref="T868:T886" si="368">IF(Q868="Y","",IF(AND(L868="",J868=""),"",IF(L868="",J868*N868,L868*N868)))</f>
        <v/>
      </c>
      <c r="U868" s="259" t="str">
        <f t="shared" si="356"/>
        <v>%</v>
      </c>
      <c r="V868" s="39"/>
      <c r="W868" s="39"/>
      <c r="Y868" s="526"/>
      <c r="Z868" s="5"/>
      <c r="AA868" s="5"/>
      <c r="AB868" s="5"/>
      <c r="AC868" s="5"/>
      <c r="AD868" s="5"/>
      <c r="AE868" s="5"/>
      <c r="AF868" s="5"/>
      <c r="AG868" s="5"/>
      <c r="AH868" s="5"/>
      <c r="AI868" s="5"/>
      <c r="AJ868" s="5"/>
      <c r="AK868" s="5"/>
      <c r="AL868" s="5"/>
      <c r="AM868" s="5"/>
      <c r="AN868" s="5"/>
      <c r="AO868" s="481"/>
      <c r="AP868" s="269"/>
      <c r="AQ868" s="269"/>
      <c r="AR868" s="600"/>
      <c r="AS868" s="269"/>
      <c r="AT868" s="598" t="str">
        <f t="shared" si="357"/>
        <v/>
      </c>
      <c r="AU868" s="598" t="str">
        <f t="shared" si="357"/>
        <v/>
      </c>
      <c r="AV868" s="269"/>
      <c r="AW868" s="598" t="str">
        <f t="shared" si="358"/>
        <v/>
      </c>
      <c r="AX868" s="598" t="str">
        <f t="shared" si="358"/>
        <v/>
      </c>
      <c r="AY868" s="269"/>
      <c r="AZ868" s="598" t="str">
        <f t="shared" si="359"/>
        <v/>
      </c>
      <c r="BA868" s="598" t="str">
        <f t="shared" si="359"/>
        <v/>
      </c>
      <c r="BB868" s="269"/>
      <c r="BC868" s="598" t="str">
        <f t="shared" si="360"/>
        <v/>
      </c>
      <c r="BD868" s="598" t="str">
        <f t="shared" si="360"/>
        <v/>
      </c>
      <c r="BE868" s="269"/>
      <c r="BF868" s="598" t="str">
        <f t="shared" si="361"/>
        <v/>
      </c>
      <c r="BG868" s="598" t="str">
        <f t="shared" si="361"/>
        <v/>
      </c>
      <c r="BH868" s="269"/>
      <c r="BI868" s="598" t="str">
        <f t="shared" si="362"/>
        <v/>
      </c>
      <c r="BJ868" s="598" t="str">
        <f t="shared" si="362"/>
        <v/>
      </c>
      <c r="BK868" s="269"/>
      <c r="BL868" s="598" t="str">
        <f t="shared" si="363"/>
        <v/>
      </c>
      <c r="BM868" s="598" t="str">
        <f t="shared" si="363"/>
        <v/>
      </c>
      <c r="BN868" s="269"/>
      <c r="BO868" s="598" t="str">
        <f t="shared" si="364"/>
        <v/>
      </c>
      <c r="BP868" s="598" t="str">
        <f t="shared" si="364"/>
        <v/>
      </c>
      <c r="BQ868" s="269"/>
      <c r="BR868" s="598" t="str">
        <f t="shared" si="365"/>
        <v/>
      </c>
      <c r="BS868" s="598" t="str">
        <f t="shared" si="365"/>
        <v/>
      </c>
      <c r="BT868" s="269"/>
      <c r="BU868" s="598" t="str">
        <f t="shared" si="366"/>
        <v/>
      </c>
      <c r="BV868" s="598" t="str">
        <f t="shared" si="366"/>
        <v/>
      </c>
      <c r="BW868" s="269"/>
      <c r="BX868" s="481"/>
    </row>
    <row r="869" spans="1:76" s="2" customFormat="1" ht="14">
      <c r="A869" s="159">
        <v>3</v>
      </c>
      <c r="B869" s="301" t="str">
        <f>CONCATENATE(E869,": ",C869)</f>
        <v xml:space="preserve">: </v>
      </c>
      <c r="C869" s="168"/>
      <c r="D869" s="162"/>
      <c r="E869" s="162"/>
      <c r="F869" s="169"/>
      <c r="G869" s="161"/>
      <c r="H869" s="162"/>
      <c r="I869" s="162"/>
      <c r="J869" s="358"/>
      <c r="K869" s="170"/>
      <c r="L869" s="170"/>
      <c r="M869" s="659" t="s">
        <v>54</v>
      </c>
      <c r="N869" s="163"/>
      <c r="O869" s="163"/>
      <c r="P869" s="165"/>
      <c r="Q869" s="365"/>
      <c r="R869" s="259" t="str">
        <f t="shared" si="367"/>
        <v/>
      </c>
      <c r="S869" s="260" t="str">
        <f>IF(R869="","",IF(R895="Y",T869,IF(R869&gt;=R887-$AA$35*R891,IF(R869&lt;=R887+$AA$35*R891,R869,""),"")))</f>
        <v/>
      </c>
      <c r="T869" s="259" t="str">
        <f t="shared" si="368"/>
        <v/>
      </c>
      <c r="U869" s="259" t="str">
        <f t="shared" si="356"/>
        <v>%</v>
      </c>
      <c r="V869" s="39"/>
      <c r="W869" s="39"/>
      <c r="Y869" s="526"/>
      <c r="Z869" s="5"/>
      <c r="AA869" s="5"/>
      <c r="AB869" s="5"/>
      <c r="AC869" s="5"/>
      <c r="AD869" s="5"/>
      <c r="AE869" s="5"/>
      <c r="AF869" s="5"/>
      <c r="AG869" s="5"/>
      <c r="AH869" s="5"/>
      <c r="AI869" s="5"/>
      <c r="AJ869" s="5"/>
      <c r="AK869" s="5"/>
      <c r="AL869" s="5"/>
      <c r="AM869" s="5"/>
      <c r="AN869" s="5"/>
      <c r="AO869" s="481"/>
      <c r="AP869" s="269"/>
      <c r="AQ869" s="269"/>
      <c r="AR869" s="600"/>
      <c r="AS869" s="269"/>
      <c r="AT869" s="598" t="str">
        <f t="shared" si="357"/>
        <v/>
      </c>
      <c r="AU869" s="598" t="str">
        <f t="shared" si="357"/>
        <v/>
      </c>
      <c r="AV869" s="269"/>
      <c r="AW869" s="598" t="str">
        <f t="shared" si="358"/>
        <v/>
      </c>
      <c r="AX869" s="598" t="str">
        <f t="shared" si="358"/>
        <v/>
      </c>
      <c r="AY869" s="269"/>
      <c r="AZ869" s="598" t="str">
        <f t="shared" si="359"/>
        <v/>
      </c>
      <c r="BA869" s="598" t="str">
        <f t="shared" si="359"/>
        <v/>
      </c>
      <c r="BB869" s="269"/>
      <c r="BC869" s="598" t="str">
        <f t="shared" si="360"/>
        <v/>
      </c>
      <c r="BD869" s="598" t="str">
        <f t="shared" si="360"/>
        <v/>
      </c>
      <c r="BE869" s="269"/>
      <c r="BF869" s="598" t="str">
        <f t="shared" si="361"/>
        <v/>
      </c>
      <c r="BG869" s="598" t="str">
        <f t="shared" si="361"/>
        <v/>
      </c>
      <c r="BH869" s="269"/>
      <c r="BI869" s="598" t="str">
        <f t="shared" si="362"/>
        <v/>
      </c>
      <c r="BJ869" s="598" t="str">
        <f t="shared" si="362"/>
        <v/>
      </c>
      <c r="BK869" s="269"/>
      <c r="BL869" s="598" t="str">
        <f t="shared" si="363"/>
        <v/>
      </c>
      <c r="BM869" s="598" t="str">
        <f t="shared" si="363"/>
        <v/>
      </c>
      <c r="BN869" s="269"/>
      <c r="BO869" s="598" t="str">
        <f t="shared" si="364"/>
        <v/>
      </c>
      <c r="BP869" s="598" t="str">
        <f t="shared" si="364"/>
        <v/>
      </c>
      <c r="BQ869" s="269"/>
      <c r="BR869" s="598" t="str">
        <f t="shared" si="365"/>
        <v/>
      </c>
      <c r="BS869" s="598" t="str">
        <f t="shared" si="365"/>
        <v/>
      </c>
      <c r="BT869" s="269"/>
      <c r="BU869" s="598" t="str">
        <f t="shared" si="366"/>
        <v/>
      </c>
      <c r="BV869" s="598" t="str">
        <f t="shared" si="366"/>
        <v/>
      </c>
      <c r="BW869" s="269"/>
      <c r="BX869" s="481"/>
    </row>
    <row r="870" spans="1:76" s="2" customFormat="1" ht="14">
      <c r="A870" s="159">
        <v>4</v>
      </c>
      <c r="B870" s="301" t="str">
        <f t="shared" si="355"/>
        <v xml:space="preserve">: </v>
      </c>
      <c r="C870" s="168"/>
      <c r="D870" s="162"/>
      <c r="E870" s="162"/>
      <c r="F870" s="169"/>
      <c r="G870" s="161"/>
      <c r="H870" s="162"/>
      <c r="I870" s="162"/>
      <c r="J870" s="170"/>
      <c r="K870" s="170"/>
      <c r="L870" s="170"/>
      <c r="M870" s="659" t="s">
        <v>54</v>
      </c>
      <c r="N870" s="163"/>
      <c r="O870" s="163"/>
      <c r="P870" s="165"/>
      <c r="Q870" s="365"/>
      <c r="R870" s="259" t="str">
        <f t="shared" si="367"/>
        <v/>
      </c>
      <c r="S870" s="260" t="str">
        <f>IF(R870="","",IF(R895="Y",T870,IF(R870&gt;=R887-$AA$35*R891,IF(R870&lt;=R887+$AA$35*R891,R870,""),"")))</f>
        <v/>
      </c>
      <c r="T870" s="259" t="str">
        <f t="shared" si="368"/>
        <v/>
      </c>
      <c r="U870" s="259" t="str">
        <f t="shared" si="356"/>
        <v>%</v>
      </c>
      <c r="V870" s="39"/>
      <c r="W870" s="39"/>
      <c r="Y870" s="526"/>
      <c r="Z870" s="5"/>
      <c r="AA870" s="5"/>
      <c r="AB870" s="5"/>
      <c r="AC870" s="5"/>
      <c r="AD870" s="5"/>
      <c r="AE870" s="5"/>
      <c r="AF870" s="5"/>
      <c r="AG870" s="5"/>
      <c r="AH870" s="5"/>
      <c r="AI870" s="5"/>
      <c r="AJ870" s="5"/>
      <c r="AK870" s="5"/>
      <c r="AL870" s="5"/>
      <c r="AM870" s="5"/>
      <c r="AN870" s="5"/>
      <c r="AO870" s="481"/>
      <c r="AP870" s="269"/>
      <c r="AQ870" s="269"/>
      <c r="AR870" s="600"/>
      <c r="AS870" s="269"/>
      <c r="AT870" s="598" t="str">
        <f t="shared" si="357"/>
        <v/>
      </c>
      <c r="AU870" s="598" t="str">
        <f t="shared" si="357"/>
        <v/>
      </c>
      <c r="AV870" s="269"/>
      <c r="AW870" s="598" t="str">
        <f t="shared" si="358"/>
        <v/>
      </c>
      <c r="AX870" s="598" t="str">
        <f t="shared" si="358"/>
        <v/>
      </c>
      <c r="AY870" s="269"/>
      <c r="AZ870" s="598" t="str">
        <f t="shared" si="359"/>
        <v/>
      </c>
      <c r="BA870" s="598" t="str">
        <f t="shared" si="359"/>
        <v/>
      </c>
      <c r="BB870" s="269"/>
      <c r="BC870" s="598" t="str">
        <f t="shared" si="360"/>
        <v/>
      </c>
      <c r="BD870" s="598" t="str">
        <f t="shared" si="360"/>
        <v/>
      </c>
      <c r="BE870" s="269"/>
      <c r="BF870" s="598" t="str">
        <f t="shared" si="361"/>
        <v/>
      </c>
      <c r="BG870" s="598" t="str">
        <f t="shared" si="361"/>
        <v/>
      </c>
      <c r="BH870" s="269"/>
      <c r="BI870" s="598" t="str">
        <f t="shared" si="362"/>
        <v/>
      </c>
      <c r="BJ870" s="598" t="str">
        <f t="shared" si="362"/>
        <v/>
      </c>
      <c r="BK870" s="269"/>
      <c r="BL870" s="598" t="str">
        <f t="shared" si="363"/>
        <v/>
      </c>
      <c r="BM870" s="598" t="str">
        <f t="shared" si="363"/>
        <v/>
      </c>
      <c r="BN870" s="269"/>
      <c r="BO870" s="598" t="str">
        <f t="shared" si="364"/>
        <v/>
      </c>
      <c r="BP870" s="598" t="str">
        <f t="shared" si="364"/>
        <v/>
      </c>
      <c r="BQ870" s="269"/>
      <c r="BR870" s="598" t="str">
        <f t="shared" si="365"/>
        <v/>
      </c>
      <c r="BS870" s="598" t="str">
        <f t="shared" si="365"/>
        <v/>
      </c>
      <c r="BT870" s="269"/>
      <c r="BU870" s="598" t="str">
        <f t="shared" si="366"/>
        <v/>
      </c>
      <c r="BV870" s="598" t="str">
        <f t="shared" si="366"/>
        <v/>
      </c>
      <c r="BW870" s="269"/>
      <c r="BX870" s="481"/>
    </row>
    <row r="871" spans="1:76" s="2" customFormat="1" ht="14">
      <c r="A871" s="159">
        <v>5</v>
      </c>
      <c r="B871" s="301" t="str">
        <f t="shared" si="355"/>
        <v xml:space="preserve">: </v>
      </c>
      <c r="C871" s="169"/>
      <c r="D871" s="169"/>
      <c r="E871" s="169"/>
      <c r="F871" s="169"/>
      <c r="G871" s="161"/>
      <c r="H871" s="162"/>
      <c r="I871" s="162"/>
      <c r="J871" s="170"/>
      <c r="K871" s="170"/>
      <c r="L871" s="170"/>
      <c r="M871" s="659" t="s">
        <v>54</v>
      </c>
      <c r="N871" s="163"/>
      <c r="O871" s="163"/>
      <c r="P871" s="165"/>
      <c r="Q871" s="365"/>
      <c r="R871" s="259" t="str">
        <f t="shared" si="367"/>
        <v/>
      </c>
      <c r="S871" s="260" t="str">
        <f>IF(R871="","",IF(R895="Y",T871,IF(R871&gt;=R887-$AA$35*R891,IF(R871&lt;=R887+$AA$35*R891,R871,""),"")))</f>
        <v/>
      </c>
      <c r="T871" s="259" t="str">
        <f t="shared" si="368"/>
        <v/>
      </c>
      <c r="U871" s="259" t="str">
        <f t="shared" si="356"/>
        <v>%</v>
      </c>
      <c r="V871" s="39"/>
      <c r="W871" s="39"/>
      <c r="Y871" s="526"/>
      <c r="Z871" s="5"/>
      <c r="AA871" s="5"/>
      <c r="AB871" s="5"/>
      <c r="AC871" s="5"/>
      <c r="AD871" s="5"/>
      <c r="AE871" s="5"/>
      <c r="AF871" s="5"/>
      <c r="AG871" s="5"/>
      <c r="AH871" s="5"/>
      <c r="AI871" s="5"/>
      <c r="AJ871" s="5"/>
      <c r="AK871" s="5"/>
      <c r="AL871" s="5"/>
      <c r="AM871" s="5"/>
      <c r="AN871" s="5"/>
      <c r="AO871" s="481"/>
      <c r="AP871" s="269"/>
      <c r="AQ871" s="269"/>
      <c r="AR871" s="600"/>
      <c r="AS871" s="269"/>
      <c r="AT871" s="598" t="str">
        <f t="shared" si="357"/>
        <v/>
      </c>
      <c r="AU871" s="598" t="str">
        <f t="shared" si="357"/>
        <v/>
      </c>
      <c r="AV871" s="269"/>
      <c r="AW871" s="598" t="str">
        <f t="shared" si="358"/>
        <v/>
      </c>
      <c r="AX871" s="598" t="str">
        <f t="shared" si="358"/>
        <v/>
      </c>
      <c r="AY871" s="269"/>
      <c r="AZ871" s="598" t="str">
        <f t="shared" si="359"/>
        <v/>
      </c>
      <c r="BA871" s="598" t="str">
        <f t="shared" si="359"/>
        <v/>
      </c>
      <c r="BB871" s="269"/>
      <c r="BC871" s="598" t="str">
        <f t="shared" si="360"/>
        <v/>
      </c>
      <c r="BD871" s="598" t="str">
        <f t="shared" si="360"/>
        <v/>
      </c>
      <c r="BE871" s="269"/>
      <c r="BF871" s="598" t="str">
        <f t="shared" si="361"/>
        <v/>
      </c>
      <c r="BG871" s="598" t="str">
        <f t="shared" si="361"/>
        <v/>
      </c>
      <c r="BH871" s="269"/>
      <c r="BI871" s="598" t="str">
        <f t="shared" si="362"/>
        <v/>
      </c>
      <c r="BJ871" s="598" t="str">
        <f t="shared" si="362"/>
        <v/>
      </c>
      <c r="BK871" s="269"/>
      <c r="BL871" s="598" t="str">
        <f t="shared" si="363"/>
        <v/>
      </c>
      <c r="BM871" s="598" t="str">
        <f t="shared" si="363"/>
        <v/>
      </c>
      <c r="BN871" s="269"/>
      <c r="BO871" s="598" t="str">
        <f t="shared" si="364"/>
        <v/>
      </c>
      <c r="BP871" s="598" t="str">
        <f t="shared" si="364"/>
        <v/>
      </c>
      <c r="BQ871" s="269"/>
      <c r="BR871" s="598" t="str">
        <f t="shared" si="365"/>
        <v/>
      </c>
      <c r="BS871" s="598" t="str">
        <f t="shared" si="365"/>
        <v/>
      </c>
      <c r="BT871" s="269"/>
      <c r="BU871" s="598" t="str">
        <f t="shared" si="366"/>
        <v/>
      </c>
      <c r="BV871" s="598" t="str">
        <f t="shared" si="366"/>
        <v/>
      </c>
      <c r="BW871" s="269"/>
      <c r="BX871" s="481"/>
    </row>
    <row r="872" spans="1:76" s="2" customFormat="1" ht="14">
      <c r="A872" s="159">
        <v>6</v>
      </c>
      <c r="B872" s="301" t="str">
        <f t="shared" si="355"/>
        <v xml:space="preserve">: </v>
      </c>
      <c r="C872" s="169"/>
      <c r="D872" s="169"/>
      <c r="E872" s="169"/>
      <c r="F872" s="169"/>
      <c r="G872" s="161"/>
      <c r="H872" s="162"/>
      <c r="I872" s="162"/>
      <c r="J872" s="170"/>
      <c r="K872" s="170"/>
      <c r="L872" s="170"/>
      <c r="M872" s="659" t="s">
        <v>54</v>
      </c>
      <c r="N872" s="163"/>
      <c r="O872" s="163"/>
      <c r="P872" s="165"/>
      <c r="Q872" s="365"/>
      <c r="R872" s="259" t="str">
        <f t="shared" si="367"/>
        <v/>
      </c>
      <c r="S872" s="260" t="str">
        <f>IF(R872="","",IF(R895="Y",T872,IF(R872&gt;=R887-$AA$35*R891,IF(R872&lt;=R887+$AA$35*R891,R872,""),"")))</f>
        <v/>
      </c>
      <c r="T872" s="259" t="str">
        <f t="shared" si="368"/>
        <v/>
      </c>
      <c r="U872" s="259" t="str">
        <f t="shared" si="356"/>
        <v>%</v>
      </c>
      <c r="V872" s="39"/>
      <c r="W872" s="39"/>
      <c r="Y872" s="526"/>
      <c r="Z872" s="5"/>
      <c r="AA872" s="5"/>
      <c r="AB872" s="5"/>
      <c r="AC872" s="5"/>
      <c r="AD872" s="5"/>
      <c r="AE872" s="5"/>
      <c r="AF872" s="5"/>
      <c r="AG872" s="5"/>
      <c r="AH872" s="5"/>
      <c r="AI872" s="5"/>
      <c r="AJ872" s="5"/>
      <c r="AK872" s="5"/>
      <c r="AL872" s="5"/>
      <c r="AM872" s="5"/>
      <c r="AN872" s="5"/>
      <c r="AO872" s="481"/>
      <c r="AP872" s="269"/>
      <c r="AQ872" s="269"/>
      <c r="AR872" s="600"/>
      <c r="AS872" s="269"/>
      <c r="AT872" s="598" t="str">
        <f t="shared" si="357"/>
        <v/>
      </c>
      <c r="AU872" s="598" t="str">
        <f t="shared" si="357"/>
        <v/>
      </c>
      <c r="AV872" s="269"/>
      <c r="AW872" s="598" t="str">
        <f t="shared" si="358"/>
        <v/>
      </c>
      <c r="AX872" s="598" t="str">
        <f t="shared" si="358"/>
        <v/>
      </c>
      <c r="AY872" s="269"/>
      <c r="AZ872" s="598" t="str">
        <f t="shared" si="359"/>
        <v/>
      </c>
      <c r="BA872" s="598" t="str">
        <f t="shared" si="359"/>
        <v/>
      </c>
      <c r="BB872" s="269"/>
      <c r="BC872" s="598" t="str">
        <f t="shared" si="360"/>
        <v/>
      </c>
      <c r="BD872" s="598" t="str">
        <f t="shared" si="360"/>
        <v/>
      </c>
      <c r="BE872" s="269"/>
      <c r="BF872" s="598" t="str">
        <f t="shared" si="361"/>
        <v/>
      </c>
      <c r="BG872" s="598" t="str">
        <f t="shared" si="361"/>
        <v/>
      </c>
      <c r="BH872" s="269"/>
      <c r="BI872" s="598" t="str">
        <f t="shared" si="362"/>
        <v/>
      </c>
      <c r="BJ872" s="598" t="str">
        <f t="shared" si="362"/>
        <v/>
      </c>
      <c r="BK872" s="269"/>
      <c r="BL872" s="598" t="str">
        <f t="shared" si="363"/>
        <v/>
      </c>
      <c r="BM872" s="598" t="str">
        <f t="shared" si="363"/>
        <v/>
      </c>
      <c r="BN872" s="269"/>
      <c r="BO872" s="598" t="str">
        <f t="shared" si="364"/>
        <v/>
      </c>
      <c r="BP872" s="598" t="str">
        <f t="shared" si="364"/>
        <v/>
      </c>
      <c r="BQ872" s="269"/>
      <c r="BR872" s="598" t="str">
        <f t="shared" si="365"/>
        <v/>
      </c>
      <c r="BS872" s="598" t="str">
        <f t="shared" si="365"/>
        <v/>
      </c>
      <c r="BT872" s="269"/>
      <c r="BU872" s="598" t="str">
        <f t="shared" si="366"/>
        <v/>
      </c>
      <c r="BV872" s="598" t="str">
        <f t="shared" si="366"/>
        <v/>
      </c>
      <c r="BW872" s="269"/>
      <c r="BX872" s="481"/>
    </row>
    <row r="873" spans="1:76" s="2" customFormat="1" ht="14">
      <c r="A873" s="159">
        <v>7</v>
      </c>
      <c r="B873" s="301" t="str">
        <f t="shared" si="355"/>
        <v xml:space="preserve">: </v>
      </c>
      <c r="C873" s="169"/>
      <c r="D873" s="169"/>
      <c r="E873" s="169"/>
      <c r="F873" s="169"/>
      <c r="G873" s="161"/>
      <c r="H873" s="162"/>
      <c r="I873" s="162"/>
      <c r="J873" s="170"/>
      <c r="K873" s="170"/>
      <c r="L873" s="170"/>
      <c r="M873" s="659" t="s">
        <v>54</v>
      </c>
      <c r="N873" s="163"/>
      <c r="O873" s="163"/>
      <c r="P873" s="165"/>
      <c r="Q873" s="365"/>
      <c r="R873" s="259" t="str">
        <f t="shared" si="367"/>
        <v/>
      </c>
      <c r="S873" s="260" t="str">
        <f>IF(R873="","",IF(R895="Y",T873,IF(R873&gt;=R887-$AA$35*R891,IF(R873&lt;=R887+$AA$35*R891,R873,""),"")))</f>
        <v/>
      </c>
      <c r="T873" s="259" t="str">
        <f t="shared" si="368"/>
        <v/>
      </c>
      <c r="U873" s="259" t="str">
        <f t="shared" si="356"/>
        <v>%</v>
      </c>
      <c r="V873" s="39"/>
      <c r="W873" s="39"/>
      <c r="Y873" s="526"/>
      <c r="Z873" s="5"/>
      <c r="AA873" s="5"/>
      <c r="AB873" s="5"/>
      <c r="AC873" s="5"/>
      <c r="AD873" s="5"/>
      <c r="AE873" s="5"/>
      <c r="AF873" s="5"/>
      <c r="AG873" s="5"/>
      <c r="AH873" s="5"/>
      <c r="AI873" s="5"/>
      <c r="AJ873" s="5"/>
      <c r="AK873" s="5"/>
      <c r="AL873" s="5"/>
      <c r="AM873" s="5"/>
      <c r="AN873" s="5"/>
      <c r="AO873" s="481"/>
      <c r="AP873" s="269"/>
      <c r="AQ873" s="269"/>
      <c r="AR873" s="600"/>
      <c r="AS873" s="269"/>
      <c r="AT873" s="598" t="str">
        <f t="shared" si="357"/>
        <v/>
      </c>
      <c r="AU873" s="598" t="str">
        <f t="shared" si="357"/>
        <v/>
      </c>
      <c r="AV873" s="269"/>
      <c r="AW873" s="598" t="str">
        <f t="shared" si="358"/>
        <v/>
      </c>
      <c r="AX873" s="598" t="str">
        <f t="shared" si="358"/>
        <v/>
      </c>
      <c r="AY873" s="269"/>
      <c r="AZ873" s="598" t="str">
        <f t="shared" si="359"/>
        <v/>
      </c>
      <c r="BA873" s="598" t="str">
        <f t="shared" si="359"/>
        <v/>
      </c>
      <c r="BB873" s="269"/>
      <c r="BC873" s="598" t="str">
        <f t="shared" si="360"/>
        <v/>
      </c>
      <c r="BD873" s="598" t="str">
        <f t="shared" si="360"/>
        <v/>
      </c>
      <c r="BE873" s="269"/>
      <c r="BF873" s="598" t="str">
        <f t="shared" si="361"/>
        <v/>
      </c>
      <c r="BG873" s="598" t="str">
        <f t="shared" si="361"/>
        <v/>
      </c>
      <c r="BH873" s="269"/>
      <c r="BI873" s="598" t="str">
        <f t="shared" si="362"/>
        <v/>
      </c>
      <c r="BJ873" s="598" t="str">
        <f t="shared" si="362"/>
        <v/>
      </c>
      <c r="BK873" s="269"/>
      <c r="BL873" s="598" t="str">
        <f t="shared" si="363"/>
        <v/>
      </c>
      <c r="BM873" s="598" t="str">
        <f t="shared" si="363"/>
        <v/>
      </c>
      <c r="BN873" s="269"/>
      <c r="BO873" s="598" t="str">
        <f t="shared" si="364"/>
        <v/>
      </c>
      <c r="BP873" s="598" t="str">
        <f t="shared" si="364"/>
        <v/>
      </c>
      <c r="BQ873" s="269"/>
      <c r="BR873" s="598" t="str">
        <f t="shared" si="365"/>
        <v/>
      </c>
      <c r="BS873" s="598" t="str">
        <f t="shared" si="365"/>
        <v/>
      </c>
      <c r="BT873" s="269"/>
      <c r="BU873" s="598" t="str">
        <f t="shared" si="366"/>
        <v/>
      </c>
      <c r="BV873" s="598" t="str">
        <f t="shared" si="366"/>
        <v/>
      </c>
      <c r="BW873" s="269"/>
      <c r="BX873" s="481"/>
    </row>
    <row r="874" spans="1:76" s="2" customFormat="1" ht="14">
      <c r="A874" s="159">
        <v>8</v>
      </c>
      <c r="B874" s="301" t="str">
        <f t="shared" si="355"/>
        <v xml:space="preserve">: </v>
      </c>
      <c r="C874" s="169"/>
      <c r="D874" s="169"/>
      <c r="E874" s="169"/>
      <c r="F874" s="169"/>
      <c r="G874" s="161"/>
      <c r="H874" s="162"/>
      <c r="I874" s="162"/>
      <c r="J874" s="170"/>
      <c r="K874" s="170"/>
      <c r="L874" s="170"/>
      <c r="M874" s="659" t="s">
        <v>54</v>
      </c>
      <c r="N874" s="163"/>
      <c r="O874" s="163"/>
      <c r="P874" s="165"/>
      <c r="Q874" s="365"/>
      <c r="R874" s="259" t="str">
        <f t="shared" si="367"/>
        <v/>
      </c>
      <c r="S874" s="260" t="str">
        <f>IF(R874="","",IF(R895="Y",T874,IF(R874&gt;=R887-$AA$35*R891,IF(R874&lt;=R887+$AA$35*R891,R874,""),"")))</f>
        <v/>
      </c>
      <c r="T874" s="259" t="str">
        <f t="shared" si="368"/>
        <v/>
      </c>
      <c r="U874" s="259" t="str">
        <f t="shared" si="356"/>
        <v>%</v>
      </c>
      <c r="V874" s="39"/>
      <c r="W874" s="39"/>
      <c r="Y874" s="526"/>
      <c r="Z874" s="5"/>
      <c r="AA874" s="5"/>
      <c r="AB874" s="5"/>
      <c r="AC874" s="5"/>
      <c r="AD874" s="5"/>
      <c r="AE874" s="5"/>
      <c r="AF874" s="5"/>
      <c r="AG874" s="5"/>
      <c r="AH874" s="5"/>
      <c r="AI874" s="5"/>
      <c r="AJ874" s="5"/>
      <c r="AK874" s="5"/>
      <c r="AL874" s="5"/>
      <c r="AM874" s="5"/>
      <c r="AN874" s="5"/>
      <c r="AO874" s="481"/>
      <c r="AP874" s="269"/>
      <c r="AQ874" s="269"/>
      <c r="AR874" s="600"/>
      <c r="AS874" s="269"/>
      <c r="AT874" s="598" t="str">
        <f t="shared" si="357"/>
        <v/>
      </c>
      <c r="AU874" s="598" t="str">
        <f t="shared" si="357"/>
        <v/>
      </c>
      <c r="AV874" s="269"/>
      <c r="AW874" s="598" t="str">
        <f t="shared" si="358"/>
        <v/>
      </c>
      <c r="AX874" s="598" t="str">
        <f t="shared" si="358"/>
        <v/>
      </c>
      <c r="AY874" s="269"/>
      <c r="AZ874" s="598" t="str">
        <f t="shared" si="359"/>
        <v/>
      </c>
      <c r="BA874" s="598" t="str">
        <f t="shared" si="359"/>
        <v/>
      </c>
      <c r="BB874" s="269"/>
      <c r="BC874" s="598" t="str">
        <f t="shared" si="360"/>
        <v/>
      </c>
      <c r="BD874" s="598" t="str">
        <f t="shared" si="360"/>
        <v/>
      </c>
      <c r="BE874" s="269"/>
      <c r="BF874" s="598" t="str">
        <f t="shared" si="361"/>
        <v/>
      </c>
      <c r="BG874" s="598" t="str">
        <f t="shared" si="361"/>
        <v/>
      </c>
      <c r="BH874" s="269"/>
      <c r="BI874" s="598" t="str">
        <f t="shared" si="362"/>
        <v/>
      </c>
      <c r="BJ874" s="598" t="str">
        <f t="shared" si="362"/>
        <v/>
      </c>
      <c r="BK874" s="269"/>
      <c r="BL874" s="598" t="str">
        <f t="shared" si="363"/>
        <v/>
      </c>
      <c r="BM874" s="598" t="str">
        <f t="shared" si="363"/>
        <v/>
      </c>
      <c r="BN874" s="269"/>
      <c r="BO874" s="598" t="str">
        <f t="shared" si="364"/>
        <v/>
      </c>
      <c r="BP874" s="598" t="str">
        <f t="shared" si="364"/>
        <v/>
      </c>
      <c r="BQ874" s="269"/>
      <c r="BR874" s="598" t="str">
        <f t="shared" si="365"/>
        <v/>
      </c>
      <c r="BS874" s="598" t="str">
        <f t="shared" si="365"/>
        <v/>
      </c>
      <c r="BT874" s="269"/>
      <c r="BU874" s="598" t="str">
        <f t="shared" si="366"/>
        <v/>
      </c>
      <c r="BV874" s="598" t="str">
        <f t="shared" si="366"/>
        <v/>
      </c>
      <c r="BW874" s="269"/>
      <c r="BX874" s="481"/>
    </row>
    <row r="875" spans="1:76" s="2" customFormat="1" ht="14">
      <c r="A875" s="159">
        <v>9</v>
      </c>
      <c r="B875" s="301" t="str">
        <f t="shared" si="355"/>
        <v xml:space="preserve">: </v>
      </c>
      <c r="C875" s="169"/>
      <c r="D875" s="169"/>
      <c r="E875" s="169"/>
      <c r="F875" s="169"/>
      <c r="G875" s="161"/>
      <c r="H875" s="162"/>
      <c r="I875" s="162"/>
      <c r="J875" s="170"/>
      <c r="K875" s="170"/>
      <c r="L875" s="170"/>
      <c r="M875" s="659" t="s">
        <v>54</v>
      </c>
      <c r="N875" s="163"/>
      <c r="O875" s="163"/>
      <c r="P875" s="165"/>
      <c r="Q875" s="365"/>
      <c r="R875" s="259" t="str">
        <f t="shared" si="367"/>
        <v/>
      </c>
      <c r="S875" s="260" t="str">
        <f>IF(R875="","",IF(R895="Y",T875,IF(R875&gt;=R887-$AA$35*R891,IF(R875&lt;=R887+$AA$35*R891,R875,""),"")))</f>
        <v/>
      </c>
      <c r="T875" s="259" t="str">
        <f t="shared" si="368"/>
        <v/>
      </c>
      <c r="U875" s="259" t="str">
        <f t="shared" si="356"/>
        <v>%</v>
      </c>
      <c r="V875" s="39"/>
      <c r="W875" s="39"/>
      <c r="Y875" s="526"/>
      <c r="Z875" s="5"/>
      <c r="AA875" s="5"/>
      <c r="AB875" s="5"/>
      <c r="AC875" s="5"/>
      <c r="AD875" s="5"/>
      <c r="AE875" s="5"/>
      <c r="AF875" s="5"/>
      <c r="AG875" s="5"/>
      <c r="AH875" s="5"/>
      <c r="AI875" s="5"/>
      <c r="AJ875" s="5"/>
      <c r="AK875" s="5"/>
      <c r="AL875" s="5"/>
      <c r="AM875" s="5"/>
      <c r="AN875" s="5"/>
      <c r="AO875" s="481"/>
      <c r="AP875" s="269"/>
      <c r="AQ875" s="269"/>
      <c r="AR875" s="600"/>
      <c r="AS875" s="269"/>
      <c r="AT875" s="598" t="str">
        <f t="shared" si="357"/>
        <v/>
      </c>
      <c r="AU875" s="598" t="str">
        <f t="shared" si="357"/>
        <v/>
      </c>
      <c r="AV875" s="269"/>
      <c r="AW875" s="598" t="str">
        <f t="shared" si="358"/>
        <v/>
      </c>
      <c r="AX875" s="598" t="str">
        <f t="shared" si="358"/>
        <v/>
      </c>
      <c r="AY875" s="269"/>
      <c r="AZ875" s="598" t="str">
        <f t="shared" si="359"/>
        <v/>
      </c>
      <c r="BA875" s="598" t="str">
        <f t="shared" si="359"/>
        <v/>
      </c>
      <c r="BB875" s="269"/>
      <c r="BC875" s="598" t="str">
        <f t="shared" si="360"/>
        <v/>
      </c>
      <c r="BD875" s="598" t="str">
        <f t="shared" si="360"/>
        <v/>
      </c>
      <c r="BE875" s="269"/>
      <c r="BF875" s="598" t="str">
        <f t="shared" si="361"/>
        <v/>
      </c>
      <c r="BG875" s="598" t="str">
        <f t="shared" si="361"/>
        <v/>
      </c>
      <c r="BH875" s="269"/>
      <c r="BI875" s="598" t="str">
        <f t="shared" si="362"/>
        <v/>
      </c>
      <c r="BJ875" s="598" t="str">
        <f t="shared" si="362"/>
        <v/>
      </c>
      <c r="BK875" s="269"/>
      <c r="BL875" s="598" t="str">
        <f t="shared" si="363"/>
        <v/>
      </c>
      <c r="BM875" s="598" t="str">
        <f t="shared" si="363"/>
        <v/>
      </c>
      <c r="BN875" s="269"/>
      <c r="BO875" s="598" t="str">
        <f t="shared" si="364"/>
        <v/>
      </c>
      <c r="BP875" s="598" t="str">
        <f t="shared" si="364"/>
        <v/>
      </c>
      <c r="BQ875" s="269"/>
      <c r="BR875" s="598" t="str">
        <f t="shared" si="365"/>
        <v/>
      </c>
      <c r="BS875" s="598" t="str">
        <f t="shared" si="365"/>
        <v/>
      </c>
      <c r="BT875" s="269"/>
      <c r="BU875" s="598" t="str">
        <f t="shared" si="366"/>
        <v/>
      </c>
      <c r="BV875" s="598" t="str">
        <f t="shared" si="366"/>
        <v/>
      </c>
      <c r="BW875" s="269"/>
      <c r="BX875" s="481"/>
    </row>
    <row r="876" spans="1:76" s="2" customFormat="1" ht="14">
      <c r="A876" s="159">
        <v>10</v>
      </c>
      <c r="B876" s="301" t="str">
        <f t="shared" si="355"/>
        <v xml:space="preserve">: </v>
      </c>
      <c r="C876" s="169"/>
      <c r="D876" s="169"/>
      <c r="E876" s="169"/>
      <c r="F876" s="169"/>
      <c r="G876" s="161"/>
      <c r="H876" s="162"/>
      <c r="I876" s="162"/>
      <c r="J876" s="170"/>
      <c r="K876" s="170"/>
      <c r="L876" s="170"/>
      <c r="M876" s="659" t="s">
        <v>54</v>
      </c>
      <c r="N876" s="163"/>
      <c r="O876" s="163"/>
      <c r="P876" s="165"/>
      <c r="Q876" s="365"/>
      <c r="R876" s="259" t="str">
        <f t="shared" si="367"/>
        <v/>
      </c>
      <c r="S876" s="260" t="str">
        <f>IF(R876="","",IF(R895="Y",T876,IF(R876&gt;=R887-$AA$35*R891,IF(R876&lt;=R887+$AA$35*R891,R876,""),"")))</f>
        <v/>
      </c>
      <c r="T876" s="259" t="str">
        <f t="shared" si="368"/>
        <v/>
      </c>
      <c r="U876" s="259" t="str">
        <f t="shared" si="356"/>
        <v>%</v>
      </c>
      <c r="V876" s="39"/>
      <c r="W876" s="39"/>
      <c r="Y876" s="526"/>
      <c r="Z876" s="5"/>
      <c r="AA876" s="5"/>
      <c r="AB876" s="5"/>
      <c r="AC876" s="5"/>
      <c r="AD876" s="5"/>
      <c r="AE876" s="5"/>
      <c r="AF876" s="5"/>
      <c r="AG876" s="5"/>
      <c r="AH876" s="5"/>
      <c r="AI876" s="5"/>
      <c r="AJ876" s="5"/>
      <c r="AK876" s="5"/>
      <c r="AL876" s="5"/>
      <c r="AM876" s="5"/>
      <c r="AN876" s="5"/>
      <c r="AO876" s="481"/>
      <c r="AP876" s="269"/>
      <c r="AQ876" s="269"/>
      <c r="AR876" s="600"/>
      <c r="AS876" s="269"/>
      <c r="AT876" s="598" t="str">
        <f t="shared" si="357"/>
        <v/>
      </c>
      <c r="AU876" s="598" t="str">
        <f t="shared" si="357"/>
        <v/>
      </c>
      <c r="AV876" s="269"/>
      <c r="AW876" s="598" t="str">
        <f t="shared" si="358"/>
        <v/>
      </c>
      <c r="AX876" s="598" t="str">
        <f t="shared" si="358"/>
        <v/>
      </c>
      <c r="AY876" s="269"/>
      <c r="AZ876" s="598" t="str">
        <f t="shared" si="359"/>
        <v/>
      </c>
      <c r="BA876" s="598" t="str">
        <f t="shared" si="359"/>
        <v/>
      </c>
      <c r="BB876" s="269"/>
      <c r="BC876" s="598" t="str">
        <f t="shared" si="360"/>
        <v/>
      </c>
      <c r="BD876" s="598" t="str">
        <f t="shared" si="360"/>
        <v/>
      </c>
      <c r="BE876" s="269"/>
      <c r="BF876" s="598" t="str">
        <f t="shared" si="361"/>
        <v/>
      </c>
      <c r="BG876" s="598" t="str">
        <f t="shared" si="361"/>
        <v/>
      </c>
      <c r="BH876" s="269"/>
      <c r="BI876" s="598" t="str">
        <f t="shared" si="362"/>
        <v/>
      </c>
      <c r="BJ876" s="598" t="str">
        <f t="shared" si="362"/>
        <v/>
      </c>
      <c r="BK876" s="269"/>
      <c r="BL876" s="598" t="str">
        <f t="shared" si="363"/>
        <v/>
      </c>
      <c r="BM876" s="598" t="str">
        <f t="shared" si="363"/>
        <v/>
      </c>
      <c r="BN876" s="269"/>
      <c r="BO876" s="598" t="str">
        <f t="shared" si="364"/>
        <v/>
      </c>
      <c r="BP876" s="598" t="str">
        <f t="shared" si="364"/>
        <v/>
      </c>
      <c r="BQ876" s="269"/>
      <c r="BR876" s="598" t="str">
        <f t="shared" si="365"/>
        <v/>
      </c>
      <c r="BS876" s="598" t="str">
        <f t="shared" si="365"/>
        <v/>
      </c>
      <c r="BT876" s="269"/>
      <c r="BU876" s="598" t="str">
        <f t="shared" si="366"/>
        <v/>
      </c>
      <c r="BV876" s="598" t="str">
        <f t="shared" si="366"/>
        <v/>
      </c>
      <c r="BW876" s="269"/>
      <c r="BX876" s="481"/>
    </row>
    <row r="877" spans="1:76" s="2" customFormat="1" ht="14">
      <c r="A877" s="159">
        <v>11</v>
      </c>
      <c r="B877" s="301" t="str">
        <f t="shared" si="355"/>
        <v xml:space="preserve">: </v>
      </c>
      <c r="C877" s="168"/>
      <c r="D877" s="162"/>
      <c r="E877" s="162"/>
      <c r="F877" s="169"/>
      <c r="G877" s="161"/>
      <c r="H877" s="162"/>
      <c r="I877" s="162"/>
      <c r="J877" s="170"/>
      <c r="K877" s="170"/>
      <c r="L877" s="170"/>
      <c r="M877" s="659" t="s">
        <v>54</v>
      </c>
      <c r="N877" s="163"/>
      <c r="O877" s="163"/>
      <c r="P877" s="165"/>
      <c r="Q877" s="365"/>
      <c r="R877" s="259" t="str">
        <f t="shared" si="367"/>
        <v/>
      </c>
      <c r="S877" s="260" t="str">
        <f>IF(R877="","",IF(R895="Y",T877,IF(R877&gt;=R887-$AA$35*R891,IF(R877&lt;=R887+$AA$35*R891,R877,""),"")))</f>
        <v/>
      </c>
      <c r="T877" s="259" t="str">
        <f t="shared" si="368"/>
        <v/>
      </c>
      <c r="U877" s="259" t="str">
        <f t="shared" si="356"/>
        <v>%</v>
      </c>
      <c r="V877" s="39"/>
      <c r="W877" s="39"/>
      <c r="Y877" s="526"/>
      <c r="Z877" s="5"/>
      <c r="AA877" s="5"/>
      <c r="AB877" s="5"/>
      <c r="AC877" s="5"/>
      <c r="AD877" s="5"/>
      <c r="AE877" s="5"/>
      <c r="AF877" s="5"/>
      <c r="AG877" s="5"/>
      <c r="AH877" s="5"/>
      <c r="AI877" s="5"/>
      <c r="AJ877" s="5"/>
      <c r="AK877" s="5"/>
      <c r="AL877" s="5"/>
      <c r="AM877" s="5"/>
      <c r="AN877" s="5"/>
      <c r="AO877" s="481"/>
      <c r="AP877" s="269"/>
      <c r="AQ877" s="269"/>
      <c r="AR877" s="600"/>
      <c r="AS877" s="269"/>
      <c r="AT877" s="598" t="str">
        <f t="shared" si="357"/>
        <v/>
      </c>
      <c r="AU877" s="598" t="str">
        <f t="shared" si="357"/>
        <v/>
      </c>
      <c r="AV877" s="269"/>
      <c r="AW877" s="598" t="str">
        <f t="shared" si="358"/>
        <v/>
      </c>
      <c r="AX877" s="598" t="str">
        <f t="shared" si="358"/>
        <v/>
      </c>
      <c r="AY877" s="269"/>
      <c r="AZ877" s="598" t="str">
        <f t="shared" si="359"/>
        <v/>
      </c>
      <c r="BA877" s="598" t="str">
        <f t="shared" si="359"/>
        <v/>
      </c>
      <c r="BB877" s="269"/>
      <c r="BC877" s="598" t="str">
        <f t="shared" si="360"/>
        <v/>
      </c>
      <c r="BD877" s="598" t="str">
        <f t="shared" si="360"/>
        <v/>
      </c>
      <c r="BE877" s="269"/>
      <c r="BF877" s="598" t="str">
        <f t="shared" si="361"/>
        <v/>
      </c>
      <c r="BG877" s="598" t="str">
        <f t="shared" si="361"/>
        <v/>
      </c>
      <c r="BH877" s="269"/>
      <c r="BI877" s="598" t="str">
        <f t="shared" si="362"/>
        <v/>
      </c>
      <c r="BJ877" s="598" t="str">
        <f t="shared" si="362"/>
        <v/>
      </c>
      <c r="BK877" s="269"/>
      <c r="BL877" s="598" t="str">
        <f t="shared" si="363"/>
        <v/>
      </c>
      <c r="BM877" s="598" t="str">
        <f t="shared" si="363"/>
        <v/>
      </c>
      <c r="BN877" s="269"/>
      <c r="BO877" s="598" t="str">
        <f t="shared" si="364"/>
        <v/>
      </c>
      <c r="BP877" s="598" t="str">
        <f t="shared" si="364"/>
        <v/>
      </c>
      <c r="BQ877" s="269"/>
      <c r="BR877" s="598" t="str">
        <f t="shared" si="365"/>
        <v/>
      </c>
      <c r="BS877" s="598" t="str">
        <f t="shared" si="365"/>
        <v/>
      </c>
      <c r="BT877" s="269"/>
      <c r="BU877" s="598" t="str">
        <f t="shared" si="366"/>
        <v/>
      </c>
      <c r="BV877" s="598" t="str">
        <f t="shared" si="366"/>
        <v/>
      </c>
      <c r="BW877" s="269"/>
      <c r="BX877" s="481"/>
    </row>
    <row r="878" spans="1:76" s="2" customFormat="1" ht="14">
      <c r="A878" s="159">
        <v>12</v>
      </c>
      <c r="B878" s="301" t="str">
        <f t="shared" si="355"/>
        <v xml:space="preserve">: </v>
      </c>
      <c r="C878" s="169"/>
      <c r="D878" s="169"/>
      <c r="E878" s="169"/>
      <c r="F878" s="169"/>
      <c r="G878" s="161"/>
      <c r="H878" s="162"/>
      <c r="I878" s="162"/>
      <c r="J878" s="170"/>
      <c r="K878" s="170"/>
      <c r="L878" s="170"/>
      <c r="M878" s="659" t="s">
        <v>54</v>
      </c>
      <c r="N878" s="163"/>
      <c r="O878" s="163"/>
      <c r="P878" s="165"/>
      <c r="Q878" s="365"/>
      <c r="R878" s="259" t="str">
        <f t="shared" si="367"/>
        <v/>
      </c>
      <c r="S878" s="260" t="str">
        <f>IF(R878="","",IF(R895="Y",T878,IF(R878&gt;=R887-$AA$35*R891,IF(R878&lt;=R887+$AA$35*R891,R878,""),"")))</f>
        <v/>
      </c>
      <c r="T878" s="259" t="str">
        <f t="shared" si="368"/>
        <v/>
      </c>
      <c r="U878" s="259" t="str">
        <f t="shared" si="356"/>
        <v>%</v>
      </c>
      <c r="V878" s="39"/>
      <c r="W878" s="39"/>
      <c r="Y878" s="526"/>
      <c r="Z878" s="5"/>
      <c r="AA878" s="5"/>
      <c r="AB878" s="5"/>
      <c r="AC878" s="5"/>
      <c r="AD878" s="5"/>
      <c r="AE878" s="5"/>
      <c r="AF878" s="5"/>
      <c r="AG878" s="5"/>
      <c r="AH878" s="5"/>
      <c r="AI878" s="5"/>
      <c r="AJ878" s="5"/>
      <c r="AK878" s="5"/>
      <c r="AL878" s="5"/>
      <c r="AM878" s="5"/>
      <c r="AN878" s="5"/>
      <c r="AO878" s="481"/>
      <c r="AP878" s="269"/>
      <c r="AQ878" s="269"/>
      <c r="AR878" s="600"/>
      <c r="AS878" s="269"/>
      <c r="AT878" s="598" t="str">
        <f t="shared" si="357"/>
        <v/>
      </c>
      <c r="AU878" s="598" t="str">
        <f t="shared" si="357"/>
        <v/>
      </c>
      <c r="AV878" s="269"/>
      <c r="AW878" s="598" t="str">
        <f t="shared" si="358"/>
        <v/>
      </c>
      <c r="AX878" s="598" t="str">
        <f t="shared" si="358"/>
        <v/>
      </c>
      <c r="AY878" s="269"/>
      <c r="AZ878" s="598" t="str">
        <f t="shared" si="359"/>
        <v/>
      </c>
      <c r="BA878" s="598" t="str">
        <f t="shared" si="359"/>
        <v/>
      </c>
      <c r="BB878" s="269"/>
      <c r="BC878" s="598" t="str">
        <f t="shared" si="360"/>
        <v/>
      </c>
      <c r="BD878" s="598" t="str">
        <f t="shared" si="360"/>
        <v/>
      </c>
      <c r="BE878" s="269"/>
      <c r="BF878" s="598" t="str">
        <f t="shared" si="361"/>
        <v/>
      </c>
      <c r="BG878" s="598" t="str">
        <f t="shared" si="361"/>
        <v/>
      </c>
      <c r="BH878" s="269"/>
      <c r="BI878" s="598" t="str">
        <f t="shared" si="362"/>
        <v/>
      </c>
      <c r="BJ878" s="598" t="str">
        <f t="shared" si="362"/>
        <v/>
      </c>
      <c r="BK878" s="269"/>
      <c r="BL878" s="598" t="str">
        <f t="shared" si="363"/>
        <v/>
      </c>
      <c r="BM878" s="598" t="str">
        <f t="shared" si="363"/>
        <v/>
      </c>
      <c r="BN878" s="269"/>
      <c r="BO878" s="598" t="str">
        <f t="shared" si="364"/>
        <v/>
      </c>
      <c r="BP878" s="598" t="str">
        <f t="shared" si="364"/>
        <v/>
      </c>
      <c r="BQ878" s="269"/>
      <c r="BR878" s="598" t="str">
        <f t="shared" si="365"/>
        <v/>
      </c>
      <c r="BS878" s="598" t="str">
        <f t="shared" si="365"/>
        <v/>
      </c>
      <c r="BT878" s="269"/>
      <c r="BU878" s="598" t="str">
        <f t="shared" si="366"/>
        <v/>
      </c>
      <c r="BV878" s="598" t="str">
        <f t="shared" si="366"/>
        <v/>
      </c>
      <c r="BW878" s="269"/>
      <c r="BX878" s="481"/>
    </row>
    <row r="879" spans="1:76" s="2" customFormat="1" ht="14">
      <c r="A879" s="159">
        <v>13</v>
      </c>
      <c r="B879" s="301" t="str">
        <f t="shared" si="355"/>
        <v xml:space="preserve">: </v>
      </c>
      <c r="C879" s="169"/>
      <c r="D879" s="169"/>
      <c r="E879" s="169"/>
      <c r="F879" s="169"/>
      <c r="G879" s="161"/>
      <c r="H879" s="162"/>
      <c r="I879" s="162"/>
      <c r="J879" s="170"/>
      <c r="K879" s="170"/>
      <c r="L879" s="170"/>
      <c r="M879" s="659" t="s">
        <v>54</v>
      </c>
      <c r="N879" s="163"/>
      <c r="O879" s="163"/>
      <c r="P879" s="165"/>
      <c r="Q879" s="365"/>
      <c r="R879" s="259" t="str">
        <f t="shared" si="367"/>
        <v/>
      </c>
      <c r="S879" s="260" t="str">
        <f>IF(R879="","",IF(R895="Y",T879,IF(R879&gt;=R887-$AA$35*R891,IF(R879&lt;=R887+$AA$35*R891,R879,""),"")))</f>
        <v/>
      </c>
      <c r="T879" s="259" t="str">
        <f t="shared" si="368"/>
        <v/>
      </c>
      <c r="U879" s="259" t="str">
        <f t="shared" si="356"/>
        <v>%</v>
      </c>
      <c r="V879" s="39"/>
      <c r="W879" s="39"/>
      <c r="Y879" s="526"/>
      <c r="Z879" s="5"/>
      <c r="AA879" s="5"/>
      <c r="AB879" s="5"/>
      <c r="AC879" s="5"/>
      <c r="AD879" s="5"/>
      <c r="AE879" s="5"/>
      <c r="AF879" s="5"/>
      <c r="AG879" s="5"/>
      <c r="AH879" s="5"/>
      <c r="AI879" s="5"/>
      <c r="AJ879" s="5"/>
      <c r="AK879" s="5"/>
      <c r="AL879" s="5"/>
      <c r="AM879" s="5"/>
      <c r="AN879" s="5"/>
      <c r="AO879" s="481"/>
      <c r="AP879" s="269"/>
      <c r="AQ879" s="269"/>
      <c r="AR879" s="600"/>
      <c r="AS879" s="269"/>
      <c r="AT879" s="598" t="str">
        <f t="shared" si="357"/>
        <v/>
      </c>
      <c r="AU879" s="598" t="str">
        <f t="shared" si="357"/>
        <v/>
      </c>
      <c r="AV879" s="269"/>
      <c r="AW879" s="598" t="str">
        <f t="shared" si="358"/>
        <v/>
      </c>
      <c r="AX879" s="598" t="str">
        <f t="shared" si="358"/>
        <v/>
      </c>
      <c r="AY879" s="269"/>
      <c r="AZ879" s="598" t="str">
        <f t="shared" si="359"/>
        <v/>
      </c>
      <c r="BA879" s="598" t="str">
        <f t="shared" si="359"/>
        <v/>
      </c>
      <c r="BB879" s="269"/>
      <c r="BC879" s="598" t="str">
        <f t="shared" si="360"/>
        <v/>
      </c>
      <c r="BD879" s="598" t="str">
        <f t="shared" si="360"/>
        <v/>
      </c>
      <c r="BE879" s="269"/>
      <c r="BF879" s="598" t="str">
        <f t="shared" si="361"/>
        <v/>
      </c>
      <c r="BG879" s="598" t="str">
        <f t="shared" si="361"/>
        <v/>
      </c>
      <c r="BH879" s="269"/>
      <c r="BI879" s="598" t="str">
        <f t="shared" si="362"/>
        <v/>
      </c>
      <c r="BJ879" s="598" t="str">
        <f t="shared" si="362"/>
        <v/>
      </c>
      <c r="BK879" s="269"/>
      <c r="BL879" s="598" t="str">
        <f t="shared" si="363"/>
        <v/>
      </c>
      <c r="BM879" s="598" t="str">
        <f t="shared" si="363"/>
        <v/>
      </c>
      <c r="BN879" s="269"/>
      <c r="BO879" s="598" t="str">
        <f t="shared" si="364"/>
        <v/>
      </c>
      <c r="BP879" s="598" t="str">
        <f t="shared" si="364"/>
        <v/>
      </c>
      <c r="BQ879" s="269"/>
      <c r="BR879" s="598" t="str">
        <f t="shared" si="365"/>
        <v/>
      </c>
      <c r="BS879" s="598" t="str">
        <f t="shared" si="365"/>
        <v/>
      </c>
      <c r="BT879" s="269"/>
      <c r="BU879" s="598" t="str">
        <f t="shared" si="366"/>
        <v/>
      </c>
      <c r="BV879" s="598" t="str">
        <f t="shared" si="366"/>
        <v/>
      </c>
      <c r="BW879" s="269"/>
      <c r="BX879" s="481"/>
    </row>
    <row r="880" spans="1:76" s="2" customFormat="1" ht="14">
      <c r="A880" s="159">
        <v>14</v>
      </c>
      <c r="B880" s="301" t="str">
        <f t="shared" si="355"/>
        <v xml:space="preserve">: </v>
      </c>
      <c r="C880" s="169"/>
      <c r="D880" s="169"/>
      <c r="E880" s="169"/>
      <c r="F880" s="169"/>
      <c r="G880" s="161"/>
      <c r="H880" s="162"/>
      <c r="I880" s="162"/>
      <c r="J880" s="170"/>
      <c r="K880" s="170"/>
      <c r="L880" s="170"/>
      <c r="M880" s="659" t="s">
        <v>54</v>
      </c>
      <c r="N880" s="163"/>
      <c r="O880" s="163"/>
      <c r="P880" s="165"/>
      <c r="Q880" s="365"/>
      <c r="R880" s="259" t="str">
        <f t="shared" si="367"/>
        <v/>
      </c>
      <c r="S880" s="260" t="str">
        <f>IF(R880="","",IF(R895="Y",T880,IF(R880&gt;=R887-$AA$35*R891,IF(R880&lt;=R887+$AA$35*R891,R880,""),"")))</f>
        <v/>
      </c>
      <c r="T880" s="259" t="str">
        <f t="shared" si="368"/>
        <v/>
      </c>
      <c r="U880" s="259" t="str">
        <f t="shared" si="356"/>
        <v>%</v>
      </c>
      <c r="V880" s="39"/>
      <c r="W880" s="39"/>
      <c r="Y880" s="526"/>
      <c r="Z880" s="5"/>
      <c r="AA880" s="5"/>
      <c r="AB880" s="5"/>
      <c r="AC880" s="5"/>
      <c r="AD880" s="5"/>
      <c r="AE880" s="5"/>
      <c r="AF880" s="5"/>
      <c r="AG880" s="5"/>
      <c r="AH880" s="5"/>
      <c r="AI880" s="5"/>
      <c r="AJ880" s="5"/>
      <c r="AK880" s="5"/>
      <c r="AL880" s="5"/>
      <c r="AM880" s="5"/>
      <c r="AN880" s="5"/>
      <c r="AO880" s="481"/>
      <c r="AP880" s="269"/>
      <c r="AQ880" s="269"/>
      <c r="AR880" s="600"/>
      <c r="AS880" s="269"/>
      <c r="AT880" s="598" t="str">
        <f t="shared" si="357"/>
        <v/>
      </c>
      <c r="AU880" s="598" t="str">
        <f t="shared" si="357"/>
        <v/>
      </c>
      <c r="AV880" s="269"/>
      <c r="AW880" s="598" t="str">
        <f t="shared" si="358"/>
        <v/>
      </c>
      <c r="AX880" s="598" t="str">
        <f t="shared" si="358"/>
        <v/>
      </c>
      <c r="AY880" s="269"/>
      <c r="AZ880" s="598" t="str">
        <f t="shared" si="359"/>
        <v/>
      </c>
      <c r="BA880" s="598" t="str">
        <f t="shared" si="359"/>
        <v/>
      </c>
      <c r="BB880" s="269"/>
      <c r="BC880" s="598" t="str">
        <f t="shared" si="360"/>
        <v/>
      </c>
      <c r="BD880" s="598" t="str">
        <f t="shared" si="360"/>
        <v/>
      </c>
      <c r="BE880" s="269"/>
      <c r="BF880" s="598" t="str">
        <f t="shared" si="361"/>
        <v/>
      </c>
      <c r="BG880" s="598" t="str">
        <f t="shared" si="361"/>
        <v/>
      </c>
      <c r="BH880" s="269"/>
      <c r="BI880" s="598" t="str">
        <f t="shared" si="362"/>
        <v/>
      </c>
      <c r="BJ880" s="598" t="str">
        <f t="shared" si="362"/>
        <v/>
      </c>
      <c r="BK880" s="269"/>
      <c r="BL880" s="598" t="str">
        <f t="shared" si="363"/>
        <v/>
      </c>
      <c r="BM880" s="598" t="str">
        <f t="shared" si="363"/>
        <v/>
      </c>
      <c r="BN880" s="269"/>
      <c r="BO880" s="598" t="str">
        <f t="shared" si="364"/>
        <v/>
      </c>
      <c r="BP880" s="598" t="str">
        <f t="shared" si="364"/>
        <v/>
      </c>
      <c r="BQ880" s="269"/>
      <c r="BR880" s="598" t="str">
        <f t="shared" si="365"/>
        <v/>
      </c>
      <c r="BS880" s="598" t="str">
        <f t="shared" si="365"/>
        <v/>
      </c>
      <c r="BT880" s="269"/>
      <c r="BU880" s="598" t="str">
        <f t="shared" si="366"/>
        <v/>
      </c>
      <c r="BV880" s="598" t="str">
        <f t="shared" si="366"/>
        <v/>
      </c>
      <c r="BW880" s="269"/>
      <c r="BX880" s="481"/>
    </row>
    <row r="881" spans="1:76" s="2" customFormat="1" ht="14">
      <c r="A881" s="159">
        <v>15</v>
      </c>
      <c r="B881" s="301" t="str">
        <f t="shared" si="355"/>
        <v xml:space="preserve">: </v>
      </c>
      <c r="C881" s="169"/>
      <c r="D881" s="169"/>
      <c r="E881" s="169"/>
      <c r="F881" s="169"/>
      <c r="G881" s="161"/>
      <c r="H881" s="162"/>
      <c r="I881" s="162"/>
      <c r="J881" s="170"/>
      <c r="K881" s="170"/>
      <c r="L881" s="170"/>
      <c r="M881" s="659" t="s">
        <v>54</v>
      </c>
      <c r="N881" s="163"/>
      <c r="O881" s="163"/>
      <c r="P881" s="165"/>
      <c r="Q881" s="365"/>
      <c r="R881" s="259" t="str">
        <f t="shared" si="367"/>
        <v/>
      </c>
      <c r="S881" s="260" t="str">
        <f>IF(R881="","",IF(R895="Y",T881,IF(R881&gt;=R887-$AA$35*R891,IF(R881&lt;=R887+$AA$35*R891,R881,""),"")))</f>
        <v/>
      </c>
      <c r="T881" s="259" t="str">
        <f t="shared" si="368"/>
        <v/>
      </c>
      <c r="U881" s="259" t="str">
        <f t="shared" si="356"/>
        <v>%</v>
      </c>
      <c r="V881" s="39"/>
      <c r="W881" s="39"/>
      <c r="Y881" s="526"/>
      <c r="Z881" s="5"/>
      <c r="AA881" s="5"/>
      <c r="AB881" s="5"/>
      <c r="AC881" s="5"/>
      <c r="AD881" s="5"/>
      <c r="AE881" s="5"/>
      <c r="AF881" s="5"/>
      <c r="AG881" s="5"/>
      <c r="AH881" s="5"/>
      <c r="AI881" s="5"/>
      <c r="AJ881" s="5"/>
      <c r="AK881" s="5"/>
      <c r="AL881" s="5"/>
      <c r="AM881" s="5"/>
      <c r="AN881" s="5"/>
      <c r="AO881" s="481"/>
      <c r="AP881" s="269"/>
      <c r="AQ881" s="269"/>
      <c r="AR881" s="600"/>
      <c r="AS881" s="269"/>
      <c r="AT881" s="598" t="str">
        <f t="shared" si="357"/>
        <v/>
      </c>
      <c r="AU881" s="598" t="str">
        <f t="shared" si="357"/>
        <v/>
      </c>
      <c r="AV881" s="269"/>
      <c r="AW881" s="598" t="str">
        <f t="shared" si="358"/>
        <v/>
      </c>
      <c r="AX881" s="598" t="str">
        <f t="shared" si="358"/>
        <v/>
      </c>
      <c r="AY881" s="269"/>
      <c r="AZ881" s="598" t="str">
        <f t="shared" si="359"/>
        <v/>
      </c>
      <c r="BA881" s="598" t="str">
        <f t="shared" si="359"/>
        <v/>
      </c>
      <c r="BB881" s="269"/>
      <c r="BC881" s="598" t="str">
        <f t="shared" si="360"/>
        <v/>
      </c>
      <c r="BD881" s="598" t="str">
        <f t="shared" si="360"/>
        <v/>
      </c>
      <c r="BE881" s="269"/>
      <c r="BF881" s="598" t="str">
        <f t="shared" si="361"/>
        <v/>
      </c>
      <c r="BG881" s="598" t="str">
        <f t="shared" si="361"/>
        <v/>
      </c>
      <c r="BH881" s="269"/>
      <c r="BI881" s="598" t="str">
        <f t="shared" si="362"/>
        <v/>
      </c>
      <c r="BJ881" s="598" t="str">
        <f t="shared" si="362"/>
        <v/>
      </c>
      <c r="BK881" s="269"/>
      <c r="BL881" s="598" t="str">
        <f t="shared" si="363"/>
        <v/>
      </c>
      <c r="BM881" s="598" t="str">
        <f t="shared" si="363"/>
        <v/>
      </c>
      <c r="BN881" s="269"/>
      <c r="BO881" s="598" t="str">
        <f t="shared" si="364"/>
        <v/>
      </c>
      <c r="BP881" s="598" t="str">
        <f t="shared" si="364"/>
        <v/>
      </c>
      <c r="BQ881" s="269"/>
      <c r="BR881" s="598" t="str">
        <f t="shared" si="365"/>
        <v/>
      </c>
      <c r="BS881" s="598" t="str">
        <f t="shared" si="365"/>
        <v/>
      </c>
      <c r="BT881" s="269"/>
      <c r="BU881" s="598" t="str">
        <f t="shared" si="366"/>
        <v/>
      </c>
      <c r="BV881" s="598" t="str">
        <f t="shared" si="366"/>
        <v/>
      </c>
      <c r="BW881" s="269"/>
      <c r="BX881" s="481"/>
    </row>
    <row r="882" spans="1:76" s="2" customFormat="1" ht="14">
      <c r="A882" s="159">
        <v>16</v>
      </c>
      <c r="B882" s="301" t="str">
        <f t="shared" si="355"/>
        <v xml:space="preserve">: </v>
      </c>
      <c r="C882" s="169"/>
      <c r="D882" s="169"/>
      <c r="E882" s="169"/>
      <c r="F882" s="169"/>
      <c r="G882" s="161"/>
      <c r="H882" s="162"/>
      <c r="I882" s="162"/>
      <c r="J882" s="170"/>
      <c r="K882" s="170"/>
      <c r="L882" s="170"/>
      <c r="M882" s="659" t="s">
        <v>54</v>
      </c>
      <c r="N882" s="163"/>
      <c r="O882" s="163"/>
      <c r="P882" s="165"/>
      <c r="Q882" s="365"/>
      <c r="R882" s="259" t="str">
        <f t="shared" si="367"/>
        <v/>
      </c>
      <c r="S882" s="260" t="str">
        <f>IF(R882="","",IF(R895="Y",T882,IF(R882&gt;=R887-$AA$35*R891,IF(R882&lt;=R887+$AA$35*R891,R882,""),"")))</f>
        <v/>
      </c>
      <c r="T882" s="259" t="str">
        <f t="shared" si="368"/>
        <v/>
      </c>
      <c r="U882" s="259" t="str">
        <f t="shared" si="356"/>
        <v>%</v>
      </c>
      <c r="V882" s="39"/>
      <c r="W882" s="39"/>
      <c r="Y882" s="526"/>
      <c r="Z882" s="5"/>
      <c r="AA882" s="5"/>
      <c r="AB882" s="5"/>
      <c r="AC882" s="5"/>
      <c r="AD882" s="5"/>
      <c r="AE882" s="5"/>
      <c r="AF882" s="5"/>
      <c r="AG882" s="5"/>
      <c r="AH882" s="5"/>
      <c r="AI882" s="5"/>
      <c r="AJ882" s="5"/>
      <c r="AK882" s="5"/>
      <c r="AL882" s="5"/>
      <c r="AM882" s="5"/>
      <c r="AN882" s="5"/>
      <c r="AO882" s="481"/>
      <c r="AP882" s="269"/>
      <c r="AQ882" s="269"/>
      <c r="AR882" s="600"/>
      <c r="AS882" s="269"/>
      <c r="AT882" s="598" t="str">
        <f t="shared" si="357"/>
        <v/>
      </c>
      <c r="AU882" s="598" t="str">
        <f t="shared" si="357"/>
        <v/>
      </c>
      <c r="AV882" s="269"/>
      <c r="AW882" s="598" t="str">
        <f t="shared" si="358"/>
        <v/>
      </c>
      <c r="AX882" s="598" t="str">
        <f t="shared" si="358"/>
        <v/>
      </c>
      <c r="AY882" s="269"/>
      <c r="AZ882" s="598" t="str">
        <f t="shared" si="359"/>
        <v/>
      </c>
      <c r="BA882" s="598" t="str">
        <f t="shared" si="359"/>
        <v/>
      </c>
      <c r="BB882" s="269"/>
      <c r="BC882" s="598" t="str">
        <f t="shared" si="360"/>
        <v/>
      </c>
      <c r="BD882" s="598" t="str">
        <f t="shared" si="360"/>
        <v/>
      </c>
      <c r="BE882" s="269"/>
      <c r="BF882" s="598" t="str">
        <f t="shared" si="361"/>
        <v/>
      </c>
      <c r="BG882" s="598" t="str">
        <f t="shared" si="361"/>
        <v/>
      </c>
      <c r="BH882" s="269"/>
      <c r="BI882" s="598" t="str">
        <f t="shared" si="362"/>
        <v/>
      </c>
      <c r="BJ882" s="598" t="str">
        <f t="shared" si="362"/>
        <v/>
      </c>
      <c r="BK882" s="269"/>
      <c r="BL882" s="598" t="str">
        <f t="shared" si="363"/>
        <v/>
      </c>
      <c r="BM882" s="598" t="str">
        <f t="shared" si="363"/>
        <v/>
      </c>
      <c r="BN882" s="269"/>
      <c r="BO882" s="598" t="str">
        <f t="shared" si="364"/>
        <v/>
      </c>
      <c r="BP882" s="598" t="str">
        <f t="shared" si="364"/>
        <v/>
      </c>
      <c r="BQ882" s="269"/>
      <c r="BR882" s="598" t="str">
        <f t="shared" si="365"/>
        <v/>
      </c>
      <c r="BS882" s="598" t="str">
        <f t="shared" si="365"/>
        <v/>
      </c>
      <c r="BT882" s="269"/>
      <c r="BU882" s="598" t="str">
        <f t="shared" si="366"/>
        <v/>
      </c>
      <c r="BV882" s="598" t="str">
        <f t="shared" si="366"/>
        <v/>
      </c>
      <c r="BW882" s="269"/>
      <c r="BX882" s="481"/>
    </row>
    <row r="883" spans="1:76" s="2" customFormat="1" ht="14">
      <c r="A883" s="159">
        <v>17</v>
      </c>
      <c r="B883" s="301" t="str">
        <f t="shared" si="355"/>
        <v xml:space="preserve">: </v>
      </c>
      <c r="C883" s="168"/>
      <c r="D883" s="162"/>
      <c r="E883" s="162"/>
      <c r="F883" s="169"/>
      <c r="G883" s="161"/>
      <c r="H883" s="162"/>
      <c r="I883" s="162"/>
      <c r="J883" s="170"/>
      <c r="K883" s="170"/>
      <c r="L883" s="170"/>
      <c r="M883" s="659" t="s">
        <v>54</v>
      </c>
      <c r="N883" s="163"/>
      <c r="O883" s="163"/>
      <c r="P883" s="165"/>
      <c r="Q883" s="365"/>
      <c r="R883" s="259" t="str">
        <f t="shared" si="367"/>
        <v/>
      </c>
      <c r="S883" s="260" t="str">
        <f>IF(R883="","",IF(R895="Y",T883,IF(R883&gt;=R887-$AA$35*R891,IF(R883&lt;=R887+$AA$35*R891,R883,""),"")))</f>
        <v/>
      </c>
      <c r="T883" s="259" t="str">
        <f t="shared" si="368"/>
        <v/>
      </c>
      <c r="U883" s="259" t="str">
        <f t="shared" si="356"/>
        <v>%</v>
      </c>
      <c r="V883" s="39"/>
      <c r="W883" s="39"/>
      <c r="Y883" s="526"/>
      <c r="Z883" s="5"/>
      <c r="AA883" s="5"/>
      <c r="AB883" s="5"/>
      <c r="AC883" s="5"/>
      <c r="AD883" s="5"/>
      <c r="AE883" s="5"/>
      <c r="AF883" s="5"/>
      <c r="AG883" s="5"/>
      <c r="AH883" s="5"/>
      <c r="AI883" s="5"/>
      <c r="AJ883" s="5"/>
      <c r="AK883" s="5"/>
      <c r="AL883" s="5"/>
      <c r="AM883" s="5"/>
      <c r="AN883" s="5"/>
      <c r="AO883" s="481"/>
      <c r="AP883" s="269"/>
      <c r="AQ883" s="269"/>
      <c r="AR883" s="600"/>
      <c r="AS883" s="269"/>
      <c r="AT883" s="598" t="str">
        <f t="shared" si="357"/>
        <v/>
      </c>
      <c r="AU883" s="598" t="str">
        <f t="shared" si="357"/>
        <v/>
      </c>
      <c r="AV883" s="269"/>
      <c r="AW883" s="598" t="str">
        <f t="shared" si="358"/>
        <v/>
      </c>
      <c r="AX883" s="598" t="str">
        <f t="shared" si="358"/>
        <v/>
      </c>
      <c r="AY883" s="269"/>
      <c r="AZ883" s="598" t="str">
        <f t="shared" si="359"/>
        <v/>
      </c>
      <c r="BA883" s="598" t="str">
        <f t="shared" si="359"/>
        <v/>
      </c>
      <c r="BB883" s="269"/>
      <c r="BC883" s="598" t="str">
        <f t="shared" si="360"/>
        <v/>
      </c>
      <c r="BD883" s="598" t="str">
        <f t="shared" si="360"/>
        <v/>
      </c>
      <c r="BE883" s="269"/>
      <c r="BF883" s="598" t="str">
        <f t="shared" si="361"/>
        <v/>
      </c>
      <c r="BG883" s="598" t="str">
        <f t="shared" si="361"/>
        <v/>
      </c>
      <c r="BH883" s="269"/>
      <c r="BI883" s="598" t="str">
        <f t="shared" si="362"/>
        <v/>
      </c>
      <c r="BJ883" s="598" t="str">
        <f t="shared" si="362"/>
        <v/>
      </c>
      <c r="BK883" s="269"/>
      <c r="BL883" s="598" t="str">
        <f t="shared" si="363"/>
        <v/>
      </c>
      <c r="BM883" s="598" t="str">
        <f t="shared" si="363"/>
        <v/>
      </c>
      <c r="BN883" s="269"/>
      <c r="BO883" s="598" t="str">
        <f t="shared" si="364"/>
        <v/>
      </c>
      <c r="BP883" s="598" t="str">
        <f t="shared" si="364"/>
        <v/>
      </c>
      <c r="BQ883" s="269"/>
      <c r="BR883" s="598" t="str">
        <f t="shared" si="365"/>
        <v/>
      </c>
      <c r="BS883" s="598" t="str">
        <f t="shared" si="365"/>
        <v/>
      </c>
      <c r="BT883" s="269"/>
      <c r="BU883" s="598" t="str">
        <f t="shared" si="366"/>
        <v/>
      </c>
      <c r="BV883" s="598" t="str">
        <f t="shared" si="366"/>
        <v/>
      </c>
      <c r="BW883" s="269"/>
      <c r="BX883" s="481"/>
    </row>
    <row r="884" spans="1:76" s="2" customFormat="1" ht="14">
      <c r="A884" s="159">
        <v>18</v>
      </c>
      <c r="B884" s="301" t="str">
        <f t="shared" si="355"/>
        <v xml:space="preserve">: </v>
      </c>
      <c r="C884" s="168"/>
      <c r="D884" s="162"/>
      <c r="E884" s="162"/>
      <c r="F884" s="169"/>
      <c r="G884" s="161"/>
      <c r="H884" s="162"/>
      <c r="I884" s="162"/>
      <c r="J884" s="170"/>
      <c r="K884" s="170"/>
      <c r="L884" s="170"/>
      <c r="M884" s="659" t="s">
        <v>54</v>
      </c>
      <c r="N884" s="163"/>
      <c r="O884" s="163"/>
      <c r="P884" s="165"/>
      <c r="Q884" s="365"/>
      <c r="R884" s="259" t="str">
        <f t="shared" si="367"/>
        <v/>
      </c>
      <c r="S884" s="260" t="str">
        <f>IF(R884="","",IF(R895="Y",T884,IF(R884&gt;=R887-$AA$35*R891,IF(R884&lt;=R887+$AA$35*R891,R884,""),"")))</f>
        <v/>
      </c>
      <c r="T884" s="259" t="str">
        <f t="shared" si="368"/>
        <v/>
      </c>
      <c r="U884" s="259" t="str">
        <f t="shared" si="356"/>
        <v>%</v>
      </c>
      <c r="V884" s="39"/>
      <c r="W884" s="39"/>
      <c r="Y884" s="526"/>
      <c r="Z884" s="5"/>
      <c r="AA884" s="5"/>
      <c r="AB884" s="5"/>
      <c r="AC884" s="5"/>
      <c r="AD884" s="5"/>
      <c r="AE884" s="5"/>
      <c r="AF884" s="5"/>
      <c r="AG884" s="5"/>
      <c r="AH884" s="5"/>
      <c r="AI884" s="5"/>
      <c r="AJ884" s="5"/>
      <c r="AK884" s="5"/>
      <c r="AL884" s="5"/>
      <c r="AM884" s="5"/>
      <c r="AN884" s="5"/>
      <c r="AO884" s="481"/>
      <c r="AP884" s="269"/>
      <c r="AQ884" s="269"/>
      <c r="AR884" s="600"/>
      <c r="AS884" s="269"/>
      <c r="AT884" s="598" t="str">
        <f t="shared" si="357"/>
        <v/>
      </c>
      <c r="AU884" s="598" t="str">
        <f t="shared" si="357"/>
        <v/>
      </c>
      <c r="AV884" s="269"/>
      <c r="AW884" s="598" t="str">
        <f t="shared" si="358"/>
        <v/>
      </c>
      <c r="AX884" s="598" t="str">
        <f t="shared" si="358"/>
        <v/>
      </c>
      <c r="AY884" s="269"/>
      <c r="AZ884" s="598" t="str">
        <f t="shared" si="359"/>
        <v/>
      </c>
      <c r="BA884" s="598" t="str">
        <f t="shared" si="359"/>
        <v/>
      </c>
      <c r="BB884" s="269"/>
      <c r="BC884" s="598" t="str">
        <f t="shared" si="360"/>
        <v/>
      </c>
      <c r="BD884" s="598" t="str">
        <f t="shared" si="360"/>
        <v/>
      </c>
      <c r="BE884" s="269"/>
      <c r="BF884" s="598" t="str">
        <f t="shared" si="361"/>
        <v/>
      </c>
      <c r="BG884" s="598" t="str">
        <f t="shared" si="361"/>
        <v/>
      </c>
      <c r="BH884" s="269"/>
      <c r="BI884" s="598" t="str">
        <f t="shared" si="362"/>
        <v/>
      </c>
      <c r="BJ884" s="598" t="str">
        <f t="shared" si="362"/>
        <v/>
      </c>
      <c r="BK884" s="269"/>
      <c r="BL884" s="598" t="str">
        <f t="shared" si="363"/>
        <v/>
      </c>
      <c r="BM884" s="598" t="str">
        <f t="shared" si="363"/>
        <v/>
      </c>
      <c r="BN884" s="269"/>
      <c r="BO884" s="598" t="str">
        <f t="shared" si="364"/>
        <v/>
      </c>
      <c r="BP884" s="598" t="str">
        <f t="shared" si="364"/>
        <v/>
      </c>
      <c r="BQ884" s="269"/>
      <c r="BR884" s="598" t="str">
        <f t="shared" si="365"/>
        <v/>
      </c>
      <c r="BS884" s="598" t="str">
        <f t="shared" si="365"/>
        <v/>
      </c>
      <c r="BT884" s="269"/>
      <c r="BU884" s="598" t="str">
        <f t="shared" si="366"/>
        <v/>
      </c>
      <c r="BV884" s="598" t="str">
        <f t="shared" si="366"/>
        <v/>
      </c>
      <c r="BW884" s="269"/>
      <c r="BX884" s="481"/>
    </row>
    <row r="885" spans="1:76" s="2" customFormat="1" ht="14">
      <c r="A885" s="159">
        <v>19</v>
      </c>
      <c r="B885" s="301" t="str">
        <f t="shared" si="355"/>
        <v xml:space="preserve">: </v>
      </c>
      <c r="C885" s="168"/>
      <c r="D885" s="162"/>
      <c r="E885" s="162"/>
      <c r="F885" s="169"/>
      <c r="G885" s="161"/>
      <c r="H885" s="162"/>
      <c r="I885" s="162"/>
      <c r="J885" s="170"/>
      <c r="K885" s="170"/>
      <c r="L885" s="170"/>
      <c r="M885" s="659" t="s">
        <v>54</v>
      </c>
      <c r="N885" s="163"/>
      <c r="O885" s="163"/>
      <c r="P885" s="165"/>
      <c r="Q885" s="365"/>
      <c r="R885" s="259" t="str">
        <f t="shared" si="367"/>
        <v/>
      </c>
      <c r="S885" s="260" t="str">
        <f>IF(R885="","",IF(R895="Y",T885,IF(R885&gt;=R887-$AA$35*R891,IF(R885&lt;=R887+$AA$35*R891,R885,""),"")))</f>
        <v/>
      </c>
      <c r="T885" s="259" t="str">
        <f t="shared" si="368"/>
        <v/>
      </c>
      <c r="U885" s="259" t="str">
        <f t="shared" si="356"/>
        <v>%</v>
      </c>
      <c r="V885" s="39"/>
      <c r="W885" s="39"/>
      <c r="Y885" s="526"/>
      <c r="Z885" s="5"/>
      <c r="AA885" s="5"/>
      <c r="AB885" s="5"/>
      <c r="AC885" s="5"/>
      <c r="AD885" s="5"/>
      <c r="AE885" s="5"/>
      <c r="AF885" s="5"/>
      <c r="AG885" s="5"/>
      <c r="AH885" s="5"/>
      <c r="AI885" s="5"/>
      <c r="AJ885" s="5"/>
      <c r="AK885" s="5"/>
      <c r="AL885" s="5"/>
      <c r="AM885" s="5"/>
      <c r="AN885" s="5"/>
      <c r="AO885" s="481"/>
      <c r="AP885" s="269"/>
      <c r="AQ885" s="269"/>
      <c r="AR885" s="600"/>
      <c r="AS885" s="269"/>
      <c r="AT885" s="598" t="str">
        <f t="shared" si="357"/>
        <v/>
      </c>
      <c r="AU885" s="598" t="str">
        <f t="shared" si="357"/>
        <v/>
      </c>
      <c r="AV885" s="269"/>
      <c r="AW885" s="598" t="str">
        <f t="shared" si="358"/>
        <v/>
      </c>
      <c r="AX885" s="598" t="str">
        <f t="shared" si="358"/>
        <v/>
      </c>
      <c r="AY885" s="269"/>
      <c r="AZ885" s="598" t="str">
        <f t="shared" si="359"/>
        <v/>
      </c>
      <c r="BA885" s="598" t="str">
        <f t="shared" si="359"/>
        <v/>
      </c>
      <c r="BB885" s="269"/>
      <c r="BC885" s="598" t="str">
        <f t="shared" si="360"/>
        <v/>
      </c>
      <c r="BD885" s="598" t="str">
        <f t="shared" si="360"/>
        <v/>
      </c>
      <c r="BE885" s="269"/>
      <c r="BF885" s="598" t="str">
        <f t="shared" si="361"/>
        <v/>
      </c>
      <c r="BG885" s="598" t="str">
        <f t="shared" si="361"/>
        <v/>
      </c>
      <c r="BH885" s="269"/>
      <c r="BI885" s="598" t="str">
        <f t="shared" si="362"/>
        <v/>
      </c>
      <c r="BJ885" s="598" t="str">
        <f t="shared" si="362"/>
        <v/>
      </c>
      <c r="BK885" s="269"/>
      <c r="BL885" s="598" t="str">
        <f t="shared" si="363"/>
        <v/>
      </c>
      <c r="BM885" s="598" t="str">
        <f t="shared" si="363"/>
        <v/>
      </c>
      <c r="BN885" s="269"/>
      <c r="BO885" s="598" t="str">
        <f t="shared" si="364"/>
        <v/>
      </c>
      <c r="BP885" s="598" t="str">
        <f t="shared" si="364"/>
        <v/>
      </c>
      <c r="BQ885" s="269"/>
      <c r="BR885" s="598" t="str">
        <f t="shared" si="365"/>
        <v/>
      </c>
      <c r="BS885" s="598" t="str">
        <f t="shared" si="365"/>
        <v/>
      </c>
      <c r="BT885" s="269"/>
      <c r="BU885" s="598" t="str">
        <f t="shared" si="366"/>
        <v/>
      </c>
      <c r="BV885" s="598" t="str">
        <f t="shared" si="366"/>
        <v/>
      </c>
      <c r="BW885" s="269"/>
      <c r="BX885" s="481"/>
    </row>
    <row r="886" spans="1:76" s="2" customFormat="1" ht="14">
      <c r="A886" s="159">
        <v>20</v>
      </c>
      <c r="B886" s="301" t="str">
        <f t="shared" si="355"/>
        <v xml:space="preserve">: </v>
      </c>
      <c r="C886" s="168"/>
      <c r="D886" s="162"/>
      <c r="E886" s="162"/>
      <c r="F886" s="169"/>
      <c r="G886" s="161"/>
      <c r="H886" s="162"/>
      <c r="I886" s="162"/>
      <c r="J886" s="170"/>
      <c r="K886" s="170"/>
      <c r="L886" s="170"/>
      <c r="M886" s="659" t="s">
        <v>54</v>
      </c>
      <c r="N886" s="163"/>
      <c r="O886" s="163"/>
      <c r="P886" s="165"/>
      <c r="Q886" s="365"/>
      <c r="R886" s="259" t="str">
        <f t="shared" si="367"/>
        <v/>
      </c>
      <c r="S886" s="260" t="str">
        <f>IF(R886="","",IF(R895="Y",T886,IF(R886&gt;=R887-$AA$35*R891,IF(R886&lt;=R887+$AA$35*R891,R886,""),"")))</f>
        <v/>
      </c>
      <c r="T886" s="259" t="str">
        <f t="shared" si="368"/>
        <v/>
      </c>
      <c r="U886" s="259" t="str">
        <f t="shared" si="356"/>
        <v>%</v>
      </c>
      <c r="V886" s="39"/>
      <c r="W886" s="39"/>
      <c r="Y886" s="526"/>
      <c r="Z886" s="5"/>
      <c r="AA886" s="5"/>
      <c r="AB886" s="5"/>
      <c r="AC886" s="5"/>
      <c r="AD886" s="5"/>
      <c r="AE886" s="5"/>
      <c r="AF886" s="5"/>
      <c r="AG886" s="5"/>
      <c r="AH886" s="5"/>
      <c r="AI886" s="5"/>
      <c r="AJ886" s="5"/>
      <c r="AK886" s="5"/>
      <c r="AL886" s="5"/>
      <c r="AM886" s="5"/>
      <c r="AN886" s="5"/>
      <c r="AO886" s="481"/>
      <c r="AP886" s="269"/>
      <c r="AQ886" s="269"/>
      <c r="AR886" s="600"/>
      <c r="AS886" s="269"/>
      <c r="AT886" s="598" t="str">
        <f t="shared" si="357"/>
        <v/>
      </c>
      <c r="AU886" s="598" t="str">
        <f t="shared" si="357"/>
        <v/>
      </c>
      <c r="AV886" s="269"/>
      <c r="AW886" s="598" t="str">
        <f t="shared" si="358"/>
        <v/>
      </c>
      <c r="AX886" s="598" t="str">
        <f t="shared" si="358"/>
        <v/>
      </c>
      <c r="AY886" s="269"/>
      <c r="AZ886" s="598" t="str">
        <f t="shared" si="359"/>
        <v/>
      </c>
      <c r="BA886" s="598" t="str">
        <f t="shared" si="359"/>
        <v/>
      </c>
      <c r="BB886" s="269"/>
      <c r="BC886" s="598" t="str">
        <f t="shared" si="360"/>
        <v/>
      </c>
      <c r="BD886" s="598" t="str">
        <f t="shared" si="360"/>
        <v/>
      </c>
      <c r="BE886" s="269"/>
      <c r="BF886" s="598" t="str">
        <f t="shared" si="361"/>
        <v/>
      </c>
      <c r="BG886" s="598" t="str">
        <f t="shared" si="361"/>
        <v/>
      </c>
      <c r="BH886" s="269"/>
      <c r="BI886" s="598" t="str">
        <f t="shared" si="362"/>
        <v/>
      </c>
      <c r="BJ886" s="598" t="str">
        <f t="shared" si="362"/>
        <v/>
      </c>
      <c r="BK886" s="269"/>
      <c r="BL886" s="598" t="str">
        <f t="shared" si="363"/>
        <v/>
      </c>
      <c r="BM886" s="598" t="str">
        <f t="shared" si="363"/>
        <v/>
      </c>
      <c r="BN886" s="269"/>
      <c r="BO886" s="598" t="str">
        <f t="shared" si="364"/>
        <v/>
      </c>
      <c r="BP886" s="598" t="str">
        <f t="shared" si="364"/>
        <v/>
      </c>
      <c r="BQ886" s="269"/>
      <c r="BR886" s="598" t="str">
        <f t="shared" si="365"/>
        <v/>
      </c>
      <c r="BS886" s="598" t="str">
        <f t="shared" si="365"/>
        <v/>
      </c>
      <c r="BT886" s="269"/>
      <c r="BU886" s="598" t="str">
        <f t="shared" si="366"/>
        <v/>
      </c>
      <c r="BV886" s="598" t="str">
        <f t="shared" si="366"/>
        <v/>
      </c>
      <c r="BW886" s="269"/>
      <c r="BX886" s="481"/>
    </row>
    <row r="887" spans="1:76" s="2" customFormat="1" ht="14">
      <c r="A887" s="172"/>
      <c r="B887" s="302" t="s">
        <v>159</v>
      </c>
      <c r="C887" s="173"/>
      <c r="D887" s="173"/>
      <c r="E887" s="173"/>
      <c r="F887" s="173"/>
      <c r="H887" s="39"/>
      <c r="I887" s="175"/>
      <c r="J887" s="174"/>
      <c r="K887" s="174"/>
      <c r="L887" s="174" t="s">
        <v>99</v>
      </c>
      <c r="M887" s="174"/>
      <c r="N887" s="174"/>
      <c r="O887" s="165"/>
      <c r="P887" s="165"/>
      <c r="Q887" s="175" t="s">
        <v>31</v>
      </c>
      <c r="R887" s="261" t="e">
        <f>AVERAGE(R867:R886)</f>
        <v>#DIV/0!</v>
      </c>
      <c r="S887" s="261" t="e">
        <f>IF(R895="Y",SUM(S867:S886)/SUM(N867:N886),AVERAGE(S867:S886))</f>
        <v>#DIV/0!</v>
      </c>
      <c r="T887" s="262" t="e">
        <f>SUM(T867:T886)/SUM(N867:N886)</f>
        <v>#DIV/0!</v>
      </c>
      <c r="U887" s="269"/>
      <c r="V887" s="39"/>
      <c r="W887" s="39"/>
      <c r="Y887" s="601"/>
      <c r="Z887" s="5"/>
      <c r="AA887" s="5"/>
      <c r="AB887" s="5"/>
      <c r="AC887" s="5"/>
      <c r="AD887" s="5"/>
      <c r="AE887" s="5"/>
      <c r="AF887" s="5"/>
      <c r="AG887" s="5"/>
      <c r="AH887" s="5"/>
      <c r="AI887" s="5"/>
      <c r="AJ887" s="5"/>
      <c r="AK887" s="5"/>
      <c r="AL887" s="5"/>
      <c r="AM887" s="5"/>
      <c r="AN887" s="5"/>
      <c r="AO887" s="481"/>
      <c r="AP887" s="269"/>
      <c r="AQ887" s="269"/>
      <c r="AR887" s="269"/>
      <c r="AS887" s="602" t="s">
        <v>31</v>
      </c>
      <c r="AT887" s="603" t="e">
        <f>AVERAGE(AT867:AT886)</f>
        <v>#DIV/0!</v>
      </c>
      <c r="AU887" s="603" t="e">
        <f>SUM(AU867:AU886)/COUNTIF(AU867:AU886,"&gt;0")</f>
        <v>#DIV/0!</v>
      </c>
      <c r="AV887" s="602"/>
      <c r="AW887" s="603" t="e">
        <f>AVERAGE(AW867:AW886)</f>
        <v>#DIV/0!</v>
      </c>
      <c r="AX887" s="603" t="e">
        <f>SUM(AX867:AX886)/COUNTIF(AX867:AX886,"&gt;0")</f>
        <v>#DIV/0!</v>
      </c>
      <c r="AY887" s="269"/>
      <c r="AZ887" s="603" t="e">
        <f>AVERAGE(AZ867:AZ886)</f>
        <v>#DIV/0!</v>
      </c>
      <c r="BA887" s="603" t="e">
        <f>SUM(BA867:BA886)/COUNTIF(BA867:BA886,"&gt;0")</f>
        <v>#DIV/0!</v>
      </c>
      <c r="BB887" s="269"/>
      <c r="BC887" s="603" t="e">
        <f>AVERAGE(BC867:BC886)</f>
        <v>#DIV/0!</v>
      </c>
      <c r="BD887" s="603" t="e">
        <f>SUM(BD867:BD886)/COUNTIF(BD867:BD886,"&gt;0")</f>
        <v>#DIV/0!</v>
      </c>
      <c r="BE887" s="269"/>
      <c r="BF887" s="603" t="e">
        <f>AVERAGE(BF867:BF886)</f>
        <v>#DIV/0!</v>
      </c>
      <c r="BG887" s="603" t="e">
        <f>SUM(BG867:BG886)/COUNTIF(BG867:BG886,"&gt;0")</f>
        <v>#DIV/0!</v>
      </c>
      <c r="BH887" s="269"/>
      <c r="BI887" s="603" t="e">
        <f>AVERAGE(BI867:BI886)</f>
        <v>#DIV/0!</v>
      </c>
      <c r="BJ887" s="603" t="e">
        <f>SUM(BJ867:BJ886)/COUNTIF(BJ867:BJ886,"&gt;0")</f>
        <v>#DIV/0!</v>
      </c>
      <c r="BK887" s="602"/>
      <c r="BL887" s="603" t="e">
        <f>AVERAGE(BL867:BL886)</f>
        <v>#DIV/0!</v>
      </c>
      <c r="BM887" s="603" t="e">
        <f>SUM(BM867:BM886)/COUNTIF(BM867:BM886,"&gt;0")</f>
        <v>#DIV/0!</v>
      </c>
      <c r="BN887" s="269"/>
      <c r="BO887" s="603" t="e">
        <f>AVERAGE(BO867:BO886)</f>
        <v>#DIV/0!</v>
      </c>
      <c r="BP887" s="603" t="e">
        <f>SUM(BP867:BP886)/COUNTIF(BP867:BP886,"&gt;0")</f>
        <v>#DIV/0!</v>
      </c>
      <c r="BQ887" s="269"/>
      <c r="BR887" s="603" t="e">
        <f>AVERAGE(BR867:BR886)</f>
        <v>#DIV/0!</v>
      </c>
      <c r="BS887" s="603" t="e">
        <f>SUM(BS867:BS886)/COUNTIF(BS867:BS886,"&gt;0")</f>
        <v>#DIV/0!</v>
      </c>
      <c r="BT887" s="269"/>
      <c r="BU887" s="603" t="e">
        <f>AVERAGE(BU867:BU886)</f>
        <v>#DIV/0!</v>
      </c>
      <c r="BV887" s="603" t="e">
        <f>SUM(BV867:BV886)/COUNTIF(BV867:BV886,"&gt;0")</f>
        <v>#DIV/0!</v>
      </c>
      <c r="BW887" s="269"/>
      <c r="BX887" s="481"/>
    </row>
    <row r="888" spans="1:76" s="2" customFormat="1" ht="15">
      <c r="A888" s="172"/>
      <c r="B888" s="302" t="s">
        <v>160</v>
      </c>
      <c r="C888" s="173" t="s">
        <v>112</v>
      </c>
      <c r="D888" s="851"/>
      <c r="E888" s="860"/>
      <c r="F888" s="860"/>
      <c r="G888" s="860"/>
      <c r="H888" s="860"/>
      <c r="I888" s="860"/>
      <c r="J888" s="861"/>
      <c r="K888" s="174"/>
      <c r="L888" s="174"/>
      <c r="M888" s="174"/>
      <c r="N888" s="174"/>
      <c r="O888" s="165"/>
      <c r="P888" s="165"/>
      <c r="Q888" s="366" t="s">
        <v>33</v>
      </c>
      <c r="R888" s="367" t="e">
        <f>R887+U888*R891</f>
        <v>#DIV/0!</v>
      </c>
      <c r="S888" s="367" t="e">
        <f>S887+U888*S891</f>
        <v>#DIV/0!</v>
      </c>
      <c r="T888" s="367" t="e">
        <f>T887+U888*T891</f>
        <v>#DIV/0!</v>
      </c>
      <c r="U888" s="368">
        <v>1</v>
      </c>
      <c r="V888" s="50" t="s">
        <v>142</v>
      </c>
      <c r="W888" s="39"/>
      <c r="X888" t="s">
        <v>273</v>
      </c>
      <c r="Y888" s="605"/>
      <c r="Z888" s="5"/>
      <c r="AA888" s="5"/>
      <c r="AB888" s="5"/>
      <c r="AC888" s="5"/>
      <c r="AD888" s="5"/>
      <c r="AE888" s="5"/>
      <c r="AF888" s="5"/>
      <c r="AG888" s="5"/>
      <c r="AH888" s="5"/>
      <c r="AI888" s="5"/>
      <c r="AJ888" s="5"/>
      <c r="AK888" s="5"/>
      <c r="AL888" s="5"/>
      <c r="AM888" s="5"/>
      <c r="AN888" s="5"/>
      <c r="AO888" s="481"/>
      <c r="AP888" s="269"/>
      <c r="AQ888" s="269"/>
      <c r="AR888" s="269"/>
      <c r="AS888" s="606" t="s">
        <v>33</v>
      </c>
      <c r="AT888" s="607" t="e">
        <f>AT887+(AT893*AT890)</f>
        <v>#DIV/0!</v>
      </c>
      <c r="AU888" s="607" t="e">
        <f>AU887+(AU893*AT890)</f>
        <v>#DIV/0!</v>
      </c>
      <c r="AV888" s="606"/>
      <c r="AW888" s="607" t="e">
        <f>AW887+(AW893*AW890)</f>
        <v>#DIV/0!</v>
      </c>
      <c r="AX888" s="607" t="e">
        <f>AX887+(AX893*AW890)</f>
        <v>#DIV/0!</v>
      </c>
      <c r="AY888" s="269"/>
      <c r="AZ888" s="607" t="e">
        <f>AZ887+(AZ893*AZ890)</f>
        <v>#DIV/0!</v>
      </c>
      <c r="BA888" s="607" t="e">
        <f>BA887+(BA893*AZ890)</f>
        <v>#DIV/0!</v>
      </c>
      <c r="BB888" s="269"/>
      <c r="BC888" s="607" t="e">
        <f>BC887+(BC893*BC890)</f>
        <v>#DIV/0!</v>
      </c>
      <c r="BD888" s="607" t="e">
        <f>BD887+(BD893*BC890)</f>
        <v>#DIV/0!</v>
      </c>
      <c r="BE888" s="269"/>
      <c r="BF888" s="607" t="e">
        <f>BF887+(BF893*BF890)</f>
        <v>#DIV/0!</v>
      </c>
      <c r="BG888" s="607" t="e">
        <f>BG887+(BG893*BF890)</f>
        <v>#DIV/0!</v>
      </c>
      <c r="BH888" s="269"/>
      <c r="BI888" s="607" t="e">
        <f>BI887+(BI893*BI890)</f>
        <v>#DIV/0!</v>
      </c>
      <c r="BJ888" s="607" t="e">
        <f>BJ887+(BJ893*BI890)</f>
        <v>#DIV/0!</v>
      </c>
      <c r="BK888" s="606"/>
      <c r="BL888" s="607" t="e">
        <f>BL887+(BL893*BL890)</f>
        <v>#DIV/0!</v>
      </c>
      <c r="BM888" s="607" t="e">
        <f>BM887+(BM893*BL890)</f>
        <v>#DIV/0!</v>
      </c>
      <c r="BN888" s="269"/>
      <c r="BO888" s="607" t="e">
        <f>BO887+(BO893*BO890)</f>
        <v>#DIV/0!</v>
      </c>
      <c r="BP888" s="607" t="e">
        <f>BP887+(BP893*BO890)</f>
        <v>#DIV/0!</v>
      </c>
      <c r="BQ888" s="269"/>
      <c r="BR888" s="607" t="e">
        <f>BR887+(BR893*BR890)</f>
        <v>#DIV/0!</v>
      </c>
      <c r="BS888" s="607" t="e">
        <f>BS887+(BS893*BR890)</f>
        <v>#DIV/0!</v>
      </c>
      <c r="BT888" s="269"/>
      <c r="BU888" s="607" t="e">
        <f>BU887+(BU893*BU890)</f>
        <v>#DIV/0!</v>
      </c>
      <c r="BV888" s="607" t="e">
        <f>BV887+(BV893*BU890)</f>
        <v>#DIV/0!</v>
      </c>
      <c r="BW888" s="269"/>
      <c r="BX888" s="481"/>
    </row>
    <row r="889" spans="1:76" s="2" customFormat="1" ht="15">
      <c r="A889" s="172"/>
      <c r="B889" s="302" t="s">
        <v>161</v>
      </c>
      <c r="C889" s="179"/>
      <c r="D889" s="862"/>
      <c r="E889" s="863"/>
      <c r="F889" s="863"/>
      <c r="G889" s="863"/>
      <c r="H889" s="863"/>
      <c r="I889" s="863"/>
      <c r="J889" s="864"/>
      <c r="K889" s="39"/>
      <c r="L889" s="39"/>
      <c r="M889" s="174"/>
      <c r="N889" s="174"/>
      <c r="O889" s="174"/>
      <c r="P889" s="174"/>
      <c r="Q889" s="366" t="s">
        <v>32</v>
      </c>
      <c r="R889" s="367" t="e">
        <f>IF($X889="Y",MIN(R867:R886),R887-$U889*R891)</f>
        <v>#DIV/0!</v>
      </c>
      <c r="S889" s="367" t="e">
        <f>IF($X889="Y",MIN(S867:S886),S887-$U889*S891)</f>
        <v>#DIV/0!</v>
      </c>
      <c r="T889" s="367" t="e">
        <f>IF($X889="Y",MIN(T867:T886),T887-$U889*T891)</f>
        <v>#DIV/0!</v>
      </c>
      <c r="U889" s="368">
        <v>1</v>
      </c>
      <c r="V889" s="50" t="s">
        <v>143</v>
      </c>
      <c r="W889" s="39"/>
      <c r="X889" s="369" t="s">
        <v>36</v>
      </c>
      <c r="Y889" s="605"/>
      <c r="Z889" s="5"/>
      <c r="AA889" s="5"/>
      <c r="AB889" s="5"/>
      <c r="AC889" s="5"/>
      <c r="AD889" s="5"/>
      <c r="AE889" s="5"/>
      <c r="AF889" s="5"/>
      <c r="AG889" s="5"/>
      <c r="AH889" s="5"/>
      <c r="AI889" s="5"/>
      <c r="AJ889" s="5"/>
      <c r="AK889" s="5"/>
      <c r="AL889" s="5"/>
      <c r="AM889" s="5"/>
      <c r="AN889" s="5"/>
      <c r="AO889" s="481"/>
      <c r="AP889" s="269"/>
      <c r="AQ889" s="269"/>
      <c r="AR889" s="269"/>
      <c r="AS889" s="606" t="s">
        <v>32</v>
      </c>
      <c r="AT889" s="607" t="e">
        <f>AT887-(AT893*AT891)</f>
        <v>#DIV/0!</v>
      </c>
      <c r="AU889" s="607" t="e">
        <f>AU887-(AU893*AT891)</f>
        <v>#DIV/0!</v>
      </c>
      <c r="AV889" s="606"/>
      <c r="AW889" s="607" t="e">
        <f>AW887-(AW893*AW891)</f>
        <v>#DIV/0!</v>
      </c>
      <c r="AX889" s="607" t="e">
        <f>AX887-(AX893*AW891)</f>
        <v>#DIV/0!</v>
      </c>
      <c r="AY889" s="269"/>
      <c r="AZ889" s="607" t="e">
        <f>AZ887-(AZ893*AZ891)</f>
        <v>#DIV/0!</v>
      </c>
      <c r="BA889" s="607" t="e">
        <f>BA887-(BA893*AZ891)</f>
        <v>#DIV/0!</v>
      </c>
      <c r="BB889" s="269"/>
      <c r="BC889" s="607" t="e">
        <f>BC887-(BC893*BC891)</f>
        <v>#DIV/0!</v>
      </c>
      <c r="BD889" s="607" t="e">
        <f>BD887-(BD893*BC891)</f>
        <v>#DIV/0!</v>
      </c>
      <c r="BE889" s="269"/>
      <c r="BF889" s="607" t="e">
        <f>BF887-(BF893*BF891)</f>
        <v>#DIV/0!</v>
      </c>
      <c r="BG889" s="607" t="e">
        <f>BG887-(BG893*BF891)</f>
        <v>#DIV/0!</v>
      </c>
      <c r="BH889" s="269"/>
      <c r="BI889" s="607" t="e">
        <f>BI887-(BI893*BI891)</f>
        <v>#DIV/0!</v>
      </c>
      <c r="BJ889" s="607" t="e">
        <f>BJ887-(BJ893*BI891)</f>
        <v>#DIV/0!</v>
      </c>
      <c r="BK889" s="606"/>
      <c r="BL889" s="607" t="e">
        <f>BL887-(BL893*BL891)</f>
        <v>#DIV/0!</v>
      </c>
      <c r="BM889" s="607" t="e">
        <f>BM887-(BM893*BL891)</f>
        <v>#DIV/0!</v>
      </c>
      <c r="BN889" s="269"/>
      <c r="BO889" s="607" t="e">
        <f>BO887-(BO893*BO891)</f>
        <v>#DIV/0!</v>
      </c>
      <c r="BP889" s="607" t="e">
        <f>BP887-(BP893*BO891)</f>
        <v>#DIV/0!</v>
      </c>
      <c r="BQ889" s="269"/>
      <c r="BR889" s="607" t="e">
        <f>BR887-(BR893*BR891)</f>
        <v>#DIV/0!</v>
      </c>
      <c r="BS889" s="607" t="e">
        <f>BS887-(BS893*BR891)</f>
        <v>#DIV/0!</v>
      </c>
      <c r="BT889" s="269"/>
      <c r="BU889" s="607" t="e">
        <f>BU887-(BU893*BU891)</f>
        <v>#DIV/0!</v>
      </c>
      <c r="BV889" s="607" t="e">
        <f>BV887-(BV893*BU891)</f>
        <v>#DIV/0!</v>
      </c>
      <c r="BW889" s="269"/>
      <c r="BX889" s="481"/>
    </row>
    <row r="890" spans="1:76" s="2" customFormat="1" ht="14">
      <c r="A890" s="172"/>
      <c r="B890" s="303"/>
      <c r="C890" s="179"/>
      <c r="D890" s="862"/>
      <c r="E890" s="863"/>
      <c r="F890" s="863"/>
      <c r="G890" s="863"/>
      <c r="H890" s="863"/>
      <c r="I890" s="863"/>
      <c r="J890" s="864"/>
      <c r="K890" s="174"/>
      <c r="L890" s="174"/>
      <c r="M890" s="174"/>
      <c r="N890" s="174"/>
      <c r="O890" s="174"/>
      <c r="P890" s="174"/>
      <c r="Q890" s="176" t="s">
        <v>10</v>
      </c>
      <c r="R890" s="263" t="e">
        <f>IF((0.67*R891)&gt;R887,"no","yes")</f>
        <v>#DIV/0!</v>
      </c>
      <c r="S890" s="263" t="e">
        <f>IF((0.67*S891)&gt;S887,"no","yes")</f>
        <v>#DIV/0!</v>
      </c>
      <c r="T890" s="263" t="e">
        <f>IF((0.67*T891)&gt;T887,"no","yes")</f>
        <v>#DIV/0!</v>
      </c>
      <c r="U890" s="174"/>
      <c r="V890" s="174"/>
      <c r="W890" s="174"/>
      <c r="Y890" s="605"/>
      <c r="Z890" s="5"/>
      <c r="AA890" s="5"/>
      <c r="AB890" s="5"/>
      <c r="AC890" s="5"/>
      <c r="AD890" s="5"/>
      <c r="AE890" s="5"/>
      <c r="AF890" s="5"/>
      <c r="AG890" s="5"/>
      <c r="AH890" s="5"/>
      <c r="AI890" s="5"/>
      <c r="AJ890" s="5"/>
      <c r="AK890" s="5"/>
      <c r="AL890" s="5"/>
      <c r="AM890" s="5"/>
      <c r="AN890" s="5"/>
      <c r="AO890" s="481"/>
      <c r="AP890" s="265"/>
      <c r="AQ890" s="265"/>
      <c r="AR890" s="849" t="s">
        <v>132</v>
      </c>
      <c r="AS890" s="850"/>
      <c r="AT890" s="609">
        <v>1</v>
      </c>
      <c r="AU890" s="265"/>
      <c r="AV890" s="619"/>
      <c r="AW890" s="609">
        <v>1</v>
      </c>
      <c r="AX890" s="265"/>
      <c r="AY890" s="265"/>
      <c r="AZ890" s="609">
        <v>1</v>
      </c>
      <c r="BA890" s="265"/>
      <c r="BB890" s="265"/>
      <c r="BC890" s="609">
        <v>1</v>
      </c>
      <c r="BD890" s="265"/>
      <c r="BE890" s="265"/>
      <c r="BF890" s="609">
        <v>1</v>
      </c>
      <c r="BG890" s="265"/>
      <c r="BH890" s="265"/>
      <c r="BI890" s="609">
        <v>1</v>
      </c>
      <c r="BJ890" s="265"/>
      <c r="BK890" s="606"/>
      <c r="BL890" s="609">
        <v>1</v>
      </c>
      <c r="BM890" s="265"/>
      <c r="BN890" s="265"/>
      <c r="BO890" s="609">
        <v>1</v>
      </c>
      <c r="BP890" s="265"/>
      <c r="BQ890" s="265"/>
      <c r="BR890" s="609">
        <v>1</v>
      </c>
      <c r="BS890" s="265"/>
      <c r="BT890" s="265"/>
      <c r="BU890" s="609">
        <v>1</v>
      </c>
      <c r="BV890" s="265"/>
      <c r="BW890" s="265"/>
      <c r="BX890" s="481"/>
    </row>
    <row r="891" spans="1:76" s="2" customFormat="1" ht="14">
      <c r="A891" s="172"/>
      <c r="B891" s="303"/>
      <c r="C891" s="179"/>
      <c r="D891" s="862"/>
      <c r="E891" s="863"/>
      <c r="F891" s="863"/>
      <c r="G891" s="863"/>
      <c r="H891" s="863"/>
      <c r="I891" s="863"/>
      <c r="J891" s="864"/>
      <c r="K891" s="174"/>
      <c r="L891" s="174"/>
      <c r="M891" s="50"/>
      <c r="N891" s="50"/>
      <c r="O891" s="174"/>
      <c r="P891" s="174"/>
      <c r="Q891" s="176" t="s">
        <v>11</v>
      </c>
      <c r="R891" s="263" t="e">
        <f>_xlfn.STDEV.P(R867:R886)</f>
        <v>#DIV/0!</v>
      </c>
      <c r="S891" s="263" t="e">
        <f t="array" ref="S891">IF(R895="Y",SQRT(SUM(IFERROR(N867:N886*(R867:R886-(S887))^2,0))/((COUNTIFS(N867:N886,"&lt;&gt;"&amp;"")-1)/COUNTIFS(N867:N886,"&lt;&gt;"&amp;"")*SUM(N867:N886))),_xlfn.STDEV.P(S867:S886))</f>
        <v>#DIV/0!</v>
      </c>
      <c r="T891" s="263" t="e">
        <f t="array" ref="T891">SQRT(SUM(IFERROR(N867:N886*(R867:R886-(T887))^2,0))/((COUNTIFS(N867:N886,"&lt;&gt;"&amp;"")-1)/COUNTIFS(N867:N886,"&lt;&gt;"&amp;"")*SUM(N867:N886)))</f>
        <v>#DIV/0!</v>
      </c>
      <c r="U891" s="174"/>
      <c r="V891" s="174"/>
      <c r="W891" s="174"/>
      <c r="Y891" s="605"/>
      <c r="Z891" s="5"/>
      <c r="AA891" s="5"/>
      <c r="AB891" s="5"/>
      <c r="AC891" s="5"/>
      <c r="AD891" s="5"/>
      <c r="AE891" s="5"/>
      <c r="AF891" s="5"/>
      <c r="AG891" s="5"/>
      <c r="AH891" s="5"/>
      <c r="AI891" s="5"/>
      <c r="AJ891" s="5"/>
      <c r="AK891" s="5"/>
      <c r="AL891" s="5"/>
      <c r="AM891" s="5"/>
      <c r="AN891" s="5"/>
      <c r="AO891" s="481"/>
      <c r="AP891" s="265"/>
      <c r="AQ891" s="265"/>
      <c r="AR891" s="849"/>
      <c r="AS891" s="850"/>
      <c r="AT891" s="609">
        <v>1</v>
      </c>
      <c r="AU891" s="265"/>
      <c r="AV891" s="619"/>
      <c r="AW891" s="609">
        <v>1</v>
      </c>
      <c r="AX891" s="265"/>
      <c r="AY891" s="265"/>
      <c r="AZ891" s="609">
        <v>1</v>
      </c>
      <c r="BA891" s="265"/>
      <c r="BB891" s="265"/>
      <c r="BC891" s="609">
        <v>1</v>
      </c>
      <c r="BD891" s="265"/>
      <c r="BE891" s="265"/>
      <c r="BF891" s="609">
        <v>1</v>
      </c>
      <c r="BG891" s="265"/>
      <c r="BH891" s="265"/>
      <c r="BI891" s="609">
        <v>1</v>
      </c>
      <c r="BJ891" s="265"/>
      <c r="BK891" s="606"/>
      <c r="BL891" s="609">
        <v>1</v>
      </c>
      <c r="BM891" s="265"/>
      <c r="BN891" s="265"/>
      <c r="BO891" s="609">
        <v>1</v>
      </c>
      <c r="BP891" s="265"/>
      <c r="BQ891" s="265"/>
      <c r="BR891" s="609">
        <v>1</v>
      </c>
      <c r="BS891" s="265"/>
      <c r="BT891" s="265"/>
      <c r="BU891" s="609">
        <v>1</v>
      </c>
      <c r="BV891" s="265"/>
      <c r="BW891" s="265"/>
      <c r="BX891" s="481"/>
    </row>
    <row r="892" spans="1:76" s="2" customFormat="1" ht="14">
      <c r="A892" s="174"/>
      <c r="B892" s="265"/>
      <c r="C892" s="159"/>
      <c r="D892" s="862"/>
      <c r="E892" s="863"/>
      <c r="F892" s="863"/>
      <c r="G892" s="863"/>
      <c r="H892" s="863"/>
      <c r="I892" s="863"/>
      <c r="J892" s="864"/>
      <c r="K892" s="174"/>
      <c r="L892" s="174"/>
      <c r="M892" s="174"/>
      <c r="N892" s="174"/>
      <c r="O892" s="174"/>
      <c r="P892" s="174"/>
      <c r="Q892" s="183" t="s">
        <v>98</v>
      </c>
      <c r="R892" s="264">
        <f>COUNTIF(R867:R886,"&gt;0")</f>
        <v>0</v>
      </c>
      <c r="S892" s="264">
        <f>COUNTIF(S867:S886,"&gt;0")</f>
        <v>0</v>
      </c>
      <c r="T892" s="265"/>
      <c r="U892" s="184" t="s">
        <v>55</v>
      </c>
      <c r="V892" s="174"/>
      <c r="W892" s="174"/>
      <c r="Y892" s="526"/>
      <c r="Z892" s="5"/>
      <c r="AA892" s="5"/>
      <c r="AB892" s="5"/>
      <c r="AC892" s="5"/>
      <c r="AD892" s="5"/>
      <c r="AE892" s="5"/>
      <c r="AF892" s="5"/>
      <c r="AG892" s="5"/>
      <c r="AH892" s="5"/>
      <c r="AI892" s="5"/>
      <c r="AJ892" s="5"/>
      <c r="AK892" s="5"/>
      <c r="AL892" s="5"/>
      <c r="AM892" s="5"/>
      <c r="AN892" s="5"/>
      <c r="AO892" s="481"/>
      <c r="AP892" s="265"/>
      <c r="AQ892" s="265"/>
      <c r="AR892" s="265"/>
      <c r="AS892" s="606" t="s">
        <v>10</v>
      </c>
      <c r="AT892" s="607" t="e">
        <f>IF((0.67*AT893)&gt;AT887,"no","yes")</f>
        <v>#DIV/0!</v>
      </c>
      <c r="AU892" s="607" t="e">
        <f>IF((0.67*AU893)&gt;AU887,"no","yes")</f>
        <v>#DIV/0!</v>
      </c>
      <c r="AV892" s="606"/>
      <c r="AW892" s="607" t="e">
        <f>IF((0.67*AW893)&gt;AW887,"no","yes")</f>
        <v>#DIV/0!</v>
      </c>
      <c r="AX892" s="607" t="e">
        <f>IF((0.67*AX893)&gt;AX887,"no","yes")</f>
        <v>#DIV/0!</v>
      </c>
      <c r="AY892" s="265"/>
      <c r="AZ892" s="607" t="e">
        <f>IF((0.67*AZ893)&gt;AZ887,"no","yes")</f>
        <v>#DIV/0!</v>
      </c>
      <c r="BA892" s="607" t="e">
        <f>IF((0.67*BA893)&gt;BA887,"no","yes")</f>
        <v>#DIV/0!</v>
      </c>
      <c r="BB892" s="265"/>
      <c r="BC892" s="607" t="e">
        <f>IF((0.67*BC893)&gt;BC887,"no","yes")</f>
        <v>#DIV/0!</v>
      </c>
      <c r="BD892" s="607" t="e">
        <f>IF((0.67*BD893)&gt;BD887,"no","yes")</f>
        <v>#DIV/0!</v>
      </c>
      <c r="BE892" s="265"/>
      <c r="BF892" s="607" t="e">
        <f>IF((0.67*BF893)&gt;BF887,"no","yes")</f>
        <v>#DIV/0!</v>
      </c>
      <c r="BG892" s="607" t="e">
        <f>IF((0.67*BG893)&gt;BG887,"no","yes")</f>
        <v>#DIV/0!</v>
      </c>
      <c r="BH892" s="265"/>
      <c r="BI892" s="607" t="e">
        <f>IF((0.67*BI893)&gt;BI887,"no","yes")</f>
        <v>#DIV/0!</v>
      </c>
      <c r="BJ892" s="607" t="e">
        <f>IF((0.67*BJ893)&gt;BJ887,"no","yes")</f>
        <v>#DIV/0!</v>
      </c>
      <c r="BK892" s="611"/>
      <c r="BL892" s="607" t="e">
        <f>IF((0.67*BL893)&gt;BL887,"no","yes")</f>
        <v>#DIV/0!</v>
      </c>
      <c r="BM892" s="607" t="e">
        <f>IF((0.67*BM893)&gt;BM887,"no","yes")</f>
        <v>#DIV/0!</v>
      </c>
      <c r="BN892" s="265"/>
      <c r="BO892" s="607" t="e">
        <f>IF((0.67*BO893)&gt;BO887,"no","yes")</f>
        <v>#DIV/0!</v>
      </c>
      <c r="BP892" s="607" t="e">
        <f>IF((0.67*BP893)&gt;BP887,"no","yes")</f>
        <v>#DIV/0!</v>
      </c>
      <c r="BQ892" s="265"/>
      <c r="BR892" s="607" t="e">
        <f>IF((0.67*BR893)&gt;BR887,"no","yes")</f>
        <v>#DIV/0!</v>
      </c>
      <c r="BS892" s="607" t="e">
        <f>IF((0.67*BS893)&gt;BS887,"no","yes")</f>
        <v>#DIV/0!</v>
      </c>
      <c r="BT892" s="265"/>
      <c r="BU892" s="607" t="e">
        <f>IF((0.67*BU893)&gt;BU887,"no","yes")</f>
        <v>#DIV/0!</v>
      </c>
      <c r="BV892" s="607" t="e">
        <f>IF((0.67*BV893)&gt;BV887,"no","yes")</f>
        <v>#DIV/0!</v>
      </c>
      <c r="BW892" s="265"/>
      <c r="BX892" s="481"/>
    </row>
    <row r="893" spans="1:76" s="2" customFormat="1" ht="14">
      <c r="B893" s="5"/>
      <c r="C893" s="172"/>
      <c r="D893" s="862"/>
      <c r="E893" s="863"/>
      <c r="F893" s="863"/>
      <c r="G893" s="863"/>
      <c r="H893" s="863"/>
      <c r="I893" s="863"/>
      <c r="J893" s="864"/>
      <c r="K893" s="174"/>
      <c r="L893" s="174"/>
      <c r="M893" s="174"/>
      <c r="N893" s="174"/>
      <c r="O893" s="174"/>
      <c r="P893" s="174"/>
      <c r="Q893" s="174"/>
      <c r="R893" s="271"/>
      <c r="S893" s="267"/>
      <c r="T893" s="267"/>
      <c r="U893" s="185"/>
      <c r="V893" s="186"/>
      <c r="W893" s="187"/>
      <c r="Y893" s="526"/>
      <c r="Z893" s="5"/>
      <c r="AA893" s="5"/>
      <c r="AB893" s="5"/>
      <c r="AC893" s="5"/>
      <c r="AD893" s="5"/>
      <c r="AE893" s="5"/>
      <c r="AF893" s="5"/>
      <c r="AG893" s="5"/>
      <c r="AH893" s="5"/>
      <c r="AI893" s="5"/>
      <c r="AJ893" s="5"/>
      <c r="AK893" s="5"/>
      <c r="AL893" s="5"/>
      <c r="AM893" s="5"/>
      <c r="AN893" s="5"/>
      <c r="AO893" s="481"/>
      <c r="AP893" s="265"/>
      <c r="AQ893" s="265"/>
      <c r="AR893" s="265"/>
      <c r="AS893" s="606" t="s">
        <v>11</v>
      </c>
      <c r="AT893" s="607" t="e">
        <f>_xlfn.STDEV.P(AT867:AT886)</f>
        <v>#DIV/0!</v>
      </c>
      <c r="AU893" s="607" t="e">
        <f>_xlfn.STDEV.P(AU867:AU886)</f>
        <v>#DIV/0!</v>
      </c>
      <c r="AV893" s="606"/>
      <c r="AW893" s="607" t="e">
        <f>_xlfn.STDEV.P(AW867:AW886)</f>
        <v>#DIV/0!</v>
      </c>
      <c r="AX893" s="607" t="e">
        <f>_xlfn.STDEV.P(AX867:AX886)</f>
        <v>#DIV/0!</v>
      </c>
      <c r="AY893" s="265"/>
      <c r="AZ893" s="607" t="e">
        <f>_xlfn.STDEV.P(AZ867:AZ886)</f>
        <v>#DIV/0!</v>
      </c>
      <c r="BA893" s="607" t="e">
        <f>_xlfn.STDEV.P(BA867:BA886)</f>
        <v>#DIV/0!</v>
      </c>
      <c r="BB893" s="265"/>
      <c r="BC893" s="607" t="e">
        <f>_xlfn.STDEV.P(BC867:BC886)</f>
        <v>#DIV/0!</v>
      </c>
      <c r="BD893" s="607" t="e">
        <f>_xlfn.STDEV.P(BD867:BD886)</f>
        <v>#DIV/0!</v>
      </c>
      <c r="BE893" s="265"/>
      <c r="BF893" s="607" t="e">
        <f>_xlfn.STDEV.P(BF867:BF886)</f>
        <v>#DIV/0!</v>
      </c>
      <c r="BG893" s="607" t="e">
        <f>_xlfn.STDEV.P(BG867:BG886)</f>
        <v>#DIV/0!</v>
      </c>
      <c r="BH893" s="265"/>
      <c r="BI893" s="607" t="e">
        <f>_xlfn.STDEV.P(BI867:BI886)</f>
        <v>#DIV/0!</v>
      </c>
      <c r="BJ893" s="607" t="e">
        <f>_xlfn.STDEV.P(BJ867:BJ886)</f>
        <v>#DIV/0!</v>
      </c>
      <c r="BK893" s="265"/>
      <c r="BL893" s="607" t="e">
        <f>_xlfn.STDEV.P(BL867:BL886)</f>
        <v>#DIV/0!</v>
      </c>
      <c r="BM893" s="607" t="e">
        <f>_xlfn.STDEV.P(BM867:BM886)</f>
        <v>#DIV/0!</v>
      </c>
      <c r="BN893" s="265"/>
      <c r="BO893" s="607" t="e">
        <f>_xlfn.STDEV.P(BO867:BO886)</f>
        <v>#DIV/0!</v>
      </c>
      <c r="BP893" s="607" t="e">
        <f>_xlfn.STDEV.P(BP867:BP886)</f>
        <v>#DIV/0!</v>
      </c>
      <c r="BQ893" s="265"/>
      <c r="BR893" s="607" t="e">
        <f>_xlfn.STDEV.P(BR867:BR886)</f>
        <v>#DIV/0!</v>
      </c>
      <c r="BS893" s="607" t="e">
        <f>_xlfn.STDEV.P(BS867:BS886)</f>
        <v>#DIV/0!</v>
      </c>
      <c r="BT893" s="265"/>
      <c r="BU893" s="607" t="e">
        <f>_xlfn.STDEV.P(BU867:BU886)</f>
        <v>#DIV/0!</v>
      </c>
      <c r="BV893" s="607" t="e">
        <f>_xlfn.STDEV.P(BV867:BV886)</f>
        <v>#DIV/0!</v>
      </c>
      <c r="BW893" s="5"/>
      <c r="BX893" s="481"/>
    </row>
    <row r="894" spans="1:76" s="2" customFormat="1" ht="14">
      <c r="A894" s="182" t="str">
        <f ca="1">HYPERLINK("#"&amp;"'"&amp;A$1&amp;"'!a1","Back to top")</f>
        <v>Back to top</v>
      </c>
      <c r="B894" s="304"/>
      <c r="C894" s="174"/>
      <c r="D894" s="865"/>
      <c r="E894" s="866"/>
      <c r="F894" s="866"/>
      <c r="G894" s="866"/>
      <c r="H894" s="866"/>
      <c r="I894" s="866"/>
      <c r="J894" s="867"/>
      <c r="R894" s="234" t="s">
        <v>137</v>
      </c>
      <c r="S894" s="83"/>
      <c r="T894" s="174"/>
      <c r="U894" s="189"/>
      <c r="V894" s="190"/>
      <c r="W894" s="191"/>
      <c r="Y894" s="526"/>
      <c r="Z894" s="5"/>
      <c r="AA894" s="5"/>
      <c r="AB894" s="5"/>
      <c r="AC894" s="5"/>
      <c r="AD894" s="5"/>
      <c r="AE894" s="5"/>
      <c r="AF894" s="5"/>
      <c r="AG894" s="5"/>
      <c r="AH894" s="5"/>
      <c r="AI894" s="5"/>
      <c r="AJ894" s="5"/>
      <c r="AK894" s="5"/>
      <c r="AL894" s="5"/>
      <c r="AM894" s="5"/>
      <c r="AN894" s="5"/>
      <c r="AO894" s="481"/>
      <c r="AP894" s="265"/>
      <c r="AQ894" s="265"/>
      <c r="AR894" s="265"/>
      <c r="AS894" s="611" t="s">
        <v>98</v>
      </c>
      <c r="AT894" s="612">
        <f>COUNTIF(AT867:AT886,"&gt;0")</f>
        <v>0</v>
      </c>
      <c r="AU894" s="612">
        <f>COUNTIF(AU867:AU886,"&gt;0")</f>
        <v>0</v>
      </c>
      <c r="AV894" s="611"/>
      <c r="AW894" s="612">
        <f>COUNTIF(AW867:AW886,"&gt;0")</f>
        <v>0</v>
      </c>
      <c r="AX894" s="612">
        <f>COUNTIF(AX867:AX886,"&gt;0")</f>
        <v>0</v>
      </c>
      <c r="AY894" s="265"/>
      <c r="AZ894" s="612">
        <f>COUNTIF(AZ867:AZ886,"&gt;0")</f>
        <v>0</v>
      </c>
      <c r="BA894" s="612">
        <f>COUNTIF(BA867:BA886,"&gt;0")</f>
        <v>0</v>
      </c>
      <c r="BB894" s="265"/>
      <c r="BC894" s="612">
        <f>COUNTIF(BC867:BC886,"&gt;0")</f>
        <v>0</v>
      </c>
      <c r="BD894" s="612">
        <f>COUNTIF(BD867:BD886,"&gt;0")</f>
        <v>0</v>
      </c>
      <c r="BE894" s="265"/>
      <c r="BF894" s="612">
        <f>COUNTIF(BF867:BF886,"&gt;0")</f>
        <v>0</v>
      </c>
      <c r="BG894" s="612">
        <f>COUNTIF(BG867:BG886,"&gt;0")</f>
        <v>0</v>
      </c>
      <c r="BH894" s="265"/>
      <c r="BI894" s="612">
        <f>COUNTIF(BI867:BI886,"&gt;0")</f>
        <v>0</v>
      </c>
      <c r="BJ894" s="612">
        <f>COUNTIF(BJ867:BJ886,"&gt;0")</f>
        <v>0</v>
      </c>
      <c r="BK894" s="265"/>
      <c r="BL894" s="612">
        <f>COUNTIF(BL867:BL886,"&gt;0")</f>
        <v>0</v>
      </c>
      <c r="BM894" s="612">
        <f>COUNTIF(BM867:BM886,"&gt;0")</f>
        <v>0</v>
      </c>
      <c r="BN894" s="265"/>
      <c r="BO894" s="612">
        <f>COUNTIF(BO867:BO886,"&gt;0")</f>
        <v>0</v>
      </c>
      <c r="BP894" s="612">
        <f>COUNTIF(BP867:BP886,"&gt;0")</f>
        <v>0</v>
      </c>
      <c r="BQ894" s="265"/>
      <c r="BR894" s="612">
        <f>COUNTIF(BR867:BR886,"&gt;0")</f>
        <v>0</v>
      </c>
      <c r="BS894" s="612">
        <f>COUNTIF(BS867:BS886,"&gt;0")</f>
        <v>0</v>
      </c>
      <c r="BT894" s="265"/>
      <c r="BU894" s="612">
        <f>COUNTIF(BU867:BU886,"&gt;0")</f>
        <v>0</v>
      </c>
      <c r="BV894" s="612">
        <f>COUNTIF(BV867:BV886,"&gt;0")</f>
        <v>0</v>
      </c>
      <c r="BW894" s="5"/>
      <c r="BX894" s="481"/>
    </row>
    <row r="895" spans="1:76" s="2" customFormat="1" ht="14">
      <c r="A895" s="182"/>
      <c r="B895" s="304"/>
      <c r="C895" s="174"/>
      <c r="D895" s="203"/>
      <c r="E895" s="203"/>
      <c r="F895" s="203"/>
      <c r="G895" s="203"/>
      <c r="H895" s="203"/>
      <c r="I895" s="203"/>
      <c r="J895" s="203"/>
      <c r="R895" s="192" t="s">
        <v>36</v>
      </c>
      <c r="S895" s="83"/>
      <c r="T895" s="174"/>
      <c r="U895" s="189"/>
      <c r="V895" s="190"/>
      <c r="W895" s="191"/>
      <c r="Y895" s="526"/>
      <c r="Z895" s="5"/>
      <c r="AA895" s="5"/>
      <c r="AB895" s="5"/>
      <c r="AC895" s="5"/>
      <c r="AD895" s="5"/>
      <c r="AE895" s="5"/>
      <c r="AF895" s="5"/>
      <c r="AG895" s="5"/>
      <c r="AH895" s="5"/>
      <c r="AI895" s="5"/>
      <c r="AJ895" s="5"/>
      <c r="AK895" s="5"/>
      <c r="AL895" s="5"/>
      <c r="AM895" s="5"/>
      <c r="AN895" s="5"/>
      <c r="AO895" s="481"/>
      <c r="AP895" s="5"/>
      <c r="AQ895" s="5"/>
      <c r="AR895" s="5"/>
      <c r="AS895" s="310"/>
      <c r="AT895" s="310"/>
      <c r="AU895" s="310"/>
      <c r="AV895" s="310"/>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481"/>
    </row>
    <row r="896" spans="1:76" s="2" customFormat="1" ht="14">
      <c r="A896" s="182"/>
      <c r="B896" s="304"/>
      <c r="C896" s="174"/>
      <c r="D896" s="203"/>
      <c r="E896" s="203"/>
      <c r="F896" s="203"/>
      <c r="G896" s="203"/>
      <c r="H896" s="203"/>
      <c r="I896" s="203"/>
      <c r="J896" s="203"/>
      <c r="S896" s="83"/>
      <c r="T896" s="174"/>
      <c r="U896" s="193"/>
      <c r="V896" s="194"/>
      <c r="W896" s="195"/>
      <c r="Y896" s="526"/>
      <c r="Z896" s="5"/>
      <c r="AA896" s="5"/>
      <c r="AB896" s="5"/>
      <c r="AC896" s="5"/>
      <c r="AD896" s="5"/>
      <c r="AE896" s="5"/>
      <c r="AF896" s="5"/>
      <c r="AG896" s="5"/>
      <c r="AH896" s="5"/>
      <c r="AI896" s="5"/>
      <c r="AJ896" s="5"/>
      <c r="AK896" s="5"/>
      <c r="AL896" s="5"/>
      <c r="AM896" s="5"/>
      <c r="AN896" s="5"/>
      <c r="AO896" s="481"/>
      <c r="AP896" s="5"/>
      <c r="AQ896" s="5"/>
      <c r="AR896" s="5"/>
      <c r="AS896" s="310"/>
      <c r="AT896" s="310"/>
      <c r="AU896" s="310"/>
      <c r="AV896" s="310"/>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481"/>
    </row>
    <row r="897" spans="1:76" s="2" customFormat="1" ht="18">
      <c r="B897" s="5"/>
      <c r="D897" s="3"/>
      <c r="E897" s="3"/>
      <c r="F897" s="3"/>
      <c r="G897" s="3"/>
      <c r="H897" s="3"/>
      <c r="I897" s="3"/>
      <c r="J897" s="3"/>
      <c r="S897" s="83"/>
      <c r="T897" s="174"/>
      <c r="U897" s="174"/>
      <c r="V897" s="174"/>
      <c r="W897" s="174"/>
      <c r="Y897" s="526"/>
      <c r="Z897" s="5"/>
      <c r="AA897" s="5"/>
      <c r="AB897" s="5"/>
      <c r="AC897" s="5"/>
      <c r="AD897" s="5"/>
      <c r="AE897" s="5"/>
      <c r="AF897" s="5"/>
      <c r="AG897" s="5"/>
      <c r="AH897" s="5"/>
      <c r="AI897" s="5"/>
      <c r="AJ897" s="5"/>
      <c r="AK897" s="5"/>
      <c r="AL897" s="5"/>
      <c r="AM897" s="5"/>
      <c r="AN897" s="5"/>
      <c r="AO897" s="615"/>
      <c r="AP897" s="627"/>
      <c r="AQ897" s="627"/>
      <c r="AR897" s="626"/>
      <c r="AS897" s="626"/>
      <c r="AT897" s="626"/>
      <c r="AU897" s="626"/>
      <c r="AV897" s="626"/>
      <c r="AW897" s="626"/>
      <c r="AX897" s="626"/>
      <c r="AY897" s="626"/>
      <c r="AZ897" s="626"/>
      <c r="BA897" s="626"/>
      <c r="BB897" s="626"/>
      <c r="BC897" s="626"/>
      <c r="BD897" s="626"/>
      <c r="BE897" s="626"/>
      <c r="BF897" s="626"/>
      <c r="BG897" s="626"/>
      <c r="BH897" s="626"/>
      <c r="BI897" s="626"/>
      <c r="BJ897" s="626"/>
      <c r="BK897" s="626"/>
      <c r="BL897" s="626"/>
      <c r="BM897" s="626"/>
      <c r="BN897" s="626"/>
      <c r="BO897" s="626"/>
      <c r="BP897" s="626"/>
      <c r="BQ897" s="626"/>
      <c r="BR897" s="626"/>
      <c r="BS897" s="626"/>
      <c r="BT897" s="626"/>
      <c r="BU897" s="626"/>
      <c r="BV897" s="626"/>
      <c r="BW897" s="626"/>
      <c r="BX897" s="615"/>
    </row>
    <row r="898" spans="1:76" s="22" customFormat="1" ht="18">
      <c r="A898" s="138">
        <f>A864+1</f>
        <v>25</v>
      </c>
      <c r="B898" s="298"/>
      <c r="C898" s="139" t="str">
        <f>Variable28</f>
        <v>Coal Plant Efficiency</v>
      </c>
      <c r="D898" s="196"/>
      <c r="E898" s="196"/>
      <c r="F898" s="196"/>
      <c r="G898" s="196"/>
      <c r="J898" s="196"/>
      <c r="K898" s="196"/>
      <c r="L898" s="140"/>
      <c r="M898" s="140"/>
      <c r="N898" s="140"/>
      <c r="R898" s="839" t="s">
        <v>154</v>
      </c>
      <c r="S898" s="839"/>
      <c r="T898" s="839"/>
      <c r="U898" s="839"/>
      <c r="Y898" s="585"/>
      <c r="Z898" s="416"/>
      <c r="AA898" s="416"/>
      <c r="AB898" s="416"/>
      <c r="AC898" s="416"/>
      <c r="AD898" s="416"/>
      <c r="AE898" s="416"/>
      <c r="AF898" s="416"/>
      <c r="AG898" s="416"/>
      <c r="AH898" s="416"/>
      <c r="AI898" s="416"/>
      <c r="AJ898" s="416"/>
      <c r="AK898" s="416"/>
      <c r="AL898" s="416"/>
      <c r="AM898" s="416"/>
      <c r="AN898" s="416"/>
      <c r="AO898" s="416"/>
      <c r="AP898" s="568">
        <f>A898</f>
        <v>25</v>
      </c>
      <c r="AQ898" s="568" t="str">
        <f>C898</f>
        <v>Coal Plant Efficiency</v>
      </c>
      <c r="AR898" s="416"/>
      <c r="AS898" s="585"/>
      <c r="AT898" s="585"/>
      <c r="AU898" s="585"/>
      <c r="AV898" s="585"/>
      <c r="AW898" s="416"/>
      <c r="AX898" s="416"/>
      <c r="AY898" s="416"/>
      <c r="AZ898" s="416"/>
      <c r="BA898" s="416"/>
      <c r="BB898" s="416"/>
      <c r="BC898" s="416"/>
      <c r="BD898" s="416"/>
      <c r="BE898" s="416"/>
      <c r="BF898" s="416"/>
      <c r="BG898" s="416"/>
      <c r="BH898" s="416"/>
      <c r="BI898" s="416"/>
      <c r="BJ898" s="416"/>
      <c r="BK898" s="416"/>
      <c r="BL898" s="416"/>
      <c r="BM898" s="416"/>
      <c r="BN898" s="416"/>
      <c r="BO898" s="416"/>
      <c r="BP898" s="416"/>
      <c r="BQ898" s="416"/>
      <c r="BR898" s="416"/>
      <c r="BS898" s="416"/>
      <c r="BT898" s="416"/>
      <c r="BU898" s="416"/>
      <c r="BV898" s="416"/>
      <c r="BW898" s="416"/>
      <c r="BX898" s="416"/>
    </row>
    <row r="899" spans="1:76" s="2" customFormat="1" ht="14">
      <c r="A899" s="199"/>
      <c r="B899" s="299"/>
      <c r="C899" s="199"/>
      <c r="D899" s="130"/>
      <c r="E899" s="130"/>
      <c r="F899" s="130"/>
      <c r="G899" s="130"/>
      <c r="J899" s="130"/>
      <c r="K899" s="130"/>
      <c r="L899" s="174"/>
      <c r="M899" s="174"/>
      <c r="N899" s="174"/>
      <c r="S899" s="83"/>
      <c r="T899" s="83"/>
      <c r="Y899" s="526"/>
      <c r="Z899" s="5"/>
      <c r="AA899" s="5"/>
      <c r="AB899" s="5"/>
      <c r="AC899" s="5"/>
      <c r="AD899" s="5"/>
      <c r="AE899" s="5"/>
      <c r="AF899" s="5"/>
      <c r="AG899" s="5"/>
      <c r="AH899" s="5"/>
      <c r="AI899" s="5"/>
      <c r="AJ899" s="5"/>
      <c r="AK899" s="5"/>
      <c r="AL899" s="5"/>
      <c r="AM899" s="5"/>
      <c r="AN899" s="5"/>
      <c r="AO899" s="481"/>
      <c r="AP899" s="269"/>
      <c r="AQ899" s="269"/>
      <c r="AR899" s="269"/>
      <c r="AS899" s="269"/>
      <c r="AT899" s="586" t="s">
        <v>230</v>
      </c>
      <c r="AU899" s="586"/>
      <c r="AV899" s="269"/>
      <c r="AW899" s="586" t="s">
        <v>1</v>
      </c>
      <c r="AX899" s="586"/>
      <c r="AY899" s="269"/>
      <c r="AZ899" s="586" t="s">
        <v>2</v>
      </c>
      <c r="BA899" s="586"/>
      <c r="BB899" s="269"/>
      <c r="BC899" s="586" t="s">
        <v>283</v>
      </c>
      <c r="BD899" s="586"/>
      <c r="BE899" s="269"/>
      <c r="BF899" s="586" t="s">
        <v>284</v>
      </c>
      <c r="BG899" s="586"/>
      <c r="BH899" s="269"/>
      <c r="BI899" s="586" t="s">
        <v>3</v>
      </c>
      <c r="BJ899" s="586"/>
      <c r="BK899" s="269"/>
      <c r="BL899" s="586" t="s">
        <v>4</v>
      </c>
      <c r="BM899" s="586"/>
      <c r="BN899" s="269"/>
      <c r="BO899" s="586" t="s">
        <v>5</v>
      </c>
      <c r="BP899" s="586"/>
      <c r="BQ899" s="269"/>
      <c r="BR899" s="586" t="s">
        <v>6</v>
      </c>
      <c r="BS899" s="586"/>
      <c r="BT899" s="269"/>
      <c r="BU899" s="586" t="s">
        <v>34</v>
      </c>
      <c r="BV899" s="586"/>
      <c r="BW899" s="269"/>
      <c r="BX899" s="481"/>
    </row>
    <row r="900" spans="1:76" s="2" customFormat="1" ht="31" thickBot="1">
      <c r="A900" s="173" t="s">
        <v>39</v>
      </c>
      <c r="B900" s="300" t="s">
        <v>9</v>
      </c>
      <c r="C900" s="211" t="s">
        <v>139</v>
      </c>
      <c r="D900" s="4" t="s">
        <v>40</v>
      </c>
      <c r="E900" s="4" t="s">
        <v>234</v>
      </c>
      <c r="F900" s="211" t="s">
        <v>113</v>
      </c>
      <c r="G900" s="211" t="s">
        <v>424</v>
      </c>
      <c r="H900" s="4" t="s">
        <v>59</v>
      </c>
      <c r="I900" s="695" t="s">
        <v>425</v>
      </c>
      <c r="J900" s="212" t="s">
        <v>133</v>
      </c>
      <c r="K900" s="149" t="s">
        <v>140</v>
      </c>
      <c r="L900" s="222" t="s">
        <v>100</v>
      </c>
      <c r="M900" s="151" t="s">
        <v>141</v>
      </c>
      <c r="N900" s="152" t="s">
        <v>135</v>
      </c>
      <c r="O900" s="151" t="s">
        <v>57</v>
      </c>
      <c r="P900" s="153"/>
      <c r="Q900" s="363" t="s">
        <v>272</v>
      </c>
      <c r="R900" s="364" t="s">
        <v>56</v>
      </c>
      <c r="S900" s="258" t="s">
        <v>41</v>
      </c>
      <c r="T900" s="364" t="s">
        <v>136</v>
      </c>
      <c r="U900" s="419" t="s">
        <v>42</v>
      </c>
      <c r="V900" s="153"/>
      <c r="W900" s="153"/>
      <c r="Y900" s="526"/>
      <c r="Z900" s="5"/>
      <c r="AA900" s="5"/>
      <c r="AB900" s="5"/>
      <c r="AC900" s="5"/>
      <c r="AD900" s="5"/>
      <c r="AE900" s="5"/>
      <c r="AF900" s="5"/>
      <c r="AG900" s="5"/>
      <c r="AH900" s="5"/>
      <c r="AI900" s="5"/>
      <c r="AJ900" s="5"/>
      <c r="AK900" s="5"/>
      <c r="AL900" s="5"/>
      <c r="AM900" s="5"/>
      <c r="AN900" s="5"/>
      <c r="AO900" s="481"/>
      <c r="AP900" s="594"/>
      <c r="AQ900" s="594"/>
      <c r="AR900" s="419" t="s">
        <v>131</v>
      </c>
      <c r="AS900" s="594"/>
      <c r="AT900" s="596" t="s">
        <v>56</v>
      </c>
      <c r="AU900" s="258" t="s">
        <v>41</v>
      </c>
      <c r="AV900" s="594"/>
      <c r="AW900" s="596" t="s">
        <v>56</v>
      </c>
      <c r="AX900" s="258" t="s">
        <v>41</v>
      </c>
      <c r="AY900" s="594"/>
      <c r="AZ900" s="596" t="s">
        <v>56</v>
      </c>
      <c r="BA900" s="258" t="s">
        <v>41</v>
      </c>
      <c r="BB900" s="594"/>
      <c r="BC900" s="596" t="s">
        <v>56</v>
      </c>
      <c r="BD900" s="258" t="s">
        <v>41</v>
      </c>
      <c r="BE900" s="594"/>
      <c r="BF900" s="596" t="s">
        <v>56</v>
      </c>
      <c r="BG900" s="258" t="s">
        <v>41</v>
      </c>
      <c r="BH900" s="594"/>
      <c r="BI900" s="596" t="s">
        <v>56</v>
      </c>
      <c r="BJ900" s="258" t="s">
        <v>41</v>
      </c>
      <c r="BK900" s="594"/>
      <c r="BL900" s="596" t="s">
        <v>56</v>
      </c>
      <c r="BM900" s="258" t="s">
        <v>41</v>
      </c>
      <c r="BN900" s="594"/>
      <c r="BO900" s="596" t="s">
        <v>56</v>
      </c>
      <c r="BP900" s="258" t="s">
        <v>41</v>
      </c>
      <c r="BQ900" s="594"/>
      <c r="BR900" s="596" t="s">
        <v>56</v>
      </c>
      <c r="BS900" s="258" t="s">
        <v>41</v>
      </c>
      <c r="BT900" s="594"/>
      <c r="BU900" s="596" t="s">
        <v>56</v>
      </c>
      <c r="BV900" s="258" t="s">
        <v>41</v>
      </c>
      <c r="BW900" s="594"/>
      <c r="BX900" s="481"/>
    </row>
    <row r="901" spans="1:76" s="2" customFormat="1" ht="14">
      <c r="A901" s="159">
        <v>1</v>
      </c>
      <c r="B901" s="301" t="str">
        <f t="shared" ref="B901:B920" si="369">CONCATENATE(E901,": ",C901)</f>
        <v xml:space="preserve">: </v>
      </c>
      <c r="C901" s="160"/>
      <c r="D901" s="160"/>
      <c r="E901" s="160"/>
      <c r="F901" s="160"/>
      <c r="G901" s="161"/>
      <c r="H901" s="162"/>
      <c r="I901" s="162"/>
      <c r="J901" s="163"/>
      <c r="K901" s="164"/>
      <c r="L901" s="170"/>
      <c r="M901" s="659" t="s">
        <v>54</v>
      </c>
      <c r="N901" s="163"/>
      <c r="O901" s="163"/>
      <c r="P901" s="165"/>
      <c r="Q901" s="365"/>
      <c r="R901" s="259" t="str">
        <f>IF(Q901="Y","",IF(AND(L901="",J901=""),"",IF(L901="",J901,L901)))</f>
        <v/>
      </c>
      <c r="S901" s="260" t="str">
        <f>IF(R901="","",IF(R929="Y",T901,IF(R901&gt;=R921-$AA$35*R925,IF(R901&lt;=R921+$AA$35*R925,R901,""),"")))</f>
        <v/>
      </c>
      <c r="T901" s="259" t="str">
        <f>IF(Q901="Y","",IF(AND(L901="",J901=""),"",IF(L901="",J901*N901,L901*N901)))</f>
        <v/>
      </c>
      <c r="U901" s="259" t="str">
        <f t="shared" ref="U901:U920" si="370">IF(AND(M901="",K901=""),"",IF(M901="",K901,M901))</f>
        <v>%</v>
      </c>
      <c r="V901" s="39"/>
      <c r="W901" s="39"/>
      <c r="Y901" s="526"/>
      <c r="Z901" s="5"/>
      <c r="AA901" s="5"/>
      <c r="AB901" s="5"/>
      <c r="AC901" s="5"/>
      <c r="AD901" s="5"/>
      <c r="AE901" s="5"/>
      <c r="AF901" s="5"/>
      <c r="AG901" s="5"/>
      <c r="AH901" s="5"/>
      <c r="AI901" s="5"/>
      <c r="AJ901" s="5"/>
      <c r="AK901" s="5"/>
      <c r="AL901" s="5"/>
      <c r="AM901" s="5"/>
      <c r="AN901" s="5"/>
      <c r="AO901" s="481"/>
      <c r="AP901" s="269"/>
      <c r="AQ901" s="269"/>
      <c r="AR901" s="597" t="str">
        <f>$U901</f>
        <v>%</v>
      </c>
      <c r="AS901" s="269"/>
      <c r="AT901" s="598" t="str">
        <f t="shared" ref="AT901:AU920" si="371">IF($E901=$AT$47,R901,"")</f>
        <v/>
      </c>
      <c r="AU901" s="598" t="str">
        <f t="shared" si="371"/>
        <v/>
      </c>
      <c r="AV901" s="269"/>
      <c r="AW901" s="598" t="str">
        <f t="shared" ref="AW901:AX920" si="372">IF($E901=$AW$83,R901,"")</f>
        <v/>
      </c>
      <c r="AX901" s="598" t="str">
        <f t="shared" si="372"/>
        <v/>
      </c>
      <c r="AY901" s="269"/>
      <c r="AZ901" s="598" t="str">
        <f t="shared" ref="AZ901:BA920" si="373">IF($E901=$AZ$83,R901,"")</f>
        <v/>
      </c>
      <c r="BA901" s="598" t="str">
        <f t="shared" si="373"/>
        <v/>
      </c>
      <c r="BB901" s="269"/>
      <c r="BC901" s="598" t="str">
        <f t="shared" ref="BC901:BD920" si="374">IF($E901=$BC$83,R901,"")</f>
        <v/>
      </c>
      <c r="BD901" s="598" t="str">
        <f t="shared" si="374"/>
        <v/>
      </c>
      <c r="BE901" s="269"/>
      <c r="BF901" s="598" t="str">
        <f t="shared" ref="BF901:BG920" si="375">IF($E901=$BF$83,R901,"")</f>
        <v/>
      </c>
      <c r="BG901" s="598" t="str">
        <f t="shared" si="375"/>
        <v/>
      </c>
      <c r="BH901" s="269"/>
      <c r="BI901" s="598" t="str">
        <f t="shared" ref="BI901:BJ920" si="376">IF($E901=$BI$83,R901,"")</f>
        <v/>
      </c>
      <c r="BJ901" s="598" t="str">
        <f t="shared" si="376"/>
        <v/>
      </c>
      <c r="BK901" s="269"/>
      <c r="BL901" s="598" t="str">
        <f t="shared" ref="BL901:BM920" si="377">IF($E901=$BL$83,R901,"")</f>
        <v/>
      </c>
      <c r="BM901" s="598" t="str">
        <f t="shared" si="377"/>
        <v/>
      </c>
      <c r="BN901" s="269"/>
      <c r="BO901" s="598" t="str">
        <f t="shared" ref="BO901:BP920" si="378">IF($E901=$BO$83,R901,"")</f>
        <v/>
      </c>
      <c r="BP901" s="598" t="str">
        <f t="shared" si="378"/>
        <v/>
      </c>
      <c r="BQ901" s="269"/>
      <c r="BR901" s="598" t="str">
        <f t="shared" ref="BR901:BS920" si="379">IF($E901=$BR$83,R901,"")</f>
        <v/>
      </c>
      <c r="BS901" s="598" t="str">
        <f t="shared" si="379"/>
        <v/>
      </c>
      <c r="BT901" s="269"/>
      <c r="BU901" s="598" t="str">
        <f t="shared" ref="BU901:BV920" si="380">IF($E901=$BU$83,R901,"")</f>
        <v/>
      </c>
      <c r="BV901" s="598" t="str">
        <f t="shared" si="380"/>
        <v/>
      </c>
      <c r="BW901" s="269"/>
      <c r="BX901" s="481"/>
    </row>
    <row r="902" spans="1:76" s="2" customFormat="1" ht="14">
      <c r="A902" s="159">
        <v>2</v>
      </c>
      <c r="B902" s="301" t="str">
        <f t="shared" si="369"/>
        <v xml:space="preserve">: </v>
      </c>
      <c r="C902" s="160"/>
      <c r="D902" s="160"/>
      <c r="E902" s="160"/>
      <c r="F902" s="160"/>
      <c r="G902" s="161"/>
      <c r="H902" s="162"/>
      <c r="I902" s="162"/>
      <c r="J902" s="163"/>
      <c r="K902" s="163"/>
      <c r="L902" s="170"/>
      <c r="M902" s="659" t="s">
        <v>54</v>
      </c>
      <c r="N902" s="163"/>
      <c r="O902" s="163"/>
      <c r="P902" s="165"/>
      <c r="Q902" s="365"/>
      <c r="R902" s="259" t="str">
        <f t="shared" ref="R902:R920" si="381">IF(Q902="Y","",IF(AND(L902="",J902=""),"",IF(L902="",J902,L902)))</f>
        <v/>
      </c>
      <c r="S902" s="260" t="str">
        <f>IF(R902="","",IF(R929="Y",T902,IF(R902&gt;=R921-$AA$35*R925,IF(R902&lt;=R921+$AA$35*R925,R902,""),"")))</f>
        <v/>
      </c>
      <c r="T902" s="259" t="str">
        <f t="shared" ref="T902:T920" si="382">IF(Q902="Y","",IF(AND(L902="",J902=""),"",IF(L902="",J902*N902,L902*N902)))</f>
        <v/>
      </c>
      <c r="U902" s="259" t="str">
        <f t="shared" si="370"/>
        <v>%</v>
      </c>
      <c r="V902" s="39"/>
      <c r="W902" s="39"/>
      <c r="Y902" s="526"/>
      <c r="Z902" s="5"/>
      <c r="AA902" s="5"/>
      <c r="AB902" s="5"/>
      <c r="AC902" s="5"/>
      <c r="AD902" s="5"/>
      <c r="AE902" s="5"/>
      <c r="AF902" s="5"/>
      <c r="AG902" s="5"/>
      <c r="AH902" s="5"/>
      <c r="AI902" s="5"/>
      <c r="AJ902" s="5"/>
      <c r="AK902" s="5"/>
      <c r="AL902" s="5"/>
      <c r="AM902" s="5"/>
      <c r="AN902" s="5"/>
      <c r="AO902" s="481"/>
      <c r="AP902" s="269"/>
      <c r="AQ902" s="269"/>
      <c r="AR902" s="600"/>
      <c r="AS902" s="269"/>
      <c r="AT902" s="598" t="str">
        <f t="shared" si="371"/>
        <v/>
      </c>
      <c r="AU902" s="598" t="str">
        <f t="shared" si="371"/>
        <v/>
      </c>
      <c r="AV902" s="269"/>
      <c r="AW902" s="598" t="str">
        <f t="shared" si="372"/>
        <v/>
      </c>
      <c r="AX902" s="598" t="str">
        <f t="shared" si="372"/>
        <v/>
      </c>
      <c r="AY902" s="269"/>
      <c r="AZ902" s="598" t="str">
        <f t="shared" si="373"/>
        <v/>
      </c>
      <c r="BA902" s="598" t="str">
        <f t="shared" si="373"/>
        <v/>
      </c>
      <c r="BB902" s="269"/>
      <c r="BC902" s="598" t="str">
        <f t="shared" si="374"/>
        <v/>
      </c>
      <c r="BD902" s="598" t="str">
        <f t="shared" si="374"/>
        <v/>
      </c>
      <c r="BE902" s="269"/>
      <c r="BF902" s="598" t="str">
        <f t="shared" si="375"/>
        <v/>
      </c>
      <c r="BG902" s="598" t="str">
        <f t="shared" si="375"/>
        <v/>
      </c>
      <c r="BH902" s="269"/>
      <c r="BI902" s="598" t="str">
        <f t="shared" si="376"/>
        <v/>
      </c>
      <c r="BJ902" s="598" t="str">
        <f t="shared" si="376"/>
        <v/>
      </c>
      <c r="BK902" s="269"/>
      <c r="BL902" s="598" t="str">
        <f t="shared" si="377"/>
        <v/>
      </c>
      <c r="BM902" s="598" t="str">
        <f t="shared" si="377"/>
        <v/>
      </c>
      <c r="BN902" s="269"/>
      <c r="BO902" s="598" t="str">
        <f t="shared" si="378"/>
        <v/>
      </c>
      <c r="BP902" s="598" t="str">
        <f t="shared" si="378"/>
        <v/>
      </c>
      <c r="BQ902" s="269"/>
      <c r="BR902" s="598" t="str">
        <f t="shared" si="379"/>
        <v/>
      </c>
      <c r="BS902" s="598" t="str">
        <f t="shared" si="379"/>
        <v/>
      </c>
      <c r="BT902" s="269"/>
      <c r="BU902" s="598" t="str">
        <f t="shared" si="380"/>
        <v/>
      </c>
      <c r="BV902" s="598" t="str">
        <f t="shared" si="380"/>
        <v/>
      </c>
      <c r="BW902" s="269"/>
      <c r="BX902" s="481"/>
    </row>
    <row r="903" spans="1:76" s="2" customFormat="1" ht="14">
      <c r="A903" s="159">
        <v>3</v>
      </c>
      <c r="B903" s="301" t="str">
        <f t="shared" si="369"/>
        <v xml:space="preserve">: </v>
      </c>
      <c r="C903" s="168"/>
      <c r="D903" s="162"/>
      <c r="E903" s="160"/>
      <c r="F903" s="169"/>
      <c r="G903" s="161"/>
      <c r="H903" s="162"/>
      <c r="I903" s="162"/>
      <c r="J903" s="170"/>
      <c r="K903" s="170"/>
      <c r="L903" s="170"/>
      <c r="M903" s="659" t="s">
        <v>54</v>
      </c>
      <c r="N903" s="163"/>
      <c r="O903" s="163"/>
      <c r="P903" s="165"/>
      <c r="Q903" s="365"/>
      <c r="R903" s="259" t="str">
        <f t="shared" si="381"/>
        <v/>
      </c>
      <c r="S903" s="260" t="str">
        <f>IF(R903="","",IF(R929="Y",T903,IF(R903&gt;=R921-$AA$35*R925,IF(R903&lt;=R921+$AA$35*R925,R903,""),"")))</f>
        <v/>
      </c>
      <c r="T903" s="259" t="str">
        <f t="shared" si="382"/>
        <v/>
      </c>
      <c r="U903" s="259" t="str">
        <f t="shared" si="370"/>
        <v>%</v>
      </c>
      <c r="V903" s="39"/>
      <c r="W903" s="39"/>
      <c r="Y903" s="526"/>
      <c r="Z903" s="5"/>
      <c r="AA903" s="5"/>
      <c r="AB903" s="5"/>
      <c r="AC903" s="5"/>
      <c r="AD903" s="5"/>
      <c r="AE903" s="5"/>
      <c r="AF903" s="5"/>
      <c r="AG903" s="5"/>
      <c r="AH903" s="5"/>
      <c r="AI903" s="5"/>
      <c r="AJ903" s="5"/>
      <c r="AK903" s="5"/>
      <c r="AL903" s="5"/>
      <c r="AM903" s="5"/>
      <c r="AN903" s="5"/>
      <c r="AO903" s="481"/>
      <c r="AP903" s="269"/>
      <c r="AQ903" s="269"/>
      <c r="AR903" s="600"/>
      <c r="AS903" s="269"/>
      <c r="AT903" s="598" t="str">
        <f t="shared" si="371"/>
        <v/>
      </c>
      <c r="AU903" s="598" t="str">
        <f t="shared" si="371"/>
        <v/>
      </c>
      <c r="AV903" s="269"/>
      <c r="AW903" s="598" t="str">
        <f t="shared" si="372"/>
        <v/>
      </c>
      <c r="AX903" s="598" t="str">
        <f t="shared" si="372"/>
        <v/>
      </c>
      <c r="AY903" s="269"/>
      <c r="AZ903" s="598" t="str">
        <f t="shared" si="373"/>
        <v/>
      </c>
      <c r="BA903" s="598" t="str">
        <f t="shared" si="373"/>
        <v/>
      </c>
      <c r="BB903" s="269"/>
      <c r="BC903" s="598" t="str">
        <f t="shared" si="374"/>
        <v/>
      </c>
      <c r="BD903" s="598" t="str">
        <f t="shared" si="374"/>
        <v/>
      </c>
      <c r="BE903" s="269"/>
      <c r="BF903" s="598" t="str">
        <f t="shared" si="375"/>
        <v/>
      </c>
      <c r="BG903" s="598" t="str">
        <f t="shared" si="375"/>
        <v/>
      </c>
      <c r="BH903" s="269"/>
      <c r="BI903" s="598" t="str">
        <f t="shared" si="376"/>
        <v/>
      </c>
      <c r="BJ903" s="598" t="str">
        <f t="shared" si="376"/>
        <v/>
      </c>
      <c r="BK903" s="269"/>
      <c r="BL903" s="598" t="str">
        <f t="shared" si="377"/>
        <v/>
      </c>
      <c r="BM903" s="598" t="str">
        <f t="shared" si="377"/>
        <v/>
      </c>
      <c r="BN903" s="269"/>
      <c r="BO903" s="598" t="str">
        <f t="shared" si="378"/>
        <v/>
      </c>
      <c r="BP903" s="598" t="str">
        <f t="shared" si="378"/>
        <v/>
      </c>
      <c r="BQ903" s="269"/>
      <c r="BR903" s="598" t="str">
        <f t="shared" si="379"/>
        <v/>
      </c>
      <c r="BS903" s="598" t="str">
        <f t="shared" si="379"/>
        <v/>
      </c>
      <c r="BT903" s="269"/>
      <c r="BU903" s="598" t="str">
        <f t="shared" si="380"/>
        <v/>
      </c>
      <c r="BV903" s="598" t="str">
        <f t="shared" si="380"/>
        <v/>
      </c>
      <c r="BW903" s="269"/>
      <c r="BX903" s="481"/>
    </row>
    <row r="904" spans="1:76" s="2" customFormat="1" ht="14">
      <c r="A904" s="159">
        <v>4</v>
      </c>
      <c r="B904" s="301" t="str">
        <f t="shared" si="369"/>
        <v xml:space="preserve">: </v>
      </c>
      <c r="C904" s="168"/>
      <c r="D904" s="162"/>
      <c r="E904" s="160"/>
      <c r="F904" s="169"/>
      <c r="G904" s="161"/>
      <c r="H904" s="162"/>
      <c r="I904" s="162"/>
      <c r="J904" s="170"/>
      <c r="K904" s="170"/>
      <c r="L904" s="170"/>
      <c r="M904" s="659" t="s">
        <v>54</v>
      </c>
      <c r="N904" s="163"/>
      <c r="O904" s="163"/>
      <c r="P904" s="165"/>
      <c r="Q904" s="365"/>
      <c r="R904" s="259" t="str">
        <f t="shared" si="381"/>
        <v/>
      </c>
      <c r="S904" s="260" t="str">
        <f>IF(R904="","",IF(R929="Y",T904,IF(R904&gt;=R921-$AA$35*R925,IF(R904&lt;=R921+$AA$35*R925,R904,""),"")))</f>
        <v/>
      </c>
      <c r="T904" s="259" t="str">
        <f t="shared" si="382"/>
        <v/>
      </c>
      <c r="U904" s="259" t="str">
        <f t="shared" si="370"/>
        <v>%</v>
      </c>
      <c r="V904" s="39"/>
      <c r="W904" s="39"/>
      <c r="Y904" s="526"/>
      <c r="Z904" s="5"/>
      <c r="AA904" s="5"/>
      <c r="AB904" s="5"/>
      <c r="AC904" s="5"/>
      <c r="AD904" s="5"/>
      <c r="AE904" s="5"/>
      <c r="AF904" s="5"/>
      <c r="AG904" s="5"/>
      <c r="AH904" s="5"/>
      <c r="AI904" s="5"/>
      <c r="AJ904" s="5"/>
      <c r="AK904" s="5"/>
      <c r="AL904" s="5"/>
      <c r="AM904" s="5"/>
      <c r="AN904" s="5"/>
      <c r="AO904" s="481"/>
      <c r="AP904" s="269"/>
      <c r="AQ904" s="269"/>
      <c r="AR904" s="600"/>
      <c r="AS904" s="269"/>
      <c r="AT904" s="598" t="str">
        <f t="shared" si="371"/>
        <v/>
      </c>
      <c r="AU904" s="598" t="str">
        <f t="shared" si="371"/>
        <v/>
      </c>
      <c r="AV904" s="269"/>
      <c r="AW904" s="598" t="str">
        <f t="shared" si="372"/>
        <v/>
      </c>
      <c r="AX904" s="598" t="str">
        <f t="shared" si="372"/>
        <v/>
      </c>
      <c r="AY904" s="269"/>
      <c r="AZ904" s="598" t="str">
        <f t="shared" si="373"/>
        <v/>
      </c>
      <c r="BA904" s="598" t="str">
        <f t="shared" si="373"/>
        <v/>
      </c>
      <c r="BB904" s="269"/>
      <c r="BC904" s="598" t="str">
        <f t="shared" si="374"/>
        <v/>
      </c>
      <c r="BD904" s="598" t="str">
        <f t="shared" si="374"/>
        <v/>
      </c>
      <c r="BE904" s="269"/>
      <c r="BF904" s="598" t="str">
        <f t="shared" si="375"/>
        <v/>
      </c>
      <c r="BG904" s="598" t="str">
        <f t="shared" si="375"/>
        <v/>
      </c>
      <c r="BH904" s="269"/>
      <c r="BI904" s="598" t="str">
        <f t="shared" si="376"/>
        <v/>
      </c>
      <c r="BJ904" s="598" t="str">
        <f t="shared" si="376"/>
        <v/>
      </c>
      <c r="BK904" s="269"/>
      <c r="BL904" s="598" t="str">
        <f t="shared" si="377"/>
        <v/>
      </c>
      <c r="BM904" s="598" t="str">
        <f t="shared" si="377"/>
        <v/>
      </c>
      <c r="BN904" s="269"/>
      <c r="BO904" s="598" t="str">
        <f t="shared" si="378"/>
        <v/>
      </c>
      <c r="BP904" s="598" t="str">
        <f t="shared" si="378"/>
        <v/>
      </c>
      <c r="BQ904" s="269"/>
      <c r="BR904" s="598" t="str">
        <f t="shared" si="379"/>
        <v/>
      </c>
      <c r="BS904" s="598" t="str">
        <f t="shared" si="379"/>
        <v/>
      </c>
      <c r="BT904" s="269"/>
      <c r="BU904" s="598" t="str">
        <f t="shared" si="380"/>
        <v/>
      </c>
      <c r="BV904" s="598" t="str">
        <f t="shared" si="380"/>
        <v/>
      </c>
      <c r="BW904" s="269"/>
      <c r="BX904" s="481"/>
    </row>
    <row r="905" spans="1:76" s="2" customFormat="1" ht="14">
      <c r="A905" s="159">
        <v>5</v>
      </c>
      <c r="B905" s="301" t="str">
        <f t="shared" si="369"/>
        <v xml:space="preserve">: </v>
      </c>
      <c r="C905" s="169"/>
      <c r="D905" s="169"/>
      <c r="E905" s="169"/>
      <c r="F905" s="169"/>
      <c r="G905" s="161"/>
      <c r="H905" s="162"/>
      <c r="I905" s="162"/>
      <c r="J905" s="170"/>
      <c r="K905" s="170"/>
      <c r="L905" s="170"/>
      <c r="M905" s="659" t="s">
        <v>54</v>
      </c>
      <c r="N905" s="163"/>
      <c r="O905" s="163"/>
      <c r="P905" s="165"/>
      <c r="Q905" s="365"/>
      <c r="R905" s="259" t="str">
        <f t="shared" si="381"/>
        <v/>
      </c>
      <c r="S905" s="260" t="str">
        <f>IF(R905="","",IF(R929="Y",T905,IF(R905&gt;=R921-$AA$35*R925,IF(R905&lt;=R921+$AA$35*R925,R905,""),"")))</f>
        <v/>
      </c>
      <c r="T905" s="259" t="str">
        <f t="shared" si="382"/>
        <v/>
      </c>
      <c r="U905" s="259" t="str">
        <f t="shared" si="370"/>
        <v>%</v>
      </c>
      <c r="V905" s="39"/>
      <c r="W905" s="39"/>
      <c r="Y905" s="526"/>
      <c r="Z905" s="5"/>
      <c r="AA905" s="5"/>
      <c r="AB905" s="5"/>
      <c r="AC905" s="5"/>
      <c r="AD905" s="5"/>
      <c r="AE905" s="5"/>
      <c r="AF905" s="5"/>
      <c r="AG905" s="5"/>
      <c r="AH905" s="5"/>
      <c r="AI905" s="5"/>
      <c r="AJ905" s="5"/>
      <c r="AK905" s="5"/>
      <c r="AL905" s="5"/>
      <c r="AM905" s="5"/>
      <c r="AN905" s="5"/>
      <c r="AO905" s="481"/>
      <c r="AP905" s="269"/>
      <c r="AQ905" s="269"/>
      <c r="AR905" s="600"/>
      <c r="AS905" s="269"/>
      <c r="AT905" s="598" t="str">
        <f t="shared" si="371"/>
        <v/>
      </c>
      <c r="AU905" s="598" t="str">
        <f t="shared" si="371"/>
        <v/>
      </c>
      <c r="AV905" s="269"/>
      <c r="AW905" s="598" t="str">
        <f t="shared" si="372"/>
        <v/>
      </c>
      <c r="AX905" s="598" t="str">
        <f t="shared" si="372"/>
        <v/>
      </c>
      <c r="AY905" s="269"/>
      <c r="AZ905" s="598" t="str">
        <f t="shared" si="373"/>
        <v/>
      </c>
      <c r="BA905" s="598" t="str">
        <f t="shared" si="373"/>
        <v/>
      </c>
      <c r="BB905" s="269"/>
      <c r="BC905" s="598" t="str">
        <f t="shared" si="374"/>
        <v/>
      </c>
      <c r="BD905" s="598" t="str">
        <f t="shared" si="374"/>
        <v/>
      </c>
      <c r="BE905" s="269"/>
      <c r="BF905" s="598" t="str">
        <f t="shared" si="375"/>
        <v/>
      </c>
      <c r="BG905" s="598" t="str">
        <f t="shared" si="375"/>
        <v/>
      </c>
      <c r="BH905" s="269"/>
      <c r="BI905" s="598" t="str">
        <f t="shared" si="376"/>
        <v/>
      </c>
      <c r="BJ905" s="598" t="str">
        <f t="shared" si="376"/>
        <v/>
      </c>
      <c r="BK905" s="269"/>
      <c r="BL905" s="598" t="str">
        <f t="shared" si="377"/>
        <v/>
      </c>
      <c r="BM905" s="598" t="str">
        <f t="shared" si="377"/>
        <v/>
      </c>
      <c r="BN905" s="269"/>
      <c r="BO905" s="598" t="str">
        <f t="shared" si="378"/>
        <v/>
      </c>
      <c r="BP905" s="598" t="str">
        <f t="shared" si="378"/>
        <v/>
      </c>
      <c r="BQ905" s="269"/>
      <c r="BR905" s="598" t="str">
        <f t="shared" si="379"/>
        <v/>
      </c>
      <c r="BS905" s="598" t="str">
        <f t="shared" si="379"/>
        <v/>
      </c>
      <c r="BT905" s="269"/>
      <c r="BU905" s="598" t="str">
        <f t="shared" si="380"/>
        <v/>
      </c>
      <c r="BV905" s="598" t="str">
        <f t="shared" si="380"/>
        <v/>
      </c>
      <c r="BW905" s="269"/>
      <c r="BX905" s="481"/>
    </row>
    <row r="906" spans="1:76" s="2" customFormat="1" ht="14">
      <c r="A906" s="159">
        <v>6</v>
      </c>
      <c r="B906" s="301" t="str">
        <f t="shared" si="369"/>
        <v xml:space="preserve">: </v>
      </c>
      <c r="C906" s="169"/>
      <c r="D906" s="169"/>
      <c r="E906" s="169"/>
      <c r="F906" s="169"/>
      <c r="G906" s="161"/>
      <c r="H906" s="162"/>
      <c r="I906" s="162"/>
      <c r="J906" s="170"/>
      <c r="K906" s="170"/>
      <c r="L906" s="170"/>
      <c r="M906" s="659" t="s">
        <v>54</v>
      </c>
      <c r="N906" s="163"/>
      <c r="O906" s="163"/>
      <c r="P906" s="165"/>
      <c r="Q906" s="365"/>
      <c r="R906" s="259" t="str">
        <f t="shared" si="381"/>
        <v/>
      </c>
      <c r="S906" s="260" t="str">
        <f>IF(R906="","",IF(R929="Y",T906,IF(R906&gt;=R921-$AA$35*R925,IF(R906&lt;=R921+$AA$35*R925,R906,""),"")))</f>
        <v/>
      </c>
      <c r="T906" s="259" t="str">
        <f t="shared" si="382"/>
        <v/>
      </c>
      <c r="U906" s="259" t="str">
        <f t="shared" si="370"/>
        <v>%</v>
      </c>
      <c r="V906" s="39"/>
      <c r="W906" s="39"/>
      <c r="Y906" s="526"/>
      <c r="Z906" s="5"/>
      <c r="AA906" s="5"/>
      <c r="AB906" s="5"/>
      <c r="AC906" s="5"/>
      <c r="AD906" s="5"/>
      <c r="AE906" s="5"/>
      <c r="AF906" s="5"/>
      <c r="AG906" s="5"/>
      <c r="AH906" s="5"/>
      <c r="AI906" s="5"/>
      <c r="AJ906" s="5"/>
      <c r="AK906" s="5"/>
      <c r="AL906" s="5"/>
      <c r="AM906" s="5"/>
      <c r="AN906" s="5"/>
      <c r="AO906" s="481"/>
      <c r="AP906" s="269"/>
      <c r="AQ906" s="269"/>
      <c r="AR906" s="600"/>
      <c r="AS906" s="269"/>
      <c r="AT906" s="598" t="str">
        <f t="shared" si="371"/>
        <v/>
      </c>
      <c r="AU906" s="598" t="str">
        <f t="shared" si="371"/>
        <v/>
      </c>
      <c r="AV906" s="269"/>
      <c r="AW906" s="598" t="str">
        <f t="shared" si="372"/>
        <v/>
      </c>
      <c r="AX906" s="598" t="str">
        <f t="shared" si="372"/>
        <v/>
      </c>
      <c r="AY906" s="269"/>
      <c r="AZ906" s="598" t="str">
        <f t="shared" si="373"/>
        <v/>
      </c>
      <c r="BA906" s="598" t="str">
        <f t="shared" si="373"/>
        <v/>
      </c>
      <c r="BB906" s="269"/>
      <c r="BC906" s="598" t="str">
        <f t="shared" si="374"/>
        <v/>
      </c>
      <c r="BD906" s="598" t="str">
        <f t="shared" si="374"/>
        <v/>
      </c>
      <c r="BE906" s="269"/>
      <c r="BF906" s="598" t="str">
        <f t="shared" si="375"/>
        <v/>
      </c>
      <c r="BG906" s="598" t="str">
        <f t="shared" si="375"/>
        <v/>
      </c>
      <c r="BH906" s="269"/>
      <c r="BI906" s="598" t="str">
        <f t="shared" si="376"/>
        <v/>
      </c>
      <c r="BJ906" s="598" t="str">
        <f t="shared" si="376"/>
        <v/>
      </c>
      <c r="BK906" s="269"/>
      <c r="BL906" s="598" t="str">
        <f t="shared" si="377"/>
        <v/>
      </c>
      <c r="BM906" s="598" t="str">
        <f t="shared" si="377"/>
        <v/>
      </c>
      <c r="BN906" s="269"/>
      <c r="BO906" s="598" t="str">
        <f t="shared" si="378"/>
        <v/>
      </c>
      <c r="BP906" s="598" t="str">
        <f t="shared" si="378"/>
        <v/>
      </c>
      <c r="BQ906" s="269"/>
      <c r="BR906" s="598" t="str">
        <f t="shared" si="379"/>
        <v/>
      </c>
      <c r="BS906" s="598" t="str">
        <f t="shared" si="379"/>
        <v/>
      </c>
      <c r="BT906" s="269"/>
      <c r="BU906" s="598" t="str">
        <f t="shared" si="380"/>
        <v/>
      </c>
      <c r="BV906" s="598" t="str">
        <f t="shared" si="380"/>
        <v/>
      </c>
      <c r="BW906" s="269"/>
      <c r="BX906" s="481"/>
    </row>
    <row r="907" spans="1:76" s="2" customFormat="1" ht="14">
      <c r="A907" s="159">
        <v>7</v>
      </c>
      <c r="B907" s="301" t="str">
        <f t="shared" si="369"/>
        <v xml:space="preserve">: </v>
      </c>
      <c r="C907" s="169"/>
      <c r="D907" s="169"/>
      <c r="E907" s="169"/>
      <c r="F907" s="169"/>
      <c r="G907" s="161"/>
      <c r="H907" s="162"/>
      <c r="I907" s="162"/>
      <c r="J907" s="170"/>
      <c r="K907" s="170"/>
      <c r="L907" s="170"/>
      <c r="M907" s="659" t="s">
        <v>54</v>
      </c>
      <c r="N907" s="163"/>
      <c r="O907" s="163"/>
      <c r="P907" s="165"/>
      <c r="Q907" s="365"/>
      <c r="R907" s="259" t="str">
        <f t="shared" si="381"/>
        <v/>
      </c>
      <c r="S907" s="260" t="str">
        <f>IF(R907="","",IF(R929="Y",T907,IF(R907&gt;=R921-$AA$35*R925,IF(R907&lt;=R921+$AA$35*R925,R907,""),"")))</f>
        <v/>
      </c>
      <c r="T907" s="259" t="str">
        <f t="shared" si="382"/>
        <v/>
      </c>
      <c r="U907" s="259" t="str">
        <f t="shared" si="370"/>
        <v>%</v>
      </c>
      <c r="V907" s="39"/>
      <c r="W907" s="39"/>
      <c r="Y907" s="526"/>
      <c r="Z907" s="5"/>
      <c r="AA907" s="5"/>
      <c r="AB907" s="5"/>
      <c r="AC907" s="5"/>
      <c r="AD907" s="5"/>
      <c r="AE907" s="5"/>
      <c r="AF907" s="5"/>
      <c r="AG907" s="5"/>
      <c r="AH907" s="5"/>
      <c r="AI907" s="5"/>
      <c r="AJ907" s="5"/>
      <c r="AK907" s="5"/>
      <c r="AL907" s="5"/>
      <c r="AM907" s="5"/>
      <c r="AN907" s="5"/>
      <c r="AO907" s="481"/>
      <c r="AP907" s="269"/>
      <c r="AQ907" s="269"/>
      <c r="AR907" s="600"/>
      <c r="AS907" s="269"/>
      <c r="AT907" s="598" t="str">
        <f t="shared" si="371"/>
        <v/>
      </c>
      <c r="AU907" s="598" t="str">
        <f t="shared" si="371"/>
        <v/>
      </c>
      <c r="AV907" s="269"/>
      <c r="AW907" s="598" t="str">
        <f t="shared" si="372"/>
        <v/>
      </c>
      <c r="AX907" s="598" t="str">
        <f t="shared" si="372"/>
        <v/>
      </c>
      <c r="AY907" s="269"/>
      <c r="AZ907" s="598" t="str">
        <f t="shared" si="373"/>
        <v/>
      </c>
      <c r="BA907" s="598" t="str">
        <f t="shared" si="373"/>
        <v/>
      </c>
      <c r="BB907" s="269"/>
      <c r="BC907" s="598" t="str">
        <f t="shared" si="374"/>
        <v/>
      </c>
      <c r="BD907" s="598" t="str">
        <f t="shared" si="374"/>
        <v/>
      </c>
      <c r="BE907" s="269"/>
      <c r="BF907" s="598" t="str">
        <f t="shared" si="375"/>
        <v/>
      </c>
      <c r="BG907" s="598" t="str">
        <f t="shared" si="375"/>
        <v/>
      </c>
      <c r="BH907" s="269"/>
      <c r="BI907" s="598" t="str">
        <f t="shared" si="376"/>
        <v/>
      </c>
      <c r="BJ907" s="598" t="str">
        <f t="shared" si="376"/>
        <v/>
      </c>
      <c r="BK907" s="269"/>
      <c r="BL907" s="598" t="str">
        <f t="shared" si="377"/>
        <v/>
      </c>
      <c r="BM907" s="598" t="str">
        <f t="shared" si="377"/>
        <v/>
      </c>
      <c r="BN907" s="269"/>
      <c r="BO907" s="598" t="str">
        <f t="shared" si="378"/>
        <v/>
      </c>
      <c r="BP907" s="598" t="str">
        <f t="shared" si="378"/>
        <v/>
      </c>
      <c r="BQ907" s="269"/>
      <c r="BR907" s="598" t="str">
        <f t="shared" si="379"/>
        <v/>
      </c>
      <c r="BS907" s="598" t="str">
        <f t="shared" si="379"/>
        <v/>
      </c>
      <c r="BT907" s="269"/>
      <c r="BU907" s="598" t="str">
        <f t="shared" si="380"/>
        <v/>
      </c>
      <c r="BV907" s="598" t="str">
        <f t="shared" si="380"/>
        <v/>
      </c>
      <c r="BW907" s="269"/>
      <c r="BX907" s="481"/>
    </row>
    <row r="908" spans="1:76" s="2" customFormat="1" ht="14">
      <c r="A908" s="159">
        <v>8</v>
      </c>
      <c r="B908" s="301" t="str">
        <f t="shared" si="369"/>
        <v xml:space="preserve">: </v>
      </c>
      <c r="C908" s="169"/>
      <c r="D908" s="169"/>
      <c r="E908" s="169"/>
      <c r="F908" s="169"/>
      <c r="G908" s="161"/>
      <c r="H908" s="162"/>
      <c r="I908" s="162"/>
      <c r="J908" s="170"/>
      <c r="K908" s="170"/>
      <c r="L908" s="170"/>
      <c r="M908" s="659" t="s">
        <v>54</v>
      </c>
      <c r="N908" s="163"/>
      <c r="O908" s="163"/>
      <c r="P908" s="165"/>
      <c r="Q908" s="365"/>
      <c r="R908" s="259" t="str">
        <f t="shared" si="381"/>
        <v/>
      </c>
      <c r="S908" s="260" t="str">
        <f>IF(R908="","",IF(R929="Y",T908,IF(R908&gt;=R921-$AA$35*R925,IF(R908&lt;=R921+$AA$35*R925,R908,""),"")))</f>
        <v/>
      </c>
      <c r="T908" s="259" t="str">
        <f t="shared" si="382"/>
        <v/>
      </c>
      <c r="U908" s="259" t="str">
        <f t="shared" si="370"/>
        <v>%</v>
      </c>
      <c r="V908" s="39"/>
      <c r="W908" s="39"/>
      <c r="Y908" s="526"/>
      <c r="Z908" s="5"/>
      <c r="AA908" s="5"/>
      <c r="AB908" s="5"/>
      <c r="AC908" s="5"/>
      <c r="AD908" s="5"/>
      <c r="AE908" s="5"/>
      <c r="AF908" s="5"/>
      <c r="AG908" s="5"/>
      <c r="AH908" s="5"/>
      <c r="AI908" s="5"/>
      <c r="AJ908" s="5"/>
      <c r="AK908" s="5"/>
      <c r="AL908" s="5"/>
      <c r="AM908" s="5"/>
      <c r="AN908" s="5"/>
      <c r="AO908" s="481"/>
      <c r="AP908" s="269"/>
      <c r="AQ908" s="269"/>
      <c r="AR908" s="600"/>
      <c r="AS908" s="269"/>
      <c r="AT908" s="598" t="str">
        <f t="shared" si="371"/>
        <v/>
      </c>
      <c r="AU908" s="598" t="str">
        <f t="shared" si="371"/>
        <v/>
      </c>
      <c r="AV908" s="269"/>
      <c r="AW908" s="598" t="str">
        <f t="shared" si="372"/>
        <v/>
      </c>
      <c r="AX908" s="598" t="str">
        <f t="shared" si="372"/>
        <v/>
      </c>
      <c r="AY908" s="269"/>
      <c r="AZ908" s="598" t="str">
        <f t="shared" si="373"/>
        <v/>
      </c>
      <c r="BA908" s="598" t="str">
        <f t="shared" si="373"/>
        <v/>
      </c>
      <c r="BB908" s="269"/>
      <c r="BC908" s="598" t="str">
        <f t="shared" si="374"/>
        <v/>
      </c>
      <c r="BD908" s="598" t="str">
        <f t="shared" si="374"/>
        <v/>
      </c>
      <c r="BE908" s="269"/>
      <c r="BF908" s="598" t="str">
        <f t="shared" si="375"/>
        <v/>
      </c>
      <c r="BG908" s="598" t="str">
        <f t="shared" si="375"/>
        <v/>
      </c>
      <c r="BH908" s="269"/>
      <c r="BI908" s="598" t="str">
        <f t="shared" si="376"/>
        <v/>
      </c>
      <c r="BJ908" s="598" t="str">
        <f t="shared" si="376"/>
        <v/>
      </c>
      <c r="BK908" s="269"/>
      <c r="BL908" s="598" t="str">
        <f t="shared" si="377"/>
        <v/>
      </c>
      <c r="BM908" s="598" t="str">
        <f t="shared" si="377"/>
        <v/>
      </c>
      <c r="BN908" s="269"/>
      <c r="BO908" s="598" t="str">
        <f t="shared" si="378"/>
        <v/>
      </c>
      <c r="BP908" s="598" t="str">
        <f t="shared" si="378"/>
        <v/>
      </c>
      <c r="BQ908" s="269"/>
      <c r="BR908" s="598" t="str">
        <f t="shared" si="379"/>
        <v/>
      </c>
      <c r="BS908" s="598" t="str">
        <f t="shared" si="379"/>
        <v/>
      </c>
      <c r="BT908" s="269"/>
      <c r="BU908" s="598" t="str">
        <f t="shared" si="380"/>
        <v/>
      </c>
      <c r="BV908" s="598" t="str">
        <f t="shared" si="380"/>
        <v/>
      </c>
      <c r="BW908" s="269"/>
      <c r="BX908" s="481"/>
    </row>
    <row r="909" spans="1:76" s="2" customFormat="1" ht="14">
      <c r="A909" s="159">
        <v>9</v>
      </c>
      <c r="B909" s="301" t="str">
        <f t="shared" si="369"/>
        <v xml:space="preserve">: </v>
      </c>
      <c r="C909" s="169"/>
      <c r="D909" s="169"/>
      <c r="E909" s="169"/>
      <c r="F909" s="169"/>
      <c r="G909" s="161"/>
      <c r="H909" s="162"/>
      <c r="I909" s="162"/>
      <c r="J909" s="170"/>
      <c r="K909" s="170"/>
      <c r="L909" s="170"/>
      <c r="M909" s="659" t="s">
        <v>54</v>
      </c>
      <c r="N909" s="163"/>
      <c r="O909" s="163"/>
      <c r="P909" s="165"/>
      <c r="Q909" s="365"/>
      <c r="R909" s="259" t="str">
        <f t="shared" si="381"/>
        <v/>
      </c>
      <c r="S909" s="260" t="str">
        <f>IF(R909="","",IF(R929="Y",T909,IF(R909&gt;=R921-$AA$35*R925,IF(R909&lt;=R921+$AA$35*R925,R909,""),"")))</f>
        <v/>
      </c>
      <c r="T909" s="259" t="str">
        <f t="shared" si="382"/>
        <v/>
      </c>
      <c r="U909" s="259" t="str">
        <f t="shared" si="370"/>
        <v>%</v>
      </c>
      <c r="V909" s="39"/>
      <c r="W909" s="39"/>
      <c r="Y909" s="526"/>
      <c r="Z909" s="5"/>
      <c r="AA909" s="5"/>
      <c r="AB909" s="5"/>
      <c r="AC909" s="5"/>
      <c r="AD909" s="5"/>
      <c r="AE909" s="5"/>
      <c r="AF909" s="5"/>
      <c r="AG909" s="5"/>
      <c r="AH909" s="5"/>
      <c r="AI909" s="5"/>
      <c r="AJ909" s="5"/>
      <c r="AK909" s="5"/>
      <c r="AL909" s="5"/>
      <c r="AM909" s="5"/>
      <c r="AN909" s="5"/>
      <c r="AO909" s="481"/>
      <c r="AP909" s="269"/>
      <c r="AQ909" s="269"/>
      <c r="AR909" s="600"/>
      <c r="AS909" s="269"/>
      <c r="AT909" s="598" t="str">
        <f t="shared" si="371"/>
        <v/>
      </c>
      <c r="AU909" s="598" t="str">
        <f t="shared" si="371"/>
        <v/>
      </c>
      <c r="AV909" s="269"/>
      <c r="AW909" s="598" t="str">
        <f t="shared" si="372"/>
        <v/>
      </c>
      <c r="AX909" s="598" t="str">
        <f t="shared" si="372"/>
        <v/>
      </c>
      <c r="AY909" s="269"/>
      <c r="AZ909" s="598" t="str">
        <f t="shared" si="373"/>
        <v/>
      </c>
      <c r="BA909" s="598" t="str">
        <f t="shared" si="373"/>
        <v/>
      </c>
      <c r="BB909" s="269"/>
      <c r="BC909" s="598" t="str">
        <f t="shared" si="374"/>
        <v/>
      </c>
      <c r="BD909" s="598" t="str">
        <f t="shared" si="374"/>
        <v/>
      </c>
      <c r="BE909" s="269"/>
      <c r="BF909" s="598" t="str">
        <f t="shared" si="375"/>
        <v/>
      </c>
      <c r="BG909" s="598" t="str">
        <f t="shared" si="375"/>
        <v/>
      </c>
      <c r="BH909" s="269"/>
      <c r="BI909" s="598" t="str">
        <f t="shared" si="376"/>
        <v/>
      </c>
      <c r="BJ909" s="598" t="str">
        <f t="shared" si="376"/>
        <v/>
      </c>
      <c r="BK909" s="269"/>
      <c r="BL909" s="598" t="str">
        <f t="shared" si="377"/>
        <v/>
      </c>
      <c r="BM909" s="598" t="str">
        <f t="shared" si="377"/>
        <v/>
      </c>
      <c r="BN909" s="269"/>
      <c r="BO909" s="598" t="str">
        <f t="shared" si="378"/>
        <v/>
      </c>
      <c r="BP909" s="598" t="str">
        <f t="shared" si="378"/>
        <v/>
      </c>
      <c r="BQ909" s="269"/>
      <c r="BR909" s="598" t="str">
        <f t="shared" si="379"/>
        <v/>
      </c>
      <c r="BS909" s="598" t="str">
        <f t="shared" si="379"/>
        <v/>
      </c>
      <c r="BT909" s="269"/>
      <c r="BU909" s="598" t="str">
        <f t="shared" si="380"/>
        <v/>
      </c>
      <c r="BV909" s="598" t="str">
        <f t="shared" si="380"/>
        <v/>
      </c>
      <c r="BW909" s="269"/>
      <c r="BX909" s="481"/>
    </row>
    <row r="910" spans="1:76" s="2" customFormat="1" ht="14">
      <c r="A910" s="159">
        <v>10</v>
      </c>
      <c r="B910" s="301" t="str">
        <f t="shared" si="369"/>
        <v xml:space="preserve">: </v>
      </c>
      <c r="C910" s="169"/>
      <c r="D910" s="169"/>
      <c r="E910" s="169"/>
      <c r="F910" s="169"/>
      <c r="G910" s="161"/>
      <c r="H910" s="162"/>
      <c r="I910" s="162"/>
      <c r="J910" s="170"/>
      <c r="K910" s="170"/>
      <c r="L910" s="170"/>
      <c r="M910" s="659" t="s">
        <v>54</v>
      </c>
      <c r="N910" s="163"/>
      <c r="O910" s="163"/>
      <c r="P910" s="165"/>
      <c r="Q910" s="365"/>
      <c r="R910" s="259" t="str">
        <f t="shared" si="381"/>
        <v/>
      </c>
      <c r="S910" s="260" t="str">
        <f>IF(R910="","",IF(R929="Y",T910,IF(R910&gt;=R921-$AA$35*R925,IF(R910&lt;=R921+$AA$35*R925,R910,""),"")))</f>
        <v/>
      </c>
      <c r="T910" s="259" t="str">
        <f t="shared" si="382"/>
        <v/>
      </c>
      <c r="U910" s="259" t="str">
        <f t="shared" si="370"/>
        <v>%</v>
      </c>
      <c r="V910" s="39"/>
      <c r="W910" s="39"/>
      <c r="Y910" s="526"/>
      <c r="Z910" s="5"/>
      <c r="AA910" s="5"/>
      <c r="AB910" s="5"/>
      <c r="AC910" s="5"/>
      <c r="AD910" s="5"/>
      <c r="AE910" s="5"/>
      <c r="AF910" s="5"/>
      <c r="AG910" s="5"/>
      <c r="AH910" s="5"/>
      <c r="AI910" s="5"/>
      <c r="AJ910" s="5"/>
      <c r="AK910" s="5"/>
      <c r="AL910" s="5"/>
      <c r="AM910" s="5"/>
      <c r="AN910" s="5"/>
      <c r="AO910" s="481"/>
      <c r="AP910" s="269"/>
      <c r="AQ910" s="269"/>
      <c r="AR910" s="600"/>
      <c r="AS910" s="269"/>
      <c r="AT910" s="598" t="str">
        <f t="shared" si="371"/>
        <v/>
      </c>
      <c r="AU910" s="598" t="str">
        <f t="shared" si="371"/>
        <v/>
      </c>
      <c r="AV910" s="269"/>
      <c r="AW910" s="598" t="str">
        <f t="shared" si="372"/>
        <v/>
      </c>
      <c r="AX910" s="598" t="str">
        <f t="shared" si="372"/>
        <v/>
      </c>
      <c r="AY910" s="269"/>
      <c r="AZ910" s="598" t="str">
        <f t="shared" si="373"/>
        <v/>
      </c>
      <c r="BA910" s="598" t="str">
        <f t="shared" si="373"/>
        <v/>
      </c>
      <c r="BB910" s="269"/>
      <c r="BC910" s="598" t="str">
        <f t="shared" si="374"/>
        <v/>
      </c>
      <c r="BD910" s="598" t="str">
        <f t="shared" si="374"/>
        <v/>
      </c>
      <c r="BE910" s="269"/>
      <c r="BF910" s="598" t="str">
        <f t="shared" si="375"/>
        <v/>
      </c>
      <c r="BG910" s="598" t="str">
        <f t="shared" si="375"/>
        <v/>
      </c>
      <c r="BH910" s="269"/>
      <c r="BI910" s="598" t="str">
        <f t="shared" si="376"/>
        <v/>
      </c>
      <c r="BJ910" s="598" t="str">
        <f t="shared" si="376"/>
        <v/>
      </c>
      <c r="BK910" s="269"/>
      <c r="BL910" s="598" t="str">
        <f t="shared" si="377"/>
        <v/>
      </c>
      <c r="BM910" s="598" t="str">
        <f t="shared" si="377"/>
        <v/>
      </c>
      <c r="BN910" s="269"/>
      <c r="BO910" s="598" t="str">
        <f t="shared" si="378"/>
        <v/>
      </c>
      <c r="BP910" s="598" t="str">
        <f t="shared" si="378"/>
        <v/>
      </c>
      <c r="BQ910" s="269"/>
      <c r="BR910" s="598" t="str">
        <f t="shared" si="379"/>
        <v/>
      </c>
      <c r="BS910" s="598" t="str">
        <f t="shared" si="379"/>
        <v/>
      </c>
      <c r="BT910" s="269"/>
      <c r="BU910" s="598" t="str">
        <f t="shared" si="380"/>
        <v/>
      </c>
      <c r="BV910" s="598" t="str">
        <f t="shared" si="380"/>
        <v/>
      </c>
      <c r="BW910" s="269"/>
      <c r="BX910" s="481"/>
    </row>
    <row r="911" spans="1:76" s="2" customFormat="1" ht="14">
      <c r="A911" s="159">
        <v>11</v>
      </c>
      <c r="B911" s="301" t="str">
        <f t="shared" si="369"/>
        <v xml:space="preserve">: </v>
      </c>
      <c r="C911" s="168"/>
      <c r="D911" s="162"/>
      <c r="E911" s="162"/>
      <c r="F911" s="169"/>
      <c r="G911" s="161"/>
      <c r="H911" s="162"/>
      <c r="I911" s="162"/>
      <c r="J911" s="170"/>
      <c r="K911" s="170"/>
      <c r="L911" s="170"/>
      <c r="M911" s="659" t="s">
        <v>54</v>
      </c>
      <c r="N911" s="163"/>
      <c r="O911" s="163"/>
      <c r="P911" s="165"/>
      <c r="Q911" s="365"/>
      <c r="R911" s="259" t="str">
        <f t="shared" si="381"/>
        <v/>
      </c>
      <c r="S911" s="260" t="str">
        <f>IF(R911="","",IF(R929="Y",T911,IF(R911&gt;=R921-$AA$35*R925,IF(R911&lt;=R921+$AA$35*R925,R911,""),"")))</f>
        <v/>
      </c>
      <c r="T911" s="259" t="str">
        <f t="shared" si="382"/>
        <v/>
      </c>
      <c r="U911" s="259" t="str">
        <f t="shared" si="370"/>
        <v>%</v>
      </c>
      <c r="V911" s="39"/>
      <c r="W911" s="39"/>
      <c r="Y911" s="526"/>
      <c r="Z911" s="5"/>
      <c r="AA911" s="5"/>
      <c r="AB911" s="5"/>
      <c r="AC911" s="5"/>
      <c r="AD911" s="5"/>
      <c r="AE911" s="5"/>
      <c r="AF911" s="5"/>
      <c r="AG911" s="5"/>
      <c r="AH911" s="5"/>
      <c r="AI911" s="5"/>
      <c r="AJ911" s="5"/>
      <c r="AK911" s="5"/>
      <c r="AL911" s="5"/>
      <c r="AM911" s="5"/>
      <c r="AN911" s="5"/>
      <c r="AO911" s="481"/>
      <c r="AP911" s="269"/>
      <c r="AQ911" s="269"/>
      <c r="AR911" s="600"/>
      <c r="AS911" s="269"/>
      <c r="AT911" s="598" t="str">
        <f t="shared" si="371"/>
        <v/>
      </c>
      <c r="AU911" s="598" t="str">
        <f t="shared" si="371"/>
        <v/>
      </c>
      <c r="AV911" s="269"/>
      <c r="AW911" s="598" t="str">
        <f t="shared" si="372"/>
        <v/>
      </c>
      <c r="AX911" s="598" t="str">
        <f t="shared" si="372"/>
        <v/>
      </c>
      <c r="AY911" s="269"/>
      <c r="AZ911" s="598" t="str">
        <f t="shared" si="373"/>
        <v/>
      </c>
      <c r="BA911" s="598" t="str">
        <f t="shared" si="373"/>
        <v/>
      </c>
      <c r="BB911" s="269"/>
      <c r="BC911" s="598" t="str">
        <f t="shared" si="374"/>
        <v/>
      </c>
      <c r="BD911" s="598" t="str">
        <f t="shared" si="374"/>
        <v/>
      </c>
      <c r="BE911" s="269"/>
      <c r="BF911" s="598" t="str">
        <f t="shared" si="375"/>
        <v/>
      </c>
      <c r="BG911" s="598" t="str">
        <f t="shared" si="375"/>
        <v/>
      </c>
      <c r="BH911" s="269"/>
      <c r="BI911" s="598" t="str">
        <f t="shared" si="376"/>
        <v/>
      </c>
      <c r="BJ911" s="598" t="str">
        <f t="shared" si="376"/>
        <v/>
      </c>
      <c r="BK911" s="269"/>
      <c r="BL911" s="598" t="str">
        <f t="shared" si="377"/>
        <v/>
      </c>
      <c r="BM911" s="598" t="str">
        <f t="shared" si="377"/>
        <v/>
      </c>
      <c r="BN911" s="269"/>
      <c r="BO911" s="598" t="str">
        <f t="shared" si="378"/>
        <v/>
      </c>
      <c r="BP911" s="598" t="str">
        <f t="shared" si="378"/>
        <v/>
      </c>
      <c r="BQ911" s="269"/>
      <c r="BR911" s="598" t="str">
        <f t="shared" si="379"/>
        <v/>
      </c>
      <c r="BS911" s="598" t="str">
        <f t="shared" si="379"/>
        <v/>
      </c>
      <c r="BT911" s="269"/>
      <c r="BU911" s="598" t="str">
        <f t="shared" si="380"/>
        <v/>
      </c>
      <c r="BV911" s="598" t="str">
        <f t="shared" si="380"/>
        <v/>
      </c>
      <c r="BW911" s="269"/>
      <c r="BX911" s="481"/>
    </row>
    <row r="912" spans="1:76" s="2" customFormat="1" ht="14">
      <c r="A912" s="159">
        <v>12</v>
      </c>
      <c r="B912" s="301" t="str">
        <f t="shared" si="369"/>
        <v xml:space="preserve">: </v>
      </c>
      <c r="C912" s="169"/>
      <c r="D912" s="169"/>
      <c r="E912" s="169"/>
      <c r="F912" s="169"/>
      <c r="G912" s="161"/>
      <c r="H912" s="162"/>
      <c r="I912" s="162"/>
      <c r="J912" s="170"/>
      <c r="K912" s="170"/>
      <c r="L912" s="170"/>
      <c r="M912" s="659" t="s">
        <v>54</v>
      </c>
      <c r="N912" s="163"/>
      <c r="O912" s="163"/>
      <c r="P912" s="165"/>
      <c r="Q912" s="365"/>
      <c r="R912" s="259" t="str">
        <f t="shared" si="381"/>
        <v/>
      </c>
      <c r="S912" s="260" t="str">
        <f>IF(R912="","",IF(R929="Y",T912,IF(R912&gt;=R921-$AA$35*R925,IF(R912&lt;=R921+$AA$35*R925,R912,""),"")))</f>
        <v/>
      </c>
      <c r="T912" s="259" t="str">
        <f t="shared" si="382"/>
        <v/>
      </c>
      <c r="U912" s="259" t="str">
        <f t="shared" si="370"/>
        <v>%</v>
      </c>
      <c r="V912" s="39"/>
      <c r="W912" s="39"/>
      <c r="Y912" s="526"/>
      <c r="Z912" s="5"/>
      <c r="AA912" s="5"/>
      <c r="AB912" s="5"/>
      <c r="AC912" s="5"/>
      <c r="AD912" s="5"/>
      <c r="AE912" s="5"/>
      <c r="AF912" s="5"/>
      <c r="AG912" s="5"/>
      <c r="AH912" s="5"/>
      <c r="AI912" s="5"/>
      <c r="AJ912" s="5"/>
      <c r="AK912" s="5"/>
      <c r="AL912" s="5"/>
      <c r="AM912" s="5"/>
      <c r="AN912" s="5"/>
      <c r="AO912" s="481"/>
      <c r="AP912" s="269"/>
      <c r="AQ912" s="269"/>
      <c r="AR912" s="600"/>
      <c r="AS912" s="269"/>
      <c r="AT912" s="598" t="str">
        <f t="shared" si="371"/>
        <v/>
      </c>
      <c r="AU912" s="598" t="str">
        <f t="shared" si="371"/>
        <v/>
      </c>
      <c r="AV912" s="269"/>
      <c r="AW912" s="598" t="str">
        <f t="shared" si="372"/>
        <v/>
      </c>
      <c r="AX912" s="598" t="str">
        <f t="shared" si="372"/>
        <v/>
      </c>
      <c r="AY912" s="269"/>
      <c r="AZ912" s="598" t="str">
        <f t="shared" si="373"/>
        <v/>
      </c>
      <c r="BA912" s="598" t="str">
        <f t="shared" si="373"/>
        <v/>
      </c>
      <c r="BB912" s="269"/>
      <c r="BC912" s="598" t="str">
        <f t="shared" si="374"/>
        <v/>
      </c>
      <c r="BD912" s="598" t="str">
        <f t="shared" si="374"/>
        <v/>
      </c>
      <c r="BE912" s="269"/>
      <c r="BF912" s="598" t="str">
        <f t="shared" si="375"/>
        <v/>
      </c>
      <c r="BG912" s="598" t="str">
        <f t="shared" si="375"/>
        <v/>
      </c>
      <c r="BH912" s="269"/>
      <c r="BI912" s="598" t="str">
        <f t="shared" si="376"/>
        <v/>
      </c>
      <c r="BJ912" s="598" t="str">
        <f t="shared" si="376"/>
        <v/>
      </c>
      <c r="BK912" s="269"/>
      <c r="BL912" s="598" t="str">
        <f t="shared" si="377"/>
        <v/>
      </c>
      <c r="BM912" s="598" t="str">
        <f t="shared" si="377"/>
        <v/>
      </c>
      <c r="BN912" s="269"/>
      <c r="BO912" s="598" t="str">
        <f t="shared" si="378"/>
        <v/>
      </c>
      <c r="BP912" s="598" t="str">
        <f t="shared" si="378"/>
        <v/>
      </c>
      <c r="BQ912" s="269"/>
      <c r="BR912" s="598" t="str">
        <f t="shared" si="379"/>
        <v/>
      </c>
      <c r="BS912" s="598" t="str">
        <f t="shared" si="379"/>
        <v/>
      </c>
      <c r="BT912" s="269"/>
      <c r="BU912" s="598" t="str">
        <f t="shared" si="380"/>
        <v/>
      </c>
      <c r="BV912" s="598" t="str">
        <f t="shared" si="380"/>
        <v/>
      </c>
      <c r="BW912" s="269"/>
      <c r="BX912" s="481"/>
    </row>
    <row r="913" spans="1:76" s="2" customFormat="1" ht="14">
      <c r="A913" s="159">
        <v>13</v>
      </c>
      <c r="B913" s="301" t="str">
        <f t="shared" si="369"/>
        <v xml:space="preserve">: </v>
      </c>
      <c r="C913" s="169"/>
      <c r="D913" s="169"/>
      <c r="E913" s="169"/>
      <c r="F913" s="169"/>
      <c r="G913" s="161"/>
      <c r="H913" s="162"/>
      <c r="I913" s="162"/>
      <c r="J913" s="170"/>
      <c r="K913" s="170"/>
      <c r="L913" s="170"/>
      <c r="M913" s="659" t="s">
        <v>54</v>
      </c>
      <c r="N913" s="163"/>
      <c r="O913" s="163"/>
      <c r="P913" s="165"/>
      <c r="Q913" s="365"/>
      <c r="R913" s="259" t="str">
        <f t="shared" si="381"/>
        <v/>
      </c>
      <c r="S913" s="260" t="str">
        <f>IF(R913="","",IF(R929="Y",T913,IF(R913&gt;=R921-$AA$35*R925,IF(R913&lt;=R921+$AA$35*R925,R913,""),"")))</f>
        <v/>
      </c>
      <c r="T913" s="259" t="str">
        <f t="shared" si="382"/>
        <v/>
      </c>
      <c r="U913" s="259" t="str">
        <f t="shared" si="370"/>
        <v>%</v>
      </c>
      <c r="V913" s="39"/>
      <c r="W913" s="39"/>
      <c r="Y913" s="526"/>
      <c r="Z913" s="5"/>
      <c r="AA913" s="5"/>
      <c r="AB913" s="5"/>
      <c r="AC913" s="5"/>
      <c r="AD913" s="5"/>
      <c r="AE913" s="5"/>
      <c r="AF913" s="5"/>
      <c r="AG913" s="5"/>
      <c r="AH913" s="5"/>
      <c r="AI913" s="5"/>
      <c r="AJ913" s="5"/>
      <c r="AK913" s="5"/>
      <c r="AL913" s="5"/>
      <c r="AM913" s="5"/>
      <c r="AN913" s="5"/>
      <c r="AO913" s="481"/>
      <c r="AP913" s="269"/>
      <c r="AQ913" s="269"/>
      <c r="AR913" s="600"/>
      <c r="AS913" s="269"/>
      <c r="AT913" s="598" t="str">
        <f t="shared" si="371"/>
        <v/>
      </c>
      <c r="AU913" s="598" t="str">
        <f t="shared" si="371"/>
        <v/>
      </c>
      <c r="AV913" s="269"/>
      <c r="AW913" s="598" t="str">
        <f t="shared" si="372"/>
        <v/>
      </c>
      <c r="AX913" s="598" t="str">
        <f t="shared" si="372"/>
        <v/>
      </c>
      <c r="AY913" s="269"/>
      <c r="AZ913" s="598" t="str">
        <f t="shared" si="373"/>
        <v/>
      </c>
      <c r="BA913" s="598" t="str">
        <f t="shared" si="373"/>
        <v/>
      </c>
      <c r="BB913" s="269"/>
      <c r="BC913" s="598" t="str">
        <f t="shared" si="374"/>
        <v/>
      </c>
      <c r="BD913" s="598" t="str">
        <f t="shared" si="374"/>
        <v/>
      </c>
      <c r="BE913" s="269"/>
      <c r="BF913" s="598" t="str">
        <f t="shared" si="375"/>
        <v/>
      </c>
      <c r="BG913" s="598" t="str">
        <f t="shared" si="375"/>
        <v/>
      </c>
      <c r="BH913" s="269"/>
      <c r="BI913" s="598" t="str">
        <f t="shared" si="376"/>
        <v/>
      </c>
      <c r="BJ913" s="598" t="str">
        <f t="shared" si="376"/>
        <v/>
      </c>
      <c r="BK913" s="269"/>
      <c r="BL913" s="598" t="str">
        <f t="shared" si="377"/>
        <v/>
      </c>
      <c r="BM913" s="598" t="str">
        <f t="shared" si="377"/>
        <v/>
      </c>
      <c r="BN913" s="269"/>
      <c r="BO913" s="598" t="str">
        <f t="shared" si="378"/>
        <v/>
      </c>
      <c r="BP913" s="598" t="str">
        <f t="shared" si="378"/>
        <v/>
      </c>
      <c r="BQ913" s="269"/>
      <c r="BR913" s="598" t="str">
        <f t="shared" si="379"/>
        <v/>
      </c>
      <c r="BS913" s="598" t="str">
        <f t="shared" si="379"/>
        <v/>
      </c>
      <c r="BT913" s="269"/>
      <c r="BU913" s="598" t="str">
        <f t="shared" si="380"/>
        <v/>
      </c>
      <c r="BV913" s="598" t="str">
        <f t="shared" si="380"/>
        <v/>
      </c>
      <c r="BW913" s="269"/>
      <c r="BX913" s="481"/>
    </row>
    <row r="914" spans="1:76" s="2" customFormat="1" ht="14">
      <c r="A914" s="159">
        <v>14</v>
      </c>
      <c r="B914" s="301" t="str">
        <f t="shared" si="369"/>
        <v xml:space="preserve">: </v>
      </c>
      <c r="C914" s="169"/>
      <c r="D914" s="169"/>
      <c r="E914" s="169"/>
      <c r="F914" s="169"/>
      <c r="G914" s="161"/>
      <c r="H914" s="162"/>
      <c r="I914" s="162"/>
      <c r="J914" s="170"/>
      <c r="K914" s="170"/>
      <c r="L914" s="170"/>
      <c r="M914" s="659" t="s">
        <v>54</v>
      </c>
      <c r="N914" s="163"/>
      <c r="O914" s="163"/>
      <c r="P914" s="165"/>
      <c r="Q914" s="365"/>
      <c r="R914" s="259" t="str">
        <f t="shared" si="381"/>
        <v/>
      </c>
      <c r="S914" s="260" t="str">
        <f>IF(R914="","",IF(R929="Y",T914,IF(R914&gt;=R921-$AA$35*R925,IF(R914&lt;=R921+$AA$35*R925,R914,""),"")))</f>
        <v/>
      </c>
      <c r="T914" s="259" t="str">
        <f t="shared" si="382"/>
        <v/>
      </c>
      <c r="U914" s="259" t="str">
        <f t="shared" si="370"/>
        <v>%</v>
      </c>
      <c r="V914" s="39"/>
      <c r="W914" s="39"/>
      <c r="Y914" s="526"/>
      <c r="Z914" s="5"/>
      <c r="AA914" s="5"/>
      <c r="AB914" s="5"/>
      <c r="AC914" s="5"/>
      <c r="AD914" s="5"/>
      <c r="AE914" s="5"/>
      <c r="AF914" s="5"/>
      <c r="AG914" s="5"/>
      <c r="AH914" s="5"/>
      <c r="AI914" s="5"/>
      <c r="AJ914" s="5"/>
      <c r="AK914" s="5"/>
      <c r="AL914" s="5"/>
      <c r="AM914" s="5"/>
      <c r="AN914" s="5"/>
      <c r="AO914" s="481"/>
      <c r="AP914" s="269"/>
      <c r="AQ914" s="269"/>
      <c r="AR914" s="600"/>
      <c r="AS914" s="269"/>
      <c r="AT914" s="598" t="str">
        <f t="shared" si="371"/>
        <v/>
      </c>
      <c r="AU914" s="598" t="str">
        <f t="shared" si="371"/>
        <v/>
      </c>
      <c r="AV914" s="269"/>
      <c r="AW914" s="598" t="str">
        <f t="shared" si="372"/>
        <v/>
      </c>
      <c r="AX914" s="598" t="str">
        <f t="shared" si="372"/>
        <v/>
      </c>
      <c r="AY914" s="269"/>
      <c r="AZ914" s="598" t="str">
        <f t="shared" si="373"/>
        <v/>
      </c>
      <c r="BA914" s="598" t="str">
        <f t="shared" si="373"/>
        <v/>
      </c>
      <c r="BB914" s="269"/>
      <c r="BC914" s="598" t="str">
        <f t="shared" si="374"/>
        <v/>
      </c>
      <c r="BD914" s="598" t="str">
        <f t="shared" si="374"/>
        <v/>
      </c>
      <c r="BE914" s="269"/>
      <c r="BF914" s="598" t="str">
        <f t="shared" si="375"/>
        <v/>
      </c>
      <c r="BG914" s="598" t="str">
        <f t="shared" si="375"/>
        <v/>
      </c>
      <c r="BH914" s="269"/>
      <c r="BI914" s="598" t="str">
        <f t="shared" si="376"/>
        <v/>
      </c>
      <c r="BJ914" s="598" t="str">
        <f t="shared" si="376"/>
        <v/>
      </c>
      <c r="BK914" s="269"/>
      <c r="BL914" s="598" t="str">
        <f t="shared" si="377"/>
        <v/>
      </c>
      <c r="BM914" s="598" t="str">
        <f t="shared" si="377"/>
        <v/>
      </c>
      <c r="BN914" s="269"/>
      <c r="BO914" s="598" t="str">
        <f t="shared" si="378"/>
        <v/>
      </c>
      <c r="BP914" s="598" t="str">
        <f t="shared" si="378"/>
        <v/>
      </c>
      <c r="BQ914" s="269"/>
      <c r="BR914" s="598" t="str">
        <f t="shared" si="379"/>
        <v/>
      </c>
      <c r="BS914" s="598" t="str">
        <f t="shared" si="379"/>
        <v/>
      </c>
      <c r="BT914" s="269"/>
      <c r="BU914" s="598" t="str">
        <f t="shared" si="380"/>
        <v/>
      </c>
      <c r="BV914" s="598" t="str">
        <f t="shared" si="380"/>
        <v/>
      </c>
      <c r="BW914" s="269"/>
      <c r="BX914" s="481"/>
    </row>
    <row r="915" spans="1:76" s="2" customFormat="1" ht="14">
      <c r="A915" s="159">
        <v>15</v>
      </c>
      <c r="B915" s="301" t="str">
        <f t="shared" si="369"/>
        <v xml:space="preserve">: </v>
      </c>
      <c r="C915" s="169"/>
      <c r="D915" s="169"/>
      <c r="E915" s="169"/>
      <c r="F915" s="169"/>
      <c r="G915" s="161"/>
      <c r="H915" s="162"/>
      <c r="I915" s="162"/>
      <c r="J915" s="170"/>
      <c r="K915" s="170"/>
      <c r="L915" s="170"/>
      <c r="M915" s="659" t="s">
        <v>54</v>
      </c>
      <c r="N915" s="163"/>
      <c r="O915" s="163"/>
      <c r="P915" s="165"/>
      <c r="Q915" s="365"/>
      <c r="R915" s="259" t="str">
        <f t="shared" si="381"/>
        <v/>
      </c>
      <c r="S915" s="260" t="str">
        <f>IF(R915="","",IF(R929="Y",T915,IF(R915&gt;=R921-$AA$35*R925,IF(R915&lt;=R921+$AA$35*R925,R915,""),"")))</f>
        <v/>
      </c>
      <c r="T915" s="259" t="str">
        <f t="shared" si="382"/>
        <v/>
      </c>
      <c r="U915" s="259" t="str">
        <f t="shared" si="370"/>
        <v>%</v>
      </c>
      <c r="V915" s="39"/>
      <c r="W915" s="39"/>
      <c r="Y915" s="526"/>
      <c r="Z915" s="5"/>
      <c r="AA915" s="5"/>
      <c r="AB915" s="5"/>
      <c r="AC915" s="5"/>
      <c r="AD915" s="5"/>
      <c r="AE915" s="5"/>
      <c r="AF915" s="5"/>
      <c r="AG915" s="5"/>
      <c r="AH915" s="5"/>
      <c r="AI915" s="5"/>
      <c r="AJ915" s="5"/>
      <c r="AK915" s="5"/>
      <c r="AL915" s="5"/>
      <c r="AM915" s="5"/>
      <c r="AN915" s="5"/>
      <c r="AO915" s="481"/>
      <c r="AP915" s="269"/>
      <c r="AQ915" s="269"/>
      <c r="AR915" s="600"/>
      <c r="AS915" s="269"/>
      <c r="AT915" s="598" t="str">
        <f t="shared" si="371"/>
        <v/>
      </c>
      <c r="AU915" s="598" t="str">
        <f t="shared" si="371"/>
        <v/>
      </c>
      <c r="AV915" s="269"/>
      <c r="AW915" s="598" t="str">
        <f t="shared" si="372"/>
        <v/>
      </c>
      <c r="AX915" s="598" t="str">
        <f t="shared" si="372"/>
        <v/>
      </c>
      <c r="AY915" s="269"/>
      <c r="AZ915" s="598" t="str">
        <f t="shared" si="373"/>
        <v/>
      </c>
      <c r="BA915" s="598" t="str">
        <f t="shared" si="373"/>
        <v/>
      </c>
      <c r="BB915" s="269"/>
      <c r="BC915" s="598" t="str">
        <f t="shared" si="374"/>
        <v/>
      </c>
      <c r="BD915" s="598" t="str">
        <f t="shared" si="374"/>
        <v/>
      </c>
      <c r="BE915" s="269"/>
      <c r="BF915" s="598" t="str">
        <f t="shared" si="375"/>
        <v/>
      </c>
      <c r="BG915" s="598" t="str">
        <f t="shared" si="375"/>
        <v/>
      </c>
      <c r="BH915" s="269"/>
      <c r="BI915" s="598" t="str">
        <f t="shared" si="376"/>
        <v/>
      </c>
      <c r="BJ915" s="598" t="str">
        <f t="shared" si="376"/>
        <v/>
      </c>
      <c r="BK915" s="269"/>
      <c r="BL915" s="598" t="str">
        <f t="shared" si="377"/>
        <v/>
      </c>
      <c r="BM915" s="598" t="str">
        <f t="shared" si="377"/>
        <v/>
      </c>
      <c r="BN915" s="269"/>
      <c r="BO915" s="598" t="str">
        <f t="shared" si="378"/>
        <v/>
      </c>
      <c r="BP915" s="598" t="str">
        <f t="shared" si="378"/>
        <v/>
      </c>
      <c r="BQ915" s="269"/>
      <c r="BR915" s="598" t="str">
        <f t="shared" si="379"/>
        <v/>
      </c>
      <c r="BS915" s="598" t="str">
        <f t="shared" si="379"/>
        <v/>
      </c>
      <c r="BT915" s="269"/>
      <c r="BU915" s="598" t="str">
        <f t="shared" si="380"/>
        <v/>
      </c>
      <c r="BV915" s="598" t="str">
        <f t="shared" si="380"/>
        <v/>
      </c>
      <c r="BW915" s="269"/>
      <c r="BX915" s="481"/>
    </row>
    <row r="916" spans="1:76" s="2" customFormat="1" ht="14">
      <c r="A916" s="159">
        <v>16</v>
      </c>
      <c r="B916" s="301" t="str">
        <f t="shared" si="369"/>
        <v xml:space="preserve">: </v>
      </c>
      <c r="C916" s="169"/>
      <c r="D916" s="169"/>
      <c r="E916" s="169"/>
      <c r="F916" s="169"/>
      <c r="G916" s="161"/>
      <c r="H916" s="162"/>
      <c r="I916" s="162"/>
      <c r="J916" s="170"/>
      <c r="K916" s="170"/>
      <c r="L916" s="170"/>
      <c r="M916" s="659" t="s">
        <v>54</v>
      </c>
      <c r="N916" s="163"/>
      <c r="O916" s="163"/>
      <c r="P916" s="165"/>
      <c r="Q916" s="365"/>
      <c r="R916" s="259" t="str">
        <f t="shared" si="381"/>
        <v/>
      </c>
      <c r="S916" s="260" t="str">
        <f>IF(R916="","",IF(R929="Y",T916,IF(R916&gt;=R921-$AA$35*R925,IF(R916&lt;=R921+$AA$35*R925,R916,""),"")))</f>
        <v/>
      </c>
      <c r="T916" s="259" t="str">
        <f t="shared" si="382"/>
        <v/>
      </c>
      <c r="U916" s="259" t="str">
        <f t="shared" si="370"/>
        <v>%</v>
      </c>
      <c r="V916" s="39"/>
      <c r="W916" s="39"/>
      <c r="Y916" s="526"/>
      <c r="Z916" s="5"/>
      <c r="AA916" s="5"/>
      <c r="AB916" s="5"/>
      <c r="AC916" s="5"/>
      <c r="AD916" s="5"/>
      <c r="AE916" s="5"/>
      <c r="AF916" s="5"/>
      <c r="AG916" s="5"/>
      <c r="AH916" s="5"/>
      <c r="AI916" s="5"/>
      <c r="AJ916" s="5"/>
      <c r="AK916" s="5"/>
      <c r="AL916" s="5"/>
      <c r="AM916" s="5"/>
      <c r="AN916" s="5"/>
      <c r="AO916" s="481"/>
      <c r="AP916" s="269"/>
      <c r="AQ916" s="269"/>
      <c r="AR916" s="600"/>
      <c r="AS916" s="269"/>
      <c r="AT916" s="598" t="str">
        <f t="shared" si="371"/>
        <v/>
      </c>
      <c r="AU916" s="598" t="str">
        <f t="shared" si="371"/>
        <v/>
      </c>
      <c r="AV916" s="269"/>
      <c r="AW916" s="598" t="str">
        <f t="shared" si="372"/>
        <v/>
      </c>
      <c r="AX916" s="598" t="str">
        <f t="shared" si="372"/>
        <v/>
      </c>
      <c r="AY916" s="269"/>
      <c r="AZ916" s="598" t="str">
        <f t="shared" si="373"/>
        <v/>
      </c>
      <c r="BA916" s="598" t="str">
        <f t="shared" si="373"/>
        <v/>
      </c>
      <c r="BB916" s="269"/>
      <c r="BC916" s="598" t="str">
        <f t="shared" si="374"/>
        <v/>
      </c>
      <c r="BD916" s="598" t="str">
        <f t="shared" si="374"/>
        <v/>
      </c>
      <c r="BE916" s="269"/>
      <c r="BF916" s="598" t="str">
        <f t="shared" si="375"/>
        <v/>
      </c>
      <c r="BG916" s="598" t="str">
        <f t="shared" si="375"/>
        <v/>
      </c>
      <c r="BH916" s="269"/>
      <c r="BI916" s="598" t="str">
        <f t="shared" si="376"/>
        <v/>
      </c>
      <c r="BJ916" s="598" t="str">
        <f t="shared" si="376"/>
        <v/>
      </c>
      <c r="BK916" s="269"/>
      <c r="BL916" s="598" t="str">
        <f t="shared" si="377"/>
        <v/>
      </c>
      <c r="BM916" s="598" t="str">
        <f t="shared" si="377"/>
        <v/>
      </c>
      <c r="BN916" s="269"/>
      <c r="BO916" s="598" t="str">
        <f t="shared" si="378"/>
        <v/>
      </c>
      <c r="BP916" s="598" t="str">
        <f t="shared" si="378"/>
        <v/>
      </c>
      <c r="BQ916" s="269"/>
      <c r="BR916" s="598" t="str">
        <f t="shared" si="379"/>
        <v/>
      </c>
      <c r="BS916" s="598" t="str">
        <f t="shared" si="379"/>
        <v/>
      </c>
      <c r="BT916" s="269"/>
      <c r="BU916" s="598" t="str">
        <f t="shared" si="380"/>
        <v/>
      </c>
      <c r="BV916" s="598" t="str">
        <f t="shared" si="380"/>
        <v/>
      </c>
      <c r="BW916" s="269"/>
      <c r="BX916" s="481"/>
    </row>
    <row r="917" spans="1:76" s="2" customFormat="1" ht="14">
      <c r="A917" s="159">
        <v>17</v>
      </c>
      <c r="B917" s="301" t="str">
        <f t="shared" si="369"/>
        <v xml:space="preserve">: </v>
      </c>
      <c r="C917" s="168"/>
      <c r="D917" s="162"/>
      <c r="E917" s="162"/>
      <c r="F917" s="169"/>
      <c r="G917" s="161"/>
      <c r="H917" s="162"/>
      <c r="I917" s="162"/>
      <c r="J917" s="170"/>
      <c r="K917" s="170"/>
      <c r="L917" s="170"/>
      <c r="M917" s="659" t="s">
        <v>54</v>
      </c>
      <c r="N917" s="163"/>
      <c r="O917" s="163"/>
      <c r="P917" s="165"/>
      <c r="Q917" s="365"/>
      <c r="R917" s="259" t="str">
        <f t="shared" si="381"/>
        <v/>
      </c>
      <c r="S917" s="260" t="str">
        <f>IF(R917="","",IF(R929="Y",T917,IF(R917&gt;=R921-$AA$35*R925,IF(R917&lt;=R921+$AA$35*R925,R917,""),"")))</f>
        <v/>
      </c>
      <c r="T917" s="259" t="str">
        <f t="shared" si="382"/>
        <v/>
      </c>
      <c r="U917" s="259" t="str">
        <f t="shared" si="370"/>
        <v>%</v>
      </c>
      <c r="V917" s="39"/>
      <c r="W917" s="39"/>
      <c r="Y917" s="526"/>
      <c r="Z917" s="5"/>
      <c r="AA917" s="5"/>
      <c r="AB917" s="5"/>
      <c r="AC917" s="5"/>
      <c r="AD917" s="5"/>
      <c r="AE917" s="5"/>
      <c r="AF917" s="5"/>
      <c r="AG917" s="5"/>
      <c r="AH917" s="5"/>
      <c r="AI917" s="5"/>
      <c r="AJ917" s="5"/>
      <c r="AK917" s="5"/>
      <c r="AL917" s="5"/>
      <c r="AM917" s="5"/>
      <c r="AN917" s="5"/>
      <c r="AO917" s="481"/>
      <c r="AP917" s="269"/>
      <c r="AQ917" s="269"/>
      <c r="AR917" s="600"/>
      <c r="AS917" s="269"/>
      <c r="AT917" s="598" t="str">
        <f t="shared" si="371"/>
        <v/>
      </c>
      <c r="AU917" s="598" t="str">
        <f t="shared" si="371"/>
        <v/>
      </c>
      <c r="AV917" s="269"/>
      <c r="AW917" s="598" t="str">
        <f t="shared" si="372"/>
        <v/>
      </c>
      <c r="AX917" s="598" t="str">
        <f t="shared" si="372"/>
        <v/>
      </c>
      <c r="AY917" s="269"/>
      <c r="AZ917" s="598" t="str">
        <f t="shared" si="373"/>
        <v/>
      </c>
      <c r="BA917" s="598" t="str">
        <f t="shared" si="373"/>
        <v/>
      </c>
      <c r="BB917" s="269"/>
      <c r="BC917" s="598" t="str">
        <f t="shared" si="374"/>
        <v/>
      </c>
      <c r="BD917" s="598" t="str">
        <f t="shared" si="374"/>
        <v/>
      </c>
      <c r="BE917" s="269"/>
      <c r="BF917" s="598" t="str">
        <f t="shared" si="375"/>
        <v/>
      </c>
      <c r="BG917" s="598" t="str">
        <f t="shared" si="375"/>
        <v/>
      </c>
      <c r="BH917" s="269"/>
      <c r="BI917" s="598" t="str">
        <f t="shared" si="376"/>
        <v/>
      </c>
      <c r="BJ917" s="598" t="str">
        <f t="shared" si="376"/>
        <v/>
      </c>
      <c r="BK917" s="269"/>
      <c r="BL917" s="598" t="str">
        <f t="shared" si="377"/>
        <v/>
      </c>
      <c r="BM917" s="598" t="str">
        <f t="shared" si="377"/>
        <v/>
      </c>
      <c r="BN917" s="269"/>
      <c r="BO917" s="598" t="str">
        <f t="shared" si="378"/>
        <v/>
      </c>
      <c r="BP917" s="598" t="str">
        <f t="shared" si="378"/>
        <v/>
      </c>
      <c r="BQ917" s="269"/>
      <c r="BR917" s="598" t="str">
        <f t="shared" si="379"/>
        <v/>
      </c>
      <c r="BS917" s="598" t="str">
        <f t="shared" si="379"/>
        <v/>
      </c>
      <c r="BT917" s="269"/>
      <c r="BU917" s="598" t="str">
        <f t="shared" si="380"/>
        <v/>
      </c>
      <c r="BV917" s="598" t="str">
        <f t="shared" si="380"/>
        <v/>
      </c>
      <c r="BW917" s="269"/>
      <c r="BX917" s="481"/>
    </row>
    <row r="918" spans="1:76" s="2" customFormat="1" ht="14">
      <c r="A918" s="159">
        <v>18</v>
      </c>
      <c r="B918" s="301" t="str">
        <f t="shared" si="369"/>
        <v xml:space="preserve">: </v>
      </c>
      <c r="C918" s="168"/>
      <c r="D918" s="162"/>
      <c r="E918" s="162"/>
      <c r="F918" s="169"/>
      <c r="G918" s="161"/>
      <c r="H918" s="162"/>
      <c r="I918" s="162"/>
      <c r="J918" s="170"/>
      <c r="K918" s="170"/>
      <c r="L918" s="170"/>
      <c r="M918" s="659" t="s">
        <v>54</v>
      </c>
      <c r="N918" s="163"/>
      <c r="O918" s="163"/>
      <c r="P918" s="165"/>
      <c r="Q918" s="365"/>
      <c r="R918" s="259" t="str">
        <f t="shared" si="381"/>
        <v/>
      </c>
      <c r="S918" s="260" t="str">
        <f>IF(R918="","",IF(R929="Y",T918,IF(R918&gt;=R921-$AA$35*R925,IF(R918&lt;=R921+$AA$35*R925,R918,""),"")))</f>
        <v/>
      </c>
      <c r="T918" s="259" t="str">
        <f t="shared" si="382"/>
        <v/>
      </c>
      <c r="U918" s="259" t="str">
        <f t="shared" si="370"/>
        <v>%</v>
      </c>
      <c r="V918" s="39"/>
      <c r="W918" s="39"/>
      <c r="Y918" s="526"/>
      <c r="Z918" s="5"/>
      <c r="AA918" s="5"/>
      <c r="AB918" s="5"/>
      <c r="AC918" s="5"/>
      <c r="AD918" s="5"/>
      <c r="AE918" s="5"/>
      <c r="AF918" s="5"/>
      <c r="AG918" s="5"/>
      <c r="AH918" s="5"/>
      <c r="AI918" s="5"/>
      <c r="AJ918" s="5"/>
      <c r="AK918" s="5"/>
      <c r="AL918" s="5"/>
      <c r="AM918" s="5"/>
      <c r="AN918" s="5"/>
      <c r="AO918" s="481"/>
      <c r="AP918" s="269"/>
      <c r="AQ918" s="269"/>
      <c r="AR918" s="600"/>
      <c r="AS918" s="269"/>
      <c r="AT918" s="598" t="str">
        <f t="shared" si="371"/>
        <v/>
      </c>
      <c r="AU918" s="598" t="str">
        <f t="shared" si="371"/>
        <v/>
      </c>
      <c r="AV918" s="269"/>
      <c r="AW918" s="598" t="str">
        <f t="shared" si="372"/>
        <v/>
      </c>
      <c r="AX918" s="598" t="str">
        <f t="shared" si="372"/>
        <v/>
      </c>
      <c r="AY918" s="269"/>
      <c r="AZ918" s="598" t="str">
        <f t="shared" si="373"/>
        <v/>
      </c>
      <c r="BA918" s="598" t="str">
        <f t="shared" si="373"/>
        <v/>
      </c>
      <c r="BB918" s="269"/>
      <c r="BC918" s="598" t="str">
        <f t="shared" si="374"/>
        <v/>
      </c>
      <c r="BD918" s="598" t="str">
        <f t="shared" si="374"/>
        <v/>
      </c>
      <c r="BE918" s="269"/>
      <c r="BF918" s="598" t="str">
        <f t="shared" si="375"/>
        <v/>
      </c>
      <c r="BG918" s="598" t="str">
        <f t="shared" si="375"/>
        <v/>
      </c>
      <c r="BH918" s="269"/>
      <c r="BI918" s="598" t="str">
        <f t="shared" si="376"/>
        <v/>
      </c>
      <c r="BJ918" s="598" t="str">
        <f t="shared" si="376"/>
        <v/>
      </c>
      <c r="BK918" s="269"/>
      <c r="BL918" s="598" t="str">
        <f t="shared" si="377"/>
        <v/>
      </c>
      <c r="BM918" s="598" t="str">
        <f t="shared" si="377"/>
        <v/>
      </c>
      <c r="BN918" s="269"/>
      <c r="BO918" s="598" t="str">
        <f t="shared" si="378"/>
        <v/>
      </c>
      <c r="BP918" s="598" t="str">
        <f t="shared" si="378"/>
        <v/>
      </c>
      <c r="BQ918" s="269"/>
      <c r="BR918" s="598" t="str">
        <f t="shared" si="379"/>
        <v/>
      </c>
      <c r="BS918" s="598" t="str">
        <f t="shared" si="379"/>
        <v/>
      </c>
      <c r="BT918" s="269"/>
      <c r="BU918" s="598" t="str">
        <f t="shared" si="380"/>
        <v/>
      </c>
      <c r="BV918" s="598" t="str">
        <f t="shared" si="380"/>
        <v/>
      </c>
      <c r="BW918" s="269"/>
      <c r="BX918" s="481"/>
    </row>
    <row r="919" spans="1:76" s="2" customFormat="1" ht="14">
      <c r="A919" s="159">
        <v>19</v>
      </c>
      <c r="B919" s="301" t="str">
        <f t="shared" si="369"/>
        <v xml:space="preserve">: </v>
      </c>
      <c r="C919" s="168"/>
      <c r="D919" s="162"/>
      <c r="E919" s="162"/>
      <c r="F919" s="169"/>
      <c r="G919" s="161"/>
      <c r="H919" s="162"/>
      <c r="I919" s="162"/>
      <c r="J919" s="170"/>
      <c r="K919" s="170"/>
      <c r="L919" s="170"/>
      <c r="M919" s="659" t="s">
        <v>54</v>
      </c>
      <c r="N919" s="163"/>
      <c r="O919" s="163"/>
      <c r="P919" s="165"/>
      <c r="Q919" s="365"/>
      <c r="R919" s="259" t="str">
        <f t="shared" si="381"/>
        <v/>
      </c>
      <c r="S919" s="260" t="str">
        <f>IF(R919="","",IF(R929="Y",T919,IF(R919&gt;=R921-$AA$35*R925,IF(R919&lt;=R921+$AA$35*R925,R919,""),"")))</f>
        <v/>
      </c>
      <c r="T919" s="259" t="str">
        <f t="shared" si="382"/>
        <v/>
      </c>
      <c r="U919" s="259" t="str">
        <f t="shared" si="370"/>
        <v>%</v>
      </c>
      <c r="V919" s="39"/>
      <c r="W919" s="39"/>
      <c r="Y919" s="526"/>
      <c r="Z919" s="5"/>
      <c r="AA919" s="5"/>
      <c r="AB919" s="5"/>
      <c r="AC919" s="5"/>
      <c r="AD919" s="5"/>
      <c r="AE919" s="5"/>
      <c r="AF919" s="5"/>
      <c r="AG919" s="5"/>
      <c r="AH919" s="5"/>
      <c r="AI919" s="5"/>
      <c r="AJ919" s="5"/>
      <c r="AK919" s="5"/>
      <c r="AL919" s="5"/>
      <c r="AM919" s="5"/>
      <c r="AN919" s="5"/>
      <c r="AO919" s="481"/>
      <c r="AP919" s="269"/>
      <c r="AQ919" s="269"/>
      <c r="AR919" s="600"/>
      <c r="AS919" s="269"/>
      <c r="AT919" s="598" t="str">
        <f t="shared" si="371"/>
        <v/>
      </c>
      <c r="AU919" s="598" t="str">
        <f t="shared" si="371"/>
        <v/>
      </c>
      <c r="AV919" s="269"/>
      <c r="AW919" s="598" t="str">
        <f t="shared" si="372"/>
        <v/>
      </c>
      <c r="AX919" s="598" t="str">
        <f t="shared" si="372"/>
        <v/>
      </c>
      <c r="AY919" s="269"/>
      <c r="AZ919" s="598" t="str">
        <f t="shared" si="373"/>
        <v/>
      </c>
      <c r="BA919" s="598" t="str">
        <f t="shared" si="373"/>
        <v/>
      </c>
      <c r="BB919" s="269"/>
      <c r="BC919" s="598" t="str">
        <f t="shared" si="374"/>
        <v/>
      </c>
      <c r="BD919" s="598" t="str">
        <f t="shared" si="374"/>
        <v/>
      </c>
      <c r="BE919" s="269"/>
      <c r="BF919" s="598" t="str">
        <f t="shared" si="375"/>
        <v/>
      </c>
      <c r="BG919" s="598" t="str">
        <f t="shared" si="375"/>
        <v/>
      </c>
      <c r="BH919" s="269"/>
      <c r="BI919" s="598" t="str">
        <f t="shared" si="376"/>
        <v/>
      </c>
      <c r="BJ919" s="598" t="str">
        <f t="shared" si="376"/>
        <v/>
      </c>
      <c r="BK919" s="269"/>
      <c r="BL919" s="598" t="str">
        <f t="shared" si="377"/>
        <v/>
      </c>
      <c r="BM919" s="598" t="str">
        <f t="shared" si="377"/>
        <v/>
      </c>
      <c r="BN919" s="269"/>
      <c r="BO919" s="598" t="str">
        <f t="shared" si="378"/>
        <v/>
      </c>
      <c r="BP919" s="598" t="str">
        <f t="shared" si="378"/>
        <v/>
      </c>
      <c r="BQ919" s="269"/>
      <c r="BR919" s="598" t="str">
        <f t="shared" si="379"/>
        <v/>
      </c>
      <c r="BS919" s="598" t="str">
        <f t="shared" si="379"/>
        <v/>
      </c>
      <c r="BT919" s="269"/>
      <c r="BU919" s="598" t="str">
        <f t="shared" si="380"/>
        <v/>
      </c>
      <c r="BV919" s="598" t="str">
        <f t="shared" si="380"/>
        <v/>
      </c>
      <c r="BW919" s="269"/>
      <c r="BX919" s="481"/>
    </row>
    <row r="920" spans="1:76" s="2" customFormat="1" ht="14">
      <c r="A920" s="159">
        <v>20</v>
      </c>
      <c r="B920" s="301" t="str">
        <f t="shared" si="369"/>
        <v xml:space="preserve">: </v>
      </c>
      <c r="C920" s="168"/>
      <c r="D920" s="162"/>
      <c r="E920" s="162"/>
      <c r="F920" s="169"/>
      <c r="G920" s="161"/>
      <c r="H920" s="162"/>
      <c r="I920" s="162"/>
      <c r="J920" s="170"/>
      <c r="K920" s="170"/>
      <c r="L920" s="170"/>
      <c r="M920" s="659" t="s">
        <v>54</v>
      </c>
      <c r="N920" s="163"/>
      <c r="O920" s="163"/>
      <c r="P920" s="165"/>
      <c r="Q920" s="365"/>
      <c r="R920" s="259" t="str">
        <f t="shared" si="381"/>
        <v/>
      </c>
      <c r="S920" s="260" t="str">
        <f>IF(R920="","",IF(R929="Y",T920,IF(R920&gt;=R921-$AA$35*R925,IF(R920&lt;=R921+$AA$35*R925,R920,""),"")))</f>
        <v/>
      </c>
      <c r="T920" s="259" t="str">
        <f t="shared" si="382"/>
        <v/>
      </c>
      <c r="U920" s="259" t="str">
        <f t="shared" si="370"/>
        <v>%</v>
      </c>
      <c r="V920" s="39"/>
      <c r="W920" s="39"/>
      <c r="Y920" s="526"/>
      <c r="Z920" s="5"/>
      <c r="AA920" s="5"/>
      <c r="AB920" s="5"/>
      <c r="AC920" s="5"/>
      <c r="AD920" s="5"/>
      <c r="AE920" s="5"/>
      <c r="AF920" s="5"/>
      <c r="AG920" s="5"/>
      <c r="AH920" s="5"/>
      <c r="AI920" s="5"/>
      <c r="AJ920" s="5"/>
      <c r="AK920" s="5"/>
      <c r="AL920" s="5"/>
      <c r="AM920" s="5"/>
      <c r="AN920" s="5"/>
      <c r="AO920" s="481"/>
      <c r="AP920" s="269"/>
      <c r="AQ920" s="269"/>
      <c r="AR920" s="600"/>
      <c r="AS920" s="269"/>
      <c r="AT920" s="598" t="str">
        <f t="shared" si="371"/>
        <v/>
      </c>
      <c r="AU920" s="598" t="str">
        <f t="shared" si="371"/>
        <v/>
      </c>
      <c r="AV920" s="269"/>
      <c r="AW920" s="598" t="str">
        <f t="shared" si="372"/>
        <v/>
      </c>
      <c r="AX920" s="598" t="str">
        <f t="shared" si="372"/>
        <v/>
      </c>
      <c r="AY920" s="269"/>
      <c r="AZ920" s="598" t="str">
        <f t="shared" si="373"/>
        <v/>
      </c>
      <c r="BA920" s="598" t="str">
        <f t="shared" si="373"/>
        <v/>
      </c>
      <c r="BB920" s="269"/>
      <c r="BC920" s="598" t="str">
        <f t="shared" si="374"/>
        <v/>
      </c>
      <c r="BD920" s="598" t="str">
        <f t="shared" si="374"/>
        <v/>
      </c>
      <c r="BE920" s="269"/>
      <c r="BF920" s="598" t="str">
        <f t="shared" si="375"/>
        <v/>
      </c>
      <c r="BG920" s="598" t="str">
        <f t="shared" si="375"/>
        <v/>
      </c>
      <c r="BH920" s="269"/>
      <c r="BI920" s="598" t="str">
        <f t="shared" si="376"/>
        <v/>
      </c>
      <c r="BJ920" s="598" t="str">
        <f t="shared" si="376"/>
        <v/>
      </c>
      <c r="BK920" s="269"/>
      <c r="BL920" s="598" t="str">
        <f t="shared" si="377"/>
        <v/>
      </c>
      <c r="BM920" s="598" t="str">
        <f t="shared" si="377"/>
        <v/>
      </c>
      <c r="BN920" s="269"/>
      <c r="BO920" s="598" t="str">
        <f t="shared" si="378"/>
        <v/>
      </c>
      <c r="BP920" s="598" t="str">
        <f t="shared" si="378"/>
        <v/>
      </c>
      <c r="BQ920" s="269"/>
      <c r="BR920" s="598" t="str">
        <f t="shared" si="379"/>
        <v/>
      </c>
      <c r="BS920" s="598" t="str">
        <f t="shared" si="379"/>
        <v/>
      </c>
      <c r="BT920" s="269"/>
      <c r="BU920" s="598" t="str">
        <f t="shared" si="380"/>
        <v/>
      </c>
      <c r="BV920" s="598" t="str">
        <f t="shared" si="380"/>
        <v/>
      </c>
      <c r="BW920" s="269"/>
      <c r="BX920" s="481"/>
    </row>
    <row r="921" spans="1:76" s="2" customFormat="1" ht="14">
      <c r="A921" s="172"/>
      <c r="B921" s="302" t="s">
        <v>159</v>
      </c>
      <c r="C921" s="173"/>
      <c r="D921" s="173"/>
      <c r="E921" s="173"/>
      <c r="F921" s="173"/>
      <c r="H921" s="39"/>
      <c r="I921" s="175"/>
      <c r="J921" s="174"/>
      <c r="K921" s="174"/>
      <c r="L921" s="174" t="s">
        <v>99</v>
      </c>
      <c r="M921" s="174"/>
      <c r="N921" s="174"/>
      <c r="O921" s="165"/>
      <c r="P921" s="165"/>
      <c r="Q921" s="175" t="s">
        <v>31</v>
      </c>
      <c r="R921" s="261" t="e">
        <f>AVERAGE(R901:R920)</f>
        <v>#DIV/0!</v>
      </c>
      <c r="S921" s="261" t="e">
        <f>IF(R929="Y",SUM(S901:S920)/SUM(N901:N920),AVERAGE(S901:S920))</f>
        <v>#DIV/0!</v>
      </c>
      <c r="T921" s="262" t="e">
        <f>SUM(T901:T920)/SUM(N901:N920)</f>
        <v>#DIV/0!</v>
      </c>
      <c r="U921" s="269"/>
      <c r="V921" s="39"/>
      <c r="W921" s="39"/>
      <c r="Y921" s="601"/>
      <c r="Z921" s="5"/>
      <c r="AA921" s="5"/>
      <c r="AB921" s="5"/>
      <c r="AC921" s="5"/>
      <c r="AD921" s="5"/>
      <c r="AE921" s="5"/>
      <c r="AF921" s="5"/>
      <c r="AG921" s="5"/>
      <c r="AH921" s="5"/>
      <c r="AI921" s="5"/>
      <c r="AJ921" s="5"/>
      <c r="AK921" s="5"/>
      <c r="AL921" s="5"/>
      <c r="AM921" s="5"/>
      <c r="AN921" s="5"/>
      <c r="AO921" s="481"/>
      <c r="AP921" s="269"/>
      <c r="AQ921" s="269"/>
      <c r="AR921" s="269"/>
      <c r="AS921" s="602" t="s">
        <v>31</v>
      </c>
      <c r="AT921" s="603" t="e">
        <f>AVERAGE(AT901:AT920)</f>
        <v>#DIV/0!</v>
      </c>
      <c r="AU921" s="603" t="e">
        <f>SUM(AU901:AU920)/COUNTIF(AU901:AU920,"&gt;0")</f>
        <v>#DIV/0!</v>
      </c>
      <c r="AV921" s="602"/>
      <c r="AW921" s="603" t="e">
        <f>AVERAGE(AW901:AW920)</f>
        <v>#DIV/0!</v>
      </c>
      <c r="AX921" s="603" t="e">
        <f>SUM(AX901:AX920)/COUNTIF(AX901:AX920,"&gt;0")</f>
        <v>#DIV/0!</v>
      </c>
      <c r="AY921" s="269"/>
      <c r="AZ921" s="603" t="e">
        <f>AVERAGE(AZ901:AZ920)</f>
        <v>#DIV/0!</v>
      </c>
      <c r="BA921" s="603" t="e">
        <f>SUM(BA901:BA920)/COUNTIF(BA901:BA920,"&gt;0")</f>
        <v>#DIV/0!</v>
      </c>
      <c r="BB921" s="269"/>
      <c r="BC921" s="603" t="e">
        <f>AVERAGE(BC901:BC920)</f>
        <v>#DIV/0!</v>
      </c>
      <c r="BD921" s="603" t="e">
        <f>SUM(BD901:BD920)/COUNTIF(BD901:BD920,"&gt;0")</f>
        <v>#DIV/0!</v>
      </c>
      <c r="BE921" s="269"/>
      <c r="BF921" s="603" t="e">
        <f>AVERAGE(BF901:BF920)</f>
        <v>#DIV/0!</v>
      </c>
      <c r="BG921" s="603" t="e">
        <f>SUM(BG901:BG920)/COUNTIF(BG901:BG920,"&gt;0")</f>
        <v>#DIV/0!</v>
      </c>
      <c r="BH921" s="269"/>
      <c r="BI921" s="603" t="e">
        <f>AVERAGE(BI901:BI920)</f>
        <v>#DIV/0!</v>
      </c>
      <c r="BJ921" s="603" t="e">
        <f>SUM(BJ901:BJ920)/COUNTIF(BJ901:BJ920,"&gt;0")</f>
        <v>#DIV/0!</v>
      </c>
      <c r="BK921" s="602"/>
      <c r="BL921" s="603" t="e">
        <f>AVERAGE(BL901:BL920)</f>
        <v>#DIV/0!</v>
      </c>
      <c r="BM921" s="603" t="e">
        <f>SUM(BM901:BM920)/COUNTIF(BM901:BM920,"&gt;0")</f>
        <v>#DIV/0!</v>
      </c>
      <c r="BN921" s="269"/>
      <c r="BO921" s="603" t="e">
        <f>AVERAGE(BO901:BO920)</f>
        <v>#DIV/0!</v>
      </c>
      <c r="BP921" s="603" t="e">
        <f>SUM(BP901:BP920)/COUNTIF(BP901:BP920,"&gt;0")</f>
        <v>#DIV/0!</v>
      </c>
      <c r="BQ921" s="269"/>
      <c r="BR921" s="603" t="e">
        <f>AVERAGE(BR901:BR920)</f>
        <v>#DIV/0!</v>
      </c>
      <c r="BS921" s="603" t="e">
        <f>SUM(BS901:BS920)/COUNTIF(BS901:BS920,"&gt;0")</f>
        <v>#DIV/0!</v>
      </c>
      <c r="BT921" s="269"/>
      <c r="BU921" s="603" t="e">
        <f>AVERAGE(BU901:BU920)</f>
        <v>#DIV/0!</v>
      </c>
      <c r="BV921" s="603" t="e">
        <f>SUM(BV901:BV920)/COUNTIF(BV901:BV920,"&gt;0")</f>
        <v>#DIV/0!</v>
      </c>
      <c r="BW921" s="269"/>
      <c r="BX921" s="481"/>
    </row>
    <row r="922" spans="1:76" s="2" customFormat="1" ht="15">
      <c r="A922" s="172"/>
      <c r="B922" s="302" t="s">
        <v>160</v>
      </c>
      <c r="C922" s="173" t="s">
        <v>112</v>
      </c>
      <c r="D922" s="851"/>
      <c r="E922" s="852"/>
      <c r="F922" s="852"/>
      <c r="G922" s="852"/>
      <c r="H922" s="852"/>
      <c r="I922" s="852"/>
      <c r="J922" s="853"/>
      <c r="K922" s="174"/>
      <c r="L922" s="174"/>
      <c r="M922" s="174"/>
      <c r="N922" s="174"/>
      <c r="O922" s="165"/>
      <c r="P922" s="165"/>
      <c r="Q922" s="366" t="s">
        <v>33</v>
      </c>
      <c r="R922" s="367" t="e">
        <f>R921+U922*R925</f>
        <v>#DIV/0!</v>
      </c>
      <c r="S922" s="367" t="e">
        <f>S921+U922*S925</f>
        <v>#DIV/0!</v>
      </c>
      <c r="T922" s="367" t="e">
        <f>T921+U922*T925</f>
        <v>#DIV/0!</v>
      </c>
      <c r="U922" s="368">
        <v>1</v>
      </c>
      <c r="V922" s="50" t="s">
        <v>142</v>
      </c>
      <c r="W922" s="39"/>
      <c r="X922" t="s">
        <v>273</v>
      </c>
      <c r="Y922" s="605"/>
      <c r="Z922" s="5"/>
      <c r="AA922" s="5"/>
      <c r="AB922" s="5"/>
      <c r="AC922" s="5"/>
      <c r="AD922" s="5"/>
      <c r="AE922" s="5"/>
      <c r="AF922" s="5"/>
      <c r="AG922" s="5"/>
      <c r="AH922" s="5"/>
      <c r="AI922" s="5"/>
      <c r="AJ922" s="5"/>
      <c r="AK922" s="5"/>
      <c r="AL922" s="5"/>
      <c r="AM922" s="5"/>
      <c r="AN922" s="5"/>
      <c r="AO922" s="481"/>
      <c r="AP922" s="269"/>
      <c r="AQ922" s="269"/>
      <c r="AR922" s="269"/>
      <c r="AS922" s="606" t="s">
        <v>33</v>
      </c>
      <c r="AT922" s="607" t="e">
        <f>AT921+(AT927*AT924)</f>
        <v>#DIV/0!</v>
      </c>
      <c r="AU922" s="607" t="e">
        <f>AU921+(AU927*AT924)</f>
        <v>#DIV/0!</v>
      </c>
      <c r="AV922" s="606"/>
      <c r="AW922" s="607" t="e">
        <f>AW921+(AW927*AW924)</f>
        <v>#DIV/0!</v>
      </c>
      <c r="AX922" s="607" t="e">
        <f>AX921+(AX927*AW924)</f>
        <v>#DIV/0!</v>
      </c>
      <c r="AY922" s="269"/>
      <c r="AZ922" s="607" t="e">
        <f>AZ921+(AZ927*AZ924)</f>
        <v>#DIV/0!</v>
      </c>
      <c r="BA922" s="607" t="e">
        <f>BA921+(BA927*AZ924)</f>
        <v>#DIV/0!</v>
      </c>
      <c r="BB922" s="269"/>
      <c r="BC922" s="607" t="e">
        <f>BC921+(BC927*BC924)</f>
        <v>#DIV/0!</v>
      </c>
      <c r="BD922" s="607" t="e">
        <f>BD921+(BD927*BC924)</f>
        <v>#DIV/0!</v>
      </c>
      <c r="BE922" s="269"/>
      <c r="BF922" s="607" t="e">
        <f>BF921+(BF927*BF924)</f>
        <v>#DIV/0!</v>
      </c>
      <c r="BG922" s="607" t="e">
        <f>BG921+(BG927*BF924)</f>
        <v>#DIV/0!</v>
      </c>
      <c r="BH922" s="269"/>
      <c r="BI922" s="607" t="e">
        <f>BI921+(BI927*BI924)</f>
        <v>#DIV/0!</v>
      </c>
      <c r="BJ922" s="607" t="e">
        <f>BJ921+(BJ927*BI924)</f>
        <v>#DIV/0!</v>
      </c>
      <c r="BK922" s="606"/>
      <c r="BL922" s="607" t="e">
        <f>BL921+(BL927*BL924)</f>
        <v>#DIV/0!</v>
      </c>
      <c r="BM922" s="607" t="e">
        <f>BM921+(BM927*BL924)</f>
        <v>#DIV/0!</v>
      </c>
      <c r="BN922" s="269"/>
      <c r="BO922" s="607" t="e">
        <f>BO921+(BO927*BO924)</f>
        <v>#DIV/0!</v>
      </c>
      <c r="BP922" s="607" t="e">
        <f>BP921+(BP927*BO924)</f>
        <v>#DIV/0!</v>
      </c>
      <c r="BQ922" s="269"/>
      <c r="BR922" s="607" t="e">
        <f>BR921+(BR927*BR924)</f>
        <v>#DIV/0!</v>
      </c>
      <c r="BS922" s="607" t="e">
        <f>BS921+(BS927*BR924)</f>
        <v>#DIV/0!</v>
      </c>
      <c r="BT922" s="269"/>
      <c r="BU922" s="607" t="e">
        <f>BU921+(BU927*BU924)</f>
        <v>#DIV/0!</v>
      </c>
      <c r="BV922" s="607" t="e">
        <f>BV921+(BV927*BU924)</f>
        <v>#DIV/0!</v>
      </c>
      <c r="BW922" s="269"/>
      <c r="BX922" s="481"/>
    </row>
    <row r="923" spans="1:76" s="2" customFormat="1" ht="15">
      <c r="A923" s="172"/>
      <c r="B923" s="302" t="s">
        <v>161</v>
      </c>
      <c r="C923" s="179"/>
      <c r="D923" s="854"/>
      <c r="E923" s="855"/>
      <c r="F923" s="855"/>
      <c r="G923" s="855"/>
      <c r="H923" s="855"/>
      <c r="I923" s="855"/>
      <c r="J923" s="856"/>
      <c r="K923" s="39"/>
      <c r="L923" s="39"/>
      <c r="M923" s="174"/>
      <c r="N923" s="174"/>
      <c r="O923" s="174"/>
      <c r="P923" s="174"/>
      <c r="Q923" s="366" t="s">
        <v>32</v>
      </c>
      <c r="R923" s="367" t="e">
        <f>IF($X923="Y",MIN(R901:R920),R921-$U923*R925)</f>
        <v>#DIV/0!</v>
      </c>
      <c r="S923" s="367" t="e">
        <f>IF($X923="Y",MIN(S901:S920),S921-$U923*S925)</f>
        <v>#DIV/0!</v>
      </c>
      <c r="T923" s="367" t="e">
        <f>IF($X923="Y",MIN(T901:T920),T921-$U923*T925)</f>
        <v>#DIV/0!</v>
      </c>
      <c r="U923" s="368">
        <v>1</v>
      </c>
      <c r="V923" s="50" t="s">
        <v>143</v>
      </c>
      <c r="W923" s="39"/>
      <c r="X923" s="369" t="s">
        <v>36</v>
      </c>
      <c r="Y923" s="605"/>
      <c r="Z923" s="5"/>
      <c r="AA923" s="5"/>
      <c r="AB923" s="5"/>
      <c r="AC923" s="5"/>
      <c r="AD923" s="5"/>
      <c r="AE923" s="5"/>
      <c r="AF923" s="5"/>
      <c r="AG923" s="5"/>
      <c r="AH923" s="5"/>
      <c r="AI923" s="5"/>
      <c r="AJ923" s="5"/>
      <c r="AK923" s="5"/>
      <c r="AL923" s="5"/>
      <c r="AM923" s="5"/>
      <c r="AN923" s="5"/>
      <c r="AO923" s="481"/>
      <c r="AP923" s="269"/>
      <c r="AQ923" s="269"/>
      <c r="AR923" s="269"/>
      <c r="AS923" s="606" t="s">
        <v>32</v>
      </c>
      <c r="AT923" s="607" t="e">
        <f>AT921-(AT927*AT925)</f>
        <v>#DIV/0!</v>
      </c>
      <c r="AU923" s="607" t="e">
        <f>AU921-(AU927*AT925)</f>
        <v>#DIV/0!</v>
      </c>
      <c r="AV923" s="606"/>
      <c r="AW923" s="607" t="e">
        <f>AW921-(AW927*AW925)</f>
        <v>#DIV/0!</v>
      </c>
      <c r="AX923" s="607" t="e">
        <f>AX921-(AX927*AW925)</f>
        <v>#DIV/0!</v>
      </c>
      <c r="AY923" s="269"/>
      <c r="AZ923" s="607" t="e">
        <f>AZ921-(AZ927*AZ925)</f>
        <v>#DIV/0!</v>
      </c>
      <c r="BA923" s="607" t="e">
        <f>BA921-(BA927*AZ925)</f>
        <v>#DIV/0!</v>
      </c>
      <c r="BB923" s="269"/>
      <c r="BC923" s="607" t="e">
        <f>BC921-(BC927*BC925)</f>
        <v>#DIV/0!</v>
      </c>
      <c r="BD923" s="607" t="e">
        <f>BD921-(BD927*BC925)</f>
        <v>#DIV/0!</v>
      </c>
      <c r="BE923" s="269"/>
      <c r="BF923" s="607" t="e">
        <f>BF921-(BF927*BF925)</f>
        <v>#DIV/0!</v>
      </c>
      <c r="BG923" s="607" t="e">
        <f>BG921-(BG927*BF925)</f>
        <v>#DIV/0!</v>
      </c>
      <c r="BH923" s="269"/>
      <c r="BI923" s="607" t="e">
        <f>BI921-(BI927*BI925)</f>
        <v>#DIV/0!</v>
      </c>
      <c r="BJ923" s="607" t="e">
        <f>BJ921-(BJ927*BI925)</f>
        <v>#DIV/0!</v>
      </c>
      <c r="BK923" s="606"/>
      <c r="BL923" s="607" t="e">
        <f>BL921-(BL927*BL925)</f>
        <v>#DIV/0!</v>
      </c>
      <c r="BM923" s="607" t="e">
        <f>BM921-(BM927*BL925)</f>
        <v>#DIV/0!</v>
      </c>
      <c r="BN923" s="269"/>
      <c r="BO923" s="607" t="e">
        <f>BO921-(BO927*BO925)</f>
        <v>#DIV/0!</v>
      </c>
      <c r="BP923" s="607" t="e">
        <f>BP921-(BP927*BO925)</f>
        <v>#DIV/0!</v>
      </c>
      <c r="BQ923" s="269"/>
      <c r="BR923" s="607" t="e">
        <f>BR921-(BR927*BR925)</f>
        <v>#DIV/0!</v>
      </c>
      <c r="BS923" s="607" t="e">
        <f>BS921-(BS927*BR925)</f>
        <v>#DIV/0!</v>
      </c>
      <c r="BT923" s="269"/>
      <c r="BU923" s="607" t="e">
        <f>BU921-(BU927*BU925)</f>
        <v>#DIV/0!</v>
      </c>
      <c r="BV923" s="607" t="e">
        <f>BV921-(BV927*BU925)</f>
        <v>#DIV/0!</v>
      </c>
      <c r="BW923" s="269"/>
      <c r="BX923" s="481"/>
    </row>
    <row r="924" spans="1:76" s="2" customFormat="1" ht="14">
      <c r="A924" s="172"/>
      <c r="B924" s="303"/>
      <c r="C924" s="179"/>
      <c r="D924" s="854"/>
      <c r="E924" s="855"/>
      <c r="F924" s="855"/>
      <c r="G924" s="855"/>
      <c r="H924" s="855"/>
      <c r="I924" s="855"/>
      <c r="J924" s="856"/>
      <c r="K924" s="174"/>
      <c r="L924" s="174"/>
      <c r="M924" s="174"/>
      <c r="N924" s="174"/>
      <c r="O924" s="174"/>
      <c r="P924" s="174"/>
      <c r="Q924" s="176" t="s">
        <v>10</v>
      </c>
      <c r="R924" s="263" t="e">
        <f>IF((0.67*R925)&gt;R921,"no","yes")</f>
        <v>#DIV/0!</v>
      </c>
      <c r="S924" s="263" t="e">
        <f>IF((0.67*S925)&gt;S921,"no","yes")</f>
        <v>#DIV/0!</v>
      </c>
      <c r="T924" s="263" t="e">
        <f>IF((0.67*T925)&gt;T921,"no","yes")</f>
        <v>#DIV/0!</v>
      </c>
      <c r="U924" s="174"/>
      <c r="V924" s="174"/>
      <c r="W924" s="174"/>
      <c r="Y924" s="605"/>
      <c r="Z924" s="5"/>
      <c r="AA924" s="5"/>
      <c r="AB924" s="5"/>
      <c r="AC924" s="5"/>
      <c r="AD924" s="5"/>
      <c r="AE924" s="5"/>
      <c r="AF924" s="5"/>
      <c r="AG924" s="5"/>
      <c r="AH924" s="5"/>
      <c r="AI924" s="5"/>
      <c r="AJ924" s="5"/>
      <c r="AK924" s="5"/>
      <c r="AL924" s="5"/>
      <c r="AM924" s="5"/>
      <c r="AN924" s="5"/>
      <c r="AO924" s="481"/>
      <c r="AP924" s="265"/>
      <c r="AQ924" s="265"/>
      <c r="AR924" s="849" t="s">
        <v>132</v>
      </c>
      <c r="AS924" s="850"/>
      <c r="AT924" s="609">
        <v>1</v>
      </c>
      <c r="AU924" s="265"/>
      <c r="AV924" s="619"/>
      <c r="AW924" s="609">
        <v>1</v>
      </c>
      <c r="AX924" s="265"/>
      <c r="AY924" s="265"/>
      <c r="AZ924" s="609">
        <v>1</v>
      </c>
      <c r="BA924" s="265"/>
      <c r="BB924" s="265"/>
      <c r="BC924" s="609">
        <v>1</v>
      </c>
      <c r="BD924" s="265"/>
      <c r="BE924" s="265"/>
      <c r="BF924" s="609">
        <v>1</v>
      </c>
      <c r="BG924" s="265"/>
      <c r="BH924" s="265"/>
      <c r="BI924" s="609">
        <v>1</v>
      </c>
      <c r="BJ924" s="265"/>
      <c r="BK924" s="606"/>
      <c r="BL924" s="609">
        <v>1</v>
      </c>
      <c r="BM924" s="265"/>
      <c r="BN924" s="265"/>
      <c r="BO924" s="609">
        <v>1</v>
      </c>
      <c r="BP924" s="265"/>
      <c r="BQ924" s="265"/>
      <c r="BR924" s="609">
        <v>1</v>
      </c>
      <c r="BS924" s="265"/>
      <c r="BT924" s="265"/>
      <c r="BU924" s="609">
        <v>1</v>
      </c>
      <c r="BV924" s="265"/>
      <c r="BW924" s="265"/>
      <c r="BX924" s="481"/>
    </row>
    <row r="925" spans="1:76" s="2" customFormat="1" ht="14">
      <c r="A925" s="172"/>
      <c r="B925" s="303"/>
      <c r="C925" s="179"/>
      <c r="D925" s="854"/>
      <c r="E925" s="855"/>
      <c r="F925" s="855"/>
      <c r="G925" s="855"/>
      <c r="H925" s="855"/>
      <c r="I925" s="855"/>
      <c r="J925" s="856"/>
      <c r="K925" s="174"/>
      <c r="L925" s="174"/>
      <c r="M925" s="50"/>
      <c r="N925" s="50"/>
      <c r="O925" s="174"/>
      <c r="P925" s="174"/>
      <c r="Q925" s="176" t="s">
        <v>11</v>
      </c>
      <c r="R925" s="263" t="e">
        <f>_xlfn.STDEV.P(R901:R920)</f>
        <v>#DIV/0!</v>
      </c>
      <c r="S925" s="263" t="e">
        <f t="array" ref="S925">IF(R929="Y",SQRT(SUM(IFERROR(N901:N920*(R901:R920-(S921))^2,0))/((COUNTIFS(N901:N920,"&lt;&gt;"&amp;"")-1)/COUNTIFS(N901:N920,"&lt;&gt;"&amp;"")*SUM(N901:N920))),_xlfn.STDEV.P(S901:S920))</f>
        <v>#DIV/0!</v>
      </c>
      <c r="T925" s="263" t="e">
        <f t="array" ref="T925">SQRT(SUM(IFERROR(N901:N920*(R901:R920-(T921))^2,0))/((COUNTIFS(N901:N920,"&lt;&gt;"&amp;"")-1)/COUNTIFS(N901:N920,"&lt;&gt;"&amp;"")*SUM(N901:N920)))</f>
        <v>#DIV/0!</v>
      </c>
      <c r="U925" s="174"/>
      <c r="V925" s="174"/>
      <c r="W925" s="174"/>
      <c r="Y925" s="605"/>
      <c r="Z925" s="5"/>
      <c r="AA925" s="5"/>
      <c r="AB925" s="5"/>
      <c r="AC925" s="5"/>
      <c r="AD925" s="5"/>
      <c r="AE925" s="5"/>
      <c r="AF925" s="5"/>
      <c r="AG925" s="5"/>
      <c r="AH925" s="5"/>
      <c r="AI925" s="5"/>
      <c r="AJ925" s="5"/>
      <c r="AK925" s="5"/>
      <c r="AL925" s="5"/>
      <c r="AM925" s="5"/>
      <c r="AN925" s="5"/>
      <c r="AO925" s="481"/>
      <c r="AP925" s="265"/>
      <c r="AQ925" s="265"/>
      <c r="AR925" s="849"/>
      <c r="AS925" s="850"/>
      <c r="AT925" s="609">
        <v>1</v>
      </c>
      <c r="AU925" s="265"/>
      <c r="AV925" s="619"/>
      <c r="AW925" s="609">
        <v>1</v>
      </c>
      <c r="AX925" s="265"/>
      <c r="AY925" s="265"/>
      <c r="AZ925" s="609">
        <v>1</v>
      </c>
      <c r="BA925" s="265"/>
      <c r="BB925" s="265"/>
      <c r="BC925" s="609">
        <v>1</v>
      </c>
      <c r="BD925" s="265"/>
      <c r="BE925" s="265"/>
      <c r="BF925" s="609">
        <v>1</v>
      </c>
      <c r="BG925" s="265"/>
      <c r="BH925" s="265"/>
      <c r="BI925" s="609">
        <v>1</v>
      </c>
      <c r="BJ925" s="265"/>
      <c r="BK925" s="606"/>
      <c r="BL925" s="609">
        <v>1</v>
      </c>
      <c r="BM925" s="265"/>
      <c r="BN925" s="265"/>
      <c r="BO925" s="609">
        <v>1</v>
      </c>
      <c r="BP925" s="265"/>
      <c r="BQ925" s="265"/>
      <c r="BR925" s="609">
        <v>1</v>
      </c>
      <c r="BS925" s="265"/>
      <c r="BT925" s="265"/>
      <c r="BU925" s="609">
        <v>1</v>
      </c>
      <c r="BV925" s="265"/>
      <c r="BW925" s="265"/>
      <c r="BX925" s="481"/>
    </row>
    <row r="926" spans="1:76" s="2" customFormat="1" ht="14">
      <c r="A926" s="174"/>
      <c r="B926" s="265"/>
      <c r="C926" s="159"/>
      <c r="D926" s="854"/>
      <c r="E926" s="855"/>
      <c r="F926" s="855"/>
      <c r="G926" s="855"/>
      <c r="H926" s="855"/>
      <c r="I926" s="855"/>
      <c r="J926" s="856"/>
      <c r="K926" s="174"/>
      <c r="L926" s="174"/>
      <c r="M926" s="174"/>
      <c r="N926" s="174"/>
      <c r="O926" s="174"/>
      <c r="P926" s="174"/>
      <c r="Q926" s="183" t="s">
        <v>98</v>
      </c>
      <c r="R926" s="264">
        <f>COUNTIF(R901:R920,"&gt;0")</f>
        <v>0</v>
      </c>
      <c r="S926" s="264">
        <f>COUNTIF(S901:S920,"&gt;0")</f>
        <v>0</v>
      </c>
      <c r="T926" s="265"/>
      <c r="U926" s="184" t="s">
        <v>55</v>
      </c>
      <c r="V926" s="174"/>
      <c r="W926" s="174"/>
      <c r="Y926" s="526"/>
      <c r="Z926" s="5"/>
      <c r="AA926" s="5"/>
      <c r="AB926" s="5"/>
      <c r="AC926" s="5"/>
      <c r="AD926" s="5"/>
      <c r="AE926" s="5"/>
      <c r="AF926" s="5"/>
      <c r="AG926" s="5"/>
      <c r="AH926" s="5"/>
      <c r="AI926" s="5"/>
      <c r="AJ926" s="5"/>
      <c r="AK926" s="5"/>
      <c r="AL926" s="5"/>
      <c r="AM926" s="5"/>
      <c r="AN926" s="5"/>
      <c r="AO926" s="481"/>
      <c r="AP926" s="265"/>
      <c r="AQ926" s="265"/>
      <c r="AR926" s="265"/>
      <c r="AS926" s="606" t="s">
        <v>10</v>
      </c>
      <c r="AT926" s="607" t="e">
        <f>IF((0.67*AT927)&gt;AT921,"no","yes")</f>
        <v>#DIV/0!</v>
      </c>
      <c r="AU926" s="607" t="e">
        <f>IF((0.67*AU927)&gt;AU921,"no","yes")</f>
        <v>#DIV/0!</v>
      </c>
      <c r="AV926" s="606"/>
      <c r="AW926" s="607" t="e">
        <f>IF((0.67*AW927)&gt;AW921,"no","yes")</f>
        <v>#DIV/0!</v>
      </c>
      <c r="AX926" s="607" t="e">
        <f>IF((0.67*AX927)&gt;AX921,"no","yes")</f>
        <v>#DIV/0!</v>
      </c>
      <c r="AY926" s="265"/>
      <c r="AZ926" s="607" t="e">
        <f>IF((0.67*AZ927)&gt;AZ921,"no","yes")</f>
        <v>#DIV/0!</v>
      </c>
      <c r="BA926" s="607" t="e">
        <f>IF((0.67*BA927)&gt;BA921,"no","yes")</f>
        <v>#DIV/0!</v>
      </c>
      <c r="BB926" s="265"/>
      <c r="BC926" s="607" t="e">
        <f>IF((0.67*BC927)&gt;BC921,"no","yes")</f>
        <v>#DIV/0!</v>
      </c>
      <c r="BD926" s="607" t="e">
        <f>IF((0.67*BD927)&gt;BD921,"no","yes")</f>
        <v>#DIV/0!</v>
      </c>
      <c r="BE926" s="265"/>
      <c r="BF926" s="607" t="e">
        <f>IF((0.67*BF927)&gt;BF921,"no","yes")</f>
        <v>#DIV/0!</v>
      </c>
      <c r="BG926" s="607" t="e">
        <f>IF((0.67*BG927)&gt;BG921,"no","yes")</f>
        <v>#DIV/0!</v>
      </c>
      <c r="BH926" s="265"/>
      <c r="BI926" s="607" t="e">
        <f>IF((0.67*BI927)&gt;BI921,"no","yes")</f>
        <v>#DIV/0!</v>
      </c>
      <c r="BJ926" s="607" t="e">
        <f>IF((0.67*BJ927)&gt;BJ921,"no","yes")</f>
        <v>#DIV/0!</v>
      </c>
      <c r="BK926" s="611"/>
      <c r="BL926" s="607" t="e">
        <f>IF((0.67*BL927)&gt;BL921,"no","yes")</f>
        <v>#DIV/0!</v>
      </c>
      <c r="BM926" s="607" t="e">
        <f>IF((0.67*BM927)&gt;BM921,"no","yes")</f>
        <v>#DIV/0!</v>
      </c>
      <c r="BN926" s="265"/>
      <c r="BO926" s="607" t="e">
        <f>IF((0.67*BO927)&gt;BO921,"no","yes")</f>
        <v>#DIV/0!</v>
      </c>
      <c r="BP926" s="607" t="e">
        <f>IF((0.67*BP927)&gt;BP921,"no","yes")</f>
        <v>#DIV/0!</v>
      </c>
      <c r="BQ926" s="265"/>
      <c r="BR926" s="607" t="e">
        <f>IF((0.67*BR927)&gt;BR921,"no","yes")</f>
        <v>#DIV/0!</v>
      </c>
      <c r="BS926" s="607" t="e">
        <f>IF((0.67*BS927)&gt;BS921,"no","yes")</f>
        <v>#DIV/0!</v>
      </c>
      <c r="BT926" s="265"/>
      <c r="BU926" s="607" t="e">
        <f>IF((0.67*BU927)&gt;BU921,"no","yes")</f>
        <v>#DIV/0!</v>
      </c>
      <c r="BV926" s="607" t="e">
        <f>IF((0.67*BV927)&gt;BV921,"no","yes")</f>
        <v>#DIV/0!</v>
      </c>
      <c r="BW926" s="265"/>
      <c r="BX926" s="481"/>
    </row>
    <row r="927" spans="1:76" s="2" customFormat="1" ht="14">
      <c r="B927" s="5"/>
      <c r="C927" s="172"/>
      <c r="D927" s="854"/>
      <c r="E927" s="855"/>
      <c r="F927" s="855"/>
      <c r="G927" s="855"/>
      <c r="H927" s="855"/>
      <c r="I927" s="855"/>
      <c r="J927" s="856"/>
      <c r="K927" s="174"/>
      <c r="L927" s="174"/>
      <c r="M927" s="174"/>
      <c r="N927" s="174"/>
      <c r="O927" s="174"/>
      <c r="P927" s="174"/>
      <c r="Q927" s="174"/>
      <c r="R927" s="271"/>
      <c r="S927" s="267"/>
      <c r="T927" s="267"/>
      <c r="U927" s="185"/>
      <c r="V927" s="186"/>
      <c r="W927" s="187"/>
      <c r="Y927" s="526"/>
      <c r="Z927" s="5"/>
      <c r="AA927" s="5"/>
      <c r="AB927" s="5"/>
      <c r="AC927" s="5"/>
      <c r="AD927" s="5"/>
      <c r="AE927" s="5"/>
      <c r="AF927" s="5"/>
      <c r="AG927" s="5"/>
      <c r="AH927" s="5"/>
      <c r="AI927" s="5"/>
      <c r="AJ927" s="5"/>
      <c r="AK927" s="5"/>
      <c r="AL927" s="5"/>
      <c r="AM927" s="5"/>
      <c r="AN927" s="5"/>
      <c r="AO927" s="481"/>
      <c r="AP927" s="265"/>
      <c r="AQ927" s="265"/>
      <c r="AR927" s="265"/>
      <c r="AS927" s="606" t="s">
        <v>11</v>
      </c>
      <c r="AT927" s="607" t="e">
        <f>_xlfn.STDEV.P(AT901:AT920)</f>
        <v>#DIV/0!</v>
      </c>
      <c r="AU927" s="607" t="e">
        <f>_xlfn.STDEV.P(AU901:AU920)</f>
        <v>#DIV/0!</v>
      </c>
      <c r="AV927" s="606"/>
      <c r="AW927" s="607" t="e">
        <f>_xlfn.STDEV.P(AW901:AW920)</f>
        <v>#DIV/0!</v>
      </c>
      <c r="AX927" s="607" t="e">
        <f>_xlfn.STDEV.P(AX901:AX920)</f>
        <v>#DIV/0!</v>
      </c>
      <c r="AY927" s="265"/>
      <c r="AZ927" s="607" t="e">
        <f>_xlfn.STDEV.P(AZ901:AZ920)</f>
        <v>#DIV/0!</v>
      </c>
      <c r="BA927" s="607" t="e">
        <f>_xlfn.STDEV.P(BA901:BA920)</f>
        <v>#DIV/0!</v>
      </c>
      <c r="BB927" s="265"/>
      <c r="BC927" s="607" t="e">
        <f>_xlfn.STDEV.P(BC901:BC920)</f>
        <v>#DIV/0!</v>
      </c>
      <c r="BD927" s="607" t="e">
        <f>_xlfn.STDEV.P(BD901:BD920)</f>
        <v>#DIV/0!</v>
      </c>
      <c r="BE927" s="265"/>
      <c r="BF927" s="607" t="e">
        <f>_xlfn.STDEV.P(BF901:BF920)</f>
        <v>#DIV/0!</v>
      </c>
      <c r="BG927" s="607" t="e">
        <f>_xlfn.STDEV.P(BG901:BG920)</f>
        <v>#DIV/0!</v>
      </c>
      <c r="BH927" s="265"/>
      <c r="BI927" s="607" t="e">
        <f>_xlfn.STDEV.P(BI901:BI920)</f>
        <v>#DIV/0!</v>
      </c>
      <c r="BJ927" s="607" t="e">
        <f>_xlfn.STDEV.P(BJ901:BJ920)</f>
        <v>#DIV/0!</v>
      </c>
      <c r="BK927" s="265"/>
      <c r="BL927" s="607" t="e">
        <f>_xlfn.STDEV.P(BL901:BL920)</f>
        <v>#DIV/0!</v>
      </c>
      <c r="BM927" s="607" t="e">
        <f>_xlfn.STDEV.P(BM901:BM920)</f>
        <v>#DIV/0!</v>
      </c>
      <c r="BN927" s="265"/>
      <c r="BO927" s="607" t="e">
        <f>_xlfn.STDEV.P(BO901:BO920)</f>
        <v>#DIV/0!</v>
      </c>
      <c r="BP927" s="607" t="e">
        <f>_xlfn.STDEV.P(BP901:BP920)</f>
        <v>#DIV/0!</v>
      </c>
      <c r="BQ927" s="265"/>
      <c r="BR927" s="607" t="e">
        <f>_xlfn.STDEV.P(BR901:BR920)</f>
        <v>#DIV/0!</v>
      </c>
      <c r="BS927" s="607" t="e">
        <f>_xlfn.STDEV.P(BS901:BS920)</f>
        <v>#DIV/0!</v>
      </c>
      <c r="BT927" s="265"/>
      <c r="BU927" s="607" t="e">
        <f>_xlfn.STDEV.P(BU901:BU920)</f>
        <v>#DIV/0!</v>
      </c>
      <c r="BV927" s="607" t="e">
        <f>_xlfn.STDEV.P(BV901:BV920)</f>
        <v>#DIV/0!</v>
      </c>
      <c r="BW927" s="5"/>
      <c r="BX927" s="481"/>
    </row>
    <row r="928" spans="1:76" s="2" customFormat="1" ht="14">
      <c r="A928" s="182" t="str">
        <f ca="1">HYPERLINK("#"&amp;"'"&amp;A$1&amp;"'!a1","Back to top")</f>
        <v>Back to top</v>
      </c>
      <c r="B928" s="304"/>
      <c r="C928" s="174"/>
      <c r="D928" s="857"/>
      <c r="E928" s="858"/>
      <c r="F928" s="858"/>
      <c r="G928" s="858"/>
      <c r="H928" s="858"/>
      <c r="I928" s="858"/>
      <c r="J928" s="859"/>
      <c r="R928" s="234" t="s">
        <v>137</v>
      </c>
      <c r="S928" s="83"/>
      <c r="T928" s="174"/>
      <c r="U928" s="189"/>
      <c r="V928" s="190"/>
      <c r="W928" s="191"/>
      <c r="Y928" s="526"/>
      <c r="Z928" s="5"/>
      <c r="AA928" s="5"/>
      <c r="AB928" s="5"/>
      <c r="AC928" s="5"/>
      <c r="AD928" s="5"/>
      <c r="AE928" s="5"/>
      <c r="AF928" s="5"/>
      <c r="AG928" s="5"/>
      <c r="AH928" s="5"/>
      <c r="AI928" s="5"/>
      <c r="AJ928" s="5"/>
      <c r="AK928" s="5"/>
      <c r="AL928" s="5"/>
      <c r="AM928" s="5"/>
      <c r="AN928" s="5"/>
      <c r="AO928" s="481"/>
      <c r="AP928" s="265"/>
      <c r="AQ928" s="265"/>
      <c r="AR928" s="265"/>
      <c r="AS928" s="611" t="s">
        <v>98</v>
      </c>
      <c r="AT928" s="612">
        <f>COUNTIF(AT901:AT920,"&gt;0")</f>
        <v>0</v>
      </c>
      <c r="AU928" s="612">
        <f>COUNTIF(AU901:AU920,"&gt;0")</f>
        <v>0</v>
      </c>
      <c r="AV928" s="611"/>
      <c r="AW928" s="612">
        <f>COUNTIF(AW901:AW920,"&gt;0")</f>
        <v>0</v>
      </c>
      <c r="AX928" s="612">
        <f>COUNTIF(AX901:AX920,"&gt;0")</f>
        <v>0</v>
      </c>
      <c r="AY928" s="265"/>
      <c r="AZ928" s="612">
        <f>COUNTIF(AZ901:AZ920,"&gt;0")</f>
        <v>0</v>
      </c>
      <c r="BA928" s="612">
        <f>COUNTIF(BA901:BA920,"&gt;0")</f>
        <v>0</v>
      </c>
      <c r="BB928" s="265"/>
      <c r="BC928" s="612">
        <f>COUNTIF(BC901:BC920,"&gt;0")</f>
        <v>0</v>
      </c>
      <c r="BD928" s="612">
        <f>COUNTIF(BD901:BD920,"&gt;0")</f>
        <v>0</v>
      </c>
      <c r="BE928" s="265"/>
      <c r="BF928" s="612">
        <f>COUNTIF(BF901:BF920,"&gt;0")</f>
        <v>0</v>
      </c>
      <c r="BG928" s="612">
        <f>COUNTIF(BG901:BG920,"&gt;0")</f>
        <v>0</v>
      </c>
      <c r="BH928" s="265"/>
      <c r="BI928" s="612">
        <f>COUNTIF(BI901:BI920,"&gt;0")</f>
        <v>0</v>
      </c>
      <c r="BJ928" s="612">
        <f>COUNTIF(BJ901:BJ920,"&gt;0")</f>
        <v>0</v>
      </c>
      <c r="BK928" s="265"/>
      <c r="BL928" s="612">
        <f>COUNTIF(BL901:BL920,"&gt;0")</f>
        <v>0</v>
      </c>
      <c r="BM928" s="612">
        <f>COUNTIF(BM901:BM920,"&gt;0")</f>
        <v>0</v>
      </c>
      <c r="BN928" s="265"/>
      <c r="BO928" s="612">
        <f>COUNTIF(BO901:BO920,"&gt;0")</f>
        <v>0</v>
      </c>
      <c r="BP928" s="612">
        <f>COUNTIF(BP901:BP920,"&gt;0")</f>
        <v>0</v>
      </c>
      <c r="BQ928" s="265"/>
      <c r="BR928" s="612">
        <f>COUNTIF(BR901:BR920,"&gt;0")</f>
        <v>0</v>
      </c>
      <c r="BS928" s="612">
        <f>COUNTIF(BS901:BS920,"&gt;0")</f>
        <v>0</v>
      </c>
      <c r="BT928" s="265"/>
      <c r="BU928" s="612">
        <f>COUNTIF(BU901:BU920,"&gt;0")</f>
        <v>0</v>
      </c>
      <c r="BV928" s="612">
        <f>COUNTIF(BV901:BV920,"&gt;0")</f>
        <v>0</v>
      </c>
      <c r="BW928" s="5"/>
      <c r="BX928" s="481"/>
    </row>
    <row r="929" spans="1:76" s="2" customFormat="1" ht="14">
      <c r="B929" s="5"/>
      <c r="R929" s="192" t="s">
        <v>36</v>
      </c>
      <c r="S929" s="83"/>
      <c r="T929" s="174"/>
      <c r="U929" s="189"/>
      <c r="V929" s="190"/>
      <c r="W929" s="191"/>
      <c r="Y929" s="526"/>
      <c r="Z929" s="5"/>
      <c r="AA929" s="5"/>
      <c r="AB929" s="5"/>
      <c r="AC929" s="5"/>
      <c r="AD929" s="5"/>
      <c r="AE929" s="5"/>
      <c r="AF929" s="5"/>
      <c r="AG929" s="5"/>
      <c r="AH929" s="5"/>
      <c r="AI929" s="5"/>
      <c r="AJ929" s="5"/>
      <c r="AK929" s="5"/>
      <c r="AL929" s="5"/>
      <c r="AM929" s="5"/>
      <c r="AN929" s="5"/>
      <c r="AO929" s="481"/>
      <c r="AP929" s="5"/>
      <c r="AQ929" s="5"/>
      <c r="AR929" s="5"/>
      <c r="AS929" s="310"/>
      <c r="AT929" s="310"/>
      <c r="AU929" s="310"/>
      <c r="AV929" s="310"/>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481"/>
    </row>
    <row r="930" spans="1:76" s="2" customFormat="1" ht="14">
      <c r="B930" s="5"/>
      <c r="S930" s="83"/>
      <c r="T930" s="174"/>
      <c r="U930" s="193"/>
      <c r="V930" s="194"/>
      <c r="W930" s="195"/>
      <c r="Y930" s="526"/>
      <c r="Z930" s="5"/>
      <c r="AA930" s="5"/>
      <c r="AB930" s="5"/>
      <c r="AC930" s="5"/>
      <c r="AD930" s="5"/>
      <c r="AE930" s="5"/>
      <c r="AF930" s="5"/>
      <c r="AG930" s="5"/>
      <c r="AH930" s="5"/>
      <c r="AI930" s="5"/>
      <c r="AJ930" s="5"/>
      <c r="AK930" s="5"/>
      <c r="AL930" s="5"/>
      <c r="AM930" s="5"/>
      <c r="AN930" s="5"/>
      <c r="AO930" s="481"/>
      <c r="AP930" s="5"/>
      <c r="AQ930" s="5"/>
      <c r="AR930" s="5"/>
      <c r="AS930" s="310"/>
      <c r="AT930" s="310"/>
      <c r="AU930" s="310"/>
      <c r="AV930" s="310"/>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481"/>
    </row>
    <row r="931" spans="1:76" s="2" customFormat="1" ht="14">
      <c r="B931" s="5"/>
      <c r="S931" s="83"/>
      <c r="T931" s="83"/>
      <c r="U931" s="83"/>
      <c r="Y931" s="526"/>
      <c r="Z931" s="5"/>
      <c r="AA931" s="5"/>
      <c r="AB931" s="5"/>
      <c r="AC931" s="5"/>
      <c r="AD931" s="5"/>
      <c r="AE931" s="5"/>
      <c r="AF931" s="5"/>
      <c r="AG931" s="5"/>
      <c r="AH931" s="5"/>
      <c r="AI931" s="5"/>
      <c r="AJ931" s="5"/>
      <c r="AK931" s="5"/>
      <c r="AL931" s="5"/>
      <c r="AM931" s="5"/>
      <c r="AN931" s="5"/>
      <c r="AO931" s="481"/>
      <c r="AP931" s="310"/>
      <c r="AQ931" s="310"/>
      <c r="AR931" s="310"/>
      <c r="AS931" s="310"/>
      <c r="AT931" s="310"/>
      <c r="AU931" s="310"/>
      <c r="AV931" s="310"/>
      <c r="AW931" s="310"/>
      <c r="AX931" s="310"/>
      <c r="AY931" s="310"/>
      <c r="AZ931" s="310"/>
      <c r="BA931" s="310"/>
      <c r="BB931" s="310"/>
      <c r="BC931" s="310"/>
      <c r="BD931" s="310"/>
      <c r="BE931" s="310"/>
      <c r="BF931" s="310"/>
      <c r="BG931" s="310"/>
      <c r="BH931" s="310"/>
      <c r="BI931" s="310"/>
      <c r="BJ931" s="310"/>
      <c r="BK931" s="310"/>
      <c r="BL931" s="310"/>
      <c r="BM931" s="310"/>
      <c r="BN931" s="310"/>
      <c r="BO931" s="310"/>
      <c r="BP931" s="310"/>
      <c r="BQ931" s="310"/>
      <c r="BR931" s="310"/>
      <c r="BS931" s="310"/>
      <c r="BT931" s="310"/>
      <c r="BU931" s="310"/>
      <c r="BV931" s="310"/>
      <c r="BW931" s="310"/>
      <c r="BX931" s="481"/>
    </row>
    <row r="932" spans="1:76" s="22" customFormat="1" ht="18">
      <c r="A932" s="138">
        <f>A898+1</f>
        <v>26</v>
      </c>
      <c r="B932" s="298"/>
      <c r="C932" s="139" t="str">
        <f>'Variable Meta-analysis-DD'!C1116</f>
        <v>Natural Gas Plant Efficiency</v>
      </c>
      <c r="D932" s="196"/>
      <c r="E932" s="196"/>
      <c r="F932" s="196"/>
      <c r="G932" s="196"/>
      <c r="J932" s="196"/>
      <c r="K932" s="196"/>
      <c r="L932" s="140"/>
      <c r="M932" s="140"/>
      <c r="N932" s="140"/>
      <c r="R932" s="839" t="s">
        <v>154</v>
      </c>
      <c r="S932" s="839"/>
      <c r="T932" s="839"/>
      <c r="U932" s="839"/>
      <c r="Y932" s="585"/>
      <c r="Z932" s="416"/>
      <c r="AA932" s="416"/>
      <c r="AB932" s="416"/>
      <c r="AC932" s="416"/>
      <c r="AD932" s="416"/>
      <c r="AE932" s="416"/>
      <c r="AF932" s="416"/>
      <c r="AG932" s="416"/>
      <c r="AH932" s="416"/>
      <c r="AI932" s="416"/>
      <c r="AJ932" s="416"/>
      <c r="AK932" s="416"/>
      <c r="AL932" s="416"/>
      <c r="AM932" s="416"/>
      <c r="AN932" s="416"/>
      <c r="AO932" s="416"/>
      <c r="AP932" s="568">
        <f>A932</f>
        <v>26</v>
      </c>
      <c r="AQ932" s="568" t="str">
        <f>C932</f>
        <v>Natural Gas Plant Efficiency</v>
      </c>
      <c r="AR932" s="416"/>
      <c r="AS932" s="585"/>
      <c r="AT932" s="585"/>
      <c r="AU932" s="585"/>
      <c r="AV932" s="585"/>
      <c r="AW932" s="416"/>
      <c r="AX932" s="416"/>
      <c r="AY932" s="416"/>
      <c r="AZ932" s="416"/>
      <c r="BA932" s="416"/>
      <c r="BB932" s="416"/>
      <c r="BC932" s="416"/>
      <c r="BD932" s="416"/>
      <c r="BE932" s="416"/>
      <c r="BF932" s="416"/>
      <c r="BG932" s="416"/>
      <c r="BH932" s="416"/>
      <c r="BI932" s="416"/>
      <c r="BJ932" s="416"/>
      <c r="BK932" s="416"/>
      <c r="BL932" s="416"/>
      <c r="BM932" s="416"/>
      <c r="BN932" s="416"/>
      <c r="BO932" s="416"/>
      <c r="BP932" s="416"/>
      <c r="BQ932" s="416"/>
      <c r="BR932" s="416"/>
      <c r="BS932" s="416"/>
      <c r="BT932" s="416"/>
      <c r="BU932" s="416"/>
      <c r="BV932" s="416"/>
      <c r="BW932" s="416"/>
      <c r="BX932" s="416"/>
    </row>
    <row r="933" spans="1:76" s="2" customFormat="1" ht="14">
      <c r="A933" s="199"/>
      <c r="B933" s="299"/>
      <c r="C933" s="199"/>
      <c r="D933" s="130"/>
      <c r="E933" s="130"/>
      <c r="F933" s="130"/>
      <c r="G933" s="130"/>
      <c r="J933" s="130"/>
      <c r="K933" s="130"/>
      <c r="L933" s="174"/>
      <c r="M933" s="174"/>
      <c r="N933" s="174"/>
      <c r="S933" s="83"/>
      <c r="T933" s="83"/>
      <c r="Y933" s="526"/>
      <c r="Z933" s="5"/>
      <c r="AA933" s="5"/>
      <c r="AB933" s="5"/>
      <c r="AC933" s="5"/>
      <c r="AD933" s="5"/>
      <c r="AE933" s="5"/>
      <c r="AF933" s="5"/>
      <c r="AG933" s="5"/>
      <c r="AH933" s="5"/>
      <c r="AI933" s="5"/>
      <c r="AJ933" s="5"/>
      <c r="AK933" s="5"/>
      <c r="AL933" s="5"/>
      <c r="AM933" s="5"/>
      <c r="AN933" s="5"/>
      <c r="AO933" s="481"/>
      <c r="AP933" s="269"/>
      <c r="AQ933" s="269"/>
      <c r="AR933" s="269"/>
      <c r="AS933" s="269"/>
      <c r="AT933" s="586" t="s">
        <v>230</v>
      </c>
      <c r="AU933" s="586"/>
      <c r="AV933" s="269"/>
      <c r="AW933" s="586" t="s">
        <v>1</v>
      </c>
      <c r="AX933" s="586"/>
      <c r="AY933" s="269"/>
      <c r="AZ933" s="586" t="s">
        <v>2</v>
      </c>
      <c r="BA933" s="586"/>
      <c r="BB933" s="269"/>
      <c r="BC933" s="586" t="s">
        <v>283</v>
      </c>
      <c r="BD933" s="586"/>
      <c r="BE933" s="269"/>
      <c r="BF933" s="586" t="s">
        <v>284</v>
      </c>
      <c r="BG933" s="586"/>
      <c r="BH933" s="269"/>
      <c r="BI933" s="586" t="s">
        <v>3</v>
      </c>
      <c r="BJ933" s="586"/>
      <c r="BK933" s="269"/>
      <c r="BL933" s="586" t="s">
        <v>4</v>
      </c>
      <c r="BM933" s="586"/>
      <c r="BN933" s="269"/>
      <c r="BO933" s="586" t="s">
        <v>5</v>
      </c>
      <c r="BP933" s="586"/>
      <c r="BQ933" s="269"/>
      <c r="BR933" s="586" t="s">
        <v>6</v>
      </c>
      <c r="BS933" s="586"/>
      <c r="BT933" s="269"/>
      <c r="BU933" s="586" t="s">
        <v>34</v>
      </c>
      <c r="BV933" s="586"/>
      <c r="BW933" s="269"/>
      <c r="BX933" s="481"/>
    </row>
    <row r="934" spans="1:76" s="2" customFormat="1" ht="31" thickBot="1">
      <c r="A934" s="173" t="s">
        <v>39</v>
      </c>
      <c r="B934" s="300" t="s">
        <v>9</v>
      </c>
      <c r="C934" s="211" t="s">
        <v>139</v>
      </c>
      <c r="D934" s="4" t="s">
        <v>40</v>
      </c>
      <c r="E934" s="4" t="s">
        <v>234</v>
      </c>
      <c r="F934" s="211" t="s">
        <v>113</v>
      </c>
      <c r="G934" s="211" t="s">
        <v>424</v>
      </c>
      <c r="H934" s="4" t="s">
        <v>59</v>
      </c>
      <c r="I934" s="695" t="s">
        <v>425</v>
      </c>
      <c r="J934" s="212" t="s">
        <v>133</v>
      </c>
      <c r="K934" s="149" t="s">
        <v>140</v>
      </c>
      <c r="L934" s="222" t="s">
        <v>100</v>
      </c>
      <c r="M934" s="151" t="s">
        <v>141</v>
      </c>
      <c r="N934" s="152" t="s">
        <v>135</v>
      </c>
      <c r="O934" s="151" t="s">
        <v>57</v>
      </c>
      <c r="P934" s="153"/>
      <c r="Q934" s="363" t="s">
        <v>272</v>
      </c>
      <c r="R934" s="364" t="s">
        <v>56</v>
      </c>
      <c r="S934" s="258" t="s">
        <v>41</v>
      </c>
      <c r="T934" s="364" t="s">
        <v>136</v>
      </c>
      <c r="U934" s="419" t="s">
        <v>42</v>
      </c>
      <c r="V934" s="153"/>
      <c r="W934" s="153"/>
      <c r="Y934" s="526"/>
      <c r="Z934" s="5"/>
      <c r="AA934" s="5"/>
      <c r="AB934" s="5"/>
      <c r="AC934" s="5"/>
      <c r="AD934" s="5"/>
      <c r="AE934" s="5"/>
      <c r="AF934" s="5"/>
      <c r="AG934" s="5"/>
      <c r="AH934" s="5"/>
      <c r="AI934" s="5"/>
      <c r="AJ934" s="5"/>
      <c r="AK934" s="5"/>
      <c r="AL934" s="5"/>
      <c r="AM934" s="5"/>
      <c r="AN934" s="5"/>
      <c r="AO934" s="481"/>
      <c r="AP934" s="594"/>
      <c r="AQ934" s="594"/>
      <c r="AR934" s="419" t="s">
        <v>131</v>
      </c>
      <c r="AS934" s="594"/>
      <c r="AT934" s="596" t="s">
        <v>56</v>
      </c>
      <c r="AU934" s="258" t="s">
        <v>41</v>
      </c>
      <c r="AV934" s="594"/>
      <c r="AW934" s="596" t="s">
        <v>56</v>
      </c>
      <c r="AX934" s="258" t="s">
        <v>41</v>
      </c>
      <c r="AY934" s="594"/>
      <c r="AZ934" s="596" t="s">
        <v>56</v>
      </c>
      <c r="BA934" s="258" t="s">
        <v>41</v>
      </c>
      <c r="BB934" s="594"/>
      <c r="BC934" s="596" t="s">
        <v>56</v>
      </c>
      <c r="BD934" s="258" t="s">
        <v>41</v>
      </c>
      <c r="BE934" s="594"/>
      <c r="BF934" s="596" t="s">
        <v>56</v>
      </c>
      <c r="BG934" s="258" t="s">
        <v>41</v>
      </c>
      <c r="BH934" s="594"/>
      <c r="BI934" s="596" t="s">
        <v>56</v>
      </c>
      <c r="BJ934" s="258" t="s">
        <v>41</v>
      </c>
      <c r="BK934" s="594"/>
      <c r="BL934" s="596" t="s">
        <v>56</v>
      </c>
      <c r="BM934" s="258" t="s">
        <v>41</v>
      </c>
      <c r="BN934" s="594"/>
      <c r="BO934" s="596" t="s">
        <v>56</v>
      </c>
      <c r="BP934" s="258" t="s">
        <v>41</v>
      </c>
      <c r="BQ934" s="594"/>
      <c r="BR934" s="596" t="s">
        <v>56</v>
      </c>
      <c r="BS934" s="258" t="s">
        <v>41</v>
      </c>
      <c r="BT934" s="594"/>
      <c r="BU934" s="596" t="s">
        <v>56</v>
      </c>
      <c r="BV934" s="258" t="s">
        <v>41</v>
      </c>
      <c r="BW934" s="594"/>
      <c r="BX934" s="481"/>
    </row>
    <row r="935" spans="1:76" s="2" customFormat="1" ht="14">
      <c r="A935" s="159">
        <v>1</v>
      </c>
      <c r="B935" s="301" t="str">
        <f t="shared" ref="B935:B954" si="383">CONCATENATE(E935,": ",C935)</f>
        <v xml:space="preserve">: </v>
      </c>
      <c r="C935" s="160"/>
      <c r="D935" s="160"/>
      <c r="E935" s="160"/>
      <c r="F935" s="160"/>
      <c r="G935" s="161"/>
      <c r="H935" s="162"/>
      <c r="I935" s="162"/>
      <c r="J935" s="163"/>
      <c r="K935" s="164"/>
      <c r="L935" s="170"/>
      <c r="M935" s="659" t="s">
        <v>54</v>
      </c>
      <c r="N935" s="163"/>
      <c r="O935" s="163"/>
      <c r="P935" s="165"/>
      <c r="Q935" s="365"/>
      <c r="R935" s="259" t="str">
        <f>IF(Q935="Y","",IF(AND(L935="",J935=""),"",IF(L935="",J935,L935)))</f>
        <v/>
      </c>
      <c r="S935" s="260" t="str">
        <f>IF(R935="","",IF(R963="Y",T935,IF(R935&gt;=R955-$AA$35*R959,IF(R935&lt;=R955+$AA$35*R959,R935,""),"")))</f>
        <v/>
      </c>
      <c r="T935" s="259" t="str">
        <f>IF(Q935="Y","",IF(AND(L935="",J935=""),"",IF(L935="",J935*N935,L935*N935)))</f>
        <v/>
      </c>
      <c r="U935" s="259" t="str">
        <f t="shared" ref="U935:U954" si="384">IF(AND(M935="",K935=""),"",IF(M935="",K935,M935))</f>
        <v>%</v>
      </c>
      <c r="V935" s="39"/>
      <c r="W935" s="39"/>
      <c r="Y935" s="526"/>
      <c r="Z935" s="5"/>
      <c r="AA935" s="5"/>
      <c r="AB935" s="5"/>
      <c r="AC935" s="5"/>
      <c r="AD935" s="5"/>
      <c r="AE935" s="5"/>
      <c r="AF935" s="5"/>
      <c r="AG935" s="5"/>
      <c r="AH935" s="5"/>
      <c r="AI935" s="5"/>
      <c r="AJ935" s="5"/>
      <c r="AK935" s="5"/>
      <c r="AL935" s="5"/>
      <c r="AM935" s="5"/>
      <c r="AN935" s="5"/>
      <c r="AO935" s="481"/>
      <c r="AP935" s="269"/>
      <c r="AQ935" s="269"/>
      <c r="AR935" s="597" t="str">
        <f>$U935</f>
        <v>%</v>
      </c>
      <c r="AS935" s="269"/>
      <c r="AT935" s="598" t="str">
        <f t="shared" ref="AT935:AU954" si="385">IF($E935=$AT$47,R935,"")</f>
        <v/>
      </c>
      <c r="AU935" s="598" t="str">
        <f t="shared" si="385"/>
        <v/>
      </c>
      <c r="AV935" s="269"/>
      <c r="AW935" s="598" t="str">
        <f t="shared" ref="AW935:AX954" si="386">IF($E935=$AW$83,R935,"")</f>
        <v/>
      </c>
      <c r="AX935" s="598" t="str">
        <f t="shared" si="386"/>
        <v/>
      </c>
      <c r="AY935" s="269"/>
      <c r="AZ935" s="598" t="str">
        <f t="shared" ref="AZ935:BA954" si="387">IF($E935=$AZ$83,R935,"")</f>
        <v/>
      </c>
      <c r="BA935" s="598" t="str">
        <f t="shared" si="387"/>
        <v/>
      </c>
      <c r="BB935" s="269"/>
      <c r="BC935" s="598" t="str">
        <f t="shared" ref="BC935:BD954" si="388">IF($E935=$BC$83,R935,"")</f>
        <v/>
      </c>
      <c r="BD935" s="598" t="str">
        <f t="shared" si="388"/>
        <v/>
      </c>
      <c r="BE935" s="269"/>
      <c r="BF935" s="598" t="str">
        <f t="shared" ref="BF935:BG954" si="389">IF($E935=$BF$83,R935,"")</f>
        <v/>
      </c>
      <c r="BG935" s="598" t="str">
        <f t="shared" si="389"/>
        <v/>
      </c>
      <c r="BH935" s="269"/>
      <c r="BI935" s="598" t="str">
        <f t="shared" ref="BI935:BJ954" si="390">IF($E935=$BI$83,R935,"")</f>
        <v/>
      </c>
      <c r="BJ935" s="598" t="str">
        <f t="shared" si="390"/>
        <v/>
      </c>
      <c r="BK935" s="269"/>
      <c r="BL935" s="598" t="str">
        <f t="shared" ref="BL935:BM954" si="391">IF($E935=$BL$83,R935,"")</f>
        <v/>
      </c>
      <c r="BM935" s="598" t="str">
        <f t="shared" si="391"/>
        <v/>
      </c>
      <c r="BN935" s="269"/>
      <c r="BO935" s="598" t="str">
        <f t="shared" ref="BO935:BP954" si="392">IF($E935=$BO$83,R935,"")</f>
        <v/>
      </c>
      <c r="BP935" s="598" t="str">
        <f t="shared" si="392"/>
        <v/>
      </c>
      <c r="BQ935" s="269"/>
      <c r="BR935" s="598" t="str">
        <f t="shared" ref="BR935:BS954" si="393">IF($E935=$BR$83,R935,"")</f>
        <v/>
      </c>
      <c r="BS935" s="598" t="str">
        <f t="shared" si="393"/>
        <v/>
      </c>
      <c r="BT935" s="269"/>
      <c r="BU935" s="598" t="str">
        <f t="shared" ref="BU935:BV954" si="394">IF($E935=$BU$83,R935,"")</f>
        <v/>
      </c>
      <c r="BV935" s="598" t="str">
        <f t="shared" si="394"/>
        <v/>
      </c>
      <c r="BW935" s="269"/>
      <c r="BX935" s="481"/>
    </row>
    <row r="936" spans="1:76" s="2" customFormat="1" ht="14">
      <c r="A936" s="159">
        <v>2</v>
      </c>
      <c r="B936" s="301" t="str">
        <f t="shared" si="383"/>
        <v xml:space="preserve">: </v>
      </c>
      <c r="C936" s="160"/>
      <c r="D936" s="160"/>
      <c r="E936" s="160"/>
      <c r="F936" s="160"/>
      <c r="G936" s="161"/>
      <c r="H936" s="162"/>
      <c r="I936" s="162"/>
      <c r="J936" s="163"/>
      <c r="K936" s="163"/>
      <c r="L936" s="170"/>
      <c r="M936" s="659" t="s">
        <v>54</v>
      </c>
      <c r="N936" s="163"/>
      <c r="O936" s="163"/>
      <c r="P936" s="165"/>
      <c r="Q936" s="365"/>
      <c r="R936" s="259" t="str">
        <f t="shared" ref="R936:R954" si="395">IF(Q936="Y","",IF(AND(L936="",J936=""),"",IF(L936="",J936,L936)))</f>
        <v/>
      </c>
      <c r="S936" s="260" t="str">
        <f>IF(R936="","",IF(R963="Y",T936,IF(R936&gt;=R955-$AA$35*R959,IF(R936&lt;=R955+$AA$35*R959,R936,""),"")))</f>
        <v/>
      </c>
      <c r="T936" s="259" t="str">
        <f t="shared" ref="T936:T954" si="396">IF(Q936="Y","",IF(AND(L936="",J936=""),"",IF(L936="",J936*N936,L936*N936)))</f>
        <v/>
      </c>
      <c r="U936" s="259" t="str">
        <f t="shared" si="384"/>
        <v>%</v>
      </c>
      <c r="V936" s="39"/>
      <c r="W936" s="39"/>
      <c r="Y936" s="526"/>
      <c r="Z936" s="5"/>
      <c r="AA936" s="5"/>
      <c r="AB936" s="5"/>
      <c r="AC936" s="5"/>
      <c r="AD936" s="5"/>
      <c r="AE936" s="5"/>
      <c r="AF936" s="5"/>
      <c r="AG936" s="5"/>
      <c r="AH936" s="5"/>
      <c r="AI936" s="5"/>
      <c r="AJ936" s="5"/>
      <c r="AK936" s="5"/>
      <c r="AL936" s="5"/>
      <c r="AM936" s="5"/>
      <c r="AN936" s="5"/>
      <c r="AO936" s="481"/>
      <c r="AP936" s="269"/>
      <c r="AQ936" s="269"/>
      <c r="AR936" s="600"/>
      <c r="AS936" s="269"/>
      <c r="AT936" s="598" t="str">
        <f t="shared" si="385"/>
        <v/>
      </c>
      <c r="AU936" s="598" t="str">
        <f t="shared" si="385"/>
        <v/>
      </c>
      <c r="AV936" s="269"/>
      <c r="AW936" s="598" t="str">
        <f t="shared" si="386"/>
        <v/>
      </c>
      <c r="AX936" s="598" t="str">
        <f t="shared" si="386"/>
        <v/>
      </c>
      <c r="AY936" s="269"/>
      <c r="AZ936" s="598" t="str">
        <f t="shared" si="387"/>
        <v/>
      </c>
      <c r="BA936" s="598" t="str">
        <f t="shared" si="387"/>
        <v/>
      </c>
      <c r="BB936" s="269"/>
      <c r="BC936" s="598" t="str">
        <f t="shared" si="388"/>
        <v/>
      </c>
      <c r="BD936" s="598" t="str">
        <f t="shared" si="388"/>
        <v/>
      </c>
      <c r="BE936" s="269"/>
      <c r="BF936" s="598" t="str">
        <f t="shared" si="389"/>
        <v/>
      </c>
      <c r="BG936" s="598" t="str">
        <f t="shared" si="389"/>
        <v/>
      </c>
      <c r="BH936" s="269"/>
      <c r="BI936" s="598" t="str">
        <f t="shared" si="390"/>
        <v/>
      </c>
      <c r="BJ936" s="598" t="str">
        <f t="shared" si="390"/>
        <v/>
      </c>
      <c r="BK936" s="269"/>
      <c r="BL936" s="598" t="str">
        <f t="shared" si="391"/>
        <v/>
      </c>
      <c r="BM936" s="598" t="str">
        <f t="shared" si="391"/>
        <v/>
      </c>
      <c r="BN936" s="269"/>
      <c r="BO936" s="598" t="str">
        <f t="shared" si="392"/>
        <v/>
      </c>
      <c r="BP936" s="598" t="str">
        <f t="shared" si="392"/>
        <v/>
      </c>
      <c r="BQ936" s="269"/>
      <c r="BR936" s="598" t="str">
        <f t="shared" si="393"/>
        <v/>
      </c>
      <c r="BS936" s="598" t="str">
        <f t="shared" si="393"/>
        <v/>
      </c>
      <c r="BT936" s="269"/>
      <c r="BU936" s="598" t="str">
        <f t="shared" si="394"/>
        <v/>
      </c>
      <c r="BV936" s="598" t="str">
        <f t="shared" si="394"/>
        <v/>
      </c>
      <c r="BW936" s="269"/>
      <c r="BX936" s="481"/>
    </row>
    <row r="937" spans="1:76" s="2" customFormat="1" ht="14">
      <c r="A937" s="159">
        <v>3</v>
      </c>
      <c r="B937" s="301" t="str">
        <f t="shared" si="383"/>
        <v xml:space="preserve">: </v>
      </c>
      <c r="C937" s="168"/>
      <c r="D937" s="162"/>
      <c r="E937" s="160"/>
      <c r="F937" s="169"/>
      <c r="G937" s="161"/>
      <c r="H937" s="162"/>
      <c r="I937" s="162"/>
      <c r="J937" s="170"/>
      <c r="K937" s="170"/>
      <c r="L937" s="170"/>
      <c r="M937" s="659" t="s">
        <v>54</v>
      </c>
      <c r="N937" s="163"/>
      <c r="O937" s="163"/>
      <c r="P937" s="165"/>
      <c r="Q937" s="365"/>
      <c r="R937" s="259" t="str">
        <f t="shared" si="395"/>
        <v/>
      </c>
      <c r="S937" s="260" t="str">
        <f>IF(R937="","",IF(R963="Y",T937,IF(R937&gt;=R955-$AA$35*R959,IF(R937&lt;=R955+$AA$35*R959,R937,""),"")))</f>
        <v/>
      </c>
      <c r="T937" s="259" t="str">
        <f t="shared" si="396"/>
        <v/>
      </c>
      <c r="U937" s="259" t="str">
        <f t="shared" si="384"/>
        <v>%</v>
      </c>
      <c r="V937" s="39"/>
      <c r="W937" s="39"/>
      <c r="Y937" s="526"/>
      <c r="Z937" s="5"/>
      <c r="AA937" s="5"/>
      <c r="AB937" s="5"/>
      <c r="AC937" s="5"/>
      <c r="AD937" s="5"/>
      <c r="AE937" s="5"/>
      <c r="AF937" s="5"/>
      <c r="AG937" s="5"/>
      <c r="AH937" s="5"/>
      <c r="AI937" s="5"/>
      <c r="AJ937" s="5"/>
      <c r="AK937" s="5"/>
      <c r="AL937" s="5"/>
      <c r="AM937" s="5"/>
      <c r="AN937" s="5"/>
      <c r="AO937" s="481"/>
      <c r="AP937" s="269"/>
      <c r="AQ937" s="269"/>
      <c r="AR937" s="600"/>
      <c r="AS937" s="269"/>
      <c r="AT937" s="598" t="str">
        <f t="shared" si="385"/>
        <v/>
      </c>
      <c r="AU937" s="598" t="str">
        <f t="shared" si="385"/>
        <v/>
      </c>
      <c r="AV937" s="269"/>
      <c r="AW937" s="598" t="str">
        <f t="shared" si="386"/>
        <v/>
      </c>
      <c r="AX937" s="598" t="str">
        <f t="shared" si="386"/>
        <v/>
      </c>
      <c r="AY937" s="269"/>
      <c r="AZ937" s="598" t="str">
        <f t="shared" si="387"/>
        <v/>
      </c>
      <c r="BA937" s="598" t="str">
        <f t="shared" si="387"/>
        <v/>
      </c>
      <c r="BB937" s="269"/>
      <c r="BC937" s="598" t="str">
        <f t="shared" si="388"/>
        <v/>
      </c>
      <c r="BD937" s="598" t="str">
        <f t="shared" si="388"/>
        <v/>
      </c>
      <c r="BE937" s="269"/>
      <c r="BF937" s="598" t="str">
        <f t="shared" si="389"/>
        <v/>
      </c>
      <c r="BG937" s="598" t="str">
        <f t="shared" si="389"/>
        <v/>
      </c>
      <c r="BH937" s="269"/>
      <c r="BI937" s="598" t="str">
        <f t="shared" si="390"/>
        <v/>
      </c>
      <c r="BJ937" s="598" t="str">
        <f t="shared" si="390"/>
        <v/>
      </c>
      <c r="BK937" s="269"/>
      <c r="BL937" s="598" t="str">
        <f t="shared" si="391"/>
        <v/>
      </c>
      <c r="BM937" s="598" t="str">
        <f t="shared" si="391"/>
        <v/>
      </c>
      <c r="BN937" s="269"/>
      <c r="BO937" s="598" t="str">
        <f t="shared" si="392"/>
        <v/>
      </c>
      <c r="BP937" s="598" t="str">
        <f t="shared" si="392"/>
        <v/>
      </c>
      <c r="BQ937" s="269"/>
      <c r="BR937" s="598" t="str">
        <f t="shared" si="393"/>
        <v/>
      </c>
      <c r="BS937" s="598" t="str">
        <f t="shared" si="393"/>
        <v/>
      </c>
      <c r="BT937" s="269"/>
      <c r="BU937" s="598" t="str">
        <f t="shared" si="394"/>
        <v/>
      </c>
      <c r="BV937" s="598" t="str">
        <f t="shared" si="394"/>
        <v/>
      </c>
      <c r="BW937" s="269"/>
      <c r="BX937" s="481"/>
    </row>
    <row r="938" spans="1:76" s="2" customFormat="1" ht="14">
      <c r="A938" s="159">
        <v>4</v>
      </c>
      <c r="B938" s="301" t="str">
        <f t="shared" si="383"/>
        <v xml:space="preserve">: </v>
      </c>
      <c r="C938" s="168"/>
      <c r="D938" s="162"/>
      <c r="E938" s="160"/>
      <c r="F938" s="169"/>
      <c r="G938" s="161"/>
      <c r="H938" s="162"/>
      <c r="I938" s="162"/>
      <c r="J938" s="170"/>
      <c r="K938" s="170"/>
      <c r="L938" s="170"/>
      <c r="M938" s="659" t="s">
        <v>54</v>
      </c>
      <c r="N938" s="163"/>
      <c r="O938" s="163"/>
      <c r="P938" s="165"/>
      <c r="Q938" s="365"/>
      <c r="R938" s="259" t="str">
        <f t="shared" si="395"/>
        <v/>
      </c>
      <c r="S938" s="260" t="str">
        <f>IF(R938="","",IF(R963="Y",T938,IF(R938&gt;=R955-$AA$35*R959,IF(R938&lt;=R955+$AA$35*R959,R938,""),"")))</f>
        <v/>
      </c>
      <c r="T938" s="259" t="str">
        <f t="shared" si="396"/>
        <v/>
      </c>
      <c r="U938" s="259" t="str">
        <f t="shared" si="384"/>
        <v>%</v>
      </c>
      <c r="V938" s="39"/>
      <c r="W938" s="39"/>
      <c r="Y938" s="526"/>
      <c r="Z938" s="5"/>
      <c r="AA938" s="5"/>
      <c r="AB938" s="5"/>
      <c r="AC938" s="5"/>
      <c r="AD938" s="5"/>
      <c r="AE938" s="5"/>
      <c r="AF938" s="5"/>
      <c r="AG938" s="5"/>
      <c r="AH938" s="5"/>
      <c r="AI938" s="5"/>
      <c r="AJ938" s="5"/>
      <c r="AK938" s="5"/>
      <c r="AL938" s="5"/>
      <c r="AM938" s="5"/>
      <c r="AN938" s="5"/>
      <c r="AO938" s="481"/>
      <c r="AP938" s="269"/>
      <c r="AQ938" s="269"/>
      <c r="AR938" s="600"/>
      <c r="AS938" s="269"/>
      <c r="AT938" s="598" t="str">
        <f t="shared" si="385"/>
        <v/>
      </c>
      <c r="AU938" s="598" t="str">
        <f t="shared" si="385"/>
        <v/>
      </c>
      <c r="AV938" s="269"/>
      <c r="AW938" s="598" t="str">
        <f t="shared" si="386"/>
        <v/>
      </c>
      <c r="AX938" s="598" t="str">
        <f t="shared" si="386"/>
        <v/>
      </c>
      <c r="AY938" s="269"/>
      <c r="AZ938" s="598" t="str">
        <f t="shared" si="387"/>
        <v/>
      </c>
      <c r="BA938" s="598" t="str">
        <f t="shared" si="387"/>
        <v/>
      </c>
      <c r="BB938" s="269"/>
      <c r="BC938" s="598" t="str">
        <f t="shared" si="388"/>
        <v/>
      </c>
      <c r="BD938" s="598" t="str">
        <f t="shared" si="388"/>
        <v/>
      </c>
      <c r="BE938" s="269"/>
      <c r="BF938" s="598" t="str">
        <f t="shared" si="389"/>
        <v/>
      </c>
      <c r="BG938" s="598" t="str">
        <f t="shared" si="389"/>
        <v/>
      </c>
      <c r="BH938" s="269"/>
      <c r="BI938" s="598" t="str">
        <f t="shared" si="390"/>
        <v/>
      </c>
      <c r="BJ938" s="598" t="str">
        <f t="shared" si="390"/>
        <v/>
      </c>
      <c r="BK938" s="269"/>
      <c r="BL938" s="598" t="str">
        <f t="shared" si="391"/>
        <v/>
      </c>
      <c r="BM938" s="598" t="str">
        <f t="shared" si="391"/>
        <v/>
      </c>
      <c r="BN938" s="269"/>
      <c r="BO938" s="598" t="str">
        <f t="shared" si="392"/>
        <v/>
      </c>
      <c r="BP938" s="598" t="str">
        <f t="shared" si="392"/>
        <v/>
      </c>
      <c r="BQ938" s="269"/>
      <c r="BR938" s="598" t="str">
        <f t="shared" si="393"/>
        <v/>
      </c>
      <c r="BS938" s="598" t="str">
        <f t="shared" si="393"/>
        <v/>
      </c>
      <c r="BT938" s="269"/>
      <c r="BU938" s="598" t="str">
        <f t="shared" si="394"/>
        <v/>
      </c>
      <c r="BV938" s="598" t="str">
        <f t="shared" si="394"/>
        <v/>
      </c>
      <c r="BW938" s="269"/>
      <c r="BX938" s="481"/>
    </row>
    <row r="939" spans="1:76" s="2" customFormat="1" ht="14">
      <c r="A939" s="159">
        <v>5</v>
      </c>
      <c r="B939" s="301" t="str">
        <f t="shared" si="383"/>
        <v xml:space="preserve">: </v>
      </c>
      <c r="C939" s="169"/>
      <c r="D939" s="169"/>
      <c r="E939" s="160"/>
      <c r="F939" s="169"/>
      <c r="G939" s="161"/>
      <c r="H939" s="162"/>
      <c r="I939" s="162"/>
      <c r="J939" s="170"/>
      <c r="K939" s="170"/>
      <c r="L939" s="170"/>
      <c r="M939" s="659" t="s">
        <v>54</v>
      </c>
      <c r="N939" s="163"/>
      <c r="O939" s="163"/>
      <c r="P939" s="165"/>
      <c r="Q939" s="365"/>
      <c r="R939" s="259" t="str">
        <f t="shared" si="395"/>
        <v/>
      </c>
      <c r="S939" s="260" t="str">
        <f>IF(R939="","",IF(R963="Y",T939,IF(R939&gt;=R955-$AA$35*R959,IF(R939&lt;=R955+$AA$35*R959,R939,""),"")))</f>
        <v/>
      </c>
      <c r="T939" s="259" t="str">
        <f t="shared" si="396"/>
        <v/>
      </c>
      <c r="U939" s="259" t="str">
        <f t="shared" si="384"/>
        <v>%</v>
      </c>
      <c r="V939" s="39"/>
      <c r="W939" s="39"/>
      <c r="Y939" s="526"/>
      <c r="Z939" s="5"/>
      <c r="AA939" s="5"/>
      <c r="AB939" s="5"/>
      <c r="AC939" s="5"/>
      <c r="AD939" s="5"/>
      <c r="AE939" s="5"/>
      <c r="AF939" s="5"/>
      <c r="AG939" s="5"/>
      <c r="AH939" s="5"/>
      <c r="AI939" s="5"/>
      <c r="AJ939" s="5"/>
      <c r="AK939" s="5"/>
      <c r="AL939" s="5"/>
      <c r="AM939" s="5"/>
      <c r="AN939" s="5"/>
      <c r="AO939" s="481"/>
      <c r="AP939" s="269"/>
      <c r="AQ939" s="269"/>
      <c r="AR939" s="600"/>
      <c r="AS939" s="269"/>
      <c r="AT939" s="598" t="str">
        <f t="shared" si="385"/>
        <v/>
      </c>
      <c r="AU939" s="598" t="str">
        <f t="shared" si="385"/>
        <v/>
      </c>
      <c r="AV939" s="269"/>
      <c r="AW939" s="598" t="str">
        <f t="shared" si="386"/>
        <v/>
      </c>
      <c r="AX939" s="598" t="str">
        <f t="shared" si="386"/>
        <v/>
      </c>
      <c r="AY939" s="269"/>
      <c r="AZ939" s="598" t="str">
        <f t="shared" si="387"/>
        <v/>
      </c>
      <c r="BA939" s="598" t="str">
        <f t="shared" si="387"/>
        <v/>
      </c>
      <c r="BB939" s="269"/>
      <c r="BC939" s="598" t="str">
        <f t="shared" si="388"/>
        <v/>
      </c>
      <c r="BD939" s="598" t="str">
        <f t="shared" si="388"/>
        <v/>
      </c>
      <c r="BE939" s="269"/>
      <c r="BF939" s="598" t="str">
        <f t="shared" si="389"/>
        <v/>
      </c>
      <c r="BG939" s="598" t="str">
        <f t="shared" si="389"/>
        <v/>
      </c>
      <c r="BH939" s="269"/>
      <c r="BI939" s="598" t="str">
        <f t="shared" si="390"/>
        <v/>
      </c>
      <c r="BJ939" s="598" t="str">
        <f t="shared" si="390"/>
        <v/>
      </c>
      <c r="BK939" s="269"/>
      <c r="BL939" s="598" t="str">
        <f t="shared" si="391"/>
        <v/>
      </c>
      <c r="BM939" s="598" t="str">
        <f t="shared" si="391"/>
        <v/>
      </c>
      <c r="BN939" s="269"/>
      <c r="BO939" s="598" t="str">
        <f t="shared" si="392"/>
        <v/>
      </c>
      <c r="BP939" s="598" t="str">
        <f t="shared" si="392"/>
        <v/>
      </c>
      <c r="BQ939" s="269"/>
      <c r="BR939" s="598" t="str">
        <f t="shared" si="393"/>
        <v/>
      </c>
      <c r="BS939" s="598" t="str">
        <f t="shared" si="393"/>
        <v/>
      </c>
      <c r="BT939" s="269"/>
      <c r="BU939" s="598" t="str">
        <f t="shared" si="394"/>
        <v/>
      </c>
      <c r="BV939" s="598" t="str">
        <f t="shared" si="394"/>
        <v/>
      </c>
      <c r="BW939" s="269"/>
      <c r="BX939" s="481"/>
    </row>
    <row r="940" spans="1:76" s="2" customFormat="1" ht="14">
      <c r="A940" s="159">
        <v>6</v>
      </c>
      <c r="B940" s="301" t="str">
        <f t="shared" si="383"/>
        <v xml:space="preserve">: </v>
      </c>
      <c r="C940" s="169"/>
      <c r="D940" s="169"/>
      <c r="E940" s="160"/>
      <c r="F940" s="169"/>
      <c r="G940" s="161"/>
      <c r="H940" s="162"/>
      <c r="I940" s="162"/>
      <c r="J940" s="170"/>
      <c r="K940" s="170"/>
      <c r="L940" s="170"/>
      <c r="M940" s="659" t="s">
        <v>54</v>
      </c>
      <c r="N940" s="163"/>
      <c r="O940" s="163"/>
      <c r="P940" s="165"/>
      <c r="Q940" s="365"/>
      <c r="R940" s="259" t="str">
        <f t="shared" si="395"/>
        <v/>
      </c>
      <c r="S940" s="260" t="str">
        <f>IF(R940="","",IF(R963="Y",T940,IF(R940&gt;=R955-$AA$35*R959,IF(R940&lt;=R955+$AA$35*R959,R940,""),"")))</f>
        <v/>
      </c>
      <c r="T940" s="259" t="str">
        <f t="shared" si="396"/>
        <v/>
      </c>
      <c r="U940" s="259" t="str">
        <f t="shared" si="384"/>
        <v>%</v>
      </c>
      <c r="V940" s="39"/>
      <c r="W940" s="39"/>
      <c r="Y940" s="526"/>
      <c r="Z940" s="5"/>
      <c r="AA940" s="5"/>
      <c r="AB940" s="5"/>
      <c r="AC940" s="5"/>
      <c r="AD940" s="5"/>
      <c r="AE940" s="5"/>
      <c r="AF940" s="5"/>
      <c r="AG940" s="5"/>
      <c r="AH940" s="5"/>
      <c r="AI940" s="5"/>
      <c r="AJ940" s="5"/>
      <c r="AK940" s="5"/>
      <c r="AL940" s="5"/>
      <c r="AM940" s="5"/>
      <c r="AN940" s="5"/>
      <c r="AO940" s="481"/>
      <c r="AP940" s="269"/>
      <c r="AQ940" s="269"/>
      <c r="AR940" s="600"/>
      <c r="AS940" s="269"/>
      <c r="AT940" s="598" t="str">
        <f t="shared" si="385"/>
        <v/>
      </c>
      <c r="AU940" s="598" t="str">
        <f t="shared" si="385"/>
        <v/>
      </c>
      <c r="AV940" s="269"/>
      <c r="AW940" s="598" t="str">
        <f t="shared" si="386"/>
        <v/>
      </c>
      <c r="AX940" s="598" t="str">
        <f t="shared" si="386"/>
        <v/>
      </c>
      <c r="AY940" s="269"/>
      <c r="AZ940" s="598" t="str">
        <f t="shared" si="387"/>
        <v/>
      </c>
      <c r="BA940" s="598" t="str">
        <f t="shared" si="387"/>
        <v/>
      </c>
      <c r="BB940" s="269"/>
      <c r="BC940" s="598" t="str">
        <f t="shared" si="388"/>
        <v/>
      </c>
      <c r="BD940" s="598" t="str">
        <f t="shared" si="388"/>
        <v/>
      </c>
      <c r="BE940" s="269"/>
      <c r="BF940" s="598" t="str">
        <f t="shared" si="389"/>
        <v/>
      </c>
      <c r="BG940" s="598" t="str">
        <f t="shared" si="389"/>
        <v/>
      </c>
      <c r="BH940" s="269"/>
      <c r="BI940" s="598" t="str">
        <f t="shared" si="390"/>
        <v/>
      </c>
      <c r="BJ940" s="598" t="str">
        <f t="shared" si="390"/>
        <v/>
      </c>
      <c r="BK940" s="269"/>
      <c r="BL940" s="598" t="str">
        <f t="shared" si="391"/>
        <v/>
      </c>
      <c r="BM940" s="598" t="str">
        <f t="shared" si="391"/>
        <v/>
      </c>
      <c r="BN940" s="269"/>
      <c r="BO940" s="598" t="str">
        <f t="shared" si="392"/>
        <v/>
      </c>
      <c r="BP940" s="598" t="str">
        <f t="shared" si="392"/>
        <v/>
      </c>
      <c r="BQ940" s="269"/>
      <c r="BR940" s="598" t="str">
        <f t="shared" si="393"/>
        <v/>
      </c>
      <c r="BS940" s="598" t="str">
        <f t="shared" si="393"/>
        <v/>
      </c>
      <c r="BT940" s="269"/>
      <c r="BU940" s="598" t="str">
        <f t="shared" si="394"/>
        <v/>
      </c>
      <c r="BV940" s="598" t="str">
        <f t="shared" si="394"/>
        <v/>
      </c>
      <c r="BW940" s="269"/>
      <c r="BX940" s="481"/>
    </row>
    <row r="941" spans="1:76" s="2" customFormat="1" ht="14">
      <c r="A941" s="159">
        <v>7</v>
      </c>
      <c r="B941" s="301" t="str">
        <f t="shared" si="383"/>
        <v xml:space="preserve">: </v>
      </c>
      <c r="C941" s="169"/>
      <c r="D941" s="169"/>
      <c r="E941" s="160"/>
      <c r="F941" s="169"/>
      <c r="G941" s="161"/>
      <c r="H941" s="162"/>
      <c r="I941" s="162"/>
      <c r="J941" s="170"/>
      <c r="K941" s="170"/>
      <c r="L941" s="170"/>
      <c r="M941" s="659" t="s">
        <v>54</v>
      </c>
      <c r="N941" s="163"/>
      <c r="O941" s="163"/>
      <c r="P941" s="165"/>
      <c r="Q941" s="365"/>
      <c r="R941" s="259" t="str">
        <f t="shared" si="395"/>
        <v/>
      </c>
      <c r="S941" s="260" t="str">
        <f>IF(R941="","",IF(R963="Y",T941,IF(R941&gt;=R955-$AA$35*R959,IF(R941&lt;=R955+$AA$35*R959,R941,""),"")))</f>
        <v/>
      </c>
      <c r="T941" s="259" t="str">
        <f t="shared" si="396"/>
        <v/>
      </c>
      <c r="U941" s="259" t="str">
        <f t="shared" si="384"/>
        <v>%</v>
      </c>
      <c r="V941" s="39"/>
      <c r="W941" s="39"/>
      <c r="Y941" s="526"/>
      <c r="Z941" s="5"/>
      <c r="AA941" s="5"/>
      <c r="AB941" s="5"/>
      <c r="AC941" s="5"/>
      <c r="AD941" s="5"/>
      <c r="AE941" s="5"/>
      <c r="AF941" s="5"/>
      <c r="AG941" s="5"/>
      <c r="AH941" s="5"/>
      <c r="AI941" s="5"/>
      <c r="AJ941" s="5"/>
      <c r="AK941" s="5"/>
      <c r="AL941" s="5"/>
      <c r="AM941" s="5"/>
      <c r="AN941" s="5"/>
      <c r="AO941" s="481"/>
      <c r="AP941" s="269"/>
      <c r="AQ941" s="269"/>
      <c r="AR941" s="600"/>
      <c r="AS941" s="269"/>
      <c r="AT941" s="598" t="str">
        <f t="shared" si="385"/>
        <v/>
      </c>
      <c r="AU941" s="598" t="str">
        <f t="shared" si="385"/>
        <v/>
      </c>
      <c r="AV941" s="269"/>
      <c r="AW941" s="598" t="str">
        <f t="shared" si="386"/>
        <v/>
      </c>
      <c r="AX941" s="598" t="str">
        <f t="shared" si="386"/>
        <v/>
      </c>
      <c r="AY941" s="269"/>
      <c r="AZ941" s="598" t="str">
        <f t="shared" si="387"/>
        <v/>
      </c>
      <c r="BA941" s="598" t="str">
        <f t="shared" si="387"/>
        <v/>
      </c>
      <c r="BB941" s="269"/>
      <c r="BC941" s="598" t="str">
        <f t="shared" si="388"/>
        <v/>
      </c>
      <c r="BD941" s="598" t="str">
        <f t="shared" si="388"/>
        <v/>
      </c>
      <c r="BE941" s="269"/>
      <c r="BF941" s="598" t="str">
        <f t="shared" si="389"/>
        <v/>
      </c>
      <c r="BG941" s="598" t="str">
        <f t="shared" si="389"/>
        <v/>
      </c>
      <c r="BH941" s="269"/>
      <c r="BI941" s="598" t="str">
        <f t="shared" si="390"/>
        <v/>
      </c>
      <c r="BJ941" s="598" t="str">
        <f t="shared" si="390"/>
        <v/>
      </c>
      <c r="BK941" s="269"/>
      <c r="BL941" s="598" t="str">
        <f t="shared" si="391"/>
        <v/>
      </c>
      <c r="BM941" s="598" t="str">
        <f t="shared" si="391"/>
        <v/>
      </c>
      <c r="BN941" s="269"/>
      <c r="BO941" s="598" t="str">
        <f t="shared" si="392"/>
        <v/>
      </c>
      <c r="BP941" s="598" t="str">
        <f t="shared" si="392"/>
        <v/>
      </c>
      <c r="BQ941" s="269"/>
      <c r="BR941" s="598" t="str">
        <f t="shared" si="393"/>
        <v/>
      </c>
      <c r="BS941" s="598" t="str">
        <f t="shared" si="393"/>
        <v/>
      </c>
      <c r="BT941" s="269"/>
      <c r="BU941" s="598" t="str">
        <f t="shared" si="394"/>
        <v/>
      </c>
      <c r="BV941" s="598" t="str">
        <f t="shared" si="394"/>
        <v/>
      </c>
      <c r="BW941" s="269"/>
      <c r="BX941" s="481"/>
    </row>
    <row r="942" spans="1:76" s="2" customFormat="1" ht="14">
      <c r="A942" s="159">
        <v>8</v>
      </c>
      <c r="B942" s="301" t="str">
        <f t="shared" si="383"/>
        <v xml:space="preserve">: </v>
      </c>
      <c r="C942" s="169"/>
      <c r="D942" s="169"/>
      <c r="E942" s="160"/>
      <c r="F942" s="169"/>
      <c r="G942" s="161"/>
      <c r="H942" s="162"/>
      <c r="I942" s="162"/>
      <c r="J942" s="170"/>
      <c r="K942" s="170"/>
      <c r="L942" s="170"/>
      <c r="M942" s="659" t="s">
        <v>54</v>
      </c>
      <c r="N942" s="163"/>
      <c r="O942" s="163"/>
      <c r="P942" s="165"/>
      <c r="Q942" s="365"/>
      <c r="R942" s="259" t="str">
        <f t="shared" si="395"/>
        <v/>
      </c>
      <c r="S942" s="260" t="str">
        <f>IF(R942="","",IF(R963="Y",T942,IF(R942&gt;=R955-$AA$35*R959,IF(R942&lt;=R955+$AA$35*R959,R942,""),"")))</f>
        <v/>
      </c>
      <c r="T942" s="259" t="str">
        <f t="shared" si="396"/>
        <v/>
      </c>
      <c r="U942" s="259" t="str">
        <f t="shared" si="384"/>
        <v>%</v>
      </c>
      <c r="V942" s="39"/>
      <c r="W942" s="39"/>
      <c r="Y942" s="526"/>
      <c r="Z942" s="5"/>
      <c r="AA942" s="5"/>
      <c r="AB942" s="5"/>
      <c r="AC942" s="5"/>
      <c r="AD942" s="5"/>
      <c r="AE942" s="5"/>
      <c r="AF942" s="5"/>
      <c r="AG942" s="5"/>
      <c r="AH942" s="5"/>
      <c r="AI942" s="5"/>
      <c r="AJ942" s="5"/>
      <c r="AK942" s="5"/>
      <c r="AL942" s="5"/>
      <c r="AM942" s="5"/>
      <c r="AN942" s="5"/>
      <c r="AO942" s="481"/>
      <c r="AP942" s="269"/>
      <c r="AQ942" s="269"/>
      <c r="AR942" s="600"/>
      <c r="AS942" s="269"/>
      <c r="AT942" s="598" t="str">
        <f t="shared" si="385"/>
        <v/>
      </c>
      <c r="AU942" s="598" t="str">
        <f t="shared" si="385"/>
        <v/>
      </c>
      <c r="AV942" s="269"/>
      <c r="AW942" s="598" t="str">
        <f t="shared" si="386"/>
        <v/>
      </c>
      <c r="AX942" s="598" t="str">
        <f t="shared" si="386"/>
        <v/>
      </c>
      <c r="AY942" s="269"/>
      <c r="AZ942" s="598" t="str">
        <f t="shared" si="387"/>
        <v/>
      </c>
      <c r="BA942" s="598" t="str">
        <f t="shared" si="387"/>
        <v/>
      </c>
      <c r="BB942" s="269"/>
      <c r="BC942" s="598" t="str">
        <f t="shared" si="388"/>
        <v/>
      </c>
      <c r="BD942" s="598" t="str">
        <f t="shared" si="388"/>
        <v/>
      </c>
      <c r="BE942" s="269"/>
      <c r="BF942" s="598" t="str">
        <f t="shared" si="389"/>
        <v/>
      </c>
      <c r="BG942" s="598" t="str">
        <f t="shared" si="389"/>
        <v/>
      </c>
      <c r="BH942" s="269"/>
      <c r="BI942" s="598" t="str">
        <f t="shared" si="390"/>
        <v/>
      </c>
      <c r="BJ942" s="598" t="str">
        <f t="shared" si="390"/>
        <v/>
      </c>
      <c r="BK942" s="269"/>
      <c r="BL942" s="598" t="str">
        <f t="shared" si="391"/>
        <v/>
      </c>
      <c r="BM942" s="598" t="str">
        <f t="shared" si="391"/>
        <v/>
      </c>
      <c r="BN942" s="269"/>
      <c r="BO942" s="598" t="str">
        <f t="shared" si="392"/>
        <v/>
      </c>
      <c r="BP942" s="598" t="str">
        <f t="shared" si="392"/>
        <v/>
      </c>
      <c r="BQ942" s="269"/>
      <c r="BR942" s="598" t="str">
        <f t="shared" si="393"/>
        <v/>
      </c>
      <c r="BS942" s="598" t="str">
        <f t="shared" si="393"/>
        <v/>
      </c>
      <c r="BT942" s="269"/>
      <c r="BU942" s="598" t="str">
        <f t="shared" si="394"/>
        <v/>
      </c>
      <c r="BV942" s="598" t="str">
        <f t="shared" si="394"/>
        <v/>
      </c>
      <c r="BW942" s="269"/>
      <c r="BX942" s="481"/>
    </row>
    <row r="943" spans="1:76" s="2" customFormat="1" ht="14">
      <c r="A943" s="159">
        <v>9</v>
      </c>
      <c r="B943" s="301" t="str">
        <f t="shared" si="383"/>
        <v xml:space="preserve">: </v>
      </c>
      <c r="C943" s="169"/>
      <c r="D943" s="169"/>
      <c r="E943" s="169"/>
      <c r="F943" s="169"/>
      <c r="G943" s="161"/>
      <c r="H943" s="162"/>
      <c r="I943" s="162"/>
      <c r="J943" s="170"/>
      <c r="K943" s="170"/>
      <c r="L943" s="170"/>
      <c r="M943" s="659" t="s">
        <v>54</v>
      </c>
      <c r="N943" s="163"/>
      <c r="O943" s="163"/>
      <c r="P943" s="165"/>
      <c r="Q943" s="365"/>
      <c r="R943" s="259" t="str">
        <f t="shared" si="395"/>
        <v/>
      </c>
      <c r="S943" s="260" t="str">
        <f>IF(R943="","",IF(R963="Y",T943,IF(R943&gt;=R955-$AA$35*R959,IF(R943&lt;=R955+$AA$35*R959,R943,""),"")))</f>
        <v/>
      </c>
      <c r="T943" s="259" t="str">
        <f t="shared" si="396"/>
        <v/>
      </c>
      <c r="U943" s="259" t="str">
        <f t="shared" si="384"/>
        <v>%</v>
      </c>
      <c r="V943" s="39"/>
      <c r="W943" s="39"/>
      <c r="Y943" s="526"/>
      <c r="Z943" s="5"/>
      <c r="AA943" s="5"/>
      <c r="AB943" s="5"/>
      <c r="AC943" s="5"/>
      <c r="AD943" s="5"/>
      <c r="AE943" s="5"/>
      <c r="AF943" s="5"/>
      <c r="AG943" s="5"/>
      <c r="AH943" s="5"/>
      <c r="AI943" s="5"/>
      <c r="AJ943" s="5"/>
      <c r="AK943" s="5"/>
      <c r="AL943" s="5"/>
      <c r="AM943" s="5"/>
      <c r="AN943" s="5"/>
      <c r="AO943" s="481"/>
      <c r="AP943" s="269"/>
      <c r="AQ943" s="269"/>
      <c r="AR943" s="600"/>
      <c r="AS943" s="269"/>
      <c r="AT943" s="598" t="str">
        <f t="shared" si="385"/>
        <v/>
      </c>
      <c r="AU943" s="598" t="str">
        <f t="shared" si="385"/>
        <v/>
      </c>
      <c r="AV943" s="269"/>
      <c r="AW943" s="598" t="str">
        <f t="shared" si="386"/>
        <v/>
      </c>
      <c r="AX943" s="598" t="str">
        <f t="shared" si="386"/>
        <v/>
      </c>
      <c r="AY943" s="269"/>
      <c r="AZ943" s="598" t="str">
        <f t="shared" si="387"/>
        <v/>
      </c>
      <c r="BA943" s="598" t="str">
        <f t="shared" si="387"/>
        <v/>
      </c>
      <c r="BB943" s="269"/>
      <c r="BC943" s="598" t="str">
        <f t="shared" si="388"/>
        <v/>
      </c>
      <c r="BD943" s="598" t="str">
        <f t="shared" si="388"/>
        <v/>
      </c>
      <c r="BE943" s="269"/>
      <c r="BF943" s="598" t="str">
        <f t="shared" si="389"/>
        <v/>
      </c>
      <c r="BG943" s="598" t="str">
        <f t="shared" si="389"/>
        <v/>
      </c>
      <c r="BH943" s="269"/>
      <c r="BI943" s="598" t="str">
        <f t="shared" si="390"/>
        <v/>
      </c>
      <c r="BJ943" s="598" t="str">
        <f t="shared" si="390"/>
        <v/>
      </c>
      <c r="BK943" s="269"/>
      <c r="BL943" s="598" t="str">
        <f t="shared" si="391"/>
        <v/>
      </c>
      <c r="BM943" s="598" t="str">
        <f t="shared" si="391"/>
        <v/>
      </c>
      <c r="BN943" s="269"/>
      <c r="BO943" s="598" t="str">
        <f t="shared" si="392"/>
        <v/>
      </c>
      <c r="BP943" s="598" t="str">
        <f t="shared" si="392"/>
        <v/>
      </c>
      <c r="BQ943" s="269"/>
      <c r="BR943" s="598" t="str">
        <f t="shared" si="393"/>
        <v/>
      </c>
      <c r="BS943" s="598" t="str">
        <f t="shared" si="393"/>
        <v/>
      </c>
      <c r="BT943" s="269"/>
      <c r="BU943" s="598" t="str">
        <f t="shared" si="394"/>
        <v/>
      </c>
      <c r="BV943" s="598" t="str">
        <f t="shared" si="394"/>
        <v/>
      </c>
      <c r="BW943" s="269"/>
      <c r="BX943" s="481"/>
    </row>
    <row r="944" spans="1:76" s="2" customFormat="1" ht="14">
      <c r="A944" s="159">
        <v>10</v>
      </c>
      <c r="B944" s="301" t="str">
        <f t="shared" si="383"/>
        <v xml:space="preserve">: </v>
      </c>
      <c r="C944" s="169"/>
      <c r="D944" s="169"/>
      <c r="E944" s="169"/>
      <c r="F944" s="169"/>
      <c r="G944" s="161"/>
      <c r="H944" s="162"/>
      <c r="I944" s="162"/>
      <c r="J944" s="170"/>
      <c r="K944" s="170"/>
      <c r="L944" s="170"/>
      <c r="M944" s="659" t="s">
        <v>54</v>
      </c>
      <c r="N944" s="163"/>
      <c r="O944" s="163"/>
      <c r="P944" s="165"/>
      <c r="Q944" s="365"/>
      <c r="R944" s="259" t="str">
        <f t="shared" si="395"/>
        <v/>
      </c>
      <c r="S944" s="260" t="str">
        <f>IF(R944="","",IF(R963="Y",T944,IF(R944&gt;=R955-$AA$35*R959,IF(R944&lt;=R955+$AA$35*R959,R944,""),"")))</f>
        <v/>
      </c>
      <c r="T944" s="259" t="str">
        <f t="shared" si="396"/>
        <v/>
      </c>
      <c r="U944" s="259" t="str">
        <f t="shared" si="384"/>
        <v>%</v>
      </c>
      <c r="V944" s="39"/>
      <c r="W944" s="39"/>
      <c r="Y944" s="526"/>
      <c r="Z944" s="5"/>
      <c r="AA944" s="5"/>
      <c r="AB944" s="5"/>
      <c r="AC944" s="5"/>
      <c r="AD944" s="5"/>
      <c r="AE944" s="5"/>
      <c r="AF944" s="5"/>
      <c r="AG944" s="5"/>
      <c r="AH944" s="5"/>
      <c r="AI944" s="5"/>
      <c r="AJ944" s="5"/>
      <c r="AK944" s="5"/>
      <c r="AL944" s="5"/>
      <c r="AM944" s="5"/>
      <c r="AN944" s="5"/>
      <c r="AO944" s="481"/>
      <c r="AP944" s="269"/>
      <c r="AQ944" s="269"/>
      <c r="AR944" s="600"/>
      <c r="AS944" s="269"/>
      <c r="AT944" s="598" t="str">
        <f t="shared" si="385"/>
        <v/>
      </c>
      <c r="AU944" s="598" t="str">
        <f t="shared" si="385"/>
        <v/>
      </c>
      <c r="AV944" s="269"/>
      <c r="AW944" s="598" t="str">
        <f t="shared" si="386"/>
        <v/>
      </c>
      <c r="AX944" s="598" t="str">
        <f t="shared" si="386"/>
        <v/>
      </c>
      <c r="AY944" s="269"/>
      <c r="AZ944" s="598" t="str">
        <f t="shared" si="387"/>
        <v/>
      </c>
      <c r="BA944" s="598" t="str">
        <f t="shared" si="387"/>
        <v/>
      </c>
      <c r="BB944" s="269"/>
      <c r="BC944" s="598" t="str">
        <f t="shared" si="388"/>
        <v/>
      </c>
      <c r="BD944" s="598" t="str">
        <f t="shared" si="388"/>
        <v/>
      </c>
      <c r="BE944" s="269"/>
      <c r="BF944" s="598" t="str">
        <f t="shared" si="389"/>
        <v/>
      </c>
      <c r="BG944" s="598" t="str">
        <f t="shared" si="389"/>
        <v/>
      </c>
      <c r="BH944" s="269"/>
      <c r="BI944" s="598" t="str">
        <f t="shared" si="390"/>
        <v/>
      </c>
      <c r="BJ944" s="598" t="str">
        <f t="shared" si="390"/>
        <v/>
      </c>
      <c r="BK944" s="269"/>
      <c r="BL944" s="598" t="str">
        <f t="shared" si="391"/>
        <v/>
      </c>
      <c r="BM944" s="598" t="str">
        <f t="shared" si="391"/>
        <v/>
      </c>
      <c r="BN944" s="269"/>
      <c r="BO944" s="598" t="str">
        <f t="shared" si="392"/>
        <v/>
      </c>
      <c r="BP944" s="598" t="str">
        <f t="shared" si="392"/>
        <v/>
      </c>
      <c r="BQ944" s="269"/>
      <c r="BR944" s="598" t="str">
        <f t="shared" si="393"/>
        <v/>
      </c>
      <c r="BS944" s="598" t="str">
        <f t="shared" si="393"/>
        <v/>
      </c>
      <c r="BT944" s="269"/>
      <c r="BU944" s="598" t="str">
        <f t="shared" si="394"/>
        <v/>
      </c>
      <c r="BV944" s="598" t="str">
        <f t="shared" si="394"/>
        <v/>
      </c>
      <c r="BW944" s="269"/>
      <c r="BX944" s="481"/>
    </row>
    <row r="945" spans="1:76" s="2" customFormat="1" ht="14">
      <c r="A945" s="159">
        <v>11</v>
      </c>
      <c r="B945" s="301" t="str">
        <f t="shared" si="383"/>
        <v xml:space="preserve">: </v>
      </c>
      <c r="C945" s="168"/>
      <c r="D945" s="162"/>
      <c r="E945" s="162"/>
      <c r="F945" s="169"/>
      <c r="G945" s="161"/>
      <c r="H945" s="162"/>
      <c r="I945" s="162"/>
      <c r="J945" s="170"/>
      <c r="K945" s="170"/>
      <c r="L945" s="170"/>
      <c r="M945" s="659" t="s">
        <v>54</v>
      </c>
      <c r="N945" s="163"/>
      <c r="O945" s="163"/>
      <c r="P945" s="165"/>
      <c r="Q945" s="365"/>
      <c r="R945" s="259" t="str">
        <f t="shared" si="395"/>
        <v/>
      </c>
      <c r="S945" s="260" t="str">
        <f>IF(R945="","",IF(R963="Y",T945,IF(R945&gt;=R955-$AA$35*R959,IF(R945&lt;=R955+$AA$35*R959,R945,""),"")))</f>
        <v/>
      </c>
      <c r="T945" s="259" t="str">
        <f t="shared" si="396"/>
        <v/>
      </c>
      <c r="U945" s="259" t="str">
        <f t="shared" si="384"/>
        <v>%</v>
      </c>
      <c r="V945" s="39"/>
      <c r="W945" s="39"/>
      <c r="Y945" s="526"/>
      <c r="Z945" s="5"/>
      <c r="AA945" s="5"/>
      <c r="AB945" s="5"/>
      <c r="AC945" s="5"/>
      <c r="AD945" s="5"/>
      <c r="AE945" s="5"/>
      <c r="AF945" s="5"/>
      <c r="AG945" s="5"/>
      <c r="AH945" s="5"/>
      <c r="AI945" s="5"/>
      <c r="AJ945" s="5"/>
      <c r="AK945" s="5"/>
      <c r="AL945" s="5"/>
      <c r="AM945" s="5"/>
      <c r="AN945" s="5"/>
      <c r="AO945" s="481"/>
      <c r="AP945" s="269"/>
      <c r="AQ945" s="269"/>
      <c r="AR945" s="600"/>
      <c r="AS945" s="269"/>
      <c r="AT945" s="598" t="str">
        <f t="shared" si="385"/>
        <v/>
      </c>
      <c r="AU945" s="598" t="str">
        <f t="shared" si="385"/>
        <v/>
      </c>
      <c r="AV945" s="269"/>
      <c r="AW945" s="598" t="str">
        <f t="shared" si="386"/>
        <v/>
      </c>
      <c r="AX945" s="598" t="str">
        <f t="shared" si="386"/>
        <v/>
      </c>
      <c r="AY945" s="269"/>
      <c r="AZ945" s="598" t="str">
        <f t="shared" si="387"/>
        <v/>
      </c>
      <c r="BA945" s="598" t="str">
        <f t="shared" si="387"/>
        <v/>
      </c>
      <c r="BB945" s="269"/>
      <c r="BC945" s="598" t="str">
        <f t="shared" si="388"/>
        <v/>
      </c>
      <c r="BD945" s="598" t="str">
        <f t="shared" si="388"/>
        <v/>
      </c>
      <c r="BE945" s="269"/>
      <c r="BF945" s="598" t="str">
        <f t="shared" si="389"/>
        <v/>
      </c>
      <c r="BG945" s="598" t="str">
        <f t="shared" si="389"/>
        <v/>
      </c>
      <c r="BH945" s="269"/>
      <c r="BI945" s="598" t="str">
        <f t="shared" si="390"/>
        <v/>
      </c>
      <c r="BJ945" s="598" t="str">
        <f t="shared" si="390"/>
        <v/>
      </c>
      <c r="BK945" s="269"/>
      <c r="BL945" s="598" t="str">
        <f t="shared" si="391"/>
        <v/>
      </c>
      <c r="BM945" s="598" t="str">
        <f t="shared" si="391"/>
        <v/>
      </c>
      <c r="BN945" s="269"/>
      <c r="BO945" s="598" t="str">
        <f t="shared" si="392"/>
        <v/>
      </c>
      <c r="BP945" s="598" t="str">
        <f t="shared" si="392"/>
        <v/>
      </c>
      <c r="BQ945" s="269"/>
      <c r="BR945" s="598" t="str">
        <f t="shared" si="393"/>
        <v/>
      </c>
      <c r="BS945" s="598" t="str">
        <f t="shared" si="393"/>
        <v/>
      </c>
      <c r="BT945" s="269"/>
      <c r="BU945" s="598" t="str">
        <f t="shared" si="394"/>
        <v/>
      </c>
      <c r="BV945" s="598" t="str">
        <f t="shared" si="394"/>
        <v/>
      </c>
      <c r="BW945" s="269"/>
      <c r="BX945" s="481"/>
    </row>
    <row r="946" spans="1:76" s="2" customFormat="1" ht="14">
      <c r="A946" s="159">
        <v>12</v>
      </c>
      <c r="B946" s="301" t="str">
        <f t="shared" si="383"/>
        <v xml:space="preserve">: </v>
      </c>
      <c r="C946" s="169"/>
      <c r="D946" s="169"/>
      <c r="E946" s="169"/>
      <c r="F946" s="169"/>
      <c r="G946" s="161"/>
      <c r="H946" s="162"/>
      <c r="I946" s="162"/>
      <c r="J946" s="170"/>
      <c r="K946" s="170"/>
      <c r="L946" s="170"/>
      <c r="M946" s="659" t="s">
        <v>54</v>
      </c>
      <c r="N946" s="163"/>
      <c r="O946" s="163"/>
      <c r="P946" s="165"/>
      <c r="Q946" s="365"/>
      <c r="R946" s="259" t="str">
        <f t="shared" si="395"/>
        <v/>
      </c>
      <c r="S946" s="260" t="str">
        <f>IF(R946="","",IF(R963="Y",T946,IF(R946&gt;=R955-$AA$35*R959,IF(R946&lt;=R955+$AA$35*R959,R946,""),"")))</f>
        <v/>
      </c>
      <c r="T946" s="259" t="str">
        <f t="shared" si="396"/>
        <v/>
      </c>
      <c r="U946" s="259" t="str">
        <f t="shared" si="384"/>
        <v>%</v>
      </c>
      <c r="V946" s="39"/>
      <c r="W946" s="39"/>
      <c r="Y946" s="526"/>
      <c r="Z946" s="5"/>
      <c r="AA946" s="5"/>
      <c r="AB946" s="5"/>
      <c r="AC946" s="5"/>
      <c r="AD946" s="5"/>
      <c r="AE946" s="5"/>
      <c r="AF946" s="5"/>
      <c r="AG946" s="5"/>
      <c r="AH946" s="5"/>
      <c r="AI946" s="5"/>
      <c r="AJ946" s="5"/>
      <c r="AK946" s="5"/>
      <c r="AL946" s="5"/>
      <c r="AM946" s="5"/>
      <c r="AN946" s="5"/>
      <c r="AO946" s="481"/>
      <c r="AP946" s="269"/>
      <c r="AQ946" s="269"/>
      <c r="AR946" s="600"/>
      <c r="AS946" s="269"/>
      <c r="AT946" s="598" t="str">
        <f t="shared" si="385"/>
        <v/>
      </c>
      <c r="AU946" s="598" t="str">
        <f t="shared" si="385"/>
        <v/>
      </c>
      <c r="AV946" s="269"/>
      <c r="AW946" s="598" t="str">
        <f t="shared" si="386"/>
        <v/>
      </c>
      <c r="AX946" s="598" t="str">
        <f t="shared" si="386"/>
        <v/>
      </c>
      <c r="AY946" s="269"/>
      <c r="AZ946" s="598" t="str">
        <f t="shared" si="387"/>
        <v/>
      </c>
      <c r="BA946" s="598" t="str">
        <f t="shared" si="387"/>
        <v/>
      </c>
      <c r="BB946" s="269"/>
      <c r="BC946" s="598" t="str">
        <f t="shared" si="388"/>
        <v/>
      </c>
      <c r="BD946" s="598" t="str">
        <f t="shared" si="388"/>
        <v/>
      </c>
      <c r="BE946" s="269"/>
      <c r="BF946" s="598" t="str">
        <f t="shared" si="389"/>
        <v/>
      </c>
      <c r="BG946" s="598" t="str">
        <f t="shared" si="389"/>
        <v/>
      </c>
      <c r="BH946" s="269"/>
      <c r="BI946" s="598" t="str">
        <f t="shared" si="390"/>
        <v/>
      </c>
      <c r="BJ946" s="598" t="str">
        <f t="shared" si="390"/>
        <v/>
      </c>
      <c r="BK946" s="269"/>
      <c r="BL946" s="598" t="str">
        <f t="shared" si="391"/>
        <v/>
      </c>
      <c r="BM946" s="598" t="str">
        <f t="shared" si="391"/>
        <v/>
      </c>
      <c r="BN946" s="269"/>
      <c r="BO946" s="598" t="str">
        <f t="shared" si="392"/>
        <v/>
      </c>
      <c r="BP946" s="598" t="str">
        <f t="shared" si="392"/>
        <v/>
      </c>
      <c r="BQ946" s="269"/>
      <c r="BR946" s="598" t="str">
        <f t="shared" si="393"/>
        <v/>
      </c>
      <c r="BS946" s="598" t="str">
        <f t="shared" si="393"/>
        <v/>
      </c>
      <c r="BT946" s="269"/>
      <c r="BU946" s="598" t="str">
        <f t="shared" si="394"/>
        <v/>
      </c>
      <c r="BV946" s="598" t="str">
        <f t="shared" si="394"/>
        <v/>
      </c>
      <c r="BW946" s="269"/>
      <c r="BX946" s="481"/>
    </row>
    <row r="947" spans="1:76" s="2" customFormat="1" ht="14">
      <c r="A947" s="159">
        <v>13</v>
      </c>
      <c r="B947" s="301" t="str">
        <f t="shared" si="383"/>
        <v xml:space="preserve">: </v>
      </c>
      <c r="C947" s="169"/>
      <c r="D947" s="169"/>
      <c r="E947" s="169"/>
      <c r="F947" s="169"/>
      <c r="G947" s="161"/>
      <c r="H947" s="162"/>
      <c r="I947" s="162"/>
      <c r="J947" s="170"/>
      <c r="K947" s="170"/>
      <c r="L947" s="170"/>
      <c r="M947" s="659" t="s">
        <v>54</v>
      </c>
      <c r="N947" s="163"/>
      <c r="O947" s="163"/>
      <c r="P947" s="165"/>
      <c r="Q947" s="365"/>
      <c r="R947" s="259" t="str">
        <f t="shared" si="395"/>
        <v/>
      </c>
      <c r="S947" s="260" t="str">
        <f>IF(R947="","",IF(R963="Y",T947,IF(R947&gt;=R955-$AA$35*R959,IF(R947&lt;=R955+$AA$35*R959,R947,""),"")))</f>
        <v/>
      </c>
      <c r="T947" s="259" t="str">
        <f t="shared" si="396"/>
        <v/>
      </c>
      <c r="U947" s="259" t="str">
        <f t="shared" si="384"/>
        <v>%</v>
      </c>
      <c r="V947" s="39"/>
      <c r="W947" s="39"/>
      <c r="Y947" s="526"/>
      <c r="Z947" s="5"/>
      <c r="AA947" s="5"/>
      <c r="AB947" s="5"/>
      <c r="AC947" s="5"/>
      <c r="AD947" s="5"/>
      <c r="AE947" s="5"/>
      <c r="AF947" s="5"/>
      <c r="AG947" s="5"/>
      <c r="AH947" s="5"/>
      <c r="AI947" s="5"/>
      <c r="AJ947" s="5"/>
      <c r="AK947" s="5"/>
      <c r="AL947" s="5"/>
      <c r="AM947" s="5"/>
      <c r="AN947" s="5"/>
      <c r="AO947" s="481"/>
      <c r="AP947" s="269"/>
      <c r="AQ947" s="269"/>
      <c r="AR947" s="600"/>
      <c r="AS947" s="269"/>
      <c r="AT947" s="598" t="str">
        <f t="shared" si="385"/>
        <v/>
      </c>
      <c r="AU947" s="598" t="str">
        <f t="shared" si="385"/>
        <v/>
      </c>
      <c r="AV947" s="269"/>
      <c r="AW947" s="598" t="str">
        <f t="shared" si="386"/>
        <v/>
      </c>
      <c r="AX947" s="598" t="str">
        <f t="shared" si="386"/>
        <v/>
      </c>
      <c r="AY947" s="269"/>
      <c r="AZ947" s="598" t="str">
        <f t="shared" si="387"/>
        <v/>
      </c>
      <c r="BA947" s="598" t="str">
        <f t="shared" si="387"/>
        <v/>
      </c>
      <c r="BB947" s="269"/>
      <c r="BC947" s="598" t="str">
        <f t="shared" si="388"/>
        <v/>
      </c>
      <c r="BD947" s="598" t="str">
        <f t="shared" si="388"/>
        <v/>
      </c>
      <c r="BE947" s="269"/>
      <c r="BF947" s="598" t="str">
        <f t="shared" si="389"/>
        <v/>
      </c>
      <c r="BG947" s="598" t="str">
        <f t="shared" si="389"/>
        <v/>
      </c>
      <c r="BH947" s="269"/>
      <c r="BI947" s="598" t="str">
        <f t="shared" si="390"/>
        <v/>
      </c>
      <c r="BJ947" s="598" t="str">
        <f t="shared" si="390"/>
        <v/>
      </c>
      <c r="BK947" s="269"/>
      <c r="BL947" s="598" t="str">
        <f t="shared" si="391"/>
        <v/>
      </c>
      <c r="BM947" s="598" t="str">
        <f t="shared" si="391"/>
        <v/>
      </c>
      <c r="BN947" s="269"/>
      <c r="BO947" s="598" t="str">
        <f t="shared" si="392"/>
        <v/>
      </c>
      <c r="BP947" s="598" t="str">
        <f t="shared" si="392"/>
        <v/>
      </c>
      <c r="BQ947" s="269"/>
      <c r="BR947" s="598" t="str">
        <f t="shared" si="393"/>
        <v/>
      </c>
      <c r="BS947" s="598" t="str">
        <f t="shared" si="393"/>
        <v/>
      </c>
      <c r="BT947" s="269"/>
      <c r="BU947" s="598" t="str">
        <f t="shared" si="394"/>
        <v/>
      </c>
      <c r="BV947" s="598" t="str">
        <f t="shared" si="394"/>
        <v/>
      </c>
      <c r="BW947" s="269"/>
      <c r="BX947" s="481"/>
    </row>
    <row r="948" spans="1:76" s="2" customFormat="1" ht="14">
      <c r="A948" s="159">
        <v>14</v>
      </c>
      <c r="B948" s="301" t="str">
        <f t="shared" si="383"/>
        <v xml:space="preserve">: </v>
      </c>
      <c r="C948" s="169"/>
      <c r="D948" s="169"/>
      <c r="E948" s="169"/>
      <c r="F948" s="169"/>
      <c r="G948" s="161"/>
      <c r="H948" s="162"/>
      <c r="I948" s="162"/>
      <c r="J948" s="170"/>
      <c r="K948" s="170"/>
      <c r="L948" s="170"/>
      <c r="M948" s="659" t="s">
        <v>54</v>
      </c>
      <c r="N948" s="163"/>
      <c r="O948" s="163"/>
      <c r="P948" s="165"/>
      <c r="Q948" s="365"/>
      <c r="R948" s="259" t="str">
        <f t="shared" si="395"/>
        <v/>
      </c>
      <c r="S948" s="260" t="str">
        <f>IF(R948="","",IF(R963="Y",T948,IF(R948&gt;=R955-$AA$35*R959,IF(R948&lt;=R955+$AA$35*R959,R948,""),"")))</f>
        <v/>
      </c>
      <c r="T948" s="259" t="str">
        <f t="shared" si="396"/>
        <v/>
      </c>
      <c r="U948" s="259" t="str">
        <f t="shared" si="384"/>
        <v>%</v>
      </c>
      <c r="V948" s="39"/>
      <c r="W948" s="39"/>
      <c r="Y948" s="526"/>
      <c r="Z948" s="5"/>
      <c r="AA948" s="5"/>
      <c r="AB948" s="5"/>
      <c r="AC948" s="5"/>
      <c r="AD948" s="5"/>
      <c r="AE948" s="5"/>
      <c r="AF948" s="5"/>
      <c r="AG948" s="5"/>
      <c r="AH948" s="5"/>
      <c r="AI948" s="5"/>
      <c r="AJ948" s="5"/>
      <c r="AK948" s="5"/>
      <c r="AL948" s="5"/>
      <c r="AM948" s="5"/>
      <c r="AN948" s="5"/>
      <c r="AO948" s="481"/>
      <c r="AP948" s="269"/>
      <c r="AQ948" s="269"/>
      <c r="AR948" s="600"/>
      <c r="AS948" s="269"/>
      <c r="AT948" s="598" t="str">
        <f t="shared" si="385"/>
        <v/>
      </c>
      <c r="AU948" s="598" t="str">
        <f t="shared" si="385"/>
        <v/>
      </c>
      <c r="AV948" s="269"/>
      <c r="AW948" s="598" t="str">
        <f t="shared" si="386"/>
        <v/>
      </c>
      <c r="AX948" s="598" t="str">
        <f t="shared" si="386"/>
        <v/>
      </c>
      <c r="AY948" s="269"/>
      <c r="AZ948" s="598" t="str">
        <f t="shared" si="387"/>
        <v/>
      </c>
      <c r="BA948" s="598" t="str">
        <f t="shared" si="387"/>
        <v/>
      </c>
      <c r="BB948" s="269"/>
      <c r="BC948" s="598" t="str">
        <f t="shared" si="388"/>
        <v/>
      </c>
      <c r="BD948" s="598" t="str">
        <f t="shared" si="388"/>
        <v/>
      </c>
      <c r="BE948" s="269"/>
      <c r="BF948" s="598" t="str">
        <f t="shared" si="389"/>
        <v/>
      </c>
      <c r="BG948" s="598" t="str">
        <f t="shared" si="389"/>
        <v/>
      </c>
      <c r="BH948" s="269"/>
      <c r="BI948" s="598" t="str">
        <f t="shared" si="390"/>
        <v/>
      </c>
      <c r="BJ948" s="598" t="str">
        <f t="shared" si="390"/>
        <v/>
      </c>
      <c r="BK948" s="269"/>
      <c r="BL948" s="598" t="str">
        <f t="shared" si="391"/>
        <v/>
      </c>
      <c r="BM948" s="598" t="str">
        <f t="shared" si="391"/>
        <v/>
      </c>
      <c r="BN948" s="269"/>
      <c r="BO948" s="598" t="str">
        <f t="shared" si="392"/>
        <v/>
      </c>
      <c r="BP948" s="598" t="str">
        <f t="shared" si="392"/>
        <v/>
      </c>
      <c r="BQ948" s="269"/>
      <c r="BR948" s="598" t="str">
        <f t="shared" si="393"/>
        <v/>
      </c>
      <c r="BS948" s="598" t="str">
        <f t="shared" si="393"/>
        <v/>
      </c>
      <c r="BT948" s="269"/>
      <c r="BU948" s="598" t="str">
        <f t="shared" si="394"/>
        <v/>
      </c>
      <c r="BV948" s="598" t="str">
        <f t="shared" si="394"/>
        <v/>
      </c>
      <c r="BW948" s="269"/>
      <c r="BX948" s="481"/>
    </row>
    <row r="949" spans="1:76" s="2" customFormat="1" ht="14">
      <c r="A949" s="159">
        <v>15</v>
      </c>
      <c r="B949" s="301" t="str">
        <f t="shared" si="383"/>
        <v xml:space="preserve">: </v>
      </c>
      <c r="C949" s="169"/>
      <c r="D949" s="169"/>
      <c r="E949" s="169"/>
      <c r="F949" s="169"/>
      <c r="G949" s="161"/>
      <c r="H949" s="162"/>
      <c r="I949" s="162"/>
      <c r="J949" s="170"/>
      <c r="K949" s="170"/>
      <c r="L949" s="170"/>
      <c r="M949" s="659" t="s">
        <v>54</v>
      </c>
      <c r="N949" s="163"/>
      <c r="O949" s="163"/>
      <c r="P949" s="165"/>
      <c r="Q949" s="365"/>
      <c r="R949" s="259" t="str">
        <f t="shared" si="395"/>
        <v/>
      </c>
      <c r="S949" s="260" t="str">
        <f>IF(R949="","",IF(R963="Y",T949,IF(R949&gt;=R955-$AA$35*R959,IF(R949&lt;=R955+$AA$35*R959,R949,""),"")))</f>
        <v/>
      </c>
      <c r="T949" s="259" t="str">
        <f t="shared" si="396"/>
        <v/>
      </c>
      <c r="U949" s="259" t="str">
        <f t="shared" si="384"/>
        <v>%</v>
      </c>
      <c r="V949" s="39"/>
      <c r="W949" s="39"/>
      <c r="Y949" s="526"/>
      <c r="Z949" s="5"/>
      <c r="AA949" s="5"/>
      <c r="AB949" s="5"/>
      <c r="AC949" s="5"/>
      <c r="AD949" s="5"/>
      <c r="AE949" s="5"/>
      <c r="AF949" s="5"/>
      <c r="AG949" s="5"/>
      <c r="AH949" s="5"/>
      <c r="AI949" s="5"/>
      <c r="AJ949" s="5"/>
      <c r="AK949" s="5"/>
      <c r="AL949" s="5"/>
      <c r="AM949" s="5"/>
      <c r="AN949" s="5"/>
      <c r="AO949" s="481"/>
      <c r="AP949" s="269"/>
      <c r="AQ949" s="269"/>
      <c r="AR949" s="600"/>
      <c r="AS949" s="269"/>
      <c r="AT949" s="598" t="str">
        <f t="shared" si="385"/>
        <v/>
      </c>
      <c r="AU949" s="598" t="str">
        <f t="shared" si="385"/>
        <v/>
      </c>
      <c r="AV949" s="269"/>
      <c r="AW949" s="598" t="str">
        <f t="shared" si="386"/>
        <v/>
      </c>
      <c r="AX949" s="598" t="str">
        <f t="shared" si="386"/>
        <v/>
      </c>
      <c r="AY949" s="269"/>
      <c r="AZ949" s="598" t="str">
        <f t="shared" si="387"/>
        <v/>
      </c>
      <c r="BA949" s="598" t="str">
        <f t="shared" si="387"/>
        <v/>
      </c>
      <c r="BB949" s="269"/>
      <c r="BC949" s="598" t="str">
        <f t="shared" si="388"/>
        <v/>
      </c>
      <c r="BD949" s="598" t="str">
        <f t="shared" si="388"/>
        <v/>
      </c>
      <c r="BE949" s="269"/>
      <c r="BF949" s="598" t="str">
        <f t="shared" si="389"/>
        <v/>
      </c>
      <c r="BG949" s="598" t="str">
        <f t="shared" si="389"/>
        <v/>
      </c>
      <c r="BH949" s="269"/>
      <c r="BI949" s="598" t="str">
        <f t="shared" si="390"/>
        <v/>
      </c>
      <c r="BJ949" s="598" t="str">
        <f t="shared" si="390"/>
        <v/>
      </c>
      <c r="BK949" s="269"/>
      <c r="BL949" s="598" t="str">
        <f t="shared" si="391"/>
        <v/>
      </c>
      <c r="BM949" s="598" t="str">
        <f t="shared" si="391"/>
        <v/>
      </c>
      <c r="BN949" s="269"/>
      <c r="BO949" s="598" t="str">
        <f t="shared" si="392"/>
        <v/>
      </c>
      <c r="BP949" s="598" t="str">
        <f t="shared" si="392"/>
        <v/>
      </c>
      <c r="BQ949" s="269"/>
      <c r="BR949" s="598" t="str">
        <f t="shared" si="393"/>
        <v/>
      </c>
      <c r="BS949" s="598" t="str">
        <f t="shared" si="393"/>
        <v/>
      </c>
      <c r="BT949" s="269"/>
      <c r="BU949" s="598" t="str">
        <f t="shared" si="394"/>
        <v/>
      </c>
      <c r="BV949" s="598" t="str">
        <f t="shared" si="394"/>
        <v/>
      </c>
      <c r="BW949" s="269"/>
      <c r="BX949" s="481"/>
    </row>
    <row r="950" spans="1:76" s="2" customFormat="1" ht="14">
      <c r="A950" s="159">
        <v>16</v>
      </c>
      <c r="B950" s="301" t="str">
        <f t="shared" si="383"/>
        <v xml:space="preserve">: </v>
      </c>
      <c r="C950" s="169"/>
      <c r="D950" s="169"/>
      <c r="E950" s="169"/>
      <c r="F950" s="169"/>
      <c r="G950" s="161"/>
      <c r="H950" s="162"/>
      <c r="I950" s="162"/>
      <c r="J950" s="170"/>
      <c r="K950" s="170"/>
      <c r="L950" s="170"/>
      <c r="M950" s="659" t="s">
        <v>54</v>
      </c>
      <c r="N950" s="163"/>
      <c r="O950" s="163"/>
      <c r="P950" s="165"/>
      <c r="Q950" s="365"/>
      <c r="R950" s="259" t="str">
        <f t="shared" si="395"/>
        <v/>
      </c>
      <c r="S950" s="260" t="str">
        <f>IF(R950="","",IF(R963="Y",T950,IF(R950&gt;=R955-$AA$35*R959,IF(R950&lt;=R955+$AA$35*R959,R950,""),"")))</f>
        <v/>
      </c>
      <c r="T950" s="259" t="str">
        <f t="shared" si="396"/>
        <v/>
      </c>
      <c r="U950" s="259" t="str">
        <f t="shared" si="384"/>
        <v>%</v>
      </c>
      <c r="V950" s="39"/>
      <c r="W950" s="39"/>
      <c r="Y950" s="526"/>
      <c r="Z950" s="5"/>
      <c r="AA950" s="5"/>
      <c r="AB950" s="5"/>
      <c r="AC950" s="5"/>
      <c r="AD950" s="5"/>
      <c r="AE950" s="5"/>
      <c r="AF950" s="5"/>
      <c r="AG950" s="5"/>
      <c r="AH950" s="5"/>
      <c r="AI950" s="5"/>
      <c r="AJ950" s="5"/>
      <c r="AK950" s="5"/>
      <c r="AL950" s="5"/>
      <c r="AM950" s="5"/>
      <c r="AN950" s="5"/>
      <c r="AO950" s="481"/>
      <c r="AP950" s="269"/>
      <c r="AQ950" s="269"/>
      <c r="AR950" s="600"/>
      <c r="AS950" s="269"/>
      <c r="AT950" s="598" t="str">
        <f t="shared" si="385"/>
        <v/>
      </c>
      <c r="AU950" s="598" t="str">
        <f t="shared" si="385"/>
        <v/>
      </c>
      <c r="AV950" s="269"/>
      <c r="AW950" s="598" t="str">
        <f t="shared" si="386"/>
        <v/>
      </c>
      <c r="AX950" s="598" t="str">
        <f t="shared" si="386"/>
        <v/>
      </c>
      <c r="AY950" s="269"/>
      <c r="AZ950" s="598" t="str">
        <f t="shared" si="387"/>
        <v/>
      </c>
      <c r="BA950" s="598" t="str">
        <f t="shared" si="387"/>
        <v/>
      </c>
      <c r="BB950" s="269"/>
      <c r="BC950" s="598" t="str">
        <f t="shared" si="388"/>
        <v/>
      </c>
      <c r="BD950" s="598" t="str">
        <f t="shared" si="388"/>
        <v/>
      </c>
      <c r="BE950" s="269"/>
      <c r="BF950" s="598" t="str">
        <f t="shared" si="389"/>
        <v/>
      </c>
      <c r="BG950" s="598" t="str">
        <f t="shared" si="389"/>
        <v/>
      </c>
      <c r="BH950" s="269"/>
      <c r="BI950" s="598" t="str">
        <f t="shared" si="390"/>
        <v/>
      </c>
      <c r="BJ950" s="598" t="str">
        <f t="shared" si="390"/>
        <v/>
      </c>
      <c r="BK950" s="269"/>
      <c r="BL950" s="598" t="str">
        <f t="shared" si="391"/>
        <v/>
      </c>
      <c r="BM950" s="598" t="str">
        <f t="shared" si="391"/>
        <v/>
      </c>
      <c r="BN950" s="269"/>
      <c r="BO950" s="598" t="str">
        <f t="shared" si="392"/>
        <v/>
      </c>
      <c r="BP950" s="598" t="str">
        <f t="shared" si="392"/>
        <v/>
      </c>
      <c r="BQ950" s="269"/>
      <c r="BR950" s="598" t="str">
        <f t="shared" si="393"/>
        <v/>
      </c>
      <c r="BS950" s="598" t="str">
        <f t="shared" si="393"/>
        <v/>
      </c>
      <c r="BT950" s="269"/>
      <c r="BU950" s="598" t="str">
        <f t="shared" si="394"/>
        <v/>
      </c>
      <c r="BV950" s="598" t="str">
        <f t="shared" si="394"/>
        <v/>
      </c>
      <c r="BW950" s="269"/>
      <c r="BX950" s="481"/>
    </row>
    <row r="951" spans="1:76" s="2" customFormat="1" ht="14">
      <c r="A951" s="159">
        <v>17</v>
      </c>
      <c r="B951" s="301" t="str">
        <f t="shared" si="383"/>
        <v xml:space="preserve">: </v>
      </c>
      <c r="C951" s="168"/>
      <c r="D951" s="162"/>
      <c r="E951" s="162"/>
      <c r="F951" s="169"/>
      <c r="G951" s="161"/>
      <c r="H951" s="162"/>
      <c r="I951" s="162"/>
      <c r="J951" s="170"/>
      <c r="K951" s="170"/>
      <c r="L951" s="170"/>
      <c r="M951" s="659" t="s">
        <v>54</v>
      </c>
      <c r="N951" s="163"/>
      <c r="O951" s="163"/>
      <c r="P951" s="165"/>
      <c r="Q951" s="365"/>
      <c r="R951" s="259" t="str">
        <f t="shared" si="395"/>
        <v/>
      </c>
      <c r="S951" s="260" t="str">
        <f>IF(R951="","",IF(R963="Y",T951,IF(R951&gt;=R955-$AA$35*R959,IF(R951&lt;=R955+$AA$35*R959,R951,""),"")))</f>
        <v/>
      </c>
      <c r="T951" s="259" t="str">
        <f t="shared" si="396"/>
        <v/>
      </c>
      <c r="U951" s="259" t="str">
        <f t="shared" si="384"/>
        <v>%</v>
      </c>
      <c r="V951" s="39"/>
      <c r="W951" s="39"/>
      <c r="Y951" s="526"/>
      <c r="Z951" s="5"/>
      <c r="AA951" s="5"/>
      <c r="AB951" s="5"/>
      <c r="AC951" s="5"/>
      <c r="AD951" s="5"/>
      <c r="AE951" s="5"/>
      <c r="AF951" s="5"/>
      <c r="AG951" s="5"/>
      <c r="AH951" s="5"/>
      <c r="AI951" s="5"/>
      <c r="AJ951" s="5"/>
      <c r="AK951" s="5"/>
      <c r="AL951" s="5"/>
      <c r="AM951" s="5"/>
      <c r="AN951" s="5"/>
      <c r="AO951" s="481"/>
      <c r="AP951" s="269"/>
      <c r="AQ951" s="269"/>
      <c r="AR951" s="600"/>
      <c r="AS951" s="269"/>
      <c r="AT951" s="598" t="str">
        <f t="shared" si="385"/>
        <v/>
      </c>
      <c r="AU951" s="598" t="str">
        <f t="shared" si="385"/>
        <v/>
      </c>
      <c r="AV951" s="269"/>
      <c r="AW951" s="598" t="str">
        <f t="shared" si="386"/>
        <v/>
      </c>
      <c r="AX951" s="598" t="str">
        <f t="shared" si="386"/>
        <v/>
      </c>
      <c r="AY951" s="269"/>
      <c r="AZ951" s="598" t="str">
        <f t="shared" si="387"/>
        <v/>
      </c>
      <c r="BA951" s="598" t="str">
        <f t="shared" si="387"/>
        <v/>
      </c>
      <c r="BB951" s="269"/>
      <c r="BC951" s="598" t="str">
        <f t="shared" si="388"/>
        <v/>
      </c>
      <c r="BD951" s="598" t="str">
        <f t="shared" si="388"/>
        <v/>
      </c>
      <c r="BE951" s="269"/>
      <c r="BF951" s="598" t="str">
        <f t="shared" si="389"/>
        <v/>
      </c>
      <c r="BG951" s="598" t="str">
        <f t="shared" si="389"/>
        <v/>
      </c>
      <c r="BH951" s="269"/>
      <c r="BI951" s="598" t="str">
        <f t="shared" si="390"/>
        <v/>
      </c>
      <c r="BJ951" s="598" t="str">
        <f t="shared" si="390"/>
        <v/>
      </c>
      <c r="BK951" s="269"/>
      <c r="BL951" s="598" t="str">
        <f t="shared" si="391"/>
        <v/>
      </c>
      <c r="BM951" s="598" t="str">
        <f t="shared" si="391"/>
        <v/>
      </c>
      <c r="BN951" s="269"/>
      <c r="BO951" s="598" t="str">
        <f t="shared" si="392"/>
        <v/>
      </c>
      <c r="BP951" s="598" t="str">
        <f t="shared" si="392"/>
        <v/>
      </c>
      <c r="BQ951" s="269"/>
      <c r="BR951" s="598" t="str">
        <f t="shared" si="393"/>
        <v/>
      </c>
      <c r="BS951" s="598" t="str">
        <f t="shared" si="393"/>
        <v/>
      </c>
      <c r="BT951" s="269"/>
      <c r="BU951" s="598" t="str">
        <f t="shared" si="394"/>
        <v/>
      </c>
      <c r="BV951" s="598" t="str">
        <f t="shared" si="394"/>
        <v/>
      </c>
      <c r="BW951" s="269"/>
      <c r="BX951" s="481"/>
    </row>
    <row r="952" spans="1:76" s="2" customFormat="1" ht="14">
      <c r="A952" s="159">
        <v>18</v>
      </c>
      <c r="B952" s="301" t="str">
        <f t="shared" si="383"/>
        <v xml:space="preserve">: </v>
      </c>
      <c r="C952" s="168"/>
      <c r="D952" s="162"/>
      <c r="E952" s="162"/>
      <c r="F952" s="169"/>
      <c r="G952" s="161"/>
      <c r="H952" s="162"/>
      <c r="I952" s="162"/>
      <c r="J952" s="170"/>
      <c r="K952" s="170"/>
      <c r="L952" s="170"/>
      <c r="M952" s="659" t="s">
        <v>54</v>
      </c>
      <c r="N952" s="163"/>
      <c r="O952" s="163"/>
      <c r="P952" s="165"/>
      <c r="Q952" s="365"/>
      <c r="R952" s="259" t="str">
        <f t="shared" si="395"/>
        <v/>
      </c>
      <c r="S952" s="260" t="str">
        <f>IF(R952="","",IF(R963="Y",T952,IF(R952&gt;=R955-$AA$35*R959,IF(R952&lt;=R955+$AA$35*R959,R952,""),"")))</f>
        <v/>
      </c>
      <c r="T952" s="259" t="str">
        <f t="shared" si="396"/>
        <v/>
      </c>
      <c r="U952" s="259" t="str">
        <f t="shared" si="384"/>
        <v>%</v>
      </c>
      <c r="V952" s="39"/>
      <c r="W952" s="39"/>
      <c r="Y952" s="526"/>
      <c r="Z952" s="5"/>
      <c r="AA952" s="5"/>
      <c r="AB952" s="5"/>
      <c r="AC952" s="5"/>
      <c r="AD952" s="5"/>
      <c r="AE952" s="5"/>
      <c r="AF952" s="5"/>
      <c r="AG952" s="5"/>
      <c r="AH952" s="5"/>
      <c r="AI952" s="5"/>
      <c r="AJ952" s="5"/>
      <c r="AK952" s="5"/>
      <c r="AL952" s="5"/>
      <c r="AM952" s="5"/>
      <c r="AN952" s="5"/>
      <c r="AO952" s="481"/>
      <c r="AP952" s="269"/>
      <c r="AQ952" s="269"/>
      <c r="AR952" s="600"/>
      <c r="AS952" s="269"/>
      <c r="AT952" s="598" t="str">
        <f t="shared" si="385"/>
        <v/>
      </c>
      <c r="AU952" s="598" t="str">
        <f t="shared" si="385"/>
        <v/>
      </c>
      <c r="AV952" s="269"/>
      <c r="AW952" s="598" t="str">
        <f t="shared" si="386"/>
        <v/>
      </c>
      <c r="AX952" s="598" t="str">
        <f t="shared" si="386"/>
        <v/>
      </c>
      <c r="AY952" s="269"/>
      <c r="AZ952" s="598" t="str">
        <f t="shared" si="387"/>
        <v/>
      </c>
      <c r="BA952" s="598" t="str">
        <f t="shared" si="387"/>
        <v/>
      </c>
      <c r="BB952" s="269"/>
      <c r="BC952" s="598" t="str">
        <f t="shared" si="388"/>
        <v/>
      </c>
      <c r="BD952" s="598" t="str">
        <f t="shared" si="388"/>
        <v/>
      </c>
      <c r="BE952" s="269"/>
      <c r="BF952" s="598" t="str">
        <f t="shared" si="389"/>
        <v/>
      </c>
      <c r="BG952" s="598" t="str">
        <f t="shared" si="389"/>
        <v/>
      </c>
      <c r="BH952" s="269"/>
      <c r="BI952" s="598" t="str">
        <f t="shared" si="390"/>
        <v/>
      </c>
      <c r="BJ952" s="598" t="str">
        <f t="shared" si="390"/>
        <v/>
      </c>
      <c r="BK952" s="269"/>
      <c r="BL952" s="598" t="str">
        <f t="shared" si="391"/>
        <v/>
      </c>
      <c r="BM952" s="598" t="str">
        <f t="shared" si="391"/>
        <v/>
      </c>
      <c r="BN952" s="269"/>
      <c r="BO952" s="598" t="str">
        <f t="shared" si="392"/>
        <v/>
      </c>
      <c r="BP952" s="598" t="str">
        <f t="shared" si="392"/>
        <v/>
      </c>
      <c r="BQ952" s="269"/>
      <c r="BR952" s="598" t="str">
        <f t="shared" si="393"/>
        <v/>
      </c>
      <c r="BS952" s="598" t="str">
        <f t="shared" si="393"/>
        <v/>
      </c>
      <c r="BT952" s="269"/>
      <c r="BU952" s="598" t="str">
        <f t="shared" si="394"/>
        <v/>
      </c>
      <c r="BV952" s="598" t="str">
        <f t="shared" si="394"/>
        <v/>
      </c>
      <c r="BW952" s="269"/>
      <c r="BX952" s="481"/>
    </row>
    <row r="953" spans="1:76" s="2" customFormat="1" ht="14">
      <c r="A953" s="159">
        <v>19</v>
      </c>
      <c r="B953" s="301" t="str">
        <f t="shared" si="383"/>
        <v xml:space="preserve">: </v>
      </c>
      <c r="C953" s="168"/>
      <c r="D953" s="162"/>
      <c r="E953" s="162"/>
      <c r="F953" s="169"/>
      <c r="G953" s="161"/>
      <c r="H953" s="162"/>
      <c r="I953" s="162"/>
      <c r="J953" s="170"/>
      <c r="K953" s="170"/>
      <c r="L953" s="170"/>
      <c r="M953" s="659" t="s">
        <v>54</v>
      </c>
      <c r="N953" s="163"/>
      <c r="O953" s="163"/>
      <c r="P953" s="165"/>
      <c r="Q953" s="365"/>
      <c r="R953" s="259" t="str">
        <f t="shared" si="395"/>
        <v/>
      </c>
      <c r="S953" s="260" t="str">
        <f>IF(R953="","",IF(R963="Y",T953,IF(R953&gt;=R955-$AA$35*R959,IF(R953&lt;=R955+$AA$35*R959,R953,""),"")))</f>
        <v/>
      </c>
      <c r="T953" s="259" t="str">
        <f t="shared" si="396"/>
        <v/>
      </c>
      <c r="U953" s="259" t="str">
        <f t="shared" si="384"/>
        <v>%</v>
      </c>
      <c r="V953" s="39"/>
      <c r="W953" s="39"/>
      <c r="Y953" s="526"/>
      <c r="Z953" s="5"/>
      <c r="AA953" s="5"/>
      <c r="AB953" s="5"/>
      <c r="AC953" s="5"/>
      <c r="AD953" s="5"/>
      <c r="AE953" s="5"/>
      <c r="AF953" s="5"/>
      <c r="AG953" s="5"/>
      <c r="AH953" s="5"/>
      <c r="AI953" s="5"/>
      <c r="AJ953" s="5"/>
      <c r="AK953" s="5"/>
      <c r="AL953" s="5"/>
      <c r="AM953" s="5"/>
      <c r="AN953" s="5"/>
      <c r="AO953" s="481"/>
      <c r="AP953" s="269"/>
      <c r="AQ953" s="269"/>
      <c r="AR953" s="600"/>
      <c r="AS953" s="269"/>
      <c r="AT953" s="598" t="str">
        <f t="shared" si="385"/>
        <v/>
      </c>
      <c r="AU953" s="598" t="str">
        <f t="shared" si="385"/>
        <v/>
      </c>
      <c r="AV953" s="269"/>
      <c r="AW953" s="598" t="str">
        <f t="shared" si="386"/>
        <v/>
      </c>
      <c r="AX953" s="598" t="str">
        <f t="shared" si="386"/>
        <v/>
      </c>
      <c r="AY953" s="269"/>
      <c r="AZ953" s="598" t="str">
        <f t="shared" si="387"/>
        <v/>
      </c>
      <c r="BA953" s="598" t="str">
        <f t="shared" si="387"/>
        <v/>
      </c>
      <c r="BB953" s="269"/>
      <c r="BC953" s="598" t="str">
        <f t="shared" si="388"/>
        <v/>
      </c>
      <c r="BD953" s="598" t="str">
        <f t="shared" si="388"/>
        <v/>
      </c>
      <c r="BE953" s="269"/>
      <c r="BF953" s="598" t="str">
        <f t="shared" si="389"/>
        <v/>
      </c>
      <c r="BG953" s="598" t="str">
        <f t="shared" si="389"/>
        <v/>
      </c>
      <c r="BH953" s="269"/>
      <c r="BI953" s="598" t="str">
        <f t="shared" si="390"/>
        <v/>
      </c>
      <c r="BJ953" s="598" t="str">
        <f t="shared" si="390"/>
        <v/>
      </c>
      <c r="BK953" s="269"/>
      <c r="BL953" s="598" t="str">
        <f t="shared" si="391"/>
        <v/>
      </c>
      <c r="BM953" s="598" t="str">
        <f t="shared" si="391"/>
        <v/>
      </c>
      <c r="BN953" s="269"/>
      <c r="BO953" s="598" t="str">
        <f t="shared" si="392"/>
        <v/>
      </c>
      <c r="BP953" s="598" t="str">
        <f t="shared" si="392"/>
        <v/>
      </c>
      <c r="BQ953" s="269"/>
      <c r="BR953" s="598" t="str">
        <f t="shared" si="393"/>
        <v/>
      </c>
      <c r="BS953" s="598" t="str">
        <f t="shared" si="393"/>
        <v/>
      </c>
      <c r="BT953" s="269"/>
      <c r="BU953" s="598" t="str">
        <f t="shared" si="394"/>
        <v/>
      </c>
      <c r="BV953" s="598" t="str">
        <f t="shared" si="394"/>
        <v/>
      </c>
      <c r="BW953" s="269"/>
      <c r="BX953" s="481"/>
    </row>
    <row r="954" spans="1:76" s="2" customFormat="1" ht="14">
      <c r="A954" s="159">
        <v>20</v>
      </c>
      <c r="B954" s="301" t="str">
        <f t="shared" si="383"/>
        <v xml:space="preserve">: </v>
      </c>
      <c r="C954" s="168"/>
      <c r="D954" s="162"/>
      <c r="E954" s="162"/>
      <c r="F954" s="169"/>
      <c r="G954" s="161"/>
      <c r="H954" s="162"/>
      <c r="I954" s="162"/>
      <c r="J954" s="170"/>
      <c r="K954" s="170"/>
      <c r="L954" s="170"/>
      <c r="M954" s="659" t="s">
        <v>54</v>
      </c>
      <c r="N954" s="163"/>
      <c r="O954" s="163"/>
      <c r="P954" s="165"/>
      <c r="Q954" s="365"/>
      <c r="R954" s="259" t="str">
        <f t="shared" si="395"/>
        <v/>
      </c>
      <c r="S954" s="260" t="str">
        <f>IF(R954="","",IF(R963="Y",T954,IF(R954&gt;=R955-$AA$35*R959,IF(R954&lt;=R955+$AA$35*R959,R954,""),"")))</f>
        <v/>
      </c>
      <c r="T954" s="259" t="str">
        <f t="shared" si="396"/>
        <v/>
      </c>
      <c r="U954" s="259" t="str">
        <f t="shared" si="384"/>
        <v>%</v>
      </c>
      <c r="V954" s="39"/>
      <c r="W954" s="39"/>
      <c r="Y954" s="526"/>
      <c r="Z954" s="5"/>
      <c r="AA954" s="5"/>
      <c r="AB954" s="5"/>
      <c r="AC954" s="5"/>
      <c r="AD954" s="5"/>
      <c r="AE954" s="5"/>
      <c r="AF954" s="5"/>
      <c r="AG954" s="5"/>
      <c r="AH954" s="5"/>
      <c r="AI954" s="5"/>
      <c r="AJ954" s="5"/>
      <c r="AK954" s="5"/>
      <c r="AL954" s="5"/>
      <c r="AM954" s="5"/>
      <c r="AN954" s="5"/>
      <c r="AO954" s="481"/>
      <c r="AP954" s="269"/>
      <c r="AQ954" s="269"/>
      <c r="AR954" s="600"/>
      <c r="AS954" s="269"/>
      <c r="AT954" s="598" t="str">
        <f t="shared" si="385"/>
        <v/>
      </c>
      <c r="AU954" s="598" t="str">
        <f t="shared" si="385"/>
        <v/>
      </c>
      <c r="AV954" s="269"/>
      <c r="AW954" s="598" t="str">
        <f t="shared" si="386"/>
        <v/>
      </c>
      <c r="AX954" s="598" t="str">
        <f t="shared" si="386"/>
        <v/>
      </c>
      <c r="AY954" s="269"/>
      <c r="AZ954" s="598" t="str">
        <f t="shared" si="387"/>
        <v/>
      </c>
      <c r="BA954" s="598" t="str">
        <f t="shared" si="387"/>
        <v/>
      </c>
      <c r="BB954" s="269"/>
      <c r="BC954" s="598" t="str">
        <f t="shared" si="388"/>
        <v/>
      </c>
      <c r="BD954" s="598" t="str">
        <f t="shared" si="388"/>
        <v/>
      </c>
      <c r="BE954" s="269"/>
      <c r="BF954" s="598" t="str">
        <f t="shared" si="389"/>
        <v/>
      </c>
      <c r="BG954" s="598" t="str">
        <f t="shared" si="389"/>
        <v/>
      </c>
      <c r="BH954" s="269"/>
      <c r="BI954" s="598" t="str">
        <f t="shared" si="390"/>
        <v/>
      </c>
      <c r="BJ954" s="598" t="str">
        <f t="shared" si="390"/>
        <v/>
      </c>
      <c r="BK954" s="269"/>
      <c r="BL954" s="598" t="str">
        <f t="shared" si="391"/>
        <v/>
      </c>
      <c r="BM954" s="598" t="str">
        <f t="shared" si="391"/>
        <v/>
      </c>
      <c r="BN954" s="269"/>
      <c r="BO954" s="598" t="str">
        <f t="shared" si="392"/>
        <v/>
      </c>
      <c r="BP954" s="598" t="str">
        <f t="shared" si="392"/>
        <v/>
      </c>
      <c r="BQ954" s="269"/>
      <c r="BR954" s="598" t="str">
        <f t="shared" si="393"/>
        <v/>
      </c>
      <c r="BS954" s="598" t="str">
        <f t="shared" si="393"/>
        <v/>
      </c>
      <c r="BT954" s="269"/>
      <c r="BU954" s="598" t="str">
        <f t="shared" si="394"/>
        <v/>
      </c>
      <c r="BV954" s="598" t="str">
        <f t="shared" si="394"/>
        <v/>
      </c>
      <c r="BW954" s="269"/>
      <c r="BX954" s="481"/>
    </row>
    <row r="955" spans="1:76" s="2" customFormat="1" ht="14">
      <c r="A955" s="172"/>
      <c r="B955" s="302" t="s">
        <v>159</v>
      </c>
      <c r="C955" s="173"/>
      <c r="D955" s="173"/>
      <c r="E955" s="173"/>
      <c r="F955" s="173"/>
      <c r="H955" s="39"/>
      <c r="I955" s="175"/>
      <c r="J955" s="174"/>
      <c r="K955" s="174"/>
      <c r="L955" s="174" t="s">
        <v>99</v>
      </c>
      <c r="M955" s="174"/>
      <c r="N955" s="174"/>
      <c r="O955" s="165"/>
      <c r="P955" s="165"/>
      <c r="Q955" s="175" t="s">
        <v>31</v>
      </c>
      <c r="R955" s="261" t="e">
        <f>AVERAGE(R935:R954)</f>
        <v>#DIV/0!</v>
      </c>
      <c r="S955" s="261" t="e">
        <f>IF(R963="Y",SUM(S935:S954)/SUM(N935:N954),AVERAGE(S935:S954))</f>
        <v>#DIV/0!</v>
      </c>
      <c r="T955" s="262" t="e">
        <f>SUM(T935:T954)/SUM(N935:N954)</f>
        <v>#DIV/0!</v>
      </c>
      <c r="U955" s="269"/>
      <c r="V955" s="39"/>
      <c r="W955" s="39"/>
      <c r="Y955" s="601"/>
      <c r="Z955" s="5"/>
      <c r="AA955" s="5"/>
      <c r="AB955" s="5"/>
      <c r="AC955" s="5"/>
      <c r="AD955" s="5"/>
      <c r="AE955" s="5"/>
      <c r="AF955" s="5"/>
      <c r="AG955" s="5"/>
      <c r="AH955" s="5"/>
      <c r="AI955" s="5"/>
      <c r="AJ955" s="5"/>
      <c r="AK955" s="5"/>
      <c r="AL955" s="5"/>
      <c r="AM955" s="5"/>
      <c r="AN955" s="5"/>
      <c r="AO955" s="481"/>
      <c r="AP955" s="269"/>
      <c r="AQ955" s="269"/>
      <c r="AR955" s="269"/>
      <c r="AS955" s="602" t="s">
        <v>31</v>
      </c>
      <c r="AT955" s="603" t="e">
        <f>AVERAGE(AT935:AT954)</f>
        <v>#DIV/0!</v>
      </c>
      <c r="AU955" s="603" t="e">
        <f>SUM(AU935:AU954)/COUNTIF(AU935:AU954,"&gt;0")</f>
        <v>#DIV/0!</v>
      </c>
      <c r="AV955" s="602"/>
      <c r="AW955" s="603" t="e">
        <f>AVERAGE(AW935:AW954)</f>
        <v>#DIV/0!</v>
      </c>
      <c r="AX955" s="603" t="e">
        <f>SUM(AX935:AX954)/COUNTIF(AX935:AX954,"&gt;0")</f>
        <v>#DIV/0!</v>
      </c>
      <c r="AY955" s="269"/>
      <c r="AZ955" s="603" t="e">
        <f>AVERAGE(AZ935:AZ954)</f>
        <v>#DIV/0!</v>
      </c>
      <c r="BA955" s="603" t="e">
        <f>SUM(BA935:BA954)/COUNTIF(BA935:BA954,"&gt;0")</f>
        <v>#DIV/0!</v>
      </c>
      <c r="BB955" s="269"/>
      <c r="BC955" s="603" t="e">
        <f>AVERAGE(BC935:BC954)</f>
        <v>#DIV/0!</v>
      </c>
      <c r="BD955" s="603" t="e">
        <f>SUM(BD935:BD954)/COUNTIF(BD935:BD954,"&gt;0")</f>
        <v>#DIV/0!</v>
      </c>
      <c r="BE955" s="269"/>
      <c r="BF955" s="603" t="e">
        <f>AVERAGE(BF935:BF954)</f>
        <v>#DIV/0!</v>
      </c>
      <c r="BG955" s="603" t="e">
        <f>SUM(BG935:BG954)/COUNTIF(BG935:BG954,"&gt;0")</f>
        <v>#DIV/0!</v>
      </c>
      <c r="BH955" s="269"/>
      <c r="BI955" s="603" t="e">
        <f>AVERAGE(BI935:BI954)</f>
        <v>#DIV/0!</v>
      </c>
      <c r="BJ955" s="603" t="e">
        <f>SUM(BJ935:BJ954)/COUNTIF(BJ935:BJ954,"&gt;0")</f>
        <v>#DIV/0!</v>
      </c>
      <c r="BK955" s="602"/>
      <c r="BL955" s="603" t="e">
        <f>AVERAGE(BL935:BL954)</f>
        <v>#DIV/0!</v>
      </c>
      <c r="BM955" s="603" t="e">
        <f>SUM(BM935:BM954)/COUNTIF(BM935:BM954,"&gt;0")</f>
        <v>#DIV/0!</v>
      </c>
      <c r="BN955" s="269"/>
      <c r="BO955" s="603" t="e">
        <f>AVERAGE(BO935:BO954)</f>
        <v>#DIV/0!</v>
      </c>
      <c r="BP955" s="603" t="e">
        <f>SUM(BP935:BP954)/COUNTIF(BP935:BP954,"&gt;0")</f>
        <v>#DIV/0!</v>
      </c>
      <c r="BQ955" s="269"/>
      <c r="BR955" s="603" t="e">
        <f>AVERAGE(BR935:BR954)</f>
        <v>#DIV/0!</v>
      </c>
      <c r="BS955" s="603" t="e">
        <f>SUM(BS935:BS954)/COUNTIF(BS935:BS954,"&gt;0")</f>
        <v>#DIV/0!</v>
      </c>
      <c r="BT955" s="269"/>
      <c r="BU955" s="603" t="e">
        <f>AVERAGE(BU935:BU954)</f>
        <v>#DIV/0!</v>
      </c>
      <c r="BV955" s="603" t="e">
        <f>SUM(BV935:BV954)/COUNTIF(BV935:BV954,"&gt;0")</f>
        <v>#DIV/0!</v>
      </c>
      <c r="BW955" s="269"/>
      <c r="BX955" s="481"/>
    </row>
    <row r="956" spans="1:76" s="2" customFormat="1" ht="15">
      <c r="A956" s="172"/>
      <c r="B956" s="302" t="s">
        <v>160</v>
      </c>
      <c r="C956" s="173" t="s">
        <v>112</v>
      </c>
      <c r="D956" s="851"/>
      <c r="E956" s="852"/>
      <c r="F956" s="852"/>
      <c r="G956" s="852"/>
      <c r="H956" s="852"/>
      <c r="I956" s="852"/>
      <c r="J956" s="853"/>
      <c r="K956" s="174"/>
      <c r="L956" s="174"/>
      <c r="M956" s="174"/>
      <c r="N956" s="174"/>
      <c r="O956" s="165"/>
      <c r="P956" s="165"/>
      <c r="Q956" s="366" t="s">
        <v>33</v>
      </c>
      <c r="R956" s="367" t="e">
        <f>R955+U956*R959</f>
        <v>#DIV/0!</v>
      </c>
      <c r="S956" s="367" t="e">
        <f>S955+U956*S959</f>
        <v>#DIV/0!</v>
      </c>
      <c r="T956" s="367" t="e">
        <f>T955+U956*T959</f>
        <v>#DIV/0!</v>
      </c>
      <c r="U956" s="368">
        <v>1</v>
      </c>
      <c r="V956" s="50" t="s">
        <v>142</v>
      </c>
      <c r="W956" s="39"/>
      <c r="X956" t="s">
        <v>273</v>
      </c>
      <c r="Y956" s="605"/>
      <c r="Z956" s="5"/>
      <c r="AA956" s="5"/>
      <c r="AB956" s="5"/>
      <c r="AC956" s="5"/>
      <c r="AD956" s="5"/>
      <c r="AE956" s="5"/>
      <c r="AF956" s="5"/>
      <c r="AG956" s="5"/>
      <c r="AH956" s="5"/>
      <c r="AI956" s="5"/>
      <c r="AJ956" s="5"/>
      <c r="AK956" s="5"/>
      <c r="AL956" s="5"/>
      <c r="AM956" s="5"/>
      <c r="AN956" s="5"/>
      <c r="AO956" s="481"/>
      <c r="AP956" s="269"/>
      <c r="AQ956" s="269"/>
      <c r="AR956" s="269"/>
      <c r="AS956" s="606" t="s">
        <v>33</v>
      </c>
      <c r="AT956" s="607" t="e">
        <f>AT955+(AT961*AT958)</f>
        <v>#DIV/0!</v>
      </c>
      <c r="AU956" s="607" t="e">
        <f>AU955+(AU961*AT958)</f>
        <v>#DIV/0!</v>
      </c>
      <c r="AV956" s="606"/>
      <c r="AW956" s="607" t="e">
        <f>AW955+(AW961*AW958)</f>
        <v>#DIV/0!</v>
      </c>
      <c r="AX956" s="607" t="e">
        <f>AX955+(AX961*AW958)</f>
        <v>#DIV/0!</v>
      </c>
      <c r="AY956" s="269"/>
      <c r="AZ956" s="607" t="e">
        <f>AZ955+(AZ961*AZ958)</f>
        <v>#DIV/0!</v>
      </c>
      <c r="BA956" s="607" t="e">
        <f>BA955+(BA961*AZ958)</f>
        <v>#DIV/0!</v>
      </c>
      <c r="BB956" s="269"/>
      <c r="BC956" s="607" t="e">
        <f>BC955+(BC961*BC958)</f>
        <v>#DIV/0!</v>
      </c>
      <c r="BD956" s="607" t="e">
        <f>BD955+(BD961*BC958)</f>
        <v>#DIV/0!</v>
      </c>
      <c r="BE956" s="269"/>
      <c r="BF956" s="607" t="e">
        <f>BF955+(BF961*BF958)</f>
        <v>#DIV/0!</v>
      </c>
      <c r="BG956" s="607" t="e">
        <f>BG955+(BG961*BF958)</f>
        <v>#DIV/0!</v>
      </c>
      <c r="BH956" s="269"/>
      <c r="BI956" s="607" t="e">
        <f>BI955+(BI961*BI958)</f>
        <v>#DIV/0!</v>
      </c>
      <c r="BJ956" s="607" t="e">
        <f>BJ955+(BJ961*BI958)</f>
        <v>#DIV/0!</v>
      </c>
      <c r="BK956" s="606"/>
      <c r="BL956" s="607" t="e">
        <f>BL955+(BL961*BL958)</f>
        <v>#DIV/0!</v>
      </c>
      <c r="BM956" s="607" t="e">
        <f>BM955+(BM961*BL958)</f>
        <v>#DIV/0!</v>
      </c>
      <c r="BN956" s="269"/>
      <c r="BO956" s="607" t="e">
        <f>BO955+(BO961*BO958)</f>
        <v>#DIV/0!</v>
      </c>
      <c r="BP956" s="607" t="e">
        <f>BP955+(BP961*BO958)</f>
        <v>#DIV/0!</v>
      </c>
      <c r="BQ956" s="269"/>
      <c r="BR956" s="607" t="e">
        <f>BR955+(BR961*BR958)</f>
        <v>#DIV/0!</v>
      </c>
      <c r="BS956" s="607" t="e">
        <f>BS955+(BS961*BR958)</f>
        <v>#DIV/0!</v>
      </c>
      <c r="BT956" s="269"/>
      <c r="BU956" s="607" t="e">
        <f>BU955+(BU961*BU958)</f>
        <v>#DIV/0!</v>
      </c>
      <c r="BV956" s="607" t="e">
        <f>BV955+(BV961*BU958)</f>
        <v>#DIV/0!</v>
      </c>
      <c r="BW956" s="269"/>
      <c r="BX956" s="481"/>
    </row>
    <row r="957" spans="1:76" s="2" customFormat="1" ht="15">
      <c r="A957" s="172"/>
      <c r="B957" s="302" t="s">
        <v>161</v>
      </c>
      <c r="C957" s="179"/>
      <c r="D957" s="854"/>
      <c r="E957" s="855"/>
      <c r="F957" s="855"/>
      <c r="G957" s="855"/>
      <c r="H957" s="855"/>
      <c r="I957" s="855"/>
      <c r="J957" s="856"/>
      <c r="K957" s="39"/>
      <c r="L957" s="39"/>
      <c r="M957" s="174"/>
      <c r="N957" s="174"/>
      <c r="O957" s="174"/>
      <c r="P957" s="174"/>
      <c r="Q957" s="366" t="s">
        <v>32</v>
      </c>
      <c r="R957" s="367" t="e">
        <f>IF($X957="Y",MIN(R935:R954),R955-$U957*R959)</f>
        <v>#DIV/0!</v>
      </c>
      <c r="S957" s="367" t="e">
        <f>IF($X957="Y",MIN(S935:S954),S955-$U957*S959)</f>
        <v>#DIV/0!</v>
      </c>
      <c r="T957" s="367" t="e">
        <f>IF($X957="Y",MIN(T935:T954),T955-$U957*T959)</f>
        <v>#DIV/0!</v>
      </c>
      <c r="U957" s="368">
        <v>1</v>
      </c>
      <c r="V957" s="50" t="s">
        <v>143</v>
      </c>
      <c r="W957" s="39"/>
      <c r="X957" s="369" t="s">
        <v>36</v>
      </c>
      <c r="Y957" s="605"/>
      <c r="Z957" s="5"/>
      <c r="AA957" s="5"/>
      <c r="AB957" s="5"/>
      <c r="AC957" s="5"/>
      <c r="AD957" s="5"/>
      <c r="AE957" s="5"/>
      <c r="AF957" s="5"/>
      <c r="AG957" s="5"/>
      <c r="AH957" s="5"/>
      <c r="AI957" s="5"/>
      <c r="AJ957" s="5"/>
      <c r="AK957" s="5"/>
      <c r="AL957" s="5"/>
      <c r="AM957" s="5"/>
      <c r="AN957" s="5"/>
      <c r="AO957" s="481"/>
      <c r="AP957" s="269"/>
      <c r="AQ957" s="269"/>
      <c r="AR957" s="269"/>
      <c r="AS957" s="606" t="s">
        <v>32</v>
      </c>
      <c r="AT957" s="607" t="e">
        <f>AT955-(AT961*AT959)</f>
        <v>#DIV/0!</v>
      </c>
      <c r="AU957" s="607" t="e">
        <f>AU955-(AU961*AT959)</f>
        <v>#DIV/0!</v>
      </c>
      <c r="AV957" s="606"/>
      <c r="AW957" s="607" t="e">
        <f>AW955-(AW961*AW959)</f>
        <v>#DIV/0!</v>
      </c>
      <c r="AX957" s="607" t="e">
        <f>AX955-(AX961*AW959)</f>
        <v>#DIV/0!</v>
      </c>
      <c r="AY957" s="269"/>
      <c r="AZ957" s="607" t="e">
        <f>AZ955-(AZ961*AZ959)</f>
        <v>#DIV/0!</v>
      </c>
      <c r="BA957" s="607" t="e">
        <f>BA955-(BA961*AZ959)</f>
        <v>#DIV/0!</v>
      </c>
      <c r="BB957" s="269"/>
      <c r="BC957" s="607" t="e">
        <f>BC955-(BC961*BC959)</f>
        <v>#DIV/0!</v>
      </c>
      <c r="BD957" s="607" t="e">
        <f>BD955-(BD961*BC959)</f>
        <v>#DIV/0!</v>
      </c>
      <c r="BE957" s="269"/>
      <c r="BF957" s="607" t="e">
        <f>BF955-(BF961*BF959)</f>
        <v>#DIV/0!</v>
      </c>
      <c r="BG957" s="607" t="e">
        <f>BG955-(BG961*BF959)</f>
        <v>#DIV/0!</v>
      </c>
      <c r="BH957" s="269"/>
      <c r="BI957" s="607" t="e">
        <f>BI955-(BI961*BI959)</f>
        <v>#DIV/0!</v>
      </c>
      <c r="BJ957" s="607" t="e">
        <f>BJ955-(BJ961*BI959)</f>
        <v>#DIV/0!</v>
      </c>
      <c r="BK957" s="606"/>
      <c r="BL957" s="607" t="e">
        <f>BL955-(BL961*BL959)</f>
        <v>#DIV/0!</v>
      </c>
      <c r="BM957" s="607" t="e">
        <f>BM955-(BM961*BL959)</f>
        <v>#DIV/0!</v>
      </c>
      <c r="BN957" s="269"/>
      <c r="BO957" s="607" t="e">
        <f>BO955-(BO961*BO959)</f>
        <v>#DIV/0!</v>
      </c>
      <c r="BP957" s="607" t="e">
        <f>BP955-(BP961*BO959)</f>
        <v>#DIV/0!</v>
      </c>
      <c r="BQ957" s="269"/>
      <c r="BR957" s="607" t="e">
        <f>BR955-(BR961*BR959)</f>
        <v>#DIV/0!</v>
      </c>
      <c r="BS957" s="607" t="e">
        <f>BS955-(BS961*BR959)</f>
        <v>#DIV/0!</v>
      </c>
      <c r="BT957" s="269"/>
      <c r="BU957" s="607" t="e">
        <f>BU955-(BU961*BU959)</f>
        <v>#DIV/0!</v>
      </c>
      <c r="BV957" s="607" t="e">
        <f>BV955-(BV961*BU959)</f>
        <v>#DIV/0!</v>
      </c>
      <c r="BW957" s="269"/>
      <c r="BX957" s="481"/>
    </row>
    <row r="958" spans="1:76" s="2" customFormat="1" ht="14">
      <c r="A958" s="172"/>
      <c r="B958" s="172"/>
      <c r="C958" s="179"/>
      <c r="D958" s="854"/>
      <c r="E958" s="855"/>
      <c r="F958" s="855"/>
      <c r="G958" s="855"/>
      <c r="H958" s="855"/>
      <c r="I958" s="855"/>
      <c r="J958" s="856"/>
      <c r="K958" s="174"/>
      <c r="L958" s="174"/>
      <c r="M958" s="174"/>
      <c r="N958" s="174"/>
      <c r="O958" s="174"/>
      <c r="P958" s="174"/>
      <c r="Q958" s="176" t="s">
        <v>10</v>
      </c>
      <c r="R958" s="263" t="e">
        <f>IF((0.67*R959)&gt;R955,"no","yes")</f>
        <v>#DIV/0!</v>
      </c>
      <c r="S958" s="263" t="e">
        <f>IF((0.67*S959)&gt;S955,"no","yes")</f>
        <v>#DIV/0!</v>
      </c>
      <c r="T958" s="263" t="e">
        <f>IF((0.67*T959)&gt;T955,"no","yes")</f>
        <v>#DIV/0!</v>
      </c>
      <c r="U958" s="174"/>
      <c r="V958" s="174"/>
      <c r="W958" s="174"/>
      <c r="Y958" s="605"/>
      <c r="Z958" s="5"/>
      <c r="AA958" s="5"/>
      <c r="AB958" s="5"/>
      <c r="AC958" s="5"/>
      <c r="AD958" s="5"/>
      <c r="AE958" s="5"/>
      <c r="AF958" s="5"/>
      <c r="AG958" s="5"/>
      <c r="AH958" s="5"/>
      <c r="AI958" s="5"/>
      <c r="AJ958" s="5"/>
      <c r="AK958" s="5"/>
      <c r="AL958" s="5"/>
      <c r="AM958" s="5"/>
      <c r="AN958" s="5"/>
      <c r="AO958" s="481"/>
      <c r="AP958" s="265"/>
      <c r="AQ958" s="265"/>
      <c r="AR958" s="849" t="s">
        <v>132</v>
      </c>
      <c r="AS958" s="850"/>
      <c r="AT958" s="609">
        <v>1</v>
      </c>
      <c r="AU958" s="265"/>
      <c r="AV958" s="619"/>
      <c r="AW958" s="609">
        <v>1</v>
      </c>
      <c r="AX958" s="265"/>
      <c r="AY958" s="265"/>
      <c r="AZ958" s="609">
        <v>1</v>
      </c>
      <c r="BA958" s="265"/>
      <c r="BB958" s="265"/>
      <c r="BC958" s="609">
        <v>1</v>
      </c>
      <c r="BD958" s="265"/>
      <c r="BE958" s="265"/>
      <c r="BF958" s="609">
        <v>1</v>
      </c>
      <c r="BG958" s="265"/>
      <c r="BH958" s="265"/>
      <c r="BI958" s="609">
        <v>1</v>
      </c>
      <c r="BJ958" s="265"/>
      <c r="BK958" s="606"/>
      <c r="BL958" s="609">
        <v>1</v>
      </c>
      <c r="BM958" s="265"/>
      <c r="BN958" s="265"/>
      <c r="BO958" s="609">
        <v>1</v>
      </c>
      <c r="BP958" s="265"/>
      <c r="BQ958" s="265"/>
      <c r="BR958" s="609">
        <v>1</v>
      </c>
      <c r="BS958" s="265"/>
      <c r="BT958" s="265"/>
      <c r="BU958" s="609">
        <v>1</v>
      </c>
      <c r="BV958" s="265"/>
      <c r="BW958" s="265"/>
      <c r="BX958" s="481"/>
    </row>
    <row r="959" spans="1:76" s="2" customFormat="1" ht="14">
      <c r="A959" s="172"/>
      <c r="B959" s="172"/>
      <c r="C959" s="179"/>
      <c r="D959" s="854"/>
      <c r="E959" s="855"/>
      <c r="F959" s="855"/>
      <c r="G959" s="855"/>
      <c r="H959" s="855"/>
      <c r="I959" s="855"/>
      <c r="J959" s="856"/>
      <c r="K959" s="174"/>
      <c r="L959" s="174"/>
      <c r="M959" s="50"/>
      <c r="N959" s="50"/>
      <c r="O959" s="174"/>
      <c r="P959" s="174"/>
      <c r="Q959" s="176" t="s">
        <v>11</v>
      </c>
      <c r="R959" s="263" t="e">
        <f>_xlfn.STDEV.P(R935:R954)</f>
        <v>#DIV/0!</v>
      </c>
      <c r="S959" s="263" t="e">
        <f t="array" ref="S959">IF(R963="Y",SQRT(SUM(IFERROR(N935:N954*(R935:R954-(S955))^2,0))/((COUNTIFS(N935:N954,"&lt;&gt;"&amp;"")-1)/COUNTIFS(N935:N954,"&lt;&gt;"&amp;"")*SUM(N935:N954))),_xlfn.STDEV.P(S935:S954))</f>
        <v>#DIV/0!</v>
      </c>
      <c r="T959" s="263" t="e">
        <f t="array" ref="T959">SQRT(SUM(IFERROR(N935:N954*(R935:R954-(T955))^2,0))/((COUNTIFS(N935:N954,"&lt;&gt;"&amp;"")-1)/COUNTIFS(N935:N954,"&lt;&gt;"&amp;"")*SUM(N935:N954)))</f>
        <v>#DIV/0!</v>
      </c>
      <c r="U959" s="174"/>
      <c r="V959" s="174"/>
      <c r="W959" s="174"/>
      <c r="Y959" s="605"/>
      <c r="Z959" s="5"/>
      <c r="AA959" s="5"/>
      <c r="AB959" s="5"/>
      <c r="AC959" s="5"/>
      <c r="AD959" s="5"/>
      <c r="AE959" s="5"/>
      <c r="AF959" s="5"/>
      <c r="AG959" s="5"/>
      <c r="AH959" s="5"/>
      <c r="AI959" s="5"/>
      <c r="AJ959" s="5"/>
      <c r="AK959" s="5"/>
      <c r="AL959" s="5"/>
      <c r="AM959" s="5"/>
      <c r="AN959" s="5"/>
      <c r="AO959" s="481"/>
      <c r="AP959" s="265"/>
      <c r="AQ959" s="265"/>
      <c r="AR959" s="849"/>
      <c r="AS959" s="850"/>
      <c r="AT959" s="609">
        <v>1</v>
      </c>
      <c r="AU959" s="265"/>
      <c r="AV959" s="619"/>
      <c r="AW959" s="609">
        <v>1</v>
      </c>
      <c r="AX959" s="265"/>
      <c r="AY959" s="265"/>
      <c r="AZ959" s="609">
        <v>1</v>
      </c>
      <c r="BA959" s="265"/>
      <c r="BB959" s="265"/>
      <c r="BC959" s="609">
        <v>1</v>
      </c>
      <c r="BD959" s="265"/>
      <c r="BE959" s="265"/>
      <c r="BF959" s="609">
        <v>1</v>
      </c>
      <c r="BG959" s="265"/>
      <c r="BH959" s="265"/>
      <c r="BI959" s="609">
        <v>1</v>
      </c>
      <c r="BJ959" s="265"/>
      <c r="BK959" s="606"/>
      <c r="BL959" s="609">
        <v>1</v>
      </c>
      <c r="BM959" s="265"/>
      <c r="BN959" s="265"/>
      <c r="BO959" s="609">
        <v>1</v>
      </c>
      <c r="BP959" s="265"/>
      <c r="BQ959" s="265"/>
      <c r="BR959" s="609">
        <v>1</v>
      </c>
      <c r="BS959" s="265"/>
      <c r="BT959" s="265"/>
      <c r="BU959" s="609">
        <v>1</v>
      </c>
      <c r="BV959" s="265"/>
      <c r="BW959" s="265"/>
      <c r="BX959" s="481"/>
    </row>
    <row r="960" spans="1:76" s="2" customFormat="1" ht="14">
      <c r="A960" s="174"/>
      <c r="B960" s="174"/>
      <c r="C960" s="159"/>
      <c r="D960" s="854"/>
      <c r="E960" s="855"/>
      <c r="F960" s="855"/>
      <c r="G960" s="855"/>
      <c r="H960" s="855"/>
      <c r="I960" s="855"/>
      <c r="J960" s="856"/>
      <c r="K960" s="174"/>
      <c r="L960" s="174"/>
      <c r="M960" s="174"/>
      <c r="N960" s="174"/>
      <c r="O960" s="174"/>
      <c r="P960" s="174"/>
      <c r="Q960" s="183" t="s">
        <v>98</v>
      </c>
      <c r="R960" s="264">
        <f>COUNTIF(R935:R954,"&gt;0")</f>
        <v>0</v>
      </c>
      <c r="S960" s="264">
        <f>COUNTIF(S935:S954,"&gt;0")</f>
        <v>0</v>
      </c>
      <c r="T960" s="265"/>
      <c r="U960" s="184" t="s">
        <v>55</v>
      </c>
      <c r="V960" s="174"/>
      <c r="W960" s="174"/>
      <c r="Y960" s="526"/>
      <c r="Z960" s="5"/>
      <c r="AA960" s="5"/>
      <c r="AB960" s="5"/>
      <c r="AC960" s="5"/>
      <c r="AD960" s="5"/>
      <c r="AE960" s="5"/>
      <c r="AF960" s="5"/>
      <c r="AG960" s="5"/>
      <c r="AH960" s="5"/>
      <c r="AI960" s="5"/>
      <c r="AJ960" s="5"/>
      <c r="AK960" s="5"/>
      <c r="AL960" s="5"/>
      <c r="AM960" s="5"/>
      <c r="AN960" s="5"/>
      <c r="AO960" s="481"/>
      <c r="AP960" s="265"/>
      <c r="AQ960" s="265"/>
      <c r="AR960" s="265"/>
      <c r="AS960" s="606" t="s">
        <v>10</v>
      </c>
      <c r="AT960" s="607" t="e">
        <f>IF((0.67*AT961)&gt;AT955,"no","yes")</f>
        <v>#DIV/0!</v>
      </c>
      <c r="AU960" s="607" t="e">
        <f>IF((0.67*AU961)&gt;AU955,"no","yes")</f>
        <v>#DIV/0!</v>
      </c>
      <c r="AV960" s="606"/>
      <c r="AW960" s="607" t="e">
        <f>IF((0.67*AW961)&gt;AW955,"no","yes")</f>
        <v>#DIV/0!</v>
      </c>
      <c r="AX960" s="607" t="e">
        <f>IF((0.67*AX961)&gt;AX955,"no","yes")</f>
        <v>#DIV/0!</v>
      </c>
      <c r="AY960" s="265"/>
      <c r="AZ960" s="607" t="e">
        <f>IF((0.67*AZ961)&gt;AZ955,"no","yes")</f>
        <v>#DIV/0!</v>
      </c>
      <c r="BA960" s="607" t="e">
        <f>IF((0.67*BA961)&gt;BA955,"no","yes")</f>
        <v>#DIV/0!</v>
      </c>
      <c r="BB960" s="265"/>
      <c r="BC960" s="607" t="e">
        <f>IF((0.67*BC961)&gt;BC955,"no","yes")</f>
        <v>#DIV/0!</v>
      </c>
      <c r="BD960" s="607" t="e">
        <f>IF((0.67*BD961)&gt;BD955,"no","yes")</f>
        <v>#DIV/0!</v>
      </c>
      <c r="BE960" s="265"/>
      <c r="BF960" s="607" t="e">
        <f>IF((0.67*BF961)&gt;BF955,"no","yes")</f>
        <v>#DIV/0!</v>
      </c>
      <c r="BG960" s="607" t="e">
        <f>IF((0.67*BG961)&gt;BG955,"no","yes")</f>
        <v>#DIV/0!</v>
      </c>
      <c r="BH960" s="265"/>
      <c r="BI960" s="607" t="e">
        <f>IF((0.67*BI961)&gt;BI955,"no","yes")</f>
        <v>#DIV/0!</v>
      </c>
      <c r="BJ960" s="607" t="e">
        <f>IF((0.67*BJ961)&gt;BJ955,"no","yes")</f>
        <v>#DIV/0!</v>
      </c>
      <c r="BK960" s="611"/>
      <c r="BL960" s="607" t="e">
        <f>IF((0.67*BL961)&gt;BL955,"no","yes")</f>
        <v>#DIV/0!</v>
      </c>
      <c r="BM960" s="607" t="e">
        <f>IF((0.67*BM961)&gt;BM955,"no","yes")</f>
        <v>#DIV/0!</v>
      </c>
      <c r="BN960" s="265"/>
      <c r="BO960" s="607" t="e">
        <f>IF((0.67*BO961)&gt;BO955,"no","yes")</f>
        <v>#DIV/0!</v>
      </c>
      <c r="BP960" s="607" t="e">
        <f>IF((0.67*BP961)&gt;BP955,"no","yes")</f>
        <v>#DIV/0!</v>
      </c>
      <c r="BQ960" s="265"/>
      <c r="BR960" s="607" t="e">
        <f>IF((0.67*BR961)&gt;BR955,"no","yes")</f>
        <v>#DIV/0!</v>
      </c>
      <c r="BS960" s="607" t="e">
        <f>IF((0.67*BS961)&gt;BS955,"no","yes")</f>
        <v>#DIV/0!</v>
      </c>
      <c r="BT960" s="265"/>
      <c r="BU960" s="607" t="e">
        <f>IF((0.67*BU961)&gt;BU955,"no","yes")</f>
        <v>#DIV/0!</v>
      </c>
      <c r="BV960" s="607" t="e">
        <f>IF((0.67*BV961)&gt;BV955,"no","yes")</f>
        <v>#DIV/0!</v>
      </c>
      <c r="BW960" s="265"/>
      <c r="BX960" s="481"/>
    </row>
    <row r="961" spans="1:76" s="2" customFormat="1" ht="14">
      <c r="C961" s="172"/>
      <c r="D961" s="854"/>
      <c r="E961" s="855"/>
      <c r="F961" s="855"/>
      <c r="G961" s="855"/>
      <c r="H961" s="855"/>
      <c r="I961" s="855"/>
      <c r="J961" s="856"/>
      <c r="K961" s="174"/>
      <c r="L961" s="174"/>
      <c r="M961" s="174"/>
      <c r="N961" s="174"/>
      <c r="O961" s="174"/>
      <c r="P961" s="174"/>
      <c r="Q961" s="174"/>
      <c r="R961" s="271"/>
      <c r="S961" s="267"/>
      <c r="T961" s="267"/>
      <c r="U961" s="185"/>
      <c r="V961" s="186"/>
      <c r="W961" s="187"/>
      <c r="Y961" s="526"/>
      <c r="Z961" s="5"/>
      <c r="AA961" s="5"/>
      <c r="AB961" s="5"/>
      <c r="AC961" s="5"/>
      <c r="AD961" s="5"/>
      <c r="AE961" s="5"/>
      <c r="AF961" s="5"/>
      <c r="AG961" s="5"/>
      <c r="AH961" s="5"/>
      <c r="AI961" s="5"/>
      <c r="AJ961" s="5"/>
      <c r="AK961" s="5"/>
      <c r="AL961" s="5"/>
      <c r="AM961" s="5"/>
      <c r="AN961" s="5"/>
      <c r="AO961" s="481"/>
      <c r="AP961" s="265"/>
      <c r="AQ961" s="265"/>
      <c r="AR961" s="265"/>
      <c r="AS961" s="606" t="s">
        <v>11</v>
      </c>
      <c r="AT961" s="607" t="e">
        <f>_xlfn.STDEV.P(AT935:AT954)</f>
        <v>#DIV/0!</v>
      </c>
      <c r="AU961" s="607" t="e">
        <f>_xlfn.STDEV.P(AU935:AU954)</f>
        <v>#DIV/0!</v>
      </c>
      <c r="AV961" s="606"/>
      <c r="AW961" s="607" t="e">
        <f>_xlfn.STDEV.P(AW935:AW954)</f>
        <v>#DIV/0!</v>
      </c>
      <c r="AX961" s="607" t="e">
        <f>_xlfn.STDEV.P(AX935:AX954)</f>
        <v>#DIV/0!</v>
      </c>
      <c r="AY961" s="265"/>
      <c r="AZ961" s="607" t="e">
        <f>_xlfn.STDEV.P(AZ935:AZ954)</f>
        <v>#DIV/0!</v>
      </c>
      <c r="BA961" s="607" t="e">
        <f>_xlfn.STDEV.P(BA935:BA954)</f>
        <v>#DIV/0!</v>
      </c>
      <c r="BB961" s="265"/>
      <c r="BC961" s="607" t="e">
        <f>_xlfn.STDEV.P(BC935:BC954)</f>
        <v>#DIV/0!</v>
      </c>
      <c r="BD961" s="607" t="e">
        <f>_xlfn.STDEV.P(BD935:BD954)</f>
        <v>#DIV/0!</v>
      </c>
      <c r="BE961" s="265"/>
      <c r="BF961" s="607" t="e">
        <f>_xlfn.STDEV.P(BF935:BF954)</f>
        <v>#DIV/0!</v>
      </c>
      <c r="BG961" s="607" t="e">
        <f>_xlfn.STDEV.P(BG935:BG954)</f>
        <v>#DIV/0!</v>
      </c>
      <c r="BH961" s="265"/>
      <c r="BI961" s="607" t="e">
        <f>_xlfn.STDEV.P(BI935:BI954)</f>
        <v>#DIV/0!</v>
      </c>
      <c r="BJ961" s="607" t="e">
        <f>_xlfn.STDEV.P(BJ935:BJ954)</f>
        <v>#DIV/0!</v>
      </c>
      <c r="BK961" s="265"/>
      <c r="BL961" s="607" t="e">
        <f>_xlfn.STDEV.P(BL935:BL954)</f>
        <v>#DIV/0!</v>
      </c>
      <c r="BM961" s="607" t="e">
        <f>_xlfn.STDEV.P(BM935:BM954)</f>
        <v>#DIV/0!</v>
      </c>
      <c r="BN961" s="265"/>
      <c r="BO961" s="607" t="e">
        <f>_xlfn.STDEV.P(BO935:BO954)</f>
        <v>#DIV/0!</v>
      </c>
      <c r="BP961" s="607" t="e">
        <f>_xlfn.STDEV.P(BP935:BP954)</f>
        <v>#DIV/0!</v>
      </c>
      <c r="BQ961" s="265"/>
      <c r="BR961" s="607" t="e">
        <f>_xlfn.STDEV.P(BR935:BR954)</f>
        <v>#DIV/0!</v>
      </c>
      <c r="BS961" s="607" t="e">
        <f>_xlfn.STDEV.P(BS935:BS954)</f>
        <v>#DIV/0!</v>
      </c>
      <c r="BT961" s="265"/>
      <c r="BU961" s="607" t="e">
        <f>_xlfn.STDEV.P(BU935:BU954)</f>
        <v>#DIV/0!</v>
      </c>
      <c r="BV961" s="607" t="e">
        <f>_xlfn.STDEV.P(BV935:BV954)</f>
        <v>#DIV/0!</v>
      </c>
      <c r="BW961" s="5"/>
      <c r="BX961" s="481"/>
    </row>
    <row r="962" spans="1:76" s="2" customFormat="1" ht="14">
      <c r="A962" s="182" t="str">
        <f ca="1">HYPERLINK("#"&amp;"'"&amp;A$1&amp;"'!a1","Back to top")</f>
        <v>Back to top</v>
      </c>
      <c r="B962" s="182"/>
      <c r="C962" s="174"/>
      <c r="D962" s="857"/>
      <c r="E962" s="858"/>
      <c r="F962" s="858"/>
      <c r="G962" s="858"/>
      <c r="H962" s="858"/>
      <c r="I962" s="858"/>
      <c r="J962" s="859"/>
      <c r="R962" s="234" t="s">
        <v>137</v>
      </c>
      <c r="S962" s="83"/>
      <c r="T962" s="174"/>
      <c r="U962" s="189"/>
      <c r="V962" s="190"/>
      <c r="W962" s="191"/>
      <c r="Y962" s="526"/>
      <c r="Z962" s="5"/>
      <c r="AA962" s="5"/>
      <c r="AB962" s="5"/>
      <c r="AC962" s="5"/>
      <c r="AD962" s="5"/>
      <c r="AE962" s="5"/>
      <c r="AF962" s="5"/>
      <c r="AG962" s="5"/>
      <c r="AH962" s="5"/>
      <c r="AI962" s="5"/>
      <c r="AJ962" s="5"/>
      <c r="AK962" s="5"/>
      <c r="AL962" s="5"/>
      <c r="AM962" s="5"/>
      <c r="AN962" s="5"/>
      <c r="AO962" s="481"/>
      <c r="AP962" s="265"/>
      <c r="AQ962" s="265"/>
      <c r="AR962" s="265"/>
      <c r="AS962" s="611" t="s">
        <v>98</v>
      </c>
      <c r="AT962" s="612">
        <f>COUNTIF(AT935:AT954,"&gt;0")</f>
        <v>0</v>
      </c>
      <c r="AU962" s="612">
        <f>COUNTIF(AU935:AU954,"&gt;0")</f>
        <v>0</v>
      </c>
      <c r="AV962" s="611"/>
      <c r="AW962" s="612">
        <f>COUNTIF(AW935:AW954,"&gt;0")</f>
        <v>0</v>
      </c>
      <c r="AX962" s="612">
        <f>COUNTIF(AX935:AX954,"&gt;0")</f>
        <v>0</v>
      </c>
      <c r="AY962" s="265"/>
      <c r="AZ962" s="612">
        <f>COUNTIF(AZ935:AZ954,"&gt;0")</f>
        <v>0</v>
      </c>
      <c r="BA962" s="612">
        <f>COUNTIF(BA935:BA954,"&gt;0")</f>
        <v>0</v>
      </c>
      <c r="BB962" s="265"/>
      <c r="BC962" s="612">
        <f>COUNTIF(BC935:BC954,"&gt;0")</f>
        <v>0</v>
      </c>
      <c r="BD962" s="612">
        <f>COUNTIF(BD935:BD954,"&gt;0")</f>
        <v>0</v>
      </c>
      <c r="BE962" s="265"/>
      <c r="BF962" s="612">
        <f>COUNTIF(BF935:BF954,"&gt;0")</f>
        <v>0</v>
      </c>
      <c r="BG962" s="612">
        <f>COUNTIF(BG935:BG954,"&gt;0")</f>
        <v>0</v>
      </c>
      <c r="BH962" s="265"/>
      <c r="BI962" s="612">
        <f>COUNTIF(BI935:BI954,"&gt;0")</f>
        <v>0</v>
      </c>
      <c r="BJ962" s="612">
        <f>COUNTIF(BJ935:BJ954,"&gt;0")</f>
        <v>0</v>
      </c>
      <c r="BK962" s="265"/>
      <c r="BL962" s="612">
        <f>COUNTIF(BL935:BL954,"&gt;0")</f>
        <v>0</v>
      </c>
      <c r="BM962" s="612">
        <f>COUNTIF(BM935:BM954,"&gt;0")</f>
        <v>0</v>
      </c>
      <c r="BN962" s="265"/>
      <c r="BO962" s="612">
        <f>COUNTIF(BO935:BO954,"&gt;0")</f>
        <v>0</v>
      </c>
      <c r="BP962" s="612">
        <f>COUNTIF(BP935:BP954,"&gt;0")</f>
        <v>0</v>
      </c>
      <c r="BQ962" s="265"/>
      <c r="BR962" s="612">
        <f>COUNTIF(BR935:BR954,"&gt;0")</f>
        <v>0</v>
      </c>
      <c r="BS962" s="612">
        <f>COUNTIF(BS935:BS954,"&gt;0")</f>
        <v>0</v>
      </c>
      <c r="BT962" s="265"/>
      <c r="BU962" s="612">
        <f>COUNTIF(BU935:BU954,"&gt;0")</f>
        <v>0</v>
      </c>
      <c r="BV962" s="612">
        <f>COUNTIF(BV935:BV954,"&gt;0")</f>
        <v>0</v>
      </c>
      <c r="BW962" s="5"/>
      <c r="BX962" s="481"/>
    </row>
    <row r="963" spans="1:76" s="2" customFormat="1" ht="14">
      <c r="R963" s="192" t="s">
        <v>36</v>
      </c>
      <c r="S963" s="83"/>
      <c r="T963" s="174"/>
      <c r="U963" s="189"/>
      <c r="V963" s="190"/>
      <c r="W963" s="191"/>
      <c r="Y963" s="526"/>
      <c r="Z963" s="5"/>
      <c r="AA963" s="5"/>
      <c r="AB963" s="5"/>
      <c r="AC963" s="5"/>
      <c r="AD963" s="5"/>
      <c r="AE963" s="5"/>
      <c r="AF963" s="5"/>
      <c r="AG963" s="5"/>
      <c r="AH963" s="5"/>
      <c r="AI963" s="5"/>
      <c r="AJ963" s="5"/>
      <c r="AK963" s="5"/>
      <c r="AL963" s="5"/>
      <c r="AM963" s="5"/>
      <c r="AN963" s="5"/>
      <c r="AO963" s="481"/>
      <c r="AP963" s="5"/>
      <c r="AQ963" s="5"/>
      <c r="AR963" s="5"/>
      <c r="AS963" s="310"/>
      <c r="AT963" s="310"/>
      <c r="AU963" s="310"/>
      <c r="AV963" s="310"/>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481"/>
    </row>
    <row r="964" spans="1:76" s="2" customFormat="1" ht="14">
      <c r="S964" s="83"/>
      <c r="T964" s="174"/>
      <c r="U964" s="193"/>
      <c r="V964" s="194"/>
      <c r="W964" s="195"/>
      <c r="Y964" s="526"/>
      <c r="Z964" s="5"/>
      <c r="AA964" s="5"/>
      <c r="AB964" s="5"/>
      <c r="AC964" s="5"/>
      <c r="AD964" s="5"/>
      <c r="AE964" s="5"/>
      <c r="AF964" s="5"/>
      <c r="AG964" s="5"/>
      <c r="AH964" s="5"/>
      <c r="AI964" s="5"/>
      <c r="AJ964" s="5"/>
      <c r="AK964" s="5"/>
      <c r="AL964" s="5"/>
      <c r="AM964" s="5"/>
      <c r="AN964" s="5"/>
      <c r="AO964" s="481"/>
      <c r="AP964" s="5"/>
      <c r="AQ964" s="5"/>
      <c r="AR964" s="5"/>
      <c r="AS964" s="310"/>
      <c r="AT964" s="310"/>
      <c r="AU964" s="310"/>
      <c r="AV964" s="310"/>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481"/>
    </row>
    <row r="966" spans="1:76" s="22" customFormat="1" ht="18">
      <c r="A966" s="138">
        <f>A932+1</f>
        <v>27</v>
      </c>
      <c r="B966" s="298"/>
      <c r="C966" s="139" t="str">
        <f>Variable25</f>
        <v>Oil Plant Efficiency</v>
      </c>
      <c r="D966" s="196"/>
      <c r="E966" s="196"/>
      <c r="F966" s="196"/>
      <c r="G966" s="196"/>
      <c r="J966" s="196"/>
      <c r="K966" s="196"/>
      <c r="L966" s="140"/>
      <c r="M966" s="140"/>
      <c r="N966" s="140"/>
      <c r="R966" s="839" t="s">
        <v>154</v>
      </c>
      <c r="S966" s="839"/>
      <c r="T966" s="839"/>
      <c r="U966" s="839"/>
      <c r="Y966" s="585"/>
      <c r="Z966" s="416"/>
      <c r="AA966" s="416"/>
      <c r="AB966" s="416"/>
      <c r="AC966" s="416"/>
      <c r="AD966" s="416"/>
      <c r="AE966" s="416"/>
      <c r="AF966" s="416"/>
      <c r="AG966" s="416"/>
      <c r="AH966" s="416"/>
      <c r="AI966" s="416"/>
      <c r="AJ966" s="416"/>
      <c r="AK966" s="416"/>
      <c r="AL966" s="416"/>
      <c r="AM966" s="416"/>
      <c r="AN966" s="416"/>
      <c r="AO966" s="416"/>
      <c r="AP966" s="568">
        <f>A966</f>
        <v>27</v>
      </c>
      <c r="AQ966" s="568" t="str">
        <f>C966</f>
        <v>Oil Plant Efficiency</v>
      </c>
      <c r="AR966" s="416"/>
      <c r="AS966" s="585"/>
      <c r="AT966" s="585"/>
      <c r="AU966" s="585"/>
      <c r="AV966" s="585"/>
      <c r="AW966" s="416"/>
      <c r="AX966" s="416"/>
      <c r="AY966" s="416"/>
      <c r="AZ966" s="416"/>
      <c r="BA966" s="416"/>
      <c r="BB966" s="416"/>
      <c r="BC966" s="416"/>
      <c r="BD966" s="416"/>
      <c r="BE966" s="416"/>
      <c r="BF966" s="416"/>
      <c r="BG966" s="416"/>
      <c r="BH966" s="416"/>
      <c r="BI966" s="416"/>
      <c r="BJ966" s="416"/>
      <c r="BK966" s="416"/>
      <c r="BL966" s="416"/>
      <c r="BM966" s="416"/>
      <c r="BN966" s="416"/>
      <c r="BO966" s="416"/>
      <c r="BP966" s="416"/>
      <c r="BQ966" s="416"/>
      <c r="BR966" s="416"/>
      <c r="BS966" s="416"/>
      <c r="BT966" s="416"/>
      <c r="BU966" s="416"/>
      <c r="BV966" s="416"/>
      <c r="BW966" s="416"/>
      <c r="BX966" s="416"/>
    </row>
    <row r="967" spans="1:76" s="2" customFormat="1" ht="14">
      <c r="A967" s="199"/>
      <c r="B967" s="299"/>
      <c r="C967" s="199"/>
      <c r="D967" s="130"/>
      <c r="E967" s="130"/>
      <c r="F967" s="130"/>
      <c r="G967" s="130"/>
      <c r="J967" s="130"/>
      <c r="K967" s="130"/>
      <c r="L967" s="174"/>
      <c r="M967" s="174"/>
      <c r="N967" s="174"/>
      <c r="S967" s="83"/>
      <c r="T967" s="83"/>
      <c r="Y967" s="526"/>
      <c r="Z967" s="5"/>
      <c r="AA967" s="5"/>
      <c r="AB967" s="5"/>
      <c r="AC967" s="5"/>
      <c r="AD967" s="5"/>
      <c r="AE967" s="5"/>
      <c r="AF967" s="5"/>
      <c r="AG967" s="5"/>
      <c r="AH967" s="5"/>
      <c r="AI967" s="5"/>
      <c r="AJ967" s="5"/>
      <c r="AK967" s="5"/>
      <c r="AL967" s="5"/>
      <c r="AM967" s="5"/>
      <c r="AN967" s="5"/>
      <c r="AO967" s="481"/>
      <c r="AP967" s="269"/>
      <c r="AQ967" s="269"/>
      <c r="AR967" s="269"/>
      <c r="AS967" s="269"/>
      <c r="AT967" s="586" t="s">
        <v>230</v>
      </c>
      <c r="AU967" s="586"/>
      <c r="AV967" s="269"/>
      <c r="AW967" s="586" t="s">
        <v>1</v>
      </c>
      <c r="AX967" s="586"/>
      <c r="AY967" s="269"/>
      <c r="AZ967" s="586" t="s">
        <v>2</v>
      </c>
      <c r="BA967" s="586"/>
      <c r="BB967" s="269"/>
      <c r="BC967" s="586" t="s">
        <v>283</v>
      </c>
      <c r="BD967" s="586"/>
      <c r="BE967" s="269"/>
      <c r="BF967" s="586" t="s">
        <v>284</v>
      </c>
      <c r="BG967" s="586"/>
      <c r="BH967" s="269"/>
      <c r="BI967" s="586" t="s">
        <v>3</v>
      </c>
      <c r="BJ967" s="586"/>
      <c r="BK967" s="269"/>
      <c r="BL967" s="586" t="s">
        <v>4</v>
      </c>
      <c r="BM967" s="586"/>
      <c r="BN967" s="269"/>
      <c r="BO967" s="586" t="s">
        <v>5</v>
      </c>
      <c r="BP967" s="586"/>
      <c r="BQ967" s="269"/>
      <c r="BR967" s="586" t="s">
        <v>6</v>
      </c>
      <c r="BS967" s="586"/>
      <c r="BT967" s="269"/>
      <c r="BU967" s="586" t="s">
        <v>34</v>
      </c>
      <c r="BV967" s="586"/>
      <c r="BW967" s="269"/>
      <c r="BX967" s="481"/>
    </row>
    <row r="968" spans="1:76" s="2" customFormat="1" ht="31" thickBot="1">
      <c r="A968" s="173" t="s">
        <v>39</v>
      </c>
      <c r="B968" s="300" t="s">
        <v>9</v>
      </c>
      <c r="C968" s="211" t="s">
        <v>139</v>
      </c>
      <c r="D968" s="4" t="s">
        <v>40</v>
      </c>
      <c r="E968" s="4" t="s">
        <v>234</v>
      </c>
      <c r="F968" s="211" t="s">
        <v>113</v>
      </c>
      <c r="G968" s="211" t="s">
        <v>424</v>
      </c>
      <c r="H968" s="4" t="s">
        <v>59</v>
      </c>
      <c r="I968" s="695" t="s">
        <v>425</v>
      </c>
      <c r="J968" s="212" t="s">
        <v>133</v>
      </c>
      <c r="K968" s="149" t="s">
        <v>140</v>
      </c>
      <c r="L968" s="222" t="s">
        <v>100</v>
      </c>
      <c r="M968" s="151" t="s">
        <v>141</v>
      </c>
      <c r="N968" s="152" t="s">
        <v>135</v>
      </c>
      <c r="O968" s="151" t="s">
        <v>57</v>
      </c>
      <c r="P968" s="153"/>
      <c r="Q968" s="363" t="s">
        <v>272</v>
      </c>
      <c r="R968" s="364" t="s">
        <v>56</v>
      </c>
      <c r="S968" s="258" t="s">
        <v>41</v>
      </c>
      <c r="T968" s="364" t="s">
        <v>136</v>
      </c>
      <c r="U968" s="419" t="s">
        <v>42</v>
      </c>
      <c r="V968" s="153"/>
      <c r="W968" s="153"/>
      <c r="Y968" s="526"/>
      <c r="Z968" s="5"/>
      <c r="AA968" s="5"/>
      <c r="AB968" s="5"/>
      <c r="AC968" s="5"/>
      <c r="AD968" s="5"/>
      <c r="AE968" s="5"/>
      <c r="AF968" s="5"/>
      <c r="AG968" s="5"/>
      <c r="AH968" s="5"/>
      <c r="AI968" s="5"/>
      <c r="AJ968" s="5"/>
      <c r="AK968" s="5"/>
      <c r="AL968" s="5"/>
      <c r="AM968" s="5"/>
      <c r="AN968" s="5"/>
      <c r="AO968" s="481"/>
      <c r="AP968" s="594"/>
      <c r="AQ968" s="594"/>
      <c r="AR968" s="419" t="s">
        <v>131</v>
      </c>
      <c r="AS968" s="594"/>
      <c r="AT968" s="596" t="s">
        <v>56</v>
      </c>
      <c r="AU968" s="258" t="s">
        <v>41</v>
      </c>
      <c r="AV968" s="594"/>
      <c r="AW968" s="596" t="s">
        <v>56</v>
      </c>
      <c r="AX968" s="258" t="s">
        <v>41</v>
      </c>
      <c r="AY968" s="594"/>
      <c r="AZ968" s="596" t="s">
        <v>56</v>
      </c>
      <c r="BA968" s="258" t="s">
        <v>41</v>
      </c>
      <c r="BB968" s="594"/>
      <c r="BC968" s="596" t="s">
        <v>56</v>
      </c>
      <c r="BD968" s="258" t="s">
        <v>41</v>
      </c>
      <c r="BE968" s="594"/>
      <c r="BF968" s="596" t="s">
        <v>56</v>
      </c>
      <c r="BG968" s="258" t="s">
        <v>41</v>
      </c>
      <c r="BH968" s="594"/>
      <c r="BI968" s="596" t="s">
        <v>56</v>
      </c>
      <c r="BJ968" s="258" t="s">
        <v>41</v>
      </c>
      <c r="BK968" s="594"/>
      <c r="BL968" s="596" t="s">
        <v>56</v>
      </c>
      <c r="BM968" s="258" t="s">
        <v>41</v>
      </c>
      <c r="BN968" s="594"/>
      <c r="BO968" s="596" t="s">
        <v>56</v>
      </c>
      <c r="BP968" s="258" t="s">
        <v>41</v>
      </c>
      <c r="BQ968" s="594"/>
      <c r="BR968" s="596" t="s">
        <v>56</v>
      </c>
      <c r="BS968" s="258" t="s">
        <v>41</v>
      </c>
      <c r="BT968" s="594"/>
      <c r="BU968" s="596" t="s">
        <v>56</v>
      </c>
      <c r="BV968" s="258" t="s">
        <v>41</v>
      </c>
      <c r="BW968" s="594"/>
      <c r="BX968" s="481"/>
    </row>
    <row r="969" spans="1:76" s="2" customFormat="1" ht="14">
      <c r="A969" s="159">
        <v>1</v>
      </c>
      <c r="B969" s="301" t="str">
        <f t="shared" ref="B969:B988" si="397">CONCATENATE(E969,": ",C969)</f>
        <v xml:space="preserve">: </v>
      </c>
      <c r="C969" s="160"/>
      <c r="D969" s="160"/>
      <c r="E969" s="160"/>
      <c r="F969" s="160"/>
      <c r="G969" s="161"/>
      <c r="H969" s="162"/>
      <c r="I969" s="162"/>
      <c r="J969" s="336"/>
      <c r="K969" s="164"/>
      <c r="L969" s="170"/>
      <c r="M969" s="659" t="s">
        <v>54</v>
      </c>
      <c r="N969" s="163"/>
      <c r="O969" s="163"/>
      <c r="P969" s="165"/>
      <c r="Q969" s="365"/>
      <c r="R969" s="259" t="str">
        <f>IF(Q969="Y","",IF(AND(L969="",J969=""),"",IF(L969="",J969,L969)))</f>
        <v/>
      </c>
      <c r="S969" s="260" t="str">
        <f>IF(R969="","",IF(R997="Y",T969,IF(R969&gt;=R989-$AA$35*R993,IF(R969&lt;=R989+$AA$35*R993,R969,""),"")))</f>
        <v/>
      </c>
      <c r="T969" s="259" t="str">
        <f>IF(Q969="Y","",IF(AND(L969="",J969=""),"",IF(L969="",J969*N969,L969*N969)))</f>
        <v/>
      </c>
      <c r="U969" s="259" t="str">
        <f t="shared" ref="U969:U988" si="398">IF(AND(M969="",K969=""),"",IF(M969="",K969,M969))</f>
        <v>%</v>
      </c>
      <c r="V969" s="39"/>
      <c r="W969" s="39"/>
      <c r="Y969" s="526"/>
      <c r="Z969" s="5"/>
      <c r="AA969" s="5"/>
      <c r="AB969" s="5"/>
      <c r="AC969" s="5"/>
      <c r="AD969" s="5"/>
      <c r="AE969" s="5"/>
      <c r="AF969" s="5"/>
      <c r="AG969" s="5"/>
      <c r="AH969" s="5"/>
      <c r="AI969" s="5"/>
      <c r="AJ969" s="5"/>
      <c r="AK969" s="5"/>
      <c r="AL969" s="5"/>
      <c r="AM969" s="5"/>
      <c r="AN969" s="5"/>
      <c r="AO969" s="481"/>
      <c r="AP969" s="269"/>
      <c r="AQ969" s="269"/>
      <c r="AR969" s="597" t="str">
        <f>$U969</f>
        <v>%</v>
      </c>
      <c r="AS969" s="269"/>
      <c r="AT969" s="598" t="str">
        <f t="shared" ref="AT969:AU988" si="399">IF($E969=$AT$47,R969,"")</f>
        <v/>
      </c>
      <c r="AU969" s="598" t="str">
        <f t="shared" si="399"/>
        <v/>
      </c>
      <c r="AV969" s="269"/>
      <c r="AW969" s="598" t="str">
        <f t="shared" ref="AW969:AX988" si="400">IF($E969=$AW$83,R969,"")</f>
        <v/>
      </c>
      <c r="AX969" s="598" t="str">
        <f t="shared" si="400"/>
        <v/>
      </c>
      <c r="AY969" s="269"/>
      <c r="AZ969" s="598" t="str">
        <f t="shared" ref="AZ969:BA988" si="401">IF($E969=$AZ$83,R969,"")</f>
        <v/>
      </c>
      <c r="BA969" s="598" t="str">
        <f t="shared" si="401"/>
        <v/>
      </c>
      <c r="BB969" s="269"/>
      <c r="BC969" s="598" t="str">
        <f t="shared" ref="BC969:BD988" si="402">IF($E969=$BC$83,R969,"")</f>
        <v/>
      </c>
      <c r="BD969" s="598" t="str">
        <f t="shared" si="402"/>
        <v/>
      </c>
      <c r="BE969" s="269"/>
      <c r="BF969" s="598" t="str">
        <f t="shared" ref="BF969:BG988" si="403">IF($E969=$BF$83,R969,"")</f>
        <v/>
      </c>
      <c r="BG969" s="598" t="str">
        <f t="shared" si="403"/>
        <v/>
      </c>
      <c r="BH969" s="269"/>
      <c r="BI969" s="598" t="str">
        <f t="shared" ref="BI969:BJ988" si="404">IF($E969=$BI$83,R969,"")</f>
        <v/>
      </c>
      <c r="BJ969" s="598" t="str">
        <f t="shared" si="404"/>
        <v/>
      </c>
      <c r="BK969" s="269"/>
      <c r="BL969" s="598" t="str">
        <f t="shared" ref="BL969:BM988" si="405">IF($E969=$BL$83,R969,"")</f>
        <v/>
      </c>
      <c r="BM969" s="598" t="str">
        <f t="shared" si="405"/>
        <v/>
      </c>
      <c r="BN969" s="269"/>
      <c r="BO969" s="598" t="str">
        <f t="shared" ref="BO969:BP988" si="406">IF($E969=$BO$83,R969,"")</f>
        <v/>
      </c>
      <c r="BP969" s="598" t="str">
        <f t="shared" si="406"/>
        <v/>
      </c>
      <c r="BQ969" s="269"/>
      <c r="BR969" s="598" t="str">
        <f t="shared" ref="BR969:BS988" si="407">IF($E969=$BR$83,R969,"")</f>
        <v/>
      </c>
      <c r="BS969" s="598" t="str">
        <f t="shared" si="407"/>
        <v/>
      </c>
      <c r="BT969" s="269"/>
      <c r="BU969" s="598" t="str">
        <f t="shared" ref="BU969:BV988" si="408">IF($E969=$BU$83,R969,"")</f>
        <v/>
      </c>
      <c r="BV969" s="598" t="str">
        <f t="shared" si="408"/>
        <v/>
      </c>
      <c r="BW969" s="269"/>
      <c r="BX969" s="481"/>
    </row>
    <row r="970" spans="1:76" s="2" customFormat="1" ht="14">
      <c r="A970" s="159">
        <v>2</v>
      </c>
      <c r="B970" s="301" t="str">
        <f t="shared" si="397"/>
        <v xml:space="preserve">: </v>
      </c>
      <c r="C970" s="160"/>
      <c r="D970" s="160"/>
      <c r="E970" s="160"/>
      <c r="F970" s="160"/>
      <c r="G970" s="161"/>
      <c r="H970" s="162"/>
      <c r="I970" s="162"/>
      <c r="J970" s="336"/>
      <c r="K970" s="163"/>
      <c r="L970" s="170"/>
      <c r="M970" s="659" t="s">
        <v>54</v>
      </c>
      <c r="N970" s="163"/>
      <c r="O970" s="163"/>
      <c r="P970" s="165"/>
      <c r="Q970" s="365"/>
      <c r="R970" s="259" t="str">
        <f t="shared" ref="R970:R988" si="409">IF(Q970="Y","",IF(AND(L970="",J970=""),"",IF(L970="",J970,L970)))</f>
        <v/>
      </c>
      <c r="S970" s="260" t="str">
        <f>IF(R970="","",IF(R997="Y",T970,IF(R970&gt;=R989-$AA$35*R993,IF(R970&lt;=R989+$AA$35*R993,R970,""),"")))</f>
        <v/>
      </c>
      <c r="T970" s="259" t="str">
        <f t="shared" ref="T970:T988" si="410">IF(Q970="Y","",IF(AND(L970="",J970=""),"",IF(L970="",J970*N970,L970*N970)))</f>
        <v/>
      </c>
      <c r="U970" s="259" t="str">
        <f t="shared" si="398"/>
        <v>%</v>
      </c>
      <c r="V970" s="39"/>
      <c r="W970" s="39"/>
      <c r="Y970" s="526"/>
      <c r="Z970" s="5"/>
      <c r="AA970" s="5"/>
      <c r="AB970" s="5"/>
      <c r="AC970" s="5"/>
      <c r="AD970" s="5"/>
      <c r="AE970" s="5"/>
      <c r="AF970" s="5"/>
      <c r="AG970" s="5"/>
      <c r="AH970" s="5"/>
      <c r="AI970" s="5"/>
      <c r="AJ970" s="5"/>
      <c r="AK970" s="5"/>
      <c r="AL970" s="5"/>
      <c r="AM970" s="5"/>
      <c r="AN970" s="5"/>
      <c r="AO970" s="481"/>
      <c r="AP970" s="269"/>
      <c r="AQ970" s="269"/>
      <c r="AR970" s="600"/>
      <c r="AS970" s="269"/>
      <c r="AT970" s="598" t="str">
        <f t="shared" si="399"/>
        <v/>
      </c>
      <c r="AU970" s="598" t="str">
        <f t="shared" si="399"/>
        <v/>
      </c>
      <c r="AV970" s="269"/>
      <c r="AW970" s="598" t="str">
        <f t="shared" si="400"/>
        <v/>
      </c>
      <c r="AX970" s="598" t="str">
        <f t="shared" si="400"/>
        <v/>
      </c>
      <c r="AY970" s="269"/>
      <c r="AZ970" s="598" t="str">
        <f t="shared" si="401"/>
        <v/>
      </c>
      <c r="BA970" s="598" t="str">
        <f t="shared" si="401"/>
        <v/>
      </c>
      <c r="BB970" s="269"/>
      <c r="BC970" s="598" t="str">
        <f t="shared" si="402"/>
        <v/>
      </c>
      <c r="BD970" s="598" t="str">
        <f t="shared" si="402"/>
        <v/>
      </c>
      <c r="BE970" s="269"/>
      <c r="BF970" s="598" t="str">
        <f t="shared" si="403"/>
        <v/>
      </c>
      <c r="BG970" s="598" t="str">
        <f t="shared" si="403"/>
        <v/>
      </c>
      <c r="BH970" s="269"/>
      <c r="BI970" s="598" t="str">
        <f t="shared" si="404"/>
        <v/>
      </c>
      <c r="BJ970" s="598" t="str">
        <f t="shared" si="404"/>
        <v/>
      </c>
      <c r="BK970" s="269"/>
      <c r="BL970" s="598" t="str">
        <f t="shared" si="405"/>
        <v/>
      </c>
      <c r="BM970" s="598" t="str">
        <f t="shared" si="405"/>
        <v/>
      </c>
      <c r="BN970" s="269"/>
      <c r="BO970" s="598" t="str">
        <f t="shared" si="406"/>
        <v/>
      </c>
      <c r="BP970" s="598" t="str">
        <f t="shared" si="406"/>
        <v/>
      </c>
      <c r="BQ970" s="269"/>
      <c r="BR970" s="598" t="str">
        <f t="shared" si="407"/>
        <v/>
      </c>
      <c r="BS970" s="598" t="str">
        <f t="shared" si="407"/>
        <v/>
      </c>
      <c r="BT970" s="269"/>
      <c r="BU970" s="598" t="str">
        <f t="shared" si="408"/>
        <v/>
      </c>
      <c r="BV970" s="598" t="str">
        <f t="shared" si="408"/>
        <v/>
      </c>
      <c r="BW970" s="269"/>
      <c r="BX970" s="481"/>
    </row>
    <row r="971" spans="1:76" s="2" customFormat="1" ht="14">
      <c r="A971" s="159">
        <v>3</v>
      </c>
      <c r="B971" s="301" t="str">
        <f>CONCATENATE(E971,": ",C971)</f>
        <v xml:space="preserve">: </v>
      </c>
      <c r="C971" s="168"/>
      <c r="D971" s="162"/>
      <c r="E971" s="160"/>
      <c r="F971" s="169"/>
      <c r="G971" s="161"/>
      <c r="H971" s="162"/>
      <c r="I971" s="162"/>
      <c r="J971" s="337"/>
      <c r="K971" s="170"/>
      <c r="L971" s="170"/>
      <c r="M971" s="659" t="s">
        <v>54</v>
      </c>
      <c r="N971" s="163"/>
      <c r="O971" s="163"/>
      <c r="P971" s="165"/>
      <c r="Q971" s="365"/>
      <c r="R971" s="259" t="str">
        <f t="shared" si="409"/>
        <v/>
      </c>
      <c r="S971" s="260" t="str">
        <f>IF(R971="","",IF(R997="Y",T971,IF(R971&gt;=R989-$AA$35*R993,IF(R971&lt;=R989+$AA$35*R993,R971,""),"")))</f>
        <v/>
      </c>
      <c r="T971" s="259" t="str">
        <f t="shared" si="410"/>
        <v/>
      </c>
      <c r="U971" s="259" t="str">
        <f t="shared" si="398"/>
        <v>%</v>
      </c>
      <c r="V971" s="39"/>
      <c r="W971" s="39"/>
      <c r="Y971" s="526"/>
      <c r="Z971" s="5"/>
      <c r="AA971" s="5"/>
      <c r="AB971" s="5"/>
      <c r="AC971" s="5"/>
      <c r="AD971" s="5"/>
      <c r="AE971" s="5"/>
      <c r="AF971" s="5"/>
      <c r="AG971" s="5"/>
      <c r="AH971" s="5"/>
      <c r="AI971" s="5"/>
      <c r="AJ971" s="5"/>
      <c r="AK971" s="5"/>
      <c r="AL971" s="5"/>
      <c r="AM971" s="5"/>
      <c r="AN971" s="5"/>
      <c r="AO971" s="481"/>
      <c r="AP971" s="269"/>
      <c r="AQ971" s="269"/>
      <c r="AR971" s="600"/>
      <c r="AS971" s="269"/>
      <c r="AT971" s="598" t="str">
        <f t="shared" si="399"/>
        <v/>
      </c>
      <c r="AU971" s="598" t="str">
        <f t="shared" si="399"/>
        <v/>
      </c>
      <c r="AV971" s="269"/>
      <c r="AW971" s="598" t="str">
        <f t="shared" si="400"/>
        <v/>
      </c>
      <c r="AX971" s="598" t="str">
        <f t="shared" si="400"/>
        <v/>
      </c>
      <c r="AY971" s="269"/>
      <c r="AZ971" s="598" t="str">
        <f t="shared" si="401"/>
        <v/>
      </c>
      <c r="BA971" s="598" t="str">
        <f t="shared" si="401"/>
        <v/>
      </c>
      <c r="BB971" s="269"/>
      <c r="BC971" s="598" t="str">
        <f t="shared" si="402"/>
        <v/>
      </c>
      <c r="BD971" s="598" t="str">
        <f t="shared" si="402"/>
        <v/>
      </c>
      <c r="BE971" s="269"/>
      <c r="BF971" s="598" t="str">
        <f t="shared" si="403"/>
        <v/>
      </c>
      <c r="BG971" s="598" t="str">
        <f t="shared" si="403"/>
        <v/>
      </c>
      <c r="BH971" s="269"/>
      <c r="BI971" s="598" t="str">
        <f t="shared" si="404"/>
        <v/>
      </c>
      <c r="BJ971" s="598" t="str">
        <f t="shared" si="404"/>
        <v/>
      </c>
      <c r="BK971" s="269"/>
      <c r="BL971" s="598" t="str">
        <f t="shared" si="405"/>
        <v/>
      </c>
      <c r="BM971" s="598" t="str">
        <f t="shared" si="405"/>
        <v/>
      </c>
      <c r="BN971" s="269"/>
      <c r="BO971" s="598" t="str">
        <f t="shared" si="406"/>
        <v/>
      </c>
      <c r="BP971" s="598" t="str">
        <f t="shared" si="406"/>
        <v/>
      </c>
      <c r="BQ971" s="269"/>
      <c r="BR971" s="598" t="str">
        <f t="shared" si="407"/>
        <v/>
      </c>
      <c r="BS971" s="598" t="str">
        <f t="shared" si="407"/>
        <v/>
      </c>
      <c r="BT971" s="269"/>
      <c r="BU971" s="598" t="str">
        <f t="shared" si="408"/>
        <v/>
      </c>
      <c r="BV971" s="598" t="str">
        <f t="shared" si="408"/>
        <v/>
      </c>
      <c r="BW971" s="269"/>
      <c r="BX971" s="481"/>
    </row>
    <row r="972" spans="1:76" s="2" customFormat="1" ht="14">
      <c r="A972" s="159">
        <v>4</v>
      </c>
      <c r="B972" s="301" t="str">
        <f t="shared" si="397"/>
        <v xml:space="preserve">: </v>
      </c>
      <c r="C972" s="168"/>
      <c r="D972" s="162"/>
      <c r="E972" s="160"/>
      <c r="F972" s="169"/>
      <c r="G972" s="161"/>
      <c r="H972" s="162"/>
      <c r="I972" s="162"/>
      <c r="J972" s="337"/>
      <c r="K972" s="170"/>
      <c r="L972" s="170"/>
      <c r="M972" s="659" t="s">
        <v>54</v>
      </c>
      <c r="N972" s="163"/>
      <c r="O972" s="163"/>
      <c r="P972" s="165"/>
      <c r="Q972" s="365"/>
      <c r="R972" s="259" t="str">
        <f t="shared" si="409"/>
        <v/>
      </c>
      <c r="S972" s="260" t="str">
        <f>IF(R972="","",IF(R997="Y",T972,IF(R972&gt;=R989-$AA$35*R993,IF(R972&lt;=R989+$AA$35*R993,R972,""),"")))</f>
        <v/>
      </c>
      <c r="T972" s="259" t="str">
        <f t="shared" si="410"/>
        <v/>
      </c>
      <c r="U972" s="259" t="str">
        <f t="shared" si="398"/>
        <v>%</v>
      </c>
      <c r="V972" s="39"/>
      <c r="W972" s="39"/>
      <c r="Y972" s="526"/>
      <c r="Z972" s="5"/>
      <c r="AA972" s="5"/>
      <c r="AB972" s="5"/>
      <c r="AC972" s="5"/>
      <c r="AD972" s="5"/>
      <c r="AE972" s="5"/>
      <c r="AF972" s="5"/>
      <c r="AG972" s="5"/>
      <c r="AH972" s="5"/>
      <c r="AI972" s="5"/>
      <c r="AJ972" s="5"/>
      <c r="AK972" s="5"/>
      <c r="AL972" s="5"/>
      <c r="AM972" s="5"/>
      <c r="AN972" s="5"/>
      <c r="AO972" s="481"/>
      <c r="AP972" s="269"/>
      <c r="AQ972" s="269"/>
      <c r="AR972" s="600"/>
      <c r="AS972" s="269"/>
      <c r="AT972" s="598" t="str">
        <f t="shared" si="399"/>
        <v/>
      </c>
      <c r="AU972" s="598" t="str">
        <f t="shared" si="399"/>
        <v/>
      </c>
      <c r="AV972" s="269"/>
      <c r="AW972" s="598" t="str">
        <f t="shared" si="400"/>
        <v/>
      </c>
      <c r="AX972" s="598" t="str">
        <f t="shared" si="400"/>
        <v/>
      </c>
      <c r="AY972" s="269"/>
      <c r="AZ972" s="598" t="str">
        <f t="shared" si="401"/>
        <v/>
      </c>
      <c r="BA972" s="598" t="str">
        <f t="shared" si="401"/>
        <v/>
      </c>
      <c r="BB972" s="269"/>
      <c r="BC972" s="598" t="str">
        <f t="shared" si="402"/>
        <v/>
      </c>
      <c r="BD972" s="598" t="str">
        <f t="shared" si="402"/>
        <v/>
      </c>
      <c r="BE972" s="269"/>
      <c r="BF972" s="598" t="str">
        <f t="shared" si="403"/>
        <v/>
      </c>
      <c r="BG972" s="598" t="str">
        <f t="shared" si="403"/>
        <v/>
      </c>
      <c r="BH972" s="269"/>
      <c r="BI972" s="598" t="str">
        <f t="shared" si="404"/>
        <v/>
      </c>
      <c r="BJ972" s="598" t="str">
        <f t="shared" si="404"/>
        <v/>
      </c>
      <c r="BK972" s="269"/>
      <c r="BL972" s="598" t="str">
        <f t="shared" si="405"/>
        <v/>
      </c>
      <c r="BM972" s="598" t="str">
        <f t="shared" si="405"/>
        <v/>
      </c>
      <c r="BN972" s="269"/>
      <c r="BO972" s="598" t="str">
        <f t="shared" si="406"/>
        <v/>
      </c>
      <c r="BP972" s="598" t="str">
        <f t="shared" si="406"/>
        <v/>
      </c>
      <c r="BQ972" s="269"/>
      <c r="BR972" s="598" t="str">
        <f t="shared" si="407"/>
        <v/>
      </c>
      <c r="BS972" s="598" t="str">
        <f t="shared" si="407"/>
        <v/>
      </c>
      <c r="BT972" s="269"/>
      <c r="BU972" s="598" t="str">
        <f t="shared" si="408"/>
        <v/>
      </c>
      <c r="BV972" s="598" t="str">
        <f t="shared" si="408"/>
        <v/>
      </c>
      <c r="BW972" s="269"/>
      <c r="BX972" s="481"/>
    </row>
    <row r="973" spans="1:76" s="2" customFormat="1" ht="14">
      <c r="A973" s="159">
        <v>5</v>
      </c>
      <c r="B973" s="301" t="str">
        <f t="shared" si="397"/>
        <v xml:space="preserve">: </v>
      </c>
      <c r="C973" s="169"/>
      <c r="D973" s="169"/>
      <c r="E973" s="160"/>
      <c r="F973" s="169"/>
      <c r="G973" s="161"/>
      <c r="H973" s="162"/>
      <c r="I973" s="162"/>
      <c r="J973" s="337"/>
      <c r="K973" s="170"/>
      <c r="L973" s="170"/>
      <c r="M973" s="659" t="s">
        <v>54</v>
      </c>
      <c r="N973" s="163"/>
      <c r="O973" s="163"/>
      <c r="P973" s="165"/>
      <c r="Q973" s="365"/>
      <c r="R973" s="259" t="str">
        <f t="shared" si="409"/>
        <v/>
      </c>
      <c r="S973" s="260" t="str">
        <f>IF(R973="","",IF(R997="Y",T973,IF(R973&gt;=R989-$AA$35*R993,IF(R973&lt;=R989+$AA$35*R993,R973,""),"")))</f>
        <v/>
      </c>
      <c r="T973" s="259" t="str">
        <f t="shared" si="410"/>
        <v/>
      </c>
      <c r="U973" s="259" t="str">
        <f t="shared" si="398"/>
        <v>%</v>
      </c>
      <c r="V973" s="39"/>
      <c r="W973" s="39"/>
      <c r="Y973" s="526"/>
      <c r="Z973" s="5"/>
      <c r="AA973" s="5"/>
      <c r="AB973" s="5"/>
      <c r="AC973" s="5"/>
      <c r="AD973" s="5"/>
      <c r="AE973" s="5"/>
      <c r="AF973" s="5"/>
      <c r="AG973" s="5"/>
      <c r="AH973" s="5"/>
      <c r="AI973" s="5"/>
      <c r="AJ973" s="5"/>
      <c r="AK973" s="5"/>
      <c r="AL973" s="5"/>
      <c r="AM973" s="5"/>
      <c r="AN973" s="5"/>
      <c r="AO973" s="481"/>
      <c r="AP973" s="269"/>
      <c r="AQ973" s="269"/>
      <c r="AR973" s="600"/>
      <c r="AS973" s="269"/>
      <c r="AT973" s="598" t="str">
        <f t="shared" si="399"/>
        <v/>
      </c>
      <c r="AU973" s="598" t="str">
        <f t="shared" si="399"/>
        <v/>
      </c>
      <c r="AV973" s="269"/>
      <c r="AW973" s="598" t="str">
        <f t="shared" si="400"/>
        <v/>
      </c>
      <c r="AX973" s="598" t="str">
        <f t="shared" si="400"/>
        <v/>
      </c>
      <c r="AY973" s="269"/>
      <c r="AZ973" s="598" t="str">
        <f t="shared" si="401"/>
        <v/>
      </c>
      <c r="BA973" s="598" t="str">
        <f t="shared" si="401"/>
        <v/>
      </c>
      <c r="BB973" s="269"/>
      <c r="BC973" s="598" t="str">
        <f t="shared" si="402"/>
        <v/>
      </c>
      <c r="BD973" s="598" t="str">
        <f t="shared" si="402"/>
        <v/>
      </c>
      <c r="BE973" s="269"/>
      <c r="BF973" s="598" t="str">
        <f t="shared" si="403"/>
        <v/>
      </c>
      <c r="BG973" s="598" t="str">
        <f t="shared" si="403"/>
        <v/>
      </c>
      <c r="BH973" s="269"/>
      <c r="BI973" s="598" t="str">
        <f t="shared" si="404"/>
        <v/>
      </c>
      <c r="BJ973" s="598" t="str">
        <f t="shared" si="404"/>
        <v/>
      </c>
      <c r="BK973" s="269"/>
      <c r="BL973" s="598" t="str">
        <f t="shared" si="405"/>
        <v/>
      </c>
      <c r="BM973" s="598" t="str">
        <f t="shared" si="405"/>
        <v/>
      </c>
      <c r="BN973" s="269"/>
      <c r="BO973" s="598" t="str">
        <f t="shared" si="406"/>
        <v/>
      </c>
      <c r="BP973" s="598" t="str">
        <f t="shared" si="406"/>
        <v/>
      </c>
      <c r="BQ973" s="269"/>
      <c r="BR973" s="598" t="str">
        <f t="shared" si="407"/>
        <v/>
      </c>
      <c r="BS973" s="598" t="str">
        <f t="shared" si="407"/>
        <v/>
      </c>
      <c r="BT973" s="269"/>
      <c r="BU973" s="598" t="str">
        <f t="shared" si="408"/>
        <v/>
      </c>
      <c r="BV973" s="598" t="str">
        <f t="shared" si="408"/>
        <v/>
      </c>
      <c r="BW973" s="269"/>
      <c r="BX973" s="481"/>
    </row>
    <row r="974" spans="1:76" s="2" customFormat="1" ht="14">
      <c r="A974" s="159">
        <v>6</v>
      </c>
      <c r="B974" s="301" t="str">
        <f t="shared" si="397"/>
        <v xml:space="preserve">: </v>
      </c>
      <c r="C974" s="169"/>
      <c r="D974" s="169"/>
      <c r="E974" s="160"/>
      <c r="F974" s="169"/>
      <c r="G974" s="161"/>
      <c r="H974" s="162"/>
      <c r="I974" s="162"/>
      <c r="J974" s="337"/>
      <c r="K974" s="170"/>
      <c r="L974" s="170"/>
      <c r="M974" s="659" t="s">
        <v>54</v>
      </c>
      <c r="N974" s="163"/>
      <c r="O974" s="163"/>
      <c r="P974" s="165"/>
      <c r="Q974" s="365"/>
      <c r="R974" s="259" t="str">
        <f t="shared" si="409"/>
        <v/>
      </c>
      <c r="S974" s="260" t="str">
        <f>IF(R974="","",IF(R997="Y",T974,IF(R974&gt;=R989-$AA$35*R993,IF(R974&lt;=R989+$AA$35*R993,R974,""),"")))</f>
        <v/>
      </c>
      <c r="T974" s="259" t="str">
        <f t="shared" si="410"/>
        <v/>
      </c>
      <c r="U974" s="259" t="str">
        <f t="shared" si="398"/>
        <v>%</v>
      </c>
      <c r="V974" s="39"/>
      <c r="W974" s="39"/>
      <c r="Y974" s="526"/>
      <c r="Z974" s="5"/>
      <c r="AA974" s="5"/>
      <c r="AB974" s="5"/>
      <c r="AC974" s="5"/>
      <c r="AD974" s="5"/>
      <c r="AE974" s="5"/>
      <c r="AF974" s="5"/>
      <c r="AG974" s="5"/>
      <c r="AH974" s="5"/>
      <c r="AI974" s="5"/>
      <c r="AJ974" s="5"/>
      <c r="AK974" s="5"/>
      <c r="AL974" s="5"/>
      <c r="AM974" s="5"/>
      <c r="AN974" s="5"/>
      <c r="AO974" s="481"/>
      <c r="AP974" s="269"/>
      <c r="AQ974" s="269"/>
      <c r="AR974" s="600"/>
      <c r="AS974" s="269"/>
      <c r="AT974" s="598" t="str">
        <f t="shared" si="399"/>
        <v/>
      </c>
      <c r="AU974" s="598" t="str">
        <f t="shared" si="399"/>
        <v/>
      </c>
      <c r="AV974" s="269"/>
      <c r="AW974" s="598" t="str">
        <f t="shared" si="400"/>
        <v/>
      </c>
      <c r="AX974" s="598" t="str">
        <f t="shared" si="400"/>
        <v/>
      </c>
      <c r="AY974" s="269"/>
      <c r="AZ974" s="598" t="str">
        <f t="shared" si="401"/>
        <v/>
      </c>
      <c r="BA974" s="598" t="str">
        <f t="shared" si="401"/>
        <v/>
      </c>
      <c r="BB974" s="269"/>
      <c r="BC974" s="598" t="str">
        <f t="shared" si="402"/>
        <v/>
      </c>
      <c r="BD974" s="598" t="str">
        <f t="shared" si="402"/>
        <v/>
      </c>
      <c r="BE974" s="269"/>
      <c r="BF974" s="598" t="str">
        <f t="shared" si="403"/>
        <v/>
      </c>
      <c r="BG974" s="598" t="str">
        <f t="shared" si="403"/>
        <v/>
      </c>
      <c r="BH974" s="269"/>
      <c r="BI974" s="598" t="str">
        <f t="shared" si="404"/>
        <v/>
      </c>
      <c r="BJ974" s="598" t="str">
        <f t="shared" si="404"/>
        <v/>
      </c>
      <c r="BK974" s="269"/>
      <c r="BL974" s="598" t="str">
        <f t="shared" si="405"/>
        <v/>
      </c>
      <c r="BM974" s="598" t="str">
        <f t="shared" si="405"/>
        <v/>
      </c>
      <c r="BN974" s="269"/>
      <c r="BO974" s="598" t="str">
        <f t="shared" si="406"/>
        <v/>
      </c>
      <c r="BP974" s="598" t="str">
        <f t="shared" si="406"/>
        <v/>
      </c>
      <c r="BQ974" s="269"/>
      <c r="BR974" s="598" t="str">
        <f t="shared" si="407"/>
        <v/>
      </c>
      <c r="BS974" s="598" t="str">
        <f t="shared" si="407"/>
        <v/>
      </c>
      <c r="BT974" s="269"/>
      <c r="BU974" s="598" t="str">
        <f t="shared" si="408"/>
        <v/>
      </c>
      <c r="BV974" s="598" t="str">
        <f t="shared" si="408"/>
        <v/>
      </c>
      <c r="BW974" s="269"/>
      <c r="BX974" s="481"/>
    </row>
    <row r="975" spans="1:76" s="2" customFormat="1" ht="14">
      <c r="A975" s="159">
        <v>7</v>
      </c>
      <c r="B975" s="301" t="str">
        <f t="shared" si="397"/>
        <v xml:space="preserve">: </v>
      </c>
      <c r="C975" s="169"/>
      <c r="D975" s="169"/>
      <c r="E975" s="169"/>
      <c r="F975" s="169"/>
      <c r="G975" s="161"/>
      <c r="H975" s="162"/>
      <c r="I975" s="162"/>
      <c r="J975" s="337"/>
      <c r="K975" s="170"/>
      <c r="L975" s="170"/>
      <c r="M975" s="659" t="s">
        <v>54</v>
      </c>
      <c r="N975" s="163"/>
      <c r="O975" s="163"/>
      <c r="P975" s="165"/>
      <c r="Q975" s="365"/>
      <c r="R975" s="259" t="str">
        <f t="shared" si="409"/>
        <v/>
      </c>
      <c r="S975" s="260" t="str">
        <f>IF(R975="","",IF(R997="Y",T975,IF(R975&gt;=R989-$AA$35*R993,IF(R975&lt;=R989+$AA$35*R993,R975,""),"")))</f>
        <v/>
      </c>
      <c r="T975" s="259" t="str">
        <f t="shared" si="410"/>
        <v/>
      </c>
      <c r="U975" s="259" t="str">
        <f t="shared" si="398"/>
        <v>%</v>
      </c>
      <c r="V975" s="39"/>
      <c r="W975" s="39"/>
      <c r="Y975" s="526"/>
      <c r="Z975" s="5"/>
      <c r="AA975" s="5"/>
      <c r="AB975" s="5"/>
      <c r="AC975" s="5"/>
      <c r="AD975" s="5"/>
      <c r="AE975" s="5"/>
      <c r="AF975" s="5"/>
      <c r="AG975" s="5"/>
      <c r="AH975" s="5"/>
      <c r="AI975" s="5"/>
      <c r="AJ975" s="5"/>
      <c r="AK975" s="5"/>
      <c r="AL975" s="5"/>
      <c r="AM975" s="5"/>
      <c r="AN975" s="5"/>
      <c r="AO975" s="481"/>
      <c r="AP975" s="269"/>
      <c r="AQ975" s="269"/>
      <c r="AR975" s="600"/>
      <c r="AS975" s="269"/>
      <c r="AT975" s="598" t="str">
        <f t="shared" si="399"/>
        <v/>
      </c>
      <c r="AU975" s="598" t="str">
        <f t="shared" si="399"/>
        <v/>
      </c>
      <c r="AV975" s="269"/>
      <c r="AW975" s="598" t="str">
        <f t="shared" si="400"/>
        <v/>
      </c>
      <c r="AX975" s="598" t="str">
        <f t="shared" si="400"/>
        <v/>
      </c>
      <c r="AY975" s="269"/>
      <c r="AZ975" s="598" t="str">
        <f t="shared" si="401"/>
        <v/>
      </c>
      <c r="BA975" s="598" t="str">
        <f t="shared" si="401"/>
        <v/>
      </c>
      <c r="BB975" s="269"/>
      <c r="BC975" s="598" t="str">
        <f t="shared" si="402"/>
        <v/>
      </c>
      <c r="BD975" s="598" t="str">
        <f t="shared" si="402"/>
        <v/>
      </c>
      <c r="BE975" s="269"/>
      <c r="BF975" s="598" t="str">
        <f t="shared" si="403"/>
        <v/>
      </c>
      <c r="BG975" s="598" t="str">
        <f t="shared" si="403"/>
        <v/>
      </c>
      <c r="BH975" s="269"/>
      <c r="BI975" s="598" t="str">
        <f t="shared" si="404"/>
        <v/>
      </c>
      <c r="BJ975" s="598" t="str">
        <f t="shared" si="404"/>
        <v/>
      </c>
      <c r="BK975" s="269"/>
      <c r="BL975" s="598" t="str">
        <f t="shared" si="405"/>
        <v/>
      </c>
      <c r="BM975" s="598" t="str">
        <f t="shared" si="405"/>
        <v/>
      </c>
      <c r="BN975" s="269"/>
      <c r="BO975" s="598" t="str">
        <f t="shared" si="406"/>
        <v/>
      </c>
      <c r="BP975" s="598" t="str">
        <f t="shared" si="406"/>
        <v/>
      </c>
      <c r="BQ975" s="269"/>
      <c r="BR975" s="598" t="str">
        <f t="shared" si="407"/>
        <v/>
      </c>
      <c r="BS975" s="598" t="str">
        <f t="shared" si="407"/>
        <v/>
      </c>
      <c r="BT975" s="269"/>
      <c r="BU975" s="598" t="str">
        <f t="shared" si="408"/>
        <v/>
      </c>
      <c r="BV975" s="598" t="str">
        <f t="shared" si="408"/>
        <v/>
      </c>
      <c r="BW975" s="269"/>
      <c r="BX975" s="481"/>
    </row>
    <row r="976" spans="1:76" s="2" customFormat="1" ht="14">
      <c r="A976" s="159">
        <v>8</v>
      </c>
      <c r="B976" s="301" t="str">
        <f t="shared" si="397"/>
        <v xml:space="preserve">: </v>
      </c>
      <c r="C976" s="169"/>
      <c r="D976" s="169"/>
      <c r="E976" s="169"/>
      <c r="F976" s="169"/>
      <c r="G976" s="161"/>
      <c r="H976" s="162"/>
      <c r="I976" s="162"/>
      <c r="J976" s="337"/>
      <c r="K976" s="170"/>
      <c r="L976" s="170"/>
      <c r="M976" s="659" t="s">
        <v>54</v>
      </c>
      <c r="N976" s="163"/>
      <c r="O976" s="163"/>
      <c r="P976" s="165"/>
      <c r="Q976" s="365"/>
      <c r="R976" s="259" t="str">
        <f t="shared" si="409"/>
        <v/>
      </c>
      <c r="S976" s="260" t="str">
        <f>IF(R976="","",IF(R997="Y",T976,IF(R976&gt;=R989-$AA$35*R993,IF(R976&lt;=R989+$AA$35*R993,R976,""),"")))</f>
        <v/>
      </c>
      <c r="T976" s="259" t="str">
        <f t="shared" si="410"/>
        <v/>
      </c>
      <c r="U976" s="259" t="str">
        <f t="shared" si="398"/>
        <v>%</v>
      </c>
      <c r="V976" s="39"/>
      <c r="W976" s="39"/>
      <c r="Y976" s="526"/>
      <c r="Z976" s="5"/>
      <c r="AA976" s="5"/>
      <c r="AB976" s="5"/>
      <c r="AC976" s="5"/>
      <c r="AD976" s="5"/>
      <c r="AE976" s="5"/>
      <c r="AF976" s="5"/>
      <c r="AG976" s="5"/>
      <c r="AH976" s="5"/>
      <c r="AI976" s="5"/>
      <c r="AJ976" s="5"/>
      <c r="AK976" s="5"/>
      <c r="AL976" s="5"/>
      <c r="AM976" s="5"/>
      <c r="AN976" s="5"/>
      <c r="AO976" s="481"/>
      <c r="AP976" s="269"/>
      <c r="AQ976" s="269"/>
      <c r="AR976" s="600"/>
      <c r="AS976" s="269"/>
      <c r="AT976" s="598" t="str">
        <f t="shared" si="399"/>
        <v/>
      </c>
      <c r="AU976" s="598" t="str">
        <f t="shared" si="399"/>
        <v/>
      </c>
      <c r="AV976" s="269"/>
      <c r="AW976" s="598" t="str">
        <f t="shared" si="400"/>
        <v/>
      </c>
      <c r="AX976" s="598" t="str">
        <f t="shared" si="400"/>
        <v/>
      </c>
      <c r="AY976" s="269"/>
      <c r="AZ976" s="598" t="str">
        <f t="shared" si="401"/>
        <v/>
      </c>
      <c r="BA976" s="598" t="str">
        <f t="shared" si="401"/>
        <v/>
      </c>
      <c r="BB976" s="269"/>
      <c r="BC976" s="598" t="str">
        <f t="shared" si="402"/>
        <v/>
      </c>
      <c r="BD976" s="598" t="str">
        <f t="shared" si="402"/>
        <v/>
      </c>
      <c r="BE976" s="269"/>
      <c r="BF976" s="598" t="str">
        <f t="shared" si="403"/>
        <v/>
      </c>
      <c r="BG976" s="598" t="str">
        <f t="shared" si="403"/>
        <v/>
      </c>
      <c r="BH976" s="269"/>
      <c r="BI976" s="598" t="str">
        <f t="shared" si="404"/>
        <v/>
      </c>
      <c r="BJ976" s="598" t="str">
        <f t="shared" si="404"/>
        <v/>
      </c>
      <c r="BK976" s="269"/>
      <c r="BL976" s="598" t="str">
        <f t="shared" si="405"/>
        <v/>
      </c>
      <c r="BM976" s="598" t="str">
        <f t="shared" si="405"/>
        <v/>
      </c>
      <c r="BN976" s="269"/>
      <c r="BO976" s="598" t="str">
        <f t="shared" si="406"/>
        <v/>
      </c>
      <c r="BP976" s="598" t="str">
        <f t="shared" si="406"/>
        <v/>
      </c>
      <c r="BQ976" s="269"/>
      <c r="BR976" s="598" t="str">
        <f t="shared" si="407"/>
        <v/>
      </c>
      <c r="BS976" s="598" t="str">
        <f t="shared" si="407"/>
        <v/>
      </c>
      <c r="BT976" s="269"/>
      <c r="BU976" s="598" t="str">
        <f t="shared" si="408"/>
        <v/>
      </c>
      <c r="BV976" s="598" t="str">
        <f t="shared" si="408"/>
        <v/>
      </c>
      <c r="BW976" s="269"/>
      <c r="BX976" s="481"/>
    </row>
    <row r="977" spans="1:76" s="2" customFormat="1" ht="14">
      <c r="A977" s="159">
        <v>9</v>
      </c>
      <c r="B977" s="301" t="str">
        <f t="shared" si="397"/>
        <v xml:space="preserve">: </v>
      </c>
      <c r="C977" s="169"/>
      <c r="D977" s="169"/>
      <c r="E977" s="169"/>
      <c r="F977" s="169"/>
      <c r="G977" s="161"/>
      <c r="H977" s="162"/>
      <c r="I977" s="162"/>
      <c r="J977" s="170"/>
      <c r="K977" s="170"/>
      <c r="L977" s="170"/>
      <c r="M977" s="659" t="s">
        <v>54</v>
      </c>
      <c r="N977" s="163"/>
      <c r="O977" s="163"/>
      <c r="P977" s="165"/>
      <c r="Q977" s="365"/>
      <c r="R977" s="259" t="str">
        <f t="shared" si="409"/>
        <v/>
      </c>
      <c r="S977" s="260" t="str">
        <f>IF(R977="","",IF(R997="Y",T977,IF(R977&gt;=R989-$AA$35*R993,IF(R977&lt;=R989+$AA$35*R993,R977,""),"")))</f>
        <v/>
      </c>
      <c r="T977" s="259" t="str">
        <f t="shared" si="410"/>
        <v/>
      </c>
      <c r="U977" s="259" t="str">
        <f t="shared" si="398"/>
        <v>%</v>
      </c>
      <c r="V977" s="39"/>
      <c r="W977" s="39"/>
      <c r="Y977" s="526"/>
      <c r="Z977" s="5"/>
      <c r="AA977" s="5"/>
      <c r="AB977" s="5"/>
      <c r="AC977" s="5"/>
      <c r="AD977" s="5"/>
      <c r="AE977" s="5"/>
      <c r="AF977" s="5"/>
      <c r="AG977" s="5"/>
      <c r="AH977" s="5"/>
      <c r="AI977" s="5"/>
      <c r="AJ977" s="5"/>
      <c r="AK977" s="5"/>
      <c r="AL977" s="5"/>
      <c r="AM977" s="5"/>
      <c r="AN977" s="5"/>
      <c r="AO977" s="481"/>
      <c r="AP977" s="269"/>
      <c r="AQ977" s="269"/>
      <c r="AR977" s="600"/>
      <c r="AS977" s="269"/>
      <c r="AT977" s="598" t="str">
        <f t="shared" si="399"/>
        <v/>
      </c>
      <c r="AU977" s="598" t="str">
        <f t="shared" si="399"/>
        <v/>
      </c>
      <c r="AV977" s="269"/>
      <c r="AW977" s="598" t="str">
        <f t="shared" si="400"/>
        <v/>
      </c>
      <c r="AX977" s="598" t="str">
        <f t="shared" si="400"/>
        <v/>
      </c>
      <c r="AY977" s="269"/>
      <c r="AZ977" s="598" t="str">
        <f t="shared" si="401"/>
        <v/>
      </c>
      <c r="BA977" s="598" t="str">
        <f t="shared" si="401"/>
        <v/>
      </c>
      <c r="BB977" s="269"/>
      <c r="BC977" s="598" t="str">
        <f t="shared" si="402"/>
        <v/>
      </c>
      <c r="BD977" s="598" t="str">
        <f t="shared" si="402"/>
        <v/>
      </c>
      <c r="BE977" s="269"/>
      <c r="BF977" s="598" t="str">
        <f t="shared" si="403"/>
        <v/>
      </c>
      <c r="BG977" s="598" t="str">
        <f t="shared" si="403"/>
        <v/>
      </c>
      <c r="BH977" s="269"/>
      <c r="BI977" s="598" t="str">
        <f t="shared" si="404"/>
        <v/>
      </c>
      <c r="BJ977" s="598" t="str">
        <f t="shared" si="404"/>
        <v/>
      </c>
      <c r="BK977" s="269"/>
      <c r="BL977" s="598" t="str">
        <f t="shared" si="405"/>
        <v/>
      </c>
      <c r="BM977" s="598" t="str">
        <f t="shared" si="405"/>
        <v/>
      </c>
      <c r="BN977" s="269"/>
      <c r="BO977" s="598" t="str">
        <f t="shared" si="406"/>
        <v/>
      </c>
      <c r="BP977" s="598" t="str">
        <f t="shared" si="406"/>
        <v/>
      </c>
      <c r="BQ977" s="269"/>
      <c r="BR977" s="598" t="str">
        <f t="shared" si="407"/>
        <v/>
      </c>
      <c r="BS977" s="598" t="str">
        <f t="shared" si="407"/>
        <v/>
      </c>
      <c r="BT977" s="269"/>
      <c r="BU977" s="598" t="str">
        <f t="shared" si="408"/>
        <v/>
      </c>
      <c r="BV977" s="598" t="str">
        <f t="shared" si="408"/>
        <v/>
      </c>
      <c r="BW977" s="269"/>
      <c r="BX977" s="481"/>
    </row>
    <row r="978" spans="1:76" s="2" customFormat="1" ht="14">
      <c r="A978" s="159">
        <v>10</v>
      </c>
      <c r="B978" s="301" t="str">
        <f t="shared" si="397"/>
        <v xml:space="preserve">: </v>
      </c>
      <c r="C978" s="169"/>
      <c r="D978" s="169"/>
      <c r="E978" s="169"/>
      <c r="F978" s="169"/>
      <c r="G978" s="161"/>
      <c r="H978" s="162"/>
      <c r="I978" s="162"/>
      <c r="J978" s="170"/>
      <c r="K978" s="170"/>
      <c r="L978" s="170"/>
      <c r="M978" s="659" t="s">
        <v>54</v>
      </c>
      <c r="N978" s="163"/>
      <c r="O978" s="163"/>
      <c r="P978" s="165"/>
      <c r="Q978" s="365"/>
      <c r="R978" s="259" t="str">
        <f t="shared" si="409"/>
        <v/>
      </c>
      <c r="S978" s="260" t="str">
        <f>IF(R978="","",IF(R997="Y",T978,IF(R978&gt;=R989-$AA$35*R993,IF(R978&lt;=R989+$AA$35*R993,R978,""),"")))</f>
        <v/>
      </c>
      <c r="T978" s="259" t="str">
        <f t="shared" si="410"/>
        <v/>
      </c>
      <c r="U978" s="259" t="str">
        <f t="shared" si="398"/>
        <v>%</v>
      </c>
      <c r="V978" s="39"/>
      <c r="W978" s="39"/>
      <c r="Y978" s="526"/>
      <c r="Z978" s="5"/>
      <c r="AA978" s="5"/>
      <c r="AB978" s="5"/>
      <c r="AC978" s="5"/>
      <c r="AD978" s="5"/>
      <c r="AE978" s="5"/>
      <c r="AF978" s="5"/>
      <c r="AG978" s="5"/>
      <c r="AH978" s="5"/>
      <c r="AI978" s="5"/>
      <c r="AJ978" s="5"/>
      <c r="AK978" s="5"/>
      <c r="AL978" s="5"/>
      <c r="AM978" s="5"/>
      <c r="AN978" s="5"/>
      <c r="AO978" s="481"/>
      <c r="AP978" s="269"/>
      <c r="AQ978" s="269"/>
      <c r="AR978" s="600"/>
      <c r="AS978" s="269"/>
      <c r="AT978" s="598" t="str">
        <f t="shared" si="399"/>
        <v/>
      </c>
      <c r="AU978" s="598" t="str">
        <f t="shared" si="399"/>
        <v/>
      </c>
      <c r="AV978" s="269"/>
      <c r="AW978" s="598" t="str">
        <f t="shared" si="400"/>
        <v/>
      </c>
      <c r="AX978" s="598" t="str">
        <f t="shared" si="400"/>
        <v/>
      </c>
      <c r="AY978" s="269"/>
      <c r="AZ978" s="598" t="str">
        <f t="shared" si="401"/>
        <v/>
      </c>
      <c r="BA978" s="598" t="str">
        <f t="shared" si="401"/>
        <v/>
      </c>
      <c r="BB978" s="269"/>
      <c r="BC978" s="598" t="str">
        <f t="shared" si="402"/>
        <v/>
      </c>
      <c r="BD978" s="598" t="str">
        <f t="shared" si="402"/>
        <v/>
      </c>
      <c r="BE978" s="269"/>
      <c r="BF978" s="598" t="str">
        <f t="shared" si="403"/>
        <v/>
      </c>
      <c r="BG978" s="598" t="str">
        <f t="shared" si="403"/>
        <v/>
      </c>
      <c r="BH978" s="269"/>
      <c r="BI978" s="598" t="str">
        <f t="shared" si="404"/>
        <v/>
      </c>
      <c r="BJ978" s="598" t="str">
        <f t="shared" si="404"/>
        <v/>
      </c>
      <c r="BK978" s="269"/>
      <c r="BL978" s="598" t="str">
        <f t="shared" si="405"/>
        <v/>
      </c>
      <c r="BM978" s="598" t="str">
        <f t="shared" si="405"/>
        <v/>
      </c>
      <c r="BN978" s="269"/>
      <c r="BO978" s="598" t="str">
        <f t="shared" si="406"/>
        <v/>
      </c>
      <c r="BP978" s="598" t="str">
        <f t="shared" si="406"/>
        <v/>
      </c>
      <c r="BQ978" s="269"/>
      <c r="BR978" s="598" t="str">
        <f t="shared" si="407"/>
        <v/>
      </c>
      <c r="BS978" s="598" t="str">
        <f t="shared" si="407"/>
        <v/>
      </c>
      <c r="BT978" s="269"/>
      <c r="BU978" s="598" t="str">
        <f t="shared" si="408"/>
        <v/>
      </c>
      <c r="BV978" s="598" t="str">
        <f t="shared" si="408"/>
        <v/>
      </c>
      <c r="BW978" s="269"/>
      <c r="BX978" s="481"/>
    </row>
    <row r="979" spans="1:76" s="2" customFormat="1" ht="14">
      <c r="A979" s="159">
        <v>11</v>
      </c>
      <c r="B979" s="301" t="str">
        <f t="shared" si="397"/>
        <v xml:space="preserve">: </v>
      </c>
      <c r="C979" s="168"/>
      <c r="D979" s="162"/>
      <c r="E979" s="162"/>
      <c r="F979" s="169"/>
      <c r="G979" s="161"/>
      <c r="H979" s="162"/>
      <c r="I979" s="162"/>
      <c r="J979" s="170"/>
      <c r="K979" s="170"/>
      <c r="L979" s="170"/>
      <c r="M979" s="659" t="s">
        <v>54</v>
      </c>
      <c r="N979" s="163"/>
      <c r="O979" s="163"/>
      <c r="P979" s="165"/>
      <c r="Q979" s="365"/>
      <c r="R979" s="259" t="str">
        <f t="shared" si="409"/>
        <v/>
      </c>
      <c r="S979" s="260" t="str">
        <f>IF(R979="","",IF(R997="Y",T979,IF(R979&gt;=R989-$AA$35*R993,IF(R979&lt;=R989+$AA$35*R993,R979,""),"")))</f>
        <v/>
      </c>
      <c r="T979" s="259" t="str">
        <f t="shared" si="410"/>
        <v/>
      </c>
      <c r="U979" s="259" t="str">
        <f t="shared" si="398"/>
        <v>%</v>
      </c>
      <c r="V979" s="39"/>
      <c r="W979" s="39"/>
      <c r="Y979" s="526"/>
      <c r="Z979" s="5"/>
      <c r="AA979" s="5"/>
      <c r="AB979" s="5"/>
      <c r="AC979" s="5"/>
      <c r="AD979" s="5"/>
      <c r="AE979" s="5"/>
      <c r="AF979" s="5"/>
      <c r="AG979" s="5"/>
      <c r="AH979" s="5"/>
      <c r="AI979" s="5"/>
      <c r="AJ979" s="5"/>
      <c r="AK979" s="5"/>
      <c r="AL979" s="5"/>
      <c r="AM979" s="5"/>
      <c r="AN979" s="5"/>
      <c r="AO979" s="481"/>
      <c r="AP979" s="269"/>
      <c r="AQ979" s="269"/>
      <c r="AR979" s="600"/>
      <c r="AS979" s="269"/>
      <c r="AT979" s="598" t="str">
        <f t="shared" si="399"/>
        <v/>
      </c>
      <c r="AU979" s="598" t="str">
        <f t="shared" si="399"/>
        <v/>
      </c>
      <c r="AV979" s="269"/>
      <c r="AW979" s="598" t="str">
        <f t="shared" si="400"/>
        <v/>
      </c>
      <c r="AX979" s="598" t="str">
        <f t="shared" si="400"/>
        <v/>
      </c>
      <c r="AY979" s="269"/>
      <c r="AZ979" s="598" t="str">
        <f t="shared" si="401"/>
        <v/>
      </c>
      <c r="BA979" s="598" t="str">
        <f t="shared" si="401"/>
        <v/>
      </c>
      <c r="BB979" s="269"/>
      <c r="BC979" s="598" t="str">
        <f t="shared" si="402"/>
        <v/>
      </c>
      <c r="BD979" s="598" t="str">
        <f t="shared" si="402"/>
        <v/>
      </c>
      <c r="BE979" s="269"/>
      <c r="BF979" s="598" t="str">
        <f t="shared" si="403"/>
        <v/>
      </c>
      <c r="BG979" s="598" t="str">
        <f t="shared" si="403"/>
        <v/>
      </c>
      <c r="BH979" s="269"/>
      <c r="BI979" s="598" t="str">
        <f t="shared" si="404"/>
        <v/>
      </c>
      <c r="BJ979" s="598" t="str">
        <f t="shared" si="404"/>
        <v/>
      </c>
      <c r="BK979" s="269"/>
      <c r="BL979" s="598" t="str">
        <f t="shared" si="405"/>
        <v/>
      </c>
      <c r="BM979" s="598" t="str">
        <f t="shared" si="405"/>
        <v/>
      </c>
      <c r="BN979" s="269"/>
      <c r="BO979" s="598" t="str">
        <f t="shared" si="406"/>
        <v/>
      </c>
      <c r="BP979" s="598" t="str">
        <f t="shared" si="406"/>
        <v/>
      </c>
      <c r="BQ979" s="269"/>
      <c r="BR979" s="598" t="str">
        <f t="shared" si="407"/>
        <v/>
      </c>
      <c r="BS979" s="598" t="str">
        <f t="shared" si="407"/>
        <v/>
      </c>
      <c r="BT979" s="269"/>
      <c r="BU979" s="598" t="str">
        <f t="shared" si="408"/>
        <v/>
      </c>
      <c r="BV979" s="598" t="str">
        <f t="shared" si="408"/>
        <v/>
      </c>
      <c r="BW979" s="269"/>
      <c r="BX979" s="481"/>
    </row>
    <row r="980" spans="1:76" s="2" customFormat="1" ht="14">
      <c r="A980" s="159">
        <v>12</v>
      </c>
      <c r="B980" s="301" t="str">
        <f t="shared" si="397"/>
        <v xml:space="preserve">: </v>
      </c>
      <c r="C980" s="169"/>
      <c r="D980" s="169"/>
      <c r="E980" s="169"/>
      <c r="F980" s="169"/>
      <c r="G980" s="161"/>
      <c r="H980" s="162"/>
      <c r="I980" s="162"/>
      <c r="J980" s="170"/>
      <c r="K980" s="170"/>
      <c r="L980" s="170"/>
      <c r="M980" s="659" t="s">
        <v>54</v>
      </c>
      <c r="N980" s="163"/>
      <c r="O980" s="163"/>
      <c r="P980" s="165"/>
      <c r="Q980" s="365"/>
      <c r="R980" s="259" t="str">
        <f t="shared" si="409"/>
        <v/>
      </c>
      <c r="S980" s="260" t="str">
        <f>IF(R980="","",IF(R997="Y",T980,IF(R980&gt;=R989-$AA$35*R993,IF(R980&lt;=R989+$AA$35*R993,R980,""),"")))</f>
        <v/>
      </c>
      <c r="T980" s="259" t="str">
        <f t="shared" si="410"/>
        <v/>
      </c>
      <c r="U980" s="259" t="str">
        <f t="shared" si="398"/>
        <v>%</v>
      </c>
      <c r="V980" s="39"/>
      <c r="W980" s="39"/>
      <c r="Y980" s="526"/>
      <c r="Z980" s="5"/>
      <c r="AA980" s="5"/>
      <c r="AB980" s="5"/>
      <c r="AC980" s="5"/>
      <c r="AD980" s="5"/>
      <c r="AE980" s="5"/>
      <c r="AF980" s="5"/>
      <c r="AG980" s="5"/>
      <c r="AH980" s="5"/>
      <c r="AI980" s="5"/>
      <c r="AJ980" s="5"/>
      <c r="AK980" s="5"/>
      <c r="AL980" s="5"/>
      <c r="AM980" s="5"/>
      <c r="AN980" s="5"/>
      <c r="AO980" s="481"/>
      <c r="AP980" s="269"/>
      <c r="AQ980" s="269"/>
      <c r="AR980" s="600"/>
      <c r="AS980" s="269"/>
      <c r="AT980" s="598" t="str">
        <f t="shared" si="399"/>
        <v/>
      </c>
      <c r="AU980" s="598" t="str">
        <f t="shared" si="399"/>
        <v/>
      </c>
      <c r="AV980" s="269"/>
      <c r="AW980" s="598" t="str">
        <f t="shared" si="400"/>
        <v/>
      </c>
      <c r="AX980" s="598" t="str">
        <f t="shared" si="400"/>
        <v/>
      </c>
      <c r="AY980" s="269"/>
      <c r="AZ980" s="598" t="str">
        <f t="shared" si="401"/>
        <v/>
      </c>
      <c r="BA980" s="598" t="str">
        <f t="shared" si="401"/>
        <v/>
      </c>
      <c r="BB980" s="269"/>
      <c r="BC980" s="598" t="str">
        <f t="shared" si="402"/>
        <v/>
      </c>
      <c r="BD980" s="598" t="str">
        <f t="shared" si="402"/>
        <v/>
      </c>
      <c r="BE980" s="269"/>
      <c r="BF980" s="598" t="str">
        <f t="shared" si="403"/>
        <v/>
      </c>
      <c r="BG980" s="598" t="str">
        <f t="shared" si="403"/>
        <v/>
      </c>
      <c r="BH980" s="269"/>
      <c r="BI980" s="598" t="str">
        <f t="shared" si="404"/>
        <v/>
      </c>
      <c r="BJ980" s="598" t="str">
        <f t="shared" si="404"/>
        <v/>
      </c>
      <c r="BK980" s="269"/>
      <c r="BL980" s="598" t="str">
        <f t="shared" si="405"/>
        <v/>
      </c>
      <c r="BM980" s="598" t="str">
        <f t="shared" si="405"/>
        <v/>
      </c>
      <c r="BN980" s="269"/>
      <c r="BO980" s="598" t="str">
        <f t="shared" si="406"/>
        <v/>
      </c>
      <c r="BP980" s="598" t="str">
        <f t="shared" si="406"/>
        <v/>
      </c>
      <c r="BQ980" s="269"/>
      <c r="BR980" s="598" t="str">
        <f t="shared" si="407"/>
        <v/>
      </c>
      <c r="BS980" s="598" t="str">
        <f t="shared" si="407"/>
        <v/>
      </c>
      <c r="BT980" s="269"/>
      <c r="BU980" s="598" t="str">
        <f t="shared" si="408"/>
        <v/>
      </c>
      <c r="BV980" s="598" t="str">
        <f t="shared" si="408"/>
        <v/>
      </c>
      <c r="BW980" s="269"/>
      <c r="BX980" s="481"/>
    </row>
    <row r="981" spans="1:76" s="2" customFormat="1" ht="14">
      <c r="A981" s="159">
        <v>13</v>
      </c>
      <c r="B981" s="301" t="str">
        <f t="shared" si="397"/>
        <v xml:space="preserve">: </v>
      </c>
      <c r="C981" s="169"/>
      <c r="D981" s="169"/>
      <c r="E981" s="169"/>
      <c r="F981" s="169"/>
      <c r="G981" s="161"/>
      <c r="H981" s="162"/>
      <c r="I981" s="162"/>
      <c r="J981" s="170"/>
      <c r="K981" s="170"/>
      <c r="L981" s="170"/>
      <c r="M981" s="659" t="s">
        <v>54</v>
      </c>
      <c r="N981" s="163"/>
      <c r="O981" s="163"/>
      <c r="P981" s="165"/>
      <c r="Q981" s="365"/>
      <c r="R981" s="259" t="str">
        <f t="shared" si="409"/>
        <v/>
      </c>
      <c r="S981" s="260" t="str">
        <f>IF(R981="","",IF(R997="Y",T981,IF(R981&gt;=R989-$AA$35*R993,IF(R981&lt;=R989+$AA$35*R993,R981,""),"")))</f>
        <v/>
      </c>
      <c r="T981" s="259" t="str">
        <f t="shared" si="410"/>
        <v/>
      </c>
      <c r="U981" s="259" t="str">
        <f t="shared" si="398"/>
        <v>%</v>
      </c>
      <c r="V981" s="39"/>
      <c r="W981" s="39"/>
      <c r="Y981" s="526"/>
      <c r="Z981" s="5"/>
      <c r="AA981" s="5"/>
      <c r="AB981" s="5"/>
      <c r="AC981" s="5"/>
      <c r="AD981" s="5"/>
      <c r="AE981" s="5"/>
      <c r="AF981" s="5"/>
      <c r="AG981" s="5"/>
      <c r="AH981" s="5"/>
      <c r="AI981" s="5"/>
      <c r="AJ981" s="5"/>
      <c r="AK981" s="5"/>
      <c r="AL981" s="5"/>
      <c r="AM981" s="5"/>
      <c r="AN981" s="5"/>
      <c r="AO981" s="481"/>
      <c r="AP981" s="269"/>
      <c r="AQ981" s="269"/>
      <c r="AR981" s="600"/>
      <c r="AS981" s="269"/>
      <c r="AT981" s="598" t="str">
        <f t="shared" si="399"/>
        <v/>
      </c>
      <c r="AU981" s="598" t="str">
        <f t="shared" si="399"/>
        <v/>
      </c>
      <c r="AV981" s="269"/>
      <c r="AW981" s="598" t="str">
        <f t="shared" si="400"/>
        <v/>
      </c>
      <c r="AX981" s="598" t="str">
        <f t="shared" si="400"/>
        <v/>
      </c>
      <c r="AY981" s="269"/>
      <c r="AZ981" s="598" t="str">
        <f t="shared" si="401"/>
        <v/>
      </c>
      <c r="BA981" s="598" t="str">
        <f t="shared" si="401"/>
        <v/>
      </c>
      <c r="BB981" s="269"/>
      <c r="BC981" s="598" t="str">
        <f t="shared" si="402"/>
        <v/>
      </c>
      <c r="BD981" s="598" t="str">
        <f t="shared" si="402"/>
        <v/>
      </c>
      <c r="BE981" s="269"/>
      <c r="BF981" s="598" t="str">
        <f t="shared" si="403"/>
        <v/>
      </c>
      <c r="BG981" s="598" t="str">
        <f t="shared" si="403"/>
        <v/>
      </c>
      <c r="BH981" s="269"/>
      <c r="BI981" s="598" t="str">
        <f t="shared" si="404"/>
        <v/>
      </c>
      <c r="BJ981" s="598" t="str">
        <f t="shared" si="404"/>
        <v/>
      </c>
      <c r="BK981" s="269"/>
      <c r="BL981" s="598" t="str">
        <f t="shared" si="405"/>
        <v/>
      </c>
      <c r="BM981" s="598" t="str">
        <f t="shared" si="405"/>
        <v/>
      </c>
      <c r="BN981" s="269"/>
      <c r="BO981" s="598" t="str">
        <f t="shared" si="406"/>
        <v/>
      </c>
      <c r="BP981" s="598" t="str">
        <f t="shared" si="406"/>
        <v/>
      </c>
      <c r="BQ981" s="269"/>
      <c r="BR981" s="598" t="str">
        <f t="shared" si="407"/>
        <v/>
      </c>
      <c r="BS981" s="598" t="str">
        <f t="shared" si="407"/>
        <v/>
      </c>
      <c r="BT981" s="269"/>
      <c r="BU981" s="598" t="str">
        <f t="shared" si="408"/>
        <v/>
      </c>
      <c r="BV981" s="598" t="str">
        <f t="shared" si="408"/>
        <v/>
      </c>
      <c r="BW981" s="269"/>
      <c r="BX981" s="481"/>
    </row>
    <row r="982" spans="1:76" s="2" customFormat="1" ht="14">
      <c r="A982" s="159">
        <v>14</v>
      </c>
      <c r="B982" s="301" t="str">
        <f t="shared" si="397"/>
        <v xml:space="preserve">: </v>
      </c>
      <c r="C982" s="169"/>
      <c r="D982" s="169"/>
      <c r="E982" s="169"/>
      <c r="F982" s="169"/>
      <c r="G982" s="161"/>
      <c r="H982" s="162"/>
      <c r="I982" s="162"/>
      <c r="J982" s="170"/>
      <c r="K982" s="170"/>
      <c r="L982" s="170"/>
      <c r="M982" s="659" t="s">
        <v>54</v>
      </c>
      <c r="N982" s="163"/>
      <c r="O982" s="163"/>
      <c r="P982" s="165"/>
      <c r="Q982" s="365"/>
      <c r="R982" s="259" t="str">
        <f t="shared" si="409"/>
        <v/>
      </c>
      <c r="S982" s="260" t="str">
        <f>IF(R982="","",IF(R997="Y",T982,IF(R982&gt;=R989-$AA$35*R993,IF(R982&lt;=R989+$AA$35*R993,R982,""),"")))</f>
        <v/>
      </c>
      <c r="T982" s="259" t="str">
        <f t="shared" si="410"/>
        <v/>
      </c>
      <c r="U982" s="259" t="str">
        <f t="shared" si="398"/>
        <v>%</v>
      </c>
      <c r="V982" s="39"/>
      <c r="W982" s="39"/>
      <c r="Y982" s="526"/>
      <c r="Z982" s="5"/>
      <c r="AA982" s="5"/>
      <c r="AB982" s="5"/>
      <c r="AC982" s="5"/>
      <c r="AD982" s="5"/>
      <c r="AE982" s="5"/>
      <c r="AF982" s="5"/>
      <c r="AG982" s="5"/>
      <c r="AH982" s="5"/>
      <c r="AI982" s="5"/>
      <c r="AJ982" s="5"/>
      <c r="AK982" s="5"/>
      <c r="AL982" s="5"/>
      <c r="AM982" s="5"/>
      <c r="AN982" s="5"/>
      <c r="AO982" s="481"/>
      <c r="AP982" s="269"/>
      <c r="AQ982" s="269"/>
      <c r="AR982" s="600"/>
      <c r="AS982" s="269"/>
      <c r="AT982" s="598" t="str">
        <f t="shared" si="399"/>
        <v/>
      </c>
      <c r="AU982" s="598" t="str">
        <f t="shared" si="399"/>
        <v/>
      </c>
      <c r="AV982" s="269"/>
      <c r="AW982" s="598" t="str">
        <f t="shared" si="400"/>
        <v/>
      </c>
      <c r="AX982" s="598" t="str">
        <f t="shared" si="400"/>
        <v/>
      </c>
      <c r="AY982" s="269"/>
      <c r="AZ982" s="598" t="str">
        <f t="shared" si="401"/>
        <v/>
      </c>
      <c r="BA982" s="598" t="str">
        <f t="shared" si="401"/>
        <v/>
      </c>
      <c r="BB982" s="269"/>
      <c r="BC982" s="598" t="str">
        <f t="shared" si="402"/>
        <v/>
      </c>
      <c r="BD982" s="598" t="str">
        <f t="shared" si="402"/>
        <v/>
      </c>
      <c r="BE982" s="269"/>
      <c r="BF982" s="598" t="str">
        <f t="shared" si="403"/>
        <v/>
      </c>
      <c r="BG982" s="598" t="str">
        <f t="shared" si="403"/>
        <v/>
      </c>
      <c r="BH982" s="269"/>
      <c r="BI982" s="598" t="str">
        <f t="shared" si="404"/>
        <v/>
      </c>
      <c r="BJ982" s="598" t="str">
        <f t="shared" si="404"/>
        <v/>
      </c>
      <c r="BK982" s="269"/>
      <c r="BL982" s="598" t="str">
        <f t="shared" si="405"/>
        <v/>
      </c>
      <c r="BM982" s="598" t="str">
        <f t="shared" si="405"/>
        <v/>
      </c>
      <c r="BN982" s="269"/>
      <c r="BO982" s="598" t="str">
        <f t="shared" si="406"/>
        <v/>
      </c>
      <c r="BP982" s="598" t="str">
        <f t="shared" si="406"/>
        <v/>
      </c>
      <c r="BQ982" s="269"/>
      <c r="BR982" s="598" t="str">
        <f t="shared" si="407"/>
        <v/>
      </c>
      <c r="BS982" s="598" t="str">
        <f t="shared" si="407"/>
        <v/>
      </c>
      <c r="BT982" s="269"/>
      <c r="BU982" s="598" t="str">
        <f t="shared" si="408"/>
        <v/>
      </c>
      <c r="BV982" s="598" t="str">
        <f t="shared" si="408"/>
        <v/>
      </c>
      <c r="BW982" s="269"/>
      <c r="BX982" s="481"/>
    </row>
    <row r="983" spans="1:76" s="2" customFormat="1" ht="14">
      <c r="A983" s="159">
        <v>15</v>
      </c>
      <c r="B983" s="301" t="str">
        <f t="shared" si="397"/>
        <v xml:space="preserve">: </v>
      </c>
      <c r="C983" s="169"/>
      <c r="D983" s="169"/>
      <c r="E983" s="169"/>
      <c r="F983" s="169"/>
      <c r="G983" s="161"/>
      <c r="H983" s="162"/>
      <c r="I983" s="162"/>
      <c r="J983" s="170"/>
      <c r="K983" s="170"/>
      <c r="L983" s="170"/>
      <c r="M983" s="659" t="s">
        <v>54</v>
      </c>
      <c r="N983" s="163"/>
      <c r="O983" s="163"/>
      <c r="P983" s="165"/>
      <c r="Q983" s="365"/>
      <c r="R983" s="259" t="str">
        <f t="shared" si="409"/>
        <v/>
      </c>
      <c r="S983" s="260" t="str">
        <f>IF(R983="","",IF(R997="Y",T983,IF(R983&gt;=R989-$AA$35*R993,IF(R983&lt;=R989+$AA$35*R993,R983,""),"")))</f>
        <v/>
      </c>
      <c r="T983" s="259" t="str">
        <f t="shared" si="410"/>
        <v/>
      </c>
      <c r="U983" s="259" t="str">
        <f t="shared" si="398"/>
        <v>%</v>
      </c>
      <c r="V983" s="39"/>
      <c r="W983" s="39"/>
      <c r="Y983" s="526"/>
      <c r="Z983" s="5"/>
      <c r="AA983" s="5"/>
      <c r="AB983" s="5"/>
      <c r="AC983" s="5"/>
      <c r="AD983" s="5"/>
      <c r="AE983" s="5"/>
      <c r="AF983" s="5"/>
      <c r="AG983" s="5"/>
      <c r="AH983" s="5"/>
      <c r="AI983" s="5"/>
      <c r="AJ983" s="5"/>
      <c r="AK983" s="5"/>
      <c r="AL983" s="5"/>
      <c r="AM983" s="5"/>
      <c r="AN983" s="5"/>
      <c r="AO983" s="481"/>
      <c r="AP983" s="269"/>
      <c r="AQ983" s="269"/>
      <c r="AR983" s="600"/>
      <c r="AS983" s="269"/>
      <c r="AT983" s="598" t="str">
        <f t="shared" si="399"/>
        <v/>
      </c>
      <c r="AU983" s="598" t="str">
        <f t="shared" si="399"/>
        <v/>
      </c>
      <c r="AV983" s="269"/>
      <c r="AW983" s="598" t="str">
        <f t="shared" si="400"/>
        <v/>
      </c>
      <c r="AX983" s="598" t="str">
        <f t="shared" si="400"/>
        <v/>
      </c>
      <c r="AY983" s="269"/>
      <c r="AZ983" s="598" t="str">
        <f t="shared" si="401"/>
        <v/>
      </c>
      <c r="BA983" s="598" t="str">
        <f t="shared" si="401"/>
        <v/>
      </c>
      <c r="BB983" s="269"/>
      <c r="BC983" s="598" t="str">
        <f t="shared" si="402"/>
        <v/>
      </c>
      <c r="BD983" s="598" t="str">
        <f t="shared" si="402"/>
        <v/>
      </c>
      <c r="BE983" s="269"/>
      <c r="BF983" s="598" t="str">
        <f t="shared" si="403"/>
        <v/>
      </c>
      <c r="BG983" s="598" t="str">
        <f t="shared" si="403"/>
        <v/>
      </c>
      <c r="BH983" s="269"/>
      <c r="BI983" s="598" t="str">
        <f t="shared" si="404"/>
        <v/>
      </c>
      <c r="BJ983" s="598" t="str">
        <f t="shared" si="404"/>
        <v/>
      </c>
      <c r="BK983" s="269"/>
      <c r="BL983" s="598" t="str">
        <f t="shared" si="405"/>
        <v/>
      </c>
      <c r="BM983" s="598" t="str">
        <f t="shared" si="405"/>
        <v/>
      </c>
      <c r="BN983" s="269"/>
      <c r="BO983" s="598" t="str">
        <f t="shared" si="406"/>
        <v/>
      </c>
      <c r="BP983" s="598" t="str">
        <f t="shared" si="406"/>
        <v/>
      </c>
      <c r="BQ983" s="269"/>
      <c r="BR983" s="598" t="str">
        <f t="shared" si="407"/>
        <v/>
      </c>
      <c r="BS983" s="598" t="str">
        <f t="shared" si="407"/>
        <v/>
      </c>
      <c r="BT983" s="269"/>
      <c r="BU983" s="598" t="str">
        <f t="shared" si="408"/>
        <v/>
      </c>
      <c r="BV983" s="598" t="str">
        <f t="shared" si="408"/>
        <v/>
      </c>
      <c r="BW983" s="269"/>
      <c r="BX983" s="481"/>
    </row>
    <row r="984" spans="1:76" s="2" customFormat="1" ht="14">
      <c r="A984" s="159">
        <v>16</v>
      </c>
      <c r="B984" s="301" t="str">
        <f t="shared" si="397"/>
        <v xml:space="preserve">: </v>
      </c>
      <c r="C984" s="169"/>
      <c r="D984" s="169"/>
      <c r="E984" s="169"/>
      <c r="F984" s="169"/>
      <c r="G984" s="161"/>
      <c r="H984" s="162"/>
      <c r="I984" s="162"/>
      <c r="J984" s="170"/>
      <c r="K984" s="170"/>
      <c r="L984" s="170"/>
      <c r="M984" s="659" t="s">
        <v>54</v>
      </c>
      <c r="N984" s="163"/>
      <c r="O984" s="163"/>
      <c r="P984" s="165"/>
      <c r="Q984" s="365"/>
      <c r="R984" s="259" t="str">
        <f t="shared" si="409"/>
        <v/>
      </c>
      <c r="S984" s="260" t="str">
        <f>IF(R984="","",IF(R997="Y",T984,IF(R984&gt;=R989-$AA$35*R993,IF(R984&lt;=R989+$AA$35*R993,R984,""),"")))</f>
        <v/>
      </c>
      <c r="T984" s="259" t="str">
        <f t="shared" si="410"/>
        <v/>
      </c>
      <c r="U984" s="259" t="str">
        <f t="shared" si="398"/>
        <v>%</v>
      </c>
      <c r="V984" s="39"/>
      <c r="W984" s="39"/>
      <c r="Y984" s="526"/>
      <c r="Z984" s="5"/>
      <c r="AA984" s="5"/>
      <c r="AB984" s="5"/>
      <c r="AC984" s="5"/>
      <c r="AD984" s="5"/>
      <c r="AE984" s="5"/>
      <c r="AF984" s="5"/>
      <c r="AG984" s="5"/>
      <c r="AH984" s="5"/>
      <c r="AI984" s="5"/>
      <c r="AJ984" s="5"/>
      <c r="AK984" s="5"/>
      <c r="AL984" s="5"/>
      <c r="AM984" s="5"/>
      <c r="AN984" s="5"/>
      <c r="AO984" s="481"/>
      <c r="AP984" s="269"/>
      <c r="AQ984" s="269"/>
      <c r="AR984" s="600"/>
      <c r="AS984" s="269"/>
      <c r="AT984" s="598" t="str">
        <f t="shared" si="399"/>
        <v/>
      </c>
      <c r="AU984" s="598" t="str">
        <f t="shared" si="399"/>
        <v/>
      </c>
      <c r="AV984" s="269"/>
      <c r="AW984" s="598" t="str">
        <f t="shared" si="400"/>
        <v/>
      </c>
      <c r="AX984" s="598" t="str">
        <f t="shared" si="400"/>
        <v/>
      </c>
      <c r="AY984" s="269"/>
      <c r="AZ984" s="598" t="str">
        <f t="shared" si="401"/>
        <v/>
      </c>
      <c r="BA984" s="598" t="str">
        <f t="shared" si="401"/>
        <v/>
      </c>
      <c r="BB984" s="269"/>
      <c r="BC984" s="598" t="str">
        <f t="shared" si="402"/>
        <v/>
      </c>
      <c r="BD984" s="598" t="str">
        <f t="shared" si="402"/>
        <v/>
      </c>
      <c r="BE984" s="269"/>
      <c r="BF984" s="598" t="str">
        <f t="shared" si="403"/>
        <v/>
      </c>
      <c r="BG984" s="598" t="str">
        <f t="shared" si="403"/>
        <v/>
      </c>
      <c r="BH984" s="269"/>
      <c r="BI984" s="598" t="str">
        <f t="shared" si="404"/>
        <v/>
      </c>
      <c r="BJ984" s="598" t="str">
        <f t="shared" si="404"/>
        <v/>
      </c>
      <c r="BK984" s="269"/>
      <c r="BL984" s="598" t="str">
        <f t="shared" si="405"/>
        <v/>
      </c>
      <c r="BM984" s="598" t="str">
        <f t="shared" si="405"/>
        <v/>
      </c>
      <c r="BN984" s="269"/>
      <c r="BO984" s="598" t="str">
        <f t="shared" si="406"/>
        <v/>
      </c>
      <c r="BP984" s="598" t="str">
        <f t="shared" si="406"/>
        <v/>
      </c>
      <c r="BQ984" s="269"/>
      <c r="BR984" s="598" t="str">
        <f t="shared" si="407"/>
        <v/>
      </c>
      <c r="BS984" s="598" t="str">
        <f t="shared" si="407"/>
        <v/>
      </c>
      <c r="BT984" s="269"/>
      <c r="BU984" s="598" t="str">
        <f t="shared" si="408"/>
        <v/>
      </c>
      <c r="BV984" s="598" t="str">
        <f t="shared" si="408"/>
        <v/>
      </c>
      <c r="BW984" s="269"/>
      <c r="BX984" s="481"/>
    </row>
    <row r="985" spans="1:76" s="2" customFormat="1" ht="14">
      <c r="A985" s="159">
        <v>17</v>
      </c>
      <c r="B985" s="301" t="str">
        <f t="shared" si="397"/>
        <v xml:space="preserve">: </v>
      </c>
      <c r="C985" s="168"/>
      <c r="D985" s="162"/>
      <c r="E985" s="162"/>
      <c r="F985" s="169"/>
      <c r="G985" s="161"/>
      <c r="H985" s="162"/>
      <c r="I985" s="162"/>
      <c r="J985" s="170"/>
      <c r="K985" s="170"/>
      <c r="L985" s="170"/>
      <c r="M985" s="659" t="s">
        <v>54</v>
      </c>
      <c r="N985" s="163"/>
      <c r="O985" s="163"/>
      <c r="P985" s="165"/>
      <c r="Q985" s="365"/>
      <c r="R985" s="259" t="str">
        <f t="shared" si="409"/>
        <v/>
      </c>
      <c r="S985" s="260" t="str">
        <f>IF(R985="","",IF(R997="Y",T985,IF(R985&gt;=R989-$AA$35*R993,IF(R985&lt;=R989+$AA$35*R993,R985,""),"")))</f>
        <v/>
      </c>
      <c r="T985" s="259" t="str">
        <f t="shared" si="410"/>
        <v/>
      </c>
      <c r="U985" s="259" t="str">
        <f t="shared" si="398"/>
        <v>%</v>
      </c>
      <c r="V985" s="39"/>
      <c r="W985" s="39"/>
      <c r="Y985" s="526"/>
      <c r="Z985" s="5"/>
      <c r="AA985" s="5"/>
      <c r="AB985" s="5"/>
      <c r="AC985" s="5"/>
      <c r="AD985" s="5"/>
      <c r="AE985" s="5"/>
      <c r="AF985" s="5"/>
      <c r="AG985" s="5"/>
      <c r="AH985" s="5"/>
      <c r="AI985" s="5"/>
      <c r="AJ985" s="5"/>
      <c r="AK985" s="5"/>
      <c r="AL985" s="5"/>
      <c r="AM985" s="5"/>
      <c r="AN985" s="5"/>
      <c r="AO985" s="481"/>
      <c r="AP985" s="269"/>
      <c r="AQ985" s="269"/>
      <c r="AR985" s="600"/>
      <c r="AS985" s="269"/>
      <c r="AT985" s="598" t="str">
        <f t="shared" si="399"/>
        <v/>
      </c>
      <c r="AU985" s="598" t="str">
        <f t="shared" si="399"/>
        <v/>
      </c>
      <c r="AV985" s="269"/>
      <c r="AW985" s="598" t="str">
        <f t="shared" si="400"/>
        <v/>
      </c>
      <c r="AX985" s="598" t="str">
        <f t="shared" si="400"/>
        <v/>
      </c>
      <c r="AY985" s="269"/>
      <c r="AZ985" s="598" t="str">
        <f t="shared" si="401"/>
        <v/>
      </c>
      <c r="BA985" s="598" t="str">
        <f t="shared" si="401"/>
        <v/>
      </c>
      <c r="BB985" s="269"/>
      <c r="BC985" s="598" t="str">
        <f t="shared" si="402"/>
        <v/>
      </c>
      <c r="BD985" s="598" t="str">
        <f t="shared" si="402"/>
        <v/>
      </c>
      <c r="BE985" s="269"/>
      <c r="BF985" s="598" t="str">
        <f t="shared" si="403"/>
        <v/>
      </c>
      <c r="BG985" s="598" t="str">
        <f t="shared" si="403"/>
        <v/>
      </c>
      <c r="BH985" s="269"/>
      <c r="BI985" s="598" t="str">
        <f t="shared" si="404"/>
        <v/>
      </c>
      <c r="BJ985" s="598" t="str">
        <f t="shared" si="404"/>
        <v/>
      </c>
      <c r="BK985" s="269"/>
      <c r="BL985" s="598" t="str">
        <f t="shared" si="405"/>
        <v/>
      </c>
      <c r="BM985" s="598" t="str">
        <f t="shared" si="405"/>
        <v/>
      </c>
      <c r="BN985" s="269"/>
      <c r="BO985" s="598" t="str">
        <f t="shared" si="406"/>
        <v/>
      </c>
      <c r="BP985" s="598" t="str">
        <f t="shared" si="406"/>
        <v/>
      </c>
      <c r="BQ985" s="269"/>
      <c r="BR985" s="598" t="str">
        <f t="shared" si="407"/>
        <v/>
      </c>
      <c r="BS985" s="598" t="str">
        <f t="shared" si="407"/>
        <v/>
      </c>
      <c r="BT985" s="269"/>
      <c r="BU985" s="598" t="str">
        <f t="shared" si="408"/>
        <v/>
      </c>
      <c r="BV985" s="598" t="str">
        <f t="shared" si="408"/>
        <v/>
      </c>
      <c r="BW985" s="269"/>
      <c r="BX985" s="481"/>
    </row>
    <row r="986" spans="1:76" s="2" customFormat="1" ht="14">
      <c r="A986" s="159">
        <v>18</v>
      </c>
      <c r="B986" s="301" t="str">
        <f t="shared" si="397"/>
        <v xml:space="preserve">: </v>
      </c>
      <c r="C986" s="168"/>
      <c r="D986" s="162"/>
      <c r="E986" s="162"/>
      <c r="F986" s="169"/>
      <c r="G986" s="161"/>
      <c r="H986" s="162"/>
      <c r="I986" s="162"/>
      <c r="J986" s="170"/>
      <c r="K986" s="170"/>
      <c r="L986" s="170"/>
      <c r="M986" s="659" t="s">
        <v>54</v>
      </c>
      <c r="N986" s="163"/>
      <c r="O986" s="163"/>
      <c r="P986" s="165"/>
      <c r="Q986" s="365"/>
      <c r="R986" s="259" t="str">
        <f t="shared" si="409"/>
        <v/>
      </c>
      <c r="S986" s="260" t="str">
        <f>IF(R986="","",IF(R997="Y",T986,IF(R986&gt;=R989-$AA$35*R993,IF(R986&lt;=R989+$AA$35*R993,R986,""),"")))</f>
        <v/>
      </c>
      <c r="T986" s="259" t="str">
        <f t="shared" si="410"/>
        <v/>
      </c>
      <c r="U986" s="259" t="str">
        <f t="shared" si="398"/>
        <v>%</v>
      </c>
      <c r="V986" s="39"/>
      <c r="W986" s="39"/>
      <c r="Y986" s="526"/>
      <c r="Z986" s="5"/>
      <c r="AA986" s="5"/>
      <c r="AB986" s="5"/>
      <c r="AC986" s="5"/>
      <c r="AD986" s="5"/>
      <c r="AE986" s="5"/>
      <c r="AF986" s="5"/>
      <c r="AG986" s="5"/>
      <c r="AH986" s="5"/>
      <c r="AI986" s="5"/>
      <c r="AJ986" s="5"/>
      <c r="AK986" s="5"/>
      <c r="AL986" s="5"/>
      <c r="AM986" s="5"/>
      <c r="AN986" s="5"/>
      <c r="AO986" s="481"/>
      <c r="AP986" s="269"/>
      <c r="AQ986" s="269"/>
      <c r="AR986" s="600"/>
      <c r="AS986" s="269"/>
      <c r="AT986" s="598" t="str">
        <f t="shared" si="399"/>
        <v/>
      </c>
      <c r="AU986" s="598" t="str">
        <f t="shared" si="399"/>
        <v/>
      </c>
      <c r="AV986" s="269"/>
      <c r="AW986" s="598" t="str">
        <f t="shared" si="400"/>
        <v/>
      </c>
      <c r="AX986" s="598" t="str">
        <f t="shared" si="400"/>
        <v/>
      </c>
      <c r="AY986" s="269"/>
      <c r="AZ986" s="598" t="str">
        <f t="shared" si="401"/>
        <v/>
      </c>
      <c r="BA986" s="598" t="str">
        <f t="shared" si="401"/>
        <v/>
      </c>
      <c r="BB986" s="269"/>
      <c r="BC986" s="598" t="str">
        <f t="shared" si="402"/>
        <v/>
      </c>
      <c r="BD986" s="598" t="str">
        <f t="shared" si="402"/>
        <v/>
      </c>
      <c r="BE986" s="269"/>
      <c r="BF986" s="598" t="str">
        <f t="shared" si="403"/>
        <v/>
      </c>
      <c r="BG986" s="598" t="str">
        <f t="shared" si="403"/>
        <v/>
      </c>
      <c r="BH986" s="269"/>
      <c r="BI986" s="598" t="str">
        <f t="shared" si="404"/>
        <v/>
      </c>
      <c r="BJ986" s="598" t="str">
        <f t="shared" si="404"/>
        <v/>
      </c>
      <c r="BK986" s="269"/>
      <c r="BL986" s="598" t="str">
        <f t="shared" si="405"/>
        <v/>
      </c>
      <c r="BM986" s="598" t="str">
        <f t="shared" si="405"/>
        <v/>
      </c>
      <c r="BN986" s="269"/>
      <c r="BO986" s="598" t="str">
        <f t="shared" si="406"/>
        <v/>
      </c>
      <c r="BP986" s="598" t="str">
        <f t="shared" si="406"/>
        <v/>
      </c>
      <c r="BQ986" s="269"/>
      <c r="BR986" s="598" t="str">
        <f t="shared" si="407"/>
        <v/>
      </c>
      <c r="BS986" s="598" t="str">
        <f t="shared" si="407"/>
        <v/>
      </c>
      <c r="BT986" s="269"/>
      <c r="BU986" s="598" t="str">
        <f t="shared" si="408"/>
        <v/>
      </c>
      <c r="BV986" s="598" t="str">
        <f t="shared" si="408"/>
        <v/>
      </c>
      <c r="BW986" s="269"/>
      <c r="BX986" s="481"/>
    </row>
    <row r="987" spans="1:76" s="2" customFormat="1" ht="14">
      <c r="A987" s="159">
        <v>19</v>
      </c>
      <c r="B987" s="301" t="str">
        <f t="shared" si="397"/>
        <v xml:space="preserve">: </v>
      </c>
      <c r="C987" s="168"/>
      <c r="D987" s="162"/>
      <c r="E987" s="162"/>
      <c r="F987" s="169"/>
      <c r="G987" s="161"/>
      <c r="H987" s="162"/>
      <c r="I987" s="162"/>
      <c r="J987" s="170"/>
      <c r="K987" s="170"/>
      <c r="L987" s="170"/>
      <c r="M987" s="659" t="s">
        <v>54</v>
      </c>
      <c r="N987" s="163"/>
      <c r="O987" s="163"/>
      <c r="P987" s="165"/>
      <c r="Q987" s="365"/>
      <c r="R987" s="259" t="str">
        <f t="shared" si="409"/>
        <v/>
      </c>
      <c r="S987" s="260" t="str">
        <f>IF(R987="","",IF(R997="Y",T987,IF(R987&gt;=R989-$AA$35*R993,IF(R987&lt;=R989+$AA$35*R993,R987,""),"")))</f>
        <v/>
      </c>
      <c r="T987" s="259" t="str">
        <f t="shared" si="410"/>
        <v/>
      </c>
      <c r="U987" s="259" t="str">
        <f t="shared" si="398"/>
        <v>%</v>
      </c>
      <c r="V987" s="39"/>
      <c r="W987" s="39"/>
      <c r="Y987" s="526"/>
      <c r="Z987" s="5"/>
      <c r="AA987" s="5"/>
      <c r="AB987" s="5"/>
      <c r="AC987" s="5"/>
      <c r="AD987" s="5"/>
      <c r="AE987" s="5"/>
      <c r="AF987" s="5"/>
      <c r="AG987" s="5"/>
      <c r="AH987" s="5"/>
      <c r="AI987" s="5"/>
      <c r="AJ987" s="5"/>
      <c r="AK987" s="5"/>
      <c r="AL987" s="5"/>
      <c r="AM987" s="5"/>
      <c r="AN987" s="5"/>
      <c r="AO987" s="481"/>
      <c r="AP987" s="269"/>
      <c r="AQ987" s="269"/>
      <c r="AR987" s="600"/>
      <c r="AS987" s="269"/>
      <c r="AT987" s="598" t="str">
        <f t="shared" si="399"/>
        <v/>
      </c>
      <c r="AU987" s="598" t="str">
        <f t="shared" si="399"/>
        <v/>
      </c>
      <c r="AV987" s="269"/>
      <c r="AW987" s="598" t="str">
        <f t="shared" si="400"/>
        <v/>
      </c>
      <c r="AX987" s="598" t="str">
        <f t="shared" si="400"/>
        <v/>
      </c>
      <c r="AY987" s="269"/>
      <c r="AZ987" s="598" t="str">
        <f t="shared" si="401"/>
        <v/>
      </c>
      <c r="BA987" s="598" t="str">
        <f t="shared" si="401"/>
        <v/>
      </c>
      <c r="BB987" s="269"/>
      <c r="BC987" s="598" t="str">
        <f t="shared" si="402"/>
        <v/>
      </c>
      <c r="BD987" s="598" t="str">
        <f t="shared" si="402"/>
        <v/>
      </c>
      <c r="BE987" s="269"/>
      <c r="BF987" s="598" t="str">
        <f t="shared" si="403"/>
        <v/>
      </c>
      <c r="BG987" s="598" t="str">
        <f t="shared" si="403"/>
        <v/>
      </c>
      <c r="BH987" s="269"/>
      <c r="BI987" s="598" t="str">
        <f t="shared" si="404"/>
        <v/>
      </c>
      <c r="BJ987" s="598" t="str">
        <f t="shared" si="404"/>
        <v/>
      </c>
      <c r="BK987" s="269"/>
      <c r="BL987" s="598" t="str">
        <f t="shared" si="405"/>
        <v/>
      </c>
      <c r="BM987" s="598" t="str">
        <f t="shared" si="405"/>
        <v/>
      </c>
      <c r="BN987" s="269"/>
      <c r="BO987" s="598" t="str">
        <f t="shared" si="406"/>
        <v/>
      </c>
      <c r="BP987" s="598" t="str">
        <f t="shared" si="406"/>
        <v/>
      </c>
      <c r="BQ987" s="269"/>
      <c r="BR987" s="598" t="str">
        <f t="shared" si="407"/>
        <v/>
      </c>
      <c r="BS987" s="598" t="str">
        <f t="shared" si="407"/>
        <v/>
      </c>
      <c r="BT987" s="269"/>
      <c r="BU987" s="598" t="str">
        <f t="shared" si="408"/>
        <v/>
      </c>
      <c r="BV987" s="598" t="str">
        <f t="shared" si="408"/>
        <v/>
      </c>
      <c r="BW987" s="269"/>
      <c r="BX987" s="481"/>
    </row>
    <row r="988" spans="1:76" s="2" customFormat="1" ht="14">
      <c r="A988" s="159">
        <v>20</v>
      </c>
      <c r="B988" s="301" t="str">
        <f t="shared" si="397"/>
        <v xml:space="preserve">: </v>
      </c>
      <c r="C988" s="168"/>
      <c r="D988" s="162"/>
      <c r="E988" s="162"/>
      <c r="F988" s="169"/>
      <c r="G988" s="161"/>
      <c r="H988" s="162"/>
      <c r="I988" s="162"/>
      <c r="J988" s="170"/>
      <c r="K988" s="170"/>
      <c r="L988" s="170"/>
      <c r="M988" s="659" t="s">
        <v>54</v>
      </c>
      <c r="N988" s="163"/>
      <c r="O988" s="163"/>
      <c r="P988" s="165"/>
      <c r="Q988" s="365"/>
      <c r="R988" s="259" t="str">
        <f t="shared" si="409"/>
        <v/>
      </c>
      <c r="S988" s="260" t="str">
        <f>IF(R988="","",IF(R997="Y",T988,IF(R988&gt;=R989-$AA$35*R993,IF(R988&lt;=R989+$AA$35*R993,R988,""),"")))</f>
        <v/>
      </c>
      <c r="T988" s="259" t="str">
        <f t="shared" si="410"/>
        <v/>
      </c>
      <c r="U988" s="259" t="str">
        <f t="shared" si="398"/>
        <v>%</v>
      </c>
      <c r="V988" s="39"/>
      <c r="W988" s="39"/>
      <c r="Y988" s="526"/>
      <c r="Z988" s="5"/>
      <c r="AA988" s="5"/>
      <c r="AB988" s="5"/>
      <c r="AC988" s="5"/>
      <c r="AD988" s="5"/>
      <c r="AE988" s="5"/>
      <c r="AF988" s="5"/>
      <c r="AG988" s="5"/>
      <c r="AH988" s="5"/>
      <c r="AI988" s="5"/>
      <c r="AJ988" s="5"/>
      <c r="AK988" s="5"/>
      <c r="AL988" s="5"/>
      <c r="AM988" s="5"/>
      <c r="AN988" s="5"/>
      <c r="AO988" s="481"/>
      <c r="AP988" s="269"/>
      <c r="AQ988" s="269"/>
      <c r="AR988" s="600"/>
      <c r="AS988" s="269"/>
      <c r="AT988" s="598" t="str">
        <f t="shared" si="399"/>
        <v/>
      </c>
      <c r="AU988" s="598" t="str">
        <f t="shared" si="399"/>
        <v/>
      </c>
      <c r="AV988" s="269"/>
      <c r="AW988" s="598" t="str">
        <f t="shared" si="400"/>
        <v/>
      </c>
      <c r="AX988" s="598" t="str">
        <f t="shared" si="400"/>
        <v/>
      </c>
      <c r="AY988" s="269"/>
      <c r="AZ988" s="598" t="str">
        <f t="shared" si="401"/>
        <v/>
      </c>
      <c r="BA988" s="598" t="str">
        <f t="shared" si="401"/>
        <v/>
      </c>
      <c r="BB988" s="269"/>
      <c r="BC988" s="598" t="str">
        <f t="shared" si="402"/>
        <v/>
      </c>
      <c r="BD988" s="598" t="str">
        <f t="shared" si="402"/>
        <v/>
      </c>
      <c r="BE988" s="269"/>
      <c r="BF988" s="598" t="str">
        <f t="shared" si="403"/>
        <v/>
      </c>
      <c r="BG988" s="598" t="str">
        <f t="shared" si="403"/>
        <v/>
      </c>
      <c r="BH988" s="269"/>
      <c r="BI988" s="598" t="str">
        <f t="shared" si="404"/>
        <v/>
      </c>
      <c r="BJ988" s="598" t="str">
        <f t="shared" si="404"/>
        <v/>
      </c>
      <c r="BK988" s="269"/>
      <c r="BL988" s="598" t="str">
        <f t="shared" si="405"/>
        <v/>
      </c>
      <c r="BM988" s="598" t="str">
        <f t="shared" si="405"/>
        <v/>
      </c>
      <c r="BN988" s="269"/>
      <c r="BO988" s="598" t="str">
        <f t="shared" si="406"/>
        <v/>
      </c>
      <c r="BP988" s="598" t="str">
        <f t="shared" si="406"/>
        <v/>
      </c>
      <c r="BQ988" s="269"/>
      <c r="BR988" s="598" t="str">
        <f t="shared" si="407"/>
        <v/>
      </c>
      <c r="BS988" s="598" t="str">
        <f t="shared" si="407"/>
        <v/>
      </c>
      <c r="BT988" s="269"/>
      <c r="BU988" s="598" t="str">
        <f t="shared" si="408"/>
        <v/>
      </c>
      <c r="BV988" s="598" t="str">
        <f t="shared" si="408"/>
        <v/>
      </c>
      <c r="BW988" s="269"/>
      <c r="BX988" s="481"/>
    </row>
    <row r="989" spans="1:76" s="2" customFormat="1" ht="14">
      <c r="A989" s="172"/>
      <c r="B989" s="302" t="s">
        <v>159</v>
      </c>
      <c r="C989" s="173"/>
      <c r="D989" s="173"/>
      <c r="E989" s="173"/>
      <c r="F989" s="173"/>
      <c r="H989" s="39"/>
      <c r="I989" s="175"/>
      <c r="J989" s="174"/>
      <c r="K989" s="174"/>
      <c r="L989" s="174" t="s">
        <v>99</v>
      </c>
      <c r="M989" s="174"/>
      <c r="N989" s="174"/>
      <c r="O989" s="165"/>
      <c r="P989" s="165"/>
      <c r="Q989" s="175" t="s">
        <v>31</v>
      </c>
      <c r="R989" s="261" t="e">
        <f>AVERAGE(R969:R988)</f>
        <v>#DIV/0!</v>
      </c>
      <c r="S989" s="261" t="e">
        <f>IF(R997="Y",SUM(S969:S988)/SUM(N969:N988),AVERAGE(S969:S988))</f>
        <v>#DIV/0!</v>
      </c>
      <c r="T989" s="262" t="e">
        <f>SUM(T969:T988)/SUM(N969:N988)</f>
        <v>#DIV/0!</v>
      </c>
      <c r="U989" s="269"/>
      <c r="V989" s="39"/>
      <c r="W989" s="39"/>
      <c r="Y989" s="601"/>
      <c r="Z989" s="5"/>
      <c r="AA989" s="5"/>
      <c r="AB989" s="5"/>
      <c r="AC989" s="5"/>
      <c r="AD989" s="5"/>
      <c r="AE989" s="5"/>
      <c r="AF989" s="5"/>
      <c r="AG989" s="5"/>
      <c r="AH989" s="5"/>
      <c r="AI989" s="5"/>
      <c r="AJ989" s="5"/>
      <c r="AK989" s="5"/>
      <c r="AL989" s="5"/>
      <c r="AM989" s="5"/>
      <c r="AN989" s="5"/>
      <c r="AO989" s="481"/>
      <c r="AP989" s="269"/>
      <c r="AQ989" s="269"/>
      <c r="AR989" s="269"/>
      <c r="AS989" s="602" t="s">
        <v>31</v>
      </c>
      <c r="AT989" s="603" t="e">
        <f>AVERAGE(AT969:AT988)</f>
        <v>#DIV/0!</v>
      </c>
      <c r="AU989" s="603" t="e">
        <f>SUM(AU969:AU988)/COUNTIF(AU969:AU988,"&gt;0")</f>
        <v>#DIV/0!</v>
      </c>
      <c r="AV989" s="602"/>
      <c r="AW989" s="603" t="e">
        <f>AVERAGE(AW969:AW988)</f>
        <v>#DIV/0!</v>
      </c>
      <c r="AX989" s="603" t="e">
        <f>SUM(AX969:AX988)/COUNTIF(AX969:AX988,"&gt;0")</f>
        <v>#DIV/0!</v>
      </c>
      <c r="AY989" s="269"/>
      <c r="AZ989" s="603" t="e">
        <f>AVERAGE(AZ969:AZ988)</f>
        <v>#DIV/0!</v>
      </c>
      <c r="BA989" s="603" t="e">
        <f>SUM(BA969:BA988)/COUNTIF(BA969:BA988,"&gt;0")</f>
        <v>#DIV/0!</v>
      </c>
      <c r="BB989" s="269"/>
      <c r="BC989" s="603" t="e">
        <f>AVERAGE(BC969:BC988)</f>
        <v>#DIV/0!</v>
      </c>
      <c r="BD989" s="603" t="e">
        <f>SUM(BD969:BD988)/COUNTIF(BD969:BD988,"&gt;0")</f>
        <v>#DIV/0!</v>
      </c>
      <c r="BE989" s="269"/>
      <c r="BF989" s="603" t="e">
        <f>AVERAGE(BF969:BF988)</f>
        <v>#DIV/0!</v>
      </c>
      <c r="BG989" s="603" t="e">
        <f>SUM(BG969:BG988)/COUNTIF(BG969:BG988,"&gt;0")</f>
        <v>#DIV/0!</v>
      </c>
      <c r="BH989" s="269"/>
      <c r="BI989" s="603" t="e">
        <f>AVERAGE(BI969:BI988)</f>
        <v>#DIV/0!</v>
      </c>
      <c r="BJ989" s="603" t="e">
        <f>SUM(BJ969:BJ988)/COUNTIF(BJ969:BJ988,"&gt;0")</f>
        <v>#DIV/0!</v>
      </c>
      <c r="BK989" s="602"/>
      <c r="BL989" s="603" t="e">
        <f>AVERAGE(BL969:BL988)</f>
        <v>#DIV/0!</v>
      </c>
      <c r="BM989" s="603" t="e">
        <f>SUM(BM969:BM988)/COUNTIF(BM969:BM988,"&gt;0")</f>
        <v>#DIV/0!</v>
      </c>
      <c r="BN989" s="269"/>
      <c r="BO989" s="603" t="e">
        <f>AVERAGE(BO969:BO988)</f>
        <v>#DIV/0!</v>
      </c>
      <c r="BP989" s="603" t="e">
        <f>SUM(BP969:BP988)/COUNTIF(BP969:BP988,"&gt;0")</f>
        <v>#DIV/0!</v>
      </c>
      <c r="BQ989" s="269"/>
      <c r="BR989" s="603" t="e">
        <f>AVERAGE(BR969:BR988)</f>
        <v>#DIV/0!</v>
      </c>
      <c r="BS989" s="603" t="e">
        <f>SUM(BS969:BS988)/COUNTIF(BS969:BS988,"&gt;0")</f>
        <v>#DIV/0!</v>
      </c>
      <c r="BT989" s="269"/>
      <c r="BU989" s="603" t="e">
        <f>AVERAGE(BU969:BU988)</f>
        <v>#DIV/0!</v>
      </c>
      <c r="BV989" s="603" t="e">
        <f>SUM(BV969:BV988)/COUNTIF(BV969:BV988,"&gt;0")</f>
        <v>#DIV/0!</v>
      </c>
      <c r="BW989" s="269"/>
      <c r="BX989" s="481"/>
    </row>
    <row r="990" spans="1:76" s="2" customFormat="1" ht="15">
      <c r="A990" s="172"/>
      <c r="B990" s="302" t="s">
        <v>160</v>
      </c>
      <c r="C990" s="173" t="s">
        <v>112</v>
      </c>
      <c r="D990" s="851"/>
      <c r="E990" s="852"/>
      <c r="F990" s="852"/>
      <c r="G990" s="852"/>
      <c r="H990" s="852"/>
      <c r="I990" s="852"/>
      <c r="J990" s="853"/>
      <c r="K990" s="174"/>
      <c r="L990" s="174"/>
      <c r="M990" s="174"/>
      <c r="N990" s="174"/>
      <c r="O990" s="165"/>
      <c r="P990" s="165"/>
      <c r="Q990" s="366" t="s">
        <v>33</v>
      </c>
      <c r="R990" s="367" t="e">
        <f>R989+U990*R993</f>
        <v>#DIV/0!</v>
      </c>
      <c r="S990" s="367" t="e">
        <f>S989+U990*S993</f>
        <v>#DIV/0!</v>
      </c>
      <c r="T990" s="367" t="e">
        <f>T989+U990*T993</f>
        <v>#DIV/0!</v>
      </c>
      <c r="U990" s="368">
        <v>1</v>
      </c>
      <c r="V990" s="50" t="s">
        <v>142</v>
      </c>
      <c r="W990" s="39"/>
      <c r="X990" t="s">
        <v>273</v>
      </c>
      <c r="Y990" s="605"/>
      <c r="Z990" s="5"/>
      <c r="AA990" s="5"/>
      <c r="AB990" s="5"/>
      <c r="AC990" s="5"/>
      <c r="AD990" s="5"/>
      <c r="AE990" s="5"/>
      <c r="AF990" s="5"/>
      <c r="AG990" s="5"/>
      <c r="AH990" s="5"/>
      <c r="AI990" s="5"/>
      <c r="AJ990" s="5"/>
      <c r="AK990" s="5"/>
      <c r="AL990" s="5"/>
      <c r="AM990" s="5"/>
      <c r="AN990" s="5"/>
      <c r="AO990" s="481"/>
      <c r="AP990" s="269"/>
      <c r="AQ990" s="269"/>
      <c r="AR990" s="269"/>
      <c r="AS990" s="606" t="s">
        <v>33</v>
      </c>
      <c r="AT990" s="607" t="e">
        <f>AT989+(AT995*AT992)</f>
        <v>#DIV/0!</v>
      </c>
      <c r="AU990" s="607" t="e">
        <f>AU989+(AU995*AT992)</f>
        <v>#DIV/0!</v>
      </c>
      <c r="AV990" s="606"/>
      <c r="AW990" s="607" t="e">
        <f>AW989+(AW995*AW992)</f>
        <v>#DIV/0!</v>
      </c>
      <c r="AX990" s="607" t="e">
        <f>AX989+(AX995*AW992)</f>
        <v>#DIV/0!</v>
      </c>
      <c r="AY990" s="269"/>
      <c r="AZ990" s="607" t="e">
        <f>AZ989+(AZ995*AZ992)</f>
        <v>#DIV/0!</v>
      </c>
      <c r="BA990" s="607" t="e">
        <f>BA989+(BA995*AZ992)</f>
        <v>#DIV/0!</v>
      </c>
      <c r="BB990" s="269"/>
      <c r="BC990" s="607" t="e">
        <f>BC989+(BC995*BC992)</f>
        <v>#DIV/0!</v>
      </c>
      <c r="BD990" s="607" t="e">
        <f>BD989+(BD995*BC992)</f>
        <v>#DIV/0!</v>
      </c>
      <c r="BE990" s="269"/>
      <c r="BF990" s="607" t="e">
        <f>BF989+(BF995*BF992)</f>
        <v>#DIV/0!</v>
      </c>
      <c r="BG990" s="607" t="e">
        <f>BG989+(BG995*BF992)</f>
        <v>#DIV/0!</v>
      </c>
      <c r="BH990" s="269"/>
      <c r="BI990" s="607" t="e">
        <f>BI989+(BI995*BI992)</f>
        <v>#DIV/0!</v>
      </c>
      <c r="BJ990" s="607" t="e">
        <f>BJ989+(BJ995*BI992)</f>
        <v>#DIV/0!</v>
      </c>
      <c r="BK990" s="606"/>
      <c r="BL990" s="607" t="e">
        <f>BL989+(BL995*BL992)</f>
        <v>#DIV/0!</v>
      </c>
      <c r="BM990" s="607" t="e">
        <f>BM989+(BM995*BL992)</f>
        <v>#DIV/0!</v>
      </c>
      <c r="BN990" s="269"/>
      <c r="BO990" s="607" t="e">
        <f>BO989+(BO995*BO992)</f>
        <v>#DIV/0!</v>
      </c>
      <c r="BP990" s="607" t="e">
        <f>BP989+(BP995*BO992)</f>
        <v>#DIV/0!</v>
      </c>
      <c r="BQ990" s="269"/>
      <c r="BR990" s="607" t="e">
        <f>BR989+(BR995*BR992)</f>
        <v>#DIV/0!</v>
      </c>
      <c r="BS990" s="607" t="e">
        <f>BS989+(BS995*BR992)</f>
        <v>#DIV/0!</v>
      </c>
      <c r="BT990" s="269"/>
      <c r="BU990" s="607" t="e">
        <f>BU989+(BU995*BU992)</f>
        <v>#DIV/0!</v>
      </c>
      <c r="BV990" s="607" t="e">
        <f>BV989+(BV995*BU992)</f>
        <v>#DIV/0!</v>
      </c>
      <c r="BW990" s="269"/>
      <c r="BX990" s="481"/>
    </row>
    <row r="991" spans="1:76" s="2" customFormat="1" ht="15">
      <c r="A991" s="172"/>
      <c r="B991" s="302" t="s">
        <v>161</v>
      </c>
      <c r="C991" s="179"/>
      <c r="D991" s="854"/>
      <c r="E991" s="855"/>
      <c r="F991" s="855"/>
      <c r="G991" s="855"/>
      <c r="H991" s="855"/>
      <c r="I991" s="855"/>
      <c r="J991" s="856"/>
      <c r="K991" s="39"/>
      <c r="L991" s="39"/>
      <c r="M991" s="174"/>
      <c r="N991" s="174"/>
      <c r="O991" s="174"/>
      <c r="P991" s="174"/>
      <c r="Q991" s="366" t="s">
        <v>32</v>
      </c>
      <c r="R991" s="367" t="e">
        <f>IF($X991="Y",MIN(R969:R988),R989-$U991*R993)</f>
        <v>#DIV/0!</v>
      </c>
      <c r="S991" s="367" t="e">
        <f>IF($X991="Y",MIN(S969:S988),S989-$U991*S993)</f>
        <v>#DIV/0!</v>
      </c>
      <c r="T991" s="367" t="e">
        <f>IF($X991="Y",MIN(T969:T988),T989-$U991*T993)</f>
        <v>#DIV/0!</v>
      </c>
      <c r="U991" s="368">
        <v>1</v>
      </c>
      <c r="V991" s="50" t="s">
        <v>143</v>
      </c>
      <c r="W991" s="39"/>
      <c r="X991" s="369" t="s">
        <v>36</v>
      </c>
      <c r="Y991" s="605"/>
      <c r="Z991" s="5"/>
      <c r="AA991" s="5"/>
      <c r="AB991" s="5"/>
      <c r="AC991" s="5"/>
      <c r="AD991" s="5"/>
      <c r="AE991" s="5"/>
      <c r="AF991" s="5"/>
      <c r="AG991" s="5"/>
      <c r="AH991" s="5"/>
      <c r="AI991" s="5"/>
      <c r="AJ991" s="5"/>
      <c r="AK991" s="5"/>
      <c r="AL991" s="5"/>
      <c r="AM991" s="5"/>
      <c r="AN991" s="5"/>
      <c r="AO991" s="481"/>
      <c r="AP991" s="269"/>
      <c r="AQ991" s="269"/>
      <c r="AR991" s="269"/>
      <c r="AS991" s="606" t="s">
        <v>32</v>
      </c>
      <c r="AT991" s="607" t="e">
        <f>AT989-(AT995*AT993)</f>
        <v>#DIV/0!</v>
      </c>
      <c r="AU991" s="607" t="e">
        <f>AU989-(AU995*AT993)</f>
        <v>#DIV/0!</v>
      </c>
      <c r="AV991" s="606"/>
      <c r="AW991" s="607" t="e">
        <f>AW989-(AW995*AW993)</f>
        <v>#DIV/0!</v>
      </c>
      <c r="AX991" s="607" t="e">
        <f>AX989-(AX995*AW993)</f>
        <v>#DIV/0!</v>
      </c>
      <c r="AY991" s="269"/>
      <c r="AZ991" s="607" t="e">
        <f>AZ989-(AZ995*AZ993)</f>
        <v>#DIV/0!</v>
      </c>
      <c r="BA991" s="607" t="e">
        <f>BA989-(BA995*AZ993)</f>
        <v>#DIV/0!</v>
      </c>
      <c r="BB991" s="269"/>
      <c r="BC991" s="607" t="e">
        <f>BC989-(BC995*BC993)</f>
        <v>#DIV/0!</v>
      </c>
      <c r="BD991" s="607" t="e">
        <f>BD989-(BD995*BC993)</f>
        <v>#DIV/0!</v>
      </c>
      <c r="BE991" s="269"/>
      <c r="BF991" s="607" t="e">
        <f>BF989-(BF995*BF993)</f>
        <v>#DIV/0!</v>
      </c>
      <c r="BG991" s="607" t="e">
        <f>BG989-(BG995*BF993)</f>
        <v>#DIV/0!</v>
      </c>
      <c r="BH991" s="269"/>
      <c r="BI991" s="607" t="e">
        <f>BI989-(BI995*BI993)</f>
        <v>#DIV/0!</v>
      </c>
      <c r="BJ991" s="607" t="e">
        <f>BJ989-(BJ995*BI993)</f>
        <v>#DIV/0!</v>
      </c>
      <c r="BK991" s="606"/>
      <c r="BL991" s="607" t="e">
        <f>BL989-(BL995*BL993)</f>
        <v>#DIV/0!</v>
      </c>
      <c r="BM991" s="607" t="e">
        <f>BM989-(BM995*BL993)</f>
        <v>#DIV/0!</v>
      </c>
      <c r="BN991" s="269"/>
      <c r="BO991" s="607" t="e">
        <f>BO989-(BO995*BO993)</f>
        <v>#DIV/0!</v>
      </c>
      <c r="BP991" s="607" t="e">
        <f>BP989-(BP995*BO993)</f>
        <v>#DIV/0!</v>
      </c>
      <c r="BQ991" s="269"/>
      <c r="BR991" s="607" t="e">
        <f>BR989-(BR995*BR993)</f>
        <v>#DIV/0!</v>
      </c>
      <c r="BS991" s="607" t="e">
        <f>BS989-(BS995*BR993)</f>
        <v>#DIV/0!</v>
      </c>
      <c r="BT991" s="269"/>
      <c r="BU991" s="607" t="e">
        <f>BU989-(BU995*BU993)</f>
        <v>#DIV/0!</v>
      </c>
      <c r="BV991" s="607" t="e">
        <f>BV989-(BV995*BU993)</f>
        <v>#DIV/0!</v>
      </c>
      <c r="BW991" s="269"/>
      <c r="BX991" s="481"/>
    </row>
    <row r="992" spans="1:76" s="2" customFormat="1" ht="14">
      <c r="A992" s="172"/>
      <c r="B992" s="303"/>
      <c r="C992" s="179"/>
      <c r="D992" s="854"/>
      <c r="E992" s="855"/>
      <c r="F992" s="855"/>
      <c r="G992" s="855"/>
      <c r="H992" s="855"/>
      <c r="I992" s="855"/>
      <c r="J992" s="856"/>
      <c r="K992" s="174"/>
      <c r="L992" s="174"/>
      <c r="M992" s="174"/>
      <c r="N992" s="174"/>
      <c r="O992" s="174"/>
      <c r="P992" s="174"/>
      <c r="Q992" s="176" t="s">
        <v>10</v>
      </c>
      <c r="R992" s="263" t="e">
        <f>IF((0.67*R993)&gt;R989,"no","yes")</f>
        <v>#DIV/0!</v>
      </c>
      <c r="S992" s="263" t="e">
        <f>IF((0.67*S993)&gt;S989,"no","yes")</f>
        <v>#DIV/0!</v>
      </c>
      <c r="T992" s="263" t="e">
        <f>IF((0.67*T993)&gt;T989,"no","yes")</f>
        <v>#DIV/0!</v>
      </c>
      <c r="U992" s="174"/>
      <c r="V992" s="174"/>
      <c r="W992" s="174"/>
      <c r="Y992" s="605"/>
      <c r="Z992" s="5"/>
      <c r="AA992" s="5"/>
      <c r="AB992" s="5"/>
      <c r="AC992" s="5"/>
      <c r="AD992" s="5"/>
      <c r="AE992" s="5"/>
      <c r="AF992" s="5"/>
      <c r="AG992" s="5"/>
      <c r="AH992" s="5"/>
      <c r="AI992" s="5"/>
      <c r="AJ992" s="5"/>
      <c r="AK992" s="5"/>
      <c r="AL992" s="5"/>
      <c r="AM992" s="5"/>
      <c r="AN992" s="5"/>
      <c r="AO992" s="481"/>
      <c r="AP992" s="265"/>
      <c r="AQ992" s="265"/>
      <c r="AR992" s="849" t="s">
        <v>132</v>
      </c>
      <c r="AS992" s="850"/>
      <c r="AT992" s="609">
        <v>1</v>
      </c>
      <c r="AU992" s="265"/>
      <c r="AV992" s="619"/>
      <c r="AW992" s="609">
        <v>1</v>
      </c>
      <c r="AX992" s="265"/>
      <c r="AY992" s="265"/>
      <c r="AZ992" s="609">
        <v>1</v>
      </c>
      <c r="BA992" s="265"/>
      <c r="BB992" s="265"/>
      <c r="BC992" s="609">
        <v>1</v>
      </c>
      <c r="BD992" s="265"/>
      <c r="BE992" s="265"/>
      <c r="BF992" s="609">
        <v>1</v>
      </c>
      <c r="BG992" s="265"/>
      <c r="BH992" s="265"/>
      <c r="BI992" s="609">
        <v>1</v>
      </c>
      <c r="BJ992" s="265"/>
      <c r="BK992" s="606"/>
      <c r="BL992" s="609">
        <v>1</v>
      </c>
      <c r="BM992" s="265"/>
      <c r="BN992" s="265"/>
      <c r="BO992" s="609">
        <v>1</v>
      </c>
      <c r="BP992" s="265"/>
      <c r="BQ992" s="265"/>
      <c r="BR992" s="609">
        <v>1</v>
      </c>
      <c r="BS992" s="265"/>
      <c r="BT992" s="265"/>
      <c r="BU992" s="609">
        <v>1</v>
      </c>
      <c r="BV992" s="265"/>
      <c r="BW992" s="265"/>
      <c r="BX992" s="481"/>
    </row>
    <row r="993" spans="1:76" s="2" customFormat="1" ht="14">
      <c r="A993" s="172"/>
      <c r="B993" s="303"/>
      <c r="C993" s="179"/>
      <c r="D993" s="854"/>
      <c r="E993" s="855"/>
      <c r="F993" s="855"/>
      <c r="G993" s="855"/>
      <c r="H993" s="855"/>
      <c r="I993" s="855"/>
      <c r="J993" s="856"/>
      <c r="K993" s="174"/>
      <c r="L993" s="174"/>
      <c r="M993" s="50"/>
      <c r="N993" s="50"/>
      <c r="O993" s="174"/>
      <c r="P993" s="174"/>
      <c r="Q993" s="176" t="s">
        <v>11</v>
      </c>
      <c r="R993" s="263" t="e">
        <f>_xlfn.STDEV.P(R969:R988)</f>
        <v>#DIV/0!</v>
      </c>
      <c r="S993" s="263" t="e">
        <f t="array" ref="S993">IF(R997="Y",SQRT(SUM(IFERROR(N969:N988*(R969:R988-(S989))^2,0))/((COUNTIFS(N969:N988,"&lt;&gt;"&amp;"")-1)/COUNTIFS(N969:N988,"&lt;&gt;"&amp;"")*SUM(N969:N988))),_xlfn.STDEV.P(S969:S988))</f>
        <v>#DIV/0!</v>
      </c>
      <c r="T993" s="263" t="e">
        <f t="array" ref="T993">SQRT(SUM(IFERROR(N969:N988*(R969:R988-(T989))^2,0))/((COUNTIFS(N969:N988,"&lt;&gt;"&amp;"")-1)/COUNTIFS(N969:N988,"&lt;&gt;"&amp;"")*SUM(N969:N988)))</f>
        <v>#DIV/0!</v>
      </c>
      <c r="U993" s="174"/>
      <c r="V993" s="174"/>
      <c r="W993" s="174"/>
      <c r="Y993" s="605"/>
      <c r="Z993" s="5"/>
      <c r="AA993" s="5"/>
      <c r="AB993" s="5"/>
      <c r="AC993" s="5"/>
      <c r="AD993" s="5"/>
      <c r="AE993" s="5"/>
      <c r="AF993" s="5"/>
      <c r="AG993" s="5"/>
      <c r="AH993" s="5"/>
      <c r="AI993" s="5"/>
      <c r="AJ993" s="5"/>
      <c r="AK993" s="5"/>
      <c r="AL993" s="5"/>
      <c r="AM993" s="5"/>
      <c r="AN993" s="5"/>
      <c r="AO993" s="481"/>
      <c r="AP993" s="265"/>
      <c r="AQ993" s="265"/>
      <c r="AR993" s="849"/>
      <c r="AS993" s="850"/>
      <c r="AT993" s="609">
        <v>1</v>
      </c>
      <c r="AU993" s="265"/>
      <c r="AV993" s="619"/>
      <c r="AW993" s="609">
        <v>1</v>
      </c>
      <c r="AX993" s="265"/>
      <c r="AY993" s="265"/>
      <c r="AZ993" s="609">
        <v>1</v>
      </c>
      <c r="BA993" s="265"/>
      <c r="BB993" s="265"/>
      <c r="BC993" s="609">
        <v>1</v>
      </c>
      <c r="BD993" s="265"/>
      <c r="BE993" s="265"/>
      <c r="BF993" s="609">
        <v>1</v>
      </c>
      <c r="BG993" s="265"/>
      <c r="BH993" s="265"/>
      <c r="BI993" s="609">
        <v>1</v>
      </c>
      <c r="BJ993" s="265"/>
      <c r="BK993" s="606"/>
      <c r="BL993" s="609">
        <v>1</v>
      </c>
      <c r="BM993" s="265"/>
      <c r="BN993" s="265"/>
      <c r="BO993" s="609">
        <v>1</v>
      </c>
      <c r="BP993" s="265"/>
      <c r="BQ993" s="265"/>
      <c r="BR993" s="609">
        <v>1</v>
      </c>
      <c r="BS993" s="265"/>
      <c r="BT993" s="265"/>
      <c r="BU993" s="609">
        <v>1</v>
      </c>
      <c r="BV993" s="265"/>
      <c r="BW993" s="265"/>
      <c r="BX993" s="481"/>
    </row>
    <row r="994" spans="1:76" s="2" customFormat="1" ht="14">
      <c r="A994" s="174"/>
      <c r="B994" s="265"/>
      <c r="C994" s="159"/>
      <c r="D994" s="854"/>
      <c r="E994" s="855"/>
      <c r="F994" s="855"/>
      <c r="G994" s="855"/>
      <c r="H994" s="855"/>
      <c r="I994" s="855"/>
      <c r="J994" s="856"/>
      <c r="K994" s="174"/>
      <c r="L994" s="174"/>
      <c r="M994" s="174"/>
      <c r="N994" s="174"/>
      <c r="O994" s="174"/>
      <c r="P994" s="174"/>
      <c r="Q994" s="183" t="s">
        <v>98</v>
      </c>
      <c r="R994" s="264">
        <f>COUNTIF(R969:R988,"&gt;0")</f>
        <v>0</v>
      </c>
      <c r="S994" s="264">
        <f>COUNTIF(S969:S988,"&gt;0")</f>
        <v>0</v>
      </c>
      <c r="T994" s="265"/>
      <c r="U994" s="184" t="s">
        <v>55</v>
      </c>
      <c r="V994" s="174"/>
      <c r="W994" s="174"/>
      <c r="Y994" s="526"/>
      <c r="Z994" s="5"/>
      <c r="AA994" s="5"/>
      <c r="AB994" s="5"/>
      <c r="AC994" s="5"/>
      <c r="AD994" s="5"/>
      <c r="AE994" s="5"/>
      <c r="AF994" s="5"/>
      <c r="AG994" s="5"/>
      <c r="AH994" s="5"/>
      <c r="AI994" s="5"/>
      <c r="AJ994" s="5"/>
      <c r="AK994" s="5"/>
      <c r="AL994" s="5"/>
      <c r="AM994" s="5"/>
      <c r="AN994" s="5"/>
      <c r="AO994" s="481"/>
      <c r="AP994" s="265"/>
      <c r="AQ994" s="265"/>
      <c r="AR994" s="265"/>
      <c r="AS994" s="606" t="s">
        <v>10</v>
      </c>
      <c r="AT994" s="607" t="e">
        <f>IF((0.67*AT995)&gt;AT989,"no","yes")</f>
        <v>#DIV/0!</v>
      </c>
      <c r="AU994" s="607" t="e">
        <f>IF((0.67*AU995)&gt;AU989,"no","yes")</f>
        <v>#DIV/0!</v>
      </c>
      <c r="AV994" s="606"/>
      <c r="AW994" s="607" t="e">
        <f>IF((0.67*AW995)&gt;AW989,"no","yes")</f>
        <v>#DIV/0!</v>
      </c>
      <c r="AX994" s="607" t="e">
        <f>IF((0.67*AX995)&gt;AX989,"no","yes")</f>
        <v>#DIV/0!</v>
      </c>
      <c r="AY994" s="265"/>
      <c r="AZ994" s="607" t="e">
        <f>IF((0.67*AZ995)&gt;AZ989,"no","yes")</f>
        <v>#DIV/0!</v>
      </c>
      <c r="BA994" s="607" t="e">
        <f>IF((0.67*BA995)&gt;BA989,"no","yes")</f>
        <v>#DIV/0!</v>
      </c>
      <c r="BB994" s="265"/>
      <c r="BC994" s="607" t="e">
        <f>IF((0.67*BC995)&gt;BC989,"no","yes")</f>
        <v>#DIV/0!</v>
      </c>
      <c r="BD994" s="607" t="e">
        <f>IF((0.67*BD995)&gt;BD989,"no","yes")</f>
        <v>#DIV/0!</v>
      </c>
      <c r="BE994" s="265"/>
      <c r="BF994" s="607" t="e">
        <f>IF((0.67*BF995)&gt;BF989,"no","yes")</f>
        <v>#DIV/0!</v>
      </c>
      <c r="BG994" s="607" t="e">
        <f>IF((0.67*BG995)&gt;BG989,"no","yes")</f>
        <v>#DIV/0!</v>
      </c>
      <c r="BH994" s="265"/>
      <c r="BI994" s="607" t="e">
        <f>IF((0.67*BI995)&gt;BI989,"no","yes")</f>
        <v>#DIV/0!</v>
      </c>
      <c r="BJ994" s="607" t="e">
        <f>IF((0.67*BJ995)&gt;BJ989,"no","yes")</f>
        <v>#DIV/0!</v>
      </c>
      <c r="BK994" s="611"/>
      <c r="BL994" s="607" t="e">
        <f>IF((0.67*BL995)&gt;BL989,"no","yes")</f>
        <v>#DIV/0!</v>
      </c>
      <c r="BM994" s="607" t="e">
        <f>IF((0.67*BM995)&gt;BM989,"no","yes")</f>
        <v>#DIV/0!</v>
      </c>
      <c r="BN994" s="265"/>
      <c r="BO994" s="607" t="e">
        <f>IF((0.67*BO995)&gt;BO989,"no","yes")</f>
        <v>#DIV/0!</v>
      </c>
      <c r="BP994" s="607" t="e">
        <f>IF((0.67*BP995)&gt;BP989,"no","yes")</f>
        <v>#DIV/0!</v>
      </c>
      <c r="BQ994" s="265"/>
      <c r="BR994" s="607" t="e">
        <f>IF((0.67*BR995)&gt;BR989,"no","yes")</f>
        <v>#DIV/0!</v>
      </c>
      <c r="BS994" s="607" t="e">
        <f>IF((0.67*BS995)&gt;BS989,"no","yes")</f>
        <v>#DIV/0!</v>
      </c>
      <c r="BT994" s="265"/>
      <c r="BU994" s="607" t="e">
        <f>IF((0.67*BU995)&gt;BU989,"no","yes")</f>
        <v>#DIV/0!</v>
      </c>
      <c r="BV994" s="607" t="e">
        <f>IF((0.67*BV995)&gt;BV989,"no","yes")</f>
        <v>#DIV/0!</v>
      </c>
      <c r="BW994" s="265"/>
      <c r="BX994" s="481"/>
    </row>
    <row r="995" spans="1:76" s="2" customFormat="1" ht="14">
      <c r="B995" s="5"/>
      <c r="C995" s="172"/>
      <c r="D995" s="854"/>
      <c r="E995" s="855"/>
      <c r="F995" s="855"/>
      <c r="G995" s="855"/>
      <c r="H995" s="855"/>
      <c r="I995" s="855"/>
      <c r="J995" s="856"/>
      <c r="K995" s="174"/>
      <c r="L995" s="174"/>
      <c r="M995" s="174"/>
      <c r="N995" s="174"/>
      <c r="O995" s="174"/>
      <c r="P995" s="174"/>
      <c r="Q995" s="174"/>
      <c r="R995" s="271"/>
      <c r="S995" s="267"/>
      <c r="T995" s="267"/>
      <c r="U995" s="185"/>
      <c r="V995" s="186"/>
      <c r="W995" s="187"/>
      <c r="Y995" s="526"/>
      <c r="Z995" s="5"/>
      <c r="AA995" s="5"/>
      <c r="AB995" s="5"/>
      <c r="AC995" s="5"/>
      <c r="AD995" s="5"/>
      <c r="AE995" s="5"/>
      <c r="AF995" s="5"/>
      <c r="AG995" s="5"/>
      <c r="AH995" s="5"/>
      <c r="AI995" s="5"/>
      <c r="AJ995" s="5"/>
      <c r="AK995" s="5"/>
      <c r="AL995" s="5"/>
      <c r="AM995" s="5"/>
      <c r="AN995" s="5"/>
      <c r="AO995" s="481"/>
      <c r="AP995" s="265"/>
      <c r="AQ995" s="265"/>
      <c r="AR995" s="265"/>
      <c r="AS995" s="606" t="s">
        <v>11</v>
      </c>
      <c r="AT995" s="607" t="e">
        <f>_xlfn.STDEV.P(AT969:AT988)</f>
        <v>#DIV/0!</v>
      </c>
      <c r="AU995" s="607" t="e">
        <f>_xlfn.STDEV.P(AU969:AU988)</f>
        <v>#DIV/0!</v>
      </c>
      <c r="AV995" s="606"/>
      <c r="AW995" s="607" t="e">
        <f>_xlfn.STDEV.P(AW969:AW988)</f>
        <v>#DIV/0!</v>
      </c>
      <c r="AX995" s="607" t="e">
        <f>_xlfn.STDEV.P(AX969:AX988)</f>
        <v>#DIV/0!</v>
      </c>
      <c r="AY995" s="265"/>
      <c r="AZ995" s="607" t="e">
        <f>_xlfn.STDEV.P(AZ969:AZ988)</f>
        <v>#DIV/0!</v>
      </c>
      <c r="BA995" s="607" t="e">
        <f>_xlfn.STDEV.P(BA969:BA988)</f>
        <v>#DIV/0!</v>
      </c>
      <c r="BB995" s="265"/>
      <c r="BC995" s="607" t="e">
        <f>_xlfn.STDEV.P(BC969:BC988)</f>
        <v>#DIV/0!</v>
      </c>
      <c r="BD995" s="607" t="e">
        <f>_xlfn.STDEV.P(BD969:BD988)</f>
        <v>#DIV/0!</v>
      </c>
      <c r="BE995" s="265"/>
      <c r="BF995" s="607" t="e">
        <f>_xlfn.STDEV.P(BF969:BF988)</f>
        <v>#DIV/0!</v>
      </c>
      <c r="BG995" s="607" t="e">
        <f>_xlfn.STDEV.P(BG969:BG988)</f>
        <v>#DIV/0!</v>
      </c>
      <c r="BH995" s="265"/>
      <c r="BI995" s="607" t="e">
        <f>_xlfn.STDEV.P(BI969:BI988)</f>
        <v>#DIV/0!</v>
      </c>
      <c r="BJ995" s="607" t="e">
        <f>_xlfn.STDEV.P(BJ969:BJ988)</f>
        <v>#DIV/0!</v>
      </c>
      <c r="BK995" s="265"/>
      <c r="BL995" s="607" t="e">
        <f>_xlfn.STDEV.P(BL969:BL988)</f>
        <v>#DIV/0!</v>
      </c>
      <c r="BM995" s="607" t="e">
        <f>_xlfn.STDEV.P(BM969:BM988)</f>
        <v>#DIV/0!</v>
      </c>
      <c r="BN995" s="265"/>
      <c r="BO995" s="607" t="e">
        <f>_xlfn.STDEV.P(BO969:BO988)</f>
        <v>#DIV/0!</v>
      </c>
      <c r="BP995" s="607" t="e">
        <f>_xlfn.STDEV.P(BP969:BP988)</f>
        <v>#DIV/0!</v>
      </c>
      <c r="BQ995" s="265"/>
      <c r="BR995" s="607" t="e">
        <f>_xlfn.STDEV.P(BR969:BR988)</f>
        <v>#DIV/0!</v>
      </c>
      <c r="BS995" s="607" t="e">
        <f>_xlfn.STDEV.P(BS969:BS988)</f>
        <v>#DIV/0!</v>
      </c>
      <c r="BT995" s="265"/>
      <c r="BU995" s="607" t="e">
        <f>_xlfn.STDEV.P(BU969:BU988)</f>
        <v>#DIV/0!</v>
      </c>
      <c r="BV995" s="607" t="e">
        <f>_xlfn.STDEV.P(BV969:BV988)</f>
        <v>#DIV/0!</v>
      </c>
      <c r="BW995" s="5"/>
      <c r="BX995" s="481"/>
    </row>
    <row r="996" spans="1:76" s="2" customFormat="1" ht="14">
      <c r="B996" s="5"/>
      <c r="C996" s="172"/>
      <c r="D996" s="854"/>
      <c r="E996" s="855"/>
      <c r="F996" s="855"/>
      <c r="G996" s="855"/>
      <c r="H996" s="855"/>
      <c r="I996" s="855"/>
      <c r="J996" s="856"/>
      <c r="K996" s="174"/>
      <c r="L996" s="174"/>
      <c r="M996" s="174"/>
      <c r="N996" s="174"/>
      <c r="O996" s="174"/>
      <c r="P996" s="174"/>
      <c r="Q996" s="174"/>
      <c r="R996" s="234" t="s">
        <v>137</v>
      </c>
      <c r="S996" s="165"/>
      <c r="T996" s="174"/>
      <c r="U996" s="189"/>
      <c r="V996" s="190"/>
      <c r="W996" s="191"/>
      <c r="Y996" s="526"/>
      <c r="Z996" s="5"/>
      <c r="AA996" s="5"/>
      <c r="AB996" s="5"/>
      <c r="AC996" s="5"/>
      <c r="AD996" s="5"/>
      <c r="AE996" s="5"/>
      <c r="AF996" s="5"/>
      <c r="AG996" s="5"/>
      <c r="AH996" s="5"/>
      <c r="AI996" s="5"/>
      <c r="AJ996" s="5"/>
      <c r="AK996" s="5"/>
      <c r="AL996" s="5"/>
      <c r="AM996" s="5"/>
      <c r="AN996" s="5"/>
      <c r="AO996" s="481"/>
      <c r="AP996" s="265"/>
      <c r="AQ996" s="265"/>
      <c r="AR996" s="265"/>
      <c r="AS996" s="611" t="s">
        <v>98</v>
      </c>
      <c r="AT996" s="612">
        <f>COUNTIF(AT969:AT988,"&gt;0")</f>
        <v>0</v>
      </c>
      <c r="AU996" s="612">
        <f>COUNTIF(AU969:AU988,"&gt;0")</f>
        <v>0</v>
      </c>
      <c r="AV996" s="611"/>
      <c r="AW996" s="612">
        <f>COUNTIF(AW969:AW988,"&gt;0")</f>
        <v>0</v>
      </c>
      <c r="AX996" s="612">
        <f>COUNTIF(AX969:AX988,"&gt;0")</f>
        <v>0</v>
      </c>
      <c r="AY996" s="265"/>
      <c r="AZ996" s="612">
        <f>COUNTIF(AZ969:AZ988,"&gt;0")</f>
        <v>0</v>
      </c>
      <c r="BA996" s="612">
        <f>COUNTIF(BA969:BA988,"&gt;0")</f>
        <v>0</v>
      </c>
      <c r="BB996" s="265"/>
      <c r="BC996" s="612">
        <f>COUNTIF(BC969:BC988,"&gt;0")</f>
        <v>0</v>
      </c>
      <c r="BD996" s="612">
        <f>COUNTIF(BD969:BD988,"&gt;0")</f>
        <v>0</v>
      </c>
      <c r="BE996" s="265"/>
      <c r="BF996" s="612">
        <f>COUNTIF(BF969:BF988,"&gt;0")</f>
        <v>0</v>
      </c>
      <c r="BG996" s="612">
        <f>COUNTIF(BG969:BG988,"&gt;0")</f>
        <v>0</v>
      </c>
      <c r="BH996" s="265"/>
      <c r="BI996" s="612">
        <f>COUNTIF(BI969:BI988,"&gt;0")</f>
        <v>0</v>
      </c>
      <c r="BJ996" s="612">
        <f>COUNTIF(BJ969:BJ988,"&gt;0")</f>
        <v>0</v>
      </c>
      <c r="BK996" s="265"/>
      <c r="BL996" s="612">
        <f>COUNTIF(BL969:BL988,"&gt;0")</f>
        <v>0</v>
      </c>
      <c r="BM996" s="612">
        <f>COUNTIF(BM969:BM988,"&gt;0")</f>
        <v>0</v>
      </c>
      <c r="BN996" s="265"/>
      <c r="BO996" s="612">
        <f>COUNTIF(BO969:BO988,"&gt;0")</f>
        <v>0</v>
      </c>
      <c r="BP996" s="612">
        <f>COUNTIF(BP969:BP988,"&gt;0")</f>
        <v>0</v>
      </c>
      <c r="BQ996" s="265"/>
      <c r="BR996" s="612">
        <f>COUNTIF(BR969:BR988,"&gt;0")</f>
        <v>0</v>
      </c>
      <c r="BS996" s="612">
        <f>COUNTIF(BS969:BS988,"&gt;0")</f>
        <v>0</v>
      </c>
      <c r="BT996" s="265"/>
      <c r="BU996" s="612">
        <f>COUNTIF(BU969:BU988,"&gt;0")</f>
        <v>0</v>
      </c>
      <c r="BV996" s="612">
        <f>COUNTIF(BV969:BV988,"&gt;0")</f>
        <v>0</v>
      </c>
      <c r="BW996" s="5"/>
      <c r="BX996" s="481"/>
    </row>
    <row r="997" spans="1:76" s="2" customFormat="1" ht="14">
      <c r="B997" s="5"/>
      <c r="C997" s="172"/>
      <c r="D997" s="854"/>
      <c r="E997" s="855"/>
      <c r="F997" s="855"/>
      <c r="G997" s="855"/>
      <c r="H997" s="855"/>
      <c r="I997" s="855"/>
      <c r="J997" s="856"/>
      <c r="K997" s="174"/>
      <c r="L997" s="174"/>
      <c r="M997" s="174"/>
      <c r="N997" s="174"/>
      <c r="O997" s="174"/>
      <c r="P997" s="174"/>
      <c r="Q997" s="174"/>
      <c r="R997" s="192" t="s">
        <v>36</v>
      </c>
      <c r="S997" s="165"/>
      <c r="T997" s="174"/>
      <c r="U997" s="189"/>
      <c r="V997" s="190"/>
      <c r="W997" s="191"/>
      <c r="Y997" s="526"/>
      <c r="Z997" s="5"/>
      <c r="AA997" s="5"/>
      <c r="AB997" s="5"/>
      <c r="AC997" s="5"/>
      <c r="AD997" s="5"/>
      <c r="AE997" s="5"/>
      <c r="AF997" s="5"/>
      <c r="AG997" s="5"/>
      <c r="AH997" s="5"/>
      <c r="AI997" s="5"/>
      <c r="AJ997" s="5"/>
      <c r="AK997" s="5"/>
      <c r="AL997" s="5"/>
      <c r="AM997" s="5"/>
      <c r="AN997" s="5"/>
      <c r="AO997" s="481"/>
      <c r="AP997" s="5"/>
      <c r="AQ997" s="5"/>
      <c r="AR997" s="5"/>
      <c r="AS997" s="310"/>
      <c r="AT997" s="310"/>
      <c r="AU997" s="310"/>
      <c r="AV997" s="310"/>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481"/>
    </row>
    <row r="998" spans="1:76" s="2" customFormat="1" ht="14">
      <c r="B998" s="5"/>
      <c r="C998" s="172"/>
      <c r="D998" s="854"/>
      <c r="E998" s="855"/>
      <c r="F998" s="855"/>
      <c r="G998" s="855"/>
      <c r="H998" s="855"/>
      <c r="I998" s="855"/>
      <c r="J998" s="856"/>
      <c r="K998" s="174"/>
      <c r="L998" s="174"/>
      <c r="M998" s="174"/>
      <c r="N998" s="174"/>
      <c r="O998" s="174"/>
      <c r="P998" s="174"/>
      <c r="Q998" s="174"/>
      <c r="R998" s="174"/>
      <c r="S998" s="165"/>
      <c r="T998" s="174"/>
      <c r="U998" s="193"/>
      <c r="V998" s="194"/>
      <c r="W998" s="195"/>
      <c r="Y998" s="526"/>
      <c r="Z998" s="5"/>
      <c r="AA998" s="5"/>
      <c r="AB998" s="5"/>
      <c r="AC998" s="5"/>
      <c r="AD998" s="5"/>
      <c r="AE998" s="5"/>
      <c r="AF998" s="5"/>
      <c r="AG998" s="5"/>
      <c r="AH998" s="5"/>
      <c r="AI998" s="5"/>
      <c r="AJ998" s="5"/>
      <c r="AK998" s="5"/>
      <c r="AL998" s="5"/>
      <c r="AM998" s="5"/>
      <c r="AN998" s="5"/>
      <c r="AO998" s="481"/>
      <c r="AP998" s="5"/>
      <c r="AQ998" s="5"/>
      <c r="AR998" s="5"/>
      <c r="AS998" s="310"/>
      <c r="AT998" s="310"/>
      <c r="AU998" s="310"/>
      <c r="AV998" s="310"/>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481"/>
    </row>
    <row r="999" spans="1:76" s="2" customFormat="1" ht="26.25" customHeight="1">
      <c r="A999" s="182" t="str">
        <f ca="1">HYPERLINK("#"&amp;"'"&amp;A$1&amp;"'!a1","Back to top")</f>
        <v>Back to top</v>
      </c>
      <c r="B999" s="304"/>
      <c r="C999" s="174"/>
      <c r="D999" s="857"/>
      <c r="E999" s="858"/>
      <c r="F999" s="858"/>
      <c r="G999" s="858"/>
      <c r="H999" s="858"/>
      <c r="I999" s="858"/>
      <c r="J999" s="859"/>
      <c r="S999" s="83"/>
      <c r="T999" s="174"/>
      <c r="U999" s="174"/>
      <c r="V999" s="174"/>
      <c r="W999" s="174"/>
      <c r="Y999" s="526"/>
      <c r="Z999" s="5"/>
      <c r="AA999" s="5"/>
      <c r="AB999" s="5"/>
      <c r="AC999" s="5"/>
      <c r="AD999" s="5"/>
      <c r="AE999" s="5"/>
      <c r="AF999" s="5"/>
      <c r="AG999" s="5"/>
      <c r="AH999" s="5"/>
      <c r="AI999" s="5"/>
      <c r="AJ999" s="5"/>
      <c r="AK999" s="5"/>
      <c r="AL999" s="5"/>
      <c r="AM999" s="5"/>
      <c r="AN999" s="5"/>
      <c r="AO999" s="615"/>
      <c r="AP999" s="627"/>
      <c r="AQ999" s="627"/>
      <c r="AR999" s="626"/>
      <c r="AS999" s="626"/>
      <c r="AT999" s="626"/>
      <c r="AU999" s="626"/>
      <c r="AV999" s="626"/>
      <c r="AW999" s="626"/>
      <c r="AX999" s="626"/>
      <c r="AY999" s="626"/>
      <c r="AZ999" s="626"/>
      <c r="BA999" s="626"/>
      <c r="BB999" s="626"/>
      <c r="BC999" s="626"/>
      <c r="BD999" s="626"/>
      <c r="BE999" s="626"/>
      <c r="BF999" s="626"/>
      <c r="BG999" s="626"/>
      <c r="BH999" s="626"/>
      <c r="BI999" s="626"/>
      <c r="BJ999" s="626"/>
      <c r="BK999" s="626"/>
      <c r="BL999" s="626"/>
      <c r="BM999" s="626"/>
      <c r="BN999" s="626"/>
      <c r="BO999" s="626"/>
      <c r="BP999" s="626"/>
      <c r="BQ999" s="626"/>
      <c r="BR999" s="626"/>
      <c r="BS999" s="626"/>
      <c r="BT999" s="626"/>
      <c r="BU999" s="626"/>
      <c r="BV999" s="626"/>
      <c r="BW999" s="626"/>
      <c r="BX999" s="615"/>
    </row>
    <row r="1000" spans="1:76" s="2" customFormat="1" ht="14">
      <c r="B1000" s="5"/>
      <c r="S1000" s="83"/>
      <c r="T1000" s="83"/>
      <c r="U1000" s="83"/>
      <c r="Y1000" s="526"/>
      <c r="Z1000" s="5"/>
      <c r="AA1000" s="5"/>
      <c r="AB1000" s="5"/>
      <c r="AC1000" s="5"/>
      <c r="AD1000" s="5"/>
      <c r="AE1000" s="5"/>
      <c r="AF1000" s="5"/>
      <c r="AG1000" s="5"/>
      <c r="AH1000" s="5"/>
      <c r="AI1000" s="5"/>
      <c r="AJ1000" s="5"/>
      <c r="AK1000" s="5"/>
      <c r="AL1000" s="5"/>
      <c r="AM1000" s="5"/>
      <c r="AN1000" s="5"/>
      <c r="AO1000" s="481"/>
      <c r="AP1000" s="310"/>
      <c r="AQ1000" s="310"/>
      <c r="AR1000" s="310"/>
      <c r="AS1000" s="310"/>
      <c r="AT1000" s="310"/>
      <c r="AU1000" s="310"/>
      <c r="AV1000" s="310"/>
      <c r="AW1000" s="310"/>
      <c r="AX1000" s="310"/>
      <c r="AY1000" s="310"/>
      <c r="AZ1000" s="310"/>
      <c r="BA1000" s="310"/>
      <c r="BB1000" s="310"/>
      <c r="BC1000" s="310"/>
      <c r="BD1000" s="310"/>
      <c r="BE1000" s="310"/>
      <c r="BF1000" s="310"/>
      <c r="BG1000" s="310"/>
      <c r="BH1000" s="310"/>
      <c r="BI1000" s="310"/>
      <c r="BJ1000" s="310"/>
      <c r="BK1000" s="310"/>
      <c r="BL1000" s="310"/>
      <c r="BM1000" s="310"/>
      <c r="BN1000" s="310"/>
      <c r="BO1000" s="310"/>
      <c r="BP1000" s="310"/>
      <c r="BQ1000" s="310"/>
      <c r="BR1000" s="310"/>
      <c r="BS1000" s="310"/>
      <c r="BT1000" s="310"/>
      <c r="BU1000" s="310"/>
      <c r="BV1000" s="310"/>
      <c r="BW1000" s="310"/>
      <c r="BX1000" s="481"/>
    </row>
    <row r="1001" spans="1:76" s="2" customFormat="1" ht="14">
      <c r="B1001" s="5"/>
      <c r="S1001" s="83"/>
      <c r="T1001" s="83"/>
      <c r="U1001" s="83"/>
      <c r="V1001" s="83"/>
      <c r="Y1001" s="526"/>
      <c r="Z1001" s="5"/>
      <c r="AA1001" s="5"/>
      <c r="AB1001" s="5"/>
      <c r="AC1001" s="5"/>
      <c r="AD1001" s="5"/>
      <c r="AE1001" s="5"/>
      <c r="AF1001" s="5"/>
      <c r="AG1001" s="5"/>
      <c r="AH1001" s="5"/>
      <c r="AI1001" s="5"/>
      <c r="AJ1001" s="5"/>
      <c r="AK1001" s="5"/>
      <c r="AL1001" s="5"/>
      <c r="AM1001" s="5"/>
      <c r="AN1001" s="5"/>
      <c r="AO1001" s="481"/>
      <c r="AP1001" s="310"/>
      <c r="AQ1001" s="310"/>
      <c r="AR1001" s="310"/>
      <c r="AS1001" s="310"/>
      <c r="AT1001" s="310"/>
      <c r="AU1001" s="310"/>
      <c r="AV1001" s="310"/>
      <c r="AW1001" s="310"/>
      <c r="AX1001" s="310"/>
      <c r="AY1001" s="310"/>
      <c r="AZ1001" s="310"/>
      <c r="BA1001" s="310"/>
      <c r="BB1001" s="310"/>
      <c r="BC1001" s="310"/>
      <c r="BD1001" s="310"/>
      <c r="BE1001" s="310"/>
      <c r="BF1001" s="310"/>
      <c r="BG1001" s="310"/>
      <c r="BH1001" s="310"/>
      <c r="BI1001" s="310"/>
      <c r="BJ1001" s="310"/>
      <c r="BK1001" s="310"/>
      <c r="BL1001" s="310"/>
      <c r="BM1001" s="310"/>
      <c r="BN1001" s="310"/>
      <c r="BO1001" s="310"/>
      <c r="BP1001" s="310"/>
      <c r="BQ1001" s="310"/>
      <c r="BR1001" s="310"/>
      <c r="BS1001" s="310"/>
      <c r="BT1001" s="310"/>
      <c r="BU1001" s="310"/>
      <c r="BV1001" s="310"/>
      <c r="BW1001" s="310"/>
      <c r="BX1001" s="481"/>
    </row>
    <row r="1002" spans="1:76" s="2" customFormat="1" ht="18">
      <c r="S1002" s="83"/>
      <c r="T1002" s="174"/>
      <c r="U1002" s="174"/>
      <c r="V1002" s="174"/>
      <c r="W1002" s="174"/>
      <c r="Y1002" s="526"/>
      <c r="Z1002" s="5"/>
      <c r="AA1002" s="5"/>
      <c r="AB1002" s="5"/>
      <c r="AC1002" s="5"/>
      <c r="AD1002" s="5"/>
      <c r="AE1002" s="5"/>
      <c r="AF1002" s="5"/>
      <c r="AG1002" s="5"/>
      <c r="AH1002" s="5"/>
      <c r="AI1002" s="5"/>
      <c r="AJ1002" s="5"/>
      <c r="AK1002" s="5"/>
      <c r="AL1002" s="5"/>
      <c r="AM1002" s="5"/>
      <c r="AN1002" s="5"/>
      <c r="AO1002" s="615"/>
      <c r="AP1002" s="627"/>
      <c r="AQ1002" s="627"/>
      <c r="AR1002" s="626"/>
      <c r="AS1002" s="626"/>
      <c r="AT1002" s="626"/>
      <c r="AU1002" s="626"/>
      <c r="AV1002" s="626"/>
      <c r="AW1002" s="626"/>
      <c r="AX1002" s="626"/>
      <c r="AY1002" s="626"/>
      <c r="AZ1002" s="626"/>
      <c r="BA1002" s="626"/>
      <c r="BB1002" s="626"/>
      <c r="BC1002" s="626"/>
      <c r="BD1002" s="626"/>
      <c r="BE1002" s="626"/>
      <c r="BF1002" s="626"/>
      <c r="BG1002" s="626"/>
      <c r="BH1002" s="626"/>
      <c r="BI1002" s="626"/>
      <c r="BJ1002" s="626"/>
      <c r="BK1002" s="626"/>
      <c r="BL1002" s="626"/>
      <c r="BM1002" s="626"/>
      <c r="BN1002" s="626"/>
      <c r="BO1002" s="626"/>
      <c r="BP1002" s="626"/>
      <c r="BQ1002" s="626"/>
      <c r="BR1002" s="626"/>
      <c r="BS1002" s="626"/>
      <c r="BT1002" s="626"/>
      <c r="BU1002" s="626"/>
      <c r="BV1002" s="626"/>
      <c r="BW1002" s="626"/>
      <c r="BX1002" s="615"/>
    </row>
    <row r="1003" spans="1:76">
      <c r="A1003" s="243"/>
      <c r="B1003" s="243"/>
      <c r="V1003" s="11"/>
      <c r="Y1003" s="416"/>
    </row>
    <row r="1004" spans="1:76" s="220" customFormat="1" ht="28">
      <c r="A1004" s="219" t="s">
        <v>155</v>
      </c>
      <c r="B1004" s="307"/>
      <c r="S1004" s="221"/>
      <c r="T1004" s="221"/>
      <c r="U1004" s="221"/>
      <c r="V1004" s="221"/>
      <c r="Y1004" s="628"/>
      <c r="Z1004" s="628"/>
      <c r="AA1004" s="628"/>
      <c r="AB1004" s="628"/>
      <c r="AC1004" s="628"/>
      <c r="AD1004" s="628"/>
      <c r="AE1004" s="628"/>
      <c r="AF1004" s="628"/>
      <c r="AG1004" s="628"/>
      <c r="AH1004" s="628"/>
      <c r="AI1004" s="628"/>
      <c r="AJ1004" s="628"/>
      <c r="AK1004" s="628"/>
      <c r="AL1004" s="628"/>
      <c r="AM1004" s="628"/>
      <c r="AN1004" s="628"/>
      <c r="AO1004" s="628"/>
      <c r="AP1004" s="629"/>
      <c r="AQ1004" s="629"/>
      <c r="AR1004" s="629"/>
      <c r="AS1004" s="629"/>
      <c r="AT1004" s="629"/>
      <c r="AU1004" s="629"/>
      <c r="AV1004" s="629"/>
      <c r="AW1004" s="629"/>
      <c r="AX1004" s="629"/>
      <c r="AY1004" s="629"/>
      <c r="AZ1004" s="629"/>
      <c r="BA1004" s="629"/>
      <c r="BB1004" s="629"/>
      <c r="BC1004" s="629"/>
      <c r="BD1004" s="629"/>
      <c r="BE1004" s="629"/>
      <c r="BF1004" s="629"/>
      <c r="BG1004" s="629"/>
      <c r="BH1004" s="629"/>
      <c r="BI1004" s="629"/>
      <c r="BJ1004" s="629"/>
      <c r="BK1004" s="629"/>
      <c r="BL1004" s="629"/>
      <c r="BM1004" s="629"/>
      <c r="BN1004" s="629"/>
      <c r="BO1004" s="629"/>
      <c r="BP1004" s="629"/>
      <c r="BQ1004" s="629"/>
      <c r="BR1004" s="629"/>
      <c r="BS1004" s="629"/>
      <c r="BT1004" s="629"/>
      <c r="BU1004" s="629"/>
      <c r="BV1004" s="629"/>
      <c r="BW1004" s="629"/>
      <c r="BX1004" s="628"/>
    </row>
    <row r="1005" spans="1:76" s="83" customFormat="1" ht="14">
      <c r="A1005" s="182"/>
      <c r="B1005" s="304"/>
      <c r="Y1005" s="526"/>
      <c r="Z1005" s="270"/>
      <c r="AA1005" s="270"/>
      <c r="AB1005" s="270"/>
      <c r="AC1005" s="270"/>
      <c r="AD1005" s="270"/>
      <c r="AE1005" s="270"/>
      <c r="AF1005" s="270"/>
      <c r="AG1005" s="270"/>
      <c r="AH1005" s="270"/>
      <c r="AI1005" s="270"/>
      <c r="AJ1005" s="270"/>
      <c r="AK1005" s="270"/>
      <c r="AL1005" s="270"/>
      <c r="AM1005" s="270"/>
      <c r="AN1005" s="270"/>
      <c r="AO1005" s="526"/>
      <c r="AP1005" s="310"/>
      <c r="AQ1005" s="310"/>
      <c r="AR1005" s="310"/>
      <c r="AS1005" s="310"/>
      <c r="AT1005" s="310"/>
      <c r="AU1005" s="310"/>
      <c r="AV1005" s="310"/>
      <c r="AW1005" s="310"/>
      <c r="AX1005" s="310"/>
      <c r="AY1005" s="310"/>
      <c r="AZ1005" s="310"/>
      <c r="BA1005" s="310"/>
      <c r="BB1005" s="310"/>
      <c r="BC1005" s="310"/>
      <c r="BD1005" s="310"/>
      <c r="BE1005" s="310"/>
      <c r="BF1005" s="310"/>
      <c r="BG1005" s="310"/>
      <c r="BH1005" s="310"/>
      <c r="BI1005" s="310"/>
      <c r="BJ1005" s="310"/>
      <c r="BK1005" s="310"/>
      <c r="BL1005" s="310"/>
      <c r="BM1005" s="310"/>
      <c r="BN1005" s="310"/>
      <c r="BO1005" s="310"/>
      <c r="BP1005" s="310"/>
      <c r="BQ1005" s="310"/>
      <c r="BR1005" s="310"/>
      <c r="BS1005" s="310"/>
      <c r="BT1005" s="310"/>
      <c r="BU1005" s="310"/>
      <c r="BV1005" s="310"/>
      <c r="BW1005" s="310"/>
      <c r="BX1005" s="526"/>
    </row>
    <row r="1006" spans="1:76" s="22" customFormat="1" ht="18">
      <c r="A1006" s="138">
        <f>A966+1</f>
        <v>28</v>
      </c>
      <c r="B1006" s="298"/>
      <c r="C1006" s="139" t="str">
        <f>Variable21</f>
        <v>VARIABLE</v>
      </c>
      <c r="D1006" s="196"/>
      <c r="E1006" s="196"/>
      <c r="F1006" s="196"/>
      <c r="G1006" s="196"/>
      <c r="J1006" s="196"/>
      <c r="K1006" s="196"/>
      <c r="L1006" s="140"/>
      <c r="M1006" s="140"/>
      <c r="N1006" s="140"/>
      <c r="R1006" s="839" t="s">
        <v>154</v>
      </c>
      <c r="S1006" s="839"/>
      <c r="T1006" s="839"/>
      <c r="U1006" s="839"/>
      <c r="Y1006" s="585"/>
      <c r="Z1006" s="416"/>
      <c r="AA1006" s="416"/>
      <c r="AB1006" s="416"/>
      <c r="AC1006" s="416"/>
      <c r="AD1006" s="416"/>
      <c r="AE1006" s="416"/>
      <c r="AF1006" s="416"/>
      <c r="AG1006" s="416"/>
      <c r="AH1006" s="416"/>
      <c r="AI1006" s="416"/>
      <c r="AJ1006" s="416"/>
      <c r="AK1006" s="416"/>
      <c r="AL1006" s="416"/>
      <c r="AM1006" s="416"/>
      <c r="AN1006" s="416"/>
      <c r="AO1006" s="416"/>
      <c r="AP1006" s="568">
        <f>A1006</f>
        <v>28</v>
      </c>
      <c r="AQ1006" s="568" t="str">
        <f>C1006</f>
        <v>VARIABLE</v>
      </c>
      <c r="AR1006" s="416"/>
      <c r="AS1006" s="585"/>
      <c r="AT1006" s="585"/>
      <c r="AU1006" s="585"/>
      <c r="AV1006" s="585"/>
      <c r="AW1006" s="416"/>
      <c r="AX1006" s="416"/>
      <c r="AY1006" s="416"/>
      <c r="AZ1006" s="416"/>
      <c r="BA1006" s="416"/>
      <c r="BB1006" s="416"/>
      <c r="BC1006" s="416"/>
      <c r="BD1006" s="416"/>
      <c r="BE1006" s="416"/>
      <c r="BF1006" s="416"/>
      <c r="BG1006" s="416"/>
      <c r="BH1006" s="416"/>
      <c r="BI1006" s="416"/>
      <c r="BJ1006" s="416"/>
      <c r="BK1006" s="416"/>
      <c r="BL1006" s="416"/>
      <c r="BM1006" s="416"/>
      <c r="BN1006" s="416"/>
      <c r="BO1006" s="416"/>
      <c r="BP1006" s="416"/>
      <c r="BQ1006" s="416"/>
      <c r="BR1006" s="416"/>
      <c r="BS1006" s="416"/>
      <c r="BT1006" s="416"/>
      <c r="BU1006" s="416"/>
      <c r="BV1006" s="416"/>
      <c r="BW1006" s="416"/>
      <c r="BX1006" s="416"/>
    </row>
    <row r="1007" spans="1:76" s="2" customFormat="1" ht="14">
      <c r="A1007" s="199"/>
      <c r="B1007" s="299"/>
      <c r="C1007" s="199"/>
      <c r="D1007" s="130"/>
      <c r="E1007" s="130"/>
      <c r="F1007" s="130"/>
      <c r="G1007" s="130"/>
      <c r="J1007" s="130"/>
      <c r="K1007" s="130"/>
      <c r="L1007" s="174"/>
      <c r="M1007" s="174"/>
      <c r="N1007" s="174"/>
      <c r="S1007" s="83"/>
      <c r="T1007" s="83"/>
      <c r="Y1007" s="526"/>
      <c r="Z1007" s="5"/>
      <c r="AA1007" s="5"/>
      <c r="AB1007" s="5"/>
      <c r="AC1007" s="5"/>
      <c r="AD1007" s="5"/>
      <c r="AE1007" s="5"/>
      <c r="AF1007" s="5"/>
      <c r="AG1007" s="5"/>
      <c r="AH1007" s="5"/>
      <c r="AI1007" s="5"/>
      <c r="AJ1007" s="5"/>
      <c r="AK1007" s="5"/>
      <c r="AL1007" s="5"/>
      <c r="AM1007" s="5"/>
      <c r="AN1007" s="5"/>
      <c r="AO1007" s="481"/>
      <c r="AP1007" s="269"/>
      <c r="AQ1007" s="269"/>
      <c r="AR1007" s="269"/>
      <c r="AS1007" s="269"/>
      <c r="AT1007" s="269"/>
      <c r="AU1007" s="269"/>
      <c r="AV1007" s="269"/>
      <c r="AW1007" s="586" t="s">
        <v>1</v>
      </c>
      <c r="AX1007" s="586"/>
      <c r="AY1007" s="269"/>
      <c r="AZ1007" s="586" t="s">
        <v>2</v>
      </c>
      <c r="BA1007" s="586"/>
      <c r="BB1007" s="269"/>
      <c r="BC1007" s="586" t="s">
        <v>283</v>
      </c>
      <c r="BD1007" s="586"/>
      <c r="BE1007" s="269"/>
      <c r="BF1007" s="586" t="s">
        <v>284</v>
      </c>
      <c r="BG1007" s="586"/>
      <c r="BH1007" s="269"/>
      <c r="BI1007" s="586" t="s">
        <v>3</v>
      </c>
      <c r="BJ1007" s="586"/>
      <c r="BK1007" s="269"/>
      <c r="BL1007" s="586" t="s">
        <v>4</v>
      </c>
      <c r="BM1007" s="586"/>
      <c r="BN1007" s="269"/>
      <c r="BO1007" s="586" t="s">
        <v>5</v>
      </c>
      <c r="BP1007" s="586"/>
      <c r="BQ1007" s="269"/>
      <c r="BR1007" s="586" t="s">
        <v>6</v>
      </c>
      <c r="BS1007" s="586"/>
      <c r="BT1007" s="269"/>
      <c r="BU1007" s="586" t="s">
        <v>34</v>
      </c>
      <c r="BV1007" s="586"/>
      <c r="BW1007" s="269"/>
      <c r="BX1007" s="481"/>
    </row>
    <row r="1008" spans="1:76" s="2" customFormat="1" ht="31" thickBot="1">
      <c r="A1008" s="173" t="s">
        <v>39</v>
      </c>
      <c r="B1008" s="300" t="s">
        <v>9</v>
      </c>
      <c r="C1008" s="211" t="s">
        <v>139</v>
      </c>
      <c r="D1008" s="4" t="s">
        <v>40</v>
      </c>
      <c r="E1008" s="4" t="s">
        <v>234</v>
      </c>
      <c r="F1008" s="211" t="s">
        <v>113</v>
      </c>
      <c r="G1008" s="211" t="s">
        <v>424</v>
      </c>
      <c r="H1008" s="4" t="s">
        <v>59</v>
      </c>
      <c r="I1008" s="695" t="s">
        <v>425</v>
      </c>
      <c r="J1008" s="212" t="s">
        <v>133</v>
      </c>
      <c r="K1008" s="149" t="s">
        <v>140</v>
      </c>
      <c r="L1008" s="222" t="s">
        <v>100</v>
      </c>
      <c r="M1008" s="151" t="s">
        <v>141</v>
      </c>
      <c r="N1008" s="152" t="s">
        <v>135</v>
      </c>
      <c r="O1008" s="151" t="s">
        <v>57</v>
      </c>
      <c r="P1008" s="153"/>
      <c r="Q1008" s="363" t="s">
        <v>272</v>
      </c>
      <c r="R1008" s="364" t="s">
        <v>56</v>
      </c>
      <c r="S1008" s="258" t="s">
        <v>41</v>
      </c>
      <c r="T1008" s="364" t="s">
        <v>136</v>
      </c>
      <c r="U1008" s="419" t="s">
        <v>42</v>
      </c>
      <c r="V1008" s="153"/>
      <c r="W1008" s="153"/>
      <c r="Y1008" s="526"/>
      <c r="Z1008" s="5"/>
      <c r="AA1008" s="5"/>
      <c r="AB1008" s="5"/>
      <c r="AC1008" s="5"/>
      <c r="AD1008" s="5"/>
      <c r="AE1008" s="5"/>
      <c r="AF1008" s="5"/>
      <c r="AG1008" s="5"/>
      <c r="AH1008" s="5"/>
      <c r="AI1008" s="5"/>
      <c r="AJ1008" s="5"/>
      <c r="AK1008" s="5"/>
      <c r="AL1008" s="5"/>
      <c r="AM1008" s="5"/>
      <c r="AN1008" s="5"/>
      <c r="AO1008" s="481"/>
      <c r="AP1008" s="594"/>
      <c r="AQ1008" s="594"/>
      <c r="AR1008" s="419" t="s">
        <v>131</v>
      </c>
      <c r="AS1008" s="594"/>
      <c r="AT1008" s="586" t="s">
        <v>230</v>
      </c>
      <c r="AU1008" s="586"/>
      <c r="AV1008" s="594"/>
      <c r="AW1008" s="596" t="s">
        <v>56</v>
      </c>
      <c r="AX1008" s="258" t="s">
        <v>41</v>
      </c>
      <c r="AY1008" s="594"/>
      <c r="AZ1008" s="596" t="s">
        <v>56</v>
      </c>
      <c r="BA1008" s="258" t="s">
        <v>41</v>
      </c>
      <c r="BB1008" s="594"/>
      <c r="BC1008" s="596" t="s">
        <v>56</v>
      </c>
      <c r="BD1008" s="258" t="s">
        <v>41</v>
      </c>
      <c r="BE1008" s="594"/>
      <c r="BF1008" s="596" t="s">
        <v>56</v>
      </c>
      <c r="BG1008" s="258" t="s">
        <v>41</v>
      </c>
      <c r="BH1008" s="594"/>
      <c r="BI1008" s="596" t="s">
        <v>56</v>
      </c>
      <c r="BJ1008" s="258" t="s">
        <v>41</v>
      </c>
      <c r="BK1008" s="594"/>
      <c r="BL1008" s="596" t="s">
        <v>56</v>
      </c>
      <c r="BM1008" s="258" t="s">
        <v>41</v>
      </c>
      <c r="BN1008" s="594"/>
      <c r="BO1008" s="596" t="s">
        <v>56</v>
      </c>
      <c r="BP1008" s="258" t="s">
        <v>41</v>
      </c>
      <c r="BQ1008" s="594"/>
      <c r="BR1008" s="596" t="s">
        <v>56</v>
      </c>
      <c r="BS1008" s="258" t="s">
        <v>41</v>
      </c>
      <c r="BT1008" s="594"/>
      <c r="BU1008" s="596" t="s">
        <v>56</v>
      </c>
      <c r="BV1008" s="258" t="s">
        <v>41</v>
      </c>
      <c r="BW1008" s="594"/>
      <c r="BX1008" s="481"/>
    </row>
    <row r="1009" spans="1:76" s="2" customFormat="1" ht="15">
      <c r="A1009" s="159">
        <v>1</v>
      </c>
      <c r="B1009" s="301" t="str">
        <f t="shared" ref="B1009:B1028" si="411">CONCATENATE(E1009,": ",C1009)</f>
        <v xml:space="preserve">: </v>
      </c>
      <c r="C1009" s="160"/>
      <c r="D1009" s="160"/>
      <c r="E1009" s="160"/>
      <c r="F1009" s="160"/>
      <c r="G1009" s="161"/>
      <c r="H1009" s="162"/>
      <c r="I1009" s="162"/>
      <c r="J1009" s="163"/>
      <c r="K1009" s="164"/>
      <c r="L1009" s="170"/>
      <c r="M1009" s="664"/>
      <c r="N1009" s="163"/>
      <c r="O1009" s="163"/>
      <c r="P1009" s="165"/>
      <c r="Q1009" s="365"/>
      <c r="R1009" s="259" t="str">
        <f>IF(Q1009="Y","",IF(AND(L1009="",J1009=""),"",IF(L1009="",J1009,L1009)))</f>
        <v/>
      </c>
      <c r="S1009" s="260" t="str">
        <f>IF(R1009="","",IF(R1037="Y",T1009,IF(R1009&gt;=R1029-$AA$35*R1033,IF(R1009&lt;=R1029+$AA$35*R1033,R1009,""),"")))</f>
        <v/>
      </c>
      <c r="T1009" s="259" t="str">
        <f>IF(Q1009="Y","",IF(AND(L1009="",J1009=""),"",IF(L1009="",J1009*N1009,L1009*N1009)))</f>
        <v/>
      </c>
      <c r="U1009" s="259" t="str">
        <f t="shared" ref="U1009:U1028" si="412">IF(AND(M1009="",K1009=""),"",IF(M1009="",K1009,M1009))</f>
        <v/>
      </c>
      <c r="V1009" s="39"/>
      <c r="W1009" s="39"/>
      <c r="Y1009" s="526"/>
      <c r="Z1009" s="5"/>
      <c r="AA1009" s="5"/>
      <c r="AB1009" s="5"/>
      <c r="AC1009" s="5"/>
      <c r="AD1009" s="5"/>
      <c r="AE1009" s="5"/>
      <c r="AF1009" s="5"/>
      <c r="AG1009" s="5"/>
      <c r="AH1009" s="5"/>
      <c r="AI1009" s="5"/>
      <c r="AJ1009" s="5"/>
      <c r="AK1009" s="5"/>
      <c r="AL1009" s="5"/>
      <c r="AM1009" s="5"/>
      <c r="AN1009" s="5"/>
      <c r="AO1009" s="481"/>
      <c r="AP1009" s="269"/>
      <c r="AQ1009" s="269"/>
      <c r="AR1009" s="597" t="str">
        <f>$U1009</f>
        <v/>
      </c>
      <c r="AS1009" s="269"/>
      <c r="AT1009" s="596" t="s">
        <v>56</v>
      </c>
      <c r="AU1009" s="258" t="s">
        <v>41</v>
      </c>
      <c r="AV1009" s="269"/>
      <c r="AW1009" s="598" t="str">
        <f t="shared" ref="AW1009:AX1028" si="413">IF($E1009=$AW$83,R1009,"")</f>
        <v/>
      </c>
      <c r="AX1009" s="598" t="str">
        <f t="shared" si="413"/>
        <v/>
      </c>
      <c r="AY1009" s="269"/>
      <c r="AZ1009" s="598" t="str">
        <f t="shared" ref="AZ1009:BA1028" si="414">IF($E1009=$AZ$83,R1009,"")</f>
        <v/>
      </c>
      <c r="BA1009" s="598" t="str">
        <f t="shared" si="414"/>
        <v/>
      </c>
      <c r="BB1009" s="269"/>
      <c r="BC1009" s="598" t="str">
        <f t="shared" ref="BC1009:BD1028" si="415">IF($E1009=$BC$83,R1009,"")</f>
        <v/>
      </c>
      <c r="BD1009" s="598" t="str">
        <f t="shared" si="415"/>
        <v/>
      </c>
      <c r="BE1009" s="269"/>
      <c r="BF1009" s="598" t="str">
        <f t="shared" ref="BF1009:BG1028" si="416">IF($E1009=$BF$83,R1009,"")</f>
        <v/>
      </c>
      <c r="BG1009" s="598" t="str">
        <f t="shared" si="416"/>
        <v/>
      </c>
      <c r="BH1009" s="269"/>
      <c r="BI1009" s="598" t="str">
        <f t="shared" ref="BI1009:BJ1028" si="417">IF($E1009=$BI$83,R1009,"")</f>
        <v/>
      </c>
      <c r="BJ1009" s="598" t="str">
        <f t="shared" si="417"/>
        <v/>
      </c>
      <c r="BK1009" s="269"/>
      <c r="BL1009" s="598" t="str">
        <f t="shared" ref="BL1009:BM1028" si="418">IF($E1009=$BL$83,R1009,"")</f>
        <v/>
      </c>
      <c r="BM1009" s="598" t="str">
        <f t="shared" si="418"/>
        <v/>
      </c>
      <c r="BN1009" s="269"/>
      <c r="BO1009" s="598" t="str">
        <f t="shared" ref="BO1009:BP1028" si="419">IF($E1009=$BO$83,R1009,"")</f>
        <v/>
      </c>
      <c r="BP1009" s="598" t="str">
        <f t="shared" si="419"/>
        <v/>
      </c>
      <c r="BQ1009" s="269"/>
      <c r="BR1009" s="598" t="str">
        <f t="shared" ref="BR1009:BS1028" si="420">IF($E1009=$BR$83,R1009,"")</f>
        <v/>
      </c>
      <c r="BS1009" s="598" t="str">
        <f t="shared" si="420"/>
        <v/>
      </c>
      <c r="BT1009" s="269"/>
      <c r="BU1009" s="598" t="str">
        <f t="shared" ref="BU1009:BV1028" si="421">IF($E1009=$BU$83,R1009,"")</f>
        <v/>
      </c>
      <c r="BV1009" s="598" t="str">
        <f t="shared" si="421"/>
        <v/>
      </c>
      <c r="BW1009" s="269"/>
      <c r="BX1009" s="481"/>
    </row>
    <row r="1010" spans="1:76" s="2" customFormat="1" ht="14">
      <c r="A1010" s="159">
        <v>2</v>
      </c>
      <c r="B1010" s="301" t="str">
        <f t="shared" si="411"/>
        <v xml:space="preserve">: </v>
      </c>
      <c r="C1010" s="160"/>
      <c r="D1010" s="160"/>
      <c r="E1010" s="160"/>
      <c r="F1010" s="160"/>
      <c r="G1010" s="161"/>
      <c r="H1010" s="162"/>
      <c r="I1010" s="162"/>
      <c r="J1010" s="163"/>
      <c r="K1010" s="163"/>
      <c r="L1010" s="170"/>
      <c r="M1010" s="664"/>
      <c r="N1010" s="163"/>
      <c r="O1010" s="163"/>
      <c r="P1010" s="165"/>
      <c r="Q1010" s="365"/>
      <c r="R1010" s="259" t="str">
        <f t="shared" ref="R1010:R1028" si="422">IF(Q1010="Y","",IF(AND(L1010="",J1010=""),"",IF(L1010="",J1010,L1010)))</f>
        <v/>
      </c>
      <c r="S1010" s="260" t="str">
        <f>IF(R1010="","",IF(R1037="Y",T1010,IF(R1010&gt;=R1029-$AA$35*R1033,IF(R1010&lt;=R1029+$AA$35*R1033,R1010,""),"")))</f>
        <v/>
      </c>
      <c r="T1010" s="259" t="str">
        <f t="shared" ref="T1010:T1028" si="423">IF(Q1010="Y","",IF(AND(L1010="",J1010=""),"",IF(L1010="",J1010*N1010,L1010*N1010)))</f>
        <v/>
      </c>
      <c r="U1010" s="259" t="str">
        <f t="shared" si="412"/>
        <v/>
      </c>
      <c r="V1010" s="39"/>
      <c r="W1010" s="39"/>
      <c r="Y1010" s="526"/>
      <c r="Z1010" s="5"/>
      <c r="AA1010" s="5"/>
      <c r="AB1010" s="5"/>
      <c r="AC1010" s="5"/>
      <c r="AD1010" s="5"/>
      <c r="AE1010" s="5"/>
      <c r="AF1010" s="5"/>
      <c r="AG1010" s="5"/>
      <c r="AH1010" s="5"/>
      <c r="AI1010" s="5"/>
      <c r="AJ1010" s="5"/>
      <c r="AK1010" s="5"/>
      <c r="AL1010" s="5"/>
      <c r="AM1010" s="5"/>
      <c r="AN1010" s="5"/>
      <c r="AO1010" s="481"/>
      <c r="AP1010" s="269"/>
      <c r="AQ1010" s="269"/>
      <c r="AR1010" s="600"/>
      <c r="AS1010" s="269"/>
      <c r="AT1010" s="598" t="str">
        <f>IF($E1010=$AT$47,R1010,"")</f>
        <v/>
      </c>
      <c r="AU1010" s="598" t="str">
        <f>IF($E1010=$AT$47,S1010,"")</f>
        <v/>
      </c>
      <c r="AV1010" s="269"/>
      <c r="AW1010" s="598" t="str">
        <f t="shared" si="413"/>
        <v/>
      </c>
      <c r="AX1010" s="598" t="str">
        <f t="shared" si="413"/>
        <v/>
      </c>
      <c r="AY1010" s="269"/>
      <c r="AZ1010" s="598" t="str">
        <f t="shared" si="414"/>
        <v/>
      </c>
      <c r="BA1010" s="598" t="str">
        <f t="shared" si="414"/>
        <v/>
      </c>
      <c r="BB1010" s="269"/>
      <c r="BC1010" s="598" t="str">
        <f t="shared" si="415"/>
        <v/>
      </c>
      <c r="BD1010" s="598" t="str">
        <f t="shared" si="415"/>
        <v/>
      </c>
      <c r="BE1010" s="269"/>
      <c r="BF1010" s="598" t="str">
        <f t="shared" si="416"/>
        <v/>
      </c>
      <c r="BG1010" s="598" t="str">
        <f t="shared" si="416"/>
        <v/>
      </c>
      <c r="BH1010" s="269"/>
      <c r="BI1010" s="598" t="str">
        <f t="shared" si="417"/>
        <v/>
      </c>
      <c r="BJ1010" s="598" t="str">
        <f t="shared" si="417"/>
        <v/>
      </c>
      <c r="BK1010" s="269"/>
      <c r="BL1010" s="598" t="str">
        <f t="shared" si="418"/>
        <v/>
      </c>
      <c r="BM1010" s="598" t="str">
        <f t="shared" si="418"/>
        <v/>
      </c>
      <c r="BN1010" s="269"/>
      <c r="BO1010" s="598" t="str">
        <f t="shared" si="419"/>
        <v/>
      </c>
      <c r="BP1010" s="598" t="str">
        <f t="shared" si="419"/>
        <v/>
      </c>
      <c r="BQ1010" s="269"/>
      <c r="BR1010" s="598" t="str">
        <f t="shared" si="420"/>
        <v/>
      </c>
      <c r="BS1010" s="598" t="str">
        <f t="shared" si="420"/>
        <v/>
      </c>
      <c r="BT1010" s="269"/>
      <c r="BU1010" s="598" t="str">
        <f t="shared" si="421"/>
        <v/>
      </c>
      <c r="BV1010" s="598" t="str">
        <f t="shared" si="421"/>
        <v/>
      </c>
      <c r="BW1010" s="269"/>
      <c r="BX1010" s="481"/>
    </row>
    <row r="1011" spans="1:76" s="2" customFormat="1" ht="14">
      <c r="A1011" s="159">
        <v>3</v>
      </c>
      <c r="B1011" s="301" t="str">
        <f>CONCATENATE(E1011,": ",C1011)</f>
        <v xml:space="preserve">: </v>
      </c>
      <c r="C1011" s="168"/>
      <c r="D1011" s="162"/>
      <c r="E1011" s="162"/>
      <c r="F1011" s="169"/>
      <c r="G1011" s="161"/>
      <c r="H1011" s="162"/>
      <c r="I1011" s="162"/>
      <c r="J1011" s="170"/>
      <c r="K1011" s="170"/>
      <c r="L1011" s="170"/>
      <c r="M1011" s="664"/>
      <c r="N1011" s="163"/>
      <c r="O1011" s="163"/>
      <c r="P1011" s="165"/>
      <c r="Q1011" s="365"/>
      <c r="R1011" s="259" t="str">
        <f t="shared" si="422"/>
        <v/>
      </c>
      <c r="S1011" s="260" t="str">
        <f>IF(R1011="","",IF(R1037="Y",T1011,IF(R1011&gt;=R1029-$AA$35*R1033,IF(R1011&lt;=R1029+$AA$35*R1033,R1011,""),"")))</f>
        <v/>
      </c>
      <c r="T1011" s="259" t="str">
        <f t="shared" si="423"/>
        <v/>
      </c>
      <c r="U1011" s="259" t="str">
        <f t="shared" si="412"/>
        <v/>
      </c>
      <c r="V1011" s="39"/>
      <c r="W1011" s="39"/>
      <c r="Y1011" s="526"/>
      <c r="Z1011" s="5"/>
      <c r="AA1011" s="5"/>
      <c r="AB1011" s="5"/>
      <c r="AC1011" s="5"/>
      <c r="AD1011" s="5"/>
      <c r="AE1011" s="5"/>
      <c r="AF1011" s="5"/>
      <c r="AG1011" s="5"/>
      <c r="AH1011" s="5"/>
      <c r="AI1011" s="5"/>
      <c r="AJ1011" s="5"/>
      <c r="AK1011" s="5"/>
      <c r="AL1011" s="5"/>
      <c r="AM1011" s="5"/>
      <c r="AN1011" s="5"/>
      <c r="AO1011" s="481"/>
      <c r="AP1011" s="269"/>
      <c r="AQ1011" s="269"/>
      <c r="AR1011" s="600"/>
      <c r="AS1011" s="269"/>
      <c r="AT1011" s="598" t="str">
        <f t="shared" ref="AT1011:AU1029" si="424">IF($E1011=$AT$47,R1011,"")</f>
        <v/>
      </c>
      <c r="AU1011" s="598" t="str">
        <f t="shared" si="424"/>
        <v/>
      </c>
      <c r="AV1011" s="269"/>
      <c r="AW1011" s="598" t="str">
        <f t="shared" si="413"/>
        <v/>
      </c>
      <c r="AX1011" s="598" t="str">
        <f t="shared" si="413"/>
        <v/>
      </c>
      <c r="AY1011" s="269"/>
      <c r="AZ1011" s="598" t="str">
        <f t="shared" si="414"/>
        <v/>
      </c>
      <c r="BA1011" s="598" t="str">
        <f t="shared" si="414"/>
        <v/>
      </c>
      <c r="BB1011" s="269"/>
      <c r="BC1011" s="598" t="str">
        <f t="shared" si="415"/>
        <v/>
      </c>
      <c r="BD1011" s="598" t="str">
        <f t="shared" si="415"/>
        <v/>
      </c>
      <c r="BE1011" s="269"/>
      <c r="BF1011" s="598" t="str">
        <f t="shared" si="416"/>
        <v/>
      </c>
      <c r="BG1011" s="598" t="str">
        <f t="shared" si="416"/>
        <v/>
      </c>
      <c r="BH1011" s="269"/>
      <c r="BI1011" s="598" t="str">
        <f t="shared" si="417"/>
        <v/>
      </c>
      <c r="BJ1011" s="598" t="str">
        <f t="shared" si="417"/>
        <v/>
      </c>
      <c r="BK1011" s="269"/>
      <c r="BL1011" s="598" t="str">
        <f t="shared" si="418"/>
        <v/>
      </c>
      <c r="BM1011" s="598" t="str">
        <f t="shared" si="418"/>
        <v/>
      </c>
      <c r="BN1011" s="269"/>
      <c r="BO1011" s="598" t="str">
        <f t="shared" si="419"/>
        <v/>
      </c>
      <c r="BP1011" s="598" t="str">
        <f t="shared" si="419"/>
        <v/>
      </c>
      <c r="BQ1011" s="269"/>
      <c r="BR1011" s="598" t="str">
        <f t="shared" si="420"/>
        <v/>
      </c>
      <c r="BS1011" s="598" t="str">
        <f t="shared" si="420"/>
        <v/>
      </c>
      <c r="BT1011" s="269"/>
      <c r="BU1011" s="598" t="str">
        <f t="shared" si="421"/>
        <v/>
      </c>
      <c r="BV1011" s="598" t="str">
        <f t="shared" si="421"/>
        <v/>
      </c>
      <c r="BW1011" s="269"/>
      <c r="BX1011" s="481"/>
    </row>
    <row r="1012" spans="1:76" s="2" customFormat="1" ht="14">
      <c r="A1012" s="159">
        <v>4</v>
      </c>
      <c r="B1012" s="301" t="str">
        <f t="shared" si="411"/>
        <v xml:space="preserve">: </v>
      </c>
      <c r="C1012" s="168"/>
      <c r="D1012" s="162"/>
      <c r="E1012" s="162"/>
      <c r="F1012" s="169"/>
      <c r="G1012" s="161"/>
      <c r="H1012" s="162"/>
      <c r="I1012" s="162"/>
      <c r="J1012" s="170"/>
      <c r="K1012" s="170"/>
      <c r="L1012" s="170"/>
      <c r="M1012" s="664"/>
      <c r="N1012" s="163"/>
      <c r="O1012" s="163"/>
      <c r="P1012" s="165"/>
      <c r="Q1012" s="365"/>
      <c r="R1012" s="259" t="str">
        <f t="shared" si="422"/>
        <v/>
      </c>
      <c r="S1012" s="260" t="str">
        <f>IF(R1012="","",IF(R1037="Y",T1012,IF(R1012&gt;=R1029-$AA$35*R1033,IF(R1012&lt;=R1029+$AA$35*R1033,R1012,""),"")))</f>
        <v/>
      </c>
      <c r="T1012" s="259" t="str">
        <f t="shared" si="423"/>
        <v/>
      </c>
      <c r="U1012" s="259" t="str">
        <f t="shared" si="412"/>
        <v/>
      </c>
      <c r="V1012" s="39"/>
      <c r="W1012" s="39"/>
      <c r="Y1012" s="526"/>
      <c r="Z1012" s="5"/>
      <c r="AA1012" s="5"/>
      <c r="AB1012" s="5"/>
      <c r="AC1012" s="5"/>
      <c r="AD1012" s="5"/>
      <c r="AE1012" s="5"/>
      <c r="AF1012" s="5"/>
      <c r="AG1012" s="5"/>
      <c r="AH1012" s="5"/>
      <c r="AI1012" s="5"/>
      <c r="AJ1012" s="5"/>
      <c r="AK1012" s="5"/>
      <c r="AL1012" s="5"/>
      <c r="AM1012" s="5"/>
      <c r="AN1012" s="5"/>
      <c r="AO1012" s="481"/>
      <c r="AP1012" s="269"/>
      <c r="AQ1012" s="269"/>
      <c r="AR1012" s="600"/>
      <c r="AS1012" s="269"/>
      <c r="AT1012" s="598" t="str">
        <f t="shared" si="424"/>
        <v/>
      </c>
      <c r="AU1012" s="598" t="str">
        <f t="shared" si="424"/>
        <v/>
      </c>
      <c r="AV1012" s="269"/>
      <c r="AW1012" s="598" t="str">
        <f t="shared" si="413"/>
        <v/>
      </c>
      <c r="AX1012" s="598" t="str">
        <f t="shared" si="413"/>
        <v/>
      </c>
      <c r="AY1012" s="269"/>
      <c r="AZ1012" s="598" t="str">
        <f t="shared" si="414"/>
        <v/>
      </c>
      <c r="BA1012" s="598" t="str">
        <f t="shared" si="414"/>
        <v/>
      </c>
      <c r="BB1012" s="269"/>
      <c r="BC1012" s="598" t="str">
        <f t="shared" si="415"/>
        <v/>
      </c>
      <c r="BD1012" s="598" t="str">
        <f t="shared" si="415"/>
        <v/>
      </c>
      <c r="BE1012" s="269"/>
      <c r="BF1012" s="598" t="str">
        <f t="shared" si="416"/>
        <v/>
      </c>
      <c r="BG1012" s="598" t="str">
        <f t="shared" si="416"/>
        <v/>
      </c>
      <c r="BH1012" s="269"/>
      <c r="BI1012" s="598" t="str">
        <f t="shared" si="417"/>
        <v/>
      </c>
      <c r="BJ1012" s="598" t="str">
        <f t="shared" si="417"/>
        <v/>
      </c>
      <c r="BK1012" s="269"/>
      <c r="BL1012" s="598" t="str">
        <f t="shared" si="418"/>
        <v/>
      </c>
      <c r="BM1012" s="598" t="str">
        <f t="shared" si="418"/>
        <v/>
      </c>
      <c r="BN1012" s="269"/>
      <c r="BO1012" s="598" t="str">
        <f t="shared" si="419"/>
        <v/>
      </c>
      <c r="BP1012" s="598" t="str">
        <f t="shared" si="419"/>
        <v/>
      </c>
      <c r="BQ1012" s="269"/>
      <c r="BR1012" s="598" t="str">
        <f t="shared" si="420"/>
        <v/>
      </c>
      <c r="BS1012" s="598" t="str">
        <f t="shared" si="420"/>
        <v/>
      </c>
      <c r="BT1012" s="269"/>
      <c r="BU1012" s="598" t="str">
        <f t="shared" si="421"/>
        <v/>
      </c>
      <c r="BV1012" s="598" t="str">
        <f t="shared" si="421"/>
        <v/>
      </c>
      <c r="BW1012" s="269"/>
      <c r="BX1012" s="481"/>
    </row>
    <row r="1013" spans="1:76" s="2" customFormat="1" ht="14">
      <c r="A1013" s="159">
        <v>5</v>
      </c>
      <c r="B1013" s="301" t="str">
        <f t="shared" si="411"/>
        <v xml:space="preserve">: </v>
      </c>
      <c r="C1013" s="169"/>
      <c r="D1013" s="169"/>
      <c r="E1013" s="169"/>
      <c r="F1013" s="169"/>
      <c r="G1013" s="161"/>
      <c r="H1013" s="162"/>
      <c r="I1013" s="162"/>
      <c r="J1013" s="170"/>
      <c r="K1013" s="170"/>
      <c r="L1013" s="170"/>
      <c r="M1013" s="664"/>
      <c r="N1013" s="163"/>
      <c r="O1013" s="163"/>
      <c r="P1013" s="165"/>
      <c r="Q1013" s="365"/>
      <c r="R1013" s="259" t="str">
        <f t="shared" si="422"/>
        <v/>
      </c>
      <c r="S1013" s="260" t="str">
        <f>IF(R1013="","",IF(R1037="Y",T1013,IF(R1013&gt;=R1029-$AA$35*R1033,IF(R1013&lt;=R1029+$AA$35*R1033,R1013,""),"")))</f>
        <v/>
      </c>
      <c r="T1013" s="259" t="str">
        <f t="shared" si="423"/>
        <v/>
      </c>
      <c r="U1013" s="259" t="str">
        <f t="shared" si="412"/>
        <v/>
      </c>
      <c r="V1013" s="39"/>
      <c r="W1013" s="39"/>
      <c r="Y1013" s="526"/>
      <c r="Z1013" s="5"/>
      <c r="AA1013" s="5"/>
      <c r="AB1013" s="5"/>
      <c r="AC1013" s="5"/>
      <c r="AD1013" s="5"/>
      <c r="AE1013" s="5"/>
      <c r="AF1013" s="5"/>
      <c r="AG1013" s="5"/>
      <c r="AH1013" s="5"/>
      <c r="AI1013" s="5"/>
      <c r="AJ1013" s="5"/>
      <c r="AK1013" s="5"/>
      <c r="AL1013" s="5"/>
      <c r="AM1013" s="5"/>
      <c r="AN1013" s="5"/>
      <c r="AO1013" s="481"/>
      <c r="AP1013" s="269"/>
      <c r="AQ1013" s="269"/>
      <c r="AR1013" s="600"/>
      <c r="AS1013" s="269"/>
      <c r="AT1013" s="598" t="str">
        <f t="shared" si="424"/>
        <v/>
      </c>
      <c r="AU1013" s="598" t="str">
        <f t="shared" si="424"/>
        <v/>
      </c>
      <c r="AV1013" s="269"/>
      <c r="AW1013" s="598" t="str">
        <f t="shared" si="413"/>
        <v/>
      </c>
      <c r="AX1013" s="598" t="str">
        <f t="shared" si="413"/>
        <v/>
      </c>
      <c r="AY1013" s="269"/>
      <c r="AZ1013" s="598" t="str">
        <f t="shared" si="414"/>
        <v/>
      </c>
      <c r="BA1013" s="598" t="str">
        <f t="shared" si="414"/>
        <v/>
      </c>
      <c r="BB1013" s="269"/>
      <c r="BC1013" s="598" t="str">
        <f t="shared" si="415"/>
        <v/>
      </c>
      <c r="BD1013" s="598" t="str">
        <f t="shared" si="415"/>
        <v/>
      </c>
      <c r="BE1013" s="269"/>
      <c r="BF1013" s="598" t="str">
        <f t="shared" si="416"/>
        <v/>
      </c>
      <c r="BG1013" s="598" t="str">
        <f t="shared" si="416"/>
        <v/>
      </c>
      <c r="BH1013" s="269"/>
      <c r="BI1013" s="598" t="str">
        <f t="shared" si="417"/>
        <v/>
      </c>
      <c r="BJ1013" s="598" t="str">
        <f t="shared" si="417"/>
        <v/>
      </c>
      <c r="BK1013" s="269"/>
      <c r="BL1013" s="598" t="str">
        <f t="shared" si="418"/>
        <v/>
      </c>
      <c r="BM1013" s="598" t="str">
        <f t="shared" si="418"/>
        <v/>
      </c>
      <c r="BN1013" s="269"/>
      <c r="BO1013" s="598" t="str">
        <f t="shared" si="419"/>
        <v/>
      </c>
      <c r="BP1013" s="598" t="str">
        <f t="shared" si="419"/>
        <v/>
      </c>
      <c r="BQ1013" s="269"/>
      <c r="BR1013" s="598" t="str">
        <f t="shared" si="420"/>
        <v/>
      </c>
      <c r="BS1013" s="598" t="str">
        <f t="shared" si="420"/>
        <v/>
      </c>
      <c r="BT1013" s="269"/>
      <c r="BU1013" s="598" t="str">
        <f t="shared" si="421"/>
        <v/>
      </c>
      <c r="BV1013" s="598" t="str">
        <f t="shared" si="421"/>
        <v/>
      </c>
      <c r="BW1013" s="269"/>
      <c r="BX1013" s="481"/>
    </row>
    <row r="1014" spans="1:76" s="2" customFormat="1" ht="14">
      <c r="A1014" s="159">
        <v>6</v>
      </c>
      <c r="B1014" s="301" t="str">
        <f t="shared" si="411"/>
        <v xml:space="preserve">: </v>
      </c>
      <c r="C1014" s="169"/>
      <c r="D1014" s="169"/>
      <c r="E1014" s="169"/>
      <c r="F1014" s="169"/>
      <c r="G1014" s="161"/>
      <c r="H1014" s="162"/>
      <c r="I1014" s="162"/>
      <c r="J1014" s="170"/>
      <c r="K1014" s="170"/>
      <c r="L1014" s="170"/>
      <c r="M1014" s="664"/>
      <c r="N1014" s="163"/>
      <c r="O1014" s="163"/>
      <c r="P1014" s="165"/>
      <c r="Q1014" s="365"/>
      <c r="R1014" s="259" t="str">
        <f t="shared" si="422"/>
        <v/>
      </c>
      <c r="S1014" s="260" t="str">
        <f>IF(R1014="","",IF(R1037="Y",T1014,IF(R1014&gt;=R1029-$AA$35*R1033,IF(R1014&lt;=R1029+$AA$35*R1033,R1014,""),"")))</f>
        <v/>
      </c>
      <c r="T1014" s="259" t="str">
        <f t="shared" si="423"/>
        <v/>
      </c>
      <c r="U1014" s="259" t="str">
        <f t="shared" si="412"/>
        <v/>
      </c>
      <c r="V1014" s="39"/>
      <c r="W1014" s="39"/>
      <c r="Y1014" s="526"/>
      <c r="Z1014" s="5"/>
      <c r="AA1014" s="5"/>
      <c r="AB1014" s="5"/>
      <c r="AC1014" s="5"/>
      <c r="AD1014" s="5"/>
      <c r="AE1014" s="5"/>
      <c r="AF1014" s="5"/>
      <c r="AG1014" s="5"/>
      <c r="AH1014" s="5"/>
      <c r="AI1014" s="5"/>
      <c r="AJ1014" s="5"/>
      <c r="AK1014" s="5"/>
      <c r="AL1014" s="5"/>
      <c r="AM1014" s="5"/>
      <c r="AN1014" s="5"/>
      <c r="AO1014" s="481"/>
      <c r="AP1014" s="269"/>
      <c r="AQ1014" s="269"/>
      <c r="AR1014" s="600"/>
      <c r="AS1014" s="269"/>
      <c r="AT1014" s="598" t="str">
        <f t="shared" si="424"/>
        <v/>
      </c>
      <c r="AU1014" s="598" t="str">
        <f t="shared" si="424"/>
        <v/>
      </c>
      <c r="AV1014" s="269"/>
      <c r="AW1014" s="598" t="str">
        <f t="shared" si="413"/>
        <v/>
      </c>
      <c r="AX1014" s="598" t="str">
        <f t="shared" si="413"/>
        <v/>
      </c>
      <c r="AY1014" s="269"/>
      <c r="AZ1014" s="598" t="str">
        <f t="shared" si="414"/>
        <v/>
      </c>
      <c r="BA1014" s="598" t="str">
        <f t="shared" si="414"/>
        <v/>
      </c>
      <c r="BB1014" s="269"/>
      <c r="BC1014" s="598" t="str">
        <f t="shared" si="415"/>
        <v/>
      </c>
      <c r="BD1014" s="598" t="str">
        <f t="shared" si="415"/>
        <v/>
      </c>
      <c r="BE1014" s="269"/>
      <c r="BF1014" s="598" t="str">
        <f t="shared" si="416"/>
        <v/>
      </c>
      <c r="BG1014" s="598" t="str">
        <f t="shared" si="416"/>
        <v/>
      </c>
      <c r="BH1014" s="269"/>
      <c r="BI1014" s="598" t="str">
        <f t="shared" si="417"/>
        <v/>
      </c>
      <c r="BJ1014" s="598" t="str">
        <f t="shared" si="417"/>
        <v/>
      </c>
      <c r="BK1014" s="269"/>
      <c r="BL1014" s="598" t="str">
        <f t="shared" si="418"/>
        <v/>
      </c>
      <c r="BM1014" s="598" t="str">
        <f t="shared" si="418"/>
        <v/>
      </c>
      <c r="BN1014" s="269"/>
      <c r="BO1014" s="598" t="str">
        <f t="shared" si="419"/>
        <v/>
      </c>
      <c r="BP1014" s="598" t="str">
        <f t="shared" si="419"/>
        <v/>
      </c>
      <c r="BQ1014" s="269"/>
      <c r="BR1014" s="598" t="str">
        <f t="shared" si="420"/>
        <v/>
      </c>
      <c r="BS1014" s="598" t="str">
        <f t="shared" si="420"/>
        <v/>
      </c>
      <c r="BT1014" s="269"/>
      <c r="BU1014" s="598" t="str">
        <f t="shared" si="421"/>
        <v/>
      </c>
      <c r="BV1014" s="598" t="str">
        <f t="shared" si="421"/>
        <v/>
      </c>
      <c r="BW1014" s="269"/>
      <c r="BX1014" s="481"/>
    </row>
    <row r="1015" spans="1:76" s="2" customFormat="1" ht="14">
      <c r="A1015" s="159">
        <v>7</v>
      </c>
      <c r="B1015" s="301" t="str">
        <f t="shared" si="411"/>
        <v xml:space="preserve">: </v>
      </c>
      <c r="C1015" s="169"/>
      <c r="D1015" s="169"/>
      <c r="E1015" s="169"/>
      <c r="F1015" s="169"/>
      <c r="G1015" s="161"/>
      <c r="H1015" s="162"/>
      <c r="I1015" s="162"/>
      <c r="J1015" s="170"/>
      <c r="K1015" s="170"/>
      <c r="L1015" s="170"/>
      <c r="M1015" s="664"/>
      <c r="N1015" s="163"/>
      <c r="O1015" s="163"/>
      <c r="P1015" s="165"/>
      <c r="Q1015" s="365"/>
      <c r="R1015" s="259" t="str">
        <f t="shared" si="422"/>
        <v/>
      </c>
      <c r="S1015" s="260" t="str">
        <f>IF(R1015="","",IF(R1037="Y",T1015,IF(R1015&gt;=R1029-$AA$35*R1033,IF(R1015&lt;=R1029+$AA$35*R1033,R1015,""),"")))</f>
        <v/>
      </c>
      <c r="T1015" s="259" t="str">
        <f t="shared" si="423"/>
        <v/>
      </c>
      <c r="U1015" s="259" t="str">
        <f t="shared" si="412"/>
        <v/>
      </c>
      <c r="V1015" s="39"/>
      <c r="W1015" s="39"/>
      <c r="Y1015" s="526"/>
      <c r="Z1015" s="5"/>
      <c r="AA1015" s="5"/>
      <c r="AB1015" s="5"/>
      <c r="AC1015" s="5"/>
      <c r="AD1015" s="5"/>
      <c r="AE1015" s="5"/>
      <c r="AF1015" s="5"/>
      <c r="AG1015" s="5"/>
      <c r="AH1015" s="5"/>
      <c r="AI1015" s="5"/>
      <c r="AJ1015" s="5"/>
      <c r="AK1015" s="5"/>
      <c r="AL1015" s="5"/>
      <c r="AM1015" s="5"/>
      <c r="AN1015" s="5"/>
      <c r="AO1015" s="481"/>
      <c r="AP1015" s="269"/>
      <c r="AQ1015" s="269"/>
      <c r="AR1015" s="600"/>
      <c r="AS1015" s="269"/>
      <c r="AT1015" s="598" t="str">
        <f t="shared" si="424"/>
        <v/>
      </c>
      <c r="AU1015" s="598" t="str">
        <f t="shared" si="424"/>
        <v/>
      </c>
      <c r="AV1015" s="269"/>
      <c r="AW1015" s="598" t="str">
        <f t="shared" si="413"/>
        <v/>
      </c>
      <c r="AX1015" s="598" t="str">
        <f t="shared" si="413"/>
        <v/>
      </c>
      <c r="AY1015" s="269"/>
      <c r="AZ1015" s="598" t="str">
        <f t="shared" si="414"/>
        <v/>
      </c>
      <c r="BA1015" s="598" t="str">
        <f t="shared" si="414"/>
        <v/>
      </c>
      <c r="BB1015" s="269"/>
      <c r="BC1015" s="598" t="str">
        <f t="shared" si="415"/>
        <v/>
      </c>
      <c r="BD1015" s="598" t="str">
        <f t="shared" si="415"/>
        <v/>
      </c>
      <c r="BE1015" s="269"/>
      <c r="BF1015" s="598" t="str">
        <f t="shared" si="416"/>
        <v/>
      </c>
      <c r="BG1015" s="598" t="str">
        <f t="shared" si="416"/>
        <v/>
      </c>
      <c r="BH1015" s="269"/>
      <c r="BI1015" s="598" t="str">
        <f t="shared" si="417"/>
        <v/>
      </c>
      <c r="BJ1015" s="598" t="str">
        <f t="shared" si="417"/>
        <v/>
      </c>
      <c r="BK1015" s="269"/>
      <c r="BL1015" s="598" t="str">
        <f t="shared" si="418"/>
        <v/>
      </c>
      <c r="BM1015" s="598" t="str">
        <f t="shared" si="418"/>
        <v/>
      </c>
      <c r="BN1015" s="269"/>
      <c r="BO1015" s="598" t="str">
        <f t="shared" si="419"/>
        <v/>
      </c>
      <c r="BP1015" s="598" t="str">
        <f t="shared" si="419"/>
        <v/>
      </c>
      <c r="BQ1015" s="269"/>
      <c r="BR1015" s="598" t="str">
        <f t="shared" si="420"/>
        <v/>
      </c>
      <c r="BS1015" s="598" t="str">
        <f t="shared" si="420"/>
        <v/>
      </c>
      <c r="BT1015" s="269"/>
      <c r="BU1015" s="598" t="str">
        <f t="shared" si="421"/>
        <v/>
      </c>
      <c r="BV1015" s="598" t="str">
        <f t="shared" si="421"/>
        <v/>
      </c>
      <c r="BW1015" s="269"/>
      <c r="BX1015" s="481"/>
    </row>
    <row r="1016" spans="1:76" s="2" customFormat="1" ht="14">
      <c r="A1016" s="159">
        <v>8</v>
      </c>
      <c r="B1016" s="301" t="str">
        <f t="shared" si="411"/>
        <v xml:space="preserve">: </v>
      </c>
      <c r="C1016" s="169"/>
      <c r="D1016" s="169"/>
      <c r="E1016" s="169"/>
      <c r="F1016" s="169"/>
      <c r="G1016" s="161"/>
      <c r="H1016" s="162"/>
      <c r="I1016" s="162"/>
      <c r="J1016" s="170"/>
      <c r="K1016" s="170"/>
      <c r="L1016" s="170"/>
      <c r="M1016" s="664"/>
      <c r="N1016" s="163"/>
      <c r="O1016" s="163"/>
      <c r="P1016" s="165"/>
      <c r="Q1016" s="365"/>
      <c r="R1016" s="259" t="str">
        <f t="shared" si="422"/>
        <v/>
      </c>
      <c r="S1016" s="260" t="str">
        <f>IF(R1016="","",IF(R1037="Y",T1016,IF(R1016&gt;=R1029-$AA$35*R1033,IF(R1016&lt;=R1029+$AA$35*R1033,R1016,""),"")))</f>
        <v/>
      </c>
      <c r="T1016" s="259" t="str">
        <f t="shared" si="423"/>
        <v/>
      </c>
      <c r="U1016" s="259" t="str">
        <f t="shared" si="412"/>
        <v/>
      </c>
      <c r="V1016" s="39"/>
      <c r="W1016" s="39"/>
      <c r="Y1016" s="526"/>
      <c r="Z1016" s="5"/>
      <c r="AA1016" s="5"/>
      <c r="AB1016" s="5"/>
      <c r="AC1016" s="5"/>
      <c r="AD1016" s="5"/>
      <c r="AE1016" s="5"/>
      <c r="AF1016" s="5"/>
      <c r="AG1016" s="5"/>
      <c r="AH1016" s="5"/>
      <c r="AI1016" s="5"/>
      <c r="AJ1016" s="5"/>
      <c r="AK1016" s="5"/>
      <c r="AL1016" s="5"/>
      <c r="AM1016" s="5"/>
      <c r="AN1016" s="5"/>
      <c r="AO1016" s="481"/>
      <c r="AP1016" s="269"/>
      <c r="AQ1016" s="269"/>
      <c r="AR1016" s="600"/>
      <c r="AS1016" s="269"/>
      <c r="AT1016" s="598" t="str">
        <f t="shared" si="424"/>
        <v/>
      </c>
      <c r="AU1016" s="598" t="str">
        <f t="shared" si="424"/>
        <v/>
      </c>
      <c r="AV1016" s="269"/>
      <c r="AW1016" s="598" t="str">
        <f t="shared" si="413"/>
        <v/>
      </c>
      <c r="AX1016" s="598" t="str">
        <f t="shared" si="413"/>
        <v/>
      </c>
      <c r="AY1016" s="269"/>
      <c r="AZ1016" s="598" t="str">
        <f t="shared" si="414"/>
        <v/>
      </c>
      <c r="BA1016" s="598" t="str">
        <f t="shared" si="414"/>
        <v/>
      </c>
      <c r="BB1016" s="269"/>
      <c r="BC1016" s="598" t="str">
        <f t="shared" si="415"/>
        <v/>
      </c>
      <c r="BD1016" s="598" t="str">
        <f t="shared" si="415"/>
        <v/>
      </c>
      <c r="BE1016" s="269"/>
      <c r="BF1016" s="598" t="str">
        <f t="shared" si="416"/>
        <v/>
      </c>
      <c r="BG1016" s="598" t="str">
        <f t="shared" si="416"/>
        <v/>
      </c>
      <c r="BH1016" s="269"/>
      <c r="BI1016" s="598" t="str">
        <f t="shared" si="417"/>
        <v/>
      </c>
      <c r="BJ1016" s="598" t="str">
        <f t="shared" si="417"/>
        <v/>
      </c>
      <c r="BK1016" s="269"/>
      <c r="BL1016" s="598" t="str">
        <f t="shared" si="418"/>
        <v/>
      </c>
      <c r="BM1016" s="598" t="str">
        <f t="shared" si="418"/>
        <v/>
      </c>
      <c r="BN1016" s="269"/>
      <c r="BO1016" s="598" t="str">
        <f t="shared" si="419"/>
        <v/>
      </c>
      <c r="BP1016" s="598" t="str">
        <f t="shared" si="419"/>
        <v/>
      </c>
      <c r="BQ1016" s="269"/>
      <c r="BR1016" s="598" t="str">
        <f t="shared" si="420"/>
        <v/>
      </c>
      <c r="BS1016" s="598" t="str">
        <f t="shared" si="420"/>
        <v/>
      </c>
      <c r="BT1016" s="269"/>
      <c r="BU1016" s="598" t="str">
        <f t="shared" si="421"/>
        <v/>
      </c>
      <c r="BV1016" s="598" t="str">
        <f t="shared" si="421"/>
        <v/>
      </c>
      <c r="BW1016" s="269"/>
      <c r="BX1016" s="481"/>
    </row>
    <row r="1017" spans="1:76" s="2" customFormat="1" ht="14">
      <c r="A1017" s="159">
        <v>9</v>
      </c>
      <c r="B1017" s="301" t="str">
        <f t="shared" si="411"/>
        <v xml:space="preserve">: </v>
      </c>
      <c r="C1017" s="169"/>
      <c r="D1017" s="169"/>
      <c r="E1017" s="169"/>
      <c r="F1017" s="169"/>
      <c r="G1017" s="161"/>
      <c r="H1017" s="162"/>
      <c r="I1017" s="162"/>
      <c r="J1017" s="170"/>
      <c r="K1017" s="170"/>
      <c r="L1017" s="170"/>
      <c r="M1017" s="664"/>
      <c r="N1017" s="163"/>
      <c r="O1017" s="163"/>
      <c r="P1017" s="165"/>
      <c r="Q1017" s="365"/>
      <c r="R1017" s="259" t="str">
        <f t="shared" si="422"/>
        <v/>
      </c>
      <c r="S1017" s="260" t="str">
        <f>IF(R1017="","",IF(R1037="Y",T1017,IF(R1017&gt;=R1029-$AA$35*R1033,IF(R1017&lt;=R1029+$AA$35*R1033,R1017,""),"")))</f>
        <v/>
      </c>
      <c r="T1017" s="259" t="str">
        <f t="shared" si="423"/>
        <v/>
      </c>
      <c r="U1017" s="259" t="str">
        <f t="shared" si="412"/>
        <v/>
      </c>
      <c r="V1017" s="39"/>
      <c r="W1017" s="39"/>
      <c r="Y1017" s="526"/>
      <c r="Z1017" s="5"/>
      <c r="AA1017" s="5"/>
      <c r="AB1017" s="5"/>
      <c r="AC1017" s="5"/>
      <c r="AD1017" s="5"/>
      <c r="AE1017" s="5"/>
      <c r="AF1017" s="5"/>
      <c r="AG1017" s="5"/>
      <c r="AH1017" s="5"/>
      <c r="AI1017" s="5"/>
      <c r="AJ1017" s="5"/>
      <c r="AK1017" s="5"/>
      <c r="AL1017" s="5"/>
      <c r="AM1017" s="5"/>
      <c r="AN1017" s="5"/>
      <c r="AO1017" s="481"/>
      <c r="AP1017" s="269"/>
      <c r="AQ1017" s="269"/>
      <c r="AR1017" s="600"/>
      <c r="AS1017" s="269"/>
      <c r="AT1017" s="598" t="str">
        <f t="shared" si="424"/>
        <v/>
      </c>
      <c r="AU1017" s="598" t="str">
        <f t="shared" si="424"/>
        <v/>
      </c>
      <c r="AV1017" s="269"/>
      <c r="AW1017" s="598" t="str">
        <f t="shared" si="413"/>
        <v/>
      </c>
      <c r="AX1017" s="598" t="str">
        <f t="shared" si="413"/>
        <v/>
      </c>
      <c r="AY1017" s="269"/>
      <c r="AZ1017" s="598" t="str">
        <f t="shared" si="414"/>
        <v/>
      </c>
      <c r="BA1017" s="598" t="str">
        <f t="shared" si="414"/>
        <v/>
      </c>
      <c r="BB1017" s="269"/>
      <c r="BC1017" s="598" t="str">
        <f t="shared" si="415"/>
        <v/>
      </c>
      <c r="BD1017" s="598" t="str">
        <f t="shared" si="415"/>
        <v/>
      </c>
      <c r="BE1017" s="269"/>
      <c r="BF1017" s="598" t="str">
        <f t="shared" si="416"/>
        <v/>
      </c>
      <c r="BG1017" s="598" t="str">
        <f t="shared" si="416"/>
        <v/>
      </c>
      <c r="BH1017" s="269"/>
      <c r="BI1017" s="598" t="str">
        <f t="shared" si="417"/>
        <v/>
      </c>
      <c r="BJ1017" s="598" t="str">
        <f t="shared" si="417"/>
        <v/>
      </c>
      <c r="BK1017" s="269"/>
      <c r="BL1017" s="598" t="str">
        <f t="shared" si="418"/>
        <v/>
      </c>
      <c r="BM1017" s="598" t="str">
        <f t="shared" si="418"/>
        <v/>
      </c>
      <c r="BN1017" s="269"/>
      <c r="BO1017" s="598" t="str">
        <f t="shared" si="419"/>
        <v/>
      </c>
      <c r="BP1017" s="598" t="str">
        <f t="shared" si="419"/>
        <v/>
      </c>
      <c r="BQ1017" s="269"/>
      <c r="BR1017" s="598" t="str">
        <f t="shared" si="420"/>
        <v/>
      </c>
      <c r="BS1017" s="598" t="str">
        <f t="shared" si="420"/>
        <v/>
      </c>
      <c r="BT1017" s="269"/>
      <c r="BU1017" s="598" t="str">
        <f t="shared" si="421"/>
        <v/>
      </c>
      <c r="BV1017" s="598" t="str">
        <f t="shared" si="421"/>
        <v/>
      </c>
      <c r="BW1017" s="269"/>
      <c r="BX1017" s="481"/>
    </row>
    <row r="1018" spans="1:76" s="2" customFormat="1" ht="14">
      <c r="A1018" s="159">
        <v>10</v>
      </c>
      <c r="B1018" s="301" t="str">
        <f t="shared" si="411"/>
        <v xml:space="preserve">: </v>
      </c>
      <c r="C1018" s="169"/>
      <c r="D1018" s="169"/>
      <c r="E1018" s="169"/>
      <c r="F1018" s="169"/>
      <c r="G1018" s="161"/>
      <c r="H1018" s="162"/>
      <c r="I1018" s="162"/>
      <c r="J1018" s="170"/>
      <c r="K1018" s="170"/>
      <c r="L1018" s="170"/>
      <c r="M1018" s="664"/>
      <c r="N1018" s="163"/>
      <c r="O1018" s="163"/>
      <c r="P1018" s="165"/>
      <c r="Q1018" s="365"/>
      <c r="R1018" s="259" t="str">
        <f t="shared" si="422"/>
        <v/>
      </c>
      <c r="S1018" s="260" t="str">
        <f>IF(R1018="","",IF(R1037="Y",T1018,IF(R1018&gt;=R1029-$AA$35*R1033,IF(R1018&lt;=R1029+$AA$35*R1033,R1018,""),"")))</f>
        <v/>
      </c>
      <c r="T1018" s="259" t="str">
        <f t="shared" si="423"/>
        <v/>
      </c>
      <c r="U1018" s="259" t="str">
        <f t="shared" si="412"/>
        <v/>
      </c>
      <c r="V1018" s="39"/>
      <c r="W1018" s="39"/>
      <c r="Y1018" s="526"/>
      <c r="Z1018" s="5"/>
      <c r="AA1018" s="5"/>
      <c r="AB1018" s="5"/>
      <c r="AC1018" s="5"/>
      <c r="AD1018" s="5"/>
      <c r="AE1018" s="5"/>
      <c r="AF1018" s="5"/>
      <c r="AG1018" s="5"/>
      <c r="AH1018" s="5"/>
      <c r="AI1018" s="5"/>
      <c r="AJ1018" s="5"/>
      <c r="AK1018" s="5"/>
      <c r="AL1018" s="5"/>
      <c r="AM1018" s="5"/>
      <c r="AN1018" s="5"/>
      <c r="AO1018" s="481"/>
      <c r="AP1018" s="269"/>
      <c r="AQ1018" s="269"/>
      <c r="AR1018" s="600"/>
      <c r="AS1018" s="269"/>
      <c r="AT1018" s="598" t="str">
        <f t="shared" si="424"/>
        <v/>
      </c>
      <c r="AU1018" s="598" t="str">
        <f t="shared" si="424"/>
        <v/>
      </c>
      <c r="AV1018" s="269"/>
      <c r="AW1018" s="598" t="str">
        <f t="shared" si="413"/>
        <v/>
      </c>
      <c r="AX1018" s="598" t="str">
        <f t="shared" si="413"/>
        <v/>
      </c>
      <c r="AY1018" s="269"/>
      <c r="AZ1018" s="598" t="str">
        <f t="shared" si="414"/>
        <v/>
      </c>
      <c r="BA1018" s="598" t="str">
        <f t="shared" si="414"/>
        <v/>
      </c>
      <c r="BB1018" s="269"/>
      <c r="BC1018" s="598" t="str">
        <f t="shared" si="415"/>
        <v/>
      </c>
      <c r="BD1018" s="598" t="str">
        <f t="shared" si="415"/>
        <v/>
      </c>
      <c r="BE1018" s="269"/>
      <c r="BF1018" s="598" t="str">
        <f t="shared" si="416"/>
        <v/>
      </c>
      <c r="BG1018" s="598" t="str">
        <f t="shared" si="416"/>
        <v/>
      </c>
      <c r="BH1018" s="269"/>
      <c r="BI1018" s="598" t="str">
        <f t="shared" si="417"/>
        <v/>
      </c>
      <c r="BJ1018" s="598" t="str">
        <f t="shared" si="417"/>
        <v/>
      </c>
      <c r="BK1018" s="269"/>
      <c r="BL1018" s="598" t="str">
        <f t="shared" si="418"/>
        <v/>
      </c>
      <c r="BM1018" s="598" t="str">
        <f t="shared" si="418"/>
        <v/>
      </c>
      <c r="BN1018" s="269"/>
      <c r="BO1018" s="598" t="str">
        <f t="shared" si="419"/>
        <v/>
      </c>
      <c r="BP1018" s="598" t="str">
        <f t="shared" si="419"/>
        <v/>
      </c>
      <c r="BQ1018" s="269"/>
      <c r="BR1018" s="598" t="str">
        <f t="shared" si="420"/>
        <v/>
      </c>
      <c r="BS1018" s="598" t="str">
        <f t="shared" si="420"/>
        <v/>
      </c>
      <c r="BT1018" s="269"/>
      <c r="BU1018" s="598" t="str">
        <f t="shared" si="421"/>
        <v/>
      </c>
      <c r="BV1018" s="598" t="str">
        <f t="shared" si="421"/>
        <v/>
      </c>
      <c r="BW1018" s="269"/>
      <c r="BX1018" s="481"/>
    </row>
    <row r="1019" spans="1:76" s="2" customFormat="1" ht="14">
      <c r="A1019" s="159">
        <v>11</v>
      </c>
      <c r="B1019" s="301" t="str">
        <f t="shared" si="411"/>
        <v xml:space="preserve">: </v>
      </c>
      <c r="C1019" s="168"/>
      <c r="D1019" s="162"/>
      <c r="E1019" s="162"/>
      <c r="F1019" s="169"/>
      <c r="G1019" s="161"/>
      <c r="H1019" s="162"/>
      <c r="I1019" s="162"/>
      <c r="J1019" s="170"/>
      <c r="K1019" s="170"/>
      <c r="L1019" s="170"/>
      <c r="M1019" s="664"/>
      <c r="N1019" s="163"/>
      <c r="O1019" s="163"/>
      <c r="P1019" s="165"/>
      <c r="Q1019" s="365"/>
      <c r="R1019" s="259" t="str">
        <f t="shared" si="422"/>
        <v/>
      </c>
      <c r="S1019" s="260" t="str">
        <f>IF(R1019="","",IF(R1037="Y",T1019,IF(R1019&gt;=R1029-$AA$35*R1033,IF(R1019&lt;=R1029+$AA$35*R1033,R1019,""),"")))</f>
        <v/>
      </c>
      <c r="T1019" s="259" t="str">
        <f t="shared" si="423"/>
        <v/>
      </c>
      <c r="U1019" s="259" t="str">
        <f t="shared" si="412"/>
        <v/>
      </c>
      <c r="V1019" s="39"/>
      <c r="W1019" s="39"/>
      <c r="Y1019" s="526"/>
      <c r="Z1019" s="5"/>
      <c r="AA1019" s="5"/>
      <c r="AB1019" s="5"/>
      <c r="AC1019" s="5"/>
      <c r="AD1019" s="5"/>
      <c r="AE1019" s="5"/>
      <c r="AF1019" s="5"/>
      <c r="AG1019" s="5"/>
      <c r="AH1019" s="5"/>
      <c r="AI1019" s="5"/>
      <c r="AJ1019" s="5"/>
      <c r="AK1019" s="5"/>
      <c r="AL1019" s="5"/>
      <c r="AM1019" s="5"/>
      <c r="AN1019" s="5"/>
      <c r="AO1019" s="481"/>
      <c r="AP1019" s="269"/>
      <c r="AQ1019" s="269"/>
      <c r="AR1019" s="600"/>
      <c r="AS1019" s="269"/>
      <c r="AT1019" s="598" t="str">
        <f t="shared" si="424"/>
        <v/>
      </c>
      <c r="AU1019" s="598" t="str">
        <f t="shared" si="424"/>
        <v/>
      </c>
      <c r="AV1019" s="269"/>
      <c r="AW1019" s="598" t="str">
        <f t="shared" si="413"/>
        <v/>
      </c>
      <c r="AX1019" s="598" t="str">
        <f t="shared" si="413"/>
        <v/>
      </c>
      <c r="AY1019" s="269"/>
      <c r="AZ1019" s="598" t="str">
        <f t="shared" si="414"/>
        <v/>
      </c>
      <c r="BA1019" s="598" t="str">
        <f t="shared" si="414"/>
        <v/>
      </c>
      <c r="BB1019" s="269"/>
      <c r="BC1019" s="598" t="str">
        <f t="shared" si="415"/>
        <v/>
      </c>
      <c r="BD1019" s="598" t="str">
        <f t="shared" si="415"/>
        <v/>
      </c>
      <c r="BE1019" s="269"/>
      <c r="BF1019" s="598" t="str">
        <f t="shared" si="416"/>
        <v/>
      </c>
      <c r="BG1019" s="598" t="str">
        <f t="shared" si="416"/>
        <v/>
      </c>
      <c r="BH1019" s="269"/>
      <c r="BI1019" s="598" t="str">
        <f t="shared" si="417"/>
        <v/>
      </c>
      <c r="BJ1019" s="598" t="str">
        <f t="shared" si="417"/>
        <v/>
      </c>
      <c r="BK1019" s="269"/>
      <c r="BL1019" s="598" t="str">
        <f t="shared" si="418"/>
        <v/>
      </c>
      <c r="BM1019" s="598" t="str">
        <f t="shared" si="418"/>
        <v/>
      </c>
      <c r="BN1019" s="269"/>
      <c r="BO1019" s="598" t="str">
        <f t="shared" si="419"/>
        <v/>
      </c>
      <c r="BP1019" s="598" t="str">
        <f t="shared" si="419"/>
        <v/>
      </c>
      <c r="BQ1019" s="269"/>
      <c r="BR1019" s="598" t="str">
        <f t="shared" si="420"/>
        <v/>
      </c>
      <c r="BS1019" s="598" t="str">
        <f t="shared" si="420"/>
        <v/>
      </c>
      <c r="BT1019" s="269"/>
      <c r="BU1019" s="598" t="str">
        <f t="shared" si="421"/>
        <v/>
      </c>
      <c r="BV1019" s="598" t="str">
        <f t="shared" si="421"/>
        <v/>
      </c>
      <c r="BW1019" s="269"/>
      <c r="BX1019" s="481"/>
    </row>
    <row r="1020" spans="1:76" s="2" customFormat="1" ht="14">
      <c r="A1020" s="159">
        <v>12</v>
      </c>
      <c r="B1020" s="301" t="str">
        <f t="shared" si="411"/>
        <v xml:space="preserve">: </v>
      </c>
      <c r="C1020" s="169"/>
      <c r="D1020" s="169"/>
      <c r="E1020" s="169"/>
      <c r="F1020" s="169"/>
      <c r="G1020" s="161"/>
      <c r="H1020" s="162"/>
      <c r="I1020" s="162"/>
      <c r="J1020" s="170"/>
      <c r="K1020" s="170"/>
      <c r="L1020" s="170"/>
      <c r="M1020" s="664"/>
      <c r="N1020" s="163"/>
      <c r="O1020" s="163"/>
      <c r="P1020" s="165"/>
      <c r="Q1020" s="365"/>
      <c r="R1020" s="259" t="str">
        <f t="shared" si="422"/>
        <v/>
      </c>
      <c r="S1020" s="260" t="str">
        <f>IF(R1020="","",IF(R1037="Y",T1020,IF(R1020&gt;=R1029-$AA$35*R1033,IF(R1020&lt;=R1029+$AA$35*R1033,R1020,""),"")))</f>
        <v/>
      </c>
      <c r="T1020" s="259" t="str">
        <f t="shared" si="423"/>
        <v/>
      </c>
      <c r="U1020" s="259" t="str">
        <f t="shared" si="412"/>
        <v/>
      </c>
      <c r="V1020" s="39"/>
      <c r="W1020" s="39"/>
      <c r="Y1020" s="526"/>
      <c r="Z1020" s="5"/>
      <c r="AA1020" s="5"/>
      <c r="AB1020" s="5"/>
      <c r="AC1020" s="5"/>
      <c r="AD1020" s="5"/>
      <c r="AE1020" s="5"/>
      <c r="AF1020" s="5"/>
      <c r="AG1020" s="5"/>
      <c r="AH1020" s="5"/>
      <c r="AI1020" s="5"/>
      <c r="AJ1020" s="5"/>
      <c r="AK1020" s="5"/>
      <c r="AL1020" s="5"/>
      <c r="AM1020" s="5"/>
      <c r="AN1020" s="5"/>
      <c r="AO1020" s="481"/>
      <c r="AP1020" s="269"/>
      <c r="AQ1020" s="269"/>
      <c r="AR1020" s="600"/>
      <c r="AS1020" s="269"/>
      <c r="AT1020" s="598" t="str">
        <f t="shared" si="424"/>
        <v/>
      </c>
      <c r="AU1020" s="598" t="str">
        <f t="shared" si="424"/>
        <v/>
      </c>
      <c r="AV1020" s="269"/>
      <c r="AW1020" s="598" t="str">
        <f t="shared" si="413"/>
        <v/>
      </c>
      <c r="AX1020" s="598" t="str">
        <f t="shared" si="413"/>
        <v/>
      </c>
      <c r="AY1020" s="269"/>
      <c r="AZ1020" s="598" t="str">
        <f t="shared" si="414"/>
        <v/>
      </c>
      <c r="BA1020" s="598" t="str">
        <f t="shared" si="414"/>
        <v/>
      </c>
      <c r="BB1020" s="269"/>
      <c r="BC1020" s="598" t="str">
        <f t="shared" si="415"/>
        <v/>
      </c>
      <c r="BD1020" s="598" t="str">
        <f t="shared" si="415"/>
        <v/>
      </c>
      <c r="BE1020" s="269"/>
      <c r="BF1020" s="598" t="str">
        <f t="shared" si="416"/>
        <v/>
      </c>
      <c r="BG1020" s="598" t="str">
        <f t="shared" si="416"/>
        <v/>
      </c>
      <c r="BH1020" s="269"/>
      <c r="BI1020" s="598" t="str">
        <f t="shared" si="417"/>
        <v/>
      </c>
      <c r="BJ1020" s="598" t="str">
        <f t="shared" si="417"/>
        <v/>
      </c>
      <c r="BK1020" s="269"/>
      <c r="BL1020" s="598" t="str">
        <f t="shared" si="418"/>
        <v/>
      </c>
      <c r="BM1020" s="598" t="str">
        <f t="shared" si="418"/>
        <v/>
      </c>
      <c r="BN1020" s="269"/>
      <c r="BO1020" s="598" t="str">
        <f t="shared" si="419"/>
        <v/>
      </c>
      <c r="BP1020" s="598" t="str">
        <f t="shared" si="419"/>
        <v/>
      </c>
      <c r="BQ1020" s="269"/>
      <c r="BR1020" s="598" t="str">
        <f t="shared" si="420"/>
        <v/>
      </c>
      <c r="BS1020" s="598" t="str">
        <f t="shared" si="420"/>
        <v/>
      </c>
      <c r="BT1020" s="269"/>
      <c r="BU1020" s="598" t="str">
        <f t="shared" si="421"/>
        <v/>
      </c>
      <c r="BV1020" s="598" t="str">
        <f t="shared" si="421"/>
        <v/>
      </c>
      <c r="BW1020" s="269"/>
      <c r="BX1020" s="481"/>
    </row>
    <row r="1021" spans="1:76" s="2" customFormat="1" ht="14">
      <c r="A1021" s="159">
        <v>13</v>
      </c>
      <c r="B1021" s="301" t="str">
        <f t="shared" si="411"/>
        <v xml:space="preserve">: </v>
      </c>
      <c r="C1021" s="169"/>
      <c r="D1021" s="169"/>
      <c r="E1021" s="169"/>
      <c r="F1021" s="169"/>
      <c r="G1021" s="161"/>
      <c r="H1021" s="162"/>
      <c r="I1021" s="162"/>
      <c r="J1021" s="170"/>
      <c r="K1021" s="170"/>
      <c r="L1021" s="170"/>
      <c r="M1021" s="664"/>
      <c r="N1021" s="163"/>
      <c r="O1021" s="163"/>
      <c r="P1021" s="165"/>
      <c r="Q1021" s="365"/>
      <c r="R1021" s="259" t="str">
        <f t="shared" si="422"/>
        <v/>
      </c>
      <c r="S1021" s="260" t="str">
        <f>IF(R1021="","",IF(R1037="Y",T1021,IF(R1021&gt;=R1029-$AA$35*R1033,IF(R1021&lt;=R1029+$AA$35*R1033,R1021,""),"")))</f>
        <v/>
      </c>
      <c r="T1021" s="259" t="str">
        <f t="shared" si="423"/>
        <v/>
      </c>
      <c r="U1021" s="259" t="str">
        <f t="shared" si="412"/>
        <v/>
      </c>
      <c r="V1021" s="39"/>
      <c r="W1021" s="39"/>
      <c r="Y1021" s="526"/>
      <c r="Z1021" s="5"/>
      <c r="AA1021" s="5"/>
      <c r="AB1021" s="5"/>
      <c r="AC1021" s="5"/>
      <c r="AD1021" s="5"/>
      <c r="AE1021" s="5"/>
      <c r="AF1021" s="5"/>
      <c r="AG1021" s="5"/>
      <c r="AH1021" s="5"/>
      <c r="AI1021" s="5"/>
      <c r="AJ1021" s="5"/>
      <c r="AK1021" s="5"/>
      <c r="AL1021" s="5"/>
      <c r="AM1021" s="5"/>
      <c r="AN1021" s="5"/>
      <c r="AO1021" s="481"/>
      <c r="AP1021" s="269"/>
      <c r="AQ1021" s="269"/>
      <c r="AR1021" s="600"/>
      <c r="AS1021" s="269"/>
      <c r="AT1021" s="598" t="str">
        <f t="shared" si="424"/>
        <v/>
      </c>
      <c r="AU1021" s="598" t="str">
        <f t="shared" si="424"/>
        <v/>
      </c>
      <c r="AV1021" s="269"/>
      <c r="AW1021" s="598" t="str">
        <f t="shared" si="413"/>
        <v/>
      </c>
      <c r="AX1021" s="598" t="str">
        <f t="shared" si="413"/>
        <v/>
      </c>
      <c r="AY1021" s="269"/>
      <c r="AZ1021" s="598" t="str">
        <f t="shared" si="414"/>
        <v/>
      </c>
      <c r="BA1021" s="598" t="str">
        <f t="shared" si="414"/>
        <v/>
      </c>
      <c r="BB1021" s="269"/>
      <c r="BC1021" s="598" t="str">
        <f t="shared" si="415"/>
        <v/>
      </c>
      <c r="BD1021" s="598" t="str">
        <f t="shared" si="415"/>
        <v/>
      </c>
      <c r="BE1021" s="269"/>
      <c r="BF1021" s="598" t="str">
        <f t="shared" si="416"/>
        <v/>
      </c>
      <c r="BG1021" s="598" t="str">
        <f t="shared" si="416"/>
        <v/>
      </c>
      <c r="BH1021" s="269"/>
      <c r="BI1021" s="598" t="str">
        <f t="shared" si="417"/>
        <v/>
      </c>
      <c r="BJ1021" s="598" t="str">
        <f t="shared" si="417"/>
        <v/>
      </c>
      <c r="BK1021" s="269"/>
      <c r="BL1021" s="598" t="str">
        <f t="shared" si="418"/>
        <v/>
      </c>
      <c r="BM1021" s="598" t="str">
        <f t="shared" si="418"/>
        <v/>
      </c>
      <c r="BN1021" s="269"/>
      <c r="BO1021" s="598" t="str">
        <f t="shared" si="419"/>
        <v/>
      </c>
      <c r="BP1021" s="598" t="str">
        <f t="shared" si="419"/>
        <v/>
      </c>
      <c r="BQ1021" s="269"/>
      <c r="BR1021" s="598" t="str">
        <f t="shared" si="420"/>
        <v/>
      </c>
      <c r="BS1021" s="598" t="str">
        <f t="shared" si="420"/>
        <v/>
      </c>
      <c r="BT1021" s="269"/>
      <c r="BU1021" s="598" t="str">
        <f t="shared" si="421"/>
        <v/>
      </c>
      <c r="BV1021" s="598" t="str">
        <f t="shared" si="421"/>
        <v/>
      </c>
      <c r="BW1021" s="269"/>
      <c r="BX1021" s="481"/>
    </row>
    <row r="1022" spans="1:76" s="2" customFormat="1" ht="14">
      <c r="A1022" s="159">
        <v>14</v>
      </c>
      <c r="B1022" s="301" t="str">
        <f t="shared" si="411"/>
        <v xml:space="preserve">: </v>
      </c>
      <c r="C1022" s="169"/>
      <c r="D1022" s="169"/>
      <c r="E1022" s="169"/>
      <c r="F1022" s="169"/>
      <c r="G1022" s="161"/>
      <c r="H1022" s="162"/>
      <c r="I1022" s="162"/>
      <c r="J1022" s="170"/>
      <c r="K1022" s="170"/>
      <c r="L1022" s="170"/>
      <c r="M1022" s="664"/>
      <c r="N1022" s="163"/>
      <c r="O1022" s="163"/>
      <c r="P1022" s="165"/>
      <c r="Q1022" s="365"/>
      <c r="R1022" s="259" t="str">
        <f t="shared" si="422"/>
        <v/>
      </c>
      <c r="S1022" s="260" t="str">
        <f>IF(R1022="","",IF(R1037="Y",T1022,IF(R1022&gt;=R1029-$AA$35*R1033,IF(R1022&lt;=R1029+$AA$35*R1033,R1022,""),"")))</f>
        <v/>
      </c>
      <c r="T1022" s="259" t="str">
        <f t="shared" si="423"/>
        <v/>
      </c>
      <c r="U1022" s="259" t="str">
        <f t="shared" si="412"/>
        <v/>
      </c>
      <c r="V1022" s="39"/>
      <c r="W1022" s="39"/>
      <c r="Y1022" s="526"/>
      <c r="Z1022" s="5"/>
      <c r="AA1022" s="5"/>
      <c r="AB1022" s="5"/>
      <c r="AC1022" s="5"/>
      <c r="AD1022" s="5"/>
      <c r="AE1022" s="5"/>
      <c r="AF1022" s="5"/>
      <c r="AG1022" s="5"/>
      <c r="AH1022" s="5"/>
      <c r="AI1022" s="5"/>
      <c r="AJ1022" s="5"/>
      <c r="AK1022" s="5"/>
      <c r="AL1022" s="5"/>
      <c r="AM1022" s="5"/>
      <c r="AN1022" s="5"/>
      <c r="AO1022" s="481"/>
      <c r="AP1022" s="269"/>
      <c r="AQ1022" s="269"/>
      <c r="AR1022" s="600"/>
      <c r="AS1022" s="269"/>
      <c r="AT1022" s="598" t="str">
        <f t="shared" si="424"/>
        <v/>
      </c>
      <c r="AU1022" s="598" t="str">
        <f t="shared" si="424"/>
        <v/>
      </c>
      <c r="AV1022" s="269"/>
      <c r="AW1022" s="598" t="str">
        <f t="shared" si="413"/>
        <v/>
      </c>
      <c r="AX1022" s="598" t="str">
        <f t="shared" si="413"/>
        <v/>
      </c>
      <c r="AY1022" s="269"/>
      <c r="AZ1022" s="598" t="str">
        <f t="shared" si="414"/>
        <v/>
      </c>
      <c r="BA1022" s="598" t="str">
        <f t="shared" si="414"/>
        <v/>
      </c>
      <c r="BB1022" s="269"/>
      <c r="BC1022" s="598" t="str">
        <f t="shared" si="415"/>
        <v/>
      </c>
      <c r="BD1022" s="598" t="str">
        <f t="shared" si="415"/>
        <v/>
      </c>
      <c r="BE1022" s="269"/>
      <c r="BF1022" s="598" t="str">
        <f t="shared" si="416"/>
        <v/>
      </c>
      <c r="BG1022" s="598" t="str">
        <f t="shared" si="416"/>
        <v/>
      </c>
      <c r="BH1022" s="269"/>
      <c r="BI1022" s="598" t="str">
        <f t="shared" si="417"/>
        <v/>
      </c>
      <c r="BJ1022" s="598" t="str">
        <f t="shared" si="417"/>
        <v/>
      </c>
      <c r="BK1022" s="269"/>
      <c r="BL1022" s="598" t="str">
        <f t="shared" si="418"/>
        <v/>
      </c>
      <c r="BM1022" s="598" t="str">
        <f t="shared" si="418"/>
        <v/>
      </c>
      <c r="BN1022" s="269"/>
      <c r="BO1022" s="598" t="str">
        <f t="shared" si="419"/>
        <v/>
      </c>
      <c r="BP1022" s="598" t="str">
        <f t="shared" si="419"/>
        <v/>
      </c>
      <c r="BQ1022" s="269"/>
      <c r="BR1022" s="598" t="str">
        <f t="shared" si="420"/>
        <v/>
      </c>
      <c r="BS1022" s="598" t="str">
        <f t="shared" si="420"/>
        <v/>
      </c>
      <c r="BT1022" s="269"/>
      <c r="BU1022" s="598" t="str">
        <f t="shared" si="421"/>
        <v/>
      </c>
      <c r="BV1022" s="598" t="str">
        <f t="shared" si="421"/>
        <v/>
      </c>
      <c r="BW1022" s="269"/>
      <c r="BX1022" s="481"/>
    </row>
    <row r="1023" spans="1:76" s="2" customFormat="1" ht="14">
      <c r="A1023" s="159">
        <v>15</v>
      </c>
      <c r="B1023" s="301" t="str">
        <f t="shared" si="411"/>
        <v xml:space="preserve">: </v>
      </c>
      <c r="C1023" s="169"/>
      <c r="D1023" s="169"/>
      <c r="E1023" s="169"/>
      <c r="F1023" s="169"/>
      <c r="G1023" s="161"/>
      <c r="H1023" s="162"/>
      <c r="I1023" s="162"/>
      <c r="J1023" s="170"/>
      <c r="K1023" s="170"/>
      <c r="L1023" s="170"/>
      <c r="M1023" s="664"/>
      <c r="N1023" s="163"/>
      <c r="O1023" s="163"/>
      <c r="P1023" s="165"/>
      <c r="Q1023" s="365"/>
      <c r="R1023" s="259" t="str">
        <f t="shared" si="422"/>
        <v/>
      </c>
      <c r="S1023" s="260" t="str">
        <f>IF(R1023="","",IF(R1037="Y",T1023,IF(R1023&gt;=R1029-$AA$35*R1033,IF(R1023&lt;=R1029+$AA$35*R1033,R1023,""),"")))</f>
        <v/>
      </c>
      <c r="T1023" s="259" t="str">
        <f t="shared" si="423"/>
        <v/>
      </c>
      <c r="U1023" s="259" t="str">
        <f t="shared" si="412"/>
        <v/>
      </c>
      <c r="V1023" s="39"/>
      <c r="W1023" s="39"/>
      <c r="Y1023" s="526"/>
      <c r="Z1023" s="5"/>
      <c r="AA1023" s="5"/>
      <c r="AB1023" s="5"/>
      <c r="AC1023" s="5"/>
      <c r="AD1023" s="5"/>
      <c r="AE1023" s="5"/>
      <c r="AF1023" s="5"/>
      <c r="AG1023" s="5"/>
      <c r="AH1023" s="5"/>
      <c r="AI1023" s="5"/>
      <c r="AJ1023" s="5"/>
      <c r="AK1023" s="5"/>
      <c r="AL1023" s="5"/>
      <c r="AM1023" s="5"/>
      <c r="AN1023" s="5"/>
      <c r="AO1023" s="481"/>
      <c r="AP1023" s="269"/>
      <c r="AQ1023" s="269"/>
      <c r="AR1023" s="600"/>
      <c r="AS1023" s="269"/>
      <c r="AT1023" s="598" t="str">
        <f t="shared" si="424"/>
        <v/>
      </c>
      <c r="AU1023" s="598" t="str">
        <f t="shared" si="424"/>
        <v/>
      </c>
      <c r="AV1023" s="269"/>
      <c r="AW1023" s="598" t="str">
        <f t="shared" si="413"/>
        <v/>
      </c>
      <c r="AX1023" s="598" t="str">
        <f t="shared" si="413"/>
        <v/>
      </c>
      <c r="AY1023" s="269"/>
      <c r="AZ1023" s="598" t="str">
        <f t="shared" si="414"/>
        <v/>
      </c>
      <c r="BA1023" s="598" t="str">
        <f t="shared" si="414"/>
        <v/>
      </c>
      <c r="BB1023" s="269"/>
      <c r="BC1023" s="598" t="str">
        <f t="shared" si="415"/>
        <v/>
      </c>
      <c r="BD1023" s="598" t="str">
        <f t="shared" si="415"/>
        <v/>
      </c>
      <c r="BE1023" s="269"/>
      <c r="BF1023" s="598" t="str">
        <f t="shared" si="416"/>
        <v/>
      </c>
      <c r="BG1023" s="598" t="str">
        <f t="shared" si="416"/>
        <v/>
      </c>
      <c r="BH1023" s="269"/>
      <c r="BI1023" s="598" t="str">
        <f t="shared" si="417"/>
        <v/>
      </c>
      <c r="BJ1023" s="598" t="str">
        <f t="shared" si="417"/>
        <v/>
      </c>
      <c r="BK1023" s="269"/>
      <c r="BL1023" s="598" t="str">
        <f t="shared" si="418"/>
        <v/>
      </c>
      <c r="BM1023" s="598" t="str">
        <f t="shared" si="418"/>
        <v/>
      </c>
      <c r="BN1023" s="269"/>
      <c r="BO1023" s="598" t="str">
        <f t="shared" si="419"/>
        <v/>
      </c>
      <c r="BP1023" s="598" t="str">
        <f t="shared" si="419"/>
        <v/>
      </c>
      <c r="BQ1023" s="269"/>
      <c r="BR1023" s="598" t="str">
        <f t="shared" si="420"/>
        <v/>
      </c>
      <c r="BS1023" s="598" t="str">
        <f t="shared" si="420"/>
        <v/>
      </c>
      <c r="BT1023" s="269"/>
      <c r="BU1023" s="598" t="str">
        <f t="shared" si="421"/>
        <v/>
      </c>
      <c r="BV1023" s="598" t="str">
        <f t="shared" si="421"/>
        <v/>
      </c>
      <c r="BW1023" s="269"/>
      <c r="BX1023" s="481"/>
    </row>
    <row r="1024" spans="1:76" s="2" customFormat="1" ht="14">
      <c r="A1024" s="159">
        <v>16</v>
      </c>
      <c r="B1024" s="301" t="str">
        <f t="shared" si="411"/>
        <v xml:space="preserve">: </v>
      </c>
      <c r="C1024" s="169"/>
      <c r="D1024" s="169"/>
      <c r="E1024" s="169"/>
      <c r="F1024" s="169"/>
      <c r="G1024" s="161"/>
      <c r="H1024" s="162"/>
      <c r="I1024" s="162"/>
      <c r="J1024" s="170"/>
      <c r="K1024" s="170"/>
      <c r="L1024" s="170"/>
      <c r="M1024" s="664"/>
      <c r="N1024" s="163"/>
      <c r="O1024" s="163"/>
      <c r="P1024" s="165"/>
      <c r="Q1024" s="365"/>
      <c r="R1024" s="259" t="str">
        <f t="shared" si="422"/>
        <v/>
      </c>
      <c r="S1024" s="260" t="str">
        <f>IF(R1024="","",IF(R1037="Y",T1024,IF(R1024&gt;=R1029-$AA$35*R1033,IF(R1024&lt;=R1029+$AA$35*R1033,R1024,""),"")))</f>
        <v/>
      </c>
      <c r="T1024" s="259" t="str">
        <f t="shared" si="423"/>
        <v/>
      </c>
      <c r="U1024" s="259" t="str">
        <f t="shared" si="412"/>
        <v/>
      </c>
      <c r="V1024" s="39"/>
      <c r="W1024" s="39"/>
      <c r="Y1024" s="526"/>
      <c r="Z1024" s="5"/>
      <c r="AA1024" s="5"/>
      <c r="AB1024" s="5"/>
      <c r="AC1024" s="5"/>
      <c r="AD1024" s="5"/>
      <c r="AE1024" s="5"/>
      <c r="AF1024" s="5"/>
      <c r="AG1024" s="5"/>
      <c r="AH1024" s="5"/>
      <c r="AI1024" s="5"/>
      <c r="AJ1024" s="5"/>
      <c r="AK1024" s="5"/>
      <c r="AL1024" s="5"/>
      <c r="AM1024" s="5"/>
      <c r="AN1024" s="5"/>
      <c r="AO1024" s="481"/>
      <c r="AP1024" s="269"/>
      <c r="AQ1024" s="269"/>
      <c r="AR1024" s="600"/>
      <c r="AS1024" s="269"/>
      <c r="AT1024" s="598" t="str">
        <f t="shared" si="424"/>
        <v/>
      </c>
      <c r="AU1024" s="598" t="str">
        <f t="shared" si="424"/>
        <v/>
      </c>
      <c r="AV1024" s="269"/>
      <c r="AW1024" s="598" t="str">
        <f t="shared" si="413"/>
        <v/>
      </c>
      <c r="AX1024" s="598" t="str">
        <f t="shared" si="413"/>
        <v/>
      </c>
      <c r="AY1024" s="269"/>
      <c r="AZ1024" s="598" t="str">
        <f t="shared" si="414"/>
        <v/>
      </c>
      <c r="BA1024" s="598" t="str">
        <f t="shared" si="414"/>
        <v/>
      </c>
      <c r="BB1024" s="269"/>
      <c r="BC1024" s="598" t="str">
        <f t="shared" si="415"/>
        <v/>
      </c>
      <c r="BD1024" s="598" t="str">
        <f t="shared" si="415"/>
        <v/>
      </c>
      <c r="BE1024" s="269"/>
      <c r="BF1024" s="598" t="str">
        <f t="shared" si="416"/>
        <v/>
      </c>
      <c r="BG1024" s="598" t="str">
        <f t="shared" si="416"/>
        <v/>
      </c>
      <c r="BH1024" s="269"/>
      <c r="BI1024" s="598" t="str">
        <f t="shared" si="417"/>
        <v/>
      </c>
      <c r="BJ1024" s="598" t="str">
        <f t="shared" si="417"/>
        <v/>
      </c>
      <c r="BK1024" s="269"/>
      <c r="BL1024" s="598" t="str">
        <f t="shared" si="418"/>
        <v/>
      </c>
      <c r="BM1024" s="598" t="str">
        <f t="shared" si="418"/>
        <v/>
      </c>
      <c r="BN1024" s="269"/>
      <c r="BO1024" s="598" t="str">
        <f t="shared" si="419"/>
        <v/>
      </c>
      <c r="BP1024" s="598" t="str">
        <f t="shared" si="419"/>
        <v/>
      </c>
      <c r="BQ1024" s="269"/>
      <c r="BR1024" s="598" t="str">
        <f t="shared" si="420"/>
        <v/>
      </c>
      <c r="BS1024" s="598" t="str">
        <f t="shared" si="420"/>
        <v/>
      </c>
      <c r="BT1024" s="269"/>
      <c r="BU1024" s="598" t="str">
        <f t="shared" si="421"/>
        <v/>
      </c>
      <c r="BV1024" s="598" t="str">
        <f t="shared" si="421"/>
        <v/>
      </c>
      <c r="BW1024" s="269"/>
      <c r="BX1024" s="481"/>
    </row>
    <row r="1025" spans="1:76" s="2" customFormat="1" ht="14">
      <c r="A1025" s="159">
        <v>17</v>
      </c>
      <c r="B1025" s="301" t="str">
        <f t="shared" si="411"/>
        <v xml:space="preserve">: </v>
      </c>
      <c r="C1025" s="168"/>
      <c r="D1025" s="162"/>
      <c r="E1025" s="162"/>
      <c r="F1025" s="169"/>
      <c r="G1025" s="161"/>
      <c r="H1025" s="162"/>
      <c r="I1025" s="162"/>
      <c r="J1025" s="170"/>
      <c r="K1025" s="170"/>
      <c r="L1025" s="170"/>
      <c r="M1025" s="664"/>
      <c r="N1025" s="163"/>
      <c r="O1025" s="163"/>
      <c r="P1025" s="165"/>
      <c r="Q1025" s="365"/>
      <c r="R1025" s="259" t="str">
        <f t="shared" si="422"/>
        <v/>
      </c>
      <c r="S1025" s="260" t="str">
        <f>IF(R1025="","",IF(R1037="Y",T1025,IF(R1025&gt;=R1029-$AA$35*R1033,IF(R1025&lt;=R1029+$AA$35*R1033,R1025,""),"")))</f>
        <v/>
      </c>
      <c r="T1025" s="259" t="str">
        <f t="shared" si="423"/>
        <v/>
      </c>
      <c r="U1025" s="259" t="str">
        <f t="shared" si="412"/>
        <v/>
      </c>
      <c r="V1025" s="39"/>
      <c r="W1025" s="39"/>
      <c r="Y1025" s="526"/>
      <c r="Z1025" s="5"/>
      <c r="AA1025" s="5"/>
      <c r="AB1025" s="5"/>
      <c r="AC1025" s="5"/>
      <c r="AD1025" s="5"/>
      <c r="AE1025" s="5"/>
      <c r="AF1025" s="5"/>
      <c r="AG1025" s="5"/>
      <c r="AH1025" s="5"/>
      <c r="AI1025" s="5"/>
      <c r="AJ1025" s="5"/>
      <c r="AK1025" s="5"/>
      <c r="AL1025" s="5"/>
      <c r="AM1025" s="5"/>
      <c r="AN1025" s="5"/>
      <c r="AO1025" s="481"/>
      <c r="AP1025" s="269"/>
      <c r="AQ1025" s="269"/>
      <c r="AR1025" s="600"/>
      <c r="AS1025" s="269"/>
      <c r="AT1025" s="598" t="str">
        <f t="shared" si="424"/>
        <v/>
      </c>
      <c r="AU1025" s="598" t="str">
        <f t="shared" si="424"/>
        <v/>
      </c>
      <c r="AV1025" s="269"/>
      <c r="AW1025" s="598" t="str">
        <f t="shared" si="413"/>
        <v/>
      </c>
      <c r="AX1025" s="598" t="str">
        <f t="shared" si="413"/>
        <v/>
      </c>
      <c r="AY1025" s="269"/>
      <c r="AZ1025" s="598" t="str">
        <f t="shared" si="414"/>
        <v/>
      </c>
      <c r="BA1025" s="598" t="str">
        <f t="shared" si="414"/>
        <v/>
      </c>
      <c r="BB1025" s="269"/>
      <c r="BC1025" s="598" t="str">
        <f t="shared" si="415"/>
        <v/>
      </c>
      <c r="BD1025" s="598" t="str">
        <f t="shared" si="415"/>
        <v/>
      </c>
      <c r="BE1025" s="269"/>
      <c r="BF1025" s="598" t="str">
        <f t="shared" si="416"/>
        <v/>
      </c>
      <c r="BG1025" s="598" t="str">
        <f t="shared" si="416"/>
        <v/>
      </c>
      <c r="BH1025" s="269"/>
      <c r="BI1025" s="598" t="str">
        <f t="shared" si="417"/>
        <v/>
      </c>
      <c r="BJ1025" s="598" t="str">
        <f t="shared" si="417"/>
        <v/>
      </c>
      <c r="BK1025" s="269"/>
      <c r="BL1025" s="598" t="str">
        <f t="shared" si="418"/>
        <v/>
      </c>
      <c r="BM1025" s="598" t="str">
        <f t="shared" si="418"/>
        <v/>
      </c>
      <c r="BN1025" s="269"/>
      <c r="BO1025" s="598" t="str">
        <f t="shared" si="419"/>
        <v/>
      </c>
      <c r="BP1025" s="598" t="str">
        <f t="shared" si="419"/>
        <v/>
      </c>
      <c r="BQ1025" s="269"/>
      <c r="BR1025" s="598" t="str">
        <f t="shared" si="420"/>
        <v/>
      </c>
      <c r="BS1025" s="598" t="str">
        <f t="shared" si="420"/>
        <v/>
      </c>
      <c r="BT1025" s="269"/>
      <c r="BU1025" s="598" t="str">
        <f t="shared" si="421"/>
        <v/>
      </c>
      <c r="BV1025" s="598" t="str">
        <f t="shared" si="421"/>
        <v/>
      </c>
      <c r="BW1025" s="269"/>
      <c r="BX1025" s="481"/>
    </row>
    <row r="1026" spans="1:76" s="2" customFormat="1" ht="14">
      <c r="A1026" s="159">
        <v>18</v>
      </c>
      <c r="B1026" s="301" t="str">
        <f t="shared" si="411"/>
        <v xml:space="preserve">: </v>
      </c>
      <c r="C1026" s="168"/>
      <c r="D1026" s="162"/>
      <c r="E1026" s="162"/>
      <c r="F1026" s="169"/>
      <c r="G1026" s="161"/>
      <c r="H1026" s="162"/>
      <c r="I1026" s="162"/>
      <c r="J1026" s="170"/>
      <c r="K1026" s="170"/>
      <c r="L1026" s="170"/>
      <c r="M1026" s="664"/>
      <c r="N1026" s="163"/>
      <c r="O1026" s="163"/>
      <c r="P1026" s="165"/>
      <c r="Q1026" s="365"/>
      <c r="R1026" s="259" t="str">
        <f t="shared" si="422"/>
        <v/>
      </c>
      <c r="S1026" s="260" t="str">
        <f>IF(R1026="","",IF(R1037="Y",T1026,IF(R1026&gt;=R1029-$AA$35*R1033,IF(R1026&lt;=R1029+$AA$35*R1033,R1026,""),"")))</f>
        <v/>
      </c>
      <c r="T1026" s="259" t="str">
        <f t="shared" si="423"/>
        <v/>
      </c>
      <c r="U1026" s="259" t="str">
        <f t="shared" si="412"/>
        <v/>
      </c>
      <c r="V1026" s="39"/>
      <c r="W1026" s="39"/>
      <c r="Y1026" s="526"/>
      <c r="Z1026" s="5"/>
      <c r="AA1026" s="5"/>
      <c r="AB1026" s="5"/>
      <c r="AC1026" s="5"/>
      <c r="AD1026" s="5"/>
      <c r="AE1026" s="5"/>
      <c r="AF1026" s="5"/>
      <c r="AG1026" s="5"/>
      <c r="AH1026" s="5"/>
      <c r="AI1026" s="5"/>
      <c r="AJ1026" s="5"/>
      <c r="AK1026" s="5"/>
      <c r="AL1026" s="5"/>
      <c r="AM1026" s="5"/>
      <c r="AN1026" s="5"/>
      <c r="AO1026" s="481"/>
      <c r="AP1026" s="269"/>
      <c r="AQ1026" s="269"/>
      <c r="AR1026" s="600"/>
      <c r="AS1026" s="269"/>
      <c r="AT1026" s="598" t="str">
        <f t="shared" si="424"/>
        <v/>
      </c>
      <c r="AU1026" s="598" t="str">
        <f t="shared" si="424"/>
        <v/>
      </c>
      <c r="AV1026" s="269"/>
      <c r="AW1026" s="598" t="str">
        <f t="shared" si="413"/>
        <v/>
      </c>
      <c r="AX1026" s="598" t="str">
        <f t="shared" si="413"/>
        <v/>
      </c>
      <c r="AY1026" s="269"/>
      <c r="AZ1026" s="598" t="str">
        <f t="shared" si="414"/>
        <v/>
      </c>
      <c r="BA1026" s="598" t="str">
        <f t="shared" si="414"/>
        <v/>
      </c>
      <c r="BB1026" s="269"/>
      <c r="BC1026" s="598" t="str">
        <f t="shared" si="415"/>
        <v/>
      </c>
      <c r="BD1026" s="598" t="str">
        <f t="shared" si="415"/>
        <v/>
      </c>
      <c r="BE1026" s="269"/>
      <c r="BF1026" s="598" t="str">
        <f t="shared" si="416"/>
        <v/>
      </c>
      <c r="BG1026" s="598" t="str">
        <f t="shared" si="416"/>
        <v/>
      </c>
      <c r="BH1026" s="269"/>
      <c r="BI1026" s="598" t="str">
        <f t="shared" si="417"/>
        <v/>
      </c>
      <c r="BJ1026" s="598" t="str">
        <f t="shared" si="417"/>
        <v/>
      </c>
      <c r="BK1026" s="269"/>
      <c r="BL1026" s="598" t="str">
        <f t="shared" si="418"/>
        <v/>
      </c>
      <c r="BM1026" s="598" t="str">
        <f t="shared" si="418"/>
        <v/>
      </c>
      <c r="BN1026" s="269"/>
      <c r="BO1026" s="598" t="str">
        <f t="shared" si="419"/>
        <v/>
      </c>
      <c r="BP1026" s="598" t="str">
        <f t="shared" si="419"/>
        <v/>
      </c>
      <c r="BQ1026" s="269"/>
      <c r="BR1026" s="598" t="str">
        <f t="shared" si="420"/>
        <v/>
      </c>
      <c r="BS1026" s="598" t="str">
        <f t="shared" si="420"/>
        <v/>
      </c>
      <c r="BT1026" s="269"/>
      <c r="BU1026" s="598" t="str">
        <f t="shared" si="421"/>
        <v/>
      </c>
      <c r="BV1026" s="598" t="str">
        <f t="shared" si="421"/>
        <v/>
      </c>
      <c r="BW1026" s="269"/>
      <c r="BX1026" s="481"/>
    </row>
    <row r="1027" spans="1:76" s="2" customFormat="1" ht="14">
      <c r="A1027" s="159">
        <v>19</v>
      </c>
      <c r="B1027" s="301" t="str">
        <f t="shared" si="411"/>
        <v xml:space="preserve">: </v>
      </c>
      <c r="C1027" s="168"/>
      <c r="D1027" s="162"/>
      <c r="E1027" s="162"/>
      <c r="F1027" s="169"/>
      <c r="G1027" s="161"/>
      <c r="H1027" s="162"/>
      <c r="I1027" s="162"/>
      <c r="J1027" s="170"/>
      <c r="K1027" s="170"/>
      <c r="L1027" s="170"/>
      <c r="M1027" s="664"/>
      <c r="N1027" s="163"/>
      <c r="O1027" s="163"/>
      <c r="P1027" s="165"/>
      <c r="Q1027" s="365"/>
      <c r="R1027" s="259" t="str">
        <f t="shared" si="422"/>
        <v/>
      </c>
      <c r="S1027" s="260" t="str">
        <f>IF(R1027="","",IF(R1037="Y",T1027,IF(R1027&gt;=R1029-$AA$35*R1033,IF(R1027&lt;=R1029+$AA$35*R1033,R1027,""),"")))</f>
        <v/>
      </c>
      <c r="T1027" s="259" t="str">
        <f t="shared" si="423"/>
        <v/>
      </c>
      <c r="U1027" s="259" t="str">
        <f t="shared" si="412"/>
        <v/>
      </c>
      <c r="V1027" s="39"/>
      <c r="W1027" s="39"/>
      <c r="Y1027" s="526"/>
      <c r="Z1027" s="5"/>
      <c r="AA1027" s="5"/>
      <c r="AB1027" s="5"/>
      <c r="AC1027" s="5"/>
      <c r="AD1027" s="5"/>
      <c r="AE1027" s="5"/>
      <c r="AF1027" s="5"/>
      <c r="AG1027" s="5"/>
      <c r="AH1027" s="5"/>
      <c r="AI1027" s="5"/>
      <c r="AJ1027" s="5"/>
      <c r="AK1027" s="5"/>
      <c r="AL1027" s="5"/>
      <c r="AM1027" s="5"/>
      <c r="AN1027" s="5"/>
      <c r="AO1027" s="481"/>
      <c r="AP1027" s="269"/>
      <c r="AQ1027" s="269"/>
      <c r="AR1027" s="600"/>
      <c r="AS1027" s="269"/>
      <c r="AT1027" s="598" t="str">
        <f t="shared" si="424"/>
        <v/>
      </c>
      <c r="AU1027" s="598" t="str">
        <f t="shared" si="424"/>
        <v/>
      </c>
      <c r="AV1027" s="269"/>
      <c r="AW1027" s="598" t="str">
        <f t="shared" si="413"/>
        <v/>
      </c>
      <c r="AX1027" s="598" t="str">
        <f t="shared" si="413"/>
        <v/>
      </c>
      <c r="AY1027" s="269"/>
      <c r="AZ1027" s="598" t="str">
        <f t="shared" si="414"/>
        <v/>
      </c>
      <c r="BA1027" s="598" t="str">
        <f t="shared" si="414"/>
        <v/>
      </c>
      <c r="BB1027" s="269"/>
      <c r="BC1027" s="598" t="str">
        <f t="shared" si="415"/>
        <v/>
      </c>
      <c r="BD1027" s="598" t="str">
        <f t="shared" si="415"/>
        <v/>
      </c>
      <c r="BE1027" s="269"/>
      <c r="BF1027" s="598" t="str">
        <f t="shared" si="416"/>
        <v/>
      </c>
      <c r="BG1027" s="598" t="str">
        <f t="shared" si="416"/>
        <v/>
      </c>
      <c r="BH1027" s="269"/>
      <c r="BI1027" s="598" t="str">
        <f t="shared" si="417"/>
        <v/>
      </c>
      <c r="BJ1027" s="598" t="str">
        <f t="shared" si="417"/>
        <v/>
      </c>
      <c r="BK1027" s="269"/>
      <c r="BL1027" s="598" t="str">
        <f t="shared" si="418"/>
        <v/>
      </c>
      <c r="BM1027" s="598" t="str">
        <f t="shared" si="418"/>
        <v/>
      </c>
      <c r="BN1027" s="269"/>
      <c r="BO1027" s="598" t="str">
        <f t="shared" si="419"/>
        <v/>
      </c>
      <c r="BP1027" s="598" t="str">
        <f t="shared" si="419"/>
        <v/>
      </c>
      <c r="BQ1027" s="269"/>
      <c r="BR1027" s="598" t="str">
        <f t="shared" si="420"/>
        <v/>
      </c>
      <c r="BS1027" s="598" t="str">
        <f t="shared" si="420"/>
        <v/>
      </c>
      <c r="BT1027" s="269"/>
      <c r="BU1027" s="598" t="str">
        <f t="shared" si="421"/>
        <v/>
      </c>
      <c r="BV1027" s="598" t="str">
        <f t="shared" si="421"/>
        <v/>
      </c>
      <c r="BW1027" s="269"/>
      <c r="BX1027" s="481"/>
    </row>
    <row r="1028" spans="1:76" s="2" customFormat="1" ht="14">
      <c r="A1028" s="159">
        <v>20</v>
      </c>
      <c r="B1028" s="301" t="str">
        <f t="shared" si="411"/>
        <v xml:space="preserve">: </v>
      </c>
      <c r="C1028" s="168"/>
      <c r="D1028" s="162"/>
      <c r="E1028" s="162"/>
      <c r="F1028" s="169"/>
      <c r="G1028" s="161"/>
      <c r="H1028" s="162"/>
      <c r="I1028" s="162"/>
      <c r="J1028" s="170"/>
      <c r="K1028" s="170"/>
      <c r="L1028" s="170"/>
      <c r="M1028" s="664"/>
      <c r="N1028" s="163"/>
      <c r="O1028" s="163"/>
      <c r="P1028" s="165"/>
      <c r="Q1028" s="365"/>
      <c r="R1028" s="259" t="str">
        <f t="shared" si="422"/>
        <v/>
      </c>
      <c r="S1028" s="260" t="str">
        <f>IF(R1028="","",IF(R1037="Y",T1028,IF(R1028&gt;=R1029-$AA$35*R1033,IF(R1028&lt;=R1029+$AA$35*R1033,R1028,""),"")))</f>
        <v/>
      </c>
      <c r="T1028" s="259" t="str">
        <f t="shared" si="423"/>
        <v/>
      </c>
      <c r="U1028" s="259" t="str">
        <f t="shared" si="412"/>
        <v/>
      </c>
      <c r="V1028" s="39"/>
      <c r="W1028" s="39"/>
      <c r="Y1028" s="526"/>
      <c r="Z1028" s="5"/>
      <c r="AA1028" s="5"/>
      <c r="AB1028" s="5"/>
      <c r="AC1028" s="5"/>
      <c r="AD1028" s="5"/>
      <c r="AE1028" s="5"/>
      <c r="AF1028" s="5"/>
      <c r="AG1028" s="5"/>
      <c r="AH1028" s="5"/>
      <c r="AI1028" s="5"/>
      <c r="AJ1028" s="5"/>
      <c r="AK1028" s="5"/>
      <c r="AL1028" s="5"/>
      <c r="AM1028" s="5"/>
      <c r="AN1028" s="5"/>
      <c r="AO1028" s="481"/>
      <c r="AP1028" s="269"/>
      <c r="AQ1028" s="269"/>
      <c r="AR1028" s="600"/>
      <c r="AS1028" s="269"/>
      <c r="AT1028" s="598" t="str">
        <f t="shared" si="424"/>
        <v/>
      </c>
      <c r="AU1028" s="598" t="str">
        <f t="shared" si="424"/>
        <v/>
      </c>
      <c r="AV1028" s="269"/>
      <c r="AW1028" s="598" t="str">
        <f t="shared" si="413"/>
        <v/>
      </c>
      <c r="AX1028" s="598" t="str">
        <f t="shared" si="413"/>
        <v/>
      </c>
      <c r="AY1028" s="269"/>
      <c r="AZ1028" s="598" t="str">
        <f t="shared" si="414"/>
        <v/>
      </c>
      <c r="BA1028" s="598" t="str">
        <f t="shared" si="414"/>
        <v/>
      </c>
      <c r="BB1028" s="269"/>
      <c r="BC1028" s="598" t="str">
        <f t="shared" si="415"/>
        <v/>
      </c>
      <c r="BD1028" s="598" t="str">
        <f t="shared" si="415"/>
        <v/>
      </c>
      <c r="BE1028" s="269"/>
      <c r="BF1028" s="598" t="str">
        <f t="shared" si="416"/>
        <v/>
      </c>
      <c r="BG1028" s="598" t="str">
        <f t="shared" si="416"/>
        <v/>
      </c>
      <c r="BH1028" s="269"/>
      <c r="BI1028" s="598" t="str">
        <f t="shared" si="417"/>
        <v/>
      </c>
      <c r="BJ1028" s="598" t="str">
        <f t="shared" si="417"/>
        <v/>
      </c>
      <c r="BK1028" s="269"/>
      <c r="BL1028" s="598" t="str">
        <f t="shared" si="418"/>
        <v/>
      </c>
      <c r="BM1028" s="598" t="str">
        <f t="shared" si="418"/>
        <v/>
      </c>
      <c r="BN1028" s="269"/>
      <c r="BO1028" s="598" t="str">
        <f t="shared" si="419"/>
        <v/>
      </c>
      <c r="BP1028" s="598" t="str">
        <f t="shared" si="419"/>
        <v/>
      </c>
      <c r="BQ1028" s="269"/>
      <c r="BR1028" s="598" t="str">
        <f t="shared" si="420"/>
        <v/>
      </c>
      <c r="BS1028" s="598" t="str">
        <f t="shared" si="420"/>
        <v/>
      </c>
      <c r="BT1028" s="269"/>
      <c r="BU1028" s="598" t="str">
        <f t="shared" si="421"/>
        <v/>
      </c>
      <c r="BV1028" s="598" t="str">
        <f t="shared" si="421"/>
        <v/>
      </c>
      <c r="BW1028" s="269"/>
      <c r="BX1028" s="481"/>
    </row>
    <row r="1029" spans="1:76" s="2" customFormat="1" ht="14">
      <c r="A1029" s="172"/>
      <c r="B1029" s="302" t="s">
        <v>159</v>
      </c>
      <c r="C1029" s="173"/>
      <c r="D1029" s="173"/>
      <c r="E1029" s="173"/>
      <c r="F1029" s="173"/>
      <c r="H1029" s="39"/>
      <c r="I1029" s="175"/>
      <c r="J1029" s="174"/>
      <c r="K1029" s="174"/>
      <c r="L1029" s="174" t="s">
        <v>99</v>
      </c>
      <c r="M1029" s="174"/>
      <c r="N1029" s="174"/>
      <c r="O1029" s="165"/>
      <c r="P1029" s="165"/>
      <c r="Q1029" s="175" t="s">
        <v>31</v>
      </c>
      <c r="R1029" s="261" t="e">
        <f>AVERAGE(R1009:R1028)</f>
        <v>#DIV/0!</v>
      </c>
      <c r="S1029" s="261" t="e">
        <f>IF(R1037="Y",SUM(S1009:S1028)/SUM(N1009:N1028),AVERAGE(S1009:S1028))</f>
        <v>#DIV/0!</v>
      </c>
      <c r="T1029" s="262" t="e">
        <f>SUM(T1009:T1028)/SUM(N1009:N1028)</f>
        <v>#DIV/0!</v>
      </c>
      <c r="U1029" s="269"/>
      <c r="V1029" s="39"/>
      <c r="W1029" s="39"/>
      <c r="Y1029" s="601"/>
      <c r="Z1029" s="5"/>
      <c r="AA1029" s="5"/>
      <c r="AB1029" s="5"/>
      <c r="AC1029" s="5"/>
      <c r="AD1029" s="5"/>
      <c r="AE1029" s="5"/>
      <c r="AF1029" s="5"/>
      <c r="AG1029" s="5"/>
      <c r="AH1029" s="5"/>
      <c r="AI1029" s="5"/>
      <c r="AJ1029" s="5"/>
      <c r="AK1029" s="5"/>
      <c r="AL1029" s="5"/>
      <c r="AM1029" s="5"/>
      <c r="AN1029" s="5"/>
      <c r="AO1029" s="481"/>
      <c r="AP1029" s="269"/>
      <c r="AQ1029" s="269"/>
      <c r="AR1029" s="269"/>
      <c r="AS1029" s="602" t="s">
        <v>31</v>
      </c>
      <c r="AT1029" s="598" t="str">
        <f t="shared" si="424"/>
        <v/>
      </c>
      <c r="AU1029" s="598" t="str">
        <f t="shared" si="424"/>
        <v/>
      </c>
      <c r="AV1029" s="602"/>
      <c r="AW1029" s="603" t="e">
        <f>AVERAGE(AW1009:AW1028)</f>
        <v>#DIV/0!</v>
      </c>
      <c r="AX1029" s="603" t="e">
        <f>SUM(AX1009:AX1028)/COUNTIF(AX1009:AX1028,"&gt;0")</f>
        <v>#DIV/0!</v>
      </c>
      <c r="AY1029" s="269"/>
      <c r="AZ1029" s="603" t="e">
        <f>AVERAGE(AZ1009:AZ1028)</f>
        <v>#DIV/0!</v>
      </c>
      <c r="BA1029" s="603" t="e">
        <f>SUM(BA1009:BA1028)/COUNTIF(BA1009:BA1028,"&gt;0")</f>
        <v>#DIV/0!</v>
      </c>
      <c r="BB1029" s="269"/>
      <c r="BC1029" s="603" t="e">
        <f>AVERAGE(BC1009:BC1028)</f>
        <v>#DIV/0!</v>
      </c>
      <c r="BD1029" s="603" t="e">
        <f>SUM(BD1009:BD1028)/COUNTIF(BD1009:BD1028,"&gt;0")</f>
        <v>#DIV/0!</v>
      </c>
      <c r="BE1029" s="269"/>
      <c r="BF1029" s="603" t="e">
        <f>AVERAGE(BF1009:BF1028)</f>
        <v>#DIV/0!</v>
      </c>
      <c r="BG1029" s="603" t="e">
        <f>SUM(BG1009:BG1028)/COUNTIF(BG1009:BG1028,"&gt;0")</f>
        <v>#DIV/0!</v>
      </c>
      <c r="BH1029" s="269"/>
      <c r="BI1029" s="603" t="e">
        <f>AVERAGE(BI1009:BI1028)</f>
        <v>#DIV/0!</v>
      </c>
      <c r="BJ1029" s="603" t="e">
        <f>SUM(BJ1009:BJ1028)/COUNTIF(BJ1009:BJ1028,"&gt;0")</f>
        <v>#DIV/0!</v>
      </c>
      <c r="BK1029" s="602"/>
      <c r="BL1029" s="603" t="e">
        <f>AVERAGE(BL1009:BL1028)</f>
        <v>#DIV/0!</v>
      </c>
      <c r="BM1029" s="603" t="e">
        <f>SUM(BM1009:BM1028)/COUNTIF(BM1009:BM1028,"&gt;0")</f>
        <v>#DIV/0!</v>
      </c>
      <c r="BN1029" s="269"/>
      <c r="BO1029" s="603" t="e">
        <f>AVERAGE(BO1009:BO1028)</f>
        <v>#DIV/0!</v>
      </c>
      <c r="BP1029" s="603" t="e">
        <f>SUM(BP1009:BP1028)/COUNTIF(BP1009:BP1028,"&gt;0")</f>
        <v>#DIV/0!</v>
      </c>
      <c r="BQ1029" s="269"/>
      <c r="BR1029" s="603" t="e">
        <f>AVERAGE(BR1009:BR1028)</f>
        <v>#DIV/0!</v>
      </c>
      <c r="BS1029" s="603" t="e">
        <f>SUM(BS1009:BS1028)/COUNTIF(BS1009:BS1028,"&gt;0")</f>
        <v>#DIV/0!</v>
      </c>
      <c r="BT1029" s="269"/>
      <c r="BU1029" s="603" t="e">
        <f>AVERAGE(BU1009:BU1028)</f>
        <v>#DIV/0!</v>
      </c>
      <c r="BV1029" s="603" t="e">
        <f>SUM(BV1009:BV1028)/COUNTIF(BV1009:BV1028,"&gt;0")</f>
        <v>#DIV/0!</v>
      </c>
      <c r="BW1029" s="269"/>
      <c r="BX1029" s="481"/>
    </row>
    <row r="1030" spans="1:76" s="2" customFormat="1" ht="15">
      <c r="A1030" s="172"/>
      <c r="B1030" s="302" t="s">
        <v>160</v>
      </c>
      <c r="C1030" s="173" t="s">
        <v>112</v>
      </c>
      <c r="D1030" s="840"/>
      <c r="E1030" s="841"/>
      <c r="F1030" s="841"/>
      <c r="G1030" s="841"/>
      <c r="H1030" s="841"/>
      <c r="I1030" s="841"/>
      <c r="J1030" s="842"/>
      <c r="K1030" s="174"/>
      <c r="L1030" s="174"/>
      <c r="M1030" s="174"/>
      <c r="N1030" s="174"/>
      <c r="O1030" s="165"/>
      <c r="P1030" s="165"/>
      <c r="Q1030" s="366" t="s">
        <v>33</v>
      </c>
      <c r="R1030" s="367" t="e">
        <f>R1029+U1030*R1033</f>
        <v>#DIV/0!</v>
      </c>
      <c r="S1030" s="367" t="e">
        <f>S1029+U1030*S1033</f>
        <v>#DIV/0!</v>
      </c>
      <c r="T1030" s="367" t="e">
        <f>T1029+U1030*T1033</f>
        <v>#DIV/0!</v>
      </c>
      <c r="U1030" s="368">
        <v>1</v>
      </c>
      <c r="V1030" s="50" t="s">
        <v>142</v>
      </c>
      <c r="W1030" s="39"/>
      <c r="X1030" t="s">
        <v>273</v>
      </c>
      <c r="Y1030" s="605"/>
      <c r="Z1030" s="5"/>
      <c r="AA1030" s="5"/>
      <c r="AB1030" s="5"/>
      <c r="AC1030" s="5"/>
      <c r="AD1030" s="5"/>
      <c r="AE1030" s="5"/>
      <c r="AF1030" s="5"/>
      <c r="AG1030" s="5"/>
      <c r="AH1030" s="5"/>
      <c r="AI1030" s="5"/>
      <c r="AJ1030" s="5"/>
      <c r="AK1030" s="5"/>
      <c r="AL1030" s="5"/>
      <c r="AM1030" s="5"/>
      <c r="AN1030" s="5"/>
      <c r="AO1030" s="481"/>
      <c r="AP1030" s="269"/>
      <c r="AQ1030" s="269"/>
      <c r="AR1030" s="269"/>
      <c r="AS1030" s="606" t="s">
        <v>33</v>
      </c>
      <c r="AT1030" s="603" t="e">
        <f>AVERAGE(AT1010:AT1029)</f>
        <v>#DIV/0!</v>
      </c>
      <c r="AU1030" s="603" t="e">
        <f>SUM(AU1010:AU1029)/COUNTIF(AU1010:AU1029,"&gt;0")</f>
        <v>#DIV/0!</v>
      </c>
      <c r="AV1030" s="606"/>
      <c r="AW1030" s="607" t="e">
        <f>AW1029+(AW1035*AW1032)</f>
        <v>#DIV/0!</v>
      </c>
      <c r="AX1030" s="607" t="e">
        <f>AX1029+(AX1035*AW1032)</f>
        <v>#DIV/0!</v>
      </c>
      <c r="AY1030" s="269"/>
      <c r="AZ1030" s="607" t="e">
        <f>AZ1029+(AZ1035*AZ1032)</f>
        <v>#DIV/0!</v>
      </c>
      <c r="BA1030" s="607" t="e">
        <f>BA1029+(BA1035*AZ1032)</f>
        <v>#DIV/0!</v>
      </c>
      <c r="BB1030" s="269"/>
      <c r="BC1030" s="607" t="e">
        <f>BC1029+(BC1035*BC1032)</f>
        <v>#DIV/0!</v>
      </c>
      <c r="BD1030" s="607" t="e">
        <f>BD1029+(BD1035*BC1032)</f>
        <v>#DIV/0!</v>
      </c>
      <c r="BE1030" s="269"/>
      <c r="BF1030" s="607" t="e">
        <f>BF1029+(BF1035*BF1032)</f>
        <v>#DIV/0!</v>
      </c>
      <c r="BG1030" s="607" t="e">
        <f>BG1029+(BG1035*BF1032)</f>
        <v>#DIV/0!</v>
      </c>
      <c r="BH1030" s="269"/>
      <c r="BI1030" s="607" t="e">
        <f>BI1029+(BI1035*BI1032)</f>
        <v>#DIV/0!</v>
      </c>
      <c r="BJ1030" s="607" t="e">
        <f>BJ1029+(BJ1035*BI1032)</f>
        <v>#DIV/0!</v>
      </c>
      <c r="BK1030" s="606"/>
      <c r="BL1030" s="607" t="e">
        <f>BL1029+(BL1035*BL1032)</f>
        <v>#DIV/0!</v>
      </c>
      <c r="BM1030" s="607" t="e">
        <f>BM1029+(BM1035*BL1032)</f>
        <v>#DIV/0!</v>
      </c>
      <c r="BN1030" s="269"/>
      <c r="BO1030" s="607" t="e">
        <f>BO1029+(BO1035*BO1032)</f>
        <v>#DIV/0!</v>
      </c>
      <c r="BP1030" s="607" t="e">
        <f>BP1029+(BP1035*BO1032)</f>
        <v>#DIV/0!</v>
      </c>
      <c r="BQ1030" s="269"/>
      <c r="BR1030" s="607" t="e">
        <f>BR1029+(BR1035*BR1032)</f>
        <v>#DIV/0!</v>
      </c>
      <c r="BS1030" s="607" t="e">
        <f>BS1029+(BS1035*BR1032)</f>
        <v>#DIV/0!</v>
      </c>
      <c r="BT1030" s="269"/>
      <c r="BU1030" s="607" t="e">
        <f>BU1029+(BU1035*BU1032)</f>
        <v>#DIV/0!</v>
      </c>
      <c r="BV1030" s="607" t="e">
        <f>BV1029+(BV1035*BU1032)</f>
        <v>#DIV/0!</v>
      </c>
      <c r="BW1030" s="269"/>
      <c r="BX1030" s="481"/>
    </row>
    <row r="1031" spans="1:76" s="2" customFormat="1" ht="15">
      <c r="A1031" s="172"/>
      <c r="B1031" s="302" t="s">
        <v>161</v>
      </c>
      <c r="C1031" s="179"/>
      <c r="D1031" s="843"/>
      <c r="E1031" s="844"/>
      <c r="F1031" s="844"/>
      <c r="G1031" s="844"/>
      <c r="H1031" s="844"/>
      <c r="I1031" s="844"/>
      <c r="J1031" s="845"/>
      <c r="K1031" s="39"/>
      <c r="L1031" s="39"/>
      <c r="M1031" s="174"/>
      <c r="N1031" s="174"/>
      <c r="O1031" s="174"/>
      <c r="P1031" s="174"/>
      <c r="Q1031" s="366" t="s">
        <v>32</v>
      </c>
      <c r="R1031" s="367" t="e">
        <f>IF($X1031="Y",MIN(R1009:R1028),R1029-$U1031*R1033)</f>
        <v>#DIV/0!</v>
      </c>
      <c r="S1031" s="367" t="e">
        <f>IF($X1031="Y",MIN(S1009:S1028),S1029-$U1031*S1033)</f>
        <v>#DIV/0!</v>
      </c>
      <c r="T1031" s="367" t="e">
        <f>IF($X1031="Y",MIN(T1009:T1028),T1029-$U1031*T1033)</f>
        <v>#DIV/0!</v>
      </c>
      <c r="U1031" s="368">
        <v>1</v>
      </c>
      <c r="V1031" s="50" t="s">
        <v>143</v>
      </c>
      <c r="W1031" s="39"/>
      <c r="X1031" s="369" t="s">
        <v>36</v>
      </c>
      <c r="Y1031" s="605"/>
      <c r="Z1031" s="5"/>
      <c r="AA1031" s="5"/>
      <c r="AB1031" s="5"/>
      <c r="AC1031" s="5"/>
      <c r="AD1031" s="5"/>
      <c r="AE1031" s="5"/>
      <c r="AF1031" s="5"/>
      <c r="AG1031" s="5"/>
      <c r="AH1031" s="5"/>
      <c r="AI1031" s="5"/>
      <c r="AJ1031" s="5"/>
      <c r="AK1031" s="5"/>
      <c r="AL1031" s="5"/>
      <c r="AM1031" s="5"/>
      <c r="AN1031" s="5"/>
      <c r="AO1031" s="481"/>
      <c r="AP1031" s="269"/>
      <c r="AQ1031" s="269"/>
      <c r="AR1031" s="269"/>
      <c r="AS1031" s="606" t="s">
        <v>32</v>
      </c>
      <c r="AT1031" s="607" t="e">
        <f>AT1030+(AT1036*AT1033)</f>
        <v>#DIV/0!</v>
      </c>
      <c r="AU1031" s="607" t="e">
        <f>AU1030+(AU1036*AT1033)</f>
        <v>#DIV/0!</v>
      </c>
      <c r="AV1031" s="606"/>
      <c r="AW1031" s="607" t="e">
        <f>AW1029-(AW1035*AW1033)</f>
        <v>#DIV/0!</v>
      </c>
      <c r="AX1031" s="607" t="e">
        <f>AX1029-(AX1035*AW1033)</f>
        <v>#DIV/0!</v>
      </c>
      <c r="AY1031" s="269"/>
      <c r="AZ1031" s="607" t="e">
        <f>AZ1029-(AZ1035*AZ1033)</f>
        <v>#DIV/0!</v>
      </c>
      <c r="BA1031" s="607" t="e">
        <f>BA1029-(BA1035*AZ1033)</f>
        <v>#DIV/0!</v>
      </c>
      <c r="BB1031" s="269"/>
      <c r="BC1031" s="607" t="e">
        <f>BC1029-(BC1035*BC1033)</f>
        <v>#DIV/0!</v>
      </c>
      <c r="BD1031" s="607" t="e">
        <f>BD1029-(BD1035*BC1033)</f>
        <v>#DIV/0!</v>
      </c>
      <c r="BE1031" s="269"/>
      <c r="BF1031" s="607" t="e">
        <f>BF1029-(BF1035*BF1033)</f>
        <v>#DIV/0!</v>
      </c>
      <c r="BG1031" s="607" t="e">
        <f>BG1029-(BG1035*BF1033)</f>
        <v>#DIV/0!</v>
      </c>
      <c r="BH1031" s="269"/>
      <c r="BI1031" s="607" t="e">
        <f>BI1029-(BI1035*BI1033)</f>
        <v>#DIV/0!</v>
      </c>
      <c r="BJ1031" s="607" t="e">
        <f>BJ1029-(BJ1035*BI1033)</f>
        <v>#DIV/0!</v>
      </c>
      <c r="BK1031" s="606"/>
      <c r="BL1031" s="607" t="e">
        <f>BL1029-(BL1035*BL1033)</f>
        <v>#DIV/0!</v>
      </c>
      <c r="BM1031" s="607" t="e">
        <f>BM1029-(BM1035*BL1033)</f>
        <v>#DIV/0!</v>
      </c>
      <c r="BN1031" s="269"/>
      <c r="BO1031" s="607" t="e">
        <f>BO1029-(BO1035*BO1033)</f>
        <v>#DIV/0!</v>
      </c>
      <c r="BP1031" s="607" t="e">
        <f>BP1029-(BP1035*BO1033)</f>
        <v>#DIV/0!</v>
      </c>
      <c r="BQ1031" s="269"/>
      <c r="BR1031" s="607" t="e">
        <f>BR1029-(BR1035*BR1033)</f>
        <v>#DIV/0!</v>
      </c>
      <c r="BS1031" s="607" t="e">
        <f>BS1029-(BS1035*BR1033)</f>
        <v>#DIV/0!</v>
      </c>
      <c r="BT1031" s="269"/>
      <c r="BU1031" s="607" t="e">
        <f>BU1029-(BU1035*BU1033)</f>
        <v>#DIV/0!</v>
      </c>
      <c r="BV1031" s="607" t="e">
        <f>BV1029-(BV1035*BU1033)</f>
        <v>#DIV/0!</v>
      </c>
      <c r="BW1031" s="269"/>
      <c r="BX1031" s="481"/>
    </row>
    <row r="1032" spans="1:76" s="2" customFormat="1" ht="14">
      <c r="A1032" s="172"/>
      <c r="B1032" s="303"/>
      <c r="C1032" s="179"/>
      <c r="D1032" s="843"/>
      <c r="E1032" s="844"/>
      <c r="F1032" s="844"/>
      <c r="G1032" s="844"/>
      <c r="H1032" s="844"/>
      <c r="I1032" s="844"/>
      <c r="J1032" s="845"/>
      <c r="K1032" s="174"/>
      <c r="L1032" s="174"/>
      <c r="M1032" s="174"/>
      <c r="N1032" s="174"/>
      <c r="O1032" s="174"/>
      <c r="P1032" s="174"/>
      <c r="Q1032" s="176" t="s">
        <v>10</v>
      </c>
      <c r="R1032" s="263" t="e">
        <f>IF((0.67*R1033)&gt;R1029,"no","yes")</f>
        <v>#DIV/0!</v>
      </c>
      <c r="S1032" s="263" t="e">
        <f>IF((0.67*S1033)&gt;S1029,"no","yes")</f>
        <v>#DIV/0!</v>
      </c>
      <c r="T1032" s="263" t="e">
        <f>IF((0.67*T1033)&gt;T1029,"no","yes")</f>
        <v>#DIV/0!</v>
      </c>
      <c r="U1032" s="174"/>
      <c r="V1032" s="174"/>
      <c r="W1032" s="174"/>
      <c r="Y1032" s="605"/>
      <c r="Z1032" s="5"/>
      <c r="AA1032" s="5"/>
      <c r="AB1032" s="5"/>
      <c r="AC1032" s="5"/>
      <c r="AD1032" s="5"/>
      <c r="AE1032" s="5"/>
      <c r="AF1032" s="5"/>
      <c r="AG1032" s="5"/>
      <c r="AH1032" s="5"/>
      <c r="AI1032" s="5"/>
      <c r="AJ1032" s="5"/>
      <c r="AK1032" s="5"/>
      <c r="AL1032" s="5"/>
      <c r="AM1032" s="5"/>
      <c r="AN1032" s="5"/>
      <c r="AO1032" s="481"/>
      <c r="AP1032" s="265"/>
      <c r="AQ1032" s="265"/>
      <c r="AR1032" s="849" t="s">
        <v>132</v>
      </c>
      <c r="AS1032" s="850"/>
      <c r="AT1032" s="607" t="e">
        <f>AT1030-(AT1036*AT1034)</f>
        <v>#DIV/0!</v>
      </c>
      <c r="AU1032" s="607" t="e">
        <f>AU1030-(AU1036*AT1034)</f>
        <v>#DIV/0!</v>
      </c>
      <c r="AV1032" s="619"/>
      <c r="AW1032" s="609">
        <v>1</v>
      </c>
      <c r="AX1032" s="265"/>
      <c r="AY1032" s="265"/>
      <c r="AZ1032" s="609">
        <v>1</v>
      </c>
      <c r="BA1032" s="265"/>
      <c r="BB1032" s="265"/>
      <c r="BC1032" s="609">
        <v>1</v>
      </c>
      <c r="BD1032" s="265"/>
      <c r="BE1032" s="265"/>
      <c r="BF1032" s="609">
        <v>1</v>
      </c>
      <c r="BG1032" s="265"/>
      <c r="BH1032" s="265"/>
      <c r="BI1032" s="609">
        <v>1</v>
      </c>
      <c r="BJ1032" s="265"/>
      <c r="BK1032" s="606"/>
      <c r="BL1032" s="609">
        <v>1</v>
      </c>
      <c r="BM1032" s="265"/>
      <c r="BN1032" s="265"/>
      <c r="BO1032" s="609">
        <v>1</v>
      </c>
      <c r="BP1032" s="265"/>
      <c r="BQ1032" s="265"/>
      <c r="BR1032" s="609">
        <v>1</v>
      </c>
      <c r="BS1032" s="265"/>
      <c r="BT1032" s="265"/>
      <c r="BU1032" s="609">
        <v>1</v>
      </c>
      <c r="BV1032" s="265"/>
      <c r="BW1032" s="265"/>
      <c r="BX1032" s="481"/>
    </row>
    <row r="1033" spans="1:76" s="2" customFormat="1" ht="14">
      <c r="A1033" s="172"/>
      <c r="B1033" s="303"/>
      <c r="C1033" s="179"/>
      <c r="D1033" s="843"/>
      <c r="E1033" s="844"/>
      <c r="F1033" s="844"/>
      <c r="G1033" s="844"/>
      <c r="H1033" s="844"/>
      <c r="I1033" s="844"/>
      <c r="J1033" s="845"/>
      <c r="K1033" s="174"/>
      <c r="L1033" s="174"/>
      <c r="M1033" s="50"/>
      <c r="N1033" s="50"/>
      <c r="O1033" s="174"/>
      <c r="P1033" s="174"/>
      <c r="Q1033" s="176" t="s">
        <v>11</v>
      </c>
      <c r="R1033" s="263" t="e">
        <f>_xlfn.STDEV.P(R1009:R1028)</f>
        <v>#DIV/0!</v>
      </c>
      <c r="S1033" s="263" t="e">
        <f t="array" ref="S1033">IF(R1037="Y",SQRT(SUM(IFERROR(N1009:N1028*(R1009:R1028-(S1029))^2,0))/((COUNTIFS(N1009:N1028,"&lt;&gt;"&amp;"")-1)/COUNTIFS(N1009:N1028,"&lt;&gt;"&amp;"")*SUM(N1009:N1028))),_xlfn.STDEV.P(S1009:S1028))</f>
        <v>#DIV/0!</v>
      </c>
      <c r="T1033" s="263" t="e">
        <f t="array" ref="T1033">SQRT(SUM(IFERROR(N1009:N1028*(R1009:R1028-(T1029))^2,0))/((COUNTIFS(N1009:N1028,"&lt;&gt;"&amp;"")-1)/COUNTIFS(N1009:N1028,"&lt;&gt;"&amp;"")*SUM(N1009:N1028)))</f>
        <v>#DIV/0!</v>
      </c>
      <c r="U1033" s="174"/>
      <c r="V1033" s="174"/>
      <c r="W1033" s="174"/>
      <c r="Y1033" s="605"/>
      <c r="Z1033" s="5"/>
      <c r="AA1033" s="5"/>
      <c r="AB1033" s="5"/>
      <c r="AC1033" s="5"/>
      <c r="AD1033" s="5"/>
      <c r="AE1033" s="5"/>
      <c r="AF1033" s="5"/>
      <c r="AG1033" s="5"/>
      <c r="AH1033" s="5"/>
      <c r="AI1033" s="5"/>
      <c r="AJ1033" s="5"/>
      <c r="AK1033" s="5"/>
      <c r="AL1033" s="5"/>
      <c r="AM1033" s="5"/>
      <c r="AN1033" s="5"/>
      <c r="AO1033" s="481"/>
      <c r="AP1033" s="265"/>
      <c r="AQ1033" s="265"/>
      <c r="AR1033" s="849"/>
      <c r="AS1033" s="850"/>
      <c r="AT1033" s="609">
        <v>1</v>
      </c>
      <c r="AU1033" s="265"/>
      <c r="AV1033" s="619"/>
      <c r="AW1033" s="609">
        <v>1</v>
      </c>
      <c r="AX1033" s="265"/>
      <c r="AY1033" s="265"/>
      <c r="AZ1033" s="609">
        <v>1</v>
      </c>
      <c r="BA1033" s="265"/>
      <c r="BB1033" s="265"/>
      <c r="BC1033" s="609">
        <v>1</v>
      </c>
      <c r="BD1033" s="265"/>
      <c r="BE1033" s="265"/>
      <c r="BF1033" s="609">
        <v>1</v>
      </c>
      <c r="BG1033" s="265"/>
      <c r="BH1033" s="265"/>
      <c r="BI1033" s="609">
        <v>1</v>
      </c>
      <c r="BJ1033" s="265"/>
      <c r="BK1033" s="606"/>
      <c r="BL1033" s="609">
        <v>1</v>
      </c>
      <c r="BM1033" s="265"/>
      <c r="BN1033" s="265"/>
      <c r="BO1033" s="609">
        <v>1</v>
      </c>
      <c r="BP1033" s="265"/>
      <c r="BQ1033" s="265"/>
      <c r="BR1033" s="609">
        <v>1</v>
      </c>
      <c r="BS1033" s="265"/>
      <c r="BT1033" s="265"/>
      <c r="BU1033" s="609">
        <v>1</v>
      </c>
      <c r="BV1033" s="265"/>
      <c r="BW1033" s="265"/>
      <c r="BX1033" s="481"/>
    </row>
    <row r="1034" spans="1:76" s="2" customFormat="1" ht="14">
      <c r="A1034" s="174"/>
      <c r="B1034" s="265"/>
      <c r="C1034" s="159"/>
      <c r="D1034" s="843"/>
      <c r="E1034" s="844"/>
      <c r="F1034" s="844"/>
      <c r="G1034" s="844"/>
      <c r="H1034" s="844"/>
      <c r="I1034" s="844"/>
      <c r="J1034" s="845"/>
      <c r="K1034" s="174"/>
      <c r="L1034" s="174"/>
      <c r="M1034" s="174"/>
      <c r="N1034" s="174"/>
      <c r="O1034" s="174"/>
      <c r="P1034" s="174"/>
      <c r="Q1034" s="183" t="s">
        <v>98</v>
      </c>
      <c r="R1034" s="264">
        <f>COUNTIF(R1009:R1028,"&gt;0")</f>
        <v>0</v>
      </c>
      <c r="S1034" s="264">
        <f>COUNTIF(S1009:S1028,"&gt;0")</f>
        <v>0</v>
      </c>
      <c r="T1034" s="265"/>
      <c r="U1034" s="184" t="s">
        <v>55</v>
      </c>
      <c r="V1034" s="174"/>
      <c r="W1034" s="174"/>
      <c r="Y1034" s="526"/>
      <c r="Z1034" s="5"/>
      <c r="AA1034" s="5"/>
      <c r="AB1034" s="5"/>
      <c r="AC1034" s="5"/>
      <c r="AD1034" s="5"/>
      <c r="AE1034" s="5"/>
      <c r="AF1034" s="5"/>
      <c r="AG1034" s="5"/>
      <c r="AH1034" s="5"/>
      <c r="AI1034" s="5"/>
      <c r="AJ1034" s="5"/>
      <c r="AK1034" s="5"/>
      <c r="AL1034" s="5"/>
      <c r="AM1034" s="5"/>
      <c r="AN1034" s="5"/>
      <c r="AO1034" s="481"/>
      <c r="AP1034" s="265"/>
      <c r="AQ1034" s="265"/>
      <c r="AR1034" s="265"/>
      <c r="AS1034" s="606" t="s">
        <v>10</v>
      </c>
      <c r="AT1034" s="609">
        <v>1</v>
      </c>
      <c r="AU1034" s="265"/>
      <c r="AV1034" s="606"/>
      <c r="AW1034" s="607" t="e">
        <f>IF((0.67*AW1035)&gt;AW1029,"no","yes")</f>
        <v>#DIV/0!</v>
      </c>
      <c r="AX1034" s="607" t="e">
        <f>IF((0.67*AX1035)&gt;AX1029,"no","yes")</f>
        <v>#DIV/0!</v>
      </c>
      <c r="AY1034" s="265"/>
      <c r="AZ1034" s="607" t="e">
        <f>IF((0.67*AZ1035)&gt;AZ1029,"no","yes")</f>
        <v>#DIV/0!</v>
      </c>
      <c r="BA1034" s="607" t="e">
        <f>IF((0.67*BA1035)&gt;BA1029,"no","yes")</f>
        <v>#DIV/0!</v>
      </c>
      <c r="BB1034" s="265"/>
      <c r="BC1034" s="607" t="e">
        <f>IF((0.67*BC1035)&gt;BC1029,"no","yes")</f>
        <v>#DIV/0!</v>
      </c>
      <c r="BD1034" s="607" t="e">
        <f>IF((0.67*BD1035)&gt;BD1029,"no","yes")</f>
        <v>#DIV/0!</v>
      </c>
      <c r="BE1034" s="265"/>
      <c r="BF1034" s="607" t="e">
        <f>IF((0.67*BF1035)&gt;BF1029,"no","yes")</f>
        <v>#DIV/0!</v>
      </c>
      <c r="BG1034" s="607" t="e">
        <f>IF((0.67*BG1035)&gt;BG1029,"no","yes")</f>
        <v>#DIV/0!</v>
      </c>
      <c r="BH1034" s="265"/>
      <c r="BI1034" s="607" t="e">
        <f>IF((0.67*BI1035)&gt;BI1029,"no","yes")</f>
        <v>#DIV/0!</v>
      </c>
      <c r="BJ1034" s="607" t="e">
        <f>IF((0.67*BJ1035)&gt;BJ1029,"no","yes")</f>
        <v>#DIV/0!</v>
      </c>
      <c r="BK1034" s="611"/>
      <c r="BL1034" s="607" t="e">
        <f>IF((0.67*BL1035)&gt;BL1029,"no","yes")</f>
        <v>#DIV/0!</v>
      </c>
      <c r="BM1034" s="607" t="e">
        <f>IF((0.67*BM1035)&gt;BM1029,"no","yes")</f>
        <v>#DIV/0!</v>
      </c>
      <c r="BN1034" s="265"/>
      <c r="BO1034" s="607" t="e">
        <f>IF((0.67*BO1035)&gt;BO1029,"no","yes")</f>
        <v>#DIV/0!</v>
      </c>
      <c r="BP1034" s="607" t="e">
        <f>IF((0.67*BP1035)&gt;BP1029,"no","yes")</f>
        <v>#DIV/0!</v>
      </c>
      <c r="BQ1034" s="265"/>
      <c r="BR1034" s="607" t="e">
        <f>IF((0.67*BR1035)&gt;BR1029,"no","yes")</f>
        <v>#DIV/0!</v>
      </c>
      <c r="BS1034" s="607" t="e">
        <f>IF((0.67*BS1035)&gt;BS1029,"no","yes")</f>
        <v>#DIV/0!</v>
      </c>
      <c r="BT1034" s="265"/>
      <c r="BU1034" s="607" t="e">
        <f>IF((0.67*BU1035)&gt;BU1029,"no","yes")</f>
        <v>#DIV/0!</v>
      </c>
      <c r="BV1034" s="607" t="e">
        <f>IF((0.67*BV1035)&gt;BV1029,"no","yes")</f>
        <v>#DIV/0!</v>
      </c>
      <c r="BW1034" s="265"/>
      <c r="BX1034" s="481"/>
    </row>
    <row r="1035" spans="1:76" s="2" customFormat="1" ht="14">
      <c r="B1035" s="5"/>
      <c r="C1035" s="172"/>
      <c r="D1035" s="843"/>
      <c r="E1035" s="844"/>
      <c r="F1035" s="844"/>
      <c r="G1035" s="844"/>
      <c r="H1035" s="844"/>
      <c r="I1035" s="844"/>
      <c r="J1035" s="845"/>
      <c r="K1035" s="174"/>
      <c r="L1035" s="174"/>
      <c r="M1035" s="174"/>
      <c r="N1035" s="174"/>
      <c r="O1035" s="174"/>
      <c r="P1035" s="174"/>
      <c r="Q1035" s="174"/>
      <c r="R1035" s="271"/>
      <c r="S1035" s="267"/>
      <c r="T1035" s="267"/>
      <c r="U1035" s="185"/>
      <c r="V1035" s="186"/>
      <c r="W1035" s="187"/>
      <c r="Y1035" s="526"/>
      <c r="Z1035" s="5"/>
      <c r="AA1035" s="5"/>
      <c r="AB1035" s="5"/>
      <c r="AC1035" s="5"/>
      <c r="AD1035" s="5"/>
      <c r="AE1035" s="5"/>
      <c r="AF1035" s="5"/>
      <c r="AG1035" s="5"/>
      <c r="AH1035" s="5"/>
      <c r="AI1035" s="5"/>
      <c r="AJ1035" s="5"/>
      <c r="AK1035" s="5"/>
      <c r="AL1035" s="5"/>
      <c r="AM1035" s="5"/>
      <c r="AN1035" s="5"/>
      <c r="AO1035" s="481"/>
      <c r="AP1035" s="265"/>
      <c r="AQ1035" s="265"/>
      <c r="AR1035" s="265"/>
      <c r="AS1035" s="606" t="s">
        <v>11</v>
      </c>
      <c r="AT1035" s="607" t="e">
        <f>IF((0.67*AT1036)&gt;AT1030,"no","yes")</f>
        <v>#DIV/0!</v>
      </c>
      <c r="AU1035" s="607" t="e">
        <f>IF((0.67*AU1036)&gt;AU1030,"no","yes")</f>
        <v>#DIV/0!</v>
      </c>
      <c r="AV1035" s="606"/>
      <c r="AW1035" s="607" t="e">
        <f>_xlfn.STDEV.P(AW1009:AW1028)</f>
        <v>#DIV/0!</v>
      </c>
      <c r="AX1035" s="607" t="e">
        <f>_xlfn.STDEV.P(AX1009:AX1028)</f>
        <v>#DIV/0!</v>
      </c>
      <c r="AY1035" s="265"/>
      <c r="AZ1035" s="607" t="e">
        <f>_xlfn.STDEV.P(AZ1009:AZ1028)</f>
        <v>#DIV/0!</v>
      </c>
      <c r="BA1035" s="607" t="e">
        <f>_xlfn.STDEV.P(BA1009:BA1028)</f>
        <v>#DIV/0!</v>
      </c>
      <c r="BB1035" s="265"/>
      <c r="BC1035" s="607" t="e">
        <f>_xlfn.STDEV.P(BC1009:BC1028)</f>
        <v>#DIV/0!</v>
      </c>
      <c r="BD1035" s="607" t="e">
        <f>_xlfn.STDEV.P(BD1009:BD1028)</f>
        <v>#DIV/0!</v>
      </c>
      <c r="BE1035" s="265"/>
      <c r="BF1035" s="607" t="e">
        <f>_xlfn.STDEV.P(BF1009:BF1028)</f>
        <v>#DIV/0!</v>
      </c>
      <c r="BG1035" s="607" t="e">
        <f>_xlfn.STDEV.P(BG1009:BG1028)</f>
        <v>#DIV/0!</v>
      </c>
      <c r="BH1035" s="265"/>
      <c r="BI1035" s="607" t="e">
        <f>_xlfn.STDEV.P(BI1009:BI1028)</f>
        <v>#DIV/0!</v>
      </c>
      <c r="BJ1035" s="607" t="e">
        <f>_xlfn.STDEV.P(BJ1009:BJ1028)</f>
        <v>#DIV/0!</v>
      </c>
      <c r="BK1035" s="265"/>
      <c r="BL1035" s="607" t="e">
        <f>_xlfn.STDEV.P(BL1009:BL1028)</f>
        <v>#DIV/0!</v>
      </c>
      <c r="BM1035" s="607" t="e">
        <f>_xlfn.STDEV.P(BM1009:BM1028)</f>
        <v>#DIV/0!</v>
      </c>
      <c r="BN1035" s="265"/>
      <c r="BO1035" s="607" t="e">
        <f>_xlfn.STDEV.P(BO1009:BO1028)</f>
        <v>#DIV/0!</v>
      </c>
      <c r="BP1035" s="607" t="e">
        <f>_xlfn.STDEV.P(BP1009:BP1028)</f>
        <v>#DIV/0!</v>
      </c>
      <c r="BQ1035" s="265"/>
      <c r="BR1035" s="607" t="e">
        <f>_xlfn.STDEV.P(BR1009:BR1028)</f>
        <v>#DIV/0!</v>
      </c>
      <c r="BS1035" s="607" t="e">
        <f>_xlfn.STDEV.P(BS1009:BS1028)</f>
        <v>#DIV/0!</v>
      </c>
      <c r="BT1035" s="265"/>
      <c r="BU1035" s="607" t="e">
        <f>_xlfn.STDEV.P(BU1009:BU1028)</f>
        <v>#DIV/0!</v>
      </c>
      <c r="BV1035" s="607" t="e">
        <f>_xlfn.STDEV.P(BV1009:BV1028)</f>
        <v>#DIV/0!</v>
      </c>
      <c r="BW1035" s="5"/>
      <c r="BX1035" s="481"/>
    </row>
    <row r="1036" spans="1:76" s="2" customFormat="1" ht="14">
      <c r="B1036" s="5"/>
      <c r="C1036" s="172"/>
      <c r="D1036" s="843"/>
      <c r="E1036" s="844"/>
      <c r="F1036" s="844"/>
      <c r="G1036" s="844"/>
      <c r="H1036" s="844"/>
      <c r="I1036" s="844"/>
      <c r="J1036" s="845"/>
      <c r="K1036" s="174"/>
      <c r="L1036" s="174"/>
      <c r="M1036" s="174"/>
      <c r="N1036" s="174"/>
      <c r="O1036" s="174"/>
      <c r="P1036" s="174"/>
      <c r="Q1036" s="174"/>
      <c r="R1036" s="234" t="s">
        <v>137</v>
      </c>
      <c r="S1036" s="165"/>
      <c r="T1036" s="174"/>
      <c r="U1036" s="189"/>
      <c r="V1036" s="190"/>
      <c r="W1036" s="191"/>
      <c r="Y1036" s="526"/>
      <c r="Z1036" s="5"/>
      <c r="AA1036" s="5"/>
      <c r="AB1036" s="5"/>
      <c r="AC1036" s="5"/>
      <c r="AD1036" s="5"/>
      <c r="AE1036" s="5"/>
      <c r="AF1036" s="5"/>
      <c r="AG1036" s="5"/>
      <c r="AH1036" s="5"/>
      <c r="AI1036" s="5"/>
      <c r="AJ1036" s="5"/>
      <c r="AK1036" s="5"/>
      <c r="AL1036" s="5"/>
      <c r="AM1036" s="5"/>
      <c r="AN1036" s="5"/>
      <c r="AO1036" s="481"/>
      <c r="AP1036" s="265"/>
      <c r="AQ1036" s="265"/>
      <c r="AR1036" s="265"/>
      <c r="AS1036" s="611" t="s">
        <v>98</v>
      </c>
      <c r="AT1036" s="607" t="e">
        <f>_xlfn.STDEV.P(AT1010:AT1029)</f>
        <v>#DIV/0!</v>
      </c>
      <c r="AU1036" s="607" t="e">
        <f>_xlfn.STDEV.P(AU1010:AU1029)</f>
        <v>#DIV/0!</v>
      </c>
      <c r="AV1036" s="611"/>
      <c r="AW1036" s="612">
        <f>COUNTIF(AW1009:AW1028,"&gt;0")</f>
        <v>0</v>
      </c>
      <c r="AX1036" s="612">
        <f>COUNTIF(AX1009:AX1028,"&gt;0")</f>
        <v>0</v>
      </c>
      <c r="AY1036" s="265"/>
      <c r="AZ1036" s="612">
        <f>COUNTIF(AZ1009:AZ1028,"&gt;0")</f>
        <v>0</v>
      </c>
      <c r="BA1036" s="612">
        <f>COUNTIF(BA1009:BA1028,"&gt;0")</f>
        <v>0</v>
      </c>
      <c r="BB1036" s="265"/>
      <c r="BC1036" s="612">
        <f>COUNTIF(BC1009:BC1028,"&gt;0")</f>
        <v>0</v>
      </c>
      <c r="BD1036" s="612">
        <f>COUNTIF(BD1009:BD1028,"&gt;0")</f>
        <v>0</v>
      </c>
      <c r="BE1036" s="265"/>
      <c r="BF1036" s="612">
        <f>COUNTIF(BF1009:BF1028,"&gt;0")</f>
        <v>0</v>
      </c>
      <c r="BG1036" s="612">
        <f>COUNTIF(BG1009:BG1028,"&gt;0")</f>
        <v>0</v>
      </c>
      <c r="BH1036" s="265"/>
      <c r="BI1036" s="612">
        <f>COUNTIF(BI1009:BI1028,"&gt;0")</f>
        <v>0</v>
      </c>
      <c r="BJ1036" s="612">
        <f>COUNTIF(BJ1009:BJ1028,"&gt;0")</f>
        <v>0</v>
      </c>
      <c r="BK1036" s="265"/>
      <c r="BL1036" s="612">
        <f>COUNTIF(BL1009:BL1028,"&gt;0")</f>
        <v>0</v>
      </c>
      <c r="BM1036" s="612">
        <f>COUNTIF(BM1009:BM1028,"&gt;0")</f>
        <v>0</v>
      </c>
      <c r="BN1036" s="265"/>
      <c r="BO1036" s="612">
        <f>COUNTIF(BO1009:BO1028,"&gt;0")</f>
        <v>0</v>
      </c>
      <c r="BP1036" s="612">
        <f>COUNTIF(BP1009:BP1028,"&gt;0")</f>
        <v>0</v>
      </c>
      <c r="BQ1036" s="265"/>
      <c r="BR1036" s="612">
        <f>COUNTIF(BR1009:BR1028,"&gt;0")</f>
        <v>0</v>
      </c>
      <c r="BS1036" s="612">
        <f>COUNTIF(BS1009:BS1028,"&gt;0")</f>
        <v>0</v>
      </c>
      <c r="BT1036" s="265"/>
      <c r="BU1036" s="612">
        <f>COUNTIF(BU1009:BU1028,"&gt;0")</f>
        <v>0</v>
      </c>
      <c r="BV1036" s="612">
        <f>COUNTIF(BV1009:BV1028,"&gt;0")</f>
        <v>0</v>
      </c>
      <c r="BW1036" s="5"/>
      <c r="BX1036" s="481"/>
    </row>
    <row r="1037" spans="1:76" s="2" customFormat="1" ht="14">
      <c r="B1037" s="5"/>
      <c r="C1037" s="172"/>
      <c r="D1037" s="843"/>
      <c r="E1037" s="844"/>
      <c r="F1037" s="844"/>
      <c r="G1037" s="844"/>
      <c r="H1037" s="844"/>
      <c r="I1037" s="844"/>
      <c r="J1037" s="845"/>
      <c r="K1037" s="174"/>
      <c r="L1037" s="174"/>
      <c r="M1037" s="174"/>
      <c r="N1037" s="174"/>
      <c r="O1037" s="174"/>
      <c r="P1037" s="174"/>
      <c r="Q1037" s="174"/>
      <c r="R1037" s="192" t="s">
        <v>36</v>
      </c>
      <c r="S1037" s="165"/>
      <c r="T1037" s="174"/>
      <c r="U1037" s="189"/>
      <c r="V1037" s="190"/>
      <c r="W1037" s="191"/>
      <c r="Y1037" s="526"/>
      <c r="Z1037" s="5"/>
      <c r="AA1037" s="5"/>
      <c r="AB1037" s="5"/>
      <c r="AC1037" s="5"/>
      <c r="AD1037" s="5"/>
      <c r="AE1037" s="5"/>
      <c r="AF1037" s="5"/>
      <c r="AG1037" s="5"/>
      <c r="AH1037" s="5"/>
      <c r="AI1037" s="5"/>
      <c r="AJ1037" s="5"/>
      <c r="AK1037" s="5"/>
      <c r="AL1037" s="5"/>
      <c r="AM1037" s="5"/>
      <c r="AN1037" s="5"/>
      <c r="AO1037" s="481"/>
      <c r="AP1037" s="5"/>
      <c r="AQ1037" s="5"/>
      <c r="AR1037" s="5"/>
      <c r="AS1037" s="310"/>
      <c r="AT1037" s="612">
        <f>COUNTIF(AT1010:AT1029,"&gt;0")</f>
        <v>0</v>
      </c>
      <c r="AU1037" s="612">
        <f>COUNTIF(AU1010:AU1029,"&gt;0")</f>
        <v>0</v>
      </c>
      <c r="AV1037" s="310"/>
      <c r="AW1037" s="5"/>
      <c r="AX1037" s="5"/>
      <c r="AY1037" s="5"/>
      <c r="AZ1037" s="5"/>
      <c r="BA1037" s="5"/>
      <c r="BB1037" s="5"/>
      <c r="BC1037" s="5"/>
      <c r="BD1037" s="5"/>
      <c r="BE1037" s="5"/>
      <c r="BF1037" s="5"/>
      <c r="BG1037" s="5"/>
      <c r="BH1037" s="5"/>
      <c r="BI1037" s="5"/>
      <c r="BJ1037" s="5"/>
      <c r="BK1037" s="5"/>
      <c r="BL1037" s="5"/>
      <c r="BM1037" s="5"/>
      <c r="BN1037" s="5"/>
      <c r="BO1037" s="5"/>
      <c r="BP1037" s="5"/>
      <c r="BQ1037" s="5"/>
      <c r="BR1037" s="5"/>
      <c r="BS1037" s="5"/>
      <c r="BT1037" s="5"/>
      <c r="BU1037" s="5"/>
      <c r="BV1037" s="5"/>
      <c r="BW1037" s="5"/>
      <c r="BX1037" s="481"/>
    </row>
    <row r="1038" spans="1:76" s="2" customFormat="1" ht="14">
      <c r="B1038" s="5"/>
      <c r="C1038" s="172"/>
      <c r="D1038" s="843"/>
      <c r="E1038" s="844"/>
      <c r="F1038" s="844"/>
      <c r="G1038" s="844"/>
      <c r="H1038" s="844"/>
      <c r="I1038" s="844"/>
      <c r="J1038" s="845"/>
      <c r="K1038" s="174"/>
      <c r="L1038" s="174"/>
      <c r="M1038" s="174"/>
      <c r="N1038" s="174"/>
      <c r="O1038" s="174"/>
      <c r="P1038" s="174"/>
      <c r="Q1038" s="174"/>
      <c r="R1038" s="174"/>
      <c r="S1038" s="165"/>
      <c r="T1038" s="174"/>
      <c r="U1038" s="193"/>
      <c r="V1038" s="194"/>
      <c r="W1038" s="195"/>
      <c r="Y1038" s="526"/>
      <c r="Z1038" s="5"/>
      <c r="AA1038" s="5"/>
      <c r="AB1038" s="5"/>
      <c r="AC1038" s="5"/>
      <c r="AD1038" s="5"/>
      <c r="AE1038" s="5"/>
      <c r="AF1038" s="5"/>
      <c r="AG1038" s="5"/>
      <c r="AH1038" s="5"/>
      <c r="AI1038" s="5"/>
      <c r="AJ1038" s="5"/>
      <c r="AK1038" s="5"/>
      <c r="AL1038" s="5"/>
      <c r="AM1038" s="5"/>
      <c r="AN1038" s="5"/>
      <c r="AO1038" s="481"/>
      <c r="AP1038" s="5"/>
      <c r="AQ1038" s="5"/>
      <c r="AR1038" s="5"/>
      <c r="AS1038" s="310"/>
      <c r="AT1038" s="310"/>
      <c r="AU1038" s="310"/>
      <c r="AV1038" s="310"/>
      <c r="AW1038" s="5"/>
      <c r="AX1038" s="5"/>
      <c r="AY1038" s="5"/>
      <c r="AZ1038" s="5"/>
      <c r="BA1038" s="5"/>
      <c r="BB1038" s="5"/>
      <c r="BC1038" s="5"/>
      <c r="BD1038" s="5"/>
      <c r="BE1038" s="5"/>
      <c r="BF1038" s="5"/>
      <c r="BG1038" s="5"/>
      <c r="BH1038" s="5"/>
      <c r="BI1038" s="5"/>
      <c r="BJ1038" s="5"/>
      <c r="BK1038" s="5"/>
      <c r="BL1038" s="5"/>
      <c r="BM1038" s="5"/>
      <c r="BN1038" s="5"/>
      <c r="BO1038" s="5"/>
      <c r="BP1038" s="5"/>
      <c r="BQ1038" s="5"/>
      <c r="BR1038" s="5"/>
      <c r="BS1038" s="5"/>
      <c r="BT1038" s="5"/>
      <c r="BU1038" s="5"/>
      <c r="BV1038" s="5"/>
      <c r="BW1038" s="5"/>
      <c r="BX1038" s="481"/>
    </row>
    <row r="1039" spans="1:76" s="2" customFormat="1" ht="18">
      <c r="A1039" s="182" t="str">
        <f ca="1">HYPERLINK("#"&amp;"'"&amp;A$1&amp;"'!a1","Back to top")</f>
        <v>Back to top</v>
      </c>
      <c r="B1039" s="304"/>
      <c r="C1039" s="174"/>
      <c r="D1039" s="846"/>
      <c r="E1039" s="847"/>
      <c r="F1039" s="847"/>
      <c r="G1039" s="847"/>
      <c r="H1039" s="847"/>
      <c r="I1039" s="847"/>
      <c r="J1039" s="848"/>
      <c r="S1039" s="83"/>
      <c r="T1039" s="174"/>
      <c r="U1039" s="174"/>
      <c r="V1039" s="174"/>
      <c r="W1039" s="174"/>
      <c r="Y1039" s="526"/>
      <c r="Z1039" s="5"/>
      <c r="AA1039" s="5"/>
      <c r="AB1039" s="5"/>
      <c r="AC1039" s="5"/>
      <c r="AD1039" s="5"/>
      <c r="AE1039" s="5"/>
      <c r="AF1039" s="5"/>
      <c r="AG1039" s="5"/>
      <c r="AH1039" s="5"/>
      <c r="AI1039" s="5"/>
      <c r="AJ1039" s="5"/>
      <c r="AK1039" s="5"/>
      <c r="AL1039" s="5"/>
      <c r="AM1039" s="5"/>
      <c r="AN1039" s="5"/>
      <c r="AO1039" s="615"/>
      <c r="AP1039" s="627"/>
      <c r="AQ1039" s="627"/>
      <c r="AR1039" s="626"/>
      <c r="AS1039" s="626"/>
      <c r="AT1039" s="626"/>
      <c r="AU1039" s="626"/>
      <c r="AV1039" s="626"/>
      <c r="AW1039" s="626"/>
      <c r="AX1039" s="626"/>
      <c r="AY1039" s="626"/>
      <c r="AZ1039" s="626"/>
      <c r="BA1039" s="626"/>
      <c r="BB1039" s="626"/>
      <c r="BC1039" s="626"/>
      <c r="BD1039" s="626"/>
      <c r="BE1039" s="626"/>
      <c r="BF1039" s="626"/>
      <c r="BG1039" s="626"/>
      <c r="BH1039" s="626"/>
      <c r="BI1039" s="626"/>
      <c r="BJ1039" s="626"/>
      <c r="BK1039" s="626"/>
      <c r="BL1039" s="626"/>
      <c r="BM1039" s="626"/>
      <c r="BN1039" s="626"/>
      <c r="BO1039" s="626"/>
      <c r="BP1039" s="626"/>
      <c r="BQ1039" s="626"/>
      <c r="BR1039" s="626"/>
      <c r="BS1039" s="626"/>
      <c r="BT1039" s="626"/>
      <c r="BU1039" s="626"/>
      <c r="BV1039" s="626"/>
      <c r="BW1039" s="626"/>
      <c r="BX1039" s="615"/>
    </row>
    <row r="1040" spans="1:76" s="2" customFormat="1" ht="14">
      <c r="B1040" s="5"/>
      <c r="S1040" s="83"/>
      <c r="T1040" s="83"/>
      <c r="U1040" s="83"/>
      <c r="Y1040" s="526"/>
      <c r="Z1040" s="5"/>
      <c r="AA1040" s="5"/>
      <c r="AB1040" s="5"/>
      <c r="AC1040" s="5"/>
      <c r="AD1040" s="5"/>
      <c r="AE1040" s="5"/>
      <c r="AF1040" s="5"/>
      <c r="AG1040" s="5"/>
      <c r="AH1040" s="5"/>
      <c r="AI1040" s="5"/>
      <c r="AJ1040" s="5"/>
      <c r="AK1040" s="5"/>
      <c r="AL1040" s="5"/>
      <c r="AM1040" s="5"/>
      <c r="AN1040" s="5"/>
      <c r="AO1040" s="481"/>
      <c r="AP1040" s="310"/>
      <c r="AQ1040" s="310"/>
      <c r="AR1040" s="310"/>
      <c r="AS1040" s="310"/>
      <c r="AT1040" s="310"/>
      <c r="AU1040" s="310"/>
      <c r="AV1040" s="310"/>
      <c r="AW1040" s="310"/>
      <c r="AX1040" s="310"/>
      <c r="AY1040" s="310"/>
      <c r="AZ1040" s="310"/>
      <c r="BA1040" s="310"/>
      <c r="BB1040" s="310"/>
      <c r="BC1040" s="310"/>
      <c r="BD1040" s="310"/>
      <c r="BE1040" s="310"/>
      <c r="BF1040" s="310"/>
      <c r="BG1040" s="310"/>
      <c r="BH1040" s="310"/>
      <c r="BI1040" s="310"/>
      <c r="BJ1040" s="310"/>
      <c r="BK1040" s="310"/>
      <c r="BL1040" s="310"/>
      <c r="BM1040" s="310"/>
      <c r="BN1040" s="310"/>
      <c r="BO1040" s="310"/>
      <c r="BP1040" s="310"/>
      <c r="BQ1040" s="310"/>
      <c r="BR1040" s="310"/>
      <c r="BS1040" s="310"/>
      <c r="BT1040" s="310"/>
      <c r="BU1040" s="310"/>
      <c r="BV1040" s="310"/>
      <c r="BW1040" s="310"/>
      <c r="BX1040" s="481"/>
    </row>
    <row r="1041" spans="1:76" s="2" customFormat="1" ht="14">
      <c r="B1041" s="5"/>
      <c r="S1041" s="83"/>
      <c r="T1041" s="83"/>
      <c r="Y1041" s="526"/>
      <c r="Z1041" s="5"/>
      <c r="AA1041" s="5"/>
      <c r="AB1041" s="5"/>
      <c r="AC1041" s="5"/>
      <c r="AD1041" s="5"/>
      <c r="AE1041" s="5"/>
      <c r="AF1041" s="5"/>
      <c r="AG1041" s="5"/>
      <c r="AH1041" s="5"/>
      <c r="AI1041" s="5"/>
      <c r="AJ1041" s="5"/>
      <c r="AK1041" s="5"/>
      <c r="AL1041" s="5"/>
      <c r="AM1041" s="5"/>
      <c r="AN1041" s="5"/>
      <c r="AO1041" s="481"/>
      <c r="AP1041" s="310"/>
      <c r="AQ1041" s="310"/>
      <c r="AR1041" s="310"/>
      <c r="AS1041" s="310"/>
      <c r="AT1041" s="310"/>
      <c r="AU1041" s="310"/>
      <c r="AV1041" s="310"/>
      <c r="AW1041" s="310"/>
      <c r="AX1041" s="310"/>
      <c r="AY1041" s="310"/>
      <c r="AZ1041" s="310"/>
      <c r="BA1041" s="310"/>
      <c r="BB1041" s="310"/>
      <c r="BC1041" s="310"/>
      <c r="BD1041" s="310"/>
      <c r="BE1041" s="310"/>
      <c r="BF1041" s="310"/>
      <c r="BG1041" s="310"/>
      <c r="BH1041" s="310"/>
      <c r="BI1041" s="310"/>
      <c r="BJ1041" s="310"/>
      <c r="BK1041" s="310"/>
      <c r="BL1041" s="310"/>
      <c r="BM1041" s="310"/>
      <c r="BN1041" s="310"/>
      <c r="BO1041" s="310"/>
      <c r="BP1041" s="310"/>
      <c r="BQ1041" s="310"/>
      <c r="BR1041" s="310"/>
      <c r="BS1041" s="310"/>
      <c r="BT1041" s="310"/>
      <c r="BU1041" s="310"/>
      <c r="BV1041" s="310"/>
      <c r="BW1041" s="310"/>
      <c r="BX1041" s="481"/>
    </row>
    <row r="1042" spans="1:76" s="22" customFormat="1" ht="18">
      <c r="A1042" s="138">
        <f>A1006+1</f>
        <v>29</v>
      </c>
      <c r="B1042" s="298"/>
      <c r="C1042" s="139" t="str">
        <f>Variable22</f>
        <v>Percentage of Solar Photovoltaic Generation from Utility Scale</v>
      </c>
      <c r="D1042" s="196"/>
      <c r="E1042" s="196"/>
      <c r="F1042" s="196"/>
      <c r="G1042" s="196"/>
      <c r="J1042" s="196"/>
      <c r="K1042" s="196"/>
      <c r="L1042" s="140"/>
      <c r="M1042" s="140"/>
      <c r="N1042" s="140"/>
      <c r="R1042" s="839" t="s">
        <v>154</v>
      </c>
      <c r="S1042" s="839"/>
      <c r="T1042" s="839"/>
      <c r="U1042" s="839"/>
      <c r="Y1042" s="585"/>
      <c r="Z1042" s="416"/>
      <c r="AA1042" s="416"/>
      <c r="AB1042" s="416"/>
      <c r="AC1042" s="416"/>
      <c r="AD1042" s="416"/>
      <c r="AE1042" s="416"/>
      <c r="AF1042" s="416"/>
      <c r="AG1042" s="416"/>
      <c r="AH1042" s="416"/>
      <c r="AI1042" s="416"/>
      <c r="AJ1042" s="416"/>
      <c r="AK1042" s="416"/>
      <c r="AL1042" s="416"/>
      <c r="AM1042" s="416"/>
      <c r="AN1042" s="416"/>
      <c r="AO1042" s="416"/>
      <c r="AP1042" s="568">
        <f>A1042</f>
        <v>29</v>
      </c>
      <c r="AQ1042" s="568" t="str">
        <f>C1042</f>
        <v>Percentage of Solar Photovoltaic Generation from Utility Scale</v>
      </c>
      <c r="AR1042" s="416"/>
      <c r="AS1042" s="585"/>
      <c r="AT1042" s="585"/>
      <c r="AU1042" s="585"/>
      <c r="AV1042" s="585"/>
      <c r="AW1042" s="416"/>
      <c r="AX1042" s="416"/>
      <c r="AY1042" s="416"/>
      <c r="AZ1042" s="416"/>
      <c r="BA1042" s="416"/>
      <c r="BB1042" s="416"/>
      <c r="BC1042" s="416"/>
      <c r="BD1042" s="416"/>
      <c r="BE1042" s="416"/>
      <c r="BF1042" s="416"/>
      <c r="BG1042" s="416"/>
      <c r="BH1042" s="416"/>
      <c r="BI1042" s="416"/>
      <c r="BJ1042" s="416"/>
      <c r="BK1042" s="416"/>
      <c r="BL1042" s="416"/>
      <c r="BM1042" s="416"/>
      <c r="BN1042" s="416"/>
      <c r="BO1042" s="416"/>
      <c r="BP1042" s="416"/>
      <c r="BQ1042" s="416"/>
      <c r="BR1042" s="416"/>
      <c r="BS1042" s="416"/>
      <c r="BT1042" s="416"/>
      <c r="BU1042" s="416"/>
      <c r="BV1042" s="416"/>
      <c r="BW1042" s="416"/>
      <c r="BX1042" s="416"/>
    </row>
    <row r="1043" spans="1:76" s="2" customFormat="1" ht="14">
      <c r="A1043" s="199"/>
      <c r="B1043" s="299"/>
      <c r="C1043" s="199"/>
      <c r="D1043" s="130"/>
      <c r="E1043" s="130"/>
      <c r="F1043" s="130"/>
      <c r="G1043" s="130"/>
      <c r="J1043" s="130"/>
      <c r="K1043" s="130"/>
      <c r="L1043" s="174"/>
      <c r="M1043" s="174"/>
      <c r="N1043" s="174"/>
      <c r="S1043" s="83"/>
      <c r="T1043" s="83"/>
      <c r="Y1043" s="526"/>
      <c r="Z1043" s="5"/>
      <c r="AA1043" s="5"/>
      <c r="AB1043" s="5"/>
      <c r="AC1043" s="5"/>
      <c r="AD1043" s="5"/>
      <c r="AE1043" s="5"/>
      <c r="AF1043" s="5"/>
      <c r="AG1043" s="5"/>
      <c r="AH1043" s="5"/>
      <c r="AI1043" s="5"/>
      <c r="AJ1043" s="5"/>
      <c r="AK1043" s="5"/>
      <c r="AL1043" s="5"/>
      <c r="AM1043" s="5"/>
      <c r="AN1043" s="5"/>
      <c r="AO1043" s="481"/>
      <c r="AP1043" s="269"/>
      <c r="AQ1043" s="269"/>
      <c r="AR1043" s="269"/>
      <c r="AS1043" s="269"/>
      <c r="AT1043" s="586" t="s">
        <v>230</v>
      </c>
      <c r="AU1043" s="586"/>
      <c r="AV1043" s="269"/>
      <c r="AW1043" s="586" t="s">
        <v>1</v>
      </c>
      <c r="AX1043" s="586"/>
      <c r="AY1043" s="269"/>
      <c r="AZ1043" s="586" t="s">
        <v>2</v>
      </c>
      <c r="BA1043" s="586"/>
      <c r="BB1043" s="269"/>
      <c r="BC1043" s="586" t="s">
        <v>283</v>
      </c>
      <c r="BD1043" s="586"/>
      <c r="BE1043" s="269"/>
      <c r="BF1043" s="586" t="s">
        <v>284</v>
      </c>
      <c r="BG1043" s="586"/>
      <c r="BH1043" s="269"/>
      <c r="BI1043" s="586" t="s">
        <v>3</v>
      </c>
      <c r="BJ1043" s="586"/>
      <c r="BK1043" s="269"/>
      <c r="BL1043" s="586" t="s">
        <v>4</v>
      </c>
      <c r="BM1043" s="586"/>
      <c r="BN1043" s="269"/>
      <c r="BO1043" s="586" t="s">
        <v>5</v>
      </c>
      <c r="BP1043" s="586"/>
      <c r="BQ1043" s="269"/>
      <c r="BR1043" s="586" t="s">
        <v>6</v>
      </c>
      <c r="BS1043" s="586"/>
      <c r="BT1043" s="269"/>
      <c r="BU1043" s="586" t="s">
        <v>34</v>
      </c>
      <c r="BV1043" s="586"/>
      <c r="BW1043" s="269"/>
      <c r="BX1043" s="481"/>
    </row>
    <row r="1044" spans="1:76" s="2" customFormat="1" ht="31" thickBot="1">
      <c r="A1044" s="173" t="s">
        <v>39</v>
      </c>
      <c r="B1044" s="300" t="s">
        <v>9</v>
      </c>
      <c r="C1044" s="211" t="s">
        <v>139</v>
      </c>
      <c r="D1044" s="4" t="s">
        <v>40</v>
      </c>
      <c r="E1044" s="4" t="s">
        <v>234</v>
      </c>
      <c r="F1044" s="211" t="s">
        <v>113</v>
      </c>
      <c r="G1044" s="211" t="s">
        <v>424</v>
      </c>
      <c r="H1044" s="4" t="s">
        <v>59</v>
      </c>
      <c r="I1044" s="695" t="s">
        <v>425</v>
      </c>
      <c r="J1044" s="212" t="s">
        <v>133</v>
      </c>
      <c r="K1044" s="149" t="s">
        <v>140</v>
      </c>
      <c r="L1044" s="222" t="s">
        <v>100</v>
      </c>
      <c r="M1044" s="151" t="s">
        <v>141</v>
      </c>
      <c r="N1044" s="152" t="s">
        <v>135</v>
      </c>
      <c r="O1044" s="151" t="s">
        <v>57</v>
      </c>
      <c r="P1044" s="153"/>
      <c r="Q1044" s="363" t="s">
        <v>272</v>
      </c>
      <c r="R1044" s="364" t="s">
        <v>56</v>
      </c>
      <c r="S1044" s="258" t="s">
        <v>41</v>
      </c>
      <c r="T1044" s="364" t="s">
        <v>136</v>
      </c>
      <c r="U1044" s="419" t="s">
        <v>42</v>
      </c>
      <c r="V1044" s="153"/>
      <c r="W1044" s="153"/>
      <c r="Y1044" s="526"/>
      <c r="Z1044" s="5"/>
      <c r="AA1044" s="5"/>
      <c r="AB1044" s="5"/>
      <c r="AC1044" s="5"/>
      <c r="AD1044" s="5"/>
      <c r="AE1044" s="5"/>
      <c r="AF1044" s="5"/>
      <c r="AG1044" s="5"/>
      <c r="AH1044" s="5"/>
      <c r="AI1044" s="5"/>
      <c r="AJ1044" s="5"/>
      <c r="AK1044" s="5"/>
      <c r="AL1044" s="5"/>
      <c r="AM1044" s="5"/>
      <c r="AN1044" s="5"/>
      <c r="AO1044" s="481"/>
      <c r="AP1044" s="594"/>
      <c r="AQ1044" s="594"/>
      <c r="AR1044" s="419" t="s">
        <v>131</v>
      </c>
      <c r="AS1044" s="594"/>
      <c r="AT1044" s="596" t="s">
        <v>56</v>
      </c>
      <c r="AU1044" s="258" t="s">
        <v>41</v>
      </c>
      <c r="AV1044" s="594"/>
      <c r="AW1044" s="596" t="s">
        <v>56</v>
      </c>
      <c r="AX1044" s="258" t="s">
        <v>41</v>
      </c>
      <c r="AY1044" s="594"/>
      <c r="AZ1044" s="596" t="s">
        <v>56</v>
      </c>
      <c r="BA1044" s="258" t="s">
        <v>41</v>
      </c>
      <c r="BB1044" s="594"/>
      <c r="BC1044" s="596" t="s">
        <v>56</v>
      </c>
      <c r="BD1044" s="258" t="s">
        <v>41</v>
      </c>
      <c r="BE1044" s="594"/>
      <c r="BF1044" s="596" t="s">
        <v>56</v>
      </c>
      <c r="BG1044" s="258" t="s">
        <v>41</v>
      </c>
      <c r="BH1044" s="594"/>
      <c r="BI1044" s="596" t="s">
        <v>56</v>
      </c>
      <c r="BJ1044" s="258" t="s">
        <v>41</v>
      </c>
      <c r="BK1044" s="594"/>
      <c r="BL1044" s="596" t="s">
        <v>56</v>
      </c>
      <c r="BM1044" s="258" t="s">
        <v>41</v>
      </c>
      <c r="BN1044" s="594"/>
      <c r="BO1044" s="596" t="s">
        <v>56</v>
      </c>
      <c r="BP1044" s="258" t="s">
        <v>41</v>
      </c>
      <c r="BQ1044" s="594"/>
      <c r="BR1044" s="596" t="s">
        <v>56</v>
      </c>
      <c r="BS1044" s="258" t="s">
        <v>41</v>
      </c>
      <c r="BT1044" s="594"/>
      <c r="BU1044" s="596" t="s">
        <v>56</v>
      </c>
      <c r="BV1044" s="258" t="s">
        <v>41</v>
      </c>
      <c r="BW1044" s="594"/>
      <c r="BX1044" s="481"/>
    </row>
    <row r="1045" spans="1:76" s="2" customFormat="1" ht="14">
      <c r="A1045" s="159">
        <v>1</v>
      </c>
      <c r="B1045" s="301" t="str">
        <f t="shared" ref="B1045:B1064" si="425">CONCATENATE(E1045,": ",C1045)</f>
        <v xml:space="preserve">: </v>
      </c>
      <c r="C1045" s="160"/>
      <c r="D1045" s="160"/>
      <c r="E1045" s="160"/>
      <c r="F1045" s="160"/>
      <c r="G1045" s="161"/>
      <c r="H1045" s="162"/>
      <c r="I1045" s="162"/>
      <c r="J1045" s="163"/>
      <c r="K1045" s="164"/>
      <c r="L1045" s="170"/>
      <c r="M1045" s="664"/>
      <c r="N1045" s="163"/>
      <c r="O1045" s="163"/>
      <c r="P1045" s="165"/>
      <c r="Q1045" s="365"/>
      <c r="R1045" s="259" t="str">
        <f>IF(Q1045="Y","",IF(AND(L1045="",J1045=""),"",IF(L1045="",J1045,L1045)))</f>
        <v/>
      </c>
      <c r="S1045" s="260" t="str">
        <f>IF(R1045="","",IF(R1073="Y",T1045,IF(R1045&gt;=R1065-$AA$35*R1069,IF(R1045&lt;=R1065+$AA$35*R1069,R1045,""),"")))</f>
        <v/>
      </c>
      <c r="T1045" s="259" t="str">
        <f>IF(Q1045="Y","",IF(AND(L1045="",J1045=""),"",IF(L1045="",J1045*N1045,L1045*N1045)))</f>
        <v/>
      </c>
      <c r="U1045" s="259" t="str">
        <f t="shared" ref="U1045:U1064" si="426">IF(AND(M1045="",K1045=""),"",IF(M1045="",K1045,M1045))</f>
        <v/>
      </c>
      <c r="V1045" s="39"/>
      <c r="W1045" s="39"/>
      <c r="Y1045" s="526"/>
      <c r="Z1045" s="5"/>
      <c r="AA1045" s="5"/>
      <c r="AB1045" s="5"/>
      <c r="AC1045" s="5"/>
      <c r="AD1045" s="5"/>
      <c r="AE1045" s="5"/>
      <c r="AF1045" s="5"/>
      <c r="AG1045" s="5"/>
      <c r="AH1045" s="5"/>
      <c r="AI1045" s="5"/>
      <c r="AJ1045" s="5"/>
      <c r="AK1045" s="5"/>
      <c r="AL1045" s="5"/>
      <c r="AM1045" s="5"/>
      <c r="AN1045" s="5"/>
      <c r="AO1045" s="481"/>
      <c r="AP1045" s="269"/>
      <c r="AQ1045" s="269"/>
      <c r="AR1045" s="597" t="str">
        <f>$U1045</f>
        <v/>
      </c>
      <c r="AS1045" s="269"/>
      <c r="AT1045" s="598" t="str">
        <f>IF($E1045=$AT$47,R1045,"")</f>
        <v/>
      </c>
      <c r="AU1045" s="598" t="str">
        <f>IF($E1045=$AT$47,S1045,"")</f>
        <v/>
      </c>
      <c r="AV1045" s="269"/>
      <c r="AW1045" s="598" t="str">
        <f t="shared" ref="AW1045:AX1064" si="427">IF($E1045=$AW$83,R1045,"")</f>
        <v/>
      </c>
      <c r="AX1045" s="598" t="str">
        <f t="shared" si="427"/>
        <v/>
      </c>
      <c r="AY1045" s="269"/>
      <c r="AZ1045" s="598" t="str">
        <f t="shared" ref="AZ1045:BA1064" si="428">IF($E1045=$AZ$83,R1045,"")</f>
        <v/>
      </c>
      <c r="BA1045" s="598" t="str">
        <f t="shared" si="428"/>
        <v/>
      </c>
      <c r="BB1045" s="269"/>
      <c r="BC1045" s="598" t="str">
        <f t="shared" ref="BC1045:BD1064" si="429">IF($E1045=$BC$83,R1045,"")</f>
        <v/>
      </c>
      <c r="BD1045" s="598" t="str">
        <f t="shared" si="429"/>
        <v/>
      </c>
      <c r="BE1045" s="269"/>
      <c r="BF1045" s="598" t="str">
        <f t="shared" ref="BF1045:BG1064" si="430">IF($E1045=$BF$83,R1045,"")</f>
        <v/>
      </c>
      <c r="BG1045" s="598" t="str">
        <f t="shared" si="430"/>
        <v/>
      </c>
      <c r="BH1045" s="269"/>
      <c r="BI1045" s="598" t="str">
        <f t="shared" ref="BI1045:BJ1064" si="431">IF($E1045=$BI$83,R1045,"")</f>
        <v/>
      </c>
      <c r="BJ1045" s="598" t="str">
        <f t="shared" si="431"/>
        <v/>
      </c>
      <c r="BK1045" s="269"/>
      <c r="BL1045" s="598" t="str">
        <f t="shared" ref="BL1045:BM1064" si="432">IF($E1045=$BL$83,R1045,"")</f>
        <v/>
      </c>
      <c r="BM1045" s="598" t="str">
        <f t="shared" si="432"/>
        <v/>
      </c>
      <c r="BN1045" s="269"/>
      <c r="BO1045" s="598" t="str">
        <f t="shared" ref="BO1045:BP1064" si="433">IF($E1045=$BO$83,R1045,"")</f>
        <v/>
      </c>
      <c r="BP1045" s="598" t="str">
        <f t="shared" si="433"/>
        <v/>
      </c>
      <c r="BQ1045" s="269"/>
      <c r="BR1045" s="598" t="str">
        <f t="shared" ref="BR1045:BS1064" si="434">IF($E1045=$BR$83,R1045,"")</f>
        <v/>
      </c>
      <c r="BS1045" s="598" t="str">
        <f t="shared" si="434"/>
        <v/>
      </c>
      <c r="BT1045" s="269"/>
      <c r="BU1045" s="598" t="str">
        <f t="shared" ref="BU1045:BV1064" si="435">IF($E1045=$BU$83,R1045,"")</f>
        <v/>
      </c>
      <c r="BV1045" s="598" t="str">
        <f t="shared" si="435"/>
        <v/>
      </c>
      <c r="BW1045" s="269"/>
      <c r="BX1045" s="481"/>
    </row>
    <row r="1046" spans="1:76" s="2" customFormat="1" ht="14">
      <c r="A1046" s="159">
        <v>2</v>
      </c>
      <c r="B1046" s="301" t="str">
        <f t="shared" si="425"/>
        <v xml:space="preserve">: </v>
      </c>
      <c r="C1046" s="160"/>
      <c r="D1046" s="160"/>
      <c r="E1046" s="160"/>
      <c r="F1046" s="160"/>
      <c r="G1046" s="161"/>
      <c r="H1046" s="162"/>
      <c r="I1046" s="162"/>
      <c r="J1046" s="163"/>
      <c r="K1046" s="163"/>
      <c r="L1046" s="170"/>
      <c r="M1046" s="664"/>
      <c r="N1046" s="163"/>
      <c r="O1046" s="163"/>
      <c r="P1046" s="165"/>
      <c r="Q1046" s="365"/>
      <c r="R1046" s="259" t="str">
        <f t="shared" ref="R1046:R1064" si="436">IF(Q1046="Y","",IF(AND(L1046="",J1046=""),"",IF(L1046="",J1046,L1046)))</f>
        <v/>
      </c>
      <c r="S1046" s="260" t="str">
        <f>IF(R1046="","",IF(R1073="Y",T1046,IF(R1046&gt;=R1065-$AA$35*R1069,IF(R1046&lt;=R1065+$AA$35*R1069,R1046,""),"")))</f>
        <v/>
      </c>
      <c r="T1046" s="259" t="str">
        <f t="shared" ref="T1046:T1064" si="437">IF(Q1046="Y","",IF(AND(L1046="",J1046=""),"",IF(L1046="",J1046*N1046,L1046*N1046)))</f>
        <v/>
      </c>
      <c r="U1046" s="259" t="str">
        <f t="shared" si="426"/>
        <v/>
      </c>
      <c r="V1046" s="39"/>
      <c r="W1046" s="39"/>
      <c r="Y1046" s="526"/>
      <c r="Z1046" s="5"/>
      <c r="AA1046" s="5"/>
      <c r="AB1046" s="5"/>
      <c r="AC1046" s="5"/>
      <c r="AD1046" s="5"/>
      <c r="AE1046" s="5"/>
      <c r="AF1046" s="5"/>
      <c r="AG1046" s="5"/>
      <c r="AH1046" s="5"/>
      <c r="AI1046" s="5"/>
      <c r="AJ1046" s="5"/>
      <c r="AK1046" s="5"/>
      <c r="AL1046" s="5"/>
      <c r="AM1046" s="5"/>
      <c r="AN1046" s="5"/>
      <c r="AO1046" s="481"/>
      <c r="AP1046" s="269"/>
      <c r="AQ1046" s="269"/>
      <c r="AR1046" s="600"/>
      <c r="AS1046" s="269"/>
      <c r="AT1046" s="598" t="str">
        <f t="shared" ref="AT1046:AU1064" si="438">IF($E1046=$AT$47,R1046,"")</f>
        <v/>
      </c>
      <c r="AU1046" s="598" t="str">
        <f t="shared" si="438"/>
        <v/>
      </c>
      <c r="AV1046" s="269"/>
      <c r="AW1046" s="598" t="str">
        <f t="shared" si="427"/>
        <v/>
      </c>
      <c r="AX1046" s="598" t="str">
        <f t="shared" si="427"/>
        <v/>
      </c>
      <c r="AY1046" s="269"/>
      <c r="AZ1046" s="598" t="str">
        <f t="shared" si="428"/>
        <v/>
      </c>
      <c r="BA1046" s="598" t="str">
        <f t="shared" si="428"/>
        <v/>
      </c>
      <c r="BB1046" s="269"/>
      <c r="BC1046" s="598" t="str">
        <f t="shared" si="429"/>
        <v/>
      </c>
      <c r="BD1046" s="598" t="str">
        <f t="shared" si="429"/>
        <v/>
      </c>
      <c r="BE1046" s="269"/>
      <c r="BF1046" s="598" t="str">
        <f t="shared" si="430"/>
        <v/>
      </c>
      <c r="BG1046" s="598" t="str">
        <f t="shared" si="430"/>
        <v/>
      </c>
      <c r="BH1046" s="269"/>
      <c r="BI1046" s="598" t="str">
        <f t="shared" si="431"/>
        <v/>
      </c>
      <c r="BJ1046" s="598" t="str">
        <f t="shared" si="431"/>
        <v/>
      </c>
      <c r="BK1046" s="269"/>
      <c r="BL1046" s="598" t="str">
        <f t="shared" si="432"/>
        <v/>
      </c>
      <c r="BM1046" s="598" t="str">
        <f t="shared" si="432"/>
        <v/>
      </c>
      <c r="BN1046" s="269"/>
      <c r="BO1046" s="598" t="str">
        <f t="shared" si="433"/>
        <v/>
      </c>
      <c r="BP1046" s="598" t="str">
        <f t="shared" si="433"/>
        <v/>
      </c>
      <c r="BQ1046" s="269"/>
      <c r="BR1046" s="598" t="str">
        <f t="shared" si="434"/>
        <v/>
      </c>
      <c r="BS1046" s="598" t="str">
        <f t="shared" si="434"/>
        <v/>
      </c>
      <c r="BT1046" s="269"/>
      <c r="BU1046" s="598" t="str">
        <f t="shared" si="435"/>
        <v/>
      </c>
      <c r="BV1046" s="598" t="str">
        <f t="shared" si="435"/>
        <v/>
      </c>
      <c r="BW1046" s="269"/>
      <c r="BX1046" s="481"/>
    </row>
    <row r="1047" spans="1:76" s="2" customFormat="1" ht="14">
      <c r="A1047" s="159">
        <v>3</v>
      </c>
      <c r="B1047" s="301" t="str">
        <f>CONCATENATE(E1047,": ",C1047)</f>
        <v xml:space="preserve">: </v>
      </c>
      <c r="C1047" s="168"/>
      <c r="D1047" s="162"/>
      <c r="E1047" s="162"/>
      <c r="F1047" s="169"/>
      <c r="G1047" s="161"/>
      <c r="H1047" s="162"/>
      <c r="I1047" s="162"/>
      <c r="J1047" s="170"/>
      <c r="K1047" s="170"/>
      <c r="L1047" s="170"/>
      <c r="M1047" s="664"/>
      <c r="N1047" s="163"/>
      <c r="O1047" s="163"/>
      <c r="P1047" s="165"/>
      <c r="Q1047" s="365"/>
      <c r="R1047" s="259" t="str">
        <f t="shared" si="436"/>
        <v/>
      </c>
      <c r="S1047" s="260" t="str">
        <f>IF(R1047="","",IF(R1073="Y",T1047,IF(R1047&gt;=R1065-$AA$35*R1069,IF(R1047&lt;=R1065+$AA$35*R1069,R1047,""),"")))</f>
        <v/>
      </c>
      <c r="T1047" s="259" t="str">
        <f t="shared" si="437"/>
        <v/>
      </c>
      <c r="U1047" s="259" t="str">
        <f t="shared" si="426"/>
        <v/>
      </c>
      <c r="V1047" s="39"/>
      <c r="W1047" s="39"/>
      <c r="Y1047" s="526"/>
      <c r="Z1047" s="5"/>
      <c r="AA1047" s="5"/>
      <c r="AB1047" s="5"/>
      <c r="AC1047" s="5"/>
      <c r="AD1047" s="5"/>
      <c r="AE1047" s="5"/>
      <c r="AF1047" s="5"/>
      <c r="AG1047" s="5"/>
      <c r="AH1047" s="5"/>
      <c r="AI1047" s="5"/>
      <c r="AJ1047" s="5"/>
      <c r="AK1047" s="5"/>
      <c r="AL1047" s="5"/>
      <c r="AM1047" s="5"/>
      <c r="AN1047" s="5"/>
      <c r="AO1047" s="481"/>
      <c r="AP1047" s="269"/>
      <c r="AQ1047" s="269"/>
      <c r="AR1047" s="600"/>
      <c r="AS1047" s="269"/>
      <c r="AT1047" s="598" t="str">
        <f t="shared" si="438"/>
        <v/>
      </c>
      <c r="AU1047" s="598" t="str">
        <f t="shared" si="438"/>
        <v/>
      </c>
      <c r="AV1047" s="269"/>
      <c r="AW1047" s="598" t="str">
        <f t="shared" si="427"/>
        <v/>
      </c>
      <c r="AX1047" s="598" t="str">
        <f t="shared" si="427"/>
        <v/>
      </c>
      <c r="AY1047" s="269"/>
      <c r="AZ1047" s="598" t="str">
        <f t="shared" si="428"/>
        <v/>
      </c>
      <c r="BA1047" s="598" t="str">
        <f t="shared" si="428"/>
        <v/>
      </c>
      <c r="BB1047" s="269"/>
      <c r="BC1047" s="598" t="str">
        <f t="shared" si="429"/>
        <v/>
      </c>
      <c r="BD1047" s="598" t="str">
        <f t="shared" si="429"/>
        <v/>
      </c>
      <c r="BE1047" s="269"/>
      <c r="BF1047" s="598" t="str">
        <f t="shared" si="430"/>
        <v/>
      </c>
      <c r="BG1047" s="598" t="str">
        <f t="shared" si="430"/>
        <v/>
      </c>
      <c r="BH1047" s="269"/>
      <c r="BI1047" s="598" t="str">
        <f t="shared" si="431"/>
        <v/>
      </c>
      <c r="BJ1047" s="598" t="str">
        <f t="shared" si="431"/>
        <v/>
      </c>
      <c r="BK1047" s="269"/>
      <c r="BL1047" s="598" t="str">
        <f t="shared" si="432"/>
        <v/>
      </c>
      <c r="BM1047" s="598" t="str">
        <f t="shared" si="432"/>
        <v/>
      </c>
      <c r="BN1047" s="269"/>
      <c r="BO1047" s="598" t="str">
        <f t="shared" si="433"/>
        <v/>
      </c>
      <c r="BP1047" s="598" t="str">
        <f t="shared" si="433"/>
        <v/>
      </c>
      <c r="BQ1047" s="269"/>
      <c r="BR1047" s="598" t="str">
        <f t="shared" si="434"/>
        <v/>
      </c>
      <c r="BS1047" s="598" t="str">
        <f t="shared" si="434"/>
        <v/>
      </c>
      <c r="BT1047" s="269"/>
      <c r="BU1047" s="598" t="str">
        <f t="shared" si="435"/>
        <v/>
      </c>
      <c r="BV1047" s="598" t="str">
        <f t="shared" si="435"/>
        <v/>
      </c>
      <c r="BW1047" s="269"/>
      <c r="BX1047" s="481"/>
    </row>
    <row r="1048" spans="1:76" s="2" customFormat="1" ht="14">
      <c r="A1048" s="159">
        <v>4</v>
      </c>
      <c r="B1048" s="301" t="str">
        <f t="shared" si="425"/>
        <v xml:space="preserve">: </v>
      </c>
      <c r="C1048" s="168"/>
      <c r="D1048" s="162"/>
      <c r="E1048" s="162"/>
      <c r="F1048" s="169"/>
      <c r="G1048" s="161"/>
      <c r="H1048" s="162"/>
      <c r="I1048" s="162"/>
      <c r="J1048" s="170"/>
      <c r="K1048" s="170"/>
      <c r="L1048" s="170"/>
      <c r="M1048" s="664"/>
      <c r="N1048" s="163"/>
      <c r="O1048" s="163"/>
      <c r="P1048" s="165"/>
      <c r="Q1048" s="365"/>
      <c r="R1048" s="259" t="str">
        <f t="shared" si="436"/>
        <v/>
      </c>
      <c r="S1048" s="260" t="str">
        <f>IF(R1048="","",IF(R1073="Y",T1048,IF(R1048&gt;=R1065-$AA$35*R1069,IF(R1048&lt;=R1065+$AA$35*R1069,R1048,""),"")))</f>
        <v/>
      </c>
      <c r="T1048" s="259" t="str">
        <f t="shared" si="437"/>
        <v/>
      </c>
      <c r="U1048" s="259" t="str">
        <f t="shared" si="426"/>
        <v/>
      </c>
      <c r="V1048" s="39"/>
      <c r="W1048" s="39"/>
      <c r="Y1048" s="526"/>
      <c r="Z1048" s="5"/>
      <c r="AA1048" s="5"/>
      <c r="AB1048" s="5"/>
      <c r="AC1048" s="5"/>
      <c r="AD1048" s="5"/>
      <c r="AE1048" s="5"/>
      <c r="AF1048" s="5"/>
      <c r="AG1048" s="5"/>
      <c r="AH1048" s="5"/>
      <c r="AI1048" s="5"/>
      <c r="AJ1048" s="5"/>
      <c r="AK1048" s="5"/>
      <c r="AL1048" s="5"/>
      <c r="AM1048" s="5"/>
      <c r="AN1048" s="5"/>
      <c r="AO1048" s="481"/>
      <c r="AP1048" s="269"/>
      <c r="AQ1048" s="269"/>
      <c r="AR1048" s="600"/>
      <c r="AS1048" s="269"/>
      <c r="AT1048" s="598" t="str">
        <f t="shared" si="438"/>
        <v/>
      </c>
      <c r="AU1048" s="598" t="str">
        <f t="shared" si="438"/>
        <v/>
      </c>
      <c r="AV1048" s="269"/>
      <c r="AW1048" s="598" t="str">
        <f t="shared" si="427"/>
        <v/>
      </c>
      <c r="AX1048" s="598" t="str">
        <f t="shared" si="427"/>
        <v/>
      </c>
      <c r="AY1048" s="269"/>
      <c r="AZ1048" s="598" t="str">
        <f t="shared" si="428"/>
        <v/>
      </c>
      <c r="BA1048" s="598" t="str">
        <f t="shared" si="428"/>
        <v/>
      </c>
      <c r="BB1048" s="269"/>
      <c r="BC1048" s="598" t="str">
        <f t="shared" si="429"/>
        <v/>
      </c>
      <c r="BD1048" s="598" t="str">
        <f t="shared" si="429"/>
        <v/>
      </c>
      <c r="BE1048" s="269"/>
      <c r="BF1048" s="598" t="str">
        <f t="shared" si="430"/>
        <v/>
      </c>
      <c r="BG1048" s="598" t="str">
        <f t="shared" si="430"/>
        <v/>
      </c>
      <c r="BH1048" s="269"/>
      <c r="BI1048" s="598" t="str">
        <f t="shared" si="431"/>
        <v/>
      </c>
      <c r="BJ1048" s="598" t="str">
        <f t="shared" si="431"/>
        <v/>
      </c>
      <c r="BK1048" s="269"/>
      <c r="BL1048" s="598" t="str">
        <f t="shared" si="432"/>
        <v/>
      </c>
      <c r="BM1048" s="598" t="str">
        <f t="shared" si="432"/>
        <v/>
      </c>
      <c r="BN1048" s="269"/>
      <c r="BO1048" s="598" t="str">
        <f t="shared" si="433"/>
        <v/>
      </c>
      <c r="BP1048" s="598" t="str">
        <f t="shared" si="433"/>
        <v/>
      </c>
      <c r="BQ1048" s="269"/>
      <c r="BR1048" s="598" t="str">
        <f t="shared" si="434"/>
        <v/>
      </c>
      <c r="BS1048" s="598" t="str">
        <f t="shared" si="434"/>
        <v/>
      </c>
      <c r="BT1048" s="269"/>
      <c r="BU1048" s="598" t="str">
        <f t="shared" si="435"/>
        <v/>
      </c>
      <c r="BV1048" s="598" t="str">
        <f t="shared" si="435"/>
        <v/>
      </c>
      <c r="BW1048" s="269"/>
      <c r="BX1048" s="481"/>
    </row>
    <row r="1049" spans="1:76" s="2" customFormat="1" ht="14">
      <c r="A1049" s="159">
        <v>5</v>
      </c>
      <c r="B1049" s="301" t="str">
        <f t="shared" si="425"/>
        <v xml:space="preserve">: </v>
      </c>
      <c r="C1049" s="169"/>
      <c r="D1049" s="169"/>
      <c r="E1049" s="169"/>
      <c r="F1049" s="169"/>
      <c r="G1049" s="161"/>
      <c r="H1049" s="162"/>
      <c r="I1049" s="162"/>
      <c r="J1049" s="170"/>
      <c r="K1049" s="170"/>
      <c r="L1049" s="170"/>
      <c r="M1049" s="664"/>
      <c r="N1049" s="163"/>
      <c r="O1049" s="163"/>
      <c r="P1049" s="165"/>
      <c r="Q1049" s="365"/>
      <c r="R1049" s="259" t="str">
        <f t="shared" si="436"/>
        <v/>
      </c>
      <c r="S1049" s="260" t="str">
        <f>IF(R1049="","",IF(R1073="Y",T1049,IF(R1049&gt;=R1065-$AA$35*R1069,IF(R1049&lt;=R1065+$AA$35*R1069,R1049,""),"")))</f>
        <v/>
      </c>
      <c r="T1049" s="259" t="str">
        <f t="shared" si="437"/>
        <v/>
      </c>
      <c r="U1049" s="259" t="str">
        <f t="shared" si="426"/>
        <v/>
      </c>
      <c r="V1049" s="39"/>
      <c r="W1049" s="39"/>
      <c r="Y1049" s="526"/>
      <c r="Z1049" s="5"/>
      <c r="AA1049" s="5"/>
      <c r="AB1049" s="5"/>
      <c r="AC1049" s="5"/>
      <c r="AD1049" s="5"/>
      <c r="AE1049" s="5"/>
      <c r="AF1049" s="5"/>
      <c r="AG1049" s="5"/>
      <c r="AH1049" s="5"/>
      <c r="AI1049" s="5"/>
      <c r="AJ1049" s="5"/>
      <c r="AK1049" s="5"/>
      <c r="AL1049" s="5"/>
      <c r="AM1049" s="5"/>
      <c r="AN1049" s="5"/>
      <c r="AO1049" s="481"/>
      <c r="AP1049" s="269"/>
      <c r="AQ1049" s="269"/>
      <c r="AR1049" s="600"/>
      <c r="AS1049" s="269"/>
      <c r="AT1049" s="598" t="str">
        <f t="shared" si="438"/>
        <v/>
      </c>
      <c r="AU1049" s="598" t="str">
        <f t="shared" si="438"/>
        <v/>
      </c>
      <c r="AV1049" s="269"/>
      <c r="AW1049" s="598" t="str">
        <f t="shared" si="427"/>
        <v/>
      </c>
      <c r="AX1049" s="598" t="str">
        <f t="shared" si="427"/>
        <v/>
      </c>
      <c r="AY1049" s="269"/>
      <c r="AZ1049" s="598" t="str">
        <f t="shared" si="428"/>
        <v/>
      </c>
      <c r="BA1049" s="598" t="str">
        <f t="shared" si="428"/>
        <v/>
      </c>
      <c r="BB1049" s="269"/>
      <c r="BC1049" s="598" t="str">
        <f t="shared" si="429"/>
        <v/>
      </c>
      <c r="BD1049" s="598" t="str">
        <f t="shared" si="429"/>
        <v/>
      </c>
      <c r="BE1049" s="269"/>
      <c r="BF1049" s="598" t="str">
        <f t="shared" si="430"/>
        <v/>
      </c>
      <c r="BG1049" s="598" t="str">
        <f t="shared" si="430"/>
        <v/>
      </c>
      <c r="BH1049" s="269"/>
      <c r="BI1049" s="598" t="str">
        <f t="shared" si="431"/>
        <v/>
      </c>
      <c r="BJ1049" s="598" t="str">
        <f t="shared" si="431"/>
        <v/>
      </c>
      <c r="BK1049" s="269"/>
      <c r="BL1049" s="598" t="str">
        <f t="shared" si="432"/>
        <v/>
      </c>
      <c r="BM1049" s="598" t="str">
        <f t="shared" si="432"/>
        <v/>
      </c>
      <c r="BN1049" s="269"/>
      <c r="BO1049" s="598" t="str">
        <f t="shared" si="433"/>
        <v/>
      </c>
      <c r="BP1049" s="598" t="str">
        <f t="shared" si="433"/>
        <v/>
      </c>
      <c r="BQ1049" s="269"/>
      <c r="BR1049" s="598" t="str">
        <f t="shared" si="434"/>
        <v/>
      </c>
      <c r="BS1049" s="598" t="str">
        <f t="shared" si="434"/>
        <v/>
      </c>
      <c r="BT1049" s="269"/>
      <c r="BU1049" s="598" t="str">
        <f t="shared" si="435"/>
        <v/>
      </c>
      <c r="BV1049" s="598" t="str">
        <f t="shared" si="435"/>
        <v/>
      </c>
      <c r="BW1049" s="269"/>
      <c r="BX1049" s="481"/>
    </row>
    <row r="1050" spans="1:76" s="2" customFormat="1" ht="14">
      <c r="A1050" s="159">
        <v>6</v>
      </c>
      <c r="B1050" s="301" t="str">
        <f t="shared" si="425"/>
        <v xml:space="preserve">: </v>
      </c>
      <c r="C1050" s="169"/>
      <c r="D1050" s="169"/>
      <c r="E1050" s="169"/>
      <c r="F1050" s="169"/>
      <c r="G1050" s="161"/>
      <c r="H1050" s="162"/>
      <c r="I1050" s="162"/>
      <c r="J1050" s="170"/>
      <c r="K1050" s="170"/>
      <c r="L1050" s="170"/>
      <c r="M1050" s="664"/>
      <c r="N1050" s="163"/>
      <c r="O1050" s="163"/>
      <c r="P1050" s="165"/>
      <c r="Q1050" s="365"/>
      <c r="R1050" s="259" t="str">
        <f t="shared" si="436"/>
        <v/>
      </c>
      <c r="S1050" s="260" t="str">
        <f>IF(R1050="","",IF(R1073="Y",T1050,IF(R1050&gt;=R1065-$AA$35*R1069,IF(R1050&lt;=R1065+$AA$35*R1069,R1050,""),"")))</f>
        <v/>
      </c>
      <c r="T1050" s="259" t="str">
        <f t="shared" si="437"/>
        <v/>
      </c>
      <c r="U1050" s="259" t="str">
        <f t="shared" si="426"/>
        <v/>
      </c>
      <c r="V1050" s="39"/>
      <c r="W1050" s="39"/>
      <c r="Y1050" s="526"/>
      <c r="Z1050" s="5"/>
      <c r="AA1050" s="5"/>
      <c r="AB1050" s="5"/>
      <c r="AC1050" s="5"/>
      <c r="AD1050" s="5"/>
      <c r="AE1050" s="5"/>
      <c r="AF1050" s="5"/>
      <c r="AG1050" s="5"/>
      <c r="AH1050" s="5"/>
      <c r="AI1050" s="5"/>
      <c r="AJ1050" s="5"/>
      <c r="AK1050" s="5"/>
      <c r="AL1050" s="5"/>
      <c r="AM1050" s="5"/>
      <c r="AN1050" s="5"/>
      <c r="AO1050" s="481"/>
      <c r="AP1050" s="269"/>
      <c r="AQ1050" s="269"/>
      <c r="AR1050" s="600"/>
      <c r="AS1050" s="269"/>
      <c r="AT1050" s="598" t="str">
        <f t="shared" si="438"/>
        <v/>
      </c>
      <c r="AU1050" s="598" t="str">
        <f t="shared" si="438"/>
        <v/>
      </c>
      <c r="AV1050" s="269"/>
      <c r="AW1050" s="598" t="str">
        <f t="shared" si="427"/>
        <v/>
      </c>
      <c r="AX1050" s="598" t="str">
        <f t="shared" si="427"/>
        <v/>
      </c>
      <c r="AY1050" s="269"/>
      <c r="AZ1050" s="598" t="str">
        <f t="shared" si="428"/>
        <v/>
      </c>
      <c r="BA1050" s="598" t="str">
        <f t="shared" si="428"/>
        <v/>
      </c>
      <c r="BB1050" s="269"/>
      <c r="BC1050" s="598" t="str">
        <f t="shared" si="429"/>
        <v/>
      </c>
      <c r="BD1050" s="598" t="str">
        <f t="shared" si="429"/>
        <v/>
      </c>
      <c r="BE1050" s="269"/>
      <c r="BF1050" s="598" t="str">
        <f t="shared" si="430"/>
        <v/>
      </c>
      <c r="BG1050" s="598" t="str">
        <f t="shared" si="430"/>
        <v/>
      </c>
      <c r="BH1050" s="269"/>
      <c r="BI1050" s="598" t="str">
        <f t="shared" si="431"/>
        <v/>
      </c>
      <c r="BJ1050" s="598" t="str">
        <f t="shared" si="431"/>
        <v/>
      </c>
      <c r="BK1050" s="269"/>
      <c r="BL1050" s="598" t="str">
        <f t="shared" si="432"/>
        <v/>
      </c>
      <c r="BM1050" s="598" t="str">
        <f t="shared" si="432"/>
        <v/>
      </c>
      <c r="BN1050" s="269"/>
      <c r="BO1050" s="598" t="str">
        <f t="shared" si="433"/>
        <v/>
      </c>
      <c r="BP1050" s="598" t="str">
        <f t="shared" si="433"/>
        <v/>
      </c>
      <c r="BQ1050" s="269"/>
      <c r="BR1050" s="598" t="str">
        <f t="shared" si="434"/>
        <v/>
      </c>
      <c r="BS1050" s="598" t="str">
        <f t="shared" si="434"/>
        <v/>
      </c>
      <c r="BT1050" s="269"/>
      <c r="BU1050" s="598" t="str">
        <f t="shared" si="435"/>
        <v/>
      </c>
      <c r="BV1050" s="598" t="str">
        <f t="shared" si="435"/>
        <v/>
      </c>
      <c r="BW1050" s="269"/>
      <c r="BX1050" s="481"/>
    </row>
    <row r="1051" spans="1:76" s="2" customFormat="1" ht="14">
      <c r="A1051" s="159">
        <v>7</v>
      </c>
      <c r="B1051" s="301" t="str">
        <f t="shared" si="425"/>
        <v xml:space="preserve">: </v>
      </c>
      <c r="C1051" s="169"/>
      <c r="D1051" s="169"/>
      <c r="E1051" s="169"/>
      <c r="F1051" s="169"/>
      <c r="G1051" s="161"/>
      <c r="H1051" s="162"/>
      <c r="I1051" s="162"/>
      <c r="J1051" s="170"/>
      <c r="K1051" s="170"/>
      <c r="L1051" s="170"/>
      <c r="M1051" s="664"/>
      <c r="N1051" s="163"/>
      <c r="O1051" s="163"/>
      <c r="P1051" s="165"/>
      <c r="Q1051" s="365"/>
      <c r="R1051" s="259" t="str">
        <f t="shared" si="436"/>
        <v/>
      </c>
      <c r="S1051" s="260" t="str">
        <f>IF(R1051="","",IF(R1073="Y",T1051,IF(R1051&gt;=R1065-$AA$35*R1069,IF(R1051&lt;=R1065+$AA$35*R1069,R1051,""),"")))</f>
        <v/>
      </c>
      <c r="T1051" s="259" t="str">
        <f t="shared" si="437"/>
        <v/>
      </c>
      <c r="U1051" s="259" t="str">
        <f t="shared" si="426"/>
        <v/>
      </c>
      <c r="V1051" s="39"/>
      <c r="W1051" s="39"/>
      <c r="Y1051" s="526"/>
      <c r="Z1051" s="5"/>
      <c r="AA1051" s="5"/>
      <c r="AB1051" s="5"/>
      <c r="AC1051" s="5"/>
      <c r="AD1051" s="5"/>
      <c r="AE1051" s="5"/>
      <c r="AF1051" s="5"/>
      <c r="AG1051" s="5"/>
      <c r="AH1051" s="5"/>
      <c r="AI1051" s="5"/>
      <c r="AJ1051" s="5"/>
      <c r="AK1051" s="5"/>
      <c r="AL1051" s="5"/>
      <c r="AM1051" s="5"/>
      <c r="AN1051" s="5"/>
      <c r="AO1051" s="481"/>
      <c r="AP1051" s="269"/>
      <c r="AQ1051" s="269"/>
      <c r="AR1051" s="600"/>
      <c r="AS1051" s="269"/>
      <c r="AT1051" s="598" t="str">
        <f t="shared" si="438"/>
        <v/>
      </c>
      <c r="AU1051" s="598" t="str">
        <f t="shared" si="438"/>
        <v/>
      </c>
      <c r="AV1051" s="269"/>
      <c r="AW1051" s="598" t="str">
        <f t="shared" si="427"/>
        <v/>
      </c>
      <c r="AX1051" s="598" t="str">
        <f t="shared" si="427"/>
        <v/>
      </c>
      <c r="AY1051" s="269"/>
      <c r="AZ1051" s="598" t="str">
        <f t="shared" si="428"/>
        <v/>
      </c>
      <c r="BA1051" s="598" t="str">
        <f t="shared" si="428"/>
        <v/>
      </c>
      <c r="BB1051" s="269"/>
      <c r="BC1051" s="598" t="str">
        <f t="shared" si="429"/>
        <v/>
      </c>
      <c r="BD1051" s="598" t="str">
        <f t="shared" si="429"/>
        <v/>
      </c>
      <c r="BE1051" s="269"/>
      <c r="BF1051" s="598" t="str">
        <f t="shared" si="430"/>
        <v/>
      </c>
      <c r="BG1051" s="598" t="str">
        <f t="shared" si="430"/>
        <v/>
      </c>
      <c r="BH1051" s="269"/>
      <c r="BI1051" s="598" t="str">
        <f t="shared" si="431"/>
        <v/>
      </c>
      <c r="BJ1051" s="598" t="str">
        <f t="shared" si="431"/>
        <v/>
      </c>
      <c r="BK1051" s="269"/>
      <c r="BL1051" s="598" t="str">
        <f t="shared" si="432"/>
        <v/>
      </c>
      <c r="BM1051" s="598" t="str">
        <f t="shared" si="432"/>
        <v/>
      </c>
      <c r="BN1051" s="269"/>
      <c r="BO1051" s="598" t="str">
        <f t="shared" si="433"/>
        <v/>
      </c>
      <c r="BP1051" s="598" t="str">
        <f t="shared" si="433"/>
        <v/>
      </c>
      <c r="BQ1051" s="269"/>
      <c r="BR1051" s="598" t="str">
        <f t="shared" si="434"/>
        <v/>
      </c>
      <c r="BS1051" s="598" t="str">
        <f t="shared" si="434"/>
        <v/>
      </c>
      <c r="BT1051" s="269"/>
      <c r="BU1051" s="598" t="str">
        <f t="shared" si="435"/>
        <v/>
      </c>
      <c r="BV1051" s="598" t="str">
        <f t="shared" si="435"/>
        <v/>
      </c>
      <c r="BW1051" s="269"/>
      <c r="BX1051" s="481"/>
    </row>
    <row r="1052" spans="1:76" s="2" customFormat="1" ht="14">
      <c r="A1052" s="159">
        <v>8</v>
      </c>
      <c r="B1052" s="301" t="str">
        <f t="shared" si="425"/>
        <v xml:space="preserve">: </v>
      </c>
      <c r="C1052" s="169"/>
      <c r="D1052" s="169"/>
      <c r="E1052" s="169"/>
      <c r="F1052" s="169"/>
      <c r="G1052" s="161"/>
      <c r="H1052" s="162"/>
      <c r="I1052" s="162"/>
      <c r="J1052" s="170"/>
      <c r="K1052" s="170"/>
      <c r="L1052" s="170"/>
      <c r="M1052" s="664"/>
      <c r="N1052" s="163"/>
      <c r="O1052" s="163"/>
      <c r="P1052" s="165"/>
      <c r="Q1052" s="365"/>
      <c r="R1052" s="259" t="str">
        <f t="shared" si="436"/>
        <v/>
      </c>
      <c r="S1052" s="260" t="str">
        <f>IF(R1052="","",IF(R1073="Y",T1052,IF(R1052&gt;=R1065-$AA$35*R1069,IF(R1052&lt;=R1065+$AA$35*R1069,R1052,""),"")))</f>
        <v/>
      </c>
      <c r="T1052" s="259" t="str">
        <f t="shared" si="437"/>
        <v/>
      </c>
      <c r="U1052" s="259" t="str">
        <f t="shared" si="426"/>
        <v/>
      </c>
      <c r="V1052" s="39"/>
      <c r="W1052" s="39"/>
      <c r="Y1052" s="526"/>
      <c r="Z1052" s="5"/>
      <c r="AA1052" s="5"/>
      <c r="AB1052" s="5"/>
      <c r="AC1052" s="5"/>
      <c r="AD1052" s="5"/>
      <c r="AE1052" s="5"/>
      <c r="AF1052" s="5"/>
      <c r="AG1052" s="5"/>
      <c r="AH1052" s="5"/>
      <c r="AI1052" s="5"/>
      <c r="AJ1052" s="5"/>
      <c r="AK1052" s="5"/>
      <c r="AL1052" s="5"/>
      <c r="AM1052" s="5"/>
      <c r="AN1052" s="5"/>
      <c r="AO1052" s="481"/>
      <c r="AP1052" s="269"/>
      <c r="AQ1052" s="269"/>
      <c r="AR1052" s="600"/>
      <c r="AS1052" s="269"/>
      <c r="AT1052" s="598" t="str">
        <f t="shared" si="438"/>
        <v/>
      </c>
      <c r="AU1052" s="598" t="str">
        <f t="shared" si="438"/>
        <v/>
      </c>
      <c r="AV1052" s="269"/>
      <c r="AW1052" s="598" t="str">
        <f t="shared" si="427"/>
        <v/>
      </c>
      <c r="AX1052" s="598" t="str">
        <f t="shared" si="427"/>
        <v/>
      </c>
      <c r="AY1052" s="269"/>
      <c r="AZ1052" s="598" t="str">
        <f t="shared" si="428"/>
        <v/>
      </c>
      <c r="BA1052" s="598" t="str">
        <f t="shared" si="428"/>
        <v/>
      </c>
      <c r="BB1052" s="269"/>
      <c r="BC1052" s="598" t="str">
        <f t="shared" si="429"/>
        <v/>
      </c>
      <c r="BD1052" s="598" t="str">
        <f t="shared" si="429"/>
        <v/>
      </c>
      <c r="BE1052" s="269"/>
      <c r="BF1052" s="598" t="str">
        <f t="shared" si="430"/>
        <v/>
      </c>
      <c r="BG1052" s="598" t="str">
        <f t="shared" si="430"/>
        <v/>
      </c>
      <c r="BH1052" s="269"/>
      <c r="BI1052" s="598" t="str">
        <f t="shared" si="431"/>
        <v/>
      </c>
      <c r="BJ1052" s="598" t="str">
        <f t="shared" si="431"/>
        <v/>
      </c>
      <c r="BK1052" s="269"/>
      <c r="BL1052" s="598" t="str">
        <f t="shared" si="432"/>
        <v/>
      </c>
      <c r="BM1052" s="598" t="str">
        <f t="shared" si="432"/>
        <v/>
      </c>
      <c r="BN1052" s="269"/>
      <c r="BO1052" s="598" t="str">
        <f t="shared" si="433"/>
        <v/>
      </c>
      <c r="BP1052" s="598" t="str">
        <f t="shared" si="433"/>
        <v/>
      </c>
      <c r="BQ1052" s="269"/>
      <c r="BR1052" s="598" t="str">
        <f t="shared" si="434"/>
        <v/>
      </c>
      <c r="BS1052" s="598" t="str">
        <f t="shared" si="434"/>
        <v/>
      </c>
      <c r="BT1052" s="269"/>
      <c r="BU1052" s="598" t="str">
        <f t="shared" si="435"/>
        <v/>
      </c>
      <c r="BV1052" s="598" t="str">
        <f t="shared" si="435"/>
        <v/>
      </c>
      <c r="BW1052" s="269"/>
      <c r="BX1052" s="481"/>
    </row>
    <row r="1053" spans="1:76" s="2" customFormat="1" ht="14">
      <c r="A1053" s="159">
        <v>9</v>
      </c>
      <c r="B1053" s="301" t="str">
        <f t="shared" si="425"/>
        <v xml:space="preserve">: </v>
      </c>
      <c r="C1053" s="169"/>
      <c r="D1053" s="169"/>
      <c r="E1053" s="169"/>
      <c r="F1053" s="169"/>
      <c r="G1053" s="161"/>
      <c r="H1053" s="162"/>
      <c r="I1053" s="162"/>
      <c r="J1053" s="170"/>
      <c r="K1053" s="170"/>
      <c r="L1053" s="170"/>
      <c r="M1053" s="664"/>
      <c r="N1053" s="163"/>
      <c r="O1053" s="163"/>
      <c r="P1053" s="165"/>
      <c r="Q1053" s="365"/>
      <c r="R1053" s="259" t="str">
        <f t="shared" si="436"/>
        <v/>
      </c>
      <c r="S1053" s="260" t="str">
        <f>IF(R1053="","",IF(R1073="Y",T1053,IF(R1053&gt;=R1065-$AA$35*R1069,IF(R1053&lt;=R1065+$AA$35*R1069,R1053,""),"")))</f>
        <v/>
      </c>
      <c r="T1053" s="259" t="str">
        <f t="shared" si="437"/>
        <v/>
      </c>
      <c r="U1053" s="259" t="str">
        <f t="shared" si="426"/>
        <v/>
      </c>
      <c r="V1053" s="39"/>
      <c r="W1053" s="39"/>
      <c r="Y1053" s="526"/>
      <c r="Z1053" s="5"/>
      <c r="AA1053" s="5"/>
      <c r="AB1053" s="5"/>
      <c r="AC1053" s="5"/>
      <c r="AD1053" s="5"/>
      <c r="AE1053" s="5"/>
      <c r="AF1053" s="5"/>
      <c r="AG1053" s="5"/>
      <c r="AH1053" s="5"/>
      <c r="AI1053" s="5"/>
      <c r="AJ1053" s="5"/>
      <c r="AK1053" s="5"/>
      <c r="AL1053" s="5"/>
      <c r="AM1053" s="5"/>
      <c r="AN1053" s="5"/>
      <c r="AO1053" s="481"/>
      <c r="AP1053" s="269"/>
      <c r="AQ1053" s="269"/>
      <c r="AR1053" s="600"/>
      <c r="AS1053" s="269"/>
      <c r="AT1053" s="598" t="str">
        <f t="shared" si="438"/>
        <v/>
      </c>
      <c r="AU1053" s="598" t="str">
        <f t="shared" si="438"/>
        <v/>
      </c>
      <c r="AV1053" s="269"/>
      <c r="AW1053" s="598" t="str">
        <f t="shared" si="427"/>
        <v/>
      </c>
      <c r="AX1053" s="598" t="str">
        <f t="shared" si="427"/>
        <v/>
      </c>
      <c r="AY1053" s="269"/>
      <c r="AZ1053" s="598" t="str">
        <f t="shared" si="428"/>
        <v/>
      </c>
      <c r="BA1053" s="598" t="str">
        <f t="shared" si="428"/>
        <v/>
      </c>
      <c r="BB1053" s="269"/>
      <c r="BC1053" s="598" t="str">
        <f t="shared" si="429"/>
        <v/>
      </c>
      <c r="BD1053" s="598" t="str">
        <f t="shared" si="429"/>
        <v/>
      </c>
      <c r="BE1053" s="269"/>
      <c r="BF1053" s="598" t="str">
        <f t="shared" si="430"/>
        <v/>
      </c>
      <c r="BG1053" s="598" t="str">
        <f t="shared" si="430"/>
        <v/>
      </c>
      <c r="BH1053" s="269"/>
      <c r="BI1053" s="598" t="str">
        <f t="shared" si="431"/>
        <v/>
      </c>
      <c r="BJ1053" s="598" t="str">
        <f t="shared" si="431"/>
        <v/>
      </c>
      <c r="BK1053" s="269"/>
      <c r="BL1053" s="598" t="str">
        <f t="shared" si="432"/>
        <v/>
      </c>
      <c r="BM1053" s="598" t="str">
        <f t="shared" si="432"/>
        <v/>
      </c>
      <c r="BN1053" s="269"/>
      <c r="BO1053" s="598" t="str">
        <f t="shared" si="433"/>
        <v/>
      </c>
      <c r="BP1053" s="598" t="str">
        <f t="shared" si="433"/>
        <v/>
      </c>
      <c r="BQ1053" s="269"/>
      <c r="BR1053" s="598" t="str">
        <f t="shared" si="434"/>
        <v/>
      </c>
      <c r="BS1053" s="598" t="str">
        <f t="shared" si="434"/>
        <v/>
      </c>
      <c r="BT1053" s="269"/>
      <c r="BU1053" s="598" t="str">
        <f t="shared" si="435"/>
        <v/>
      </c>
      <c r="BV1053" s="598" t="str">
        <f t="shared" si="435"/>
        <v/>
      </c>
      <c r="BW1053" s="269"/>
      <c r="BX1053" s="481"/>
    </row>
    <row r="1054" spans="1:76" s="2" customFormat="1" ht="14">
      <c r="A1054" s="159">
        <v>10</v>
      </c>
      <c r="B1054" s="301" t="str">
        <f t="shared" si="425"/>
        <v xml:space="preserve">: </v>
      </c>
      <c r="C1054" s="169"/>
      <c r="D1054" s="169"/>
      <c r="E1054" s="169"/>
      <c r="F1054" s="169"/>
      <c r="G1054" s="161"/>
      <c r="H1054" s="162"/>
      <c r="I1054" s="162"/>
      <c r="J1054" s="170"/>
      <c r="K1054" s="170"/>
      <c r="L1054" s="170"/>
      <c r="M1054" s="664"/>
      <c r="N1054" s="163"/>
      <c r="O1054" s="163"/>
      <c r="P1054" s="165"/>
      <c r="Q1054" s="365"/>
      <c r="R1054" s="259" t="str">
        <f t="shared" si="436"/>
        <v/>
      </c>
      <c r="S1054" s="260" t="str">
        <f>IF(R1054="","",IF(R1073="Y",T1054,IF(R1054&gt;=R1065-$AA$35*R1069,IF(R1054&lt;=R1065+$AA$35*R1069,R1054,""),"")))</f>
        <v/>
      </c>
      <c r="T1054" s="259" t="str">
        <f t="shared" si="437"/>
        <v/>
      </c>
      <c r="U1054" s="259" t="str">
        <f t="shared" si="426"/>
        <v/>
      </c>
      <c r="V1054" s="39"/>
      <c r="W1054" s="39"/>
      <c r="Y1054" s="526"/>
      <c r="Z1054" s="5"/>
      <c r="AA1054" s="5"/>
      <c r="AB1054" s="5"/>
      <c r="AC1054" s="5"/>
      <c r="AD1054" s="5"/>
      <c r="AE1054" s="5"/>
      <c r="AF1054" s="5"/>
      <c r="AG1054" s="5"/>
      <c r="AH1054" s="5"/>
      <c r="AI1054" s="5"/>
      <c r="AJ1054" s="5"/>
      <c r="AK1054" s="5"/>
      <c r="AL1054" s="5"/>
      <c r="AM1054" s="5"/>
      <c r="AN1054" s="5"/>
      <c r="AO1054" s="481"/>
      <c r="AP1054" s="269"/>
      <c r="AQ1054" s="269"/>
      <c r="AR1054" s="600"/>
      <c r="AS1054" s="269"/>
      <c r="AT1054" s="598" t="str">
        <f t="shared" si="438"/>
        <v/>
      </c>
      <c r="AU1054" s="598" t="str">
        <f t="shared" si="438"/>
        <v/>
      </c>
      <c r="AV1054" s="269"/>
      <c r="AW1054" s="598" t="str">
        <f t="shared" si="427"/>
        <v/>
      </c>
      <c r="AX1054" s="598" t="str">
        <f t="shared" si="427"/>
        <v/>
      </c>
      <c r="AY1054" s="269"/>
      <c r="AZ1054" s="598" t="str">
        <f t="shared" si="428"/>
        <v/>
      </c>
      <c r="BA1054" s="598" t="str">
        <f t="shared" si="428"/>
        <v/>
      </c>
      <c r="BB1054" s="269"/>
      <c r="BC1054" s="598" t="str">
        <f t="shared" si="429"/>
        <v/>
      </c>
      <c r="BD1054" s="598" t="str">
        <f t="shared" si="429"/>
        <v/>
      </c>
      <c r="BE1054" s="269"/>
      <c r="BF1054" s="598" t="str">
        <f t="shared" si="430"/>
        <v/>
      </c>
      <c r="BG1054" s="598" t="str">
        <f t="shared" si="430"/>
        <v/>
      </c>
      <c r="BH1054" s="269"/>
      <c r="BI1054" s="598" t="str">
        <f t="shared" si="431"/>
        <v/>
      </c>
      <c r="BJ1054" s="598" t="str">
        <f t="shared" si="431"/>
        <v/>
      </c>
      <c r="BK1054" s="269"/>
      <c r="BL1054" s="598" t="str">
        <f t="shared" si="432"/>
        <v/>
      </c>
      <c r="BM1054" s="598" t="str">
        <f t="shared" si="432"/>
        <v/>
      </c>
      <c r="BN1054" s="269"/>
      <c r="BO1054" s="598" t="str">
        <f t="shared" si="433"/>
        <v/>
      </c>
      <c r="BP1054" s="598" t="str">
        <f t="shared" si="433"/>
        <v/>
      </c>
      <c r="BQ1054" s="269"/>
      <c r="BR1054" s="598" t="str">
        <f t="shared" si="434"/>
        <v/>
      </c>
      <c r="BS1054" s="598" t="str">
        <f t="shared" si="434"/>
        <v/>
      </c>
      <c r="BT1054" s="269"/>
      <c r="BU1054" s="598" t="str">
        <f t="shared" si="435"/>
        <v/>
      </c>
      <c r="BV1054" s="598" t="str">
        <f t="shared" si="435"/>
        <v/>
      </c>
      <c r="BW1054" s="269"/>
      <c r="BX1054" s="481"/>
    </row>
    <row r="1055" spans="1:76" s="2" customFormat="1" ht="14">
      <c r="A1055" s="159">
        <v>11</v>
      </c>
      <c r="B1055" s="301" t="str">
        <f t="shared" si="425"/>
        <v xml:space="preserve">: </v>
      </c>
      <c r="C1055" s="168"/>
      <c r="D1055" s="162"/>
      <c r="E1055" s="162"/>
      <c r="F1055" s="169"/>
      <c r="G1055" s="161"/>
      <c r="H1055" s="162"/>
      <c r="I1055" s="162"/>
      <c r="J1055" s="170"/>
      <c r="K1055" s="170"/>
      <c r="L1055" s="170"/>
      <c r="M1055" s="664"/>
      <c r="N1055" s="163"/>
      <c r="O1055" s="163"/>
      <c r="P1055" s="165"/>
      <c r="Q1055" s="365"/>
      <c r="R1055" s="259" t="str">
        <f t="shared" si="436"/>
        <v/>
      </c>
      <c r="S1055" s="260" t="str">
        <f>IF(R1055="","",IF(R1073="Y",T1055,IF(R1055&gt;=R1065-$AA$35*R1069,IF(R1055&lt;=R1065+$AA$35*R1069,R1055,""),"")))</f>
        <v/>
      </c>
      <c r="T1055" s="259" t="str">
        <f t="shared" si="437"/>
        <v/>
      </c>
      <c r="U1055" s="259" t="str">
        <f t="shared" si="426"/>
        <v/>
      </c>
      <c r="V1055" s="39"/>
      <c r="W1055" s="39"/>
      <c r="Y1055" s="526"/>
      <c r="Z1055" s="5"/>
      <c r="AA1055" s="5"/>
      <c r="AB1055" s="5"/>
      <c r="AC1055" s="5"/>
      <c r="AD1055" s="5"/>
      <c r="AE1055" s="5"/>
      <c r="AF1055" s="5"/>
      <c r="AG1055" s="5"/>
      <c r="AH1055" s="5"/>
      <c r="AI1055" s="5"/>
      <c r="AJ1055" s="5"/>
      <c r="AK1055" s="5"/>
      <c r="AL1055" s="5"/>
      <c r="AM1055" s="5"/>
      <c r="AN1055" s="5"/>
      <c r="AO1055" s="481"/>
      <c r="AP1055" s="269"/>
      <c r="AQ1055" s="269"/>
      <c r="AR1055" s="600"/>
      <c r="AS1055" s="269"/>
      <c r="AT1055" s="598" t="str">
        <f t="shared" si="438"/>
        <v/>
      </c>
      <c r="AU1055" s="598" t="str">
        <f t="shared" si="438"/>
        <v/>
      </c>
      <c r="AV1055" s="269"/>
      <c r="AW1055" s="598" t="str">
        <f t="shared" si="427"/>
        <v/>
      </c>
      <c r="AX1055" s="598" t="str">
        <f t="shared" si="427"/>
        <v/>
      </c>
      <c r="AY1055" s="269"/>
      <c r="AZ1055" s="598" t="str">
        <f t="shared" si="428"/>
        <v/>
      </c>
      <c r="BA1055" s="598" t="str">
        <f t="shared" si="428"/>
        <v/>
      </c>
      <c r="BB1055" s="269"/>
      <c r="BC1055" s="598" t="str">
        <f t="shared" si="429"/>
        <v/>
      </c>
      <c r="BD1055" s="598" t="str">
        <f t="shared" si="429"/>
        <v/>
      </c>
      <c r="BE1055" s="269"/>
      <c r="BF1055" s="598" t="str">
        <f t="shared" si="430"/>
        <v/>
      </c>
      <c r="BG1055" s="598" t="str">
        <f t="shared" si="430"/>
        <v/>
      </c>
      <c r="BH1055" s="269"/>
      <c r="BI1055" s="598" t="str">
        <f t="shared" si="431"/>
        <v/>
      </c>
      <c r="BJ1055" s="598" t="str">
        <f t="shared" si="431"/>
        <v/>
      </c>
      <c r="BK1055" s="269"/>
      <c r="BL1055" s="598" t="str">
        <f t="shared" si="432"/>
        <v/>
      </c>
      <c r="BM1055" s="598" t="str">
        <f t="shared" si="432"/>
        <v/>
      </c>
      <c r="BN1055" s="269"/>
      <c r="BO1055" s="598" t="str">
        <f t="shared" si="433"/>
        <v/>
      </c>
      <c r="BP1055" s="598" t="str">
        <f t="shared" si="433"/>
        <v/>
      </c>
      <c r="BQ1055" s="269"/>
      <c r="BR1055" s="598" t="str">
        <f t="shared" si="434"/>
        <v/>
      </c>
      <c r="BS1055" s="598" t="str">
        <f t="shared" si="434"/>
        <v/>
      </c>
      <c r="BT1055" s="269"/>
      <c r="BU1055" s="598" t="str">
        <f t="shared" si="435"/>
        <v/>
      </c>
      <c r="BV1055" s="598" t="str">
        <f t="shared" si="435"/>
        <v/>
      </c>
      <c r="BW1055" s="269"/>
      <c r="BX1055" s="481"/>
    </row>
    <row r="1056" spans="1:76" s="2" customFormat="1" ht="14">
      <c r="A1056" s="159">
        <v>12</v>
      </c>
      <c r="B1056" s="301" t="str">
        <f t="shared" si="425"/>
        <v xml:space="preserve">: </v>
      </c>
      <c r="C1056" s="169"/>
      <c r="D1056" s="169"/>
      <c r="E1056" s="169"/>
      <c r="F1056" s="169"/>
      <c r="G1056" s="161"/>
      <c r="H1056" s="162"/>
      <c r="I1056" s="162"/>
      <c r="J1056" s="170"/>
      <c r="K1056" s="170"/>
      <c r="L1056" s="170"/>
      <c r="M1056" s="664"/>
      <c r="N1056" s="163"/>
      <c r="O1056" s="163"/>
      <c r="P1056" s="165"/>
      <c r="Q1056" s="365"/>
      <c r="R1056" s="259" t="str">
        <f t="shared" si="436"/>
        <v/>
      </c>
      <c r="S1056" s="260" t="str">
        <f>IF(R1056="","",IF(R1073="Y",T1056,IF(R1056&gt;=R1065-$AA$35*R1069,IF(R1056&lt;=R1065+$AA$35*R1069,R1056,""),"")))</f>
        <v/>
      </c>
      <c r="T1056" s="259" t="str">
        <f t="shared" si="437"/>
        <v/>
      </c>
      <c r="U1056" s="259" t="str">
        <f t="shared" si="426"/>
        <v/>
      </c>
      <c r="V1056" s="39"/>
      <c r="W1056" s="39"/>
      <c r="Y1056" s="526"/>
      <c r="Z1056" s="5"/>
      <c r="AA1056" s="5"/>
      <c r="AB1056" s="5"/>
      <c r="AC1056" s="5"/>
      <c r="AD1056" s="5"/>
      <c r="AE1056" s="5"/>
      <c r="AF1056" s="5"/>
      <c r="AG1056" s="5"/>
      <c r="AH1056" s="5"/>
      <c r="AI1056" s="5"/>
      <c r="AJ1056" s="5"/>
      <c r="AK1056" s="5"/>
      <c r="AL1056" s="5"/>
      <c r="AM1056" s="5"/>
      <c r="AN1056" s="5"/>
      <c r="AO1056" s="481"/>
      <c r="AP1056" s="269"/>
      <c r="AQ1056" s="269"/>
      <c r="AR1056" s="600"/>
      <c r="AS1056" s="269"/>
      <c r="AT1056" s="598" t="str">
        <f t="shared" si="438"/>
        <v/>
      </c>
      <c r="AU1056" s="598" t="str">
        <f t="shared" si="438"/>
        <v/>
      </c>
      <c r="AV1056" s="269"/>
      <c r="AW1056" s="598" t="str">
        <f t="shared" si="427"/>
        <v/>
      </c>
      <c r="AX1056" s="598" t="str">
        <f t="shared" si="427"/>
        <v/>
      </c>
      <c r="AY1056" s="269"/>
      <c r="AZ1056" s="598" t="str">
        <f t="shared" si="428"/>
        <v/>
      </c>
      <c r="BA1056" s="598" t="str">
        <f t="shared" si="428"/>
        <v/>
      </c>
      <c r="BB1056" s="269"/>
      <c r="BC1056" s="598" t="str">
        <f t="shared" si="429"/>
        <v/>
      </c>
      <c r="BD1056" s="598" t="str">
        <f t="shared" si="429"/>
        <v/>
      </c>
      <c r="BE1056" s="269"/>
      <c r="BF1056" s="598" t="str">
        <f t="shared" si="430"/>
        <v/>
      </c>
      <c r="BG1056" s="598" t="str">
        <f t="shared" si="430"/>
        <v/>
      </c>
      <c r="BH1056" s="269"/>
      <c r="BI1056" s="598" t="str">
        <f t="shared" si="431"/>
        <v/>
      </c>
      <c r="BJ1056" s="598" t="str">
        <f t="shared" si="431"/>
        <v/>
      </c>
      <c r="BK1056" s="269"/>
      <c r="BL1056" s="598" t="str">
        <f t="shared" si="432"/>
        <v/>
      </c>
      <c r="BM1056" s="598" t="str">
        <f t="shared" si="432"/>
        <v/>
      </c>
      <c r="BN1056" s="269"/>
      <c r="BO1056" s="598" t="str">
        <f t="shared" si="433"/>
        <v/>
      </c>
      <c r="BP1056" s="598" t="str">
        <f t="shared" si="433"/>
        <v/>
      </c>
      <c r="BQ1056" s="269"/>
      <c r="BR1056" s="598" t="str">
        <f t="shared" si="434"/>
        <v/>
      </c>
      <c r="BS1056" s="598" t="str">
        <f t="shared" si="434"/>
        <v/>
      </c>
      <c r="BT1056" s="269"/>
      <c r="BU1056" s="598" t="str">
        <f t="shared" si="435"/>
        <v/>
      </c>
      <c r="BV1056" s="598" t="str">
        <f t="shared" si="435"/>
        <v/>
      </c>
      <c r="BW1056" s="269"/>
      <c r="BX1056" s="481"/>
    </row>
    <row r="1057" spans="1:76" s="2" customFormat="1" ht="14">
      <c r="A1057" s="159">
        <v>13</v>
      </c>
      <c r="B1057" s="301" t="str">
        <f t="shared" si="425"/>
        <v xml:space="preserve">: </v>
      </c>
      <c r="C1057" s="169"/>
      <c r="D1057" s="169"/>
      <c r="E1057" s="169"/>
      <c r="F1057" s="169"/>
      <c r="G1057" s="161"/>
      <c r="H1057" s="162"/>
      <c r="I1057" s="162"/>
      <c r="J1057" s="170"/>
      <c r="K1057" s="170"/>
      <c r="L1057" s="170"/>
      <c r="M1057" s="664"/>
      <c r="N1057" s="163"/>
      <c r="O1057" s="163"/>
      <c r="P1057" s="165"/>
      <c r="Q1057" s="365"/>
      <c r="R1057" s="259" t="str">
        <f t="shared" si="436"/>
        <v/>
      </c>
      <c r="S1057" s="260" t="str">
        <f>IF(R1057="","",IF(R1073="Y",T1057,IF(R1057&gt;=R1065-$AA$35*R1069,IF(R1057&lt;=R1065+$AA$35*R1069,R1057,""),"")))</f>
        <v/>
      </c>
      <c r="T1057" s="259" t="str">
        <f t="shared" si="437"/>
        <v/>
      </c>
      <c r="U1057" s="259" t="str">
        <f t="shared" si="426"/>
        <v/>
      </c>
      <c r="V1057" s="39"/>
      <c r="W1057" s="39"/>
      <c r="Y1057" s="526"/>
      <c r="Z1057" s="5"/>
      <c r="AA1057" s="5"/>
      <c r="AB1057" s="5"/>
      <c r="AC1057" s="5"/>
      <c r="AD1057" s="5"/>
      <c r="AE1057" s="5"/>
      <c r="AF1057" s="5"/>
      <c r="AG1057" s="5"/>
      <c r="AH1057" s="5"/>
      <c r="AI1057" s="5"/>
      <c r="AJ1057" s="5"/>
      <c r="AK1057" s="5"/>
      <c r="AL1057" s="5"/>
      <c r="AM1057" s="5"/>
      <c r="AN1057" s="5"/>
      <c r="AO1057" s="481"/>
      <c r="AP1057" s="269"/>
      <c r="AQ1057" s="269"/>
      <c r="AR1057" s="600"/>
      <c r="AS1057" s="269"/>
      <c r="AT1057" s="598" t="str">
        <f t="shared" si="438"/>
        <v/>
      </c>
      <c r="AU1057" s="598" t="str">
        <f t="shared" si="438"/>
        <v/>
      </c>
      <c r="AV1057" s="269"/>
      <c r="AW1057" s="598" t="str">
        <f t="shared" si="427"/>
        <v/>
      </c>
      <c r="AX1057" s="598" t="str">
        <f t="shared" si="427"/>
        <v/>
      </c>
      <c r="AY1057" s="269"/>
      <c r="AZ1057" s="598" t="str">
        <f t="shared" si="428"/>
        <v/>
      </c>
      <c r="BA1057" s="598" t="str">
        <f t="shared" si="428"/>
        <v/>
      </c>
      <c r="BB1057" s="269"/>
      <c r="BC1057" s="598" t="str">
        <f t="shared" si="429"/>
        <v/>
      </c>
      <c r="BD1057" s="598" t="str">
        <f t="shared" si="429"/>
        <v/>
      </c>
      <c r="BE1057" s="269"/>
      <c r="BF1057" s="598" t="str">
        <f t="shared" si="430"/>
        <v/>
      </c>
      <c r="BG1057" s="598" t="str">
        <f t="shared" si="430"/>
        <v/>
      </c>
      <c r="BH1057" s="269"/>
      <c r="BI1057" s="598" t="str">
        <f t="shared" si="431"/>
        <v/>
      </c>
      <c r="BJ1057" s="598" t="str">
        <f t="shared" si="431"/>
        <v/>
      </c>
      <c r="BK1057" s="269"/>
      <c r="BL1057" s="598" t="str">
        <f t="shared" si="432"/>
        <v/>
      </c>
      <c r="BM1057" s="598" t="str">
        <f t="shared" si="432"/>
        <v/>
      </c>
      <c r="BN1057" s="269"/>
      <c r="BO1057" s="598" t="str">
        <f t="shared" si="433"/>
        <v/>
      </c>
      <c r="BP1057" s="598" t="str">
        <f t="shared" si="433"/>
        <v/>
      </c>
      <c r="BQ1057" s="269"/>
      <c r="BR1057" s="598" t="str">
        <f t="shared" si="434"/>
        <v/>
      </c>
      <c r="BS1057" s="598" t="str">
        <f t="shared" si="434"/>
        <v/>
      </c>
      <c r="BT1057" s="269"/>
      <c r="BU1057" s="598" t="str">
        <f t="shared" si="435"/>
        <v/>
      </c>
      <c r="BV1057" s="598" t="str">
        <f t="shared" si="435"/>
        <v/>
      </c>
      <c r="BW1057" s="269"/>
      <c r="BX1057" s="481"/>
    </row>
    <row r="1058" spans="1:76" s="2" customFormat="1" ht="14">
      <c r="A1058" s="159">
        <v>14</v>
      </c>
      <c r="B1058" s="301" t="str">
        <f t="shared" si="425"/>
        <v xml:space="preserve">: </v>
      </c>
      <c r="C1058" s="169"/>
      <c r="D1058" s="169"/>
      <c r="E1058" s="169"/>
      <c r="F1058" s="169"/>
      <c r="G1058" s="161"/>
      <c r="H1058" s="162"/>
      <c r="I1058" s="162"/>
      <c r="J1058" s="170"/>
      <c r="K1058" s="170"/>
      <c r="L1058" s="170"/>
      <c r="M1058" s="664"/>
      <c r="N1058" s="163"/>
      <c r="O1058" s="163"/>
      <c r="P1058" s="165"/>
      <c r="Q1058" s="365"/>
      <c r="R1058" s="259" t="str">
        <f t="shared" si="436"/>
        <v/>
      </c>
      <c r="S1058" s="260" t="str">
        <f>IF(R1058="","",IF(R1073="Y",T1058,IF(R1058&gt;=R1065-$AA$35*R1069,IF(R1058&lt;=R1065+$AA$35*R1069,R1058,""),"")))</f>
        <v/>
      </c>
      <c r="T1058" s="259" t="str">
        <f t="shared" si="437"/>
        <v/>
      </c>
      <c r="U1058" s="259" t="str">
        <f t="shared" si="426"/>
        <v/>
      </c>
      <c r="V1058" s="39"/>
      <c r="W1058" s="39"/>
      <c r="Y1058" s="526"/>
      <c r="Z1058" s="5"/>
      <c r="AA1058" s="5"/>
      <c r="AB1058" s="5"/>
      <c r="AC1058" s="5"/>
      <c r="AD1058" s="5"/>
      <c r="AE1058" s="5"/>
      <c r="AF1058" s="5"/>
      <c r="AG1058" s="5"/>
      <c r="AH1058" s="5"/>
      <c r="AI1058" s="5"/>
      <c r="AJ1058" s="5"/>
      <c r="AK1058" s="5"/>
      <c r="AL1058" s="5"/>
      <c r="AM1058" s="5"/>
      <c r="AN1058" s="5"/>
      <c r="AO1058" s="481"/>
      <c r="AP1058" s="269"/>
      <c r="AQ1058" s="269"/>
      <c r="AR1058" s="600"/>
      <c r="AS1058" s="269"/>
      <c r="AT1058" s="598" t="str">
        <f t="shared" si="438"/>
        <v/>
      </c>
      <c r="AU1058" s="598" t="str">
        <f t="shared" si="438"/>
        <v/>
      </c>
      <c r="AV1058" s="269"/>
      <c r="AW1058" s="598" t="str">
        <f t="shared" si="427"/>
        <v/>
      </c>
      <c r="AX1058" s="598" t="str">
        <f t="shared" si="427"/>
        <v/>
      </c>
      <c r="AY1058" s="269"/>
      <c r="AZ1058" s="598" t="str">
        <f t="shared" si="428"/>
        <v/>
      </c>
      <c r="BA1058" s="598" t="str">
        <f t="shared" si="428"/>
        <v/>
      </c>
      <c r="BB1058" s="269"/>
      <c r="BC1058" s="598" t="str">
        <f t="shared" si="429"/>
        <v/>
      </c>
      <c r="BD1058" s="598" t="str">
        <f t="shared" si="429"/>
        <v/>
      </c>
      <c r="BE1058" s="269"/>
      <c r="BF1058" s="598" t="str">
        <f t="shared" si="430"/>
        <v/>
      </c>
      <c r="BG1058" s="598" t="str">
        <f t="shared" si="430"/>
        <v/>
      </c>
      <c r="BH1058" s="269"/>
      <c r="BI1058" s="598" t="str">
        <f t="shared" si="431"/>
        <v/>
      </c>
      <c r="BJ1058" s="598" t="str">
        <f t="shared" si="431"/>
        <v/>
      </c>
      <c r="BK1058" s="269"/>
      <c r="BL1058" s="598" t="str">
        <f t="shared" si="432"/>
        <v/>
      </c>
      <c r="BM1058" s="598" t="str">
        <f t="shared" si="432"/>
        <v/>
      </c>
      <c r="BN1058" s="269"/>
      <c r="BO1058" s="598" t="str">
        <f t="shared" si="433"/>
        <v/>
      </c>
      <c r="BP1058" s="598" t="str">
        <f t="shared" si="433"/>
        <v/>
      </c>
      <c r="BQ1058" s="269"/>
      <c r="BR1058" s="598" t="str">
        <f t="shared" si="434"/>
        <v/>
      </c>
      <c r="BS1058" s="598" t="str">
        <f t="shared" si="434"/>
        <v/>
      </c>
      <c r="BT1058" s="269"/>
      <c r="BU1058" s="598" t="str">
        <f t="shared" si="435"/>
        <v/>
      </c>
      <c r="BV1058" s="598" t="str">
        <f t="shared" si="435"/>
        <v/>
      </c>
      <c r="BW1058" s="269"/>
      <c r="BX1058" s="481"/>
    </row>
    <row r="1059" spans="1:76" s="2" customFormat="1" ht="14">
      <c r="A1059" s="159">
        <v>15</v>
      </c>
      <c r="B1059" s="301" t="str">
        <f t="shared" si="425"/>
        <v xml:space="preserve">: </v>
      </c>
      <c r="C1059" s="169"/>
      <c r="D1059" s="169"/>
      <c r="E1059" s="169"/>
      <c r="F1059" s="169"/>
      <c r="G1059" s="161"/>
      <c r="H1059" s="162"/>
      <c r="I1059" s="162"/>
      <c r="J1059" s="170"/>
      <c r="K1059" s="170"/>
      <c r="L1059" s="170"/>
      <c r="M1059" s="664"/>
      <c r="N1059" s="163"/>
      <c r="O1059" s="163"/>
      <c r="P1059" s="165"/>
      <c r="Q1059" s="365"/>
      <c r="R1059" s="259" t="str">
        <f t="shared" si="436"/>
        <v/>
      </c>
      <c r="S1059" s="260" t="str">
        <f>IF(R1059="","",IF(R1073="Y",T1059,IF(R1059&gt;=R1065-$AA$35*R1069,IF(R1059&lt;=R1065+$AA$35*R1069,R1059,""),"")))</f>
        <v/>
      </c>
      <c r="T1059" s="259" t="str">
        <f t="shared" si="437"/>
        <v/>
      </c>
      <c r="U1059" s="259" t="str">
        <f t="shared" si="426"/>
        <v/>
      </c>
      <c r="V1059" s="39"/>
      <c r="W1059" s="39"/>
      <c r="Y1059" s="526"/>
      <c r="Z1059" s="5"/>
      <c r="AA1059" s="5"/>
      <c r="AB1059" s="5"/>
      <c r="AC1059" s="5"/>
      <c r="AD1059" s="5"/>
      <c r="AE1059" s="5"/>
      <c r="AF1059" s="5"/>
      <c r="AG1059" s="5"/>
      <c r="AH1059" s="5"/>
      <c r="AI1059" s="5"/>
      <c r="AJ1059" s="5"/>
      <c r="AK1059" s="5"/>
      <c r="AL1059" s="5"/>
      <c r="AM1059" s="5"/>
      <c r="AN1059" s="5"/>
      <c r="AO1059" s="481"/>
      <c r="AP1059" s="269"/>
      <c r="AQ1059" s="269"/>
      <c r="AR1059" s="600"/>
      <c r="AS1059" s="269"/>
      <c r="AT1059" s="598" t="str">
        <f t="shared" si="438"/>
        <v/>
      </c>
      <c r="AU1059" s="598" t="str">
        <f t="shared" si="438"/>
        <v/>
      </c>
      <c r="AV1059" s="269"/>
      <c r="AW1059" s="598" t="str">
        <f t="shared" si="427"/>
        <v/>
      </c>
      <c r="AX1059" s="598" t="str">
        <f t="shared" si="427"/>
        <v/>
      </c>
      <c r="AY1059" s="269"/>
      <c r="AZ1059" s="598" t="str">
        <f t="shared" si="428"/>
        <v/>
      </c>
      <c r="BA1059" s="598" t="str">
        <f t="shared" si="428"/>
        <v/>
      </c>
      <c r="BB1059" s="269"/>
      <c r="BC1059" s="598" t="str">
        <f t="shared" si="429"/>
        <v/>
      </c>
      <c r="BD1059" s="598" t="str">
        <f t="shared" si="429"/>
        <v/>
      </c>
      <c r="BE1059" s="269"/>
      <c r="BF1059" s="598" t="str">
        <f t="shared" si="430"/>
        <v/>
      </c>
      <c r="BG1059" s="598" t="str">
        <f t="shared" si="430"/>
        <v/>
      </c>
      <c r="BH1059" s="269"/>
      <c r="BI1059" s="598" t="str">
        <f t="shared" si="431"/>
        <v/>
      </c>
      <c r="BJ1059" s="598" t="str">
        <f t="shared" si="431"/>
        <v/>
      </c>
      <c r="BK1059" s="269"/>
      <c r="BL1059" s="598" t="str">
        <f t="shared" si="432"/>
        <v/>
      </c>
      <c r="BM1059" s="598" t="str">
        <f t="shared" si="432"/>
        <v/>
      </c>
      <c r="BN1059" s="269"/>
      <c r="BO1059" s="598" t="str">
        <f t="shared" si="433"/>
        <v/>
      </c>
      <c r="BP1059" s="598" t="str">
        <f t="shared" si="433"/>
        <v/>
      </c>
      <c r="BQ1059" s="269"/>
      <c r="BR1059" s="598" t="str">
        <f t="shared" si="434"/>
        <v/>
      </c>
      <c r="BS1059" s="598" t="str">
        <f t="shared" si="434"/>
        <v/>
      </c>
      <c r="BT1059" s="269"/>
      <c r="BU1059" s="598" t="str">
        <f t="shared" si="435"/>
        <v/>
      </c>
      <c r="BV1059" s="598" t="str">
        <f t="shared" si="435"/>
        <v/>
      </c>
      <c r="BW1059" s="269"/>
      <c r="BX1059" s="481"/>
    </row>
    <row r="1060" spans="1:76" s="2" customFormat="1" ht="14">
      <c r="A1060" s="159">
        <v>16</v>
      </c>
      <c r="B1060" s="301" t="str">
        <f t="shared" si="425"/>
        <v xml:space="preserve">: </v>
      </c>
      <c r="C1060" s="169"/>
      <c r="D1060" s="169"/>
      <c r="E1060" s="169"/>
      <c r="F1060" s="169"/>
      <c r="G1060" s="161"/>
      <c r="H1060" s="162"/>
      <c r="I1060" s="162"/>
      <c r="J1060" s="170"/>
      <c r="K1060" s="170"/>
      <c r="L1060" s="170"/>
      <c r="M1060" s="664"/>
      <c r="N1060" s="163"/>
      <c r="O1060" s="163"/>
      <c r="P1060" s="165"/>
      <c r="Q1060" s="365"/>
      <c r="R1060" s="259" t="str">
        <f t="shared" si="436"/>
        <v/>
      </c>
      <c r="S1060" s="260" t="str">
        <f>IF(R1060="","",IF(R1073="Y",T1060,IF(R1060&gt;=R1065-$AA$35*R1069,IF(R1060&lt;=R1065+$AA$35*R1069,R1060,""),"")))</f>
        <v/>
      </c>
      <c r="T1060" s="259" t="str">
        <f t="shared" si="437"/>
        <v/>
      </c>
      <c r="U1060" s="259" t="str">
        <f t="shared" si="426"/>
        <v/>
      </c>
      <c r="V1060" s="39"/>
      <c r="W1060" s="39"/>
      <c r="Y1060" s="526"/>
      <c r="Z1060" s="5"/>
      <c r="AA1060" s="5"/>
      <c r="AB1060" s="5"/>
      <c r="AC1060" s="5"/>
      <c r="AD1060" s="5"/>
      <c r="AE1060" s="5"/>
      <c r="AF1060" s="5"/>
      <c r="AG1060" s="5"/>
      <c r="AH1060" s="5"/>
      <c r="AI1060" s="5"/>
      <c r="AJ1060" s="5"/>
      <c r="AK1060" s="5"/>
      <c r="AL1060" s="5"/>
      <c r="AM1060" s="5"/>
      <c r="AN1060" s="5"/>
      <c r="AO1060" s="481"/>
      <c r="AP1060" s="269"/>
      <c r="AQ1060" s="269"/>
      <c r="AR1060" s="600"/>
      <c r="AS1060" s="269"/>
      <c r="AT1060" s="598" t="str">
        <f t="shared" si="438"/>
        <v/>
      </c>
      <c r="AU1060" s="598" t="str">
        <f t="shared" si="438"/>
        <v/>
      </c>
      <c r="AV1060" s="269"/>
      <c r="AW1060" s="598" t="str">
        <f t="shared" si="427"/>
        <v/>
      </c>
      <c r="AX1060" s="598" t="str">
        <f t="shared" si="427"/>
        <v/>
      </c>
      <c r="AY1060" s="269"/>
      <c r="AZ1060" s="598" t="str">
        <f t="shared" si="428"/>
        <v/>
      </c>
      <c r="BA1060" s="598" t="str">
        <f t="shared" si="428"/>
        <v/>
      </c>
      <c r="BB1060" s="269"/>
      <c r="BC1060" s="598" t="str">
        <f t="shared" si="429"/>
        <v/>
      </c>
      <c r="BD1060" s="598" t="str">
        <f t="shared" si="429"/>
        <v/>
      </c>
      <c r="BE1060" s="269"/>
      <c r="BF1060" s="598" t="str">
        <f t="shared" si="430"/>
        <v/>
      </c>
      <c r="BG1060" s="598" t="str">
        <f t="shared" si="430"/>
        <v/>
      </c>
      <c r="BH1060" s="269"/>
      <c r="BI1060" s="598" t="str">
        <f t="shared" si="431"/>
        <v/>
      </c>
      <c r="BJ1060" s="598" t="str">
        <f t="shared" si="431"/>
        <v/>
      </c>
      <c r="BK1060" s="269"/>
      <c r="BL1060" s="598" t="str">
        <f t="shared" si="432"/>
        <v/>
      </c>
      <c r="BM1060" s="598" t="str">
        <f t="shared" si="432"/>
        <v/>
      </c>
      <c r="BN1060" s="269"/>
      <c r="BO1060" s="598" t="str">
        <f t="shared" si="433"/>
        <v/>
      </c>
      <c r="BP1060" s="598" t="str">
        <f t="shared" si="433"/>
        <v/>
      </c>
      <c r="BQ1060" s="269"/>
      <c r="BR1060" s="598" t="str">
        <f t="shared" si="434"/>
        <v/>
      </c>
      <c r="BS1060" s="598" t="str">
        <f t="shared" si="434"/>
        <v/>
      </c>
      <c r="BT1060" s="269"/>
      <c r="BU1060" s="598" t="str">
        <f t="shared" si="435"/>
        <v/>
      </c>
      <c r="BV1060" s="598" t="str">
        <f t="shared" si="435"/>
        <v/>
      </c>
      <c r="BW1060" s="269"/>
      <c r="BX1060" s="481"/>
    </row>
    <row r="1061" spans="1:76" s="2" customFormat="1" ht="14">
      <c r="A1061" s="159">
        <v>17</v>
      </c>
      <c r="B1061" s="301" t="str">
        <f t="shared" si="425"/>
        <v xml:space="preserve">: </v>
      </c>
      <c r="C1061" s="168"/>
      <c r="D1061" s="162"/>
      <c r="E1061" s="162"/>
      <c r="F1061" s="169"/>
      <c r="G1061" s="161"/>
      <c r="H1061" s="162"/>
      <c r="I1061" s="162"/>
      <c r="J1061" s="170"/>
      <c r="K1061" s="170"/>
      <c r="L1061" s="170"/>
      <c r="M1061" s="664"/>
      <c r="N1061" s="163"/>
      <c r="O1061" s="163"/>
      <c r="P1061" s="165"/>
      <c r="Q1061" s="365"/>
      <c r="R1061" s="259" t="str">
        <f t="shared" si="436"/>
        <v/>
      </c>
      <c r="S1061" s="260" t="str">
        <f>IF(R1061="","",IF(R1073="Y",T1061,IF(R1061&gt;=R1065-$AA$35*R1069,IF(R1061&lt;=R1065+$AA$35*R1069,R1061,""),"")))</f>
        <v/>
      </c>
      <c r="T1061" s="259" t="str">
        <f t="shared" si="437"/>
        <v/>
      </c>
      <c r="U1061" s="259" t="str">
        <f t="shared" si="426"/>
        <v/>
      </c>
      <c r="V1061" s="39"/>
      <c r="W1061" s="39"/>
      <c r="Y1061" s="526"/>
      <c r="Z1061" s="5"/>
      <c r="AA1061" s="5"/>
      <c r="AB1061" s="5"/>
      <c r="AC1061" s="5"/>
      <c r="AD1061" s="5"/>
      <c r="AE1061" s="5"/>
      <c r="AF1061" s="5"/>
      <c r="AG1061" s="5"/>
      <c r="AH1061" s="5"/>
      <c r="AI1061" s="5"/>
      <c r="AJ1061" s="5"/>
      <c r="AK1061" s="5"/>
      <c r="AL1061" s="5"/>
      <c r="AM1061" s="5"/>
      <c r="AN1061" s="5"/>
      <c r="AO1061" s="481"/>
      <c r="AP1061" s="269"/>
      <c r="AQ1061" s="269"/>
      <c r="AR1061" s="600"/>
      <c r="AS1061" s="269"/>
      <c r="AT1061" s="598" t="str">
        <f t="shared" si="438"/>
        <v/>
      </c>
      <c r="AU1061" s="598" t="str">
        <f t="shared" si="438"/>
        <v/>
      </c>
      <c r="AV1061" s="269"/>
      <c r="AW1061" s="598" t="str">
        <f t="shared" si="427"/>
        <v/>
      </c>
      <c r="AX1061" s="598" t="str">
        <f t="shared" si="427"/>
        <v/>
      </c>
      <c r="AY1061" s="269"/>
      <c r="AZ1061" s="598" t="str">
        <f t="shared" si="428"/>
        <v/>
      </c>
      <c r="BA1061" s="598" t="str">
        <f t="shared" si="428"/>
        <v/>
      </c>
      <c r="BB1061" s="269"/>
      <c r="BC1061" s="598" t="str">
        <f t="shared" si="429"/>
        <v/>
      </c>
      <c r="BD1061" s="598" t="str">
        <f t="shared" si="429"/>
        <v/>
      </c>
      <c r="BE1061" s="269"/>
      <c r="BF1061" s="598" t="str">
        <f t="shared" si="430"/>
        <v/>
      </c>
      <c r="BG1061" s="598" t="str">
        <f t="shared" si="430"/>
        <v/>
      </c>
      <c r="BH1061" s="269"/>
      <c r="BI1061" s="598" t="str">
        <f t="shared" si="431"/>
        <v/>
      </c>
      <c r="BJ1061" s="598" t="str">
        <f t="shared" si="431"/>
        <v/>
      </c>
      <c r="BK1061" s="269"/>
      <c r="BL1061" s="598" t="str">
        <f t="shared" si="432"/>
        <v/>
      </c>
      <c r="BM1061" s="598" t="str">
        <f t="shared" si="432"/>
        <v/>
      </c>
      <c r="BN1061" s="269"/>
      <c r="BO1061" s="598" t="str">
        <f t="shared" si="433"/>
        <v/>
      </c>
      <c r="BP1061" s="598" t="str">
        <f t="shared" si="433"/>
        <v/>
      </c>
      <c r="BQ1061" s="269"/>
      <c r="BR1061" s="598" t="str">
        <f t="shared" si="434"/>
        <v/>
      </c>
      <c r="BS1061" s="598" t="str">
        <f t="shared" si="434"/>
        <v/>
      </c>
      <c r="BT1061" s="269"/>
      <c r="BU1061" s="598" t="str">
        <f t="shared" si="435"/>
        <v/>
      </c>
      <c r="BV1061" s="598" t="str">
        <f t="shared" si="435"/>
        <v/>
      </c>
      <c r="BW1061" s="269"/>
      <c r="BX1061" s="481"/>
    </row>
    <row r="1062" spans="1:76" s="2" customFormat="1" ht="14">
      <c r="A1062" s="159">
        <v>18</v>
      </c>
      <c r="B1062" s="301" t="str">
        <f t="shared" si="425"/>
        <v xml:space="preserve">: </v>
      </c>
      <c r="C1062" s="168"/>
      <c r="D1062" s="162"/>
      <c r="E1062" s="162"/>
      <c r="F1062" s="169"/>
      <c r="G1062" s="161"/>
      <c r="H1062" s="162"/>
      <c r="I1062" s="162"/>
      <c r="J1062" s="170"/>
      <c r="K1062" s="170"/>
      <c r="L1062" s="170"/>
      <c r="M1062" s="664"/>
      <c r="N1062" s="163"/>
      <c r="O1062" s="163"/>
      <c r="P1062" s="165"/>
      <c r="Q1062" s="365"/>
      <c r="R1062" s="259" t="str">
        <f t="shared" si="436"/>
        <v/>
      </c>
      <c r="S1062" s="260" t="str">
        <f>IF(R1062="","",IF(R1073="Y",T1062,IF(R1062&gt;=R1065-$AA$35*R1069,IF(R1062&lt;=R1065+$AA$35*R1069,R1062,""),"")))</f>
        <v/>
      </c>
      <c r="T1062" s="259" t="str">
        <f t="shared" si="437"/>
        <v/>
      </c>
      <c r="U1062" s="259" t="str">
        <f t="shared" si="426"/>
        <v/>
      </c>
      <c r="V1062" s="39"/>
      <c r="W1062" s="39"/>
      <c r="Y1062" s="526"/>
      <c r="Z1062" s="5"/>
      <c r="AA1062" s="5"/>
      <c r="AB1062" s="5"/>
      <c r="AC1062" s="5"/>
      <c r="AD1062" s="5"/>
      <c r="AE1062" s="5"/>
      <c r="AF1062" s="5"/>
      <c r="AG1062" s="5"/>
      <c r="AH1062" s="5"/>
      <c r="AI1062" s="5"/>
      <c r="AJ1062" s="5"/>
      <c r="AK1062" s="5"/>
      <c r="AL1062" s="5"/>
      <c r="AM1062" s="5"/>
      <c r="AN1062" s="5"/>
      <c r="AO1062" s="481"/>
      <c r="AP1062" s="269"/>
      <c r="AQ1062" s="269"/>
      <c r="AR1062" s="600"/>
      <c r="AS1062" s="269"/>
      <c r="AT1062" s="598" t="str">
        <f t="shared" si="438"/>
        <v/>
      </c>
      <c r="AU1062" s="598" t="str">
        <f t="shared" si="438"/>
        <v/>
      </c>
      <c r="AV1062" s="269"/>
      <c r="AW1062" s="598" t="str">
        <f t="shared" si="427"/>
        <v/>
      </c>
      <c r="AX1062" s="598" t="str">
        <f t="shared" si="427"/>
        <v/>
      </c>
      <c r="AY1062" s="269"/>
      <c r="AZ1062" s="598" t="str">
        <f t="shared" si="428"/>
        <v/>
      </c>
      <c r="BA1062" s="598" t="str">
        <f t="shared" si="428"/>
        <v/>
      </c>
      <c r="BB1062" s="269"/>
      <c r="BC1062" s="598" t="str">
        <f t="shared" si="429"/>
        <v/>
      </c>
      <c r="BD1062" s="598" t="str">
        <f t="shared" si="429"/>
        <v/>
      </c>
      <c r="BE1062" s="269"/>
      <c r="BF1062" s="598" t="str">
        <f t="shared" si="430"/>
        <v/>
      </c>
      <c r="BG1062" s="598" t="str">
        <f t="shared" si="430"/>
        <v/>
      </c>
      <c r="BH1062" s="269"/>
      <c r="BI1062" s="598" t="str">
        <f t="shared" si="431"/>
        <v/>
      </c>
      <c r="BJ1062" s="598" t="str">
        <f t="shared" si="431"/>
        <v/>
      </c>
      <c r="BK1062" s="269"/>
      <c r="BL1062" s="598" t="str">
        <f t="shared" si="432"/>
        <v/>
      </c>
      <c r="BM1062" s="598" t="str">
        <f t="shared" si="432"/>
        <v/>
      </c>
      <c r="BN1062" s="269"/>
      <c r="BO1062" s="598" t="str">
        <f t="shared" si="433"/>
        <v/>
      </c>
      <c r="BP1062" s="598" t="str">
        <f t="shared" si="433"/>
        <v/>
      </c>
      <c r="BQ1062" s="269"/>
      <c r="BR1062" s="598" t="str">
        <f t="shared" si="434"/>
        <v/>
      </c>
      <c r="BS1062" s="598" t="str">
        <f t="shared" si="434"/>
        <v/>
      </c>
      <c r="BT1062" s="269"/>
      <c r="BU1062" s="598" t="str">
        <f t="shared" si="435"/>
        <v/>
      </c>
      <c r="BV1062" s="598" t="str">
        <f t="shared" si="435"/>
        <v/>
      </c>
      <c r="BW1062" s="269"/>
      <c r="BX1062" s="481"/>
    </row>
    <row r="1063" spans="1:76" s="2" customFormat="1" ht="14">
      <c r="A1063" s="159">
        <v>19</v>
      </c>
      <c r="B1063" s="301" t="str">
        <f t="shared" si="425"/>
        <v xml:space="preserve">: </v>
      </c>
      <c r="C1063" s="168"/>
      <c r="D1063" s="162"/>
      <c r="E1063" s="162"/>
      <c r="F1063" s="169"/>
      <c r="G1063" s="161"/>
      <c r="H1063" s="162"/>
      <c r="I1063" s="162"/>
      <c r="J1063" s="170"/>
      <c r="K1063" s="170"/>
      <c r="L1063" s="170"/>
      <c r="M1063" s="664"/>
      <c r="N1063" s="163"/>
      <c r="O1063" s="163"/>
      <c r="P1063" s="165"/>
      <c r="Q1063" s="365"/>
      <c r="R1063" s="259" t="str">
        <f t="shared" si="436"/>
        <v/>
      </c>
      <c r="S1063" s="260" t="str">
        <f>IF(R1063="","",IF(R1073="Y",T1063,IF(R1063&gt;=R1065-$AA$35*R1069,IF(R1063&lt;=R1065+$AA$35*R1069,R1063,""),"")))</f>
        <v/>
      </c>
      <c r="T1063" s="259" t="str">
        <f t="shared" si="437"/>
        <v/>
      </c>
      <c r="U1063" s="259" t="str">
        <f t="shared" si="426"/>
        <v/>
      </c>
      <c r="V1063" s="39"/>
      <c r="W1063" s="39"/>
      <c r="Y1063" s="526"/>
      <c r="Z1063" s="5"/>
      <c r="AA1063" s="5"/>
      <c r="AB1063" s="5"/>
      <c r="AC1063" s="5"/>
      <c r="AD1063" s="5"/>
      <c r="AE1063" s="5"/>
      <c r="AF1063" s="5"/>
      <c r="AG1063" s="5"/>
      <c r="AH1063" s="5"/>
      <c r="AI1063" s="5"/>
      <c r="AJ1063" s="5"/>
      <c r="AK1063" s="5"/>
      <c r="AL1063" s="5"/>
      <c r="AM1063" s="5"/>
      <c r="AN1063" s="5"/>
      <c r="AO1063" s="481"/>
      <c r="AP1063" s="269"/>
      <c r="AQ1063" s="269"/>
      <c r="AR1063" s="600"/>
      <c r="AS1063" s="269"/>
      <c r="AT1063" s="598" t="str">
        <f t="shared" si="438"/>
        <v/>
      </c>
      <c r="AU1063" s="598" t="str">
        <f t="shared" si="438"/>
        <v/>
      </c>
      <c r="AV1063" s="269"/>
      <c r="AW1063" s="598" t="str">
        <f t="shared" si="427"/>
        <v/>
      </c>
      <c r="AX1063" s="598" t="str">
        <f t="shared" si="427"/>
        <v/>
      </c>
      <c r="AY1063" s="269"/>
      <c r="AZ1063" s="598" t="str">
        <f t="shared" si="428"/>
        <v/>
      </c>
      <c r="BA1063" s="598" t="str">
        <f t="shared" si="428"/>
        <v/>
      </c>
      <c r="BB1063" s="269"/>
      <c r="BC1063" s="598" t="str">
        <f t="shared" si="429"/>
        <v/>
      </c>
      <c r="BD1063" s="598" t="str">
        <f t="shared" si="429"/>
        <v/>
      </c>
      <c r="BE1063" s="269"/>
      <c r="BF1063" s="598" t="str">
        <f t="shared" si="430"/>
        <v/>
      </c>
      <c r="BG1063" s="598" t="str">
        <f t="shared" si="430"/>
        <v/>
      </c>
      <c r="BH1063" s="269"/>
      <c r="BI1063" s="598" t="str">
        <f t="shared" si="431"/>
        <v/>
      </c>
      <c r="BJ1063" s="598" t="str">
        <f t="shared" si="431"/>
        <v/>
      </c>
      <c r="BK1063" s="269"/>
      <c r="BL1063" s="598" t="str">
        <f t="shared" si="432"/>
        <v/>
      </c>
      <c r="BM1063" s="598" t="str">
        <f t="shared" si="432"/>
        <v/>
      </c>
      <c r="BN1063" s="269"/>
      <c r="BO1063" s="598" t="str">
        <f t="shared" si="433"/>
        <v/>
      </c>
      <c r="BP1063" s="598" t="str">
        <f t="shared" si="433"/>
        <v/>
      </c>
      <c r="BQ1063" s="269"/>
      <c r="BR1063" s="598" t="str">
        <f t="shared" si="434"/>
        <v/>
      </c>
      <c r="BS1063" s="598" t="str">
        <f t="shared" si="434"/>
        <v/>
      </c>
      <c r="BT1063" s="269"/>
      <c r="BU1063" s="598" t="str">
        <f t="shared" si="435"/>
        <v/>
      </c>
      <c r="BV1063" s="598" t="str">
        <f t="shared" si="435"/>
        <v/>
      </c>
      <c r="BW1063" s="269"/>
      <c r="BX1063" s="481"/>
    </row>
    <row r="1064" spans="1:76" s="2" customFormat="1" ht="14">
      <c r="A1064" s="159">
        <v>20</v>
      </c>
      <c r="B1064" s="301" t="str">
        <f t="shared" si="425"/>
        <v xml:space="preserve">: </v>
      </c>
      <c r="C1064" s="168"/>
      <c r="D1064" s="162"/>
      <c r="E1064" s="162"/>
      <c r="F1064" s="169"/>
      <c r="G1064" s="161"/>
      <c r="H1064" s="162"/>
      <c r="I1064" s="162"/>
      <c r="J1064" s="170"/>
      <c r="K1064" s="170"/>
      <c r="L1064" s="170"/>
      <c r="M1064" s="664"/>
      <c r="N1064" s="163"/>
      <c r="O1064" s="163"/>
      <c r="P1064" s="165"/>
      <c r="Q1064" s="365"/>
      <c r="R1064" s="259" t="str">
        <f t="shared" si="436"/>
        <v/>
      </c>
      <c r="S1064" s="260" t="str">
        <f>IF(R1064="","",IF(R1073="Y",T1064,IF(R1064&gt;=R1065-$AA$35*R1069,IF(R1064&lt;=R1065+$AA$35*R1069,R1064,""),"")))</f>
        <v/>
      </c>
      <c r="T1064" s="259" t="str">
        <f t="shared" si="437"/>
        <v/>
      </c>
      <c r="U1064" s="259" t="str">
        <f t="shared" si="426"/>
        <v/>
      </c>
      <c r="V1064" s="39"/>
      <c r="W1064" s="39"/>
      <c r="Y1064" s="526"/>
      <c r="Z1064" s="5"/>
      <c r="AA1064" s="5"/>
      <c r="AB1064" s="5"/>
      <c r="AC1064" s="5"/>
      <c r="AD1064" s="5"/>
      <c r="AE1064" s="5"/>
      <c r="AF1064" s="5"/>
      <c r="AG1064" s="5"/>
      <c r="AH1064" s="5"/>
      <c r="AI1064" s="5"/>
      <c r="AJ1064" s="5"/>
      <c r="AK1064" s="5"/>
      <c r="AL1064" s="5"/>
      <c r="AM1064" s="5"/>
      <c r="AN1064" s="5"/>
      <c r="AO1064" s="481"/>
      <c r="AP1064" s="269"/>
      <c r="AQ1064" s="269"/>
      <c r="AR1064" s="600"/>
      <c r="AS1064" s="269"/>
      <c r="AT1064" s="598" t="str">
        <f t="shared" si="438"/>
        <v/>
      </c>
      <c r="AU1064" s="598" t="str">
        <f t="shared" si="438"/>
        <v/>
      </c>
      <c r="AV1064" s="269"/>
      <c r="AW1064" s="598" t="str">
        <f t="shared" si="427"/>
        <v/>
      </c>
      <c r="AX1064" s="598" t="str">
        <f t="shared" si="427"/>
        <v/>
      </c>
      <c r="AY1064" s="269"/>
      <c r="AZ1064" s="598" t="str">
        <f t="shared" si="428"/>
        <v/>
      </c>
      <c r="BA1064" s="598" t="str">
        <f t="shared" si="428"/>
        <v/>
      </c>
      <c r="BB1064" s="269"/>
      <c r="BC1064" s="598" t="str">
        <f t="shared" si="429"/>
        <v/>
      </c>
      <c r="BD1064" s="598" t="str">
        <f t="shared" si="429"/>
        <v/>
      </c>
      <c r="BE1064" s="269"/>
      <c r="BF1064" s="598" t="str">
        <f t="shared" si="430"/>
        <v/>
      </c>
      <c r="BG1064" s="598" t="str">
        <f t="shared" si="430"/>
        <v/>
      </c>
      <c r="BH1064" s="269"/>
      <c r="BI1064" s="598" t="str">
        <f t="shared" si="431"/>
        <v/>
      </c>
      <c r="BJ1064" s="598" t="str">
        <f t="shared" si="431"/>
        <v/>
      </c>
      <c r="BK1064" s="269"/>
      <c r="BL1064" s="598" t="str">
        <f t="shared" si="432"/>
        <v/>
      </c>
      <c r="BM1064" s="598" t="str">
        <f t="shared" si="432"/>
        <v/>
      </c>
      <c r="BN1064" s="269"/>
      <c r="BO1064" s="598" t="str">
        <f t="shared" si="433"/>
        <v/>
      </c>
      <c r="BP1064" s="598" t="str">
        <f t="shared" si="433"/>
        <v/>
      </c>
      <c r="BQ1064" s="269"/>
      <c r="BR1064" s="598" t="str">
        <f t="shared" si="434"/>
        <v/>
      </c>
      <c r="BS1064" s="598" t="str">
        <f t="shared" si="434"/>
        <v/>
      </c>
      <c r="BT1064" s="269"/>
      <c r="BU1064" s="598" t="str">
        <f t="shared" si="435"/>
        <v/>
      </c>
      <c r="BV1064" s="598" t="str">
        <f t="shared" si="435"/>
        <v/>
      </c>
      <c r="BW1064" s="269"/>
      <c r="BX1064" s="481"/>
    </row>
    <row r="1065" spans="1:76" s="2" customFormat="1" ht="14">
      <c r="A1065" s="172"/>
      <c r="B1065" s="302" t="s">
        <v>159</v>
      </c>
      <c r="C1065" s="173"/>
      <c r="D1065" s="173"/>
      <c r="E1065" s="173"/>
      <c r="F1065" s="173"/>
      <c r="H1065" s="39"/>
      <c r="I1065" s="175"/>
      <c r="J1065" s="174"/>
      <c r="K1065" s="174"/>
      <c r="L1065" s="174" t="s">
        <v>99</v>
      </c>
      <c r="M1065" s="174"/>
      <c r="N1065" s="174"/>
      <c r="O1065" s="165"/>
      <c r="P1065" s="165"/>
      <c r="Q1065" s="175" t="s">
        <v>31</v>
      </c>
      <c r="R1065" s="261" t="e">
        <f>AVERAGE(R1045:R1064)</f>
        <v>#DIV/0!</v>
      </c>
      <c r="S1065" s="261" t="e">
        <f>IF(R1073="Y",SUM(S1045:S1064)/SUM(N1045:N1064),AVERAGE(S1045:S1064))</f>
        <v>#DIV/0!</v>
      </c>
      <c r="T1065" s="262" t="e">
        <f>SUM(T1045:T1064)/SUM(N1045:N1064)</f>
        <v>#DIV/0!</v>
      </c>
      <c r="U1065" s="269"/>
      <c r="V1065" s="39"/>
      <c r="W1065" s="39"/>
      <c r="Y1065" s="601"/>
      <c r="Z1065" s="5"/>
      <c r="AA1065" s="5"/>
      <c r="AB1065" s="5"/>
      <c r="AC1065" s="5"/>
      <c r="AD1065" s="5"/>
      <c r="AE1065" s="5"/>
      <c r="AF1065" s="5"/>
      <c r="AG1065" s="5"/>
      <c r="AH1065" s="5"/>
      <c r="AI1065" s="5"/>
      <c r="AJ1065" s="5"/>
      <c r="AK1065" s="5"/>
      <c r="AL1065" s="5"/>
      <c r="AM1065" s="5"/>
      <c r="AN1065" s="5"/>
      <c r="AO1065" s="481"/>
      <c r="AP1065" s="269"/>
      <c r="AQ1065" s="269"/>
      <c r="AR1065" s="269"/>
      <c r="AS1065" s="602" t="s">
        <v>31</v>
      </c>
      <c r="AT1065" s="603" t="e">
        <f>AVERAGE(AT1045:AT1064)</f>
        <v>#DIV/0!</v>
      </c>
      <c r="AU1065" s="603" t="e">
        <f>SUM(AU1045:AU1064)/COUNTIF(AU1045:AU1064,"&gt;0")</f>
        <v>#DIV/0!</v>
      </c>
      <c r="AV1065" s="602"/>
      <c r="AW1065" s="603" t="e">
        <f>AVERAGE(AW1045:AW1064)</f>
        <v>#DIV/0!</v>
      </c>
      <c r="AX1065" s="603" t="e">
        <f>SUM(AX1045:AX1064)/COUNTIF(AX1045:AX1064,"&gt;0")</f>
        <v>#DIV/0!</v>
      </c>
      <c r="AY1065" s="269"/>
      <c r="AZ1065" s="603" t="e">
        <f>AVERAGE(AZ1045:AZ1064)</f>
        <v>#DIV/0!</v>
      </c>
      <c r="BA1065" s="603" t="e">
        <f>SUM(BA1045:BA1064)/COUNTIF(BA1045:BA1064,"&gt;0")</f>
        <v>#DIV/0!</v>
      </c>
      <c r="BB1065" s="269"/>
      <c r="BC1065" s="603" t="e">
        <f>AVERAGE(BC1045:BC1064)</f>
        <v>#DIV/0!</v>
      </c>
      <c r="BD1065" s="603" t="e">
        <f>SUM(BD1045:BD1064)/COUNTIF(BD1045:BD1064,"&gt;0")</f>
        <v>#DIV/0!</v>
      </c>
      <c r="BE1065" s="269"/>
      <c r="BF1065" s="603" t="e">
        <f>AVERAGE(BF1045:BF1064)</f>
        <v>#DIV/0!</v>
      </c>
      <c r="BG1065" s="603" t="e">
        <f>SUM(BG1045:BG1064)/COUNTIF(BG1045:BG1064,"&gt;0")</f>
        <v>#DIV/0!</v>
      </c>
      <c r="BH1065" s="269"/>
      <c r="BI1065" s="603" t="e">
        <f>AVERAGE(BI1045:BI1064)</f>
        <v>#DIV/0!</v>
      </c>
      <c r="BJ1065" s="603" t="e">
        <f>SUM(BJ1045:BJ1064)/COUNTIF(BJ1045:BJ1064,"&gt;0")</f>
        <v>#DIV/0!</v>
      </c>
      <c r="BK1065" s="602"/>
      <c r="BL1065" s="603" t="e">
        <f>AVERAGE(BL1045:BL1064)</f>
        <v>#DIV/0!</v>
      </c>
      <c r="BM1065" s="603" t="e">
        <f>SUM(BM1045:BM1064)/COUNTIF(BM1045:BM1064,"&gt;0")</f>
        <v>#DIV/0!</v>
      </c>
      <c r="BN1065" s="269"/>
      <c r="BO1065" s="603" t="e">
        <f>AVERAGE(BO1045:BO1064)</f>
        <v>#DIV/0!</v>
      </c>
      <c r="BP1065" s="603" t="e">
        <f>SUM(BP1045:BP1064)/COUNTIF(BP1045:BP1064,"&gt;0")</f>
        <v>#DIV/0!</v>
      </c>
      <c r="BQ1065" s="269"/>
      <c r="BR1065" s="603" t="e">
        <f>AVERAGE(BR1045:BR1064)</f>
        <v>#DIV/0!</v>
      </c>
      <c r="BS1065" s="603" t="e">
        <f>SUM(BS1045:BS1064)/COUNTIF(BS1045:BS1064,"&gt;0")</f>
        <v>#DIV/0!</v>
      </c>
      <c r="BT1065" s="269"/>
      <c r="BU1065" s="603" t="e">
        <f>AVERAGE(BU1045:BU1064)</f>
        <v>#DIV/0!</v>
      </c>
      <c r="BV1065" s="603" t="e">
        <f>SUM(BV1045:BV1064)/COUNTIF(BV1045:BV1064,"&gt;0")</f>
        <v>#DIV/0!</v>
      </c>
      <c r="BW1065" s="269"/>
      <c r="BX1065" s="481"/>
    </row>
    <row r="1066" spans="1:76" s="2" customFormat="1" ht="15">
      <c r="A1066" s="172"/>
      <c r="B1066" s="302" t="s">
        <v>160</v>
      </c>
      <c r="C1066" s="173" t="s">
        <v>112</v>
      </c>
      <c r="D1066" s="840"/>
      <c r="E1066" s="841"/>
      <c r="F1066" s="841"/>
      <c r="G1066" s="841"/>
      <c r="H1066" s="841"/>
      <c r="I1066" s="841"/>
      <c r="J1066" s="842"/>
      <c r="K1066" s="174"/>
      <c r="L1066" s="174"/>
      <c r="M1066" s="174"/>
      <c r="N1066" s="174"/>
      <c r="O1066" s="165"/>
      <c r="P1066" s="165"/>
      <c r="Q1066" s="366" t="s">
        <v>33</v>
      </c>
      <c r="R1066" s="367" t="e">
        <f>R1065+U1066*R1069</f>
        <v>#DIV/0!</v>
      </c>
      <c r="S1066" s="367" t="e">
        <f>S1065+U1066*S1069</f>
        <v>#DIV/0!</v>
      </c>
      <c r="T1066" s="367" t="e">
        <f>T1065+U1066*T1069</f>
        <v>#DIV/0!</v>
      </c>
      <c r="U1066" s="368">
        <v>1</v>
      </c>
      <c r="V1066" s="50" t="s">
        <v>142</v>
      </c>
      <c r="W1066" s="39"/>
      <c r="X1066" t="s">
        <v>273</v>
      </c>
      <c r="Y1066" s="605"/>
      <c r="Z1066" s="5"/>
      <c r="AA1066" s="5"/>
      <c r="AB1066" s="5"/>
      <c r="AC1066" s="5"/>
      <c r="AD1066" s="5"/>
      <c r="AE1066" s="5"/>
      <c r="AF1066" s="5"/>
      <c r="AG1066" s="5"/>
      <c r="AH1066" s="5"/>
      <c r="AI1066" s="5"/>
      <c r="AJ1066" s="5"/>
      <c r="AK1066" s="5"/>
      <c r="AL1066" s="5"/>
      <c r="AM1066" s="5"/>
      <c r="AN1066" s="5"/>
      <c r="AO1066" s="481"/>
      <c r="AP1066" s="269"/>
      <c r="AQ1066" s="269"/>
      <c r="AR1066" s="269"/>
      <c r="AS1066" s="606" t="s">
        <v>33</v>
      </c>
      <c r="AT1066" s="607" t="e">
        <f>AT1065+(AT1071*AT1068)</f>
        <v>#DIV/0!</v>
      </c>
      <c r="AU1066" s="607" t="e">
        <f>AU1065+(AU1071*AT1068)</f>
        <v>#DIV/0!</v>
      </c>
      <c r="AV1066" s="606"/>
      <c r="AW1066" s="607" t="e">
        <f>AW1065+(AW1071*AW1068)</f>
        <v>#DIV/0!</v>
      </c>
      <c r="AX1066" s="607" t="e">
        <f>AX1065+(AX1071*AW1068)</f>
        <v>#DIV/0!</v>
      </c>
      <c r="AY1066" s="269"/>
      <c r="AZ1066" s="607" t="e">
        <f>AZ1065+(AZ1071*AZ1068)</f>
        <v>#DIV/0!</v>
      </c>
      <c r="BA1066" s="607" t="e">
        <f>BA1065+(BA1071*AZ1068)</f>
        <v>#DIV/0!</v>
      </c>
      <c r="BB1066" s="269"/>
      <c r="BC1066" s="607" t="e">
        <f>BC1065+(BC1071*BC1068)</f>
        <v>#DIV/0!</v>
      </c>
      <c r="BD1066" s="607" t="e">
        <f>BD1065+(BD1071*BC1068)</f>
        <v>#DIV/0!</v>
      </c>
      <c r="BE1066" s="269"/>
      <c r="BF1066" s="607" t="e">
        <f>BF1065+(BF1071*BF1068)</f>
        <v>#DIV/0!</v>
      </c>
      <c r="BG1066" s="607" t="e">
        <f>BG1065+(BG1071*BF1068)</f>
        <v>#DIV/0!</v>
      </c>
      <c r="BH1066" s="269"/>
      <c r="BI1066" s="607" t="e">
        <f>BI1065+(BI1071*BI1068)</f>
        <v>#DIV/0!</v>
      </c>
      <c r="BJ1066" s="607" t="e">
        <f>BJ1065+(BJ1071*BI1068)</f>
        <v>#DIV/0!</v>
      </c>
      <c r="BK1066" s="606"/>
      <c r="BL1066" s="607" t="e">
        <f>BL1065+(BL1071*BL1068)</f>
        <v>#DIV/0!</v>
      </c>
      <c r="BM1066" s="607" t="e">
        <f>BM1065+(BM1071*BL1068)</f>
        <v>#DIV/0!</v>
      </c>
      <c r="BN1066" s="269"/>
      <c r="BO1066" s="607" t="e">
        <f>BO1065+(BO1071*BO1068)</f>
        <v>#DIV/0!</v>
      </c>
      <c r="BP1066" s="607" t="e">
        <f>BP1065+(BP1071*BO1068)</f>
        <v>#DIV/0!</v>
      </c>
      <c r="BQ1066" s="269"/>
      <c r="BR1066" s="607" t="e">
        <f>BR1065+(BR1071*BR1068)</f>
        <v>#DIV/0!</v>
      </c>
      <c r="BS1066" s="607" t="e">
        <f>BS1065+(BS1071*BR1068)</f>
        <v>#DIV/0!</v>
      </c>
      <c r="BT1066" s="269"/>
      <c r="BU1066" s="607" t="e">
        <f>BU1065+(BU1071*BU1068)</f>
        <v>#DIV/0!</v>
      </c>
      <c r="BV1066" s="607" t="e">
        <f>BV1065+(BV1071*BU1068)</f>
        <v>#DIV/0!</v>
      </c>
      <c r="BW1066" s="269"/>
      <c r="BX1066" s="481"/>
    </row>
    <row r="1067" spans="1:76" s="2" customFormat="1" ht="15">
      <c r="A1067" s="172"/>
      <c r="B1067" s="302" t="s">
        <v>161</v>
      </c>
      <c r="C1067" s="179"/>
      <c r="D1067" s="843"/>
      <c r="E1067" s="844"/>
      <c r="F1067" s="844"/>
      <c r="G1067" s="844"/>
      <c r="H1067" s="844"/>
      <c r="I1067" s="844"/>
      <c r="J1067" s="845"/>
      <c r="K1067" s="39"/>
      <c r="L1067" s="39"/>
      <c r="M1067" s="174"/>
      <c r="N1067" s="174"/>
      <c r="O1067" s="174"/>
      <c r="P1067" s="174"/>
      <c r="Q1067" s="366" t="s">
        <v>32</v>
      </c>
      <c r="R1067" s="367" t="e">
        <f>IF($X1067="Y",MIN(R1045:R1064),R1065-$U1067*R1069)</f>
        <v>#DIV/0!</v>
      </c>
      <c r="S1067" s="367" t="e">
        <f>IF($X1067="Y",MIN(S1045:S1064),S1065-$U1067*S1069)</f>
        <v>#DIV/0!</v>
      </c>
      <c r="T1067" s="367" t="e">
        <f>IF($X1067="Y",MIN(T1045:T1064),T1065-$U1067*T1069)</f>
        <v>#DIV/0!</v>
      </c>
      <c r="U1067" s="368">
        <v>1</v>
      </c>
      <c r="V1067" s="50" t="s">
        <v>143</v>
      </c>
      <c r="W1067" s="39"/>
      <c r="X1067" s="369" t="s">
        <v>36</v>
      </c>
      <c r="Y1067" s="605"/>
      <c r="Z1067" s="5"/>
      <c r="AA1067" s="5"/>
      <c r="AB1067" s="5"/>
      <c r="AC1067" s="5"/>
      <c r="AD1067" s="5"/>
      <c r="AE1067" s="5"/>
      <c r="AF1067" s="5"/>
      <c r="AG1067" s="5"/>
      <c r="AH1067" s="5"/>
      <c r="AI1067" s="5"/>
      <c r="AJ1067" s="5"/>
      <c r="AK1067" s="5"/>
      <c r="AL1067" s="5"/>
      <c r="AM1067" s="5"/>
      <c r="AN1067" s="5"/>
      <c r="AO1067" s="481"/>
      <c r="AP1067" s="269"/>
      <c r="AQ1067" s="269"/>
      <c r="AR1067" s="269"/>
      <c r="AS1067" s="606" t="s">
        <v>32</v>
      </c>
      <c r="AT1067" s="607" t="e">
        <f>AT1065-(AT1071*AT1069)</f>
        <v>#DIV/0!</v>
      </c>
      <c r="AU1067" s="607" t="e">
        <f>AU1065-(AU1071*AT1069)</f>
        <v>#DIV/0!</v>
      </c>
      <c r="AV1067" s="606"/>
      <c r="AW1067" s="607" t="e">
        <f>AW1065-(AW1071*AW1069)</f>
        <v>#DIV/0!</v>
      </c>
      <c r="AX1067" s="607" t="e">
        <f>AX1065-(AX1071*AW1069)</f>
        <v>#DIV/0!</v>
      </c>
      <c r="AY1067" s="269"/>
      <c r="AZ1067" s="607" t="e">
        <f>AZ1065-(AZ1071*AZ1069)</f>
        <v>#DIV/0!</v>
      </c>
      <c r="BA1067" s="607" t="e">
        <f>BA1065-(BA1071*AZ1069)</f>
        <v>#DIV/0!</v>
      </c>
      <c r="BB1067" s="269"/>
      <c r="BC1067" s="607" t="e">
        <f>BC1065-(BC1071*BC1069)</f>
        <v>#DIV/0!</v>
      </c>
      <c r="BD1067" s="607" t="e">
        <f>BD1065-(BD1071*BC1069)</f>
        <v>#DIV/0!</v>
      </c>
      <c r="BE1067" s="269"/>
      <c r="BF1067" s="607" t="e">
        <f>BF1065-(BF1071*BF1069)</f>
        <v>#DIV/0!</v>
      </c>
      <c r="BG1067" s="607" t="e">
        <f>BG1065-(BG1071*BF1069)</f>
        <v>#DIV/0!</v>
      </c>
      <c r="BH1067" s="269"/>
      <c r="BI1067" s="607" t="e">
        <f>BI1065-(BI1071*BI1069)</f>
        <v>#DIV/0!</v>
      </c>
      <c r="BJ1067" s="607" t="e">
        <f>BJ1065-(BJ1071*BI1069)</f>
        <v>#DIV/0!</v>
      </c>
      <c r="BK1067" s="606"/>
      <c r="BL1067" s="607" t="e">
        <f>BL1065-(BL1071*BL1069)</f>
        <v>#DIV/0!</v>
      </c>
      <c r="BM1067" s="607" t="e">
        <f>BM1065-(BM1071*BL1069)</f>
        <v>#DIV/0!</v>
      </c>
      <c r="BN1067" s="269"/>
      <c r="BO1067" s="607" t="e">
        <f>BO1065-(BO1071*BO1069)</f>
        <v>#DIV/0!</v>
      </c>
      <c r="BP1067" s="607" t="e">
        <f>BP1065-(BP1071*BO1069)</f>
        <v>#DIV/0!</v>
      </c>
      <c r="BQ1067" s="269"/>
      <c r="BR1067" s="607" t="e">
        <f>BR1065-(BR1071*BR1069)</f>
        <v>#DIV/0!</v>
      </c>
      <c r="BS1067" s="607" t="e">
        <f>BS1065-(BS1071*BR1069)</f>
        <v>#DIV/0!</v>
      </c>
      <c r="BT1067" s="269"/>
      <c r="BU1067" s="607" t="e">
        <f>BU1065-(BU1071*BU1069)</f>
        <v>#DIV/0!</v>
      </c>
      <c r="BV1067" s="607" t="e">
        <f>BV1065-(BV1071*BU1069)</f>
        <v>#DIV/0!</v>
      </c>
      <c r="BW1067" s="269"/>
      <c r="BX1067" s="481"/>
    </row>
    <row r="1068" spans="1:76" s="2" customFormat="1" ht="14">
      <c r="A1068" s="172"/>
      <c r="B1068" s="303"/>
      <c r="C1068" s="179"/>
      <c r="D1068" s="843"/>
      <c r="E1068" s="844"/>
      <c r="F1068" s="844"/>
      <c r="G1068" s="844"/>
      <c r="H1068" s="844"/>
      <c r="I1068" s="844"/>
      <c r="J1068" s="845"/>
      <c r="K1068" s="174"/>
      <c r="L1068" s="174"/>
      <c r="M1068" s="174"/>
      <c r="N1068" s="174"/>
      <c r="O1068" s="174"/>
      <c r="P1068" s="174"/>
      <c r="Q1068" s="176" t="s">
        <v>10</v>
      </c>
      <c r="R1068" s="263" t="e">
        <f>IF((0.67*R1069)&gt;R1065,"no","yes")</f>
        <v>#DIV/0!</v>
      </c>
      <c r="S1068" s="263" t="e">
        <f>IF((0.67*S1069)&gt;S1065,"no","yes")</f>
        <v>#DIV/0!</v>
      </c>
      <c r="T1068" s="263" t="e">
        <f>IF((0.67*T1069)&gt;T1065,"no","yes")</f>
        <v>#DIV/0!</v>
      </c>
      <c r="U1068" s="174"/>
      <c r="V1068" s="174"/>
      <c r="W1068" s="174"/>
      <c r="Y1068" s="605"/>
      <c r="Z1068" s="5"/>
      <c r="AA1068" s="5"/>
      <c r="AB1068" s="5"/>
      <c r="AC1068" s="5"/>
      <c r="AD1068" s="5"/>
      <c r="AE1068" s="5"/>
      <c r="AF1068" s="5"/>
      <c r="AG1068" s="5"/>
      <c r="AH1068" s="5"/>
      <c r="AI1068" s="5"/>
      <c r="AJ1068" s="5"/>
      <c r="AK1068" s="5"/>
      <c r="AL1068" s="5"/>
      <c r="AM1068" s="5"/>
      <c r="AN1068" s="5"/>
      <c r="AO1068" s="481"/>
      <c r="AP1068" s="265"/>
      <c r="AQ1068" s="265"/>
      <c r="AR1068" s="849" t="s">
        <v>132</v>
      </c>
      <c r="AS1068" s="850"/>
      <c r="AT1068" s="609">
        <v>1</v>
      </c>
      <c r="AU1068" s="265"/>
      <c r="AV1068" s="619"/>
      <c r="AW1068" s="609">
        <v>1</v>
      </c>
      <c r="AX1068" s="265"/>
      <c r="AY1068" s="265"/>
      <c r="AZ1068" s="609">
        <v>1</v>
      </c>
      <c r="BA1068" s="265"/>
      <c r="BB1068" s="265"/>
      <c r="BC1068" s="609">
        <v>1</v>
      </c>
      <c r="BD1068" s="265"/>
      <c r="BE1068" s="265"/>
      <c r="BF1068" s="609">
        <v>1</v>
      </c>
      <c r="BG1068" s="265"/>
      <c r="BH1068" s="265"/>
      <c r="BI1068" s="609">
        <v>1</v>
      </c>
      <c r="BJ1068" s="265"/>
      <c r="BK1068" s="606"/>
      <c r="BL1068" s="609">
        <v>1</v>
      </c>
      <c r="BM1068" s="265"/>
      <c r="BN1068" s="265"/>
      <c r="BO1068" s="609">
        <v>1</v>
      </c>
      <c r="BP1068" s="265"/>
      <c r="BQ1068" s="265"/>
      <c r="BR1068" s="609">
        <v>1</v>
      </c>
      <c r="BS1068" s="265"/>
      <c r="BT1068" s="265"/>
      <c r="BU1068" s="609">
        <v>1</v>
      </c>
      <c r="BV1068" s="265"/>
      <c r="BW1068" s="265"/>
      <c r="BX1068" s="481"/>
    </row>
    <row r="1069" spans="1:76" s="2" customFormat="1" ht="14">
      <c r="A1069" s="172"/>
      <c r="B1069" s="303"/>
      <c r="C1069" s="179"/>
      <c r="D1069" s="843"/>
      <c r="E1069" s="844"/>
      <c r="F1069" s="844"/>
      <c r="G1069" s="844"/>
      <c r="H1069" s="844"/>
      <c r="I1069" s="844"/>
      <c r="J1069" s="845"/>
      <c r="K1069" s="174"/>
      <c r="L1069" s="174"/>
      <c r="M1069" s="50"/>
      <c r="N1069" s="50"/>
      <c r="O1069" s="174"/>
      <c r="P1069" s="174"/>
      <c r="Q1069" s="176" t="s">
        <v>11</v>
      </c>
      <c r="R1069" s="263" t="e">
        <f>_xlfn.STDEV.P(R1045:R1064)</f>
        <v>#DIV/0!</v>
      </c>
      <c r="S1069" s="263" t="e">
        <f t="array" ref="S1069">IF(R1073="Y",SQRT(SUM(IFERROR(N1045:N1064*(R1045:R1064-(S1065))^2,0))/((COUNTIFS(N1045:N1064,"&lt;&gt;"&amp;"")-1)/COUNTIFS(N1045:N1064,"&lt;&gt;"&amp;"")*SUM(N1045:N1064))),_xlfn.STDEV.P(S1045:S1064))</f>
        <v>#DIV/0!</v>
      </c>
      <c r="T1069" s="263" t="e">
        <f t="array" ref="T1069">SQRT(SUM(IFERROR(N1045:N1064*(R1045:R1064-(T1065))^2,0))/((COUNTIFS(N1045:N1064,"&lt;&gt;"&amp;"")-1)/COUNTIFS(N1045:N1064,"&lt;&gt;"&amp;"")*SUM(N1045:N1064)))</f>
        <v>#DIV/0!</v>
      </c>
      <c r="U1069" s="174"/>
      <c r="V1069" s="174"/>
      <c r="W1069" s="174"/>
      <c r="Y1069" s="605"/>
      <c r="Z1069" s="5"/>
      <c r="AA1069" s="5"/>
      <c r="AB1069" s="5"/>
      <c r="AC1069" s="5"/>
      <c r="AD1069" s="5"/>
      <c r="AE1069" s="5"/>
      <c r="AF1069" s="5"/>
      <c r="AG1069" s="5"/>
      <c r="AH1069" s="5"/>
      <c r="AI1069" s="5"/>
      <c r="AJ1069" s="5"/>
      <c r="AK1069" s="5"/>
      <c r="AL1069" s="5"/>
      <c r="AM1069" s="5"/>
      <c r="AN1069" s="5"/>
      <c r="AO1069" s="481"/>
      <c r="AP1069" s="265"/>
      <c r="AQ1069" s="265"/>
      <c r="AR1069" s="849"/>
      <c r="AS1069" s="850"/>
      <c r="AT1069" s="609">
        <v>1</v>
      </c>
      <c r="AU1069" s="265"/>
      <c r="AV1069" s="619"/>
      <c r="AW1069" s="609">
        <v>1</v>
      </c>
      <c r="AX1069" s="265"/>
      <c r="AY1069" s="265"/>
      <c r="AZ1069" s="609">
        <v>1</v>
      </c>
      <c r="BA1069" s="265"/>
      <c r="BB1069" s="265"/>
      <c r="BC1069" s="609">
        <v>1</v>
      </c>
      <c r="BD1069" s="265"/>
      <c r="BE1069" s="265"/>
      <c r="BF1069" s="609">
        <v>1</v>
      </c>
      <c r="BG1069" s="265"/>
      <c r="BH1069" s="265"/>
      <c r="BI1069" s="609">
        <v>1</v>
      </c>
      <c r="BJ1069" s="265"/>
      <c r="BK1069" s="606"/>
      <c r="BL1069" s="609">
        <v>1</v>
      </c>
      <c r="BM1069" s="265"/>
      <c r="BN1069" s="265"/>
      <c r="BO1069" s="609">
        <v>1</v>
      </c>
      <c r="BP1069" s="265"/>
      <c r="BQ1069" s="265"/>
      <c r="BR1069" s="609">
        <v>1</v>
      </c>
      <c r="BS1069" s="265"/>
      <c r="BT1069" s="265"/>
      <c r="BU1069" s="609">
        <v>1</v>
      </c>
      <c r="BV1069" s="265"/>
      <c r="BW1069" s="265"/>
      <c r="BX1069" s="481"/>
    </row>
    <row r="1070" spans="1:76" s="2" customFormat="1" ht="14">
      <c r="A1070" s="174"/>
      <c r="B1070" s="265"/>
      <c r="C1070" s="159"/>
      <c r="D1070" s="843"/>
      <c r="E1070" s="844"/>
      <c r="F1070" s="844"/>
      <c r="G1070" s="844"/>
      <c r="H1070" s="844"/>
      <c r="I1070" s="844"/>
      <c r="J1070" s="845"/>
      <c r="K1070" s="174"/>
      <c r="L1070" s="174"/>
      <c r="M1070" s="174"/>
      <c r="N1070" s="174"/>
      <c r="O1070" s="174"/>
      <c r="P1070" s="174"/>
      <c r="Q1070" s="183" t="s">
        <v>98</v>
      </c>
      <c r="R1070" s="264">
        <f>COUNTIF(R1045:R1064,"&gt;0")</f>
        <v>0</v>
      </c>
      <c r="S1070" s="264">
        <f>COUNTIF(S1045:S1064,"&gt;0")</f>
        <v>0</v>
      </c>
      <c r="T1070" s="265"/>
      <c r="U1070" s="184" t="s">
        <v>55</v>
      </c>
      <c r="V1070" s="174"/>
      <c r="W1070" s="174"/>
      <c r="Y1070" s="526"/>
      <c r="Z1070" s="5"/>
      <c r="AA1070" s="5"/>
      <c r="AB1070" s="5"/>
      <c r="AC1070" s="5"/>
      <c r="AD1070" s="5"/>
      <c r="AE1070" s="5"/>
      <c r="AF1070" s="5"/>
      <c r="AG1070" s="5"/>
      <c r="AH1070" s="5"/>
      <c r="AI1070" s="5"/>
      <c r="AJ1070" s="5"/>
      <c r="AK1070" s="5"/>
      <c r="AL1070" s="5"/>
      <c r="AM1070" s="5"/>
      <c r="AN1070" s="5"/>
      <c r="AO1070" s="481"/>
      <c r="AP1070" s="265"/>
      <c r="AQ1070" s="265"/>
      <c r="AR1070" s="265"/>
      <c r="AS1070" s="606" t="s">
        <v>10</v>
      </c>
      <c r="AT1070" s="607" t="e">
        <f>IF((0.67*AT1071)&gt;AT1065,"no","yes")</f>
        <v>#DIV/0!</v>
      </c>
      <c r="AU1070" s="607" t="e">
        <f>IF((0.67*AU1071)&gt;AU1065,"no","yes")</f>
        <v>#DIV/0!</v>
      </c>
      <c r="AV1070" s="606"/>
      <c r="AW1070" s="607" t="e">
        <f>IF((0.67*AW1071)&gt;AW1065,"no","yes")</f>
        <v>#DIV/0!</v>
      </c>
      <c r="AX1070" s="607" t="e">
        <f>IF((0.67*AX1071)&gt;AX1065,"no","yes")</f>
        <v>#DIV/0!</v>
      </c>
      <c r="AY1070" s="265"/>
      <c r="AZ1070" s="607" t="e">
        <f>IF((0.67*AZ1071)&gt;AZ1065,"no","yes")</f>
        <v>#DIV/0!</v>
      </c>
      <c r="BA1070" s="607" t="e">
        <f>IF((0.67*BA1071)&gt;BA1065,"no","yes")</f>
        <v>#DIV/0!</v>
      </c>
      <c r="BB1070" s="265"/>
      <c r="BC1070" s="607" t="e">
        <f>IF((0.67*BC1071)&gt;BC1065,"no","yes")</f>
        <v>#DIV/0!</v>
      </c>
      <c r="BD1070" s="607" t="e">
        <f>IF((0.67*BD1071)&gt;BD1065,"no","yes")</f>
        <v>#DIV/0!</v>
      </c>
      <c r="BE1070" s="265"/>
      <c r="BF1070" s="607" t="e">
        <f>IF((0.67*BF1071)&gt;BF1065,"no","yes")</f>
        <v>#DIV/0!</v>
      </c>
      <c r="BG1070" s="607" t="e">
        <f>IF((0.67*BG1071)&gt;BG1065,"no","yes")</f>
        <v>#DIV/0!</v>
      </c>
      <c r="BH1070" s="265"/>
      <c r="BI1070" s="607" t="e">
        <f>IF((0.67*BI1071)&gt;BI1065,"no","yes")</f>
        <v>#DIV/0!</v>
      </c>
      <c r="BJ1070" s="607" t="e">
        <f>IF((0.67*BJ1071)&gt;BJ1065,"no","yes")</f>
        <v>#DIV/0!</v>
      </c>
      <c r="BK1070" s="611"/>
      <c r="BL1070" s="607" t="e">
        <f>IF((0.67*BL1071)&gt;BL1065,"no","yes")</f>
        <v>#DIV/0!</v>
      </c>
      <c r="BM1070" s="607" t="e">
        <f>IF((0.67*BM1071)&gt;BM1065,"no","yes")</f>
        <v>#DIV/0!</v>
      </c>
      <c r="BN1070" s="265"/>
      <c r="BO1070" s="607" t="e">
        <f>IF((0.67*BO1071)&gt;BO1065,"no","yes")</f>
        <v>#DIV/0!</v>
      </c>
      <c r="BP1070" s="607" t="e">
        <f>IF((0.67*BP1071)&gt;BP1065,"no","yes")</f>
        <v>#DIV/0!</v>
      </c>
      <c r="BQ1070" s="265"/>
      <c r="BR1070" s="607" t="e">
        <f>IF((0.67*BR1071)&gt;BR1065,"no","yes")</f>
        <v>#DIV/0!</v>
      </c>
      <c r="BS1070" s="607" t="e">
        <f>IF((0.67*BS1071)&gt;BS1065,"no","yes")</f>
        <v>#DIV/0!</v>
      </c>
      <c r="BT1070" s="265"/>
      <c r="BU1070" s="607" t="e">
        <f>IF((0.67*BU1071)&gt;BU1065,"no","yes")</f>
        <v>#DIV/0!</v>
      </c>
      <c r="BV1070" s="607" t="e">
        <f>IF((0.67*BV1071)&gt;BV1065,"no","yes")</f>
        <v>#DIV/0!</v>
      </c>
      <c r="BW1070" s="265"/>
      <c r="BX1070" s="481"/>
    </row>
    <row r="1071" spans="1:76" s="2" customFormat="1" ht="14">
      <c r="B1071" s="5"/>
      <c r="C1071" s="172"/>
      <c r="D1071" s="843"/>
      <c r="E1071" s="844"/>
      <c r="F1071" s="844"/>
      <c r="G1071" s="844"/>
      <c r="H1071" s="844"/>
      <c r="I1071" s="844"/>
      <c r="J1071" s="845"/>
      <c r="K1071" s="174"/>
      <c r="L1071" s="174"/>
      <c r="M1071" s="174"/>
      <c r="N1071" s="174"/>
      <c r="O1071" s="174"/>
      <c r="P1071" s="174"/>
      <c r="Q1071" s="174"/>
      <c r="R1071" s="271"/>
      <c r="S1071" s="267"/>
      <c r="T1071" s="267"/>
      <c r="U1071" s="185"/>
      <c r="V1071" s="186"/>
      <c r="W1071" s="187"/>
      <c r="Y1071" s="526"/>
      <c r="Z1071" s="5"/>
      <c r="AA1071" s="5"/>
      <c r="AB1071" s="5"/>
      <c r="AC1071" s="5"/>
      <c r="AD1071" s="5"/>
      <c r="AE1071" s="5"/>
      <c r="AF1071" s="5"/>
      <c r="AG1071" s="5"/>
      <c r="AH1071" s="5"/>
      <c r="AI1071" s="5"/>
      <c r="AJ1071" s="5"/>
      <c r="AK1071" s="5"/>
      <c r="AL1071" s="5"/>
      <c r="AM1071" s="5"/>
      <c r="AN1071" s="5"/>
      <c r="AO1071" s="481"/>
      <c r="AP1071" s="265"/>
      <c r="AQ1071" s="265"/>
      <c r="AR1071" s="265"/>
      <c r="AS1071" s="606" t="s">
        <v>11</v>
      </c>
      <c r="AT1071" s="607" t="e">
        <f>_xlfn.STDEV.P(AT1045:AT1064)</f>
        <v>#DIV/0!</v>
      </c>
      <c r="AU1071" s="607" t="e">
        <f>_xlfn.STDEV.P(AU1045:AU1064)</f>
        <v>#DIV/0!</v>
      </c>
      <c r="AV1071" s="606"/>
      <c r="AW1071" s="607" t="e">
        <f>_xlfn.STDEV.P(AW1045:AW1064)</f>
        <v>#DIV/0!</v>
      </c>
      <c r="AX1071" s="607" t="e">
        <f>_xlfn.STDEV.P(AX1045:AX1064)</f>
        <v>#DIV/0!</v>
      </c>
      <c r="AY1071" s="265"/>
      <c r="AZ1071" s="607" t="e">
        <f>_xlfn.STDEV.P(AZ1045:AZ1064)</f>
        <v>#DIV/0!</v>
      </c>
      <c r="BA1071" s="607" t="e">
        <f>_xlfn.STDEV.P(BA1045:BA1064)</f>
        <v>#DIV/0!</v>
      </c>
      <c r="BB1071" s="265"/>
      <c r="BC1071" s="607" t="e">
        <f>_xlfn.STDEV.P(BC1045:BC1064)</f>
        <v>#DIV/0!</v>
      </c>
      <c r="BD1071" s="607" t="e">
        <f>_xlfn.STDEV.P(BD1045:BD1064)</f>
        <v>#DIV/0!</v>
      </c>
      <c r="BE1071" s="265"/>
      <c r="BF1071" s="607" t="e">
        <f>_xlfn.STDEV.P(BF1045:BF1064)</f>
        <v>#DIV/0!</v>
      </c>
      <c r="BG1071" s="607" t="e">
        <f>_xlfn.STDEV.P(BG1045:BG1064)</f>
        <v>#DIV/0!</v>
      </c>
      <c r="BH1071" s="265"/>
      <c r="BI1071" s="607" t="e">
        <f>_xlfn.STDEV.P(BI1045:BI1064)</f>
        <v>#DIV/0!</v>
      </c>
      <c r="BJ1071" s="607" t="e">
        <f>_xlfn.STDEV.P(BJ1045:BJ1064)</f>
        <v>#DIV/0!</v>
      </c>
      <c r="BK1071" s="265"/>
      <c r="BL1071" s="607" t="e">
        <f>_xlfn.STDEV.P(BL1045:BL1064)</f>
        <v>#DIV/0!</v>
      </c>
      <c r="BM1071" s="607" t="e">
        <f>_xlfn.STDEV.P(BM1045:BM1064)</f>
        <v>#DIV/0!</v>
      </c>
      <c r="BN1071" s="265"/>
      <c r="BO1071" s="607" t="e">
        <f>_xlfn.STDEV.P(BO1045:BO1064)</f>
        <v>#DIV/0!</v>
      </c>
      <c r="BP1071" s="607" t="e">
        <f>_xlfn.STDEV.P(BP1045:BP1064)</f>
        <v>#DIV/0!</v>
      </c>
      <c r="BQ1071" s="265"/>
      <c r="BR1071" s="607" t="e">
        <f>_xlfn.STDEV.P(BR1045:BR1064)</f>
        <v>#DIV/0!</v>
      </c>
      <c r="BS1071" s="607" t="e">
        <f>_xlfn.STDEV.P(BS1045:BS1064)</f>
        <v>#DIV/0!</v>
      </c>
      <c r="BT1071" s="265"/>
      <c r="BU1071" s="607" t="e">
        <f>_xlfn.STDEV.P(BU1045:BU1064)</f>
        <v>#DIV/0!</v>
      </c>
      <c r="BV1071" s="607" t="e">
        <f>_xlfn.STDEV.P(BV1045:BV1064)</f>
        <v>#DIV/0!</v>
      </c>
      <c r="BW1071" s="5"/>
      <c r="BX1071" s="481"/>
    </row>
    <row r="1072" spans="1:76" s="2" customFormat="1" ht="14">
      <c r="B1072" s="5"/>
      <c r="C1072" s="172"/>
      <c r="D1072" s="843"/>
      <c r="E1072" s="844"/>
      <c r="F1072" s="844"/>
      <c r="G1072" s="844"/>
      <c r="H1072" s="844"/>
      <c r="I1072" s="844"/>
      <c r="J1072" s="845"/>
      <c r="K1072" s="174"/>
      <c r="L1072" s="174"/>
      <c r="M1072" s="174"/>
      <c r="N1072" s="174"/>
      <c r="O1072" s="174"/>
      <c r="P1072" s="174"/>
      <c r="Q1072" s="174"/>
      <c r="R1072" s="234" t="s">
        <v>137</v>
      </c>
      <c r="S1072" s="165"/>
      <c r="T1072" s="174"/>
      <c r="U1072" s="189"/>
      <c r="V1072" s="190"/>
      <c r="W1072" s="191"/>
      <c r="Y1072" s="526"/>
      <c r="Z1072" s="5"/>
      <c r="AA1072" s="5"/>
      <c r="AB1072" s="5"/>
      <c r="AC1072" s="5"/>
      <c r="AD1072" s="5"/>
      <c r="AE1072" s="5"/>
      <c r="AF1072" s="5"/>
      <c r="AG1072" s="5"/>
      <c r="AH1072" s="5"/>
      <c r="AI1072" s="5"/>
      <c r="AJ1072" s="5"/>
      <c r="AK1072" s="5"/>
      <c r="AL1072" s="5"/>
      <c r="AM1072" s="5"/>
      <c r="AN1072" s="5"/>
      <c r="AO1072" s="481"/>
      <c r="AP1072" s="265"/>
      <c r="AQ1072" s="265"/>
      <c r="AR1072" s="265"/>
      <c r="AS1072" s="611" t="s">
        <v>98</v>
      </c>
      <c r="AT1072" s="612">
        <f>COUNTIF(AT1045:AT1064,"&gt;0")</f>
        <v>0</v>
      </c>
      <c r="AU1072" s="612">
        <f>COUNTIF(AU1045:AU1064,"&gt;0")</f>
        <v>0</v>
      </c>
      <c r="AV1072" s="611"/>
      <c r="AW1072" s="612">
        <f>COUNTIF(AW1045:AW1064,"&gt;0")</f>
        <v>0</v>
      </c>
      <c r="AX1072" s="612">
        <f>COUNTIF(AX1045:AX1064,"&gt;0")</f>
        <v>0</v>
      </c>
      <c r="AY1072" s="265"/>
      <c r="AZ1072" s="612">
        <f>COUNTIF(AZ1045:AZ1064,"&gt;0")</f>
        <v>0</v>
      </c>
      <c r="BA1072" s="612">
        <f>COUNTIF(BA1045:BA1064,"&gt;0")</f>
        <v>0</v>
      </c>
      <c r="BB1072" s="265"/>
      <c r="BC1072" s="612">
        <f>COUNTIF(BC1045:BC1064,"&gt;0")</f>
        <v>0</v>
      </c>
      <c r="BD1072" s="612">
        <f>COUNTIF(BD1045:BD1064,"&gt;0")</f>
        <v>0</v>
      </c>
      <c r="BE1072" s="265"/>
      <c r="BF1072" s="612">
        <f>COUNTIF(BF1045:BF1064,"&gt;0")</f>
        <v>0</v>
      </c>
      <c r="BG1072" s="612">
        <f>COUNTIF(BG1045:BG1064,"&gt;0")</f>
        <v>0</v>
      </c>
      <c r="BH1072" s="265"/>
      <c r="BI1072" s="612">
        <f>COUNTIF(BI1045:BI1064,"&gt;0")</f>
        <v>0</v>
      </c>
      <c r="BJ1072" s="612">
        <f>COUNTIF(BJ1045:BJ1064,"&gt;0")</f>
        <v>0</v>
      </c>
      <c r="BK1072" s="265"/>
      <c r="BL1072" s="612">
        <f>COUNTIF(BL1045:BL1064,"&gt;0")</f>
        <v>0</v>
      </c>
      <c r="BM1072" s="612">
        <f>COUNTIF(BM1045:BM1064,"&gt;0")</f>
        <v>0</v>
      </c>
      <c r="BN1072" s="265"/>
      <c r="BO1072" s="612">
        <f>COUNTIF(BO1045:BO1064,"&gt;0")</f>
        <v>0</v>
      </c>
      <c r="BP1072" s="612">
        <f>COUNTIF(BP1045:BP1064,"&gt;0")</f>
        <v>0</v>
      </c>
      <c r="BQ1072" s="265"/>
      <c r="BR1072" s="612">
        <f>COUNTIF(BR1045:BR1064,"&gt;0")</f>
        <v>0</v>
      </c>
      <c r="BS1072" s="612">
        <f>COUNTIF(BS1045:BS1064,"&gt;0")</f>
        <v>0</v>
      </c>
      <c r="BT1072" s="265"/>
      <c r="BU1072" s="612">
        <f>COUNTIF(BU1045:BU1064,"&gt;0")</f>
        <v>0</v>
      </c>
      <c r="BV1072" s="612">
        <f>COUNTIF(BV1045:BV1064,"&gt;0")</f>
        <v>0</v>
      </c>
      <c r="BW1072" s="5"/>
      <c r="BX1072" s="481"/>
    </row>
    <row r="1073" spans="1:76" s="2" customFormat="1" ht="14">
      <c r="B1073" s="5"/>
      <c r="C1073" s="172"/>
      <c r="D1073" s="843"/>
      <c r="E1073" s="844"/>
      <c r="F1073" s="844"/>
      <c r="G1073" s="844"/>
      <c r="H1073" s="844"/>
      <c r="I1073" s="844"/>
      <c r="J1073" s="845"/>
      <c r="K1073" s="174"/>
      <c r="L1073" s="174"/>
      <c r="M1073" s="174"/>
      <c r="N1073" s="174"/>
      <c r="O1073" s="174"/>
      <c r="P1073" s="174"/>
      <c r="Q1073" s="174"/>
      <c r="R1073" s="192" t="s">
        <v>36</v>
      </c>
      <c r="S1073" s="165"/>
      <c r="T1073" s="174"/>
      <c r="U1073" s="189"/>
      <c r="V1073" s="190"/>
      <c r="W1073" s="191"/>
      <c r="Y1073" s="526"/>
      <c r="Z1073" s="5"/>
      <c r="AA1073" s="5"/>
      <c r="AB1073" s="5"/>
      <c r="AC1073" s="5"/>
      <c r="AD1073" s="5"/>
      <c r="AE1073" s="5"/>
      <c r="AF1073" s="5"/>
      <c r="AG1073" s="5"/>
      <c r="AH1073" s="5"/>
      <c r="AI1073" s="5"/>
      <c r="AJ1073" s="5"/>
      <c r="AK1073" s="5"/>
      <c r="AL1073" s="5"/>
      <c r="AM1073" s="5"/>
      <c r="AN1073" s="5"/>
      <c r="AO1073" s="481"/>
      <c r="AP1073" s="5"/>
      <c r="AQ1073" s="5"/>
      <c r="AR1073" s="5"/>
      <c r="AS1073" s="310"/>
      <c r="AT1073" s="310"/>
      <c r="AU1073" s="310"/>
      <c r="AV1073" s="310"/>
      <c r="AW1073" s="5"/>
      <c r="AX1073" s="5"/>
      <c r="AY1073" s="5"/>
      <c r="AZ1073" s="5"/>
      <c r="BA1073" s="5"/>
      <c r="BB1073" s="5"/>
      <c r="BC1073" s="5"/>
      <c r="BD1073" s="5"/>
      <c r="BE1073" s="5"/>
      <c r="BF1073" s="5"/>
      <c r="BG1073" s="5"/>
      <c r="BH1073" s="5"/>
      <c r="BI1073" s="5"/>
      <c r="BJ1073" s="5"/>
      <c r="BK1073" s="5"/>
      <c r="BL1073" s="5"/>
      <c r="BM1073" s="5"/>
      <c r="BN1073" s="5"/>
      <c r="BO1073" s="5"/>
      <c r="BP1073" s="5"/>
      <c r="BQ1073" s="5"/>
      <c r="BR1073" s="5"/>
      <c r="BS1073" s="5"/>
      <c r="BT1073" s="5"/>
      <c r="BU1073" s="5"/>
      <c r="BV1073" s="5"/>
      <c r="BW1073" s="5"/>
      <c r="BX1073" s="481"/>
    </row>
    <row r="1074" spans="1:76" s="2" customFormat="1" ht="14">
      <c r="B1074" s="5"/>
      <c r="C1074" s="172"/>
      <c r="D1074" s="843"/>
      <c r="E1074" s="844"/>
      <c r="F1074" s="844"/>
      <c r="G1074" s="844"/>
      <c r="H1074" s="844"/>
      <c r="I1074" s="844"/>
      <c r="J1074" s="845"/>
      <c r="K1074" s="174"/>
      <c r="L1074" s="174"/>
      <c r="M1074" s="174"/>
      <c r="N1074" s="174"/>
      <c r="O1074" s="174"/>
      <c r="P1074" s="174"/>
      <c r="Q1074" s="174"/>
      <c r="R1074" s="174"/>
      <c r="S1074" s="165"/>
      <c r="T1074" s="174"/>
      <c r="U1074" s="193"/>
      <c r="V1074" s="194"/>
      <c r="W1074" s="195"/>
      <c r="Y1074" s="526"/>
      <c r="Z1074" s="5"/>
      <c r="AA1074" s="5"/>
      <c r="AB1074" s="5"/>
      <c r="AC1074" s="5"/>
      <c r="AD1074" s="5"/>
      <c r="AE1074" s="5"/>
      <c r="AF1074" s="5"/>
      <c r="AG1074" s="5"/>
      <c r="AH1074" s="5"/>
      <c r="AI1074" s="5"/>
      <c r="AJ1074" s="5"/>
      <c r="AK1074" s="5"/>
      <c r="AL1074" s="5"/>
      <c r="AM1074" s="5"/>
      <c r="AN1074" s="5"/>
      <c r="AO1074" s="481"/>
      <c r="AP1074" s="5"/>
      <c r="AQ1074" s="5"/>
      <c r="AR1074" s="5"/>
      <c r="AS1074" s="310"/>
      <c r="AT1074" s="310"/>
      <c r="AU1074" s="310"/>
      <c r="AV1074" s="310"/>
      <c r="AW1074" s="5"/>
      <c r="AX1074" s="5"/>
      <c r="AY1074" s="5"/>
      <c r="AZ1074" s="5"/>
      <c r="BA1074" s="5"/>
      <c r="BB1074" s="5"/>
      <c r="BC1074" s="5"/>
      <c r="BD1074" s="5"/>
      <c r="BE1074" s="5"/>
      <c r="BF1074" s="5"/>
      <c r="BG1074" s="5"/>
      <c r="BH1074" s="5"/>
      <c r="BI1074" s="5"/>
      <c r="BJ1074" s="5"/>
      <c r="BK1074" s="5"/>
      <c r="BL1074" s="5"/>
      <c r="BM1074" s="5"/>
      <c r="BN1074" s="5"/>
      <c r="BO1074" s="5"/>
      <c r="BP1074" s="5"/>
      <c r="BQ1074" s="5"/>
      <c r="BR1074" s="5"/>
      <c r="BS1074" s="5"/>
      <c r="BT1074" s="5"/>
      <c r="BU1074" s="5"/>
      <c r="BV1074" s="5"/>
      <c r="BW1074" s="5"/>
      <c r="BX1074" s="481"/>
    </row>
    <row r="1075" spans="1:76" s="2" customFormat="1" ht="18">
      <c r="A1075" s="182" t="str">
        <f ca="1">HYPERLINK("#"&amp;"'"&amp;A$1&amp;"'!a1","Back to top")</f>
        <v>Back to top</v>
      </c>
      <c r="B1075" s="304"/>
      <c r="C1075" s="174"/>
      <c r="D1075" s="846"/>
      <c r="E1075" s="847"/>
      <c r="F1075" s="847"/>
      <c r="G1075" s="847"/>
      <c r="H1075" s="847"/>
      <c r="I1075" s="847"/>
      <c r="J1075" s="848"/>
      <c r="S1075" s="83"/>
      <c r="T1075" s="174"/>
      <c r="U1075" s="174"/>
      <c r="V1075" s="174"/>
      <c r="W1075" s="174"/>
      <c r="Y1075" s="526"/>
      <c r="Z1075" s="5"/>
      <c r="AA1075" s="5"/>
      <c r="AB1075" s="5"/>
      <c r="AC1075" s="5"/>
      <c r="AD1075" s="5"/>
      <c r="AE1075" s="5"/>
      <c r="AF1075" s="5"/>
      <c r="AG1075" s="5"/>
      <c r="AH1075" s="5"/>
      <c r="AI1075" s="5"/>
      <c r="AJ1075" s="5"/>
      <c r="AK1075" s="5"/>
      <c r="AL1075" s="5"/>
      <c r="AM1075" s="5"/>
      <c r="AN1075" s="5"/>
      <c r="AO1075" s="615"/>
      <c r="AP1075" s="627"/>
      <c r="AQ1075" s="627"/>
      <c r="AR1075" s="626"/>
      <c r="AS1075" s="626"/>
      <c r="AT1075" s="626"/>
      <c r="AU1075" s="626"/>
      <c r="AV1075" s="626"/>
      <c r="AW1075" s="626"/>
      <c r="AX1075" s="626"/>
      <c r="AY1075" s="626"/>
      <c r="AZ1075" s="626"/>
      <c r="BA1075" s="626"/>
      <c r="BB1075" s="626"/>
      <c r="BC1075" s="626"/>
      <c r="BD1075" s="626"/>
      <c r="BE1075" s="626"/>
      <c r="BF1075" s="626"/>
      <c r="BG1075" s="626"/>
      <c r="BH1075" s="626"/>
      <c r="BI1075" s="626"/>
      <c r="BJ1075" s="626"/>
      <c r="BK1075" s="626"/>
      <c r="BL1075" s="626"/>
      <c r="BM1075" s="626"/>
      <c r="BN1075" s="626"/>
      <c r="BO1075" s="626"/>
      <c r="BP1075" s="626"/>
      <c r="BQ1075" s="626"/>
      <c r="BR1075" s="626"/>
      <c r="BS1075" s="626"/>
      <c r="BT1075" s="626"/>
      <c r="BU1075" s="626"/>
      <c r="BV1075" s="626"/>
      <c r="BW1075" s="626"/>
      <c r="BX1075" s="615"/>
    </row>
    <row r="1076" spans="1:76" s="2" customFormat="1" ht="14">
      <c r="B1076" s="5"/>
      <c r="S1076" s="83"/>
      <c r="T1076" s="83"/>
      <c r="U1076" s="83"/>
      <c r="Y1076" s="526"/>
      <c r="Z1076" s="5"/>
      <c r="AA1076" s="5"/>
      <c r="AB1076" s="5"/>
      <c r="AC1076" s="5"/>
      <c r="AD1076" s="5"/>
      <c r="AE1076" s="5"/>
      <c r="AF1076" s="5"/>
      <c r="AG1076" s="5"/>
      <c r="AH1076" s="5"/>
      <c r="AI1076" s="5"/>
      <c r="AJ1076" s="5"/>
      <c r="AK1076" s="5"/>
      <c r="AL1076" s="5"/>
      <c r="AM1076" s="5"/>
      <c r="AN1076" s="5"/>
      <c r="AO1076" s="481"/>
      <c r="AP1076" s="310"/>
      <c r="AQ1076" s="310"/>
      <c r="AR1076" s="310"/>
      <c r="AS1076" s="310"/>
      <c r="AT1076" s="310"/>
      <c r="AU1076" s="310"/>
      <c r="AV1076" s="310"/>
      <c r="AW1076" s="310"/>
      <c r="AX1076" s="310"/>
      <c r="AY1076" s="310"/>
      <c r="AZ1076" s="310"/>
      <c r="BA1076" s="310"/>
      <c r="BB1076" s="310"/>
      <c r="BC1076" s="310"/>
      <c r="BD1076" s="310"/>
      <c r="BE1076" s="310"/>
      <c r="BF1076" s="310"/>
      <c r="BG1076" s="310"/>
      <c r="BH1076" s="310"/>
      <c r="BI1076" s="310"/>
      <c r="BJ1076" s="310"/>
      <c r="BK1076" s="310"/>
      <c r="BL1076" s="310"/>
      <c r="BM1076" s="310"/>
      <c r="BN1076" s="310"/>
      <c r="BO1076" s="310"/>
      <c r="BP1076" s="310"/>
      <c r="BQ1076" s="310"/>
      <c r="BR1076" s="310"/>
      <c r="BS1076" s="310"/>
      <c r="BT1076" s="310"/>
      <c r="BU1076" s="310"/>
      <c r="BV1076" s="310"/>
      <c r="BW1076" s="310"/>
      <c r="BX1076" s="481"/>
    </row>
    <row r="1077" spans="1:76" s="2" customFormat="1" ht="14">
      <c r="B1077" s="5"/>
      <c r="S1077" s="83"/>
      <c r="T1077" s="83"/>
      <c r="U1077" s="83"/>
      <c r="V1077" s="83"/>
      <c r="Y1077" s="526"/>
      <c r="Z1077" s="5"/>
      <c r="AA1077" s="5"/>
      <c r="AB1077" s="5"/>
      <c r="AC1077" s="5"/>
      <c r="AD1077" s="5"/>
      <c r="AE1077" s="5"/>
      <c r="AF1077" s="5"/>
      <c r="AG1077" s="5"/>
      <c r="AH1077" s="5"/>
      <c r="AI1077" s="5"/>
      <c r="AJ1077" s="5"/>
      <c r="AK1077" s="5"/>
      <c r="AL1077" s="5"/>
      <c r="AM1077" s="5"/>
      <c r="AN1077" s="5"/>
      <c r="AO1077" s="481"/>
      <c r="AP1077" s="310"/>
      <c r="AQ1077" s="310"/>
      <c r="AR1077" s="310"/>
      <c r="AS1077" s="310"/>
      <c r="AT1077" s="310"/>
      <c r="AU1077" s="310"/>
      <c r="AV1077" s="310"/>
      <c r="AW1077" s="310"/>
      <c r="AX1077" s="310"/>
      <c r="AY1077" s="310"/>
      <c r="AZ1077" s="310"/>
      <c r="BA1077" s="310"/>
      <c r="BB1077" s="310"/>
      <c r="BC1077" s="310"/>
      <c r="BD1077" s="310"/>
      <c r="BE1077" s="310"/>
      <c r="BF1077" s="310"/>
      <c r="BG1077" s="310"/>
      <c r="BH1077" s="310"/>
      <c r="BI1077" s="310"/>
      <c r="BJ1077" s="310"/>
      <c r="BK1077" s="310"/>
      <c r="BL1077" s="310"/>
      <c r="BM1077" s="310"/>
      <c r="BN1077" s="310"/>
      <c r="BO1077" s="310"/>
      <c r="BP1077" s="310"/>
      <c r="BQ1077" s="310"/>
      <c r="BR1077" s="310"/>
      <c r="BS1077" s="310"/>
      <c r="BT1077" s="310"/>
      <c r="BU1077" s="310"/>
      <c r="BV1077" s="310"/>
      <c r="BW1077" s="310"/>
      <c r="BX1077" s="481"/>
    </row>
    <row r="1078" spans="1:76" s="22" customFormat="1" ht="18">
      <c r="A1078" s="138">
        <f>A1042+1</f>
        <v>30</v>
      </c>
      <c r="B1078" s="298"/>
      <c r="C1078" s="139" t="str">
        <f>Variable23</f>
        <v>Solar PV Module Learning Rate</v>
      </c>
      <c r="D1078" s="196"/>
      <c r="E1078" s="196"/>
      <c r="F1078" s="196"/>
      <c r="G1078" s="196"/>
      <c r="J1078" s="196"/>
      <c r="K1078" s="196"/>
      <c r="L1078" s="140"/>
      <c r="M1078" s="140"/>
      <c r="N1078" s="140"/>
      <c r="R1078" s="839" t="s">
        <v>154</v>
      </c>
      <c r="S1078" s="839"/>
      <c r="T1078" s="839"/>
      <c r="U1078" s="839"/>
      <c r="Y1078" s="585"/>
      <c r="Z1078" s="416"/>
      <c r="AA1078" s="416"/>
      <c r="AB1078" s="416"/>
      <c r="AC1078" s="416"/>
      <c r="AD1078" s="416"/>
      <c r="AE1078" s="416"/>
      <c r="AF1078" s="416"/>
      <c r="AG1078" s="416"/>
      <c r="AH1078" s="416"/>
      <c r="AI1078" s="416"/>
      <c r="AJ1078" s="416"/>
      <c r="AK1078" s="416"/>
      <c r="AL1078" s="416"/>
      <c r="AM1078" s="416"/>
      <c r="AN1078" s="416"/>
      <c r="AO1078" s="416"/>
      <c r="AP1078" s="568">
        <f>A1078</f>
        <v>30</v>
      </c>
      <c r="AQ1078" s="568" t="str">
        <f>C1078</f>
        <v>Solar PV Module Learning Rate</v>
      </c>
      <c r="AR1078" s="416"/>
      <c r="AS1078" s="585"/>
      <c r="AT1078" s="585"/>
      <c r="AU1078" s="585"/>
      <c r="AV1078" s="585"/>
      <c r="AW1078" s="416"/>
      <c r="AX1078" s="416"/>
      <c r="AY1078" s="416"/>
      <c r="AZ1078" s="416"/>
      <c r="BA1078" s="416"/>
      <c r="BB1078" s="416"/>
      <c r="BC1078" s="416"/>
      <c r="BD1078" s="416"/>
      <c r="BE1078" s="416"/>
      <c r="BF1078" s="416"/>
      <c r="BG1078" s="416"/>
      <c r="BH1078" s="416"/>
      <c r="BI1078" s="416"/>
      <c r="BJ1078" s="416"/>
      <c r="BK1078" s="416"/>
      <c r="BL1078" s="416"/>
      <c r="BM1078" s="416"/>
      <c r="BN1078" s="416"/>
      <c r="BO1078" s="416"/>
      <c r="BP1078" s="416"/>
      <c r="BQ1078" s="416"/>
      <c r="BR1078" s="416"/>
      <c r="BS1078" s="416"/>
      <c r="BT1078" s="416"/>
      <c r="BU1078" s="416"/>
      <c r="BV1078" s="416"/>
      <c r="BW1078" s="416"/>
      <c r="BX1078" s="416"/>
    </row>
    <row r="1079" spans="1:76" s="2" customFormat="1" ht="14">
      <c r="A1079" s="199"/>
      <c r="B1079" s="299"/>
      <c r="C1079" s="199"/>
      <c r="D1079" s="130"/>
      <c r="E1079" s="130"/>
      <c r="F1079" s="130"/>
      <c r="G1079" s="130"/>
      <c r="J1079" s="130"/>
      <c r="K1079" s="130"/>
      <c r="L1079" s="174"/>
      <c r="M1079" s="174"/>
      <c r="N1079" s="174"/>
      <c r="R1079" s="5"/>
      <c r="S1079" s="270"/>
      <c r="T1079" s="270"/>
      <c r="Y1079" s="526"/>
      <c r="Z1079" s="5"/>
      <c r="AA1079" s="5"/>
      <c r="AB1079" s="5"/>
      <c r="AC1079" s="5"/>
      <c r="AD1079" s="5"/>
      <c r="AE1079" s="5"/>
      <c r="AF1079" s="5"/>
      <c r="AG1079" s="5"/>
      <c r="AH1079" s="5"/>
      <c r="AI1079" s="5"/>
      <c r="AJ1079" s="5"/>
      <c r="AK1079" s="5"/>
      <c r="AL1079" s="5"/>
      <c r="AM1079" s="5"/>
      <c r="AN1079" s="5"/>
      <c r="AO1079" s="481"/>
      <c r="AP1079" s="269"/>
      <c r="AQ1079" s="269"/>
      <c r="AR1079" s="269"/>
      <c r="AS1079" s="269"/>
      <c r="AT1079" s="586" t="s">
        <v>230</v>
      </c>
      <c r="AU1079" s="586"/>
      <c r="AV1079" s="269"/>
      <c r="AW1079" s="586" t="s">
        <v>1</v>
      </c>
      <c r="AX1079" s="586"/>
      <c r="AY1079" s="269"/>
      <c r="AZ1079" s="586" t="s">
        <v>2</v>
      </c>
      <c r="BA1079" s="586"/>
      <c r="BB1079" s="269"/>
      <c r="BC1079" s="586" t="s">
        <v>283</v>
      </c>
      <c r="BD1079" s="586"/>
      <c r="BE1079" s="269"/>
      <c r="BF1079" s="586" t="s">
        <v>284</v>
      </c>
      <c r="BG1079" s="586"/>
      <c r="BH1079" s="269"/>
      <c r="BI1079" s="586" t="s">
        <v>3</v>
      </c>
      <c r="BJ1079" s="586"/>
      <c r="BK1079" s="269"/>
      <c r="BL1079" s="586" t="s">
        <v>4</v>
      </c>
      <c r="BM1079" s="586"/>
      <c r="BN1079" s="269"/>
      <c r="BO1079" s="586" t="s">
        <v>5</v>
      </c>
      <c r="BP1079" s="586"/>
      <c r="BQ1079" s="269"/>
      <c r="BR1079" s="586" t="s">
        <v>6</v>
      </c>
      <c r="BS1079" s="586"/>
      <c r="BT1079" s="269"/>
      <c r="BU1079" s="586" t="s">
        <v>34</v>
      </c>
      <c r="BV1079" s="586"/>
      <c r="BW1079" s="269"/>
      <c r="BX1079" s="481"/>
    </row>
    <row r="1080" spans="1:76" s="2" customFormat="1" ht="31" thickBot="1">
      <c r="A1080" s="173" t="s">
        <v>39</v>
      </c>
      <c r="B1080" s="300" t="s">
        <v>9</v>
      </c>
      <c r="C1080" s="211" t="s">
        <v>139</v>
      </c>
      <c r="D1080" s="4" t="s">
        <v>40</v>
      </c>
      <c r="E1080" s="4" t="s">
        <v>234</v>
      </c>
      <c r="F1080" s="211" t="s">
        <v>113</v>
      </c>
      <c r="G1080" s="211" t="s">
        <v>424</v>
      </c>
      <c r="H1080" s="4" t="s">
        <v>59</v>
      </c>
      <c r="I1080" s="695" t="s">
        <v>425</v>
      </c>
      <c r="J1080" s="212" t="s">
        <v>133</v>
      </c>
      <c r="K1080" s="149" t="s">
        <v>140</v>
      </c>
      <c r="L1080" s="222" t="s">
        <v>100</v>
      </c>
      <c r="M1080" s="151" t="s">
        <v>141</v>
      </c>
      <c r="N1080" s="152" t="s">
        <v>135</v>
      </c>
      <c r="O1080" s="151" t="s">
        <v>57</v>
      </c>
      <c r="P1080" s="153"/>
      <c r="Q1080" s="363" t="s">
        <v>272</v>
      </c>
      <c r="R1080" s="364" t="s">
        <v>56</v>
      </c>
      <c r="S1080" s="258" t="s">
        <v>41</v>
      </c>
      <c r="T1080" s="364" t="s">
        <v>136</v>
      </c>
      <c r="U1080" s="419" t="s">
        <v>42</v>
      </c>
      <c r="V1080" s="153"/>
      <c r="W1080" s="153"/>
      <c r="Y1080" s="526"/>
      <c r="Z1080" s="5"/>
      <c r="AA1080" s="5"/>
      <c r="AB1080" s="5"/>
      <c r="AC1080" s="5"/>
      <c r="AD1080" s="5"/>
      <c r="AE1080" s="5"/>
      <c r="AF1080" s="5"/>
      <c r="AG1080" s="5"/>
      <c r="AH1080" s="5"/>
      <c r="AI1080" s="5"/>
      <c r="AJ1080" s="5"/>
      <c r="AK1080" s="5"/>
      <c r="AL1080" s="5"/>
      <c r="AM1080" s="5"/>
      <c r="AN1080" s="5"/>
      <c r="AO1080" s="481"/>
      <c r="AP1080" s="594"/>
      <c r="AQ1080" s="594"/>
      <c r="AR1080" s="419" t="s">
        <v>131</v>
      </c>
      <c r="AS1080" s="594"/>
      <c r="AT1080" s="596" t="s">
        <v>56</v>
      </c>
      <c r="AU1080" s="258" t="s">
        <v>41</v>
      </c>
      <c r="AV1080" s="594"/>
      <c r="AW1080" s="596" t="s">
        <v>56</v>
      </c>
      <c r="AX1080" s="258" t="s">
        <v>41</v>
      </c>
      <c r="AY1080" s="594"/>
      <c r="AZ1080" s="596" t="s">
        <v>56</v>
      </c>
      <c r="BA1080" s="258" t="s">
        <v>41</v>
      </c>
      <c r="BB1080" s="594"/>
      <c r="BC1080" s="596" t="s">
        <v>56</v>
      </c>
      <c r="BD1080" s="258" t="s">
        <v>41</v>
      </c>
      <c r="BE1080" s="594"/>
      <c r="BF1080" s="596" t="s">
        <v>56</v>
      </c>
      <c r="BG1080" s="258" t="s">
        <v>41</v>
      </c>
      <c r="BH1080" s="594"/>
      <c r="BI1080" s="596" t="s">
        <v>56</v>
      </c>
      <c r="BJ1080" s="258" t="s">
        <v>41</v>
      </c>
      <c r="BK1080" s="594"/>
      <c r="BL1080" s="596" t="s">
        <v>56</v>
      </c>
      <c r="BM1080" s="258" t="s">
        <v>41</v>
      </c>
      <c r="BN1080" s="594"/>
      <c r="BO1080" s="596" t="s">
        <v>56</v>
      </c>
      <c r="BP1080" s="258" t="s">
        <v>41</v>
      </c>
      <c r="BQ1080" s="594"/>
      <c r="BR1080" s="596" t="s">
        <v>56</v>
      </c>
      <c r="BS1080" s="258" t="s">
        <v>41</v>
      </c>
      <c r="BT1080" s="594"/>
      <c r="BU1080" s="596" t="s">
        <v>56</v>
      </c>
      <c r="BV1080" s="258" t="s">
        <v>41</v>
      </c>
      <c r="BW1080" s="594"/>
      <c r="BX1080" s="481"/>
    </row>
    <row r="1081" spans="1:76" s="2" customFormat="1" ht="14">
      <c r="A1081" s="159">
        <v>1</v>
      </c>
      <c r="B1081" s="301" t="str">
        <f t="shared" ref="B1081:B1100" si="439">CONCATENATE(E1081,": ",C1081)</f>
        <v xml:space="preserve">: </v>
      </c>
      <c r="C1081" s="160"/>
      <c r="D1081" s="160"/>
      <c r="E1081" s="160"/>
      <c r="F1081" s="160"/>
      <c r="G1081" s="161"/>
      <c r="H1081" s="162"/>
      <c r="I1081" s="162"/>
      <c r="J1081" s="163"/>
      <c r="K1081" s="164"/>
      <c r="L1081" s="170"/>
      <c r="M1081" s="664"/>
      <c r="N1081" s="163"/>
      <c r="O1081" s="163"/>
      <c r="P1081" s="165"/>
      <c r="Q1081" s="365"/>
      <c r="R1081" s="259" t="str">
        <f>IF(Q1081="Y","",IF(AND(L1081="",J1081=""),"",IF(L1081="",J1081,L1081)))</f>
        <v/>
      </c>
      <c r="S1081" s="260" t="str">
        <f>IF(R1081="","",IF(R1109="Y",T1081,IF(R1081&gt;=R1101-$AA$35*R1105,IF(R1081&lt;=R1101+$AA$35*R1105,R1081,""),"")))</f>
        <v/>
      </c>
      <c r="T1081" s="259" t="str">
        <f>IF(Q1081="Y","",IF(AND(L1081="",J1081=""),"",IF(L1081="",J1081*N1081,L1081*N1081)))</f>
        <v/>
      </c>
      <c r="U1081" s="259" t="str">
        <f t="shared" ref="U1081:U1100" si="440">IF(AND(M1081="",K1081=""),"",IF(M1081="",K1081,M1081))</f>
        <v/>
      </c>
      <c r="V1081" s="39"/>
      <c r="W1081" s="39"/>
      <c r="Y1081" s="526"/>
      <c r="Z1081" s="5"/>
      <c r="AA1081" s="5"/>
      <c r="AB1081" s="5"/>
      <c r="AC1081" s="5"/>
      <c r="AD1081" s="5"/>
      <c r="AE1081" s="5"/>
      <c r="AF1081" s="5"/>
      <c r="AG1081" s="5"/>
      <c r="AH1081" s="5"/>
      <c r="AI1081" s="5"/>
      <c r="AJ1081" s="5"/>
      <c r="AK1081" s="5"/>
      <c r="AL1081" s="5"/>
      <c r="AM1081" s="5"/>
      <c r="AN1081" s="5"/>
      <c r="AO1081" s="481"/>
      <c r="AP1081" s="269"/>
      <c r="AQ1081" s="269"/>
      <c r="AR1081" s="597" t="str">
        <f>$U1081</f>
        <v/>
      </c>
      <c r="AS1081" s="269"/>
      <c r="AT1081" s="598" t="str">
        <f>IF($E1081=$AT$47,R1081,"")</f>
        <v/>
      </c>
      <c r="AU1081" s="598" t="str">
        <f>IF($E1081=$AT$47,S1081,"")</f>
        <v/>
      </c>
      <c r="AV1081" s="269"/>
      <c r="AW1081" s="598" t="str">
        <f t="shared" ref="AW1081:AX1100" si="441">IF($E1081=$AW$83,R1081,"")</f>
        <v/>
      </c>
      <c r="AX1081" s="598" t="str">
        <f t="shared" si="441"/>
        <v/>
      </c>
      <c r="AY1081" s="269"/>
      <c r="AZ1081" s="598" t="str">
        <f t="shared" ref="AZ1081:BA1100" si="442">IF($E1081=$AZ$83,R1081,"")</f>
        <v/>
      </c>
      <c r="BA1081" s="598" t="str">
        <f t="shared" si="442"/>
        <v/>
      </c>
      <c r="BB1081" s="269"/>
      <c r="BC1081" s="598" t="str">
        <f t="shared" ref="BC1081:BD1100" si="443">IF($E1081=$BC$83,R1081,"")</f>
        <v/>
      </c>
      <c r="BD1081" s="598" t="str">
        <f t="shared" si="443"/>
        <v/>
      </c>
      <c r="BE1081" s="269"/>
      <c r="BF1081" s="598" t="str">
        <f t="shared" ref="BF1081:BG1100" si="444">IF($E1081=$BF$83,R1081,"")</f>
        <v/>
      </c>
      <c r="BG1081" s="598" t="str">
        <f t="shared" si="444"/>
        <v/>
      </c>
      <c r="BH1081" s="269"/>
      <c r="BI1081" s="598" t="str">
        <f t="shared" ref="BI1081:BJ1100" si="445">IF($E1081=$BI$83,R1081,"")</f>
        <v/>
      </c>
      <c r="BJ1081" s="598" t="str">
        <f t="shared" si="445"/>
        <v/>
      </c>
      <c r="BK1081" s="269"/>
      <c r="BL1081" s="598" t="str">
        <f t="shared" ref="BL1081:BM1100" si="446">IF($E1081=$BL$83,R1081,"")</f>
        <v/>
      </c>
      <c r="BM1081" s="598" t="str">
        <f t="shared" si="446"/>
        <v/>
      </c>
      <c r="BN1081" s="269"/>
      <c r="BO1081" s="598" t="str">
        <f t="shared" ref="BO1081:BP1100" si="447">IF($E1081=$BO$83,R1081,"")</f>
        <v/>
      </c>
      <c r="BP1081" s="598" t="str">
        <f t="shared" si="447"/>
        <v/>
      </c>
      <c r="BQ1081" s="269"/>
      <c r="BR1081" s="598" t="str">
        <f t="shared" ref="BR1081:BS1100" si="448">IF($E1081=$BR$83,R1081,"")</f>
        <v/>
      </c>
      <c r="BS1081" s="598" t="str">
        <f t="shared" si="448"/>
        <v/>
      </c>
      <c r="BT1081" s="269"/>
      <c r="BU1081" s="598" t="str">
        <f t="shared" ref="BU1081:BV1100" si="449">IF($E1081=$BU$83,R1081,"")</f>
        <v/>
      </c>
      <c r="BV1081" s="598" t="str">
        <f t="shared" si="449"/>
        <v/>
      </c>
      <c r="BW1081" s="269"/>
      <c r="BX1081" s="481"/>
    </row>
    <row r="1082" spans="1:76" s="2" customFormat="1" ht="14">
      <c r="A1082" s="159">
        <v>2</v>
      </c>
      <c r="B1082" s="301" t="str">
        <f t="shared" si="439"/>
        <v xml:space="preserve">: </v>
      </c>
      <c r="C1082" s="160"/>
      <c r="D1082" s="160"/>
      <c r="E1082" s="160"/>
      <c r="F1082" s="160"/>
      <c r="G1082" s="161"/>
      <c r="H1082" s="162"/>
      <c r="I1082" s="162"/>
      <c r="J1082" s="163"/>
      <c r="K1082" s="163"/>
      <c r="L1082" s="170"/>
      <c r="M1082" s="664"/>
      <c r="N1082" s="163"/>
      <c r="O1082" s="163"/>
      <c r="P1082" s="165"/>
      <c r="Q1082" s="365"/>
      <c r="R1082" s="259" t="str">
        <f t="shared" ref="R1082:R1100" si="450">IF(Q1082="Y","",IF(AND(L1082="",J1082=""),"",IF(L1082="",J1082,L1082)))</f>
        <v/>
      </c>
      <c r="S1082" s="260" t="str">
        <f>IF(R1082="","",IF(R1109="Y",T1082,IF(R1082&gt;=R1101-$AA$35*R1105,IF(R1082&lt;=R1101+$AA$35*R1105,R1082,""),"")))</f>
        <v/>
      </c>
      <c r="T1082" s="259" t="str">
        <f t="shared" ref="T1082:T1100" si="451">IF(Q1082="Y","",IF(AND(L1082="",J1082=""),"",IF(L1082="",J1082*N1082,L1082*N1082)))</f>
        <v/>
      </c>
      <c r="U1082" s="259" t="str">
        <f t="shared" si="440"/>
        <v/>
      </c>
      <c r="V1082" s="39"/>
      <c r="W1082" s="39"/>
      <c r="Y1082" s="526"/>
      <c r="Z1082" s="5"/>
      <c r="AA1082" s="5"/>
      <c r="AB1082" s="5"/>
      <c r="AC1082" s="5"/>
      <c r="AD1082" s="5"/>
      <c r="AE1082" s="5"/>
      <c r="AF1082" s="5"/>
      <c r="AG1082" s="5"/>
      <c r="AH1082" s="5"/>
      <c r="AI1082" s="5"/>
      <c r="AJ1082" s="5"/>
      <c r="AK1082" s="5"/>
      <c r="AL1082" s="5"/>
      <c r="AM1082" s="5"/>
      <c r="AN1082" s="5"/>
      <c r="AO1082" s="481"/>
      <c r="AP1082" s="269"/>
      <c r="AQ1082" s="269"/>
      <c r="AR1082" s="600"/>
      <c r="AS1082" s="269"/>
      <c r="AT1082" s="598" t="str">
        <f t="shared" ref="AT1082:AU1100" si="452">IF($E1082=$AT$47,R1082,"")</f>
        <v/>
      </c>
      <c r="AU1082" s="598" t="str">
        <f t="shared" si="452"/>
        <v/>
      </c>
      <c r="AV1082" s="269"/>
      <c r="AW1082" s="598" t="str">
        <f t="shared" si="441"/>
        <v/>
      </c>
      <c r="AX1082" s="598" t="str">
        <f t="shared" si="441"/>
        <v/>
      </c>
      <c r="AY1082" s="269"/>
      <c r="AZ1082" s="598" t="str">
        <f t="shared" si="442"/>
        <v/>
      </c>
      <c r="BA1082" s="598" t="str">
        <f t="shared" si="442"/>
        <v/>
      </c>
      <c r="BB1082" s="269"/>
      <c r="BC1082" s="598" t="str">
        <f t="shared" si="443"/>
        <v/>
      </c>
      <c r="BD1082" s="598" t="str">
        <f t="shared" si="443"/>
        <v/>
      </c>
      <c r="BE1082" s="269"/>
      <c r="BF1082" s="598" t="str">
        <f t="shared" si="444"/>
        <v/>
      </c>
      <c r="BG1082" s="598" t="str">
        <f t="shared" si="444"/>
        <v/>
      </c>
      <c r="BH1082" s="269"/>
      <c r="BI1082" s="598" t="str">
        <f t="shared" si="445"/>
        <v/>
      </c>
      <c r="BJ1082" s="598" t="str">
        <f t="shared" si="445"/>
        <v/>
      </c>
      <c r="BK1082" s="269"/>
      <c r="BL1082" s="598" t="str">
        <f t="shared" si="446"/>
        <v/>
      </c>
      <c r="BM1082" s="598" t="str">
        <f t="shared" si="446"/>
        <v/>
      </c>
      <c r="BN1082" s="269"/>
      <c r="BO1082" s="598" t="str">
        <f t="shared" si="447"/>
        <v/>
      </c>
      <c r="BP1082" s="598" t="str">
        <f t="shared" si="447"/>
        <v/>
      </c>
      <c r="BQ1082" s="269"/>
      <c r="BR1082" s="598" t="str">
        <f t="shared" si="448"/>
        <v/>
      </c>
      <c r="BS1082" s="598" t="str">
        <f t="shared" si="448"/>
        <v/>
      </c>
      <c r="BT1082" s="269"/>
      <c r="BU1082" s="598" t="str">
        <f t="shared" si="449"/>
        <v/>
      </c>
      <c r="BV1082" s="598" t="str">
        <f t="shared" si="449"/>
        <v/>
      </c>
      <c r="BW1082" s="269"/>
      <c r="BX1082" s="481"/>
    </row>
    <row r="1083" spans="1:76" s="2" customFormat="1" ht="14">
      <c r="A1083" s="159">
        <v>3</v>
      </c>
      <c r="B1083" s="301" t="str">
        <f>CONCATENATE(E1083,": ",C1083)</f>
        <v xml:space="preserve">: </v>
      </c>
      <c r="C1083" s="168"/>
      <c r="D1083" s="162"/>
      <c r="E1083" s="162"/>
      <c r="F1083" s="169"/>
      <c r="G1083" s="161"/>
      <c r="H1083" s="162"/>
      <c r="I1083" s="162"/>
      <c r="J1083" s="170"/>
      <c r="K1083" s="170"/>
      <c r="L1083" s="170"/>
      <c r="M1083" s="664"/>
      <c r="N1083" s="163"/>
      <c r="O1083" s="163"/>
      <c r="P1083" s="165"/>
      <c r="Q1083" s="365"/>
      <c r="R1083" s="259" t="str">
        <f t="shared" si="450"/>
        <v/>
      </c>
      <c r="S1083" s="260" t="str">
        <f>IF(R1083="","",IF(R1109="Y",T1083,IF(R1083&gt;=R1101-$AA$35*R1105,IF(R1083&lt;=R1101+$AA$35*R1105,R1083,""),"")))</f>
        <v/>
      </c>
      <c r="T1083" s="259" t="str">
        <f t="shared" si="451"/>
        <v/>
      </c>
      <c r="U1083" s="259" t="str">
        <f t="shared" si="440"/>
        <v/>
      </c>
      <c r="V1083" s="39"/>
      <c r="W1083" s="39"/>
      <c r="Y1083" s="526"/>
      <c r="Z1083" s="5"/>
      <c r="AA1083" s="5"/>
      <c r="AB1083" s="5"/>
      <c r="AC1083" s="5"/>
      <c r="AD1083" s="5"/>
      <c r="AE1083" s="5"/>
      <c r="AF1083" s="5"/>
      <c r="AG1083" s="5"/>
      <c r="AH1083" s="5"/>
      <c r="AI1083" s="5"/>
      <c r="AJ1083" s="5"/>
      <c r="AK1083" s="5"/>
      <c r="AL1083" s="5"/>
      <c r="AM1083" s="5"/>
      <c r="AN1083" s="5"/>
      <c r="AO1083" s="481"/>
      <c r="AP1083" s="269"/>
      <c r="AQ1083" s="269"/>
      <c r="AR1083" s="600"/>
      <c r="AS1083" s="269"/>
      <c r="AT1083" s="598" t="str">
        <f t="shared" si="452"/>
        <v/>
      </c>
      <c r="AU1083" s="598" t="str">
        <f t="shared" si="452"/>
        <v/>
      </c>
      <c r="AV1083" s="269"/>
      <c r="AW1083" s="598" t="str">
        <f t="shared" si="441"/>
        <v/>
      </c>
      <c r="AX1083" s="598" t="str">
        <f t="shared" si="441"/>
        <v/>
      </c>
      <c r="AY1083" s="269"/>
      <c r="AZ1083" s="598" t="str">
        <f t="shared" si="442"/>
        <v/>
      </c>
      <c r="BA1083" s="598" t="str">
        <f t="shared" si="442"/>
        <v/>
      </c>
      <c r="BB1083" s="269"/>
      <c r="BC1083" s="598" t="str">
        <f t="shared" si="443"/>
        <v/>
      </c>
      <c r="BD1083" s="598" t="str">
        <f t="shared" si="443"/>
        <v/>
      </c>
      <c r="BE1083" s="269"/>
      <c r="BF1083" s="598" t="str">
        <f t="shared" si="444"/>
        <v/>
      </c>
      <c r="BG1083" s="598" t="str">
        <f t="shared" si="444"/>
        <v/>
      </c>
      <c r="BH1083" s="269"/>
      <c r="BI1083" s="598" t="str">
        <f t="shared" si="445"/>
        <v/>
      </c>
      <c r="BJ1083" s="598" t="str">
        <f t="shared" si="445"/>
        <v/>
      </c>
      <c r="BK1083" s="269"/>
      <c r="BL1083" s="598" t="str">
        <f t="shared" si="446"/>
        <v/>
      </c>
      <c r="BM1083" s="598" t="str">
        <f t="shared" si="446"/>
        <v/>
      </c>
      <c r="BN1083" s="269"/>
      <c r="BO1083" s="598" t="str">
        <f t="shared" si="447"/>
        <v/>
      </c>
      <c r="BP1083" s="598" t="str">
        <f t="shared" si="447"/>
        <v/>
      </c>
      <c r="BQ1083" s="269"/>
      <c r="BR1083" s="598" t="str">
        <f t="shared" si="448"/>
        <v/>
      </c>
      <c r="BS1083" s="598" t="str">
        <f t="shared" si="448"/>
        <v/>
      </c>
      <c r="BT1083" s="269"/>
      <c r="BU1083" s="598" t="str">
        <f t="shared" si="449"/>
        <v/>
      </c>
      <c r="BV1083" s="598" t="str">
        <f t="shared" si="449"/>
        <v/>
      </c>
      <c r="BW1083" s="269"/>
      <c r="BX1083" s="481"/>
    </row>
    <row r="1084" spans="1:76" s="2" customFormat="1" ht="14">
      <c r="A1084" s="159">
        <v>4</v>
      </c>
      <c r="B1084" s="301" t="str">
        <f t="shared" si="439"/>
        <v xml:space="preserve">: </v>
      </c>
      <c r="C1084" s="168"/>
      <c r="D1084" s="162"/>
      <c r="E1084" s="162"/>
      <c r="F1084" s="169"/>
      <c r="G1084" s="161"/>
      <c r="H1084" s="162"/>
      <c r="I1084" s="162"/>
      <c r="J1084" s="170"/>
      <c r="K1084" s="170"/>
      <c r="L1084" s="170"/>
      <c r="M1084" s="664"/>
      <c r="N1084" s="163"/>
      <c r="O1084" s="163"/>
      <c r="P1084" s="165"/>
      <c r="Q1084" s="365"/>
      <c r="R1084" s="259" t="str">
        <f t="shared" si="450"/>
        <v/>
      </c>
      <c r="S1084" s="260" t="str">
        <f>IF(R1084="","",IF(R1109="Y",T1084,IF(R1084&gt;=R1101-$AA$35*R1105,IF(R1084&lt;=R1101+$AA$35*R1105,R1084,""),"")))</f>
        <v/>
      </c>
      <c r="T1084" s="259" t="str">
        <f t="shared" si="451"/>
        <v/>
      </c>
      <c r="U1084" s="259" t="str">
        <f t="shared" si="440"/>
        <v/>
      </c>
      <c r="V1084" s="39"/>
      <c r="W1084" s="39"/>
      <c r="Y1084" s="526"/>
      <c r="Z1084" s="5"/>
      <c r="AA1084" s="5"/>
      <c r="AB1084" s="5"/>
      <c r="AC1084" s="5"/>
      <c r="AD1084" s="5"/>
      <c r="AE1084" s="5"/>
      <c r="AF1084" s="5"/>
      <c r="AG1084" s="5"/>
      <c r="AH1084" s="5"/>
      <c r="AI1084" s="5"/>
      <c r="AJ1084" s="5"/>
      <c r="AK1084" s="5"/>
      <c r="AL1084" s="5"/>
      <c r="AM1084" s="5"/>
      <c r="AN1084" s="5"/>
      <c r="AO1084" s="481"/>
      <c r="AP1084" s="269"/>
      <c r="AQ1084" s="269"/>
      <c r="AR1084" s="600"/>
      <c r="AS1084" s="269"/>
      <c r="AT1084" s="598" t="str">
        <f t="shared" si="452"/>
        <v/>
      </c>
      <c r="AU1084" s="598" t="str">
        <f t="shared" si="452"/>
        <v/>
      </c>
      <c r="AV1084" s="269"/>
      <c r="AW1084" s="598" t="str">
        <f t="shared" si="441"/>
        <v/>
      </c>
      <c r="AX1084" s="598" t="str">
        <f t="shared" si="441"/>
        <v/>
      </c>
      <c r="AY1084" s="269"/>
      <c r="AZ1084" s="598" t="str">
        <f t="shared" si="442"/>
        <v/>
      </c>
      <c r="BA1084" s="598" t="str">
        <f t="shared" si="442"/>
        <v/>
      </c>
      <c r="BB1084" s="269"/>
      <c r="BC1084" s="598" t="str">
        <f t="shared" si="443"/>
        <v/>
      </c>
      <c r="BD1084" s="598" t="str">
        <f t="shared" si="443"/>
        <v/>
      </c>
      <c r="BE1084" s="269"/>
      <c r="BF1084" s="598" t="str">
        <f t="shared" si="444"/>
        <v/>
      </c>
      <c r="BG1084" s="598" t="str">
        <f t="shared" si="444"/>
        <v/>
      </c>
      <c r="BH1084" s="269"/>
      <c r="BI1084" s="598" t="str">
        <f t="shared" si="445"/>
        <v/>
      </c>
      <c r="BJ1084" s="598" t="str">
        <f t="shared" si="445"/>
        <v/>
      </c>
      <c r="BK1084" s="269"/>
      <c r="BL1084" s="598" t="str">
        <f t="shared" si="446"/>
        <v/>
      </c>
      <c r="BM1084" s="598" t="str">
        <f t="shared" si="446"/>
        <v/>
      </c>
      <c r="BN1084" s="269"/>
      <c r="BO1084" s="598" t="str">
        <f t="shared" si="447"/>
        <v/>
      </c>
      <c r="BP1084" s="598" t="str">
        <f t="shared" si="447"/>
        <v/>
      </c>
      <c r="BQ1084" s="269"/>
      <c r="BR1084" s="598" t="str">
        <f t="shared" si="448"/>
        <v/>
      </c>
      <c r="BS1084" s="598" t="str">
        <f t="shared" si="448"/>
        <v/>
      </c>
      <c r="BT1084" s="269"/>
      <c r="BU1084" s="598" t="str">
        <f t="shared" si="449"/>
        <v/>
      </c>
      <c r="BV1084" s="598" t="str">
        <f t="shared" si="449"/>
        <v/>
      </c>
      <c r="BW1084" s="269"/>
      <c r="BX1084" s="481"/>
    </row>
    <row r="1085" spans="1:76" s="2" customFormat="1" ht="14">
      <c r="A1085" s="159">
        <v>5</v>
      </c>
      <c r="B1085" s="301" t="str">
        <f t="shared" si="439"/>
        <v xml:space="preserve">: </v>
      </c>
      <c r="C1085" s="169"/>
      <c r="D1085" s="169"/>
      <c r="E1085" s="169"/>
      <c r="F1085" s="169"/>
      <c r="G1085" s="161"/>
      <c r="H1085" s="162"/>
      <c r="I1085" s="162"/>
      <c r="J1085" s="170"/>
      <c r="K1085" s="170"/>
      <c r="L1085" s="170"/>
      <c r="M1085" s="664"/>
      <c r="N1085" s="163"/>
      <c r="O1085" s="163"/>
      <c r="P1085" s="165"/>
      <c r="Q1085" s="365"/>
      <c r="R1085" s="259" t="str">
        <f t="shared" si="450"/>
        <v/>
      </c>
      <c r="S1085" s="260" t="str">
        <f>IF(R1085="","",IF(R1109="Y",T1085,IF(R1085&gt;=R1101-$AA$35*R1105,IF(R1085&lt;=R1101+$AA$35*R1105,R1085,""),"")))</f>
        <v/>
      </c>
      <c r="T1085" s="259" t="str">
        <f t="shared" si="451"/>
        <v/>
      </c>
      <c r="U1085" s="259" t="str">
        <f t="shared" si="440"/>
        <v/>
      </c>
      <c r="V1085" s="39"/>
      <c r="W1085" s="39"/>
      <c r="Y1085" s="526"/>
      <c r="Z1085" s="5"/>
      <c r="AA1085" s="5"/>
      <c r="AB1085" s="5"/>
      <c r="AC1085" s="5"/>
      <c r="AD1085" s="5"/>
      <c r="AE1085" s="5"/>
      <c r="AF1085" s="5"/>
      <c r="AG1085" s="5"/>
      <c r="AH1085" s="5"/>
      <c r="AI1085" s="5"/>
      <c r="AJ1085" s="5"/>
      <c r="AK1085" s="5"/>
      <c r="AL1085" s="5"/>
      <c r="AM1085" s="5"/>
      <c r="AN1085" s="5"/>
      <c r="AO1085" s="481"/>
      <c r="AP1085" s="269"/>
      <c r="AQ1085" s="269"/>
      <c r="AR1085" s="600"/>
      <c r="AS1085" s="269"/>
      <c r="AT1085" s="598" t="str">
        <f t="shared" si="452"/>
        <v/>
      </c>
      <c r="AU1085" s="598" t="str">
        <f t="shared" si="452"/>
        <v/>
      </c>
      <c r="AV1085" s="269"/>
      <c r="AW1085" s="598" t="str">
        <f t="shared" si="441"/>
        <v/>
      </c>
      <c r="AX1085" s="598" t="str">
        <f t="shared" si="441"/>
        <v/>
      </c>
      <c r="AY1085" s="269"/>
      <c r="AZ1085" s="598" t="str">
        <f t="shared" si="442"/>
        <v/>
      </c>
      <c r="BA1085" s="598" t="str">
        <f t="shared" si="442"/>
        <v/>
      </c>
      <c r="BB1085" s="269"/>
      <c r="BC1085" s="598" t="str">
        <f t="shared" si="443"/>
        <v/>
      </c>
      <c r="BD1085" s="598" t="str">
        <f t="shared" si="443"/>
        <v/>
      </c>
      <c r="BE1085" s="269"/>
      <c r="BF1085" s="598" t="str">
        <f t="shared" si="444"/>
        <v/>
      </c>
      <c r="BG1085" s="598" t="str">
        <f t="shared" si="444"/>
        <v/>
      </c>
      <c r="BH1085" s="269"/>
      <c r="BI1085" s="598" t="str">
        <f t="shared" si="445"/>
        <v/>
      </c>
      <c r="BJ1085" s="598" t="str">
        <f t="shared" si="445"/>
        <v/>
      </c>
      <c r="BK1085" s="269"/>
      <c r="BL1085" s="598" t="str">
        <f t="shared" si="446"/>
        <v/>
      </c>
      <c r="BM1085" s="598" t="str">
        <f t="shared" si="446"/>
        <v/>
      </c>
      <c r="BN1085" s="269"/>
      <c r="BO1085" s="598" t="str">
        <f t="shared" si="447"/>
        <v/>
      </c>
      <c r="BP1085" s="598" t="str">
        <f t="shared" si="447"/>
        <v/>
      </c>
      <c r="BQ1085" s="269"/>
      <c r="BR1085" s="598" t="str">
        <f t="shared" si="448"/>
        <v/>
      </c>
      <c r="BS1085" s="598" t="str">
        <f t="shared" si="448"/>
        <v/>
      </c>
      <c r="BT1085" s="269"/>
      <c r="BU1085" s="598" t="str">
        <f t="shared" si="449"/>
        <v/>
      </c>
      <c r="BV1085" s="598" t="str">
        <f t="shared" si="449"/>
        <v/>
      </c>
      <c r="BW1085" s="269"/>
      <c r="BX1085" s="481"/>
    </row>
    <row r="1086" spans="1:76" s="2" customFormat="1" ht="14">
      <c r="A1086" s="159">
        <v>6</v>
      </c>
      <c r="B1086" s="301" t="str">
        <f t="shared" si="439"/>
        <v xml:space="preserve">: </v>
      </c>
      <c r="C1086" s="169"/>
      <c r="D1086" s="169"/>
      <c r="E1086" s="169"/>
      <c r="F1086" s="169"/>
      <c r="G1086" s="161"/>
      <c r="H1086" s="162"/>
      <c r="I1086" s="162"/>
      <c r="J1086" s="170"/>
      <c r="K1086" s="170"/>
      <c r="L1086" s="170"/>
      <c r="M1086" s="664"/>
      <c r="N1086" s="163"/>
      <c r="O1086" s="163"/>
      <c r="P1086" s="165"/>
      <c r="Q1086" s="365"/>
      <c r="R1086" s="259" t="str">
        <f t="shared" si="450"/>
        <v/>
      </c>
      <c r="S1086" s="260" t="str">
        <f>IF(R1086="","",IF(R1109="Y",T1086,IF(R1086&gt;=R1101-$AA$35*R1105,IF(R1086&lt;=R1101+$AA$35*R1105,R1086,""),"")))</f>
        <v/>
      </c>
      <c r="T1086" s="259" t="str">
        <f t="shared" si="451"/>
        <v/>
      </c>
      <c r="U1086" s="259" t="str">
        <f t="shared" si="440"/>
        <v/>
      </c>
      <c r="V1086" s="39"/>
      <c r="W1086" s="39"/>
      <c r="Y1086" s="526"/>
      <c r="Z1086" s="5"/>
      <c r="AA1086" s="5"/>
      <c r="AB1086" s="5"/>
      <c r="AC1086" s="5"/>
      <c r="AD1086" s="5"/>
      <c r="AE1086" s="5"/>
      <c r="AF1086" s="5"/>
      <c r="AG1086" s="5"/>
      <c r="AH1086" s="5"/>
      <c r="AI1086" s="5"/>
      <c r="AJ1086" s="5"/>
      <c r="AK1086" s="5"/>
      <c r="AL1086" s="5"/>
      <c r="AM1086" s="5"/>
      <c r="AN1086" s="5"/>
      <c r="AO1086" s="481"/>
      <c r="AP1086" s="269"/>
      <c r="AQ1086" s="269"/>
      <c r="AR1086" s="600"/>
      <c r="AS1086" s="269"/>
      <c r="AT1086" s="598" t="str">
        <f t="shared" si="452"/>
        <v/>
      </c>
      <c r="AU1086" s="598" t="str">
        <f t="shared" si="452"/>
        <v/>
      </c>
      <c r="AV1086" s="269"/>
      <c r="AW1086" s="598" t="str">
        <f t="shared" si="441"/>
        <v/>
      </c>
      <c r="AX1086" s="598" t="str">
        <f t="shared" si="441"/>
        <v/>
      </c>
      <c r="AY1086" s="269"/>
      <c r="AZ1086" s="598" t="str">
        <f t="shared" si="442"/>
        <v/>
      </c>
      <c r="BA1086" s="598" t="str">
        <f t="shared" si="442"/>
        <v/>
      </c>
      <c r="BB1086" s="269"/>
      <c r="BC1086" s="598" t="str">
        <f t="shared" si="443"/>
        <v/>
      </c>
      <c r="BD1086" s="598" t="str">
        <f t="shared" si="443"/>
        <v/>
      </c>
      <c r="BE1086" s="269"/>
      <c r="BF1086" s="598" t="str">
        <f t="shared" si="444"/>
        <v/>
      </c>
      <c r="BG1086" s="598" t="str">
        <f t="shared" si="444"/>
        <v/>
      </c>
      <c r="BH1086" s="269"/>
      <c r="BI1086" s="598" t="str">
        <f t="shared" si="445"/>
        <v/>
      </c>
      <c r="BJ1086" s="598" t="str">
        <f t="shared" si="445"/>
        <v/>
      </c>
      <c r="BK1086" s="269"/>
      <c r="BL1086" s="598" t="str">
        <f t="shared" si="446"/>
        <v/>
      </c>
      <c r="BM1086" s="598" t="str">
        <f t="shared" si="446"/>
        <v/>
      </c>
      <c r="BN1086" s="269"/>
      <c r="BO1086" s="598" t="str">
        <f t="shared" si="447"/>
        <v/>
      </c>
      <c r="BP1086" s="598" t="str">
        <f t="shared" si="447"/>
        <v/>
      </c>
      <c r="BQ1086" s="269"/>
      <c r="BR1086" s="598" t="str">
        <f t="shared" si="448"/>
        <v/>
      </c>
      <c r="BS1086" s="598" t="str">
        <f t="shared" si="448"/>
        <v/>
      </c>
      <c r="BT1086" s="269"/>
      <c r="BU1086" s="598" t="str">
        <f t="shared" si="449"/>
        <v/>
      </c>
      <c r="BV1086" s="598" t="str">
        <f t="shared" si="449"/>
        <v/>
      </c>
      <c r="BW1086" s="269"/>
      <c r="BX1086" s="481"/>
    </row>
    <row r="1087" spans="1:76" s="2" customFormat="1" ht="14">
      <c r="A1087" s="159">
        <v>7</v>
      </c>
      <c r="B1087" s="301" t="str">
        <f t="shared" si="439"/>
        <v xml:space="preserve">: </v>
      </c>
      <c r="C1087" s="169"/>
      <c r="D1087" s="169"/>
      <c r="E1087" s="169"/>
      <c r="F1087" s="169"/>
      <c r="G1087" s="161"/>
      <c r="H1087" s="162"/>
      <c r="I1087" s="162"/>
      <c r="J1087" s="170"/>
      <c r="K1087" s="170"/>
      <c r="L1087" s="170"/>
      <c r="M1087" s="664"/>
      <c r="N1087" s="163"/>
      <c r="O1087" s="163"/>
      <c r="P1087" s="165"/>
      <c r="Q1087" s="365"/>
      <c r="R1087" s="259" t="str">
        <f t="shared" si="450"/>
        <v/>
      </c>
      <c r="S1087" s="260" t="str">
        <f>IF(R1087="","",IF(R1109="Y",T1087,IF(R1087&gt;=R1101-$AA$35*R1105,IF(R1087&lt;=R1101+$AA$35*R1105,R1087,""),"")))</f>
        <v/>
      </c>
      <c r="T1087" s="259" t="str">
        <f t="shared" si="451"/>
        <v/>
      </c>
      <c r="U1087" s="259" t="str">
        <f t="shared" si="440"/>
        <v/>
      </c>
      <c r="V1087" s="39"/>
      <c r="W1087" s="39"/>
      <c r="Y1087" s="526"/>
      <c r="Z1087" s="5"/>
      <c r="AA1087" s="5"/>
      <c r="AB1087" s="5"/>
      <c r="AC1087" s="5"/>
      <c r="AD1087" s="5"/>
      <c r="AE1087" s="5"/>
      <c r="AF1087" s="5"/>
      <c r="AG1087" s="5"/>
      <c r="AH1087" s="5"/>
      <c r="AI1087" s="5"/>
      <c r="AJ1087" s="5"/>
      <c r="AK1087" s="5"/>
      <c r="AL1087" s="5"/>
      <c r="AM1087" s="5"/>
      <c r="AN1087" s="5"/>
      <c r="AO1087" s="481"/>
      <c r="AP1087" s="269"/>
      <c r="AQ1087" s="269"/>
      <c r="AR1087" s="600"/>
      <c r="AS1087" s="269"/>
      <c r="AT1087" s="598" t="str">
        <f t="shared" si="452"/>
        <v/>
      </c>
      <c r="AU1087" s="598" t="str">
        <f t="shared" si="452"/>
        <v/>
      </c>
      <c r="AV1087" s="269"/>
      <c r="AW1087" s="598" t="str">
        <f t="shared" si="441"/>
        <v/>
      </c>
      <c r="AX1087" s="598" t="str">
        <f t="shared" si="441"/>
        <v/>
      </c>
      <c r="AY1087" s="269"/>
      <c r="AZ1087" s="598" t="str">
        <f t="shared" si="442"/>
        <v/>
      </c>
      <c r="BA1087" s="598" t="str">
        <f t="shared" si="442"/>
        <v/>
      </c>
      <c r="BB1087" s="269"/>
      <c r="BC1087" s="598" t="str">
        <f t="shared" si="443"/>
        <v/>
      </c>
      <c r="BD1087" s="598" t="str">
        <f t="shared" si="443"/>
        <v/>
      </c>
      <c r="BE1087" s="269"/>
      <c r="BF1087" s="598" t="str">
        <f t="shared" si="444"/>
        <v/>
      </c>
      <c r="BG1087" s="598" t="str">
        <f t="shared" si="444"/>
        <v/>
      </c>
      <c r="BH1087" s="269"/>
      <c r="BI1087" s="598" t="str">
        <f t="shared" si="445"/>
        <v/>
      </c>
      <c r="BJ1087" s="598" t="str">
        <f t="shared" si="445"/>
        <v/>
      </c>
      <c r="BK1087" s="269"/>
      <c r="BL1087" s="598" t="str">
        <f t="shared" si="446"/>
        <v/>
      </c>
      <c r="BM1087" s="598" t="str">
        <f t="shared" si="446"/>
        <v/>
      </c>
      <c r="BN1087" s="269"/>
      <c r="BO1087" s="598" t="str">
        <f t="shared" si="447"/>
        <v/>
      </c>
      <c r="BP1087" s="598" t="str">
        <f t="shared" si="447"/>
        <v/>
      </c>
      <c r="BQ1087" s="269"/>
      <c r="BR1087" s="598" t="str">
        <f t="shared" si="448"/>
        <v/>
      </c>
      <c r="BS1087" s="598" t="str">
        <f t="shared" si="448"/>
        <v/>
      </c>
      <c r="BT1087" s="269"/>
      <c r="BU1087" s="598" t="str">
        <f t="shared" si="449"/>
        <v/>
      </c>
      <c r="BV1087" s="598" t="str">
        <f t="shared" si="449"/>
        <v/>
      </c>
      <c r="BW1087" s="269"/>
      <c r="BX1087" s="481"/>
    </row>
    <row r="1088" spans="1:76" s="2" customFormat="1" ht="14">
      <c r="A1088" s="159">
        <v>8</v>
      </c>
      <c r="B1088" s="301" t="str">
        <f t="shared" si="439"/>
        <v xml:space="preserve">: </v>
      </c>
      <c r="C1088" s="169"/>
      <c r="D1088" s="169"/>
      <c r="E1088" s="169"/>
      <c r="F1088" s="169"/>
      <c r="G1088" s="161"/>
      <c r="H1088" s="162"/>
      <c r="I1088" s="162"/>
      <c r="J1088" s="170"/>
      <c r="K1088" s="170"/>
      <c r="L1088" s="170"/>
      <c r="M1088" s="664"/>
      <c r="N1088" s="163"/>
      <c r="O1088" s="163"/>
      <c r="P1088" s="165"/>
      <c r="Q1088" s="365"/>
      <c r="R1088" s="259" t="str">
        <f t="shared" si="450"/>
        <v/>
      </c>
      <c r="S1088" s="260" t="str">
        <f>IF(R1088="","",IF(R1109="Y",T1088,IF(R1088&gt;=R1101-$AA$35*R1105,IF(R1088&lt;=R1101+$AA$35*R1105,R1088,""),"")))</f>
        <v/>
      </c>
      <c r="T1088" s="259" t="str">
        <f t="shared" si="451"/>
        <v/>
      </c>
      <c r="U1088" s="259" t="str">
        <f t="shared" si="440"/>
        <v/>
      </c>
      <c r="V1088" s="39"/>
      <c r="W1088" s="39"/>
      <c r="Y1088" s="526"/>
      <c r="Z1088" s="5"/>
      <c r="AA1088" s="5"/>
      <c r="AB1088" s="5"/>
      <c r="AC1088" s="5"/>
      <c r="AD1088" s="5"/>
      <c r="AE1088" s="5"/>
      <c r="AF1088" s="5"/>
      <c r="AG1088" s="5"/>
      <c r="AH1088" s="5"/>
      <c r="AI1088" s="5"/>
      <c r="AJ1088" s="5"/>
      <c r="AK1088" s="5"/>
      <c r="AL1088" s="5"/>
      <c r="AM1088" s="5"/>
      <c r="AN1088" s="5"/>
      <c r="AO1088" s="481"/>
      <c r="AP1088" s="269"/>
      <c r="AQ1088" s="269"/>
      <c r="AR1088" s="600"/>
      <c r="AS1088" s="269"/>
      <c r="AT1088" s="598" t="str">
        <f t="shared" si="452"/>
        <v/>
      </c>
      <c r="AU1088" s="598" t="str">
        <f t="shared" si="452"/>
        <v/>
      </c>
      <c r="AV1088" s="269"/>
      <c r="AW1088" s="598" t="str">
        <f t="shared" si="441"/>
        <v/>
      </c>
      <c r="AX1088" s="598" t="str">
        <f t="shared" si="441"/>
        <v/>
      </c>
      <c r="AY1088" s="269"/>
      <c r="AZ1088" s="598" t="str">
        <f t="shared" si="442"/>
        <v/>
      </c>
      <c r="BA1088" s="598" t="str">
        <f t="shared" si="442"/>
        <v/>
      </c>
      <c r="BB1088" s="269"/>
      <c r="BC1088" s="598" t="str">
        <f t="shared" si="443"/>
        <v/>
      </c>
      <c r="BD1088" s="598" t="str">
        <f t="shared" si="443"/>
        <v/>
      </c>
      <c r="BE1088" s="269"/>
      <c r="BF1088" s="598" t="str">
        <f t="shared" si="444"/>
        <v/>
      </c>
      <c r="BG1088" s="598" t="str">
        <f t="shared" si="444"/>
        <v/>
      </c>
      <c r="BH1088" s="269"/>
      <c r="BI1088" s="598" t="str">
        <f t="shared" si="445"/>
        <v/>
      </c>
      <c r="BJ1088" s="598" t="str">
        <f t="shared" si="445"/>
        <v/>
      </c>
      <c r="BK1088" s="269"/>
      <c r="BL1088" s="598" t="str">
        <f t="shared" si="446"/>
        <v/>
      </c>
      <c r="BM1088" s="598" t="str">
        <f t="shared" si="446"/>
        <v/>
      </c>
      <c r="BN1088" s="269"/>
      <c r="BO1088" s="598" t="str">
        <f t="shared" si="447"/>
        <v/>
      </c>
      <c r="BP1088" s="598" t="str">
        <f t="shared" si="447"/>
        <v/>
      </c>
      <c r="BQ1088" s="269"/>
      <c r="BR1088" s="598" t="str">
        <f t="shared" si="448"/>
        <v/>
      </c>
      <c r="BS1088" s="598" t="str">
        <f t="shared" si="448"/>
        <v/>
      </c>
      <c r="BT1088" s="269"/>
      <c r="BU1088" s="598" t="str">
        <f t="shared" si="449"/>
        <v/>
      </c>
      <c r="BV1088" s="598" t="str">
        <f t="shared" si="449"/>
        <v/>
      </c>
      <c r="BW1088" s="269"/>
      <c r="BX1088" s="481"/>
    </row>
    <row r="1089" spans="1:76" s="2" customFormat="1" ht="14">
      <c r="A1089" s="159">
        <v>9</v>
      </c>
      <c r="B1089" s="301" t="str">
        <f t="shared" si="439"/>
        <v xml:space="preserve">: </v>
      </c>
      <c r="C1089" s="169"/>
      <c r="D1089" s="169"/>
      <c r="E1089" s="169"/>
      <c r="F1089" s="169"/>
      <c r="G1089" s="161"/>
      <c r="H1089" s="162"/>
      <c r="I1089" s="162"/>
      <c r="J1089" s="170"/>
      <c r="K1089" s="170"/>
      <c r="L1089" s="170"/>
      <c r="M1089" s="664"/>
      <c r="N1089" s="163"/>
      <c r="O1089" s="163"/>
      <c r="P1089" s="165"/>
      <c r="Q1089" s="365"/>
      <c r="R1089" s="259" t="str">
        <f t="shared" si="450"/>
        <v/>
      </c>
      <c r="S1089" s="260" t="str">
        <f>IF(R1089="","",IF(R1109="Y",T1089,IF(R1089&gt;=R1101-$AA$35*R1105,IF(R1089&lt;=R1101+$AA$35*R1105,R1089,""),"")))</f>
        <v/>
      </c>
      <c r="T1089" s="259" t="str">
        <f t="shared" si="451"/>
        <v/>
      </c>
      <c r="U1089" s="259" t="str">
        <f t="shared" si="440"/>
        <v/>
      </c>
      <c r="V1089" s="39"/>
      <c r="W1089" s="39"/>
      <c r="Y1089" s="526"/>
      <c r="Z1089" s="5"/>
      <c r="AA1089" s="5"/>
      <c r="AB1089" s="5"/>
      <c r="AC1089" s="5"/>
      <c r="AD1089" s="5"/>
      <c r="AE1089" s="5"/>
      <c r="AF1089" s="5"/>
      <c r="AG1089" s="5"/>
      <c r="AH1089" s="5"/>
      <c r="AI1089" s="5"/>
      <c r="AJ1089" s="5"/>
      <c r="AK1089" s="5"/>
      <c r="AL1089" s="5"/>
      <c r="AM1089" s="5"/>
      <c r="AN1089" s="5"/>
      <c r="AO1089" s="481"/>
      <c r="AP1089" s="269"/>
      <c r="AQ1089" s="269"/>
      <c r="AR1089" s="600"/>
      <c r="AS1089" s="269"/>
      <c r="AT1089" s="598" t="str">
        <f t="shared" si="452"/>
        <v/>
      </c>
      <c r="AU1089" s="598" t="str">
        <f t="shared" si="452"/>
        <v/>
      </c>
      <c r="AV1089" s="269"/>
      <c r="AW1089" s="598" t="str">
        <f t="shared" si="441"/>
        <v/>
      </c>
      <c r="AX1089" s="598" t="str">
        <f t="shared" si="441"/>
        <v/>
      </c>
      <c r="AY1089" s="269"/>
      <c r="AZ1089" s="598" t="str">
        <f t="shared" si="442"/>
        <v/>
      </c>
      <c r="BA1089" s="598" t="str">
        <f t="shared" si="442"/>
        <v/>
      </c>
      <c r="BB1089" s="269"/>
      <c r="BC1089" s="598" t="str">
        <f t="shared" si="443"/>
        <v/>
      </c>
      <c r="BD1089" s="598" t="str">
        <f t="shared" si="443"/>
        <v/>
      </c>
      <c r="BE1089" s="269"/>
      <c r="BF1089" s="598" t="str">
        <f t="shared" si="444"/>
        <v/>
      </c>
      <c r="BG1089" s="598" t="str">
        <f t="shared" si="444"/>
        <v/>
      </c>
      <c r="BH1089" s="269"/>
      <c r="BI1089" s="598" t="str">
        <f t="shared" si="445"/>
        <v/>
      </c>
      <c r="BJ1089" s="598" t="str">
        <f t="shared" si="445"/>
        <v/>
      </c>
      <c r="BK1089" s="269"/>
      <c r="BL1089" s="598" t="str">
        <f t="shared" si="446"/>
        <v/>
      </c>
      <c r="BM1089" s="598" t="str">
        <f t="shared" si="446"/>
        <v/>
      </c>
      <c r="BN1089" s="269"/>
      <c r="BO1089" s="598" t="str">
        <f t="shared" si="447"/>
        <v/>
      </c>
      <c r="BP1089" s="598" t="str">
        <f t="shared" si="447"/>
        <v/>
      </c>
      <c r="BQ1089" s="269"/>
      <c r="BR1089" s="598" t="str">
        <f t="shared" si="448"/>
        <v/>
      </c>
      <c r="BS1089" s="598" t="str">
        <f t="shared" si="448"/>
        <v/>
      </c>
      <c r="BT1089" s="269"/>
      <c r="BU1089" s="598" t="str">
        <f t="shared" si="449"/>
        <v/>
      </c>
      <c r="BV1089" s="598" t="str">
        <f t="shared" si="449"/>
        <v/>
      </c>
      <c r="BW1089" s="269"/>
      <c r="BX1089" s="481"/>
    </row>
    <row r="1090" spans="1:76" s="2" customFormat="1" ht="14">
      <c r="A1090" s="159">
        <v>10</v>
      </c>
      <c r="B1090" s="301" t="str">
        <f t="shared" si="439"/>
        <v xml:space="preserve">: </v>
      </c>
      <c r="C1090" s="169"/>
      <c r="D1090" s="169"/>
      <c r="E1090" s="169"/>
      <c r="F1090" s="169"/>
      <c r="G1090" s="161"/>
      <c r="H1090" s="162"/>
      <c r="I1090" s="162"/>
      <c r="J1090" s="170"/>
      <c r="K1090" s="170"/>
      <c r="L1090" s="170"/>
      <c r="M1090" s="664"/>
      <c r="N1090" s="163"/>
      <c r="O1090" s="163"/>
      <c r="P1090" s="165"/>
      <c r="Q1090" s="365"/>
      <c r="R1090" s="259" t="str">
        <f t="shared" si="450"/>
        <v/>
      </c>
      <c r="S1090" s="260" t="str">
        <f>IF(R1090="","",IF(R1109="Y",T1090,IF(R1090&gt;=R1101-$AA$35*R1105,IF(R1090&lt;=R1101+$AA$35*R1105,R1090,""),"")))</f>
        <v/>
      </c>
      <c r="T1090" s="259" t="str">
        <f t="shared" si="451"/>
        <v/>
      </c>
      <c r="U1090" s="259" t="str">
        <f t="shared" si="440"/>
        <v/>
      </c>
      <c r="V1090" s="39"/>
      <c r="W1090" s="39"/>
      <c r="Y1090" s="526"/>
      <c r="Z1090" s="5"/>
      <c r="AA1090" s="5"/>
      <c r="AB1090" s="5"/>
      <c r="AC1090" s="5"/>
      <c r="AD1090" s="5"/>
      <c r="AE1090" s="5"/>
      <c r="AF1090" s="5"/>
      <c r="AG1090" s="5"/>
      <c r="AH1090" s="5"/>
      <c r="AI1090" s="5"/>
      <c r="AJ1090" s="5"/>
      <c r="AK1090" s="5"/>
      <c r="AL1090" s="5"/>
      <c r="AM1090" s="5"/>
      <c r="AN1090" s="5"/>
      <c r="AO1090" s="481"/>
      <c r="AP1090" s="269"/>
      <c r="AQ1090" s="269"/>
      <c r="AR1090" s="600"/>
      <c r="AS1090" s="269"/>
      <c r="AT1090" s="598" t="str">
        <f t="shared" si="452"/>
        <v/>
      </c>
      <c r="AU1090" s="598" t="str">
        <f t="shared" si="452"/>
        <v/>
      </c>
      <c r="AV1090" s="269"/>
      <c r="AW1090" s="598" t="str">
        <f t="shared" si="441"/>
        <v/>
      </c>
      <c r="AX1090" s="598" t="str">
        <f t="shared" si="441"/>
        <v/>
      </c>
      <c r="AY1090" s="269"/>
      <c r="AZ1090" s="598" t="str">
        <f t="shared" si="442"/>
        <v/>
      </c>
      <c r="BA1090" s="598" t="str">
        <f t="shared" si="442"/>
        <v/>
      </c>
      <c r="BB1090" s="269"/>
      <c r="BC1090" s="598" t="str">
        <f t="shared" si="443"/>
        <v/>
      </c>
      <c r="BD1090" s="598" t="str">
        <f t="shared" si="443"/>
        <v/>
      </c>
      <c r="BE1090" s="269"/>
      <c r="BF1090" s="598" t="str">
        <f t="shared" si="444"/>
        <v/>
      </c>
      <c r="BG1090" s="598" t="str">
        <f t="shared" si="444"/>
        <v/>
      </c>
      <c r="BH1090" s="269"/>
      <c r="BI1090" s="598" t="str">
        <f t="shared" si="445"/>
        <v/>
      </c>
      <c r="BJ1090" s="598" t="str">
        <f t="shared" si="445"/>
        <v/>
      </c>
      <c r="BK1090" s="269"/>
      <c r="BL1090" s="598" t="str">
        <f t="shared" si="446"/>
        <v/>
      </c>
      <c r="BM1090" s="598" t="str">
        <f t="shared" si="446"/>
        <v/>
      </c>
      <c r="BN1090" s="269"/>
      <c r="BO1090" s="598" t="str">
        <f t="shared" si="447"/>
        <v/>
      </c>
      <c r="BP1090" s="598" t="str">
        <f t="shared" si="447"/>
        <v/>
      </c>
      <c r="BQ1090" s="269"/>
      <c r="BR1090" s="598" t="str">
        <f t="shared" si="448"/>
        <v/>
      </c>
      <c r="BS1090" s="598" t="str">
        <f t="shared" si="448"/>
        <v/>
      </c>
      <c r="BT1090" s="269"/>
      <c r="BU1090" s="598" t="str">
        <f t="shared" si="449"/>
        <v/>
      </c>
      <c r="BV1090" s="598" t="str">
        <f t="shared" si="449"/>
        <v/>
      </c>
      <c r="BW1090" s="269"/>
      <c r="BX1090" s="481"/>
    </row>
    <row r="1091" spans="1:76" s="2" customFormat="1" ht="14">
      <c r="A1091" s="159">
        <v>11</v>
      </c>
      <c r="B1091" s="301" t="str">
        <f t="shared" si="439"/>
        <v xml:space="preserve">: </v>
      </c>
      <c r="C1091" s="168"/>
      <c r="D1091" s="162"/>
      <c r="E1091" s="162"/>
      <c r="F1091" s="169"/>
      <c r="G1091" s="161"/>
      <c r="H1091" s="162"/>
      <c r="I1091" s="162"/>
      <c r="J1091" s="170"/>
      <c r="K1091" s="170"/>
      <c r="L1091" s="170"/>
      <c r="M1091" s="664"/>
      <c r="N1091" s="163"/>
      <c r="O1091" s="163"/>
      <c r="P1091" s="165"/>
      <c r="Q1091" s="365"/>
      <c r="R1091" s="259" t="str">
        <f t="shared" si="450"/>
        <v/>
      </c>
      <c r="S1091" s="260" t="str">
        <f>IF(R1091="","",IF(R1109="Y",T1091,IF(R1091&gt;=R1101-$AA$35*R1105,IF(R1091&lt;=R1101+$AA$35*R1105,R1091,""),"")))</f>
        <v/>
      </c>
      <c r="T1091" s="259" t="str">
        <f t="shared" si="451"/>
        <v/>
      </c>
      <c r="U1091" s="259" t="str">
        <f t="shared" si="440"/>
        <v/>
      </c>
      <c r="V1091" s="39"/>
      <c r="W1091" s="39"/>
      <c r="Y1091" s="526"/>
      <c r="Z1091" s="5"/>
      <c r="AA1091" s="5"/>
      <c r="AB1091" s="5"/>
      <c r="AC1091" s="5"/>
      <c r="AD1091" s="5"/>
      <c r="AE1091" s="5"/>
      <c r="AF1091" s="5"/>
      <c r="AG1091" s="5"/>
      <c r="AH1091" s="5"/>
      <c r="AI1091" s="5"/>
      <c r="AJ1091" s="5"/>
      <c r="AK1091" s="5"/>
      <c r="AL1091" s="5"/>
      <c r="AM1091" s="5"/>
      <c r="AN1091" s="5"/>
      <c r="AO1091" s="481"/>
      <c r="AP1091" s="269"/>
      <c r="AQ1091" s="269"/>
      <c r="AR1091" s="600"/>
      <c r="AS1091" s="269"/>
      <c r="AT1091" s="598" t="str">
        <f t="shared" si="452"/>
        <v/>
      </c>
      <c r="AU1091" s="598" t="str">
        <f t="shared" si="452"/>
        <v/>
      </c>
      <c r="AV1091" s="269"/>
      <c r="AW1091" s="598" t="str">
        <f t="shared" si="441"/>
        <v/>
      </c>
      <c r="AX1091" s="598" t="str">
        <f t="shared" si="441"/>
        <v/>
      </c>
      <c r="AY1091" s="269"/>
      <c r="AZ1091" s="598" t="str">
        <f t="shared" si="442"/>
        <v/>
      </c>
      <c r="BA1091" s="598" t="str">
        <f t="shared" si="442"/>
        <v/>
      </c>
      <c r="BB1091" s="269"/>
      <c r="BC1091" s="598" t="str">
        <f t="shared" si="443"/>
        <v/>
      </c>
      <c r="BD1091" s="598" t="str">
        <f t="shared" si="443"/>
        <v/>
      </c>
      <c r="BE1091" s="269"/>
      <c r="BF1091" s="598" t="str">
        <f t="shared" si="444"/>
        <v/>
      </c>
      <c r="BG1091" s="598" t="str">
        <f t="shared" si="444"/>
        <v/>
      </c>
      <c r="BH1091" s="269"/>
      <c r="BI1091" s="598" t="str">
        <f t="shared" si="445"/>
        <v/>
      </c>
      <c r="BJ1091" s="598" t="str">
        <f t="shared" si="445"/>
        <v/>
      </c>
      <c r="BK1091" s="269"/>
      <c r="BL1091" s="598" t="str">
        <f t="shared" si="446"/>
        <v/>
      </c>
      <c r="BM1091" s="598" t="str">
        <f t="shared" si="446"/>
        <v/>
      </c>
      <c r="BN1091" s="269"/>
      <c r="BO1091" s="598" t="str">
        <f t="shared" si="447"/>
        <v/>
      </c>
      <c r="BP1091" s="598" t="str">
        <f t="shared" si="447"/>
        <v/>
      </c>
      <c r="BQ1091" s="269"/>
      <c r="BR1091" s="598" t="str">
        <f t="shared" si="448"/>
        <v/>
      </c>
      <c r="BS1091" s="598" t="str">
        <f t="shared" si="448"/>
        <v/>
      </c>
      <c r="BT1091" s="269"/>
      <c r="BU1091" s="598" t="str">
        <f t="shared" si="449"/>
        <v/>
      </c>
      <c r="BV1091" s="598" t="str">
        <f t="shared" si="449"/>
        <v/>
      </c>
      <c r="BW1091" s="269"/>
      <c r="BX1091" s="481"/>
    </row>
    <row r="1092" spans="1:76" s="2" customFormat="1" ht="14">
      <c r="A1092" s="159">
        <v>12</v>
      </c>
      <c r="B1092" s="301" t="str">
        <f t="shared" si="439"/>
        <v xml:space="preserve">: </v>
      </c>
      <c r="C1092" s="169"/>
      <c r="D1092" s="169"/>
      <c r="E1092" s="169"/>
      <c r="F1092" s="169"/>
      <c r="G1092" s="161"/>
      <c r="H1092" s="162"/>
      <c r="I1092" s="162"/>
      <c r="J1092" s="170"/>
      <c r="K1092" s="170"/>
      <c r="L1092" s="170"/>
      <c r="M1092" s="664"/>
      <c r="N1092" s="163"/>
      <c r="O1092" s="163"/>
      <c r="P1092" s="165"/>
      <c r="Q1092" s="365"/>
      <c r="R1092" s="259" t="str">
        <f t="shared" si="450"/>
        <v/>
      </c>
      <c r="S1092" s="260" t="str">
        <f>IF(R1092="","",IF(R1109="Y",T1092,IF(R1092&gt;=R1101-$AA$35*R1105,IF(R1092&lt;=R1101+$AA$35*R1105,R1092,""),"")))</f>
        <v/>
      </c>
      <c r="T1092" s="259" t="str">
        <f t="shared" si="451"/>
        <v/>
      </c>
      <c r="U1092" s="259" t="str">
        <f t="shared" si="440"/>
        <v/>
      </c>
      <c r="V1092" s="39"/>
      <c r="W1092" s="39"/>
      <c r="Y1092" s="526"/>
      <c r="Z1092" s="5"/>
      <c r="AA1092" s="5"/>
      <c r="AB1092" s="5"/>
      <c r="AC1092" s="5"/>
      <c r="AD1092" s="5"/>
      <c r="AE1092" s="5"/>
      <c r="AF1092" s="5"/>
      <c r="AG1092" s="5"/>
      <c r="AH1092" s="5"/>
      <c r="AI1092" s="5"/>
      <c r="AJ1092" s="5"/>
      <c r="AK1092" s="5"/>
      <c r="AL1092" s="5"/>
      <c r="AM1092" s="5"/>
      <c r="AN1092" s="5"/>
      <c r="AO1092" s="481"/>
      <c r="AP1092" s="269"/>
      <c r="AQ1092" s="269"/>
      <c r="AR1092" s="600"/>
      <c r="AS1092" s="269"/>
      <c r="AT1092" s="598" t="str">
        <f t="shared" si="452"/>
        <v/>
      </c>
      <c r="AU1092" s="598" t="str">
        <f t="shared" si="452"/>
        <v/>
      </c>
      <c r="AV1092" s="269"/>
      <c r="AW1092" s="598" t="str">
        <f t="shared" si="441"/>
        <v/>
      </c>
      <c r="AX1092" s="598" t="str">
        <f t="shared" si="441"/>
        <v/>
      </c>
      <c r="AY1092" s="269"/>
      <c r="AZ1092" s="598" t="str">
        <f t="shared" si="442"/>
        <v/>
      </c>
      <c r="BA1092" s="598" t="str">
        <f t="shared" si="442"/>
        <v/>
      </c>
      <c r="BB1092" s="269"/>
      <c r="BC1092" s="598" t="str">
        <f t="shared" si="443"/>
        <v/>
      </c>
      <c r="BD1092" s="598" t="str">
        <f t="shared" si="443"/>
        <v/>
      </c>
      <c r="BE1092" s="269"/>
      <c r="BF1092" s="598" t="str">
        <f t="shared" si="444"/>
        <v/>
      </c>
      <c r="BG1092" s="598" t="str">
        <f t="shared" si="444"/>
        <v/>
      </c>
      <c r="BH1092" s="269"/>
      <c r="BI1092" s="598" t="str">
        <f t="shared" si="445"/>
        <v/>
      </c>
      <c r="BJ1092" s="598" t="str">
        <f t="shared" si="445"/>
        <v/>
      </c>
      <c r="BK1092" s="269"/>
      <c r="BL1092" s="598" t="str">
        <f t="shared" si="446"/>
        <v/>
      </c>
      <c r="BM1092" s="598" t="str">
        <f t="shared" si="446"/>
        <v/>
      </c>
      <c r="BN1092" s="269"/>
      <c r="BO1092" s="598" t="str">
        <f t="shared" si="447"/>
        <v/>
      </c>
      <c r="BP1092" s="598" t="str">
        <f t="shared" si="447"/>
        <v/>
      </c>
      <c r="BQ1092" s="269"/>
      <c r="BR1092" s="598" t="str">
        <f t="shared" si="448"/>
        <v/>
      </c>
      <c r="BS1092" s="598" t="str">
        <f t="shared" si="448"/>
        <v/>
      </c>
      <c r="BT1092" s="269"/>
      <c r="BU1092" s="598" t="str">
        <f t="shared" si="449"/>
        <v/>
      </c>
      <c r="BV1092" s="598" t="str">
        <f t="shared" si="449"/>
        <v/>
      </c>
      <c r="BW1092" s="269"/>
      <c r="BX1092" s="481"/>
    </row>
    <row r="1093" spans="1:76" s="2" customFormat="1" ht="14">
      <c r="A1093" s="159">
        <v>13</v>
      </c>
      <c r="B1093" s="301" t="str">
        <f t="shared" si="439"/>
        <v xml:space="preserve">: </v>
      </c>
      <c r="C1093" s="169"/>
      <c r="D1093" s="169"/>
      <c r="E1093" s="169"/>
      <c r="F1093" s="169"/>
      <c r="G1093" s="161"/>
      <c r="H1093" s="162"/>
      <c r="I1093" s="162"/>
      <c r="J1093" s="170"/>
      <c r="K1093" s="170"/>
      <c r="L1093" s="170"/>
      <c r="M1093" s="664"/>
      <c r="N1093" s="163"/>
      <c r="O1093" s="163"/>
      <c r="P1093" s="165"/>
      <c r="Q1093" s="365"/>
      <c r="R1093" s="259" t="str">
        <f t="shared" si="450"/>
        <v/>
      </c>
      <c r="S1093" s="260" t="str">
        <f>IF(R1093="","",IF(R1109="Y",T1093,IF(R1093&gt;=R1101-$AA$35*R1105,IF(R1093&lt;=R1101+$AA$35*R1105,R1093,""),"")))</f>
        <v/>
      </c>
      <c r="T1093" s="259" t="str">
        <f t="shared" si="451"/>
        <v/>
      </c>
      <c r="U1093" s="259" t="str">
        <f t="shared" si="440"/>
        <v/>
      </c>
      <c r="V1093" s="39"/>
      <c r="W1093" s="39"/>
      <c r="Y1093" s="526"/>
      <c r="Z1093" s="5"/>
      <c r="AA1093" s="5"/>
      <c r="AB1093" s="5"/>
      <c r="AC1093" s="5"/>
      <c r="AD1093" s="5"/>
      <c r="AE1093" s="5"/>
      <c r="AF1093" s="5"/>
      <c r="AG1093" s="5"/>
      <c r="AH1093" s="5"/>
      <c r="AI1093" s="5"/>
      <c r="AJ1093" s="5"/>
      <c r="AK1093" s="5"/>
      <c r="AL1093" s="5"/>
      <c r="AM1093" s="5"/>
      <c r="AN1093" s="5"/>
      <c r="AO1093" s="481"/>
      <c r="AP1093" s="269"/>
      <c r="AQ1093" s="269"/>
      <c r="AR1093" s="600"/>
      <c r="AS1093" s="269"/>
      <c r="AT1093" s="598" t="str">
        <f t="shared" si="452"/>
        <v/>
      </c>
      <c r="AU1093" s="598" t="str">
        <f t="shared" si="452"/>
        <v/>
      </c>
      <c r="AV1093" s="269"/>
      <c r="AW1093" s="598" t="str">
        <f t="shared" si="441"/>
        <v/>
      </c>
      <c r="AX1093" s="598" t="str">
        <f t="shared" si="441"/>
        <v/>
      </c>
      <c r="AY1093" s="269"/>
      <c r="AZ1093" s="598" t="str">
        <f t="shared" si="442"/>
        <v/>
      </c>
      <c r="BA1093" s="598" t="str">
        <f t="shared" si="442"/>
        <v/>
      </c>
      <c r="BB1093" s="269"/>
      <c r="BC1093" s="598" t="str">
        <f t="shared" si="443"/>
        <v/>
      </c>
      <c r="BD1093" s="598" t="str">
        <f t="shared" si="443"/>
        <v/>
      </c>
      <c r="BE1093" s="269"/>
      <c r="BF1093" s="598" t="str">
        <f t="shared" si="444"/>
        <v/>
      </c>
      <c r="BG1093" s="598" t="str">
        <f t="shared" si="444"/>
        <v/>
      </c>
      <c r="BH1093" s="269"/>
      <c r="BI1093" s="598" t="str">
        <f t="shared" si="445"/>
        <v/>
      </c>
      <c r="BJ1093" s="598" t="str">
        <f t="shared" si="445"/>
        <v/>
      </c>
      <c r="BK1093" s="269"/>
      <c r="BL1093" s="598" t="str">
        <f t="shared" si="446"/>
        <v/>
      </c>
      <c r="BM1093" s="598" t="str">
        <f t="shared" si="446"/>
        <v/>
      </c>
      <c r="BN1093" s="269"/>
      <c r="BO1093" s="598" t="str">
        <f t="shared" si="447"/>
        <v/>
      </c>
      <c r="BP1093" s="598" t="str">
        <f t="shared" si="447"/>
        <v/>
      </c>
      <c r="BQ1093" s="269"/>
      <c r="BR1093" s="598" t="str">
        <f t="shared" si="448"/>
        <v/>
      </c>
      <c r="BS1093" s="598" t="str">
        <f t="shared" si="448"/>
        <v/>
      </c>
      <c r="BT1093" s="269"/>
      <c r="BU1093" s="598" t="str">
        <f t="shared" si="449"/>
        <v/>
      </c>
      <c r="BV1093" s="598" t="str">
        <f t="shared" si="449"/>
        <v/>
      </c>
      <c r="BW1093" s="269"/>
      <c r="BX1093" s="481"/>
    </row>
    <row r="1094" spans="1:76" s="2" customFormat="1" ht="14">
      <c r="A1094" s="159">
        <v>14</v>
      </c>
      <c r="B1094" s="301" t="str">
        <f t="shared" si="439"/>
        <v xml:space="preserve">: </v>
      </c>
      <c r="C1094" s="169"/>
      <c r="D1094" s="169"/>
      <c r="E1094" s="169"/>
      <c r="F1094" s="169"/>
      <c r="G1094" s="161"/>
      <c r="H1094" s="162"/>
      <c r="I1094" s="162"/>
      <c r="J1094" s="170"/>
      <c r="K1094" s="170"/>
      <c r="L1094" s="170"/>
      <c r="M1094" s="664"/>
      <c r="N1094" s="163"/>
      <c r="O1094" s="163"/>
      <c r="P1094" s="165"/>
      <c r="Q1094" s="365"/>
      <c r="R1094" s="259" t="str">
        <f t="shared" si="450"/>
        <v/>
      </c>
      <c r="S1094" s="260" t="str">
        <f>IF(R1094="","",IF(R1109="Y",T1094,IF(R1094&gt;=R1101-$AA$35*R1105,IF(R1094&lt;=R1101+$AA$35*R1105,R1094,""),"")))</f>
        <v/>
      </c>
      <c r="T1094" s="259" t="str">
        <f t="shared" si="451"/>
        <v/>
      </c>
      <c r="U1094" s="259" t="str">
        <f t="shared" si="440"/>
        <v/>
      </c>
      <c r="V1094" s="39"/>
      <c r="W1094" s="39"/>
      <c r="Y1094" s="526"/>
      <c r="Z1094" s="5"/>
      <c r="AA1094" s="5"/>
      <c r="AB1094" s="5"/>
      <c r="AC1094" s="5"/>
      <c r="AD1094" s="5"/>
      <c r="AE1094" s="5"/>
      <c r="AF1094" s="5"/>
      <c r="AG1094" s="5"/>
      <c r="AH1094" s="5"/>
      <c r="AI1094" s="5"/>
      <c r="AJ1094" s="5"/>
      <c r="AK1094" s="5"/>
      <c r="AL1094" s="5"/>
      <c r="AM1094" s="5"/>
      <c r="AN1094" s="5"/>
      <c r="AO1094" s="481"/>
      <c r="AP1094" s="269"/>
      <c r="AQ1094" s="269"/>
      <c r="AR1094" s="600"/>
      <c r="AS1094" s="269"/>
      <c r="AT1094" s="598" t="str">
        <f t="shared" si="452"/>
        <v/>
      </c>
      <c r="AU1094" s="598" t="str">
        <f t="shared" si="452"/>
        <v/>
      </c>
      <c r="AV1094" s="269"/>
      <c r="AW1094" s="598" t="str">
        <f t="shared" si="441"/>
        <v/>
      </c>
      <c r="AX1094" s="598" t="str">
        <f t="shared" si="441"/>
        <v/>
      </c>
      <c r="AY1094" s="269"/>
      <c r="AZ1094" s="598" t="str">
        <f t="shared" si="442"/>
        <v/>
      </c>
      <c r="BA1094" s="598" t="str">
        <f t="shared" si="442"/>
        <v/>
      </c>
      <c r="BB1094" s="269"/>
      <c r="BC1094" s="598" t="str">
        <f t="shared" si="443"/>
        <v/>
      </c>
      <c r="BD1094" s="598" t="str">
        <f t="shared" si="443"/>
        <v/>
      </c>
      <c r="BE1094" s="269"/>
      <c r="BF1094" s="598" t="str">
        <f t="shared" si="444"/>
        <v/>
      </c>
      <c r="BG1094" s="598" t="str">
        <f t="shared" si="444"/>
        <v/>
      </c>
      <c r="BH1094" s="269"/>
      <c r="BI1094" s="598" t="str">
        <f t="shared" si="445"/>
        <v/>
      </c>
      <c r="BJ1094" s="598" t="str">
        <f t="shared" si="445"/>
        <v/>
      </c>
      <c r="BK1094" s="269"/>
      <c r="BL1094" s="598" t="str">
        <f t="shared" si="446"/>
        <v/>
      </c>
      <c r="BM1094" s="598" t="str">
        <f t="shared" si="446"/>
        <v/>
      </c>
      <c r="BN1094" s="269"/>
      <c r="BO1094" s="598" t="str">
        <f t="shared" si="447"/>
        <v/>
      </c>
      <c r="BP1094" s="598" t="str">
        <f t="shared" si="447"/>
        <v/>
      </c>
      <c r="BQ1094" s="269"/>
      <c r="BR1094" s="598" t="str">
        <f t="shared" si="448"/>
        <v/>
      </c>
      <c r="BS1094" s="598" t="str">
        <f t="shared" si="448"/>
        <v/>
      </c>
      <c r="BT1094" s="269"/>
      <c r="BU1094" s="598" t="str">
        <f t="shared" si="449"/>
        <v/>
      </c>
      <c r="BV1094" s="598" t="str">
        <f t="shared" si="449"/>
        <v/>
      </c>
      <c r="BW1094" s="269"/>
      <c r="BX1094" s="481"/>
    </row>
    <row r="1095" spans="1:76" s="2" customFormat="1" ht="14">
      <c r="A1095" s="159">
        <v>15</v>
      </c>
      <c r="B1095" s="301" t="str">
        <f t="shared" si="439"/>
        <v xml:space="preserve">: </v>
      </c>
      <c r="C1095" s="169"/>
      <c r="D1095" s="169"/>
      <c r="E1095" s="169"/>
      <c r="F1095" s="169"/>
      <c r="G1095" s="161"/>
      <c r="H1095" s="162"/>
      <c r="I1095" s="162"/>
      <c r="J1095" s="170"/>
      <c r="K1095" s="170"/>
      <c r="L1095" s="170"/>
      <c r="M1095" s="664"/>
      <c r="N1095" s="163"/>
      <c r="O1095" s="163"/>
      <c r="P1095" s="165"/>
      <c r="Q1095" s="365"/>
      <c r="R1095" s="259" t="str">
        <f t="shared" si="450"/>
        <v/>
      </c>
      <c r="S1095" s="260" t="str">
        <f>IF(R1095="","",IF(R1109="Y",T1095,IF(R1095&gt;=R1101-$AA$35*R1105,IF(R1095&lt;=R1101+$AA$35*R1105,R1095,""),"")))</f>
        <v/>
      </c>
      <c r="T1095" s="259" t="str">
        <f t="shared" si="451"/>
        <v/>
      </c>
      <c r="U1095" s="259" t="str">
        <f t="shared" si="440"/>
        <v/>
      </c>
      <c r="V1095" s="39"/>
      <c r="W1095" s="39"/>
      <c r="Y1095" s="526"/>
      <c r="Z1095" s="5"/>
      <c r="AA1095" s="5"/>
      <c r="AB1095" s="5"/>
      <c r="AC1095" s="5"/>
      <c r="AD1095" s="5"/>
      <c r="AE1095" s="5"/>
      <c r="AF1095" s="5"/>
      <c r="AG1095" s="5"/>
      <c r="AH1095" s="5"/>
      <c r="AI1095" s="5"/>
      <c r="AJ1095" s="5"/>
      <c r="AK1095" s="5"/>
      <c r="AL1095" s="5"/>
      <c r="AM1095" s="5"/>
      <c r="AN1095" s="5"/>
      <c r="AO1095" s="481"/>
      <c r="AP1095" s="269"/>
      <c r="AQ1095" s="269"/>
      <c r="AR1095" s="600"/>
      <c r="AS1095" s="269"/>
      <c r="AT1095" s="598" t="str">
        <f t="shared" si="452"/>
        <v/>
      </c>
      <c r="AU1095" s="598" t="str">
        <f t="shared" si="452"/>
        <v/>
      </c>
      <c r="AV1095" s="269"/>
      <c r="AW1095" s="598" t="str">
        <f t="shared" si="441"/>
        <v/>
      </c>
      <c r="AX1095" s="598" t="str">
        <f t="shared" si="441"/>
        <v/>
      </c>
      <c r="AY1095" s="269"/>
      <c r="AZ1095" s="598" t="str">
        <f t="shared" si="442"/>
        <v/>
      </c>
      <c r="BA1095" s="598" t="str">
        <f t="shared" si="442"/>
        <v/>
      </c>
      <c r="BB1095" s="269"/>
      <c r="BC1095" s="598" t="str">
        <f t="shared" si="443"/>
        <v/>
      </c>
      <c r="BD1095" s="598" t="str">
        <f t="shared" si="443"/>
        <v/>
      </c>
      <c r="BE1095" s="269"/>
      <c r="BF1095" s="598" t="str">
        <f t="shared" si="444"/>
        <v/>
      </c>
      <c r="BG1095" s="598" t="str">
        <f t="shared" si="444"/>
        <v/>
      </c>
      <c r="BH1095" s="269"/>
      <c r="BI1095" s="598" t="str">
        <f t="shared" si="445"/>
        <v/>
      </c>
      <c r="BJ1095" s="598" t="str">
        <f t="shared" si="445"/>
        <v/>
      </c>
      <c r="BK1095" s="269"/>
      <c r="BL1095" s="598" t="str">
        <f t="shared" si="446"/>
        <v/>
      </c>
      <c r="BM1095" s="598" t="str">
        <f t="shared" si="446"/>
        <v/>
      </c>
      <c r="BN1095" s="269"/>
      <c r="BO1095" s="598" t="str">
        <f t="shared" si="447"/>
        <v/>
      </c>
      <c r="BP1095" s="598" t="str">
        <f t="shared" si="447"/>
        <v/>
      </c>
      <c r="BQ1095" s="269"/>
      <c r="BR1095" s="598" t="str">
        <f t="shared" si="448"/>
        <v/>
      </c>
      <c r="BS1095" s="598" t="str">
        <f t="shared" si="448"/>
        <v/>
      </c>
      <c r="BT1095" s="269"/>
      <c r="BU1095" s="598" t="str">
        <f t="shared" si="449"/>
        <v/>
      </c>
      <c r="BV1095" s="598" t="str">
        <f t="shared" si="449"/>
        <v/>
      </c>
      <c r="BW1095" s="269"/>
      <c r="BX1095" s="481"/>
    </row>
    <row r="1096" spans="1:76" s="2" customFormat="1" ht="14">
      <c r="A1096" s="159">
        <v>16</v>
      </c>
      <c r="B1096" s="301" t="str">
        <f t="shared" si="439"/>
        <v xml:space="preserve">: </v>
      </c>
      <c r="C1096" s="169"/>
      <c r="D1096" s="169"/>
      <c r="E1096" s="169"/>
      <c r="F1096" s="169"/>
      <c r="G1096" s="161"/>
      <c r="H1096" s="162"/>
      <c r="I1096" s="162"/>
      <c r="J1096" s="170"/>
      <c r="K1096" s="170"/>
      <c r="L1096" s="170"/>
      <c r="M1096" s="664"/>
      <c r="N1096" s="163"/>
      <c r="O1096" s="163"/>
      <c r="P1096" s="165"/>
      <c r="Q1096" s="365"/>
      <c r="R1096" s="259" t="str">
        <f t="shared" si="450"/>
        <v/>
      </c>
      <c r="S1096" s="260" t="str">
        <f>IF(R1096="","",IF(R1109="Y",T1096,IF(R1096&gt;=R1101-$AA$35*R1105,IF(R1096&lt;=R1101+$AA$35*R1105,R1096,""),"")))</f>
        <v/>
      </c>
      <c r="T1096" s="259" t="str">
        <f t="shared" si="451"/>
        <v/>
      </c>
      <c r="U1096" s="259" t="str">
        <f t="shared" si="440"/>
        <v/>
      </c>
      <c r="V1096" s="39"/>
      <c r="W1096" s="39"/>
      <c r="Y1096" s="526"/>
      <c r="Z1096" s="5"/>
      <c r="AA1096" s="5"/>
      <c r="AB1096" s="5"/>
      <c r="AC1096" s="5"/>
      <c r="AD1096" s="5"/>
      <c r="AE1096" s="5"/>
      <c r="AF1096" s="5"/>
      <c r="AG1096" s="5"/>
      <c r="AH1096" s="5"/>
      <c r="AI1096" s="5"/>
      <c r="AJ1096" s="5"/>
      <c r="AK1096" s="5"/>
      <c r="AL1096" s="5"/>
      <c r="AM1096" s="5"/>
      <c r="AN1096" s="5"/>
      <c r="AO1096" s="481"/>
      <c r="AP1096" s="269"/>
      <c r="AQ1096" s="269"/>
      <c r="AR1096" s="600"/>
      <c r="AS1096" s="269"/>
      <c r="AT1096" s="598" t="str">
        <f t="shared" si="452"/>
        <v/>
      </c>
      <c r="AU1096" s="598" t="str">
        <f t="shared" si="452"/>
        <v/>
      </c>
      <c r="AV1096" s="269"/>
      <c r="AW1096" s="598" t="str">
        <f t="shared" si="441"/>
        <v/>
      </c>
      <c r="AX1096" s="598" t="str">
        <f t="shared" si="441"/>
        <v/>
      </c>
      <c r="AY1096" s="269"/>
      <c r="AZ1096" s="598" t="str">
        <f t="shared" si="442"/>
        <v/>
      </c>
      <c r="BA1096" s="598" t="str">
        <f t="shared" si="442"/>
        <v/>
      </c>
      <c r="BB1096" s="269"/>
      <c r="BC1096" s="598" t="str">
        <f t="shared" si="443"/>
        <v/>
      </c>
      <c r="BD1096" s="598" t="str">
        <f t="shared" si="443"/>
        <v/>
      </c>
      <c r="BE1096" s="269"/>
      <c r="BF1096" s="598" t="str">
        <f t="shared" si="444"/>
        <v/>
      </c>
      <c r="BG1096" s="598" t="str">
        <f t="shared" si="444"/>
        <v/>
      </c>
      <c r="BH1096" s="269"/>
      <c r="BI1096" s="598" t="str">
        <f t="shared" si="445"/>
        <v/>
      </c>
      <c r="BJ1096" s="598" t="str">
        <f t="shared" si="445"/>
        <v/>
      </c>
      <c r="BK1096" s="269"/>
      <c r="BL1096" s="598" t="str">
        <f t="shared" si="446"/>
        <v/>
      </c>
      <c r="BM1096" s="598" t="str">
        <f t="shared" si="446"/>
        <v/>
      </c>
      <c r="BN1096" s="269"/>
      <c r="BO1096" s="598" t="str">
        <f t="shared" si="447"/>
        <v/>
      </c>
      <c r="BP1096" s="598" t="str">
        <f t="shared" si="447"/>
        <v/>
      </c>
      <c r="BQ1096" s="269"/>
      <c r="BR1096" s="598" t="str">
        <f t="shared" si="448"/>
        <v/>
      </c>
      <c r="BS1096" s="598" t="str">
        <f t="shared" si="448"/>
        <v/>
      </c>
      <c r="BT1096" s="269"/>
      <c r="BU1096" s="598" t="str">
        <f t="shared" si="449"/>
        <v/>
      </c>
      <c r="BV1096" s="598" t="str">
        <f t="shared" si="449"/>
        <v/>
      </c>
      <c r="BW1096" s="269"/>
      <c r="BX1096" s="481"/>
    </row>
    <row r="1097" spans="1:76" s="2" customFormat="1" ht="14">
      <c r="A1097" s="159">
        <v>17</v>
      </c>
      <c r="B1097" s="301" t="str">
        <f t="shared" si="439"/>
        <v xml:space="preserve">: </v>
      </c>
      <c r="C1097" s="168"/>
      <c r="D1097" s="162"/>
      <c r="E1097" s="162"/>
      <c r="F1097" s="169"/>
      <c r="G1097" s="161"/>
      <c r="H1097" s="162"/>
      <c r="I1097" s="162"/>
      <c r="J1097" s="170"/>
      <c r="K1097" s="170"/>
      <c r="L1097" s="170"/>
      <c r="M1097" s="664"/>
      <c r="N1097" s="163"/>
      <c r="O1097" s="163"/>
      <c r="P1097" s="165"/>
      <c r="Q1097" s="365"/>
      <c r="R1097" s="259" t="str">
        <f t="shared" si="450"/>
        <v/>
      </c>
      <c r="S1097" s="260" t="str">
        <f>IF(R1097="","",IF(R1109="Y",T1097,IF(R1097&gt;=R1101-$AA$35*R1105,IF(R1097&lt;=R1101+$AA$35*R1105,R1097,""),"")))</f>
        <v/>
      </c>
      <c r="T1097" s="259" t="str">
        <f t="shared" si="451"/>
        <v/>
      </c>
      <c r="U1097" s="259" t="str">
        <f t="shared" si="440"/>
        <v/>
      </c>
      <c r="V1097" s="39"/>
      <c r="W1097" s="39"/>
      <c r="Y1097" s="526"/>
      <c r="Z1097" s="5"/>
      <c r="AA1097" s="5"/>
      <c r="AB1097" s="5"/>
      <c r="AC1097" s="5"/>
      <c r="AD1097" s="5"/>
      <c r="AE1097" s="5"/>
      <c r="AF1097" s="5"/>
      <c r="AG1097" s="5"/>
      <c r="AH1097" s="5"/>
      <c r="AI1097" s="5"/>
      <c r="AJ1097" s="5"/>
      <c r="AK1097" s="5"/>
      <c r="AL1097" s="5"/>
      <c r="AM1097" s="5"/>
      <c r="AN1097" s="5"/>
      <c r="AO1097" s="481"/>
      <c r="AP1097" s="269"/>
      <c r="AQ1097" s="269"/>
      <c r="AR1097" s="600"/>
      <c r="AS1097" s="269"/>
      <c r="AT1097" s="598" t="str">
        <f t="shared" si="452"/>
        <v/>
      </c>
      <c r="AU1097" s="598" t="str">
        <f t="shared" si="452"/>
        <v/>
      </c>
      <c r="AV1097" s="269"/>
      <c r="AW1097" s="598" t="str">
        <f t="shared" si="441"/>
        <v/>
      </c>
      <c r="AX1097" s="598" t="str">
        <f t="shared" si="441"/>
        <v/>
      </c>
      <c r="AY1097" s="269"/>
      <c r="AZ1097" s="598" t="str">
        <f t="shared" si="442"/>
        <v/>
      </c>
      <c r="BA1097" s="598" t="str">
        <f t="shared" si="442"/>
        <v/>
      </c>
      <c r="BB1097" s="269"/>
      <c r="BC1097" s="598" t="str">
        <f t="shared" si="443"/>
        <v/>
      </c>
      <c r="BD1097" s="598" t="str">
        <f t="shared" si="443"/>
        <v/>
      </c>
      <c r="BE1097" s="269"/>
      <c r="BF1097" s="598" t="str">
        <f t="shared" si="444"/>
        <v/>
      </c>
      <c r="BG1097" s="598" t="str">
        <f t="shared" si="444"/>
        <v/>
      </c>
      <c r="BH1097" s="269"/>
      <c r="BI1097" s="598" t="str">
        <f t="shared" si="445"/>
        <v/>
      </c>
      <c r="BJ1097" s="598" t="str">
        <f t="shared" si="445"/>
        <v/>
      </c>
      <c r="BK1097" s="269"/>
      <c r="BL1097" s="598" t="str">
        <f t="shared" si="446"/>
        <v/>
      </c>
      <c r="BM1097" s="598" t="str">
        <f t="shared" si="446"/>
        <v/>
      </c>
      <c r="BN1097" s="269"/>
      <c r="BO1097" s="598" t="str">
        <f t="shared" si="447"/>
        <v/>
      </c>
      <c r="BP1097" s="598" t="str">
        <f t="shared" si="447"/>
        <v/>
      </c>
      <c r="BQ1097" s="269"/>
      <c r="BR1097" s="598" t="str">
        <f t="shared" si="448"/>
        <v/>
      </c>
      <c r="BS1097" s="598" t="str">
        <f t="shared" si="448"/>
        <v/>
      </c>
      <c r="BT1097" s="269"/>
      <c r="BU1097" s="598" t="str">
        <f t="shared" si="449"/>
        <v/>
      </c>
      <c r="BV1097" s="598" t="str">
        <f t="shared" si="449"/>
        <v/>
      </c>
      <c r="BW1097" s="269"/>
      <c r="BX1097" s="481"/>
    </row>
    <row r="1098" spans="1:76" s="2" customFormat="1" ht="14">
      <c r="A1098" s="159">
        <v>18</v>
      </c>
      <c r="B1098" s="301" t="str">
        <f t="shared" si="439"/>
        <v xml:space="preserve">: </v>
      </c>
      <c r="C1098" s="168"/>
      <c r="D1098" s="162"/>
      <c r="E1098" s="162"/>
      <c r="F1098" s="169"/>
      <c r="G1098" s="161"/>
      <c r="H1098" s="162"/>
      <c r="I1098" s="162"/>
      <c r="J1098" s="170"/>
      <c r="K1098" s="170"/>
      <c r="L1098" s="170"/>
      <c r="M1098" s="664"/>
      <c r="N1098" s="163"/>
      <c r="O1098" s="163"/>
      <c r="P1098" s="165"/>
      <c r="Q1098" s="365"/>
      <c r="R1098" s="259" t="str">
        <f t="shared" si="450"/>
        <v/>
      </c>
      <c r="S1098" s="260" t="str">
        <f>IF(R1098="","",IF(R1109="Y",T1098,IF(R1098&gt;=R1101-$AA$35*R1105,IF(R1098&lt;=R1101+$AA$35*R1105,R1098,""),"")))</f>
        <v/>
      </c>
      <c r="T1098" s="259" t="str">
        <f t="shared" si="451"/>
        <v/>
      </c>
      <c r="U1098" s="259" t="str">
        <f t="shared" si="440"/>
        <v/>
      </c>
      <c r="V1098" s="39"/>
      <c r="W1098" s="39"/>
      <c r="Y1098" s="526"/>
      <c r="Z1098" s="5"/>
      <c r="AA1098" s="5"/>
      <c r="AB1098" s="5"/>
      <c r="AC1098" s="5"/>
      <c r="AD1098" s="5"/>
      <c r="AE1098" s="5"/>
      <c r="AF1098" s="5"/>
      <c r="AG1098" s="5"/>
      <c r="AH1098" s="5"/>
      <c r="AI1098" s="5"/>
      <c r="AJ1098" s="5"/>
      <c r="AK1098" s="5"/>
      <c r="AL1098" s="5"/>
      <c r="AM1098" s="5"/>
      <c r="AN1098" s="5"/>
      <c r="AO1098" s="481"/>
      <c r="AP1098" s="269"/>
      <c r="AQ1098" s="269"/>
      <c r="AR1098" s="600"/>
      <c r="AS1098" s="269"/>
      <c r="AT1098" s="598" t="str">
        <f t="shared" si="452"/>
        <v/>
      </c>
      <c r="AU1098" s="598" t="str">
        <f t="shared" si="452"/>
        <v/>
      </c>
      <c r="AV1098" s="269"/>
      <c r="AW1098" s="598" t="str">
        <f t="shared" si="441"/>
        <v/>
      </c>
      <c r="AX1098" s="598" t="str">
        <f t="shared" si="441"/>
        <v/>
      </c>
      <c r="AY1098" s="269"/>
      <c r="AZ1098" s="598" t="str">
        <f t="shared" si="442"/>
        <v/>
      </c>
      <c r="BA1098" s="598" t="str">
        <f t="shared" si="442"/>
        <v/>
      </c>
      <c r="BB1098" s="269"/>
      <c r="BC1098" s="598" t="str">
        <f t="shared" si="443"/>
        <v/>
      </c>
      <c r="BD1098" s="598" t="str">
        <f t="shared" si="443"/>
        <v/>
      </c>
      <c r="BE1098" s="269"/>
      <c r="BF1098" s="598" t="str">
        <f t="shared" si="444"/>
        <v/>
      </c>
      <c r="BG1098" s="598" t="str">
        <f t="shared" si="444"/>
        <v/>
      </c>
      <c r="BH1098" s="269"/>
      <c r="BI1098" s="598" t="str">
        <f t="shared" si="445"/>
        <v/>
      </c>
      <c r="BJ1098" s="598" t="str">
        <f t="shared" si="445"/>
        <v/>
      </c>
      <c r="BK1098" s="269"/>
      <c r="BL1098" s="598" t="str">
        <f t="shared" si="446"/>
        <v/>
      </c>
      <c r="BM1098" s="598" t="str">
        <f t="shared" si="446"/>
        <v/>
      </c>
      <c r="BN1098" s="269"/>
      <c r="BO1098" s="598" t="str">
        <f t="shared" si="447"/>
        <v/>
      </c>
      <c r="BP1098" s="598" t="str">
        <f t="shared" si="447"/>
        <v/>
      </c>
      <c r="BQ1098" s="269"/>
      <c r="BR1098" s="598" t="str">
        <f t="shared" si="448"/>
        <v/>
      </c>
      <c r="BS1098" s="598" t="str">
        <f t="shared" si="448"/>
        <v/>
      </c>
      <c r="BT1098" s="269"/>
      <c r="BU1098" s="598" t="str">
        <f t="shared" si="449"/>
        <v/>
      </c>
      <c r="BV1098" s="598" t="str">
        <f t="shared" si="449"/>
        <v/>
      </c>
      <c r="BW1098" s="269"/>
      <c r="BX1098" s="481"/>
    </row>
    <row r="1099" spans="1:76" s="2" customFormat="1" ht="14">
      <c r="A1099" s="159">
        <v>19</v>
      </c>
      <c r="B1099" s="301" t="str">
        <f t="shared" si="439"/>
        <v xml:space="preserve">: </v>
      </c>
      <c r="C1099" s="168"/>
      <c r="D1099" s="162"/>
      <c r="E1099" s="162"/>
      <c r="F1099" s="169"/>
      <c r="G1099" s="161"/>
      <c r="H1099" s="162"/>
      <c r="I1099" s="162"/>
      <c r="J1099" s="170"/>
      <c r="K1099" s="170"/>
      <c r="L1099" s="170"/>
      <c r="M1099" s="664"/>
      <c r="N1099" s="163"/>
      <c r="O1099" s="163"/>
      <c r="P1099" s="165"/>
      <c r="Q1099" s="365"/>
      <c r="R1099" s="259" t="str">
        <f t="shared" si="450"/>
        <v/>
      </c>
      <c r="S1099" s="260" t="str">
        <f>IF(R1099="","",IF(R1109="Y",T1099,IF(R1099&gt;=R1101-$AA$35*R1105,IF(R1099&lt;=R1101+$AA$35*R1105,R1099,""),"")))</f>
        <v/>
      </c>
      <c r="T1099" s="259" t="str">
        <f t="shared" si="451"/>
        <v/>
      </c>
      <c r="U1099" s="259" t="str">
        <f t="shared" si="440"/>
        <v/>
      </c>
      <c r="V1099" s="39"/>
      <c r="W1099" s="39"/>
      <c r="Y1099" s="526"/>
      <c r="Z1099" s="5"/>
      <c r="AA1099" s="5"/>
      <c r="AB1099" s="5"/>
      <c r="AC1099" s="5"/>
      <c r="AD1099" s="5"/>
      <c r="AE1099" s="5"/>
      <c r="AF1099" s="5"/>
      <c r="AG1099" s="5"/>
      <c r="AH1099" s="5"/>
      <c r="AI1099" s="5"/>
      <c r="AJ1099" s="5"/>
      <c r="AK1099" s="5"/>
      <c r="AL1099" s="5"/>
      <c r="AM1099" s="5"/>
      <c r="AN1099" s="5"/>
      <c r="AO1099" s="481"/>
      <c r="AP1099" s="269"/>
      <c r="AQ1099" s="269"/>
      <c r="AR1099" s="600"/>
      <c r="AS1099" s="269"/>
      <c r="AT1099" s="598" t="str">
        <f t="shared" si="452"/>
        <v/>
      </c>
      <c r="AU1099" s="598" t="str">
        <f t="shared" si="452"/>
        <v/>
      </c>
      <c r="AV1099" s="269"/>
      <c r="AW1099" s="598" t="str">
        <f t="shared" si="441"/>
        <v/>
      </c>
      <c r="AX1099" s="598" t="str">
        <f t="shared" si="441"/>
        <v/>
      </c>
      <c r="AY1099" s="269"/>
      <c r="AZ1099" s="598" t="str">
        <f t="shared" si="442"/>
        <v/>
      </c>
      <c r="BA1099" s="598" t="str">
        <f t="shared" si="442"/>
        <v/>
      </c>
      <c r="BB1099" s="269"/>
      <c r="BC1099" s="598" t="str">
        <f t="shared" si="443"/>
        <v/>
      </c>
      <c r="BD1099" s="598" t="str">
        <f t="shared" si="443"/>
        <v/>
      </c>
      <c r="BE1099" s="269"/>
      <c r="BF1099" s="598" t="str">
        <f t="shared" si="444"/>
        <v/>
      </c>
      <c r="BG1099" s="598" t="str">
        <f t="shared" si="444"/>
        <v/>
      </c>
      <c r="BH1099" s="269"/>
      <c r="BI1099" s="598" t="str">
        <f t="shared" si="445"/>
        <v/>
      </c>
      <c r="BJ1099" s="598" t="str">
        <f t="shared" si="445"/>
        <v/>
      </c>
      <c r="BK1099" s="269"/>
      <c r="BL1099" s="598" t="str">
        <f t="shared" si="446"/>
        <v/>
      </c>
      <c r="BM1099" s="598" t="str">
        <f t="shared" si="446"/>
        <v/>
      </c>
      <c r="BN1099" s="269"/>
      <c r="BO1099" s="598" t="str">
        <f t="shared" si="447"/>
        <v/>
      </c>
      <c r="BP1099" s="598" t="str">
        <f t="shared" si="447"/>
        <v/>
      </c>
      <c r="BQ1099" s="269"/>
      <c r="BR1099" s="598" t="str">
        <f t="shared" si="448"/>
        <v/>
      </c>
      <c r="BS1099" s="598" t="str">
        <f t="shared" si="448"/>
        <v/>
      </c>
      <c r="BT1099" s="269"/>
      <c r="BU1099" s="598" t="str">
        <f t="shared" si="449"/>
        <v/>
      </c>
      <c r="BV1099" s="598" t="str">
        <f t="shared" si="449"/>
        <v/>
      </c>
      <c r="BW1099" s="269"/>
      <c r="BX1099" s="481"/>
    </row>
    <row r="1100" spans="1:76" s="2" customFormat="1" ht="14">
      <c r="A1100" s="159">
        <v>20</v>
      </c>
      <c r="B1100" s="301" t="str">
        <f t="shared" si="439"/>
        <v xml:space="preserve">: </v>
      </c>
      <c r="C1100" s="168"/>
      <c r="D1100" s="162"/>
      <c r="E1100" s="162"/>
      <c r="F1100" s="169"/>
      <c r="G1100" s="161"/>
      <c r="H1100" s="162"/>
      <c r="I1100" s="162"/>
      <c r="J1100" s="170"/>
      <c r="K1100" s="170"/>
      <c r="L1100" s="170"/>
      <c r="M1100" s="664"/>
      <c r="N1100" s="163"/>
      <c r="O1100" s="163"/>
      <c r="P1100" s="165"/>
      <c r="Q1100" s="365"/>
      <c r="R1100" s="259" t="str">
        <f t="shared" si="450"/>
        <v/>
      </c>
      <c r="S1100" s="260" t="str">
        <f>IF(R1100="","",IF(R1109="Y",T1100,IF(R1100&gt;=R1101-$AA$35*R1105,IF(R1100&lt;=R1101+$AA$35*R1105,R1100,""),"")))</f>
        <v/>
      </c>
      <c r="T1100" s="259" t="str">
        <f t="shared" si="451"/>
        <v/>
      </c>
      <c r="U1100" s="259" t="str">
        <f t="shared" si="440"/>
        <v/>
      </c>
      <c r="V1100" s="39"/>
      <c r="W1100" s="39"/>
      <c r="Y1100" s="526"/>
      <c r="Z1100" s="5"/>
      <c r="AA1100" s="5"/>
      <c r="AB1100" s="5"/>
      <c r="AC1100" s="5"/>
      <c r="AD1100" s="5"/>
      <c r="AE1100" s="5"/>
      <c r="AF1100" s="5"/>
      <c r="AG1100" s="5"/>
      <c r="AH1100" s="5"/>
      <c r="AI1100" s="5"/>
      <c r="AJ1100" s="5"/>
      <c r="AK1100" s="5"/>
      <c r="AL1100" s="5"/>
      <c r="AM1100" s="5"/>
      <c r="AN1100" s="5"/>
      <c r="AO1100" s="481"/>
      <c r="AP1100" s="269"/>
      <c r="AQ1100" s="269"/>
      <c r="AR1100" s="600"/>
      <c r="AS1100" s="269"/>
      <c r="AT1100" s="598" t="str">
        <f t="shared" si="452"/>
        <v/>
      </c>
      <c r="AU1100" s="598" t="str">
        <f t="shared" si="452"/>
        <v/>
      </c>
      <c r="AV1100" s="269"/>
      <c r="AW1100" s="598" t="str">
        <f t="shared" si="441"/>
        <v/>
      </c>
      <c r="AX1100" s="598" t="str">
        <f t="shared" si="441"/>
        <v/>
      </c>
      <c r="AY1100" s="269"/>
      <c r="AZ1100" s="598" t="str">
        <f t="shared" si="442"/>
        <v/>
      </c>
      <c r="BA1100" s="598" t="str">
        <f t="shared" si="442"/>
        <v/>
      </c>
      <c r="BB1100" s="269"/>
      <c r="BC1100" s="598" t="str">
        <f t="shared" si="443"/>
        <v/>
      </c>
      <c r="BD1100" s="598" t="str">
        <f t="shared" si="443"/>
        <v/>
      </c>
      <c r="BE1100" s="269"/>
      <c r="BF1100" s="598" t="str">
        <f t="shared" si="444"/>
        <v/>
      </c>
      <c r="BG1100" s="598" t="str">
        <f t="shared" si="444"/>
        <v/>
      </c>
      <c r="BH1100" s="269"/>
      <c r="BI1100" s="598" t="str">
        <f t="shared" si="445"/>
        <v/>
      </c>
      <c r="BJ1100" s="598" t="str">
        <f t="shared" si="445"/>
        <v/>
      </c>
      <c r="BK1100" s="269"/>
      <c r="BL1100" s="598" t="str">
        <f t="shared" si="446"/>
        <v/>
      </c>
      <c r="BM1100" s="598" t="str">
        <f t="shared" si="446"/>
        <v/>
      </c>
      <c r="BN1100" s="269"/>
      <c r="BO1100" s="598" t="str">
        <f t="shared" si="447"/>
        <v/>
      </c>
      <c r="BP1100" s="598" t="str">
        <f t="shared" si="447"/>
        <v/>
      </c>
      <c r="BQ1100" s="269"/>
      <c r="BR1100" s="598" t="str">
        <f t="shared" si="448"/>
        <v/>
      </c>
      <c r="BS1100" s="598" t="str">
        <f t="shared" si="448"/>
        <v/>
      </c>
      <c r="BT1100" s="269"/>
      <c r="BU1100" s="598" t="str">
        <f t="shared" si="449"/>
        <v/>
      </c>
      <c r="BV1100" s="598" t="str">
        <f t="shared" si="449"/>
        <v/>
      </c>
      <c r="BW1100" s="269"/>
      <c r="BX1100" s="481"/>
    </row>
    <row r="1101" spans="1:76" s="2" customFormat="1" ht="14">
      <c r="A1101" s="172"/>
      <c r="B1101" s="302" t="s">
        <v>159</v>
      </c>
      <c r="C1101" s="173"/>
      <c r="D1101" s="173"/>
      <c r="E1101" s="173"/>
      <c r="F1101" s="173"/>
      <c r="H1101" s="39"/>
      <c r="I1101" s="175"/>
      <c r="J1101" s="174"/>
      <c r="K1101" s="174"/>
      <c r="L1101" s="174" t="s">
        <v>99</v>
      </c>
      <c r="M1101" s="174"/>
      <c r="N1101" s="174"/>
      <c r="O1101" s="165"/>
      <c r="P1101" s="165"/>
      <c r="Q1101" s="175" t="s">
        <v>31</v>
      </c>
      <c r="R1101" s="261" t="e">
        <f>AVERAGE(R1081:R1100)</f>
        <v>#DIV/0!</v>
      </c>
      <c r="S1101" s="261" t="e">
        <f>IF(R1109="Y",SUM(S1081:S1100)/SUM(N1081:N1100),AVERAGE(S1081:S1100))</f>
        <v>#DIV/0!</v>
      </c>
      <c r="T1101" s="262" t="e">
        <f>SUM(T1081:T1100)/SUM(N1081:N1100)</f>
        <v>#DIV/0!</v>
      </c>
      <c r="U1101" s="269"/>
      <c r="V1101" s="39"/>
      <c r="W1101" s="39"/>
      <c r="Y1101" s="601"/>
      <c r="Z1101" s="5"/>
      <c r="AA1101" s="5"/>
      <c r="AB1101" s="5"/>
      <c r="AC1101" s="5"/>
      <c r="AD1101" s="5"/>
      <c r="AE1101" s="5"/>
      <c r="AF1101" s="5"/>
      <c r="AG1101" s="5"/>
      <c r="AH1101" s="5"/>
      <c r="AI1101" s="5"/>
      <c r="AJ1101" s="5"/>
      <c r="AK1101" s="5"/>
      <c r="AL1101" s="5"/>
      <c r="AM1101" s="5"/>
      <c r="AN1101" s="5"/>
      <c r="AO1101" s="481"/>
      <c r="AP1101" s="269"/>
      <c r="AQ1101" s="269"/>
      <c r="AR1101" s="269"/>
      <c r="AS1101" s="602" t="s">
        <v>31</v>
      </c>
      <c r="AT1101" s="603" t="e">
        <f>AVERAGE(AT1081:AT1100)</f>
        <v>#DIV/0!</v>
      </c>
      <c r="AU1101" s="603" t="e">
        <f>SUM(AU1081:AU1100)/COUNTIF(AU1081:AU1100,"&gt;0")</f>
        <v>#DIV/0!</v>
      </c>
      <c r="AV1101" s="602"/>
      <c r="AW1101" s="603" t="e">
        <f>AVERAGE(AW1081:AW1100)</f>
        <v>#DIV/0!</v>
      </c>
      <c r="AX1101" s="603" t="e">
        <f>SUM(AX1081:AX1100)/COUNTIF(AX1081:AX1100,"&gt;0")</f>
        <v>#DIV/0!</v>
      </c>
      <c r="AY1101" s="269"/>
      <c r="AZ1101" s="603" t="e">
        <f>AVERAGE(AZ1081:AZ1100)</f>
        <v>#DIV/0!</v>
      </c>
      <c r="BA1101" s="603" t="e">
        <f>SUM(BA1081:BA1100)/COUNTIF(BA1081:BA1100,"&gt;0")</f>
        <v>#DIV/0!</v>
      </c>
      <c r="BB1101" s="269"/>
      <c r="BC1101" s="603" t="e">
        <f>AVERAGE(BC1081:BC1100)</f>
        <v>#DIV/0!</v>
      </c>
      <c r="BD1101" s="603" t="e">
        <f>SUM(BD1081:BD1100)/COUNTIF(BD1081:BD1100,"&gt;0")</f>
        <v>#DIV/0!</v>
      </c>
      <c r="BE1101" s="269"/>
      <c r="BF1101" s="603" t="e">
        <f>AVERAGE(BF1081:BF1100)</f>
        <v>#DIV/0!</v>
      </c>
      <c r="BG1101" s="603" t="e">
        <f>SUM(BG1081:BG1100)/COUNTIF(BG1081:BG1100,"&gt;0")</f>
        <v>#DIV/0!</v>
      </c>
      <c r="BH1101" s="269"/>
      <c r="BI1101" s="603" t="e">
        <f>AVERAGE(BI1081:BI1100)</f>
        <v>#DIV/0!</v>
      </c>
      <c r="BJ1101" s="603" t="e">
        <f>SUM(BJ1081:BJ1100)/COUNTIF(BJ1081:BJ1100,"&gt;0")</f>
        <v>#DIV/0!</v>
      </c>
      <c r="BK1101" s="602"/>
      <c r="BL1101" s="603" t="e">
        <f>AVERAGE(BL1081:BL1100)</f>
        <v>#DIV/0!</v>
      </c>
      <c r="BM1101" s="603" t="e">
        <f>SUM(BM1081:BM1100)/COUNTIF(BM1081:BM1100,"&gt;0")</f>
        <v>#DIV/0!</v>
      </c>
      <c r="BN1101" s="269"/>
      <c r="BO1101" s="603" t="e">
        <f>AVERAGE(BO1081:BO1100)</f>
        <v>#DIV/0!</v>
      </c>
      <c r="BP1101" s="603" t="e">
        <f>SUM(BP1081:BP1100)/COUNTIF(BP1081:BP1100,"&gt;0")</f>
        <v>#DIV/0!</v>
      </c>
      <c r="BQ1101" s="269"/>
      <c r="BR1101" s="603" t="e">
        <f>AVERAGE(BR1081:BR1100)</f>
        <v>#DIV/0!</v>
      </c>
      <c r="BS1101" s="603" t="e">
        <f>SUM(BS1081:BS1100)/COUNTIF(BS1081:BS1100,"&gt;0")</f>
        <v>#DIV/0!</v>
      </c>
      <c r="BT1101" s="269"/>
      <c r="BU1101" s="603" t="e">
        <f>AVERAGE(BU1081:BU1100)</f>
        <v>#DIV/0!</v>
      </c>
      <c r="BV1101" s="603" t="e">
        <f>SUM(BV1081:BV1100)/COUNTIF(BV1081:BV1100,"&gt;0")</f>
        <v>#DIV/0!</v>
      </c>
      <c r="BW1101" s="269"/>
      <c r="BX1101" s="481"/>
    </row>
    <row r="1102" spans="1:76" s="2" customFormat="1" ht="15">
      <c r="A1102" s="172"/>
      <c r="B1102" s="302" t="s">
        <v>160</v>
      </c>
      <c r="C1102" s="173" t="s">
        <v>112</v>
      </c>
      <c r="D1102" s="840"/>
      <c r="E1102" s="841"/>
      <c r="F1102" s="841"/>
      <c r="G1102" s="841"/>
      <c r="H1102" s="841"/>
      <c r="I1102" s="841"/>
      <c r="J1102" s="842"/>
      <c r="K1102" s="174"/>
      <c r="L1102" s="174"/>
      <c r="M1102" s="174"/>
      <c r="N1102" s="174"/>
      <c r="O1102" s="165"/>
      <c r="P1102" s="165"/>
      <c r="Q1102" s="366" t="s">
        <v>33</v>
      </c>
      <c r="R1102" s="367" t="e">
        <f>R1101+U1102*R1105</f>
        <v>#DIV/0!</v>
      </c>
      <c r="S1102" s="367" t="e">
        <f>S1101+U1102*S1105</f>
        <v>#DIV/0!</v>
      </c>
      <c r="T1102" s="367" t="e">
        <f>T1101+U1102*T1105</f>
        <v>#DIV/0!</v>
      </c>
      <c r="U1102" s="368">
        <v>1</v>
      </c>
      <c r="V1102" s="50" t="s">
        <v>142</v>
      </c>
      <c r="W1102" s="39"/>
      <c r="X1102" t="s">
        <v>273</v>
      </c>
      <c r="Y1102" s="605"/>
      <c r="Z1102" s="5"/>
      <c r="AA1102" s="5"/>
      <c r="AB1102" s="5"/>
      <c r="AC1102" s="5"/>
      <c r="AD1102" s="5"/>
      <c r="AE1102" s="5"/>
      <c r="AF1102" s="5"/>
      <c r="AG1102" s="5"/>
      <c r="AH1102" s="5"/>
      <c r="AI1102" s="5"/>
      <c r="AJ1102" s="5"/>
      <c r="AK1102" s="5"/>
      <c r="AL1102" s="5"/>
      <c r="AM1102" s="5"/>
      <c r="AN1102" s="5"/>
      <c r="AO1102" s="481"/>
      <c r="AP1102" s="269"/>
      <c r="AQ1102" s="269"/>
      <c r="AR1102" s="269"/>
      <c r="AS1102" s="606" t="s">
        <v>33</v>
      </c>
      <c r="AT1102" s="607" t="e">
        <f>AT1101+(AT1107*AT1104)</f>
        <v>#DIV/0!</v>
      </c>
      <c r="AU1102" s="607" t="e">
        <f>AU1101+(AU1107*AT1104)</f>
        <v>#DIV/0!</v>
      </c>
      <c r="AV1102" s="606"/>
      <c r="AW1102" s="607" t="e">
        <f>AW1101+(AW1107*AW1104)</f>
        <v>#DIV/0!</v>
      </c>
      <c r="AX1102" s="607" t="e">
        <f>AX1101+(AX1107*AW1104)</f>
        <v>#DIV/0!</v>
      </c>
      <c r="AY1102" s="269"/>
      <c r="AZ1102" s="607" t="e">
        <f>AZ1101+(AZ1107*AZ1104)</f>
        <v>#DIV/0!</v>
      </c>
      <c r="BA1102" s="607" t="e">
        <f>BA1101+(BA1107*AZ1104)</f>
        <v>#DIV/0!</v>
      </c>
      <c r="BB1102" s="269"/>
      <c r="BC1102" s="607" t="e">
        <f>BC1101+(BC1107*BC1104)</f>
        <v>#DIV/0!</v>
      </c>
      <c r="BD1102" s="607" t="e">
        <f>BD1101+(BD1107*BC1104)</f>
        <v>#DIV/0!</v>
      </c>
      <c r="BE1102" s="269"/>
      <c r="BF1102" s="607" t="e">
        <f>BF1101+(BF1107*BF1104)</f>
        <v>#DIV/0!</v>
      </c>
      <c r="BG1102" s="607" t="e">
        <f>BG1101+(BG1107*BF1104)</f>
        <v>#DIV/0!</v>
      </c>
      <c r="BH1102" s="269"/>
      <c r="BI1102" s="607" t="e">
        <f>BI1101+(BI1107*BI1104)</f>
        <v>#DIV/0!</v>
      </c>
      <c r="BJ1102" s="607" t="e">
        <f>BJ1101+(BJ1107*BI1104)</f>
        <v>#DIV/0!</v>
      </c>
      <c r="BK1102" s="606"/>
      <c r="BL1102" s="607" t="e">
        <f>BL1101+(BL1107*BL1104)</f>
        <v>#DIV/0!</v>
      </c>
      <c r="BM1102" s="607" t="e">
        <f>BM1101+(BM1107*BL1104)</f>
        <v>#DIV/0!</v>
      </c>
      <c r="BN1102" s="269"/>
      <c r="BO1102" s="607" t="e">
        <f>BO1101+(BO1107*BO1104)</f>
        <v>#DIV/0!</v>
      </c>
      <c r="BP1102" s="607" t="e">
        <f>BP1101+(BP1107*BO1104)</f>
        <v>#DIV/0!</v>
      </c>
      <c r="BQ1102" s="269"/>
      <c r="BR1102" s="607" t="e">
        <f>BR1101+(BR1107*BR1104)</f>
        <v>#DIV/0!</v>
      </c>
      <c r="BS1102" s="607" t="e">
        <f>BS1101+(BS1107*BR1104)</f>
        <v>#DIV/0!</v>
      </c>
      <c r="BT1102" s="269"/>
      <c r="BU1102" s="607" t="e">
        <f>BU1101+(BU1107*BU1104)</f>
        <v>#DIV/0!</v>
      </c>
      <c r="BV1102" s="607" t="e">
        <f>BV1101+(BV1107*BU1104)</f>
        <v>#DIV/0!</v>
      </c>
      <c r="BW1102" s="269"/>
      <c r="BX1102" s="481"/>
    </row>
    <row r="1103" spans="1:76" s="2" customFormat="1" ht="15">
      <c r="A1103" s="172"/>
      <c r="B1103" s="302" t="s">
        <v>161</v>
      </c>
      <c r="C1103" s="179"/>
      <c r="D1103" s="843"/>
      <c r="E1103" s="844"/>
      <c r="F1103" s="844"/>
      <c r="G1103" s="844"/>
      <c r="H1103" s="844"/>
      <c r="I1103" s="844"/>
      <c r="J1103" s="845"/>
      <c r="K1103" s="39"/>
      <c r="L1103" s="39"/>
      <c r="M1103" s="174"/>
      <c r="N1103" s="174"/>
      <c r="O1103" s="174"/>
      <c r="P1103" s="174"/>
      <c r="Q1103" s="366" t="s">
        <v>32</v>
      </c>
      <c r="R1103" s="367" t="e">
        <f>IF($X1103="Y",MIN(R1081:R1100),R1101-$U1103*R1105)</f>
        <v>#DIV/0!</v>
      </c>
      <c r="S1103" s="367" t="e">
        <f>IF($X1103="Y",MIN(S1081:S1100),S1101-$U1103*S1105)</f>
        <v>#DIV/0!</v>
      </c>
      <c r="T1103" s="367" t="e">
        <f>IF($X1103="Y",MIN(T1081:T1100),T1101-$U1103*T1105)</f>
        <v>#DIV/0!</v>
      </c>
      <c r="U1103" s="368">
        <v>1</v>
      </c>
      <c r="V1103" s="50" t="s">
        <v>143</v>
      </c>
      <c r="W1103" s="39"/>
      <c r="X1103" s="369" t="s">
        <v>36</v>
      </c>
      <c r="Y1103" s="605"/>
      <c r="Z1103" s="5"/>
      <c r="AA1103" s="5"/>
      <c r="AB1103" s="5"/>
      <c r="AC1103" s="5"/>
      <c r="AD1103" s="5"/>
      <c r="AE1103" s="5"/>
      <c r="AF1103" s="5"/>
      <c r="AG1103" s="5"/>
      <c r="AH1103" s="5"/>
      <c r="AI1103" s="5"/>
      <c r="AJ1103" s="5"/>
      <c r="AK1103" s="5"/>
      <c r="AL1103" s="5"/>
      <c r="AM1103" s="5"/>
      <c r="AN1103" s="5"/>
      <c r="AO1103" s="481"/>
      <c r="AP1103" s="269"/>
      <c r="AQ1103" s="269"/>
      <c r="AR1103" s="269"/>
      <c r="AS1103" s="606" t="s">
        <v>32</v>
      </c>
      <c r="AT1103" s="607" t="e">
        <f>AT1101-(AT1107*AT1105)</f>
        <v>#DIV/0!</v>
      </c>
      <c r="AU1103" s="607" t="e">
        <f>AU1101-(AU1107*AT1105)</f>
        <v>#DIV/0!</v>
      </c>
      <c r="AV1103" s="606"/>
      <c r="AW1103" s="607" t="e">
        <f>AW1101-(AW1107*AW1105)</f>
        <v>#DIV/0!</v>
      </c>
      <c r="AX1103" s="607" t="e">
        <f>AX1101-(AX1107*AW1105)</f>
        <v>#DIV/0!</v>
      </c>
      <c r="AY1103" s="269"/>
      <c r="AZ1103" s="607" t="e">
        <f>AZ1101-(AZ1107*AZ1105)</f>
        <v>#DIV/0!</v>
      </c>
      <c r="BA1103" s="607" t="e">
        <f>BA1101-(BA1107*AZ1105)</f>
        <v>#DIV/0!</v>
      </c>
      <c r="BB1103" s="269"/>
      <c r="BC1103" s="607" t="e">
        <f>BC1101-(BC1107*BC1105)</f>
        <v>#DIV/0!</v>
      </c>
      <c r="BD1103" s="607" t="e">
        <f>BD1101-(BD1107*BC1105)</f>
        <v>#DIV/0!</v>
      </c>
      <c r="BE1103" s="269"/>
      <c r="BF1103" s="607" t="e">
        <f>BF1101-(BF1107*BF1105)</f>
        <v>#DIV/0!</v>
      </c>
      <c r="BG1103" s="607" t="e">
        <f>BG1101-(BG1107*BF1105)</f>
        <v>#DIV/0!</v>
      </c>
      <c r="BH1103" s="269"/>
      <c r="BI1103" s="607" t="e">
        <f>BI1101-(BI1107*BI1105)</f>
        <v>#DIV/0!</v>
      </c>
      <c r="BJ1103" s="607" t="e">
        <f>BJ1101-(BJ1107*BI1105)</f>
        <v>#DIV/0!</v>
      </c>
      <c r="BK1103" s="606"/>
      <c r="BL1103" s="607" t="e">
        <f>BL1101-(BL1107*BL1105)</f>
        <v>#DIV/0!</v>
      </c>
      <c r="BM1103" s="607" t="e">
        <f>BM1101-(BM1107*BL1105)</f>
        <v>#DIV/0!</v>
      </c>
      <c r="BN1103" s="269"/>
      <c r="BO1103" s="607" t="e">
        <f>BO1101-(BO1107*BO1105)</f>
        <v>#DIV/0!</v>
      </c>
      <c r="BP1103" s="607" t="e">
        <f>BP1101-(BP1107*BO1105)</f>
        <v>#DIV/0!</v>
      </c>
      <c r="BQ1103" s="269"/>
      <c r="BR1103" s="607" t="e">
        <f>BR1101-(BR1107*BR1105)</f>
        <v>#DIV/0!</v>
      </c>
      <c r="BS1103" s="607" t="e">
        <f>BS1101-(BS1107*BR1105)</f>
        <v>#DIV/0!</v>
      </c>
      <c r="BT1103" s="269"/>
      <c r="BU1103" s="607" t="e">
        <f>BU1101-(BU1107*BU1105)</f>
        <v>#DIV/0!</v>
      </c>
      <c r="BV1103" s="607" t="e">
        <f>BV1101-(BV1107*BU1105)</f>
        <v>#DIV/0!</v>
      </c>
      <c r="BW1103" s="269"/>
      <c r="BX1103" s="481"/>
    </row>
    <row r="1104" spans="1:76" s="2" customFormat="1" ht="14">
      <c r="A1104" s="172"/>
      <c r="B1104" s="303"/>
      <c r="C1104" s="179"/>
      <c r="D1104" s="843"/>
      <c r="E1104" s="844"/>
      <c r="F1104" s="844"/>
      <c r="G1104" s="844"/>
      <c r="H1104" s="844"/>
      <c r="I1104" s="844"/>
      <c r="J1104" s="845"/>
      <c r="K1104" s="174"/>
      <c r="L1104" s="174"/>
      <c r="M1104" s="174"/>
      <c r="N1104" s="174"/>
      <c r="O1104" s="174"/>
      <c r="P1104" s="174"/>
      <c r="Q1104" s="176" t="s">
        <v>10</v>
      </c>
      <c r="R1104" s="263" t="e">
        <f>IF((0.67*R1105)&gt;R1101,"no","yes")</f>
        <v>#DIV/0!</v>
      </c>
      <c r="S1104" s="263" t="e">
        <f>IF((0.67*S1105)&gt;S1101,"no","yes")</f>
        <v>#DIV/0!</v>
      </c>
      <c r="T1104" s="263" t="e">
        <f>IF((0.67*T1105)&gt;T1101,"no","yes")</f>
        <v>#DIV/0!</v>
      </c>
      <c r="U1104" s="174"/>
      <c r="V1104" s="174"/>
      <c r="W1104" s="174"/>
      <c r="Y1104" s="605"/>
      <c r="Z1104" s="5"/>
      <c r="AA1104" s="5"/>
      <c r="AB1104" s="5"/>
      <c r="AC1104" s="5"/>
      <c r="AD1104" s="5"/>
      <c r="AE1104" s="5"/>
      <c r="AF1104" s="5"/>
      <c r="AG1104" s="5"/>
      <c r="AH1104" s="5"/>
      <c r="AI1104" s="5"/>
      <c r="AJ1104" s="5"/>
      <c r="AK1104" s="5"/>
      <c r="AL1104" s="5"/>
      <c r="AM1104" s="5"/>
      <c r="AN1104" s="5"/>
      <c r="AO1104" s="481"/>
      <c r="AP1104" s="265"/>
      <c r="AQ1104" s="265"/>
      <c r="AR1104" s="849" t="s">
        <v>132</v>
      </c>
      <c r="AS1104" s="850"/>
      <c r="AT1104" s="609">
        <v>1</v>
      </c>
      <c r="AU1104" s="265"/>
      <c r="AV1104" s="619"/>
      <c r="AW1104" s="609">
        <v>1</v>
      </c>
      <c r="AX1104" s="265"/>
      <c r="AY1104" s="265"/>
      <c r="AZ1104" s="609">
        <v>1</v>
      </c>
      <c r="BA1104" s="265"/>
      <c r="BB1104" s="265"/>
      <c r="BC1104" s="609">
        <v>1</v>
      </c>
      <c r="BD1104" s="265"/>
      <c r="BE1104" s="265"/>
      <c r="BF1104" s="609">
        <v>1</v>
      </c>
      <c r="BG1104" s="265"/>
      <c r="BH1104" s="265"/>
      <c r="BI1104" s="609">
        <v>1</v>
      </c>
      <c r="BJ1104" s="265"/>
      <c r="BK1104" s="606"/>
      <c r="BL1104" s="609">
        <v>1</v>
      </c>
      <c r="BM1104" s="265"/>
      <c r="BN1104" s="265"/>
      <c r="BO1104" s="609">
        <v>1</v>
      </c>
      <c r="BP1104" s="265"/>
      <c r="BQ1104" s="265"/>
      <c r="BR1104" s="609">
        <v>1</v>
      </c>
      <c r="BS1104" s="265"/>
      <c r="BT1104" s="265"/>
      <c r="BU1104" s="609">
        <v>1</v>
      </c>
      <c r="BV1104" s="265"/>
      <c r="BW1104" s="265"/>
      <c r="BX1104" s="481"/>
    </row>
    <row r="1105" spans="1:76" s="2" customFormat="1" ht="14">
      <c r="A1105" s="172"/>
      <c r="B1105" s="303"/>
      <c r="C1105" s="179"/>
      <c r="D1105" s="843"/>
      <c r="E1105" s="844"/>
      <c r="F1105" s="844"/>
      <c r="G1105" s="844"/>
      <c r="H1105" s="844"/>
      <c r="I1105" s="844"/>
      <c r="J1105" s="845"/>
      <c r="K1105" s="174"/>
      <c r="L1105" s="174"/>
      <c r="M1105" s="50"/>
      <c r="N1105" s="50"/>
      <c r="O1105" s="174"/>
      <c r="P1105" s="174"/>
      <c r="Q1105" s="176" t="s">
        <v>11</v>
      </c>
      <c r="R1105" s="263" t="e">
        <f>_xlfn.STDEV.P(R1081:R1100)</f>
        <v>#DIV/0!</v>
      </c>
      <c r="S1105" s="263" t="e">
        <f t="array" ref="S1105">IF(R1109="Y",SQRT(SUM(IFERROR(N1081:N1100*(R1081:R1100-(S1101))^2,0))/((COUNTIFS(N1081:N1100,"&lt;&gt;"&amp;"")-1)/COUNTIFS(N1081:N1100,"&lt;&gt;"&amp;"")*SUM(N1081:N1100))),_xlfn.STDEV.P(S1081:S1100))</f>
        <v>#DIV/0!</v>
      </c>
      <c r="T1105" s="263" t="e">
        <f t="array" ref="T1105">SQRT(SUM(IFERROR(N1081:N1100*(R1081:R1100-(T1101))^2,0))/((COUNTIFS(N1081:N1100,"&lt;&gt;"&amp;"")-1)/COUNTIFS(N1081:N1100,"&lt;&gt;"&amp;"")*SUM(N1081:N1100)))</f>
        <v>#DIV/0!</v>
      </c>
      <c r="U1105" s="174"/>
      <c r="V1105" s="174"/>
      <c r="W1105" s="174"/>
      <c r="Y1105" s="605"/>
      <c r="Z1105" s="5"/>
      <c r="AA1105" s="5"/>
      <c r="AB1105" s="5"/>
      <c r="AC1105" s="5"/>
      <c r="AD1105" s="5"/>
      <c r="AE1105" s="5"/>
      <c r="AF1105" s="5"/>
      <c r="AG1105" s="5"/>
      <c r="AH1105" s="5"/>
      <c r="AI1105" s="5"/>
      <c r="AJ1105" s="5"/>
      <c r="AK1105" s="5"/>
      <c r="AL1105" s="5"/>
      <c r="AM1105" s="5"/>
      <c r="AN1105" s="5"/>
      <c r="AO1105" s="481"/>
      <c r="AP1105" s="265"/>
      <c r="AQ1105" s="265"/>
      <c r="AR1105" s="849"/>
      <c r="AS1105" s="850"/>
      <c r="AT1105" s="609">
        <v>1</v>
      </c>
      <c r="AU1105" s="265"/>
      <c r="AV1105" s="619"/>
      <c r="AW1105" s="609">
        <v>1</v>
      </c>
      <c r="AX1105" s="265"/>
      <c r="AY1105" s="265"/>
      <c r="AZ1105" s="609">
        <v>1</v>
      </c>
      <c r="BA1105" s="265"/>
      <c r="BB1105" s="265"/>
      <c r="BC1105" s="609">
        <v>1</v>
      </c>
      <c r="BD1105" s="265"/>
      <c r="BE1105" s="265"/>
      <c r="BF1105" s="609">
        <v>1</v>
      </c>
      <c r="BG1105" s="265"/>
      <c r="BH1105" s="265"/>
      <c r="BI1105" s="609">
        <v>1</v>
      </c>
      <c r="BJ1105" s="265"/>
      <c r="BK1105" s="606"/>
      <c r="BL1105" s="609">
        <v>1</v>
      </c>
      <c r="BM1105" s="265"/>
      <c r="BN1105" s="265"/>
      <c r="BO1105" s="609">
        <v>1</v>
      </c>
      <c r="BP1105" s="265"/>
      <c r="BQ1105" s="265"/>
      <c r="BR1105" s="609">
        <v>1</v>
      </c>
      <c r="BS1105" s="265"/>
      <c r="BT1105" s="265"/>
      <c r="BU1105" s="609">
        <v>1</v>
      </c>
      <c r="BV1105" s="265"/>
      <c r="BW1105" s="265"/>
      <c r="BX1105" s="481"/>
    </row>
    <row r="1106" spans="1:76" s="2" customFormat="1" ht="14">
      <c r="A1106" s="174"/>
      <c r="B1106" s="265"/>
      <c r="C1106" s="159"/>
      <c r="D1106" s="843"/>
      <c r="E1106" s="844"/>
      <c r="F1106" s="844"/>
      <c r="G1106" s="844"/>
      <c r="H1106" s="844"/>
      <c r="I1106" s="844"/>
      <c r="J1106" s="845"/>
      <c r="K1106" s="174"/>
      <c r="L1106" s="174"/>
      <c r="M1106" s="174"/>
      <c r="N1106" s="174"/>
      <c r="O1106" s="174"/>
      <c r="P1106" s="174"/>
      <c r="Q1106" s="183" t="s">
        <v>98</v>
      </c>
      <c r="R1106" s="264">
        <f>COUNTIF(R1081:R1100,"&gt;0")</f>
        <v>0</v>
      </c>
      <c r="S1106" s="264">
        <f>COUNTIF(S1081:S1100,"&gt;0")</f>
        <v>0</v>
      </c>
      <c r="T1106" s="265"/>
      <c r="U1106" s="184" t="s">
        <v>55</v>
      </c>
      <c r="V1106" s="174"/>
      <c r="W1106" s="174"/>
      <c r="Y1106" s="526"/>
      <c r="Z1106" s="5"/>
      <c r="AA1106" s="5"/>
      <c r="AB1106" s="5"/>
      <c r="AC1106" s="5"/>
      <c r="AD1106" s="5"/>
      <c r="AE1106" s="5"/>
      <c r="AF1106" s="5"/>
      <c r="AG1106" s="5"/>
      <c r="AH1106" s="5"/>
      <c r="AI1106" s="5"/>
      <c r="AJ1106" s="5"/>
      <c r="AK1106" s="5"/>
      <c r="AL1106" s="5"/>
      <c r="AM1106" s="5"/>
      <c r="AN1106" s="5"/>
      <c r="AO1106" s="481"/>
      <c r="AP1106" s="265"/>
      <c r="AQ1106" s="265"/>
      <c r="AR1106" s="265"/>
      <c r="AS1106" s="606" t="s">
        <v>10</v>
      </c>
      <c r="AT1106" s="607" t="e">
        <f>IF((0.67*AT1107)&gt;AT1101,"no","yes")</f>
        <v>#DIV/0!</v>
      </c>
      <c r="AU1106" s="607" t="e">
        <f>IF((0.67*AU1107)&gt;AU1101,"no","yes")</f>
        <v>#DIV/0!</v>
      </c>
      <c r="AV1106" s="606"/>
      <c r="AW1106" s="607" t="e">
        <f>IF((0.67*AW1107)&gt;AW1101,"no","yes")</f>
        <v>#DIV/0!</v>
      </c>
      <c r="AX1106" s="607" t="e">
        <f>IF((0.67*AX1107)&gt;AX1101,"no","yes")</f>
        <v>#DIV/0!</v>
      </c>
      <c r="AY1106" s="265"/>
      <c r="AZ1106" s="607" t="e">
        <f>IF((0.67*AZ1107)&gt;AZ1101,"no","yes")</f>
        <v>#DIV/0!</v>
      </c>
      <c r="BA1106" s="607" t="e">
        <f>IF((0.67*BA1107)&gt;BA1101,"no","yes")</f>
        <v>#DIV/0!</v>
      </c>
      <c r="BB1106" s="265"/>
      <c r="BC1106" s="607" t="e">
        <f>IF((0.67*BC1107)&gt;BC1101,"no","yes")</f>
        <v>#DIV/0!</v>
      </c>
      <c r="BD1106" s="607" t="e">
        <f>IF((0.67*BD1107)&gt;BD1101,"no","yes")</f>
        <v>#DIV/0!</v>
      </c>
      <c r="BE1106" s="265"/>
      <c r="BF1106" s="607" t="e">
        <f>IF((0.67*BF1107)&gt;BF1101,"no","yes")</f>
        <v>#DIV/0!</v>
      </c>
      <c r="BG1106" s="607" t="e">
        <f>IF((0.67*BG1107)&gt;BG1101,"no","yes")</f>
        <v>#DIV/0!</v>
      </c>
      <c r="BH1106" s="265"/>
      <c r="BI1106" s="607" t="e">
        <f>IF((0.67*BI1107)&gt;BI1101,"no","yes")</f>
        <v>#DIV/0!</v>
      </c>
      <c r="BJ1106" s="607" t="e">
        <f>IF((0.67*BJ1107)&gt;BJ1101,"no","yes")</f>
        <v>#DIV/0!</v>
      </c>
      <c r="BK1106" s="611"/>
      <c r="BL1106" s="607" t="e">
        <f>IF((0.67*BL1107)&gt;BL1101,"no","yes")</f>
        <v>#DIV/0!</v>
      </c>
      <c r="BM1106" s="607" t="e">
        <f>IF((0.67*BM1107)&gt;BM1101,"no","yes")</f>
        <v>#DIV/0!</v>
      </c>
      <c r="BN1106" s="265"/>
      <c r="BO1106" s="607" t="e">
        <f>IF((0.67*BO1107)&gt;BO1101,"no","yes")</f>
        <v>#DIV/0!</v>
      </c>
      <c r="BP1106" s="607" t="e">
        <f>IF((0.67*BP1107)&gt;BP1101,"no","yes")</f>
        <v>#DIV/0!</v>
      </c>
      <c r="BQ1106" s="265"/>
      <c r="BR1106" s="607" t="e">
        <f>IF((0.67*BR1107)&gt;BR1101,"no","yes")</f>
        <v>#DIV/0!</v>
      </c>
      <c r="BS1106" s="607" t="e">
        <f>IF((0.67*BS1107)&gt;BS1101,"no","yes")</f>
        <v>#DIV/0!</v>
      </c>
      <c r="BT1106" s="265"/>
      <c r="BU1106" s="607" t="e">
        <f>IF((0.67*BU1107)&gt;BU1101,"no","yes")</f>
        <v>#DIV/0!</v>
      </c>
      <c r="BV1106" s="607" t="e">
        <f>IF((0.67*BV1107)&gt;BV1101,"no","yes")</f>
        <v>#DIV/0!</v>
      </c>
      <c r="BW1106" s="265"/>
      <c r="BX1106" s="481"/>
    </row>
    <row r="1107" spans="1:76" s="2" customFormat="1" ht="14">
      <c r="B1107" s="5"/>
      <c r="C1107" s="172"/>
      <c r="D1107" s="843"/>
      <c r="E1107" s="844"/>
      <c r="F1107" s="844"/>
      <c r="G1107" s="844"/>
      <c r="H1107" s="844"/>
      <c r="I1107" s="844"/>
      <c r="J1107" s="845"/>
      <c r="K1107" s="174"/>
      <c r="L1107" s="174"/>
      <c r="M1107" s="174"/>
      <c r="N1107" s="174"/>
      <c r="O1107" s="174"/>
      <c r="P1107" s="174"/>
      <c r="Q1107" s="174"/>
      <c r="R1107" s="271"/>
      <c r="S1107" s="267"/>
      <c r="T1107" s="267"/>
      <c r="U1107" s="185"/>
      <c r="V1107" s="186"/>
      <c r="W1107" s="187"/>
      <c r="Y1107" s="526"/>
      <c r="Z1107" s="5"/>
      <c r="AA1107" s="5"/>
      <c r="AB1107" s="5"/>
      <c r="AC1107" s="5"/>
      <c r="AD1107" s="5"/>
      <c r="AE1107" s="5"/>
      <c r="AF1107" s="5"/>
      <c r="AG1107" s="5"/>
      <c r="AH1107" s="5"/>
      <c r="AI1107" s="5"/>
      <c r="AJ1107" s="5"/>
      <c r="AK1107" s="5"/>
      <c r="AL1107" s="5"/>
      <c r="AM1107" s="5"/>
      <c r="AN1107" s="5"/>
      <c r="AO1107" s="481"/>
      <c r="AP1107" s="265"/>
      <c r="AQ1107" s="265"/>
      <c r="AR1107" s="265"/>
      <c r="AS1107" s="606" t="s">
        <v>11</v>
      </c>
      <c r="AT1107" s="607" t="e">
        <f>_xlfn.STDEV.P(AT1081:AT1100)</f>
        <v>#DIV/0!</v>
      </c>
      <c r="AU1107" s="607" t="e">
        <f>_xlfn.STDEV.P(AU1081:AU1100)</f>
        <v>#DIV/0!</v>
      </c>
      <c r="AV1107" s="606"/>
      <c r="AW1107" s="607" t="e">
        <f>_xlfn.STDEV.P(AW1081:AW1100)</f>
        <v>#DIV/0!</v>
      </c>
      <c r="AX1107" s="607" t="e">
        <f>_xlfn.STDEV.P(AX1081:AX1100)</f>
        <v>#DIV/0!</v>
      </c>
      <c r="AY1107" s="265"/>
      <c r="AZ1107" s="607" t="e">
        <f>_xlfn.STDEV.P(AZ1081:AZ1100)</f>
        <v>#DIV/0!</v>
      </c>
      <c r="BA1107" s="607" t="e">
        <f>_xlfn.STDEV.P(BA1081:BA1100)</f>
        <v>#DIV/0!</v>
      </c>
      <c r="BB1107" s="265"/>
      <c r="BC1107" s="607" t="e">
        <f>_xlfn.STDEV.P(BC1081:BC1100)</f>
        <v>#DIV/0!</v>
      </c>
      <c r="BD1107" s="607" t="e">
        <f>_xlfn.STDEV.P(BD1081:BD1100)</f>
        <v>#DIV/0!</v>
      </c>
      <c r="BE1107" s="265"/>
      <c r="BF1107" s="607" t="e">
        <f>_xlfn.STDEV.P(BF1081:BF1100)</f>
        <v>#DIV/0!</v>
      </c>
      <c r="BG1107" s="607" t="e">
        <f>_xlfn.STDEV.P(BG1081:BG1100)</f>
        <v>#DIV/0!</v>
      </c>
      <c r="BH1107" s="265"/>
      <c r="BI1107" s="607" t="e">
        <f>_xlfn.STDEV.P(BI1081:BI1100)</f>
        <v>#DIV/0!</v>
      </c>
      <c r="BJ1107" s="607" t="e">
        <f>_xlfn.STDEV.P(BJ1081:BJ1100)</f>
        <v>#DIV/0!</v>
      </c>
      <c r="BK1107" s="265"/>
      <c r="BL1107" s="607" t="e">
        <f>_xlfn.STDEV.P(BL1081:BL1100)</f>
        <v>#DIV/0!</v>
      </c>
      <c r="BM1107" s="607" t="e">
        <f>_xlfn.STDEV.P(BM1081:BM1100)</f>
        <v>#DIV/0!</v>
      </c>
      <c r="BN1107" s="265"/>
      <c r="BO1107" s="607" t="e">
        <f>_xlfn.STDEV.P(BO1081:BO1100)</f>
        <v>#DIV/0!</v>
      </c>
      <c r="BP1107" s="607" t="e">
        <f>_xlfn.STDEV.P(BP1081:BP1100)</f>
        <v>#DIV/0!</v>
      </c>
      <c r="BQ1107" s="265"/>
      <c r="BR1107" s="607" t="e">
        <f>_xlfn.STDEV.P(BR1081:BR1100)</f>
        <v>#DIV/0!</v>
      </c>
      <c r="BS1107" s="607" t="e">
        <f>_xlfn.STDEV.P(BS1081:BS1100)</f>
        <v>#DIV/0!</v>
      </c>
      <c r="BT1107" s="265"/>
      <c r="BU1107" s="607" t="e">
        <f>_xlfn.STDEV.P(BU1081:BU1100)</f>
        <v>#DIV/0!</v>
      </c>
      <c r="BV1107" s="607" t="e">
        <f>_xlfn.STDEV.P(BV1081:BV1100)</f>
        <v>#DIV/0!</v>
      </c>
      <c r="BW1107" s="5"/>
      <c r="BX1107" s="481"/>
    </row>
    <row r="1108" spans="1:76" s="2" customFormat="1" ht="14">
      <c r="B1108" s="5"/>
      <c r="C1108" s="172"/>
      <c r="D1108" s="843"/>
      <c r="E1108" s="844"/>
      <c r="F1108" s="844"/>
      <c r="G1108" s="844"/>
      <c r="H1108" s="844"/>
      <c r="I1108" s="844"/>
      <c r="J1108" s="845"/>
      <c r="K1108" s="174"/>
      <c r="L1108" s="174"/>
      <c r="M1108" s="174"/>
      <c r="N1108" s="174"/>
      <c r="O1108" s="174"/>
      <c r="P1108" s="174"/>
      <c r="Q1108" s="174"/>
      <c r="R1108" s="272" t="s">
        <v>137</v>
      </c>
      <c r="S1108" s="267"/>
      <c r="T1108" s="265"/>
      <c r="U1108" s="189"/>
      <c r="V1108" s="190"/>
      <c r="W1108" s="191"/>
      <c r="Y1108" s="526"/>
      <c r="Z1108" s="5"/>
      <c r="AA1108" s="5"/>
      <c r="AB1108" s="5"/>
      <c r="AC1108" s="5"/>
      <c r="AD1108" s="5"/>
      <c r="AE1108" s="5"/>
      <c r="AF1108" s="5"/>
      <c r="AG1108" s="5"/>
      <c r="AH1108" s="5"/>
      <c r="AI1108" s="5"/>
      <c r="AJ1108" s="5"/>
      <c r="AK1108" s="5"/>
      <c r="AL1108" s="5"/>
      <c r="AM1108" s="5"/>
      <c r="AN1108" s="5"/>
      <c r="AO1108" s="481"/>
      <c r="AP1108" s="265"/>
      <c r="AQ1108" s="265"/>
      <c r="AR1108" s="265"/>
      <c r="AS1108" s="611" t="s">
        <v>98</v>
      </c>
      <c r="AT1108" s="612">
        <f>COUNTIF(AT1081:AT1100,"&gt;0")</f>
        <v>0</v>
      </c>
      <c r="AU1108" s="612">
        <f>COUNTIF(AU1081:AU1100,"&gt;0")</f>
        <v>0</v>
      </c>
      <c r="AV1108" s="611"/>
      <c r="AW1108" s="612">
        <f>COUNTIF(AW1081:AW1100,"&gt;0")</f>
        <v>0</v>
      </c>
      <c r="AX1108" s="612">
        <f>COUNTIF(AX1081:AX1100,"&gt;0")</f>
        <v>0</v>
      </c>
      <c r="AY1108" s="265"/>
      <c r="AZ1108" s="612">
        <f>COUNTIF(AZ1081:AZ1100,"&gt;0")</f>
        <v>0</v>
      </c>
      <c r="BA1108" s="612">
        <f>COUNTIF(BA1081:BA1100,"&gt;0")</f>
        <v>0</v>
      </c>
      <c r="BB1108" s="265"/>
      <c r="BC1108" s="612">
        <f>COUNTIF(BC1081:BC1100,"&gt;0")</f>
        <v>0</v>
      </c>
      <c r="BD1108" s="612">
        <f>COUNTIF(BD1081:BD1100,"&gt;0")</f>
        <v>0</v>
      </c>
      <c r="BE1108" s="265"/>
      <c r="BF1108" s="612">
        <f>COUNTIF(BF1081:BF1100,"&gt;0")</f>
        <v>0</v>
      </c>
      <c r="BG1108" s="612">
        <f>COUNTIF(BG1081:BG1100,"&gt;0")</f>
        <v>0</v>
      </c>
      <c r="BH1108" s="265"/>
      <c r="BI1108" s="612">
        <f>COUNTIF(BI1081:BI1100,"&gt;0")</f>
        <v>0</v>
      </c>
      <c r="BJ1108" s="612">
        <f>COUNTIF(BJ1081:BJ1100,"&gt;0")</f>
        <v>0</v>
      </c>
      <c r="BK1108" s="265"/>
      <c r="BL1108" s="612">
        <f>COUNTIF(BL1081:BL1100,"&gt;0")</f>
        <v>0</v>
      </c>
      <c r="BM1108" s="612">
        <f>COUNTIF(BM1081:BM1100,"&gt;0")</f>
        <v>0</v>
      </c>
      <c r="BN1108" s="265"/>
      <c r="BO1108" s="612">
        <f>COUNTIF(BO1081:BO1100,"&gt;0")</f>
        <v>0</v>
      </c>
      <c r="BP1108" s="612">
        <f>COUNTIF(BP1081:BP1100,"&gt;0")</f>
        <v>0</v>
      </c>
      <c r="BQ1108" s="265"/>
      <c r="BR1108" s="612">
        <f>COUNTIF(BR1081:BR1100,"&gt;0")</f>
        <v>0</v>
      </c>
      <c r="BS1108" s="612">
        <f>COUNTIF(BS1081:BS1100,"&gt;0")</f>
        <v>0</v>
      </c>
      <c r="BT1108" s="265"/>
      <c r="BU1108" s="612">
        <f>COUNTIF(BU1081:BU1100,"&gt;0")</f>
        <v>0</v>
      </c>
      <c r="BV1108" s="612">
        <f>COUNTIF(BV1081:BV1100,"&gt;0")</f>
        <v>0</v>
      </c>
      <c r="BW1108" s="5"/>
      <c r="BX1108" s="481"/>
    </row>
    <row r="1109" spans="1:76" s="2" customFormat="1" ht="14">
      <c r="B1109" s="5"/>
      <c r="C1109" s="172"/>
      <c r="D1109" s="843"/>
      <c r="E1109" s="844"/>
      <c r="F1109" s="844"/>
      <c r="G1109" s="844"/>
      <c r="H1109" s="844"/>
      <c r="I1109" s="844"/>
      <c r="J1109" s="845"/>
      <c r="K1109" s="174"/>
      <c r="L1109" s="174"/>
      <c r="M1109" s="174"/>
      <c r="N1109" s="174"/>
      <c r="O1109" s="174"/>
      <c r="P1109" s="174"/>
      <c r="Q1109" s="174"/>
      <c r="R1109" s="192" t="s">
        <v>36</v>
      </c>
      <c r="S1109" s="165"/>
      <c r="T1109" s="174"/>
      <c r="U1109" s="189"/>
      <c r="V1109" s="190"/>
      <c r="W1109" s="191"/>
      <c r="Y1109" s="526"/>
      <c r="Z1109" s="5"/>
      <c r="AA1109" s="5"/>
      <c r="AB1109" s="5"/>
      <c r="AC1109" s="5"/>
      <c r="AD1109" s="5"/>
      <c r="AE1109" s="5"/>
      <c r="AF1109" s="5"/>
      <c r="AG1109" s="5"/>
      <c r="AH1109" s="5"/>
      <c r="AI1109" s="5"/>
      <c r="AJ1109" s="5"/>
      <c r="AK1109" s="5"/>
      <c r="AL1109" s="5"/>
      <c r="AM1109" s="5"/>
      <c r="AN1109" s="5"/>
      <c r="AO1109" s="481"/>
      <c r="AP1109" s="5"/>
      <c r="AQ1109" s="5"/>
      <c r="AR1109" s="5"/>
      <c r="AS1109" s="310"/>
      <c r="AT1109" s="310"/>
      <c r="AU1109" s="310"/>
      <c r="AV1109" s="310"/>
      <c r="AW1109" s="5"/>
      <c r="AX1109" s="5"/>
      <c r="AY1109" s="5"/>
      <c r="AZ1109" s="5"/>
      <c r="BA1109" s="5"/>
      <c r="BB1109" s="5"/>
      <c r="BC1109" s="5"/>
      <c r="BD1109" s="5"/>
      <c r="BE1109" s="5"/>
      <c r="BF1109" s="5"/>
      <c r="BG1109" s="5"/>
      <c r="BH1109" s="5"/>
      <c r="BI1109" s="5"/>
      <c r="BJ1109" s="5"/>
      <c r="BK1109" s="5"/>
      <c r="BL1109" s="5"/>
      <c r="BM1109" s="5"/>
      <c r="BN1109" s="5"/>
      <c r="BO1109" s="5"/>
      <c r="BP1109" s="5"/>
      <c r="BQ1109" s="5"/>
      <c r="BR1109" s="5"/>
      <c r="BS1109" s="5"/>
      <c r="BT1109" s="5"/>
      <c r="BU1109" s="5"/>
      <c r="BV1109" s="5"/>
      <c r="BW1109" s="5"/>
      <c r="BX1109" s="481"/>
    </row>
    <row r="1110" spans="1:76" s="2" customFormat="1" ht="26.25" customHeight="1">
      <c r="A1110" s="182" t="str">
        <f ca="1">HYPERLINK("#"&amp;"'"&amp;A$1&amp;"'!a1","Back to top")</f>
        <v>Back to top</v>
      </c>
      <c r="B1110" s="304"/>
      <c r="C1110" s="174"/>
      <c r="D1110" s="846"/>
      <c r="E1110" s="847"/>
      <c r="F1110" s="847"/>
      <c r="G1110" s="847"/>
      <c r="H1110" s="847"/>
      <c r="I1110" s="847"/>
      <c r="J1110" s="848"/>
      <c r="S1110" s="83"/>
      <c r="T1110" s="174"/>
      <c r="U1110" s="193"/>
      <c r="V1110" s="194"/>
      <c r="W1110" s="195"/>
      <c r="Y1110" s="526"/>
      <c r="Z1110" s="5"/>
      <c r="AA1110" s="5"/>
      <c r="AB1110" s="5"/>
      <c r="AC1110" s="5"/>
      <c r="AD1110" s="5"/>
      <c r="AE1110" s="5"/>
      <c r="AF1110" s="5"/>
      <c r="AG1110" s="5"/>
      <c r="AH1110" s="5"/>
      <c r="AI1110" s="5"/>
      <c r="AJ1110" s="5"/>
      <c r="AK1110" s="5"/>
      <c r="AL1110" s="5"/>
      <c r="AM1110" s="5"/>
      <c r="AN1110" s="5"/>
      <c r="AO1110" s="615"/>
      <c r="AP1110" s="5"/>
      <c r="AQ1110" s="5"/>
      <c r="AR1110" s="5"/>
      <c r="AS1110" s="310"/>
      <c r="AT1110" s="310"/>
      <c r="AU1110" s="310"/>
      <c r="AV1110" s="310"/>
      <c r="AW1110" s="5"/>
      <c r="AX1110" s="5"/>
      <c r="AY1110" s="5"/>
      <c r="AZ1110" s="5"/>
      <c r="BA1110" s="5"/>
      <c r="BB1110" s="5"/>
      <c r="BC1110" s="5"/>
      <c r="BD1110" s="5"/>
      <c r="BE1110" s="5"/>
      <c r="BF1110" s="5"/>
      <c r="BG1110" s="5"/>
      <c r="BH1110" s="5"/>
      <c r="BI1110" s="5"/>
      <c r="BJ1110" s="5"/>
      <c r="BK1110" s="5"/>
      <c r="BL1110" s="5"/>
      <c r="BM1110" s="5"/>
      <c r="BN1110" s="5"/>
      <c r="BO1110" s="5"/>
      <c r="BP1110" s="5"/>
      <c r="BQ1110" s="5"/>
      <c r="BR1110" s="5"/>
      <c r="BS1110" s="5"/>
      <c r="BT1110" s="5"/>
      <c r="BU1110" s="5"/>
      <c r="BV1110" s="5"/>
      <c r="BW1110" s="5"/>
      <c r="BX1110" s="615"/>
    </row>
    <row r="1111" spans="1:76" s="2" customFormat="1" ht="14">
      <c r="B1111" s="5"/>
      <c r="S1111" s="83"/>
      <c r="T1111" s="174"/>
      <c r="U1111" s="174"/>
      <c r="V1111" s="174"/>
      <c r="W1111" s="174"/>
      <c r="Y1111" s="526"/>
      <c r="Z1111" s="5"/>
      <c r="AA1111" s="5"/>
      <c r="AB1111" s="5"/>
      <c r="AC1111" s="5"/>
      <c r="AD1111" s="5"/>
      <c r="AE1111" s="5"/>
      <c r="AF1111" s="5"/>
      <c r="AG1111" s="5"/>
      <c r="AH1111" s="5"/>
      <c r="AI1111" s="5"/>
      <c r="AJ1111" s="5"/>
      <c r="AK1111" s="5"/>
      <c r="AL1111" s="5"/>
      <c r="AM1111" s="5"/>
      <c r="AN1111" s="5"/>
      <c r="AO1111" s="481"/>
      <c r="AP1111" s="310"/>
      <c r="AQ1111" s="310"/>
      <c r="AR1111" s="310"/>
      <c r="AS1111" s="310"/>
      <c r="AT1111" s="310"/>
      <c r="AU1111" s="310"/>
      <c r="AV1111" s="310"/>
      <c r="AW1111" s="310"/>
      <c r="AX1111" s="310"/>
      <c r="AY1111" s="310"/>
      <c r="AZ1111" s="310"/>
      <c r="BA1111" s="310"/>
      <c r="BB1111" s="310"/>
      <c r="BC1111" s="310"/>
      <c r="BD1111" s="310"/>
      <c r="BE1111" s="310"/>
      <c r="BF1111" s="310"/>
      <c r="BG1111" s="310"/>
      <c r="BH1111" s="310"/>
      <c r="BI1111" s="310"/>
      <c r="BJ1111" s="310"/>
      <c r="BK1111" s="310"/>
      <c r="BL1111" s="310"/>
      <c r="BM1111" s="310"/>
      <c r="BN1111" s="310"/>
      <c r="BO1111" s="310"/>
      <c r="BP1111" s="310"/>
      <c r="BQ1111" s="310"/>
      <c r="BR1111" s="310"/>
      <c r="BS1111" s="310"/>
      <c r="BT1111" s="310"/>
      <c r="BU1111" s="310"/>
      <c r="BV1111" s="310"/>
      <c r="BW1111" s="310"/>
      <c r="BX1111" s="481"/>
    </row>
    <row r="1112" spans="1:76" s="2" customFormat="1" ht="14">
      <c r="B1112" s="5"/>
      <c r="S1112" s="83"/>
      <c r="T1112" s="83"/>
      <c r="U1112" s="83"/>
      <c r="Y1112" s="526"/>
      <c r="Z1112" s="5"/>
      <c r="AA1112" s="5"/>
      <c r="AB1112" s="5"/>
      <c r="AC1112" s="5"/>
      <c r="AD1112" s="5"/>
      <c r="AE1112" s="5"/>
      <c r="AF1112" s="5"/>
      <c r="AG1112" s="5"/>
      <c r="AH1112" s="5"/>
      <c r="AI1112" s="5"/>
      <c r="AJ1112" s="5"/>
      <c r="AK1112" s="5"/>
      <c r="AL1112" s="5"/>
      <c r="AM1112" s="5"/>
      <c r="AN1112" s="5"/>
      <c r="AO1112" s="481"/>
      <c r="AP1112" s="310"/>
      <c r="AQ1112" s="310"/>
      <c r="AR1112" s="310"/>
      <c r="AS1112" s="310"/>
      <c r="AT1112" s="310"/>
      <c r="AU1112" s="310"/>
      <c r="AV1112" s="310"/>
      <c r="AW1112" s="310"/>
      <c r="AX1112" s="310"/>
      <c r="AY1112" s="310"/>
      <c r="AZ1112" s="310"/>
      <c r="BA1112" s="310"/>
      <c r="BB1112" s="310"/>
      <c r="BC1112" s="310"/>
      <c r="BD1112" s="310"/>
      <c r="BE1112" s="310"/>
      <c r="BF1112" s="310"/>
      <c r="BG1112" s="310"/>
      <c r="BH1112" s="310"/>
      <c r="BI1112" s="310"/>
      <c r="BJ1112" s="310"/>
      <c r="BK1112" s="310"/>
      <c r="BL1112" s="310"/>
      <c r="BM1112" s="310"/>
      <c r="BN1112" s="310"/>
      <c r="BO1112" s="310"/>
      <c r="BP1112" s="310"/>
      <c r="BQ1112" s="310"/>
      <c r="BR1112" s="310"/>
      <c r="BS1112" s="310"/>
      <c r="BT1112" s="310"/>
      <c r="BU1112" s="310"/>
      <c r="BV1112" s="310"/>
      <c r="BW1112" s="310"/>
      <c r="BX1112" s="481"/>
    </row>
    <row r="1113" spans="1:76" s="22" customFormat="1" ht="18">
      <c r="A1113" s="138">
        <f>A1078+1</f>
        <v>31</v>
      </c>
      <c r="B1113" s="298"/>
      <c r="C1113" s="139" t="str">
        <f>Variable24</f>
        <v>Utility Scale PV BOS Learning Rate</v>
      </c>
      <c r="D1113" s="196"/>
      <c r="E1113" s="196"/>
      <c r="F1113" s="196"/>
      <c r="G1113" s="196"/>
      <c r="J1113" s="196"/>
      <c r="K1113" s="196"/>
      <c r="L1113" s="140"/>
      <c r="M1113" s="140"/>
      <c r="N1113" s="140"/>
      <c r="R1113" s="839" t="s">
        <v>154</v>
      </c>
      <c r="S1113" s="839"/>
      <c r="T1113" s="839"/>
      <c r="U1113" s="839"/>
      <c r="Y1113" s="585"/>
      <c r="Z1113" s="416"/>
      <c r="AA1113" s="416"/>
      <c r="AB1113" s="416"/>
      <c r="AC1113" s="416"/>
      <c r="AD1113" s="416"/>
      <c r="AE1113" s="416"/>
      <c r="AF1113" s="416"/>
      <c r="AG1113" s="416"/>
      <c r="AH1113" s="416"/>
      <c r="AI1113" s="416"/>
      <c r="AJ1113" s="416"/>
      <c r="AK1113" s="416"/>
      <c r="AL1113" s="416"/>
      <c r="AM1113" s="416"/>
      <c r="AN1113" s="416"/>
      <c r="AO1113" s="416"/>
      <c r="AP1113" s="568">
        <f>A1113</f>
        <v>31</v>
      </c>
      <c r="AQ1113" s="568" t="str">
        <f>C1113</f>
        <v>Utility Scale PV BOS Learning Rate</v>
      </c>
      <c r="AR1113" s="416"/>
      <c r="AS1113" s="585"/>
      <c r="AT1113" s="585"/>
      <c r="AU1113" s="585"/>
      <c r="AV1113" s="585"/>
      <c r="AW1113" s="416"/>
      <c r="AX1113" s="416"/>
      <c r="AY1113" s="416"/>
      <c r="AZ1113" s="416"/>
      <c r="BA1113" s="416"/>
      <c r="BB1113" s="416"/>
      <c r="BC1113" s="416"/>
      <c r="BD1113" s="416"/>
      <c r="BE1113" s="416"/>
      <c r="BF1113" s="416"/>
      <c r="BG1113" s="416"/>
      <c r="BH1113" s="416"/>
      <c r="BI1113" s="416"/>
      <c r="BJ1113" s="416"/>
      <c r="BK1113" s="416"/>
      <c r="BL1113" s="416"/>
      <c r="BM1113" s="416"/>
      <c r="BN1113" s="416"/>
      <c r="BO1113" s="416"/>
      <c r="BP1113" s="416"/>
      <c r="BQ1113" s="416"/>
      <c r="BR1113" s="416"/>
      <c r="BS1113" s="416"/>
      <c r="BT1113" s="416"/>
      <c r="BU1113" s="416"/>
      <c r="BV1113" s="416"/>
      <c r="BW1113" s="416"/>
      <c r="BX1113" s="416"/>
    </row>
    <row r="1114" spans="1:76" s="2" customFormat="1" ht="14">
      <c r="A1114" s="199"/>
      <c r="B1114" s="299"/>
      <c r="C1114" s="199"/>
      <c r="D1114" s="130"/>
      <c r="E1114" s="130"/>
      <c r="F1114" s="130"/>
      <c r="G1114" s="130"/>
      <c r="J1114" s="130"/>
      <c r="K1114" s="130"/>
      <c r="L1114" s="174"/>
      <c r="M1114" s="174"/>
      <c r="N1114" s="174"/>
      <c r="S1114" s="83"/>
      <c r="T1114" s="83"/>
      <c r="Y1114" s="526"/>
      <c r="Z1114" s="5"/>
      <c r="AA1114" s="5"/>
      <c r="AB1114" s="5"/>
      <c r="AC1114" s="5"/>
      <c r="AD1114" s="5"/>
      <c r="AE1114" s="5"/>
      <c r="AF1114" s="5"/>
      <c r="AG1114" s="5"/>
      <c r="AH1114" s="5"/>
      <c r="AI1114" s="5"/>
      <c r="AJ1114" s="5"/>
      <c r="AK1114" s="5"/>
      <c r="AL1114" s="5"/>
      <c r="AM1114" s="5"/>
      <c r="AN1114" s="5"/>
      <c r="AO1114" s="481"/>
      <c r="AP1114" s="269"/>
      <c r="AQ1114" s="269"/>
      <c r="AR1114" s="269"/>
      <c r="AS1114" s="269"/>
      <c r="AT1114" s="586" t="s">
        <v>230</v>
      </c>
      <c r="AU1114" s="586"/>
      <c r="AV1114" s="269"/>
      <c r="AW1114" s="586" t="s">
        <v>1</v>
      </c>
      <c r="AX1114" s="586"/>
      <c r="AY1114" s="269"/>
      <c r="AZ1114" s="586" t="s">
        <v>2</v>
      </c>
      <c r="BA1114" s="586"/>
      <c r="BB1114" s="269"/>
      <c r="BC1114" s="586" t="s">
        <v>283</v>
      </c>
      <c r="BD1114" s="586"/>
      <c r="BE1114" s="269"/>
      <c r="BF1114" s="586" t="s">
        <v>284</v>
      </c>
      <c r="BG1114" s="586"/>
      <c r="BH1114" s="269"/>
      <c r="BI1114" s="586" t="s">
        <v>3</v>
      </c>
      <c r="BJ1114" s="586"/>
      <c r="BK1114" s="269"/>
      <c r="BL1114" s="586" t="s">
        <v>4</v>
      </c>
      <c r="BM1114" s="586"/>
      <c r="BN1114" s="269"/>
      <c r="BO1114" s="586" t="s">
        <v>5</v>
      </c>
      <c r="BP1114" s="586"/>
      <c r="BQ1114" s="269"/>
      <c r="BR1114" s="586" t="s">
        <v>6</v>
      </c>
      <c r="BS1114" s="586"/>
      <c r="BT1114" s="269"/>
      <c r="BU1114" s="586" t="s">
        <v>34</v>
      </c>
      <c r="BV1114" s="586"/>
      <c r="BW1114" s="269"/>
      <c r="BX1114" s="481"/>
    </row>
    <row r="1115" spans="1:76" s="2" customFormat="1" ht="31" thickBot="1">
      <c r="A1115" s="173" t="s">
        <v>39</v>
      </c>
      <c r="B1115" s="300" t="s">
        <v>9</v>
      </c>
      <c r="C1115" s="211" t="s">
        <v>139</v>
      </c>
      <c r="D1115" s="4" t="s">
        <v>40</v>
      </c>
      <c r="E1115" s="4" t="s">
        <v>234</v>
      </c>
      <c r="F1115" s="211" t="s">
        <v>113</v>
      </c>
      <c r="G1115" s="211" t="s">
        <v>424</v>
      </c>
      <c r="H1115" s="4" t="s">
        <v>59</v>
      </c>
      <c r="I1115" s="695" t="s">
        <v>425</v>
      </c>
      <c r="J1115" s="212" t="s">
        <v>133</v>
      </c>
      <c r="K1115" s="149" t="s">
        <v>140</v>
      </c>
      <c r="L1115" s="222" t="s">
        <v>100</v>
      </c>
      <c r="M1115" s="151" t="s">
        <v>141</v>
      </c>
      <c r="N1115" s="152" t="s">
        <v>135</v>
      </c>
      <c r="O1115" s="151" t="s">
        <v>57</v>
      </c>
      <c r="P1115" s="153"/>
      <c r="Q1115" s="363" t="s">
        <v>272</v>
      </c>
      <c r="R1115" s="364" t="s">
        <v>56</v>
      </c>
      <c r="S1115" s="258" t="s">
        <v>41</v>
      </c>
      <c r="T1115" s="364" t="s">
        <v>136</v>
      </c>
      <c r="U1115" s="419" t="s">
        <v>42</v>
      </c>
      <c r="V1115" s="153"/>
      <c r="W1115" s="153"/>
      <c r="Y1115" s="526"/>
      <c r="Z1115" s="5"/>
      <c r="AA1115" s="5"/>
      <c r="AB1115" s="5"/>
      <c r="AC1115" s="5"/>
      <c r="AD1115" s="5"/>
      <c r="AE1115" s="5"/>
      <c r="AF1115" s="5"/>
      <c r="AG1115" s="5"/>
      <c r="AH1115" s="5"/>
      <c r="AI1115" s="5"/>
      <c r="AJ1115" s="5"/>
      <c r="AK1115" s="5"/>
      <c r="AL1115" s="5"/>
      <c r="AM1115" s="5"/>
      <c r="AN1115" s="5"/>
      <c r="AO1115" s="481"/>
      <c r="AP1115" s="594"/>
      <c r="AQ1115" s="594"/>
      <c r="AR1115" s="419" t="s">
        <v>131</v>
      </c>
      <c r="AS1115" s="594"/>
      <c r="AT1115" s="596" t="s">
        <v>56</v>
      </c>
      <c r="AU1115" s="258" t="s">
        <v>41</v>
      </c>
      <c r="AV1115" s="594"/>
      <c r="AW1115" s="596" t="s">
        <v>56</v>
      </c>
      <c r="AX1115" s="258" t="s">
        <v>41</v>
      </c>
      <c r="AY1115" s="594"/>
      <c r="AZ1115" s="596" t="s">
        <v>56</v>
      </c>
      <c r="BA1115" s="258" t="s">
        <v>41</v>
      </c>
      <c r="BB1115" s="594"/>
      <c r="BC1115" s="596" t="s">
        <v>56</v>
      </c>
      <c r="BD1115" s="258" t="s">
        <v>41</v>
      </c>
      <c r="BE1115" s="594"/>
      <c r="BF1115" s="596" t="s">
        <v>56</v>
      </c>
      <c r="BG1115" s="258" t="s">
        <v>41</v>
      </c>
      <c r="BH1115" s="594"/>
      <c r="BI1115" s="596" t="s">
        <v>56</v>
      </c>
      <c r="BJ1115" s="258" t="s">
        <v>41</v>
      </c>
      <c r="BK1115" s="594"/>
      <c r="BL1115" s="596" t="s">
        <v>56</v>
      </c>
      <c r="BM1115" s="258" t="s">
        <v>41</v>
      </c>
      <c r="BN1115" s="594"/>
      <c r="BO1115" s="596" t="s">
        <v>56</v>
      </c>
      <c r="BP1115" s="258" t="s">
        <v>41</v>
      </c>
      <c r="BQ1115" s="594"/>
      <c r="BR1115" s="596" t="s">
        <v>56</v>
      </c>
      <c r="BS1115" s="258" t="s">
        <v>41</v>
      </c>
      <c r="BT1115" s="594"/>
      <c r="BU1115" s="596" t="s">
        <v>56</v>
      </c>
      <c r="BV1115" s="258" t="s">
        <v>41</v>
      </c>
      <c r="BW1115" s="594"/>
      <c r="BX1115" s="481"/>
    </row>
    <row r="1116" spans="1:76" s="2" customFormat="1" ht="14">
      <c r="A1116" s="159">
        <v>1</v>
      </c>
      <c r="B1116" s="301" t="str">
        <f t="shared" ref="B1116:B1135" si="453">CONCATENATE(E1116,": ",C1116)</f>
        <v xml:space="preserve">: </v>
      </c>
      <c r="C1116" s="160"/>
      <c r="D1116" s="160"/>
      <c r="E1116" s="160"/>
      <c r="F1116" s="160"/>
      <c r="G1116" s="161"/>
      <c r="H1116" s="162"/>
      <c r="I1116" s="162"/>
      <c r="J1116" s="163"/>
      <c r="K1116" s="164"/>
      <c r="L1116" s="170"/>
      <c r="M1116" s="664"/>
      <c r="N1116" s="163"/>
      <c r="O1116" s="163"/>
      <c r="P1116" s="165"/>
      <c r="Q1116" s="365"/>
      <c r="R1116" s="259" t="str">
        <f>IF(Q1116="Y","",IF(AND(L1116="",J1116=""),"",IF(L1116="",J1116,L1116)))</f>
        <v/>
      </c>
      <c r="S1116" s="260" t="str">
        <f>IF(R1116="","",IF(R1144="Y",T1116,IF(R1116&gt;=R1136-$AA$35*R1140,IF(R1116&lt;=R1136+$AA$35*R1140,R1116,""),"")))</f>
        <v/>
      </c>
      <c r="T1116" s="259" t="str">
        <f>IF(Q1116="Y","",IF(AND(L1116="",J1116=""),"",IF(L1116="",J1116*N1116,L1116*N1116)))</f>
        <v/>
      </c>
      <c r="U1116" s="259" t="str">
        <f t="shared" ref="U1116:U1135" si="454">IF(AND(M1116="",K1116=""),"",IF(M1116="",K1116,M1116))</f>
        <v/>
      </c>
      <c r="V1116" s="39"/>
      <c r="W1116" s="39"/>
      <c r="Y1116" s="526"/>
      <c r="Z1116" s="5"/>
      <c r="AA1116" s="5"/>
      <c r="AB1116" s="5"/>
      <c r="AC1116" s="5"/>
      <c r="AD1116" s="5"/>
      <c r="AE1116" s="5"/>
      <c r="AF1116" s="5"/>
      <c r="AG1116" s="5"/>
      <c r="AH1116" s="5"/>
      <c r="AI1116" s="5"/>
      <c r="AJ1116" s="5"/>
      <c r="AK1116" s="5"/>
      <c r="AL1116" s="5"/>
      <c r="AM1116" s="5"/>
      <c r="AN1116" s="5"/>
      <c r="AO1116" s="481"/>
      <c r="AP1116" s="269"/>
      <c r="AQ1116" s="269"/>
      <c r="AR1116" s="597" t="str">
        <f>$U1116</f>
        <v/>
      </c>
      <c r="AS1116" s="269"/>
      <c r="AT1116" s="598" t="str">
        <f>IF($E1116=$AT$47,R1116,"")</f>
        <v/>
      </c>
      <c r="AU1116" s="598" t="str">
        <f>IF($E1116=$AT$47,S1116,"")</f>
        <v/>
      </c>
      <c r="AV1116" s="269"/>
      <c r="AW1116" s="598" t="str">
        <f t="shared" ref="AW1116:AX1135" si="455">IF($E1116=$AW$83,R1116,"")</f>
        <v/>
      </c>
      <c r="AX1116" s="598" t="str">
        <f t="shared" si="455"/>
        <v/>
      </c>
      <c r="AY1116" s="269"/>
      <c r="AZ1116" s="598" t="str">
        <f t="shared" ref="AZ1116:BA1135" si="456">IF($E1116=$AZ$83,R1116,"")</f>
        <v/>
      </c>
      <c r="BA1116" s="598" t="str">
        <f t="shared" si="456"/>
        <v/>
      </c>
      <c r="BB1116" s="269"/>
      <c r="BC1116" s="598" t="str">
        <f t="shared" ref="BC1116:BD1135" si="457">IF($E1116=$BC$83,R1116,"")</f>
        <v/>
      </c>
      <c r="BD1116" s="598" t="str">
        <f t="shared" si="457"/>
        <v/>
      </c>
      <c r="BE1116" s="269"/>
      <c r="BF1116" s="598" t="str">
        <f t="shared" ref="BF1116:BG1135" si="458">IF($E1116=$BF$83,R1116,"")</f>
        <v/>
      </c>
      <c r="BG1116" s="598" t="str">
        <f t="shared" si="458"/>
        <v/>
      </c>
      <c r="BH1116" s="269"/>
      <c r="BI1116" s="598" t="str">
        <f t="shared" ref="BI1116:BJ1135" si="459">IF($E1116=$BI$83,R1116,"")</f>
        <v/>
      </c>
      <c r="BJ1116" s="598" t="str">
        <f t="shared" si="459"/>
        <v/>
      </c>
      <c r="BK1116" s="269"/>
      <c r="BL1116" s="598" t="str">
        <f t="shared" ref="BL1116:BM1135" si="460">IF($E1116=$BL$83,R1116,"")</f>
        <v/>
      </c>
      <c r="BM1116" s="598" t="str">
        <f t="shared" si="460"/>
        <v/>
      </c>
      <c r="BN1116" s="269"/>
      <c r="BO1116" s="598" t="str">
        <f t="shared" ref="BO1116:BP1135" si="461">IF($E1116=$BO$83,R1116,"")</f>
        <v/>
      </c>
      <c r="BP1116" s="598" t="str">
        <f t="shared" si="461"/>
        <v/>
      </c>
      <c r="BQ1116" s="269"/>
      <c r="BR1116" s="598" t="str">
        <f t="shared" ref="BR1116:BS1135" si="462">IF($E1116=$BR$83,R1116,"")</f>
        <v/>
      </c>
      <c r="BS1116" s="598" t="str">
        <f t="shared" si="462"/>
        <v/>
      </c>
      <c r="BT1116" s="269"/>
      <c r="BU1116" s="598" t="str">
        <f t="shared" ref="BU1116:BV1135" si="463">IF($E1116=$BU$83,R1116,"")</f>
        <v/>
      </c>
      <c r="BV1116" s="598" t="str">
        <f t="shared" si="463"/>
        <v/>
      </c>
      <c r="BW1116" s="269"/>
      <c r="BX1116" s="481"/>
    </row>
    <row r="1117" spans="1:76" s="2" customFormat="1" ht="14">
      <c r="A1117" s="159">
        <v>2</v>
      </c>
      <c r="B1117" s="301" t="str">
        <f t="shared" si="453"/>
        <v xml:space="preserve">: </v>
      </c>
      <c r="C1117" s="160"/>
      <c r="D1117" s="160"/>
      <c r="E1117" s="160"/>
      <c r="F1117" s="160"/>
      <c r="G1117" s="161"/>
      <c r="H1117" s="162"/>
      <c r="I1117" s="162"/>
      <c r="J1117" s="163"/>
      <c r="K1117" s="163"/>
      <c r="L1117" s="170"/>
      <c r="M1117" s="664"/>
      <c r="N1117" s="163"/>
      <c r="O1117" s="163"/>
      <c r="P1117" s="165"/>
      <c r="Q1117" s="365"/>
      <c r="R1117" s="259" t="str">
        <f t="shared" ref="R1117:R1135" si="464">IF(Q1117="Y","",IF(AND(L1117="",J1117=""),"",IF(L1117="",J1117,L1117)))</f>
        <v/>
      </c>
      <c r="S1117" s="260" t="str">
        <f>IF(R1117="","",IF(R1144="Y",T1117,IF(R1117&gt;=R1136-$AA$35*R1140,IF(R1117&lt;=R1136+$AA$35*R1140,R1117,""),"")))</f>
        <v/>
      </c>
      <c r="T1117" s="259" t="str">
        <f t="shared" ref="T1117:T1135" si="465">IF(Q1117="Y","",IF(AND(L1117="",J1117=""),"",IF(L1117="",J1117*N1117,L1117*N1117)))</f>
        <v/>
      </c>
      <c r="U1117" s="259" t="str">
        <f t="shared" si="454"/>
        <v/>
      </c>
      <c r="V1117" s="39"/>
      <c r="W1117" s="39"/>
      <c r="Y1117" s="526"/>
      <c r="Z1117" s="5"/>
      <c r="AA1117" s="5"/>
      <c r="AB1117" s="5"/>
      <c r="AC1117" s="5"/>
      <c r="AD1117" s="5"/>
      <c r="AE1117" s="5"/>
      <c r="AF1117" s="5"/>
      <c r="AG1117" s="5"/>
      <c r="AH1117" s="5"/>
      <c r="AI1117" s="5"/>
      <c r="AJ1117" s="5"/>
      <c r="AK1117" s="5"/>
      <c r="AL1117" s="5"/>
      <c r="AM1117" s="5"/>
      <c r="AN1117" s="5"/>
      <c r="AO1117" s="481"/>
      <c r="AP1117" s="269"/>
      <c r="AQ1117" s="269"/>
      <c r="AR1117" s="600"/>
      <c r="AS1117" s="269"/>
      <c r="AT1117" s="598" t="str">
        <f t="shared" ref="AT1117:AU1135" si="466">IF($E1117=$AT$47,R1117,"")</f>
        <v/>
      </c>
      <c r="AU1117" s="598" t="str">
        <f t="shared" si="466"/>
        <v/>
      </c>
      <c r="AV1117" s="269"/>
      <c r="AW1117" s="598" t="str">
        <f t="shared" si="455"/>
        <v/>
      </c>
      <c r="AX1117" s="598" t="str">
        <f t="shared" si="455"/>
        <v/>
      </c>
      <c r="AY1117" s="269"/>
      <c r="AZ1117" s="598" t="str">
        <f t="shared" si="456"/>
        <v/>
      </c>
      <c r="BA1117" s="598" t="str">
        <f t="shared" si="456"/>
        <v/>
      </c>
      <c r="BB1117" s="269"/>
      <c r="BC1117" s="598" t="str">
        <f t="shared" si="457"/>
        <v/>
      </c>
      <c r="BD1117" s="598" t="str">
        <f t="shared" si="457"/>
        <v/>
      </c>
      <c r="BE1117" s="269"/>
      <c r="BF1117" s="598" t="str">
        <f t="shared" si="458"/>
        <v/>
      </c>
      <c r="BG1117" s="598" t="str">
        <f t="shared" si="458"/>
        <v/>
      </c>
      <c r="BH1117" s="269"/>
      <c r="BI1117" s="598" t="str">
        <f t="shared" si="459"/>
        <v/>
      </c>
      <c r="BJ1117" s="598" t="str">
        <f t="shared" si="459"/>
        <v/>
      </c>
      <c r="BK1117" s="269"/>
      <c r="BL1117" s="598" t="str">
        <f t="shared" si="460"/>
        <v/>
      </c>
      <c r="BM1117" s="598" t="str">
        <f t="shared" si="460"/>
        <v/>
      </c>
      <c r="BN1117" s="269"/>
      <c r="BO1117" s="598" t="str">
        <f t="shared" si="461"/>
        <v/>
      </c>
      <c r="BP1117" s="598" t="str">
        <f t="shared" si="461"/>
        <v/>
      </c>
      <c r="BQ1117" s="269"/>
      <c r="BR1117" s="598" t="str">
        <f t="shared" si="462"/>
        <v/>
      </c>
      <c r="BS1117" s="598" t="str">
        <f t="shared" si="462"/>
        <v/>
      </c>
      <c r="BT1117" s="269"/>
      <c r="BU1117" s="598" t="str">
        <f t="shared" si="463"/>
        <v/>
      </c>
      <c r="BV1117" s="598" t="str">
        <f t="shared" si="463"/>
        <v/>
      </c>
      <c r="BW1117" s="269"/>
      <c r="BX1117" s="481"/>
    </row>
    <row r="1118" spans="1:76" s="2" customFormat="1" ht="14">
      <c r="A1118" s="159">
        <v>3</v>
      </c>
      <c r="B1118" s="301" t="str">
        <f>CONCATENATE(E1118,": ",C1118)</f>
        <v xml:space="preserve">: </v>
      </c>
      <c r="C1118" s="168"/>
      <c r="D1118" s="162"/>
      <c r="E1118" s="162"/>
      <c r="F1118" s="169"/>
      <c r="G1118" s="161"/>
      <c r="H1118" s="162"/>
      <c r="I1118" s="162"/>
      <c r="J1118" s="170"/>
      <c r="K1118" s="170"/>
      <c r="L1118" s="170"/>
      <c r="M1118" s="664"/>
      <c r="N1118" s="163"/>
      <c r="O1118" s="163"/>
      <c r="P1118" s="165"/>
      <c r="Q1118" s="365"/>
      <c r="R1118" s="259" t="str">
        <f t="shared" si="464"/>
        <v/>
      </c>
      <c r="S1118" s="260" t="str">
        <f>IF(R1118="","",IF(R1144="Y",T1118,IF(R1118&gt;=R1136-$AA$35*R1140,IF(R1118&lt;=R1136+$AA$35*R1140,R1118,""),"")))</f>
        <v/>
      </c>
      <c r="T1118" s="259" t="str">
        <f t="shared" si="465"/>
        <v/>
      </c>
      <c r="U1118" s="259" t="str">
        <f t="shared" si="454"/>
        <v/>
      </c>
      <c r="V1118" s="39"/>
      <c r="W1118" s="39"/>
      <c r="Y1118" s="526"/>
      <c r="Z1118" s="5"/>
      <c r="AA1118" s="5"/>
      <c r="AB1118" s="5"/>
      <c r="AC1118" s="5"/>
      <c r="AD1118" s="5"/>
      <c r="AE1118" s="5"/>
      <c r="AF1118" s="5"/>
      <c r="AG1118" s="5"/>
      <c r="AH1118" s="5"/>
      <c r="AI1118" s="5"/>
      <c r="AJ1118" s="5"/>
      <c r="AK1118" s="5"/>
      <c r="AL1118" s="5"/>
      <c r="AM1118" s="5"/>
      <c r="AN1118" s="5"/>
      <c r="AO1118" s="481"/>
      <c r="AP1118" s="269"/>
      <c r="AQ1118" s="269"/>
      <c r="AR1118" s="600"/>
      <c r="AS1118" s="269"/>
      <c r="AT1118" s="598" t="str">
        <f t="shared" si="466"/>
        <v/>
      </c>
      <c r="AU1118" s="598" t="str">
        <f t="shared" si="466"/>
        <v/>
      </c>
      <c r="AV1118" s="269"/>
      <c r="AW1118" s="598" t="str">
        <f t="shared" si="455"/>
        <v/>
      </c>
      <c r="AX1118" s="598" t="str">
        <f t="shared" si="455"/>
        <v/>
      </c>
      <c r="AY1118" s="269"/>
      <c r="AZ1118" s="598" t="str">
        <f t="shared" si="456"/>
        <v/>
      </c>
      <c r="BA1118" s="598" t="str">
        <f t="shared" si="456"/>
        <v/>
      </c>
      <c r="BB1118" s="269"/>
      <c r="BC1118" s="598" t="str">
        <f t="shared" si="457"/>
        <v/>
      </c>
      <c r="BD1118" s="598" t="str">
        <f t="shared" si="457"/>
        <v/>
      </c>
      <c r="BE1118" s="269"/>
      <c r="BF1118" s="598" t="str">
        <f t="shared" si="458"/>
        <v/>
      </c>
      <c r="BG1118" s="598" t="str">
        <f t="shared" si="458"/>
        <v/>
      </c>
      <c r="BH1118" s="269"/>
      <c r="BI1118" s="598" t="str">
        <f t="shared" si="459"/>
        <v/>
      </c>
      <c r="BJ1118" s="598" t="str">
        <f t="shared" si="459"/>
        <v/>
      </c>
      <c r="BK1118" s="269"/>
      <c r="BL1118" s="598" t="str">
        <f t="shared" si="460"/>
        <v/>
      </c>
      <c r="BM1118" s="598" t="str">
        <f t="shared" si="460"/>
        <v/>
      </c>
      <c r="BN1118" s="269"/>
      <c r="BO1118" s="598" t="str">
        <f t="shared" si="461"/>
        <v/>
      </c>
      <c r="BP1118" s="598" t="str">
        <f t="shared" si="461"/>
        <v/>
      </c>
      <c r="BQ1118" s="269"/>
      <c r="BR1118" s="598" t="str">
        <f t="shared" si="462"/>
        <v/>
      </c>
      <c r="BS1118" s="598" t="str">
        <f t="shared" si="462"/>
        <v/>
      </c>
      <c r="BT1118" s="269"/>
      <c r="BU1118" s="598" t="str">
        <f t="shared" si="463"/>
        <v/>
      </c>
      <c r="BV1118" s="598" t="str">
        <f t="shared" si="463"/>
        <v/>
      </c>
      <c r="BW1118" s="269"/>
      <c r="BX1118" s="481"/>
    </row>
    <row r="1119" spans="1:76" s="2" customFormat="1" ht="14">
      <c r="A1119" s="159">
        <v>4</v>
      </c>
      <c r="B1119" s="301" t="str">
        <f t="shared" si="453"/>
        <v xml:space="preserve">: </v>
      </c>
      <c r="C1119" s="168"/>
      <c r="D1119" s="162"/>
      <c r="E1119" s="162"/>
      <c r="F1119" s="169"/>
      <c r="G1119" s="161"/>
      <c r="H1119" s="162"/>
      <c r="I1119" s="162"/>
      <c r="J1119" s="170"/>
      <c r="K1119" s="170"/>
      <c r="L1119" s="170"/>
      <c r="M1119" s="664"/>
      <c r="N1119" s="163"/>
      <c r="O1119" s="163"/>
      <c r="P1119" s="165"/>
      <c r="Q1119" s="365"/>
      <c r="R1119" s="259" t="str">
        <f t="shared" si="464"/>
        <v/>
      </c>
      <c r="S1119" s="260" t="str">
        <f>IF(R1119="","",IF(R1144="Y",T1119,IF(R1119&gt;=R1136-$AA$35*R1140,IF(R1119&lt;=R1136+$AA$35*R1140,R1119,""),"")))</f>
        <v/>
      </c>
      <c r="T1119" s="259" t="str">
        <f t="shared" si="465"/>
        <v/>
      </c>
      <c r="U1119" s="259" t="str">
        <f t="shared" si="454"/>
        <v/>
      </c>
      <c r="V1119" s="39"/>
      <c r="W1119" s="39"/>
      <c r="Y1119" s="526"/>
      <c r="Z1119" s="5"/>
      <c r="AA1119" s="5"/>
      <c r="AB1119" s="5"/>
      <c r="AC1119" s="5"/>
      <c r="AD1119" s="5"/>
      <c r="AE1119" s="5"/>
      <c r="AF1119" s="5"/>
      <c r="AG1119" s="5"/>
      <c r="AH1119" s="5"/>
      <c r="AI1119" s="5"/>
      <c r="AJ1119" s="5"/>
      <c r="AK1119" s="5"/>
      <c r="AL1119" s="5"/>
      <c r="AM1119" s="5"/>
      <c r="AN1119" s="5"/>
      <c r="AO1119" s="481"/>
      <c r="AP1119" s="269"/>
      <c r="AQ1119" s="269"/>
      <c r="AR1119" s="600"/>
      <c r="AS1119" s="269"/>
      <c r="AT1119" s="598" t="str">
        <f t="shared" si="466"/>
        <v/>
      </c>
      <c r="AU1119" s="598" t="str">
        <f t="shared" si="466"/>
        <v/>
      </c>
      <c r="AV1119" s="269"/>
      <c r="AW1119" s="598" t="str">
        <f t="shared" si="455"/>
        <v/>
      </c>
      <c r="AX1119" s="598" t="str">
        <f t="shared" si="455"/>
        <v/>
      </c>
      <c r="AY1119" s="269"/>
      <c r="AZ1119" s="598" t="str">
        <f t="shared" si="456"/>
        <v/>
      </c>
      <c r="BA1119" s="598" t="str">
        <f t="shared" si="456"/>
        <v/>
      </c>
      <c r="BB1119" s="269"/>
      <c r="BC1119" s="598" t="str">
        <f t="shared" si="457"/>
        <v/>
      </c>
      <c r="BD1119" s="598" t="str">
        <f t="shared" si="457"/>
        <v/>
      </c>
      <c r="BE1119" s="269"/>
      <c r="BF1119" s="598" t="str">
        <f t="shared" si="458"/>
        <v/>
      </c>
      <c r="BG1119" s="598" t="str">
        <f t="shared" si="458"/>
        <v/>
      </c>
      <c r="BH1119" s="269"/>
      <c r="BI1119" s="598" t="str">
        <f t="shared" si="459"/>
        <v/>
      </c>
      <c r="BJ1119" s="598" t="str">
        <f t="shared" si="459"/>
        <v/>
      </c>
      <c r="BK1119" s="269"/>
      <c r="BL1119" s="598" t="str">
        <f t="shared" si="460"/>
        <v/>
      </c>
      <c r="BM1119" s="598" t="str">
        <f t="shared" si="460"/>
        <v/>
      </c>
      <c r="BN1119" s="269"/>
      <c r="BO1119" s="598" t="str">
        <f t="shared" si="461"/>
        <v/>
      </c>
      <c r="BP1119" s="598" t="str">
        <f t="shared" si="461"/>
        <v/>
      </c>
      <c r="BQ1119" s="269"/>
      <c r="BR1119" s="598" t="str">
        <f t="shared" si="462"/>
        <v/>
      </c>
      <c r="BS1119" s="598" t="str">
        <f t="shared" si="462"/>
        <v/>
      </c>
      <c r="BT1119" s="269"/>
      <c r="BU1119" s="598" t="str">
        <f t="shared" si="463"/>
        <v/>
      </c>
      <c r="BV1119" s="598" t="str">
        <f t="shared" si="463"/>
        <v/>
      </c>
      <c r="BW1119" s="269"/>
      <c r="BX1119" s="481"/>
    </row>
    <row r="1120" spans="1:76" s="2" customFormat="1" ht="14">
      <c r="A1120" s="159">
        <v>5</v>
      </c>
      <c r="B1120" s="301" t="str">
        <f t="shared" si="453"/>
        <v xml:space="preserve">: </v>
      </c>
      <c r="C1120" s="169"/>
      <c r="D1120" s="169"/>
      <c r="E1120" s="169"/>
      <c r="F1120" s="169"/>
      <c r="G1120" s="161"/>
      <c r="H1120" s="162"/>
      <c r="I1120" s="162"/>
      <c r="J1120" s="170"/>
      <c r="K1120" s="170"/>
      <c r="L1120" s="170"/>
      <c r="M1120" s="664"/>
      <c r="N1120" s="163"/>
      <c r="O1120" s="163"/>
      <c r="P1120" s="165"/>
      <c r="Q1120" s="365"/>
      <c r="R1120" s="259" t="str">
        <f t="shared" si="464"/>
        <v/>
      </c>
      <c r="S1120" s="260" t="str">
        <f>IF(R1120="","",IF(R1144="Y",T1120,IF(R1120&gt;=R1136-$AA$35*R1140,IF(R1120&lt;=R1136+$AA$35*R1140,R1120,""),"")))</f>
        <v/>
      </c>
      <c r="T1120" s="259" t="str">
        <f t="shared" si="465"/>
        <v/>
      </c>
      <c r="U1120" s="259" t="str">
        <f t="shared" si="454"/>
        <v/>
      </c>
      <c r="V1120" s="39"/>
      <c r="W1120" s="39"/>
      <c r="Y1120" s="526"/>
      <c r="Z1120" s="5"/>
      <c r="AA1120" s="5"/>
      <c r="AB1120" s="5"/>
      <c r="AC1120" s="5"/>
      <c r="AD1120" s="5"/>
      <c r="AE1120" s="5"/>
      <c r="AF1120" s="5"/>
      <c r="AG1120" s="5"/>
      <c r="AH1120" s="5"/>
      <c r="AI1120" s="5"/>
      <c r="AJ1120" s="5"/>
      <c r="AK1120" s="5"/>
      <c r="AL1120" s="5"/>
      <c r="AM1120" s="5"/>
      <c r="AN1120" s="5"/>
      <c r="AO1120" s="481"/>
      <c r="AP1120" s="269"/>
      <c r="AQ1120" s="269"/>
      <c r="AR1120" s="600"/>
      <c r="AS1120" s="269"/>
      <c r="AT1120" s="598" t="str">
        <f t="shared" si="466"/>
        <v/>
      </c>
      <c r="AU1120" s="598" t="str">
        <f t="shared" si="466"/>
        <v/>
      </c>
      <c r="AV1120" s="269"/>
      <c r="AW1120" s="598" t="str">
        <f t="shared" si="455"/>
        <v/>
      </c>
      <c r="AX1120" s="598" t="str">
        <f t="shared" si="455"/>
        <v/>
      </c>
      <c r="AY1120" s="269"/>
      <c r="AZ1120" s="598" t="str">
        <f t="shared" si="456"/>
        <v/>
      </c>
      <c r="BA1120" s="598" t="str">
        <f t="shared" si="456"/>
        <v/>
      </c>
      <c r="BB1120" s="269"/>
      <c r="BC1120" s="598" t="str">
        <f t="shared" si="457"/>
        <v/>
      </c>
      <c r="BD1120" s="598" t="str">
        <f t="shared" si="457"/>
        <v/>
      </c>
      <c r="BE1120" s="269"/>
      <c r="BF1120" s="598" t="str">
        <f t="shared" si="458"/>
        <v/>
      </c>
      <c r="BG1120" s="598" t="str">
        <f t="shared" si="458"/>
        <v/>
      </c>
      <c r="BH1120" s="269"/>
      <c r="BI1120" s="598" t="str">
        <f t="shared" si="459"/>
        <v/>
      </c>
      <c r="BJ1120" s="598" t="str">
        <f t="shared" si="459"/>
        <v/>
      </c>
      <c r="BK1120" s="269"/>
      <c r="BL1120" s="598" t="str">
        <f t="shared" si="460"/>
        <v/>
      </c>
      <c r="BM1120" s="598" t="str">
        <f t="shared" si="460"/>
        <v/>
      </c>
      <c r="BN1120" s="269"/>
      <c r="BO1120" s="598" t="str">
        <f t="shared" si="461"/>
        <v/>
      </c>
      <c r="BP1120" s="598" t="str">
        <f t="shared" si="461"/>
        <v/>
      </c>
      <c r="BQ1120" s="269"/>
      <c r="BR1120" s="598" t="str">
        <f t="shared" si="462"/>
        <v/>
      </c>
      <c r="BS1120" s="598" t="str">
        <f t="shared" si="462"/>
        <v/>
      </c>
      <c r="BT1120" s="269"/>
      <c r="BU1120" s="598" t="str">
        <f t="shared" si="463"/>
        <v/>
      </c>
      <c r="BV1120" s="598" t="str">
        <f t="shared" si="463"/>
        <v/>
      </c>
      <c r="BW1120" s="269"/>
      <c r="BX1120" s="481"/>
    </row>
    <row r="1121" spans="1:76" s="2" customFormat="1" ht="14">
      <c r="A1121" s="159">
        <v>6</v>
      </c>
      <c r="B1121" s="301" t="str">
        <f t="shared" si="453"/>
        <v xml:space="preserve">: </v>
      </c>
      <c r="C1121" s="169"/>
      <c r="D1121" s="169"/>
      <c r="E1121" s="169"/>
      <c r="F1121" s="169"/>
      <c r="G1121" s="161"/>
      <c r="H1121" s="162"/>
      <c r="I1121" s="162"/>
      <c r="J1121" s="170"/>
      <c r="K1121" s="170"/>
      <c r="L1121" s="170"/>
      <c r="M1121" s="664"/>
      <c r="N1121" s="163"/>
      <c r="O1121" s="163"/>
      <c r="P1121" s="165"/>
      <c r="Q1121" s="365"/>
      <c r="R1121" s="259" t="str">
        <f t="shared" si="464"/>
        <v/>
      </c>
      <c r="S1121" s="260" t="str">
        <f>IF(R1121="","",IF(R1144="Y",T1121,IF(R1121&gt;=R1136-$AA$35*R1140,IF(R1121&lt;=R1136+$AA$35*R1140,R1121,""),"")))</f>
        <v/>
      </c>
      <c r="T1121" s="259" t="str">
        <f t="shared" si="465"/>
        <v/>
      </c>
      <c r="U1121" s="259" t="str">
        <f t="shared" si="454"/>
        <v/>
      </c>
      <c r="V1121" s="39"/>
      <c r="W1121" s="39"/>
      <c r="Y1121" s="526"/>
      <c r="Z1121" s="5"/>
      <c r="AA1121" s="5"/>
      <c r="AB1121" s="5"/>
      <c r="AC1121" s="5"/>
      <c r="AD1121" s="5"/>
      <c r="AE1121" s="5"/>
      <c r="AF1121" s="5"/>
      <c r="AG1121" s="5"/>
      <c r="AH1121" s="5"/>
      <c r="AI1121" s="5"/>
      <c r="AJ1121" s="5"/>
      <c r="AK1121" s="5"/>
      <c r="AL1121" s="5"/>
      <c r="AM1121" s="5"/>
      <c r="AN1121" s="5"/>
      <c r="AO1121" s="481"/>
      <c r="AP1121" s="269"/>
      <c r="AQ1121" s="269"/>
      <c r="AR1121" s="600"/>
      <c r="AS1121" s="269"/>
      <c r="AT1121" s="598" t="str">
        <f t="shared" si="466"/>
        <v/>
      </c>
      <c r="AU1121" s="598" t="str">
        <f t="shared" si="466"/>
        <v/>
      </c>
      <c r="AV1121" s="269"/>
      <c r="AW1121" s="598" t="str">
        <f t="shared" si="455"/>
        <v/>
      </c>
      <c r="AX1121" s="598" t="str">
        <f t="shared" si="455"/>
        <v/>
      </c>
      <c r="AY1121" s="269"/>
      <c r="AZ1121" s="598" t="str">
        <f t="shared" si="456"/>
        <v/>
      </c>
      <c r="BA1121" s="598" t="str">
        <f t="shared" si="456"/>
        <v/>
      </c>
      <c r="BB1121" s="269"/>
      <c r="BC1121" s="598" t="str">
        <f t="shared" si="457"/>
        <v/>
      </c>
      <c r="BD1121" s="598" t="str">
        <f t="shared" si="457"/>
        <v/>
      </c>
      <c r="BE1121" s="269"/>
      <c r="BF1121" s="598" t="str">
        <f t="shared" si="458"/>
        <v/>
      </c>
      <c r="BG1121" s="598" t="str">
        <f t="shared" si="458"/>
        <v/>
      </c>
      <c r="BH1121" s="269"/>
      <c r="BI1121" s="598" t="str">
        <f t="shared" si="459"/>
        <v/>
      </c>
      <c r="BJ1121" s="598" t="str">
        <f t="shared" si="459"/>
        <v/>
      </c>
      <c r="BK1121" s="269"/>
      <c r="BL1121" s="598" t="str">
        <f t="shared" si="460"/>
        <v/>
      </c>
      <c r="BM1121" s="598" t="str">
        <f t="shared" si="460"/>
        <v/>
      </c>
      <c r="BN1121" s="269"/>
      <c r="BO1121" s="598" t="str">
        <f t="shared" si="461"/>
        <v/>
      </c>
      <c r="BP1121" s="598" t="str">
        <f t="shared" si="461"/>
        <v/>
      </c>
      <c r="BQ1121" s="269"/>
      <c r="BR1121" s="598" t="str">
        <f t="shared" si="462"/>
        <v/>
      </c>
      <c r="BS1121" s="598" t="str">
        <f t="shared" si="462"/>
        <v/>
      </c>
      <c r="BT1121" s="269"/>
      <c r="BU1121" s="598" t="str">
        <f t="shared" si="463"/>
        <v/>
      </c>
      <c r="BV1121" s="598" t="str">
        <f t="shared" si="463"/>
        <v/>
      </c>
      <c r="BW1121" s="269"/>
      <c r="BX1121" s="481"/>
    </row>
    <row r="1122" spans="1:76" s="2" customFormat="1" ht="14">
      <c r="A1122" s="159">
        <v>7</v>
      </c>
      <c r="B1122" s="301" t="str">
        <f t="shared" si="453"/>
        <v xml:space="preserve">: </v>
      </c>
      <c r="C1122" s="169"/>
      <c r="D1122" s="169"/>
      <c r="E1122" s="169"/>
      <c r="F1122" s="169"/>
      <c r="G1122" s="161"/>
      <c r="H1122" s="162"/>
      <c r="I1122" s="162"/>
      <c r="J1122" s="170"/>
      <c r="K1122" s="170"/>
      <c r="L1122" s="170"/>
      <c r="M1122" s="664"/>
      <c r="N1122" s="163"/>
      <c r="O1122" s="163"/>
      <c r="P1122" s="165"/>
      <c r="Q1122" s="365"/>
      <c r="R1122" s="259" t="str">
        <f t="shared" si="464"/>
        <v/>
      </c>
      <c r="S1122" s="260" t="str">
        <f>IF(R1122="","",IF(R1144="Y",T1122,IF(R1122&gt;=R1136-$AA$35*R1140,IF(R1122&lt;=R1136+$AA$35*R1140,R1122,""),"")))</f>
        <v/>
      </c>
      <c r="T1122" s="259" t="str">
        <f t="shared" si="465"/>
        <v/>
      </c>
      <c r="U1122" s="259" t="str">
        <f t="shared" si="454"/>
        <v/>
      </c>
      <c r="V1122" s="39"/>
      <c r="W1122" s="39"/>
      <c r="Y1122" s="526"/>
      <c r="Z1122" s="5"/>
      <c r="AA1122" s="5"/>
      <c r="AB1122" s="5"/>
      <c r="AC1122" s="5"/>
      <c r="AD1122" s="5"/>
      <c r="AE1122" s="5"/>
      <c r="AF1122" s="5"/>
      <c r="AG1122" s="5"/>
      <c r="AH1122" s="5"/>
      <c r="AI1122" s="5"/>
      <c r="AJ1122" s="5"/>
      <c r="AK1122" s="5"/>
      <c r="AL1122" s="5"/>
      <c r="AM1122" s="5"/>
      <c r="AN1122" s="5"/>
      <c r="AO1122" s="481"/>
      <c r="AP1122" s="269"/>
      <c r="AQ1122" s="269"/>
      <c r="AR1122" s="600"/>
      <c r="AS1122" s="269"/>
      <c r="AT1122" s="598" t="str">
        <f t="shared" si="466"/>
        <v/>
      </c>
      <c r="AU1122" s="598" t="str">
        <f t="shared" si="466"/>
        <v/>
      </c>
      <c r="AV1122" s="269"/>
      <c r="AW1122" s="598" t="str">
        <f t="shared" si="455"/>
        <v/>
      </c>
      <c r="AX1122" s="598" t="str">
        <f t="shared" si="455"/>
        <v/>
      </c>
      <c r="AY1122" s="269"/>
      <c r="AZ1122" s="598" t="str">
        <f t="shared" si="456"/>
        <v/>
      </c>
      <c r="BA1122" s="598" t="str">
        <f t="shared" si="456"/>
        <v/>
      </c>
      <c r="BB1122" s="269"/>
      <c r="BC1122" s="598" t="str">
        <f t="shared" si="457"/>
        <v/>
      </c>
      <c r="BD1122" s="598" t="str">
        <f t="shared" si="457"/>
        <v/>
      </c>
      <c r="BE1122" s="269"/>
      <c r="BF1122" s="598" t="str">
        <f t="shared" si="458"/>
        <v/>
      </c>
      <c r="BG1122" s="598" t="str">
        <f t="shared" si="458"/>
        <v/>
      </c>
      <c r="BH1122" s="269"/>
      <c r="BI1122" s="598" t="str">
        <f t="shared" si="459"/>
        <v/>
      </c>
      <c r="BJ1122" s="598" t="str">
        <f t="shared" si="459"/>
        <v/>
      </c>
      <c r="BK1122" s="269"/>
      <c r="BL1122" s="598" t="str">
        <f t="shared" si="460"/>
        <v/>
      </c>
      <c r="BM1122" s="598" t="str">
        <f t="shared" si="460"/>
        <v/>
      </c>
      <c r="BN1122" s="269"/>
      <c r="BO1122" s="598" t="str">
        <f t="shared" si="461"/>
        <v/>
      </c>
      <c r="BP1122" s="598" t="str">
        <f t="shared" si="461"/>
        <v/>
      </c>
      <c r="BQ1122" s="269"/>
      <c r="BR1122" s="598" t="str">
        <f t="shared" si="462"/>
        <v/>
      </c>
      <c r="BS1122" s="598" t="str">
        <f t="shared" si="462"/>
        <v/>
      </c>
      <c r="BT1122" s="269"/>
      <c r="BU1122" s="598" t="str">
        <f t="shared" si="463"/>
        <v/>
      </c>
      <c r="BV1122" s="598" t="str">
        <f t="shared" si="463"/>
        <v/>
      </c>
      <c r="BW1122" s="269"/>
      <c r="BX1122" s="481"/>
    </row>
    <row r="1123" spans="1:76" s="2" customFormat="1" ht="14">
      <c r="A1123" s="159">
        <v>8</v>
      </c>
      <c r="B1123" s="301" t="str">
        <f t="shared" si="453"/>
        <v xml:space="preserve">: </v>
      </c>
      <c r="C1123" s="169"/>
      <c r="D1123" s="169"/>
      <c r="E1123" s="169"/>
      <c r="F1123" s="169"/>
      <c r="G1123" s="161"/>
      <c r="H1123" s="162"/>
      <c r="I1123" s="162"/>
      <c r="J1123" s="170"/>
      <c r="K1123" s="170"/>
      <c r="L1123" s="170"/>
      <c r="M1123" s="664"/>
      <c r="N1123" s="163"/>
      <c r="O1123" s="163"/>
      <c r="P1123" s="165"/>
      <c r="Q1123" s="365"/>
      <c r="R1123" s="259" t="str">
        <f t="shared" si="464"/>
        <v/>
      </c>
      <c r="S1123" s="260" t="str">
        <f>IF(R1123="","",IF(R1144="Y",T1123,IF(R1123&gt;=R1136-$AA$35*R1140,IF(R1123&lt;=R1136+$AA$35*R1140,R1123,""),"")))</f>
        <v/>
      </c>
      <c r="T1123" s="259" t="str">
        <f t="shared" si="465"/>
        <v/>
      </c>
      <c r="U1123" s="259" t="str">
        <f t="shared" si="454"/>
        <v/>
      </c>
      <c r="V1123" s="39"/>
      <c r="W1123" s="39"/>
      <c r="Y1123" s="526"/>
      <c r="Z1123" s="5"/>
      <c r="AA1123" s="5"/>
      <c r="AB1123" s="5"/>
      <c r="AC1123" s="5"/>
      <c r="AD1123" s="5"/>
      <c r="AE1123" s="5"/>
      <c r="AF1123" s="5"/>
      <c r="AG1123" s="5"/>
      <c r="AH1123" s="5"/>
      <c r="AI1123" s="5"/>
      <c r="AJ1123" s="5"/>
      <c r="AK1123" s="5"/>
      <c r="AL1123" s="5"/>
      <c r="AM1123" s="5"/>
      <c r="AN1123" s="5"/>
      <c r="AO1123" s="481"/>
      <c r="AP1123" s="269"/>
      <c r="AQ1123" s="269"/>
      <c r="AR1123" s="600"/>
      <c r="AS1123" s="269"/>
      <c r="AT1123" s="598" t="str">
        <f t="shared" si="466"/>
        <v/>
      </c>
      <c r="AU1123" s="598" t="str">
        <f t="shared" si="466"/>
        <v/>
      </c>
      <c r="AV1123" s="269"/>
      <c r="AW1123" s="598" t="str">
        <f t="shared" si="455"/>
        <v/>
      </c>
      <c r="AX1123" s="598" t="str">
        <f t="shared" si="455"/>
        <v/>
      </c>
      <c r="AY1123" s="269"/>
      <c r="AZ1123" s="598" t="str">
        <f t="shared" si="456"/>
        <v/>
      </c>
      <c r="BA1123" s="598" t="str">
        <f t="shared" si="456"/>
        <v/>
      </c>
      <c r="BB1123" s="269"/>
      <c r="BC1123" s="598" t="str">
        <f t="shared" si="457"/>
        <v/>
      </c>
      <c r="BD1123" s="598" t="str">
        <f t="shared" si="457"/>
        <v/>
      </c>
      <c r="BE1123" s="269"/>
      <c r="BF1123" s="598" t="str">
        <f t="shared" si="458"/>
        <v/>
      </c>
      <c r="BG1123" s="598" t="str">
        <f t="shared" si="458"/>
        <v/>
      </c>
      <c r="BH1123" s="269"/>
      <c r="BI1123" s="598" t="str">
        <f t="shared" si="459"/>
        <v/>
      </c>
      <c r="BJ1123" s="598" t="str">
        <f t="shared" si="459"/>
        <v/>
      </c>
      <c r="BK1123" s="269"/>
      <c r="BL1123" s="598" t="str">
        <f t="shared" si="460"/>
        <v/>
      </c>
      <c r="BM1123" s="598" t="str">
        <f t="shared" si="460"/>
        <v/>
      </c>
      <c r="BN1123" s="269"/>
      <c r="BO1123" s="598" t="str">
        <f t="shared" si="461"/>
        <v/>
      </c>
      <c r="BP1123" s="598" t="str">
        <f t="shared" si="461"/>
        <v/>
      </c>
      <c r="BQ1123" s="269"/>
      <c r="BR1123" s="598" t="str">
        <f t="shared" si="462"/>
        <v/>
      </c>
      <c r="BS1123" s="598" t="str">
        <f t="shared" si="462"/>
        <v/>
      </c>
      <c r="BT1123" s="269"/>
      <c r="BU1123" s="598" t="str">
        <f t="shared" si="463"/>
        <v/>
      </c>
      <c r="BV1123" s="598" t="str">
        <f t="shared" si="463"/>
        <v/>
      </c>
      <c r="BW1123" s="269"/>
      <c r="BX1123" s="481"/>
    </row>
    <row r="1124" spans="1:76" s="2" customFormat="1" ht="14">
      <c r="A1124" s="159">
        <v>9</v>
      </c>
      <c r="B1124" s="301" t="str">
        <f t="shared" si="453"/>
        <v xml:space="preserve">: </v>
      </c>
      <c r="C1124" s="169"/>
      <c r="D1124" s="169"/>
      <c r="E1124" s="169"/>
      <c r="F1124" s="169"/>
      <c r="G1124" s="161"/>
      <c r="H1124" s="162"/>
      <c r="I1124" s="162"/>
      <c r="J1124" s="170"/>
      <c r="K1124" s="170"/>
      <c r="L1124" s="170"/>
      <c r="M1124" s="664"/>
      <c r="N1124" s="163"/>
      <c r="O1124" s="163"/>
      <c r="P1124" s="165"/>
      <c r="Q1124" s="365"/>
      <c r="R1124" s="259" t="str">
        <f t="shared" si="464"/>
        <v/>
      </c>
      <c r="S1124" s="260" t="str">
        <f>IF(R1124="","",IF(R1144="Y",T1124,IF(R1124&gt;=R1136-$AA$35*R1140,IF(R1124&lt;=R1136+$AA$35*R1140,R1124,""),"")))</f>
        <v/>
      </c>
      <c r="T1124" s="259" t="str">
        <f t="shared" si="465"/>
        <v/>
      </c>
      <c r="U1124" s="259" t="str">
        <f t="shared" si="454"/>
        <v/>
      </c>
      <c r="V1124" s="39"/>
      <c r="W1124" s="39"/>
      <c r="Y1124" s="526"/>
      <c r="Z1124" s="5"/>
      <c r="AA1124" s="5"/>
      <c r="AB1124" s="5"/>
      <c r="AC1124" s="5"/>
      <c r="AD1124" s="5"/>
      <c r="AE1124" s="5"/>
      <c r="AF1124" s="5"/>
      <c r="AG1124" s="5"/>
      <c r="AH1124" s="5"/>
      <c r="AI1124" s="5"/>
      <c r="AJ1124" s="5"/>
      <c r="AK1124" s="5"/>
      <c r="AL1124" s="5"/>
      <c r="AM1124" s="5"/>
      <c r="AN1124" s="5"/>
      <c r="AO1124" s="481"/>
      <c r="AP1124" s="269"/>
      <c r="AQ1124" s="269"/>
      <c r="AR1124" s="600"/>
      <c r="AS1124" s="269"/>
      <c r="AT1124" s="598" t="str">
        <f t="shared" si="466"/>
        <v/>
      </c>
      <c r="AU1124" s="598" t="str">
        <f t="shared" si="466"/>
        <v/>
      </c>
      <c r="AV1124" s="269"/>
      <c r="AW1124" s="598" t="str">
        <f t="shared" si="455"/>
        <v/>
      </c>
      <c r="AX1124" s="598" t="str">
        <f t="shared" si="455"/>
        <v/>
      </c>
      <c r="AY1124" s="269"/>
      <c r="AZ1124" s="598" t="str">
        <f t="shared" si="456"/>
        <v/>
      </c>
      <c r="BA1124" s="598" t="str">
        <f t="shared" si="456"/>
        <v/>
      </c>
      <c r="BB1124" s="269"/>
      <c r="BC1124" s="598" t="str">
        <f t="shared" si="457"/>
        <v/>
      </c>
      <c r="BD1124" s="598" t="str">
        <f t="shared" si="457"/>
        <v/>
      </c>
      <c r="BE1124" s="269"/>
      <c r="BF1124" s="598" t="str">
        <f t="shared" si="458"/>
        <v/>
      </c>
      <c r="BG1124" s="598" t="str">
        <f t="shared" si="458"/>
        <v/>
      </c>
      <c r="BH1124" s="269"/>
      <c r="BI1124" s="598" t="str">
        <f t="shared" si="459"/>
        <v/>
      </c>
      <c r="BJ1124" s="598" t="str">
        <f t="shared" si="459"/>
        <v/>
      </c>
      <c r="BK1124" s="269"/>
      <c r="BL1124" s="598" t="str">
        <f t="shared" si="460"/>
        <v/>
      </c>
      <c r="BM1124" s="598" t="str">
        <f t="shared" si="460"/>
        <v/>
      </c>
      <c r="BN1124" s="269"/>
      <c r="BO1124" s="598" t="str">
        <f t="shared" si="461"/>
        <v/>
      </c>
      <c r="BP1124" s="598" t="str">
        <f t="shared" si="461"/>
        <v/>
      </c>
      <c r="BQ1124" s="269"/>
      <c r="BR1124" s="598" t="str">
        <f t="shared" si="462"/>
        <v/>
      </c>
      <c r="BS1124" s="598" t="str">
        <f t="shared" si="462"/>
        <v/>
      </c>
      <c r="BT1124" s="269"/>
      <c r="BU1124" s="598" t="str">
        <f t="shared" si="463"/>
        <v/>
      </c>
      <c r="BV1124" s="598" t="str">
        <f t="shared" si="463"/>
        <v/>
      </c>
      <c r="BW1124" s="269"/>
      <c r="BX1124" s="481"/>
    </row>
    <row r="1125" spans="1:76" s="2" customFormat="1" ht="14">
      <c r="A1125" s="159">
        <v>10</v>
      </c>
      <c r="B1125" s="301" t="str">
        <f t="shared" si="453"/>
        <v xml:space="preserve">: </v>
      </c>
      <c r="C1125" s="169"/>
      <c r="D1125" s="169"/>
      <c r="E1125" s="169"/>
      <c r="F1125" s="169"/>
      <c r="G1125" s="161"/>
      <c r="H1125" s="162"/>
      <c r="I1125" s="162"/>
      <c r="J1125" s="170"/>
      <c r="K1125" s="170"/>
      <c r="L1125" s="170"/>
      <c r="M1125" s="664"/>
      <c r="N1125" s="163"/>
      <c r="O1125" s="163"/>
      <c r="P1125" s="165"/>
      <c r="Q1125" s="365"/>
      <c r="R1125" s="259" t="str">
        <f t="shared" si="464"/>
        <v/>
      </c>
      <c r="S1125" s="260" t="str">
        <f>IF(R1125="","",IF(R1144="Y",T1125,IF(R1125&gt;=R1136-$AA$35*R1140,IF(R1125&lt;=R1136+$AA$35*R1140,R1125,""),"")))</f>
        <v/>
      </c>
      <c r="T1125" s="259" t="str">
        <f t="shared" si="465"/>
        <v/>
      </c>
      <c r="U1125" s="259" t="str">
        <f t="shared" si="454"/>
        <v/>
      </c>
      <c r="V1125" s="39"/>
      <c r="W1125" s="39"/>
      <c r="Y1125" s="526"/>
      <c r="Z1125" s="5"/>
      <c r="AA1125" s="5"/>
      <c r="AB1125" s="5"/>
      <c r="AC1125" s="5"/>
      <c r="AD1125" s="5"/>
      <c r="AE1125" s="5"/>
      <c r="AF1125" s="5"/>
      <c r="AG1125" s="5"/>
      <c r="AH1125" s="5"/>
      <c r="AI1125" s="5"/>
      <c r="AJ1125" s="5"/>
      <c r="AK1125" s="5"/>
      <c r="AL1125" s="5"/>
      <c r="AM1125" s="5"/>
      <c r="AN1125" s="5"/>
      <c r="AO1125" s="481"/>
      <c r="AP1125" s="269"/>
      <c r="AQ1125" s="269"/>
      <c r="AR1125" s="600"/>
      <c r="AS1125" s="269"/>
      <c r="AT1125" s="598" t="str">
        <f t="shared" si="466"/>
        <v/>
      </c>
      <c r="AU1125" s="598" t="str">
        <f t="shared" si="466"/>
        <v/>
      </c>
      <c r="AV1125" s="269"/>
      <c r="AW1125" s="598" t="str">
        <f t="shared" si="455"/>
        <v/>
      </c>
      <c r="AX1125" s="598" t="str">
        <f t="shared" si="455"/>
        <v/>
      </c>
      <c r="AY1125" s="269"/>
      <c r="AZ1125" s="598" t="str">
        <f t="shared" si="456"/>
        <v/>
      </c>
      <c r="BA1125" s="598" t="str">
        <f t="shared" si="456"/>
        <v/>
      </c>
      <c r="BB1125" s="269"/>
      <c r="BC1125" s="598" t="str">
        <f t="shared" si="457"/>
        <v/>
      </c>
      <c r="BD1125" s="598" t="str">
        <f t="shared" si="457"/>
        <v/>
      </c>
      <c r="BE1125" s="269"/>
      <c r="BF1125" s="598" t="str">
        <f t="shared" si="458"/>
        <v/>
      </c>
      <c r="BG1125" s="598" t="str">
        <f t="shared" si="458"/>
        <v/>
      </c>
      <c r="BH1125" s="269"/>
      <c r="BI1125" s="598" t="str">
        <f t="shared" si="459"/>
        <v/>
      </c>
      <c r="BJ1125" s="598" t="str">
        <f t="shared" si="459"/>
        <v/>
      </c>
      <c r="BK1125" s="269"/>
      <c r="BL1125" s="598" t="str">
        <f t="shared" si="460"/>
        <v/>
      </c>
      <c r="BM1125" s="598" t="str">
        <f t="shared" si="460"/>
        <v/>
      </c>
      <c r="BN1125" s="269"/>
      <c r="BO1125" s="598" t="str">
        <f t="shared" si="461"/>
        <v/>
      </c>
      <c r="BP1125" s="598" t="str">
        <f t="shared" si="461"/>
        <v/>
      </c>
      <c r="BQ1125" s="269"/>
      <c r="BR1125" s="598" t="str">
        <f t="shared" si="462"/>
        <v/>
      </c>
      <c r="BS1125" s="598" t="str">
        <f t="shared" si="462"/>
        <v/>
      </c>
      <c r="BT1125" s="269"/>
      <c r="BU1125" s="598" t="str">
        <f t="shared" si="463"/>
        <v/>
      </c>
      <c r="BV1125" s="598" t="str">
        <f t="shared" si="463"/>
        <v/>
      </c>
      <c r="BW1125" s="269"/>
      <c r="BX1125" s="481"/>
    </row>
    <row r="1126" spans="1:76" s="2" customFormat="1" ht="14">
      <c r="A1126" s="159">
        <v>11</v>
      </c>
      <c r="B1126" s="301" t="str">
        <f t="shared" si="453"/>
        <v xml:space="preserve">: </v>
      </c>
      <c r="C1126" s="168"/>
      <c r="D1126" s="162"/>
      <c r="E1126" s="162"/>
      <c r="F1126" s="169"/>
      <c r="G1126" s="161"/>
      <c r="H1126" s="162"/>
      <c r="I1126" s="162"/>
      <c r="J1126" s="170"/>
      <c r="K1126" s="170"/>
      <c r="L1126" s="170"/>
      <c r="M1126" s="664"/>
      <c r="N1126" s="163"/>
      <c r="O1126" s="163"/>
      <c r="P1126" s="165"/>
      <c r="Q1126" s="365"/>
      <c r="R1126" s="259" t="str">
        <f t="shared" si="464"/>
        <v/>
      </c>
      <c r="S1126" s="260" t="str">
        <f>IF(R1126="","",IF(R1144="Y",T1126,IF(R1126&gt;=R1136-$AA$35*R1140,IF(R1126&lt;=R1136+$AA$35*R1140,R1126,""),"")))</f>
        <v/>
      </c>
      <c r="T1126" s="259" t="str">
        <f t="shared" si="465"/>
        <v/>
      </c>
      <c r="U1126" s="259" t="str">
        <f t="shared" si="454"/>
        <v/>
      </c>
      <c r="V1126" s="39"/>
      <c r="W1126" s="39"/>
      <c r="Y1126" s="526"/>
      <c r="Z1126" s="5"/>
      <c r="AA1126" s="5"/>
      <c r="AB1126" s="5"/>
      <c r="AC1126" s="5"/>
      <c r="AD1126" s="5"/>
      <c r="AE1126" s="5"/>
      <c r="AF1126" s="5"/>
      <c r="AG1126" s="5"/>
      <c r="AH1126" s="5"/>
      <c r="AI1126" s="5"/>
      <c r="AJ1126" s="5"/>
      <c r="AK1126" s="5"/>
      <c r="AL1126" s="5"/>
      <c r="AM1126" s="5"/>
      <c r="AN1126" s="5"/>
      <c r="AO1126" s="481"/>
      <c r="AP1126" s="269"/>
      <c r="AQ1126" s="269"/>
      <c r="AR1126" s="600"/>
      <c r="AS1126" s="269"/>
      <c r="AT1126" s="598" t="str">
        <f t="shared" si="466"/>
        <v/>
      </c>
      <c r="AU1126" s="598" t="str">
        <f t="shared" si="466"/>
        <v/>
      </c>
      <c r="AV1126" s="269"/>
      <c r="AW1126" s="598" t="str">
        <f t="shared" si="455"/>
        <v/>
      </c>
      <c r="AX1126" s="598" t="str">
        <f t="shared" si="455"/>
        <v/>
      </c>
      <c r="AY1126" s="269"/>
      <c r="AZ1126" s="598" t="str">
        <f t="shared" si="456"/>
        <v/>
      </c>
      <c r="BA1126" s="598" t="str">
        <f t="shared" si="456"/>
        <v/>
      </c>
      <c r="BB1126" s="269"/>
      <c r="BC1126" s="598" t="str">
        <f t="shared" si="457"/>
        <v/>
      </c>
      <c r="BD1126" s="598" t="str">
        <f t="shared" si="457"/>
        <v/>
      </c>
      <c r="BE1126" s="269"/>
      <c r="BF1126" s="598" t="str">
        <f t="shared" si="458"/>
        <v/>
      </c>
      <c r="BG1126" s="598" t="str">
        <f t="shared" si="458"/>
        <v/>
      </c>
      <c r="BH1126" s="269"/>
      <c r="BI1126" s="598" t="str">
        <f t="shared" si="459"/>
        <v/>
      </c>
      <c r="BJ1126" s="598" t="str">
        <f t="shared" si="459"/>
        <v/>
      </c>
      <c r="BK1126" s="269"/>
      <c r="BL1126" s="598" t="str">
        <f t="shared" si="460"/>
        <v/>
      </c>
      <c r="BM1126" s="598" t="str">
        <f t="shared" si="460"/>
        <v/>
      </c>
      <c r="BN1126" s="269"/>
      <c r="BO1126" s="598" t="str">
        <f t="shared" si="461"/>
        <v/>
      </c>
      <c r="BP1126" s="598" t="str">
        <f t="shared" si="461"/>
        <v/>
      </c>
      <c r="BQ1126" s="269"/>
      <c r="BR1126" s="598" t="str">
        <f t="shared" si="462"/>
        <v/>
      </c>
      <c r="BS1126" s="598" t="str">
        <f t="shared" si="462"/>
        <v/>
      </c>
      <c r="BT1126" s="269"/>
      <c r="BU1126" s="598" t="str">
        <f t="shared" si="463"/>
        <v/>
      </c>
      <c r="BV1126" s="598" t="str">
        <f t="shared" si="463"/>
        <v/>
      </c>
      <c r="BW1126" s="269"/>
      <c r="BX1126" s="481"/>
    </row>
    <row r="1127" spans="1:76" s="2" customFormat="1" ht="14">
      <c r="A1127" s="159">
        <v>12</v>
      </c>
      <c r="B1127" s="301" t="str">
        <f t="shared" si="453"/>
        <v xml:space="preserve">: </v>
      </c>
      <c r="C1127" s="169"/>
      <c r="D1127" s="169"/>
      <c r="E1127" s="169"/>
      <c r="F1127" s="169"/>
      <c r="G1127" s="161"/>
      <c r="H1127" s="162"/>
      <c r="I1127" s="162"/>
      <c r="J1127" s="170"/>
      <c r="K1127" s="170"/>
      <c r="L1127" s="170"/>
      <c r="M1127" s="664"/>
      <c r="N1127" s="163"/>
      <c r="O1127" s="163"/>
      <c r="P1127" s="165"/>
      <c r="Q1127" s="365"/>
      <c r="R1127" s="259" t="str">
        <f t="shared" si="464"/>
        <v/>
      </c>
      <c r="S1127" s="260" t="str">
        <f>IF(R1127="","",IF(R1144="Y",T1127,IF(R1127&gt;=R1136-$AA$35*R1140,IF(R1127&lt;=R1136+$AA$35*R1140,R1127,""),"")))</f>
        <v/>
      </c>
      <c r="T1127" s="259" t="str">
        <f t="shared" si="465"/>
        <v/>
      </c>
      <c r="U1127" s="259" t="str">
        <f t="shared" si="454"/>
        <v/>
      </c>
      <c r="V1127" s="39"/>
      <c r="W1127" s="39"/>
      <c r="Y1127" s="526"/>
      <c r="Z1127" s="5"/>
      <c r="AA1127" s="5"/>
      <c r="AB1127" s="5"/>
      <c r="AC1127" s="5"/>
      <c r="AD1127" s="5"/>
      <c r="AE1127" s="5"/>
      <c r="AF1127" s="5"/>
      <c r="AG1127" s="5"/>
      <c r="AH1127" s="5"/>
      <c r="AI1127" s="5"/>
      <c r="AJ1127" s="5"/>
      <c r="AK1127" s="5"/>
      <c r="AL1127" s="5"/>
      <c r="AM1127" s="5"/>
      <c r="AN1127" s="5"/>
      <c r="AO1127" s="481"/>
      <c r="AP1127" s="269"/>
      <c r="AQ1127" s="269"/>
      <c r="AR1127" s="600"/>
      <c r="AS1127" s="269"/>
      <c r="AT1127" s="598" t="str">
        <f t="shared" si="466"/>
        <v/>
      </c>
      <c r="AU1127" s="598" t="str">
        <f t="shared" si="466"/>
        <v/>
      </c>
      <c r="AV1127" s="269"/>
      <c r="AW1127" s="598" t="str">
        <f t="shared" si="455"/>
        <v/>
      </c>
      <c r="AX1127" s="598" t="str">
        <f t="shared" si="455"/>
        <v/>
      </c>
      <c r="AY1127" s="269"/>
      <c r="AZ1127" s="598" t="str">
        <f t="shared" si="456"/>
        <v/>
      </c>
      <c r="BA1127" s="598" t="str">
        <f t="shared" si="456"/>
        <v/>
      </c>
      <c r="BB1127" s="269"/>
      <c r="BC1127" s="598" t="str">
        <f t="shared" si="457"/>
        <v/>
      </c>
      <c r="BD1127" s="598" t="str">
        <f t="shared" si="457"/>
        <v/>
      </c>
      <c r="BE1127" s="269"/>
      <c r="BF1127" s="598" t="str">
        <f t="shared" si="458"/>
        <v/>
      </c>
      <c r="BG1127" s="598" t="str">
        <f t="shared" si="458"/>
        <v/>
      </c>
      <c r="BH1127" s="269"/>
      <c r="BI1127" s="598" t="str">
        <f t="shared" si="459"/>
        <v/>
      </c>
      <c r="BJ1127" s="598" t="str">
        <f t="shared" si="459"/>
        <v/>
      </c>
      <c r="BK1127" s="269"/>
      <c r="BL1127" s="598" t="str">
        <f t="shared" si="460"/>
        <v/>
      </c>
      <c r="BM1127" s="598" t="str">
        <f t="shared" si="460"/>
        <v/>
      </c>
      <c r="BN1127" s="269"/>
      <c r="BO1127" s="598" t="str">
        <f t="shared" si="461"/>
        <v/>
      </c>
      <c r="BP1127" s="598" t="str">
        <f t="shared" si="461"/>
        <v/>
      </c>
      <c r="BQ1127" s="269"/>
      <c r="BR1127" s="598" t="str">
        <f t="shared" si="462"/>
        <v/>
      </c>
      <c r="BS1127" s="598" t="str">
        <f t="shared" si="462"/>
        <v/>
      </c>
      <c r="BT1127" s="269"/>
      <c r="BU1127" s="598" t="str">
        <f t="shared" si="463"/>
        <v/>
      </c>
      <c r="BV1127" s="598" t="str">
        <f t="shared" si="463"/>
        <v/>
      </c>
      <c r="BW1127" s="269"/>
      <c r="BX1127" s="481"/>
    </row>
    <row r="1128" spans="1:76" s="2" customFormat="1" ht="14">
      <c r="A1128" s="159">
        <v>13</v>
      </c>
      <c r="B1128" s="301" t="str">
        <f t="shared" si="453"/>
        <v xml:space="preserve">: </v>
      </c>
      <c r="C1128" s="169"/>
      <c r="D1128" s="169"/>
      <c r="E1128" s="169"/>
      <c r="F1128" s="169"/>
      <c r="G1128" s="161"/>
      <c r="H1128" s="162"/>
      <c r="I1128" s="162"/>
      <c r="J1128" s="170"/>
      <c r="K1128" s="170"/>
      <c r="L1128" s="170"/>
      <c r="M1128" s="664"/>
      <c r="N1128" s="163"/>
      <c r="O1128" s="163"/>
      <c r="P1128" s="165"/>
      <c r="Q1128" s="365"/>
      <c r="R1128" s="259" t="str">
        <f t="shared" si="464"/>
        <v/>
      </c>
      <c r="S1128" s="260" t="str">
        <f>IF(R1128="","",IF(R1144="Y",T1128,IF(R1128&gt;=R1136-$AA$35*R1140,IF(R1128&lt;=R1136+$AA$35*R1140,R1128,""),"")))</f>
        <v/>
      </c>
      <c r="T1128" s="259" t="str">
        <f t="shared" si="465"/>
        <v/>
      </c>
      <c r="U1128" s="259" t="str">
        <f t="shared" si="454"/>
        <v/>
      </c>
      <c r="V1128" s="39"/>
      <c r="W1128" s="39"/>
      <c r="Y1128" s="526"/>
      <c r="Z1128" s="5"/>
      <c r="AA1128" s="5"/>
      <c r="AB1128" s="5"/>
      <c r="AC1128" s="5"/>
      <c r="AD1128" s="5"/>
      <c r="AE1128" s="5"/>
      <c r="AF1128" s="5"/>
      <c r="AG1128" s="5"/>
      <c r="AH1128" s="5"/>
      <c r="AI1128" s="5"/>
      <c r="AJ1128" s="5"/>
      <c r="AK1128" s="5"/>
      <c r="AL1128" s="5"/>
      <c r="AM1128" s="5"/>
      <c r="AN1128" s="5"/>
      <c r="AO1128" s="481"/>
      <c r="AP1128" s="269"/>
      <c r="AQ1128" s="269"/>
      <c r="AR1128" s="600"/>
      <c r="AS1128" s="269"/>
      <c r="AT1128" s="598" t="str">
        <f t="shared" si="466"/>
        <v/>
      </c>
      <c r="AU1128" s="598" t="str">
        <f t="shared" si="466"/>
        <v/>
      </c>
      <c r="AV1128" s="269"/>
      <c r="AW1128" s="598" t="str">
        <f t="shared" si="455"/>
        <v/>
      </c>
      <c r="AX1128" s="598" t="str">
        <f t="shared" si="455"/>
        <v/>
      </c>
      <c r="AY1128" s="269"/>
      <c r="AZ1128" s="598" t="str">
        <f t="shared" si="456"/>
        <v/>
      </c>
      <c r="BA1128" s="598" t="str">
        <f t="shared" si="456"/>
        <v/>
      </c>
      <c r="BB1128" s="269"/>
      <c r="BC1128" s="598" t="str">
        <f t="shared" si="457"/>
        <v/>
      </c>
      <c r="BD1128" s="598" t="str">
        <f t="shared" si="457"/>
        <v/>
      </c>
      <c r="BE1128" s="269"/>
      <c r="BF1128" s="598" t="str">
        <f t="shared" si="458"/>
        <v/>
      </c>
      <c r="BG1128" s="598" t="str">
        <f t="shared" si="458"/>
        <v/>
      </c>
      <c r="BH1128" s="269"/>
      <c r="BI1128" s="598" t="str">
        <f t="shared" si="459"/>
        <v/>
      </c>
      <c r="BJ1128" s="598" t="str">
        <f t="shared" si="459"/>
        <v/>
      </c>
      <c r="BK1128" s="269"/>
      <c r="BL1128" s="598" t="str">
        <f t="shared" si="460"/>
        <v/>
      </c>
      <c r="BM1128" s="598" t="str">
        <f t="shared" si="460"/>
        <v/>
      </c>
      <c r="BN1128" s="269"/>
      <c r="BO1128" s="598" t="str">
        <f t="shared" si="461"/>
        <v/>
      </c>
      <c r="BP1128" s="598" t="str">
        <f t="shared" si="461"/>
        <v/>
      </c>
      <c r="BQ1128" s="269"/>
      <c r="BR1128" s="598" t="str">
        <f t="shared" si="462"/>
        <v/>
      </c>
      <c r="BS1128" s="598" t="str">
        <f t="shared" si="462"/>
        <v/>
      </c>
      <c r="BT1128" s="269"/>
      <c r="BU1128" s="598" t="str">
        <f t="shared" si="463"/>
        <v/>
      </c>
      <c r="BV1128" s="598" t="str">
        <f t="shared" si="463"/>
        <v/>
      </c>
      <c r="BW1128" s="269"/>
      <c r="BX1128" s="481"/>
    </row>
    <row r="1129" spans="1:76" s="2" customFormat="1" ht="14">
      <c r="A1129" s="159">
        <v>14</v>
      </c>
      <c r="B1129" s="301" t="str">
        <f t="shared" si="453"/>
        <v xml:space="preserve">: </v>
      </c>
      <c r="C1129" s="169"/>
      <c r="D1129" s="169"/>
      <c r="E1129" s="169"/>
      <c r="F1129" s="169"/>
      <c r="G1129" s="161"/>
      <c r="H1129" s="162"/>
      <c r="I1129" s="162"/>
      <c r="J1129" s="170"/>
      <c r="K1129" s="170"/>
      <c r="L1129" s="170"/>
      <c r="M1129" s="664"/>
      <c r="N1129" s="163"/>
      <c r="O1129" s="163"/>
      <c r="P1129" s="165"/>
      <c r="Q1129" s="365"/>
      <c r="R1129" s="259" t="str">
        <f t="shared" si="464"/>
        <v/>
      </c>
      <c r="S1129" s="260" t="str">
        <f>IF(R1129="","",IF(R1144="Y",T1129,IF(R1129&gt;=R1136-$AA$35*R1140,IF(R1129&lt;=R1136+$AA$35*R1140,R1129,""),"")))</f>
        <v/>
      </c>
      <c r="T1129" s="259" t="str">
        <f t="shared" si="465"/>
        <v/>
      </c>
      <c r="U1129" s="259" t="str">
        <f t="shared" si="454"/>
        <v/>
      </c>
      <c r="V1129" s="39"/>
      <c r="W1129" s="39"/>
      <c r="Y1129" s="526"/>
      <c r="Z1129" s="5"/>
      <c r="AA1129" s="5"/>
      <c r="AB1129" s="5"/>
      <c r="AC1129" s="5"/>
      <c r="AD1129" s="5"/>
      <c r="AE1129" s="5"/>
      <c r="AF1129" s="5"/>
      <c r="AG1129" s="5"/>
      <c r="AH1129" s="5"/>
      <c r="AI1129" s="5"/>
      <c r="AJ1129" s="5"/>
      <c r="AK1129" s="5"/>
      <c r="AL1129" s="5"/>
      <c r="AM1129" s="5"/>
      <c r="AN1129" s="5"/>
      <c r="AO1129" s="481"/>
      <c r="AP1129" s="269"/>
      <c r="AQ1129" s="269"/>
      <c r="AR1129" s="600"/>
      <c r="AS1129" s="269"/>
      <c r="AT1129" s="598" t="str">
        <f t="shared" si="466"/>
        <v/>
      </c>
      <c r="AU1129" s="598" t="str">
        <f t="shared" si="466"/>
        <v/>
      </c>
      <c r="AV1129" s="269"/>
      <c r="AW1129" s="598" t="str">
        <f t="shared" si="455"/>
        <v/>
      </c>
      <c r="AX1129" s="598" t="str">
        <f t="shared" si="455"/>
        <v/>
      </c>
      <c r="AY1129" s="269"/>
      <c r="AZ1129" s="598" t="str">
        <f t="shared" si="456"/>
        <v/>
      </c>
      <c r="BA1129" s="598" t="str">
        <f t="shared" si="456"/>
        <v/>
      </c>
      <c r="BB1129" s="269"/>
      <c r="BC1129" s="598" t="str">
        <f t="shared" si="457"/>
        <v/>
      </c>
      <c r="BD1129" s="598" t="str">
        <f t="shared" si="457"/>
        <v/>
      </c>
      <c r="BE1129" s="269"/>
      <c r="BF1129" s="598" t="str">
        <f t="shared" si="458"/>
        <v/>
      </c>
      <c r="BG1129" s="598" t="str">
        <f t="shared" si="458"/>
        <v/>
      </c>
      <c r="BH1129" s="269"/>
      <c r="BI1129" s="598" t="str">
        <f t="shared" si="459"/>
        <v/>
      </c>
      <c r="BJ1129" s="598" t="str">
        <f t="shared" si="459"/>
        <v/>
      </c>
      <c r="BK1129" s="269"/>
      <c r="BL1129" s="598" t="str">
        <f t="shared" si="460"/>
        <v/>
      </c>
      <c r="BM1129" s="598" t="str">
        <f t="shared" si="460"/>
        <v/>
      </c>
      <c r="BN1129" s="269"/>
      <c r="BO1129" s="598" t="str">
        <f t="shared" si="461"/>
        <v/>
      </c>
      <c r="BP1129" s="598" t="str">
        <f t="shared" si="461"/>
        <v/>
      </c>
      <c r="BQ1129" s="269"/>
      <c r="BR1129" s="598" t="str">
        <f t="shared" si="462"/>
        <v/>
      </c>
      <c r="BS1129" s="598" t="str">
        <f t="shared" si="462"/>
        <v/>
      </c>
      <c r="BT1129" s="269"/>
      <c r="BU1129" s="598" t="str">
        <f t="shared" si="463"/>
        <v/>
      </c>
      <c r="BV1129" s="598" t="str">
        <f t="shared" si="463"/>
        <v/>
      </c>
      <c r="BW1129" s="269"/>
      <c r="BX1129" s="481"/>
    </row>
    <row r="1130" spans="1:76" s="2" customFormat="1" ht="14">
      <c r="A1130" s="159">
        <v>15</v>
      </c>
      <c r="B1130" s="301" t="str">
        <f t="shared" si="453"/>
        <v xml:space="preserve">: </v>
      </c>
      <c r="C1130" s="169"/>
      <c r="D1130" s="169"/>
      <c r="E1130" s="169"/>
      <c r="F1130" s="169"/>
      <c r="G1130" s="161"/>
      <c r="H1130" s="162"/>
      <c r="I1130" s="162"/>
      <c r="J1130" s="170"/>
      <c r="K1130" s="170"/>
      <c r="L1130" s="170"/>
      <c r="M1130" s="664"/>
      <c r="N1130" s="163"/>
      <c r="O1130" s="163"/>
      <c r="P1130" s="165"/>
      <c r="Q1130" s="365"/>
      <c r="R1130" s="259" t="str">
        <f t="shared" si="464"/>
        <v/>
      </c>
      <c r="S1130" s="260" t="str">
        <f>IF(R1130="","",IF(R1144="Y",T1130,IF(R1130&gt;=R1136-$AA$35*R1140,IF(R1130&lt;=R1136+$AA$35*R1140,R1130,""),"")))</f>
        <v/>
      </c>
      <c r="T1130" s="259" t="str">
        <f t="shared" si="465"/>
        <v/>
      </c>
      <c r="U1130" s="259" t="str">
        <f t="shared" si="454"/>
        <v/>
      </c>
      <c r="V1130" s="39"/>
      <c r="W1130" s="39"/>
      <c r="Y1130" s="526"/>
      <c r="Z1130" s="5"/>
      <c r="AA1130" s="5"/>
      <c r="AB1130" s="5"/>
      <c r="AC1130" s="5"/>
      <c r="AD1130" s="5"/>
      <c r="AE1130" s="5"/>
      <c r="AF1130" s="5"/>
      <c r="AG1130" s="5"/>
      <c r="AH1130" s="5"/>
      <c r="AI1130" s="5"/>
      <c r="AJ1130" s="5"/>
      <c r="AK1130" s="5"/>
      <c r="AL1130" s="5"/>
      <c r="AM1130" s="5"/>
      <c r="AN1130" s="5"/>
      <c r="AO1130" s="481"/>
      <c r="AP1130" s="269"/>
      <c r="AQ1130" s="269"/>
      <c r="AR1130" s="600"/>
      <c r="AS1130" s="269"/>
      <c r="AT1130" s="598" t="str">
        <f t="shared" si="466"/>
        <v/>
      </c>
      <c r="AU1130" s="598" t="str">
        <f t="shared" si="466"/>
        <v/>
      </c>
      <c r="AV1130" s="269"/>
      <c r="AW1130" s="598" t="str">
        <f t="shared" si="455"/>
        <v/>
      </c>
      <c r="AX1130" s="598" t="str">
        <f t="shared" si="455"/>
        <v/>
      </c>
      <c r="AY1130" s="269"/>
      <c r="AZ1130" s="598" t="str">
        <f t="shared" si="456"/>
        <v/>
      </c>
      <c r="BA1130" s="598" t="str">
        <f t="shared" si="456"/>
        <v/>
      </c>
      <c r="BB1130" s="269"/>
      <c r="BC1130" s="598" t="str">
        <f t="shared" si="457"/>
        <v/>
      </c>
      <c r="BD1130" s="598" t="str">
        <f t="shared" si="457"/>
        <v/>
      </c>
      <c r="BE1130" s="269"/>
      <c r="BF1130" s="598" t="str">
        <f t="shared" si="458"/>
        <v/>
      </c>
      <c r="BG1130" s="598" t="str">
        <f t="shared" si="458"/>
        <v/>
      </c>
      <c r="BH1130" s="269"/>
      <c r="BI1130" s="598" t="str">
        <f t="shared" si="459"/>
        <v/>
      </c>
      <c r="BJ1130" s="598" t="str">
        <f t="shared" si="459"/>
        <v/>
      </c>
      <c r="BK1130" s="269"/>
      <c r="BL1130" s="598" t="str">
        <f t="shared" si="460"/>
        <v/>
      </c>
      <c r="BM1130" s="598" t="str">
        <f t="shared" si="460"/>
        <v/>
      </c>
      <c r="BN1130" s="269"/>
      <c r="BO1130" s="598" t="str">
        <f t="shared" si="461"/>
        <v/>
      </c>
      <c r="BP1130" s="598" t="str">
        <f t="shared" si="461"/>
        <v/>
      </c>
      <c r="BQ1130" s="269"/>
      <c r="BR1130" s="598" t="str">
        <f t="shared" si="462"/>
        <v/>
      </c>
      <c r="BS1130" s="598" t="str">
        <f t="shared" si="462"/>
        <v/>
      </c>
      <c r="BT1130" s="269"/>
      <c r="BU1130" s="598" t="str">
        <f t="shared" si="463"/>
        <v/>
      </c>
      <c r="BV1130" s="598" t="str">
        <f t="shared" si="463"/>
        <v/>
      </c>
      <c r="BW1130" s="269"/>
      <c r="BX1130" s="481"/>
    </row>
    <row r="1131" spans="1:76" s="2" customFormat="1" ht="14">
      <c r="A1131" s="159">
        <v>16</v>
      </c>
      <c r="B1131" s="301" t="str">
        <f t="shared" si="453"/>
        <v xml:space="preserve">: </v>
      </c>
      <c r="C1131" s="169"/>
      <c r="D1131" s="169"/>
      <c r="E1131" s="169"/>
      <c r="F1131" s="169"/>
      <c r="G1131" s="161"/>
      <c r="H1131" s="162"/>
      <c r="I1131" s="162"/>
      <c r="J1131" s="170"/>
      <c r="K1131" s="170"/>
      <c r="L1131" s="170"/>
      <c r="M1131" s="664"/>
      <c r="N1131" s="163"/>
      <c r="O1131" s="163"/>
      <c r="P1131" s="165"/>
      <c r="Q1131" s="365"/>
      <c r="R1131" s="259" t="str">
        <f t="shared" si="464"/>
        <v/>
      </c>
      <c r="S1131" s="260" t="str">
        <f>IF(R1131="","",IF(R1144="Y",T1131,IF(R1131&gt;=R1136-$AA$35*R1140,IF(R1131&lt;=R1136+$AA$35*R1140,R1131,""),"")))</f>
        <v/>
      </c>
      <c r="T1131" s="259" t="str">
        <f t="shared" si="465"/>
        <v/>
      </c>
      <c r="U1131" s="259" t="str">
        <f t="shared" si="454"/>
        <v/>
      </c>
      <c r="V1131" s="39"/>
      <c r="W1131" s="39"/>
      <c r="Y1131" s="526"/>
      <c r="Z1131" s="5"/>
      <c r="AA1131" s="5"/>
      <c r="AB1131" s="5"/>
      <c r="AC1131" s="5"/>
      <c r="AD1131" s="5"/>
      <c r="AE1131" s="5"/>
      <c r="AF1131" s="5"/>
      <c r="AG1131" s="5"/>
      <c r="AH1131" s="5"/>
      <c r="AI1131" s="5"/>
      <c r="AJ1131" s="5"/>
      <c r="AK1131" s="5"/>
      <c r="AL1131" s="5"/>
      <c r="AM1131" s="5"/>
      <c r="AN1131" s="5"/>
      <c r="AO1131" s="481"/>
      <c r="AP1131" s="269"/>
      <c r="AQ1131" s="269"/>
      <c r="AR1131" s="600"/>
      <c r="AS1131" s="269"/>
      <c r="AT1131" s="598" t="str">
        <f t="shared" si="466"/>
        <v/>
      </c>
      <c r="AU1131" s="598" t="str">
        <f t="shared" si="466"/>
        <v/>
      </c>
      <c r="AV1131" s="269"/>
      <c r="AW1131" s="598" t="str">
        <f t="shared" si="455"/>
        <v/>
      </c>
      <c r="AX1131" s="598" t="str">
        <f t="shared" si="455"/>
        <v/>
      </c>
      <c r="AY1131" s="269"/>
      <c r="AZ1131" s="598" t="str">
        <f t="shared" si="456"/>
        <v/>
      </c>
      <c r="BA1131" s="598" t="str">
        <f t="shared" si="456"/>
        <v/>
      </c>
      <c r="BB1131" s="269"/>
      <c r="BC1131" s="598" t="str">
        <f t="shared" si="457"/>
        <v/>
      </c>
      <c r="BD1131" s="598" t="str">
        <f t="shared" si="457"/>
        <v/>
      </c>
      <c r="BE1131" s="269"/>
      <c r="BF1131" s="598" t="str">
        <f t="shared" si="458"/>
        <v/>
      </c>
      <c r="BG1131" s="598" t="str">
        <f t="shared" si="458"/>
        <v/>
      </c>
      <c r="BH1131" s="269"/>
      <c r="BI1131" s="598" t="str">
        <f t="shared" si="459"/>
        <v/>
      </c>
      <c r="BJ1131" s="598" t="str">
        <f t="shared" si="459"/>
        <v/>
      </c>
      <c r="BK1131" s="269"/>
      <c r="BL1131" s="598" t="str">
        <f t="shared" si="460"/>
        <v/>
      </c>
      <c r="BM1131" s="598" t="str">
        <f t="shared" si="460"/>
        <v/>
      </c>
      <c r="BN1131" s="269"/>
      <c r="BO1131" s="598" t="str">
        <f t="shared" si="461"/>
        <v/>
      </c>
      <c r="BP1131" s="598" t="str">
        <f t="shared" si="461"/>
        <v/>
      </c>
      <c r="BQ1131" s="269"/>
      <c r="BR1131" s="598" t="str">
        <f t="shared" si="462"/>
        <v/>
      </c>
      <c r="BS1131" s="598" t="str">
        <f t="shared" si="462"/>
        <v/>
      </c>
      <c r="BT1131" s="269"/>
      <c r="BU1131" s="598" t="str">
        <f t="shared" si="463"/>
        <v/>
      </c>
      <c r="BV1131" s="598" t="str">
        <f t="shared" si="463"/>
        <v/>
      </c>
      <c r="BW1131" s="269"/>
      <c r="BX1131" s="481"/>
    </row>
    <row r="1132" spans="1:76" s="2" customFormat="1" ht="14">
      <c r="A1132" s="159">
        <v>17</v>
      </c>
      <c r="B1132" s="301" t="str">
        <f t="shared" si="453"/>
        <v xml:space="preserve">: </v>
      </c>
      <c r="C1132" s="168"/>
      <c r="D1132" s="162"/>
      <c r="E1132" s="162"/>
      <c r="F1132" s="169"/>
      <c r="G1132" s="161"/>
      <c r="H1132" s="162"/>
      <c r="I1132" s="162"/>
      <c r="J1132" s="170"/>
      <c r="K1132" s="170"/>
      <c r="L1132" s="170"/>
      <c r="M1132" s="664"/>
      <c r="N1132" s="163"/>
      <c r="O1132" s="163"/>
      <c r="P1132" s="165"/>
      <c r="Q1132" s="365"/>
      <c r="R1132" s="259" t="str">
        <f t="shared" si="464"/>
        <v/>
      </c>
      <c r="S1132" s="260" t="str">
        <f>IF(R1132="","",IF(R1144="Y",T1132,IF(R1132&gt;=R1136-$AA$35*R1140,IF(R1132&lt;=R1136+$AA$35*R1140,R1132,""),"")))</f>
        <v/>
      </c>
      <c r="T1132" s="259" t="str">
        <f t="shared" si="465"/>
        <v/>
      </c>
      <c r="U1132" s="259" t="str">
        <f t="shared" si="454"/>
        <v/>
      </c>
      <c r="V1132" s="39"/>
      <c r="W1132" s="39"/>
      <c r="Y1132" s="526"/>
      <c r="Z1132" s="5"/>
      <c r="AA1132" s="5"/>
      <c r="AB1132" s="5"/>
      <c r="AC1132" s="5"/>
      <c r="AD1132" s="5"/>
      <c r="AE1132" s="5"/>
      <c r="AF1132" s="5"/>
      <c r="AG1132" s="5"/>
      <c r="AH1132" s="5"/>
      <c r="AI1132" s="5"/>
      <c r="AJ1132" s="5"/>
      <c r="AK1132" s="5"/>
      <c r="AL1132" s="5"/>
      <c r="AM1132" s="5"/>
      <c r="AN1132" s="5"/>
      <c r="AO1132" s="481"/>
      <c r="AP1132" s="269"/>
      <c r="AQ1132" s="269"/>
      <c r="AR1132" s="600"/>
      <c r="AS1132" s="269"/>
      <c r="AT1132" s="598" t="str">
        <f t="shared" si="466"/>
        <v/>
      </c>
      <c r="AU1132" s="598" t="str">
        <f t="shared" si="466"/>
        <v/>
      </c>
      <c r="AV1132" s="269"/>
      <c r="AW1132" s="598" t="str">
        <f t="shared" si="455"/>
        <v/>
      </c>
      <c r="AX1132" s="598" t="str">
        <f t="shared" si="455"/>
        <v/>
      </c>
      <c r="AY1132" s="269"/>
      <c r="AZ1132" s="598" t="str">
        <f t="shared" si="456"/>
        <v/>
      </c>
      <c r="BA1132" s="598" t="str">
        <f t="shared" si="456"/>
        <v/>
      </c>
      <c r="BB1132" s="269"/>
      <c r="BC1132" s="598" t="str">
        <f t="shared" si="457"/>
        <v/>
      </c>
      <c r="BD1132" s="598" t="str">
        <f t="shared" si="457"/>
        <v/>
      </c>
      <c r="BE1132" s="269"/>
      <c r="BF1132" s="598" t="str">
        <f t="shared" si="458"/>
        <v/>
      </c>
      <c r="BG1132" s="598" t="str">
        <f t="shared" si="458"/>
        <v/>
      </c>
      <c r="BH1132" s="269"/>
      <c r="BI1132" s="598" t="str">
        <f t="shared" si="459"/>
        <v/>
      </c>
      <c r="BJ1132" s="598" t="str">
        <f t="shared" si="459"/>
        <v/>
      </c>
      <c r="BK1132" s="269"/>
      <c r="BL1132" s="598" t="str">
        <f t="shared" si="460"/>
        <v/>
      </c>
      <c r="BM1132" s="598" t="str">
        <f t="shared" si="460"/>
        <v/>
      </c>
      <c r="BN1132" s="269"/>
      <c r="BO1132" s="598" t="str">
        <f t="shared" si="461"/>
        <v/>
      </c>
      <c r="BP1132" s="598" t="str">
        <f t="shared" si="461"/>
        <v/>
      </c>
      <c r="BQ1132" s="269"/>
      <c r="BR1132" s="598" t="str">
        <f t="shared" si="462"/>
        <v/>
      </c>
      <c r="BS1132" s="598" t="str">
        <f t="shared" si="462"/>
        <v/>
      </c>
      <c r="BT1132" s="269"/>
      <c r="BU1132" s="598" t="str">
        <f t="shared" si="463"/>
        <v/>
      </c>
      <c r="BV1132" s="598" t="str">
        <f t="shared" si="463"/>
        <v/>
      </c>
      <c r="BW1132" s="269"/>
      <c r="BX1132" s="481"/>
    </row>
    <row r="1133" spans="1:76" s="2" customFormat="1" ht="14">
      <c r="A1133" s="159">
        <v>18</v>
      </c>
      <c r="B1133" s="301" t="str">
        <f t="shared" si="453"/>
        <v xml:space="preserve">: </v>
      </c>
      <c r="C1133" s="168"/>
      <c r="D1133" s="162"/>
      <c r="E1133" s="162"/>
      <c r="F1133" s="169"/>
      <c r="G1133" s="161"/>
      <c r="H1133" s="162"/>
      <c r="I1133" s="162"/>
      <c r="J1133" s="170"/>
      <c r="K1133" s="170"/>
      <c r="L1133" s="170"/>
      <c r="M1133" s="664"/>
      <c r="N1133" s="163"/>
      <c r="O1133" s="163"/>
      <c r="P1133" s="165"/>
      <c r="Q1133" s="365"/>
      <c r="R1133" s="259" t="str">
        <f t="shared" si="464"/>
        <v/>
      </c>
      <c r="S1133" s="260" t="str">
        <f>IF(R1133="","",IF(R1144="Y",T1133,IF(R1133&gt;=R1136-$AA$35*R1140,IF(R1133&lt;=R1136+$AA$35*R1140,R1133,""),"")))</f>
        <v/>
      </c>
      <c r="T1133" s="259" t="str">
        <f t="shared" si="465"/>
        <v/>
      </c>
      <c r="U1133" s="259" t="str">
        <f t="shared" si="454"/>
        <v/>
      </c>
      <c r="V1133" s="39"/>
      <c r="W1133" s="39"/>
      <c r="Y1133" s="526"/>
      <c r="Z1133" s="5"/>
      <c r="AA1133" s="5"/>
      <c r="AB1133" s="5"/>
      <c r="AC1133" s="5"/>
      <c r="AD1133" s="5"/>
      <c r="AE1133" s="5"/>
      <c r="AF1133" s="5"/>
      <c r="AG1133" s="5"/>
      <c r="AH1133" s="5"/>
      <c r="AI1133" s="5"/>
      <c r="AJ1133" s="5"/>
      <c r="AK1133" s="5"/>
      <c r="AL1133" s="5"/>
      <c r="AM1133" s="5"/>
      <c r="AN1133" s="5"/>
      <c r="AO1133" s="481"/>
      <c r="AP1133" s="269"/>
      <c r="AQ1133" s="269"/>
      <c r="AR1133" s="600"/>
      <c r="AS1133" s="269"/>
      <c r="AT1133" s="598" t="str">
        <f t="shared" si="466"/>
        <v/>
      </c>
      <c r="AU1133" s="598" t="str">
        <f t="shared" si="466"/>
        <v/>
      </c>
      <c r="AV1133" s="269"/>
      <c r="AW1133" s="598" t="str">
        <f t="shared" si="455"/>
        <v/>
      </c>
      <c r="AX1133" s="598" t="str">
        <f t="shared" si="455"/>
        <v/>
      </c>
      <c r="AY1133" s="269"/>
      <c r="AZ1133" s="598" t="str">
        <f t="shared" si="456"/>
        <v/>
      </c>
      <c r="BA1133" s="598" t="str">
        <f t="shared" si="456"/>
        <v/>
      </c>
      <c r="BB1133" s="269"/>
      <c r="BC1133" s="598" t="str">
        <f t="shared" si="457"/>
        <v/>
      </c>
      <c r="BD1133" s="598" t="str">
        <f t="shared" si="457"/>
        <v/>
      </c>
      <c r="BE1133" s="269"/>
      <c r="BF1133" s="598" t="str">
        <f t="shared" si="458"/>
        <v/>
      </c>
      <c r="BG1133" s="598" t="str">
        <f t="shared" si="458"/>
        <v/>
      </c>
      <c r="BH1133" s="269"/>
      <c r="BI1133" s="598" t="str">
        <f t="shared" si="459"/>
        <v/>
      </c>
      <c r="BJ1133" s="598" t="str">
        <f t="shared" si="459"/>
        <v/>
      </c>
      <c r="BK1133" s="269"/>
      <c r="BL1133" s="598" t="str">
        <f t="shared" si="460"/>
        <v/>
      </c>
      <c r="BM1133" s="598" t="str">
        <f t="shared" si="460"/>
        <v/>
      </c>
      <c r="BN1133" s="269"/>
      <c r="BO1133" s="598" t="str">
        <f t="shared" si="461"/>
        <v/>
      </c>
      <c r="BP1133" s="598" t="str">
        <f t="shared" si="461"/>
        <v/>
      </c>
      <c r="BQ1133" s="269"/>
      <c r="BR1133" s="598" t="str">
        <f t="shared" si="462"/>
        <v/>
      </c>
      <c r="BS1133" s="598" t="str">
        <f t="shared" si="462"/>
        <v/>
      </c>
      <c r="BT1133" s="269"/>
      <c r="BU1133" s="598" t="str">
        <f t="shared" si="463"/>
        <v/>
      </c>
      <c r="BV1133" s="598" t="str">
        <f t="shared" si="463"/>
        <v/>
      </c>
      <c r="BW1133" s="269"/>
      <c r="BX1133" s="481"/>
    </row>
    <row r="1134" spans="1:76" s="2" customFormat="1" ht="14">
      <c r="A1134" s="159">
        <v>19</v>
      </c>
      <c r="B1134" s="301" t="str">
        <f t="shared" si="453"/>
        <v xml:space="preserve">: </v>
      </c>
      <c r="C1134" s="168"/>
      <c r="D1134" s="162"/>
      <c r="E1134" s="162"/>
      <c r="F1134" s="169"/>
      <c r="G1134" s="161"/>
      <c r="H1134" s="162"/>
      <c r="I1134" s="162"/>
      <c r="J1134" s="170"/>
      <c r="K1134" s="170"/>
      <c r="L1134" s="170"/>
      <c r="M1134" s="664"/>
      <c r="N1134" s="163"/>
      <c r="O1134" s="163"/>
      <c r="P1134" s="165"/>
      <c r="Q1134" s="365"/>
      <c r="R1134" s="259" t="str">
        <f t="shared" si="464"/>
        <v/>
      </c>
      <c r="S1134" s="260" t="str">
        <f>IF(R1134="","",IF(R1144="Y",T1134,IF(R1134&gt;=R1136-$AA$35*R1140,IF(R1134&lt;=R1136+$AA$35*R1140,R1134,""),"")))</f>
        <v/>
      </c>
      <c r="T1134" s="259" t="str">
        <f t="shared" si="465"/>
        <v/>
      </c>
      <c r="U1134" s="259" t="str">
        <f t="shared" si="454"/>
        <v/>
      </c>
      <c r="V1134" s="39"/>
      <c r="W1134" s="39"/>
      <c r="Y1134" s="526"/>
      <c r="Z1134" s="5"/>
      <c r="AA1134" s="5"/>
      <c r="AB1134" s="5"/>
      <c r="AC1134" s="5"/>
      <c r="AD1134" s="5"/>
      <c r="AE1134" s="5"/>
      <c r="AF1134" s="5"/>
      <c r="AG1134" s="5"/>
      <c r="AH1134" s="5"/>
      <c r="AI1134" s="5"/>
      <c r="AJ1134" s="5"/>
      <c r="AK1134" s="5"/>
      <c r="AL1134" s="5"/>
      <c r="AM1134" s="5"/>
      <c r="AN1134" s="5"/>
      <c r="AO1134" s="481"/>
      <c r="AP1134" s="269"/>
      <c r="AQ1134" s="269"/>
      <c r="AR1134" s="600"/>
      <c r="AS1134" s="269"/>
      <c r="AT1134" s="598" t="str">
        <f t="shared" si="466"/>
        <v/>
      </c>
      <c r="AU1134" s="598" t="str">
        <f t="shared" si="466"/>
        <v/>
      </c>
      <c r="AV1134" s="269"/>
      <c r="AW1134" s="598" t="str">
        <f t="shared" si="455"/>
        <v/>
      </c>
      <c r="AX1134" s="598" t="str">
        <f t="shared" si="455"/>
        <v/>
      </c>
      <c r="AY1134" s="269"/>
      <c r="AZ1134" s="598" t="str">
        <f t="shared" si="456"/>
        <v/>
      </c>
      <c r="BA1134" s="598" t="str">
        <f t="shared" si="456"/>
        <v/>
      </c>
      <c r="BB1134" s="269"/>
      <c r="BC1134" s="598" t="str">
        <f t="shared" si="457"/>
        <v/>
      </c>
      <c r="BD1134" s="598" t="str">
        <f t="shared" si="457"/>
        <v/>
      </c>
      <c r="BE1134" s="269"/>
      <c r="BF1134" s="598" t="str">
        <f t="shared" si="458"/>
        <v/>
      </c>
      <c r="BG1134" s="598" t="str">
        <f t="shared" si="458"/>
        <v/>
      </c>
      <c r="BH1134" s="269"/>
      <c r="BI1134" s="598" t="str">
        <f t="shared" si="459"/>
        <v/>
      </c>
      <c r="BJ1134" s="598" t="str">
        <f t="shared" si="459"/>
        <v/>
      </c>
      <c r="BK1134" s="269"/>
      <c r="BL1134" s="598" t="str">
        <f t="shared" si="460"/>
        <v/>
      </c>
      <c r="BM1134" s="598" t="str">
        <f t="shared" si="460"/>
        <v/>
      </c>
      <c r="BN1134" s="269"/>
      <c r="BO1134" s="598" t="str">
        <f t="shared" si="461"/>
        <v/>
      </c>
      <c r="BP1134" s="598" t="str">
        <f t="shared" si="461"/>
        <v/>
      </c>
      <c r="BQ1134" s="269"/>
      <c r="BR1134" s="598" t="str">
        <f t="shared" si="462"/>
        <v/>
      </c>
      <c r="BS1134" s="598" t="str">
        <f t="shared" si="462"/>
        <v/>
      </c>
      <c r="BT1134" s="269"/>
      <c r="BU1134" s="598" t="str">
        <f t="shared" si="463"/>
        <v/>
      </c>
      <c r="BV1134" s="598" t="str">
        <f t="shared" si="463"/>
        <v/>
      </c>
      <c r="BW1134" s="269"/>
      <c r="BX1134" s="481"/>
    </row>
    <row r="1135" spans="1:76" s="2" customFormat="1" ht="14">
      <c r="A1135" s="159">
        <v>20</v>
      </c>
      <c r="B1135" s="301" t="str">
        <f t="shared" si="453"/>
        <v xml:space="preserve">: </v>
      </c>
      <c r="C1135" s="168"/>
      <c r="D1135" s="162"/>
      <c r="E1135" s="162"/>
      <c r="F1135" s="169"/>
      <c r="G1135" s="161"/>
      <c r="H1135" s="162"/>
      <c r="I1135" s="162"/>
      <c r="J1135" s="170"/>
      <c r="K1135" s="170"/>
      <c r="L1135" s="170"/>
      <c r="M1135" s="664"/>
      <c r="N1135" s="163"/>
      <c r="O1135" s="163"/>
      <c r="P1135" s="165"/>
      <c r="Q1135" s="365"/>
      <c r="R1135" s="259" t="str">
        <f t="shared" si="464"/>
        <v/>
      </c>
      <c r="S1135" s="260" t="str">
        <f>IF(R1135="","",IF(R1144="Y",T1135,IF(R1135&gt;=R1136-$AA$35*R1140,IF(R1135&lt;=R1136+$AA$35*R1140,R1135,""),"")))</f>
        <v/>
      </c>
      <c r="T1135" s="259" t="str">
        <f t="shared" si="465"/>
        <v/>
      </c>
      <c r="U1135" s="259" t="str">
        <f t="shared" si="454"/>
        <v/>
      </c>
      <c r="V1135" s="39"/>
      <c r="W1135" s="39"/>
      <c r="Y1135" s="526"/>
      <c r="Z1135" s="5"/>
      <c r="AA1135" s="5"/>
      <c r="AB1135" s="5"/>
      <c r="AC1135" s="5"/>
      <c r="AD1135" s="5"/>
      <c r="AE1135" s="5"/>
      <c r="AF1135" s="5"/>
      <c r="AG1135" s="5"/>
      <c r="AH1135" s="5"/>
      <c r="AI1135" s="5"/>
      <c r="AJ1135" s="5"/>
      <c r="AK1135" s="5"/>
      <c r="AL1135" s="5"/>
      <c r="AM1135" s="5"/>
      <c r="AN1135" s="5"/>
      <c r="AO1135" s="481"/>
      <c r="AP1135" s="269"/>
      <c r="AQ1135" s="269"/>
      <c r="AR1135" s="600"/>
      <c r="AS1135" s="269"/>
      <c r="AT1135" s="598" t="str">
        <f t="shared" si="466"/>
        <v/>
      </c>
      <c r="AU1135" s="598" t="str">
        <f t="shared" si="466"/>
        <v/>
      </c>
      <c r="AV1135" s="269"/>
      <c r="AW1135" s="598" t="str">
        <f t="shared" si="455"/>
        <v/>
      </c>
      <c r="AX1135" s="598" t="str">
        <f t="shared" si="455"/>
        <v/>
      </c>
      <c r="AY1135" s="269"/>
      <c r="AZ1135" s="598" t="str">
        <f t="shared" si="456"/>
        <v/>
      </c>
      <c r="BA1135" s="598" t="str">
        <f t="shared" si="456"/>
        <v/>
      </c>
      <c r="BB1135" s="269"/>
      <c r="BC1135" s="598" t="str">
        <f t="shared" si="457"/>
        <v/>
      </c>
      <c r="BD1135" s="598" t="str">
        <f t="shared" si="457"/>
        <v/>
      </c>
      <c r="BE1135" s="269"/>
      <c r="BF1135" s="598" t="str">
        <f t="shared" si="458"/>
        <v/>
      </c>
      <c r="BG1135" s="598" t="str">
        <f t="shared" si="458"/>
        <v/>
      </c>
      <c r="BH1135" s="269"/>
      <c r="BI1135" s="598" t="str">
        <f t="shared" si="459"/>
        <v/>
      </c>
      <c r="BJ1135" s="598" t="str">
        <f t="shared" si="459"/>
        <v/>
      </c>
      <c r="BK1135" s="269"/>
      <c r="BL1135" s="598" t="str">
        <f t="shared" si="460"/>
        <v/>
      </c>
      <c r="BM1135" s="598" t="str">
        <f t="shared" si="460"/>
        <v/>
      </c>
      <c r="BN1135" s="269"/>
      <c r="BO1135" s="598" t="str">
        <f t="shared" si="461"/>
        <v/>
      </c>
      <c r="BP1135" s="598" t="str">
        <f t="shared" si="461"/>
        <v/>
      </c>
      <c r="BQ1135" s="269"/>
      <c r="BR1135" s="598" t="str">
        <f t="shared" si="462"/>
        <v/>
      </c>
      <c r="BS1135" s="598" t="str">
        <f t="shared" si="462"/>
        <v/>
      </c>
      <c r="BT1135" s="269"/>
      <c r="BU1135" s="598" t="str">
        <f t="shared" si="463"/>
        <v/>
      </c>
      <c r="BV1135" s="598" t="str">
        <f t="shared" si="463"/>
        <v/>
      </c>
      <c r="BW1135" s="269"/>
      <c r="BX1135" s="481"/>
    </row>
    <row r="1136" spans="1:76" s="2" customFormat="1" ht="14">
      <c r="A1136" s="172"/>
      <c r="B1136" s="302" t="s">
        <v>159</v>
      </c>
      <c r="C1136" s="173"/>
      <c r="D1136" s="173"/>
      <c r="E1136" s="173"/>
      <c r="F1136" s="173"/>
      <c r="H1136" s="39"/>
      <c r="I1136" s="175"/>
      <c r="J1136" s="174"/>
      <c r="K1136" s="174"/>
      <c r="L1136" s="174" t="s">
        <v>99</v>
      </c>
      <c r="M1136" s="174"/>
      <c r="N1136" s="174"/>
      <c r="O1136" s="165"/>
      <c r="P1136" s="165"/>
      <c r="Q1136" s="175" t="s">
        <v>31</v>
      </c>
      <c r="R1136" s="261" t="e">
        <f>AVERAGE(R1116:R1135)</f>
        <v>#DIV/0!</v>
      </c>
      <c r="S1136" s="261" t="e">
        <f>IF(R1144="Y",SUM(S1116:S1135)/SUM(N1116:N1135),AVERAGE(S1116:S1135))</f>
        <v>#DIV/0!</v>
      </c>
      <c r="T1136" s="262" t="e">
        <f>SUM(T1116:T1135)/SUM(N1116:N1135)</f>
        <v>#DIV/0!</v>
      </c>
      <c r="U1136" s="269"/>
      <c r="V1136" s="39"/>
      <c r="W1136" s="39"/>
      <c r="Y1136" s="601"/>
      <c r="Z1136" s="5"/>
      <c r="AA1136" s="5"/>
      <c r="AB1136" s="5"/>
      <c r="AC1136" s="5"/>
      <c r="AD1136" s="5"/>
      <c r="AE1136" s="5"/>
      <c r="AF1136" s="5"/>
      <c r="AG1136" s="5"/>
      <c r="AH1136" s="5"/>
      <c r="AI1136" s="5"/>
      <c r="AJ1136" s="5"/>
      <c r="AK1136" s="5"/>
      <c r="AL1136" s="5"/>
      <c r="AM1136" s="5"/>
      <c r="AN1136" s="5"/>
      <c r="AO1136" s="481"/>
      <c r="AP1136" s="269"/>
      <c r="AQ1136" s="269"/>
      <c r="AR1136" s="269"/>
      <c r="AS1136" s="602" t="s">
        <v>31</v>
      </c>
      <c r="AT1136" s="603" t="e">
        <f>AVERAGE(AT1116:AT1135)</f>
        <v>#DIV/0!</v>
      </c>
      <c r="AU1136" s="603" t="e">
        <f>SUM(AU1116:AU1135)/COUNTIF(AU1116:AU1135,"&gt;0")</f>
        <v>#DIV/0!</v>
      </c>
      <c r="AV1136" s="602"/>
      <c r="AW1136" s="603" t="e">
        <f>AVERAGE(AW1116:AW1135)</f>
        <v>#DIV/0!</v>
      </c>
      <c r="AX1136" s="603" t="e">
        <f>SUM(AX1116:AX1135)/COUNTIF(AX1116:AX1135,"&gt;0")</f>
        <v>#DIV/0!</v>
      </c>
      <c r="AY1136" s="269"/>
      <c r="AZ1136" s="603" t="e">
        <f>AVERAGE(AZ1116:AZ1135)</f>
        <v>#DIV/0!</v>
      </c>
      <c r="BA1136" s="603" t="e">
        <f>SUM(BA1116:BA1135)/COUNTIF(BA1116:BA1135,"&gt;0")</f>
        <v>#DIV/0!</v>
      </c>
      <c r="BB1136" s="269"/>
      <c r="BC1136" s="603" t="e">
        <f>AVERAGE(BC1116:BC1135)</f>
        <v>#DIV/0!</v>
      </c>
      <c r="BD1136" s="603" t="e">
        <f>SUM(BD1116:BD1135)/COUNTIF(BD1116:BD1135,"&gt;0")</f>
        <v>#DIV/0!</v>
      </c>
      <c r="BE1136" s="269"/>
      <c r="BF1136" s="603" t="e">
        <f>AVERAGE(BF1116:BF1135)</f>
        <v>#DIV/0!</v>
      </c>
      <c r="BG1136" s="603" t="e">
        <f>SUM(BG1116:BG1135)/COUNTIF(BG1116:BG1135,"&gt;0")</f>
        <v>#DIV/0!</v>
      </c>
      <c r="BH1136" s="269"/>
      <c r="BI1136" s="603" t="e">
        <f>AVERAGE(BI1116:BI1135)</f>
        <v>#DIV/0!</v>
      </c>
      <c r="BJ1136" s="603" t="e">
        <f>SUM(BJ1116:BJ1135)/COUNTIF(BJ1116:BJ1135,"&gt;0")</f>
        <v>#DIV/0!</v>
      </c>
      <c r="BK1136" s="602"/>
      <c r="BL1136" s="603" t="e">
        <f>AVERAGE(BL1116:BL1135)</f>
        <v>#DIV/0!</v>
      </c>
      <c r="BM1136" s="603" t="e">
        <f>SUM(BM1116:BM1135)/COUNTIF(BM1116:BM1135,"&gt;0")</f>
        <v>#DIV/0!</v>
      </c>
      <c r="BN1136" s="269"/>
      <c r="BO1136" s="603" t="e">
        <f>AVERAGE(BO1116:BO1135)</f>
        <v>#DIV/0!</v>
      </c>
      <c r="BP1136" s="603" t="e">
        <f>SUM(BP1116:BP1135)/COUNTIF(BP1116:BP1135,"&gt;0")</f>
        <v>#DIV/0!</v>
      </c>
      <c r="BQ1136" s="269"/>
      <c r="BR1136" s="603" t="e">
        <f>AVERAGE(BR1116:BR1135)</f>
        <v>#DIV/0!</v>
      </c>
      <c r="BS1136" s="603" t="e">
        <f>SUM(BS1116:BS1135)/COUNTIF(BS1116:BS1135,"&gt;0")</f>
        <v>#DIV/0!</v>
      </c>
      <c r="BT1136" s="269"/>
      <c r="BU1136" s="603" t="e">
        <f>AVERAGE(BU1116:BU1135)</f>
        <v>#DIV/0!</v>
      </c>
      <c r="BV1136" s="603" t="e">
        <f>SUM(BV1116:BV1135)/COUNTIF(BV1116:BV1135,"&gt;0")</f>
        <v>#DIV/0!</v>
      </c>
      <c r="BW1136" s="269"/>
      <c r="BX1136" s="481"/>
    </row>
    <row r="1137" spans="1:76" s="2" customFormat="1" ht="15">
      <c r="A1137" s="172"/>
      <c r="B1137" s="302" t="s">
        <v>160</v>
      </c>
      <c r="C1137" s="173" t="s">
        <v>112</v>
      </c>
      <c r="D1137" s="840"/>
      <c r="E1137" s="841"/>
      <c r="F1137" s="841"/>
      <c r="G1137" s="841"/>
      <c r="H1137" s="841"/>
      <c r="I1137" s="841"/>
      <c r="J1137" s="842"/>
      <c r="K1137" s="174"/>
      <c r="L1137" s="174"/>
      <c r="M1137" s="174"/>
      <c r="N1137" s="174"/>
      <c r="O1137" s="165"/>
      <c r="P1137" s="165"/>
      <c r="Q1137" s="366" t="s">
        <v>33</v>
      </c>
      <c r="R1137" s="367" t="e">
        <f>R1136+U1137*R1140</f>
        <v>#DIV/0!</v>
      </c>
      <c r="S1137" s="367" t="e">
        <f>S1136+U1137*S1140</f>
        <v>#DIV/0!</v>
      </c>
      <c r="T1137" s="367" t="e">
        <f>T1136+U1137*T1140</f>
        <v>#DIV/0!</v>
      </c>
      <c r="U1137" s="368">
        <v>1</v>
      </c>
      <c r="V1137" s="50" t="s">
        <v>142</v>
      </c>
      <c r="W1137" s="39"/>
      <c r="X1137" t="s">
        <v>273</v>
      </c>
      <c r="Y1137" s="605"/>
      <c r="Z1137" s="5"/>
      <c r="AA1137" s="5"/>
      <c r="AB1137" s="5"/>
      <c r="AC1137" s="5"/>
      <c r="AD1137" s="5"/>
      <c r="AE1137" s="5"/>
      <c r="AF1137" s="5"/>
      <c r="AG1137" s="5"/>
      <c r="AH1137" s="5"/>
      <c r="AI1137" s="5"/>
      <c r="AJ1137" s="5"/>
      <c r="AK1137" s="5"/>
      <c r="AL1137" s="5"/>
      <c r="AM1137" s="5"/>
      <c r="AN1137" s="5"/>
      <c r="AO1137" s="481"/>
      <c r="AP1137" s="269"/>
      <c r="AQ1137" s="269"/>
      <c r="AR1137" s="269"/>
      <c r="AS1137" s="606" t="s">
        <v>33</v>
      </c>
      <c r="AT1137" s="607" t="e">
        <f>AT1136+(AT1142*AT1139)</f>
        <v>#DIV/0!</v>
      </c>
      <c r="AU1137" s="607" t="e">
        <f>AU1136+(AU1142*AT1139)</f>
        <v>#DIV/0!</v>
      </c>
      <c r="AV1137" s="606"/>
      <c r="AW1137" s="607" t="e">
        <f>AW1136+(AW1142*AW1139)</f>
        <v>#DIV/0!</v>
      </c>
      <c r="AX1137" s="607" t="e">
        <f>AX1136+(AX1142*AW1139)</f>
        <v>#DIV/0!</v>
      </c>
      <c r="AY1137" s="269"/>
      <c r="AZ1137" s="607" t="e">
        <f>AZ1136+(AZ1142*AZ1139)</f>
        <v>#DIV/0!</v>
      </c>
      <c r="BA1137" s="607" t="e">
        <f>BA1136+(BA1142*AZ1139)</f>
        <v>#DIV/0!</v>
      </c>
      <c r="BB1137" s="269"/>
      <c r="BC1137" s="607" t="e">
        <f>BC1136+(BC1142*BC1139)</f>
        <v>#DIV/0!</v>
      </c>
      <c r="BD1137" s="607" t="e">
        <f>BD1136+(BD1142*BC1139)</f>
        <v>#DIV/0!</v>
      </c>
      <c r="BE1137" s="269"/>
      <c r="BF1137" s="607" t="e">
        <f>BF1136+(BF1142*BF1139)</f>
        <v>#DIV/0!</v>
      </c>
      <c r="BG1137" s="607" t="e">
        <f>BG1136+(BG1142*BF1139)</f>
        <v>#DIV/0!</v>
      </c>
      <c r="BH1137" s="269"/>
      <c r="BI1137" s="607" t="e">
        <f>BI1136+(BI1142*BI1139)</f>
        <v>#DIV/0!</v>
      </c>
      <c r="BJ1137" s="607" t="e">
        <f>BJ1136+(BJ1142*BI1139)</f>
        <v>#DIV/0!</v>
      </c>
      <c r="BK1137" s="606"/>
      <c r="BL1137" s="607" t="e">
        <f>BL1136+(BL1142*BL1139)</f>
        <v>#DIV/0!</v>
      </c>
      <c r="BM1137" s="607" t="e">
        <f>BM1136+(BM1142*BL1139)</f>
        <v>#DIV/0!</v>
      </c>
      <c r="BN1137" s="269"/>
      <c r="BO1137" s="607" t="e">
        <f>BO1136+(BO1142*BO1139)</f>
        <v>#DIV/0!</v>
      </c>
      <c r="BP1137" s="607" t="e">
        <f>BP1136+(BP1142*BO1139)</f>
        <v>#DIV/0!</v>
      </c>
      <c r="BQ1137" s="269"/>
      <c r="BR1137" s="607" t="e">
        <f>BR1136+(BR1142*BR1139)</f>
        <v>#DIV/0!</v>
      </c>
      <c r="BS1137" s="607" t="e">
        <f>BS1136+(BS1142*BR1139)</f>
        <v>#DIV/0!</v>
      </c>
      <c r="BT1137" s="269"/>
      <c r="BU1137" s="607" t="e">
        <f>BU1136+(BU1142*BU1139)</f>
        <v>#DIV/0!</v>
      </c>
      <c r="BV1137" s="607" t="e">
        <f>BV1136+(BV1142*BU1139)</f>
        <v>#DIV/0!</v>
      </c>
      <c r="BW1137" s="269"/>
      <c r="BX1137" s="481"/>
    </row>
    <row r="1138" spans="1:76" s="2" customFormat="1" ht="15">
      <c r="A1138" s="172"/>
      <c r="B1138" s="302" t="s">
        <v>161</v>
      </c>
      <c r="C1138" s="179"/>
      <c r="D1138" s="843"/>
      <c r="E1138" s="844"/>
      <c r="F1138" s="844"/>
      <c r="G1138" s="844"/>
      <c r="H1138" s="844"/>
      <c r="I1138" s="844"/>
      <c r="J1138" s="845"/>
      <c r="K1138" s="39"/>
      <c r="L1138" s="39"/>
      <c r="M1138" s="174"/>
      <c r="N1138" s="174"/>
      <c r="O1138" s="174"/>
      <c r="P1138" s="174"/>
      <c r="Q1138" s="366" t="s">
        <v>32</v>
      </c>
      <c r="R1138" s="367" t="e">
        <f>IF($X1138="Y",MIN(R1116:R1135),R1136-$U1138*R1140)</f>
        <v>#DIV/0!</v>
      </c>
      <c r="S1138" s="367" t="e">
        <f>IF($X1138="Y",MIN(S1116:S1135),S1136-$U1138*S1140)</f>
        <v>#DIV/0!</v>
      </c>
      <c r="T1138" s="367" t="e">
        <f>IF($X1138="Y",MIN(T1116:T1135),T1136-$U1138*T1140)</f>
        <v>#DIV/0!</v>
      </c>
      <c r="U1138" s="368">
        <v>1</v>
      </c>
      <c r="V1138" s="50" t="s">
        <v>143</v>
      </c>
      <c r="W1138" s="39"/>
      <c r="X1138" s="369" t="s">
        <v>36</v>
      </c>
      <c r="Y1138" s="605"/>
      <c r="Z1138" s="5"/>
      <c r="AA1138" s="5"/>
      <c r="AB1138" s="5"/>
      <c r="AC1138" s="5"/>
      <c r="AD1138" s="5"/>
      <c r="AE1138" s="5"/>
      <c r="AF1138" s="5"/>
      <c r="AG1138" s="5"/>
      <c r="AH1138" s="5"/>
      <c r="AI1138" s="5"/>
      <c r="AJ1138" s="5"/>
      <c r="AK1138" s="5"/>
      <c r="AL1138" s="5"/>
      <c r="AM1138" s="5"/>
      <c r="AN1138" s="5"/>
      <c r="AO1138" s="481"/>
      <c r="AP1138" s="269"/>
      <c r="AQ1138" s="269"/>
      <c r="AR1138" s="269"/>
      <c r="AS1138" s="606" t="s">
        <v>32</v>
      </c>
      <c r="AT1138" s="607" t="e">
        <f>AT1136-(AT1142*AT1140)</f>
        <v>#DIV/0!</v>
      </c>
      <c r="AU1138" s="607" t="e">
        <f>AU1136-(AU1142*AT1140)</f>
        <v>#DIV/0!</v>
      </c>
      <c r="AV1138" s="606"/>
      <c r="AW1138" s="607" t="e">
        <f>AW1136-(AW1142*AW1140)</f>
        <v>#DIV/0!</v>
      </c>
      <c r="AX1138" s="607" t="e">
        <f>AX1136-(AX1142*AW1140)</f>
        <v>#DIV/0!</v>
      </c>
      <c r="AY1138" s="269"/>
      <c r="AZ1138" s="607" t="e">
        <f>AZ1136-(AZ1142*AZ1140)</f>
        <v>#DIV/0!</v>
      </c>
      <c r="BA1138" s="607" t="e">
        <f>BA1136-(BA1142*AZ1140)</f>
        <v>#DIV/0!</v>
      </c>
      <c r="BB1138" s="269"/>
      <c r="BC1138" s="607" t="e">
        <f>BC1136-(BC1142*BC1140)</f>
        <v>#DIV/0!</v>
      </c>
      <c r="BD1138" s="607" t="e">
        <f>BD1136-(BD1142*BC1140)</f>
        <v>#DIV/0!</v>
      </c>
      <c r="BE1138" s="269"/>
      <c r="BF1138" s="607" t="e">
        <f>BF1136-(BF1142*BF1140)</f>
        <v>#DIV/0!</v>
      </c>
      <c r="BG1138" s="607" t="e">
        <f>BG1136-(BG1142*BF1140)</f>
        <v>#DIV/0!</v>
      </c>
      <c r="BH1138" s="269"/>
      <c r="BI1138" s="607" t="e">
        <f>BI1136-(BI1142*BI1140)</f>
        <v>#DIV/0!</v>
      </c>
      <c r="BJ1138" s="607" t="e">
        <f>BJ1136-(BJ1142*BI1140)</f>
        <v>#DIV/0!</v>
      </c>
      <c r="BK1138" s="606"/>
      <c r="BL1138" s="607" t="e">
        <f>BL1136-(BL1142*BL1140)</f>
        <v>#DIV/0!</v>
      </c>
      <c r="BM1138" s="607" t="e">
        <f>BM1136-(BM1142*BL1140)</f>
        <v>#DIV/0!</v>
      </c>
      <c r="BN1138" s="269"/>
      <c r="BO1138" s="607" t="e">
        <f>BO1136-(BO1142*BO1140)</f>
        <v>#DIV/0!</v>
      </c>
      <c r="BP1138" s="607" t="e">
        <f>BP1136-(BP1142*BO1140)</f>
        <v>#DIV/0!</v>
      </c>
      <c r="BQ1138" s="269"/>
      <c r="BR1138" s="607" t="e">
        <f>BR1136-(BR1142*BR1140)</f>
        <v>#DIV/0!</v>
      </c>
      <c r="BS1138" s="607" t="e">
        <f>BS1136-(BS1142*BR1140)</f>
        <v>#DIV/0!</v>
      </c>
      <c r="BT1138" s="269"/>
      <c r="BU1138" s="607" t="e">
        <f>BU1136-(BU1142*BU1140)</f>
        <v>#DIV/0!</v>
      </c>
      <c r="BV1138" s="607" t="e">
        <f>BV1136-(BV1142*BU1140)</f>
        <v>#DIV/0!</v>
      </c>
      <c r="BW1138" s="269"/>
      <c r="BX1138" s="481"/>
    </row>
    <row r="1139" spans="1:76" s="2" customFormat="1" ht="14">
      <c r="A1139" s="172"/>
      <c r="B1139" s="303"/>
      <c r="C1139" s="179"/>
      <c r="D1139" s="843"/>
      <c r="E1139" s="844"/>
      <c r="F1139" s="844"/>
      <c r="G1139" s="844"/>
      <c r="H1139" s="844"/>
      <c r="I1139" s="844"/>
      <c r="J1139" s="845"/>
      <c r="K1139" s="174"/>
      <c r="L1139" s="174"/>
      <c r="M1139" s="174"/>
      <c r="N1139" s="174"/>
      <c r="O1139" s="174"/>
      <c r="P1139" s="174"/>
      <c r="Q1139" s="176" t="s">
        <v>10</v>
      </c>
      <c r="R1139" s="263" t="e">
        <f>IF((0.67*R1140)&gt;R1136,"no","yes")</f>
        <v>#DIV/0!</v>
      </c>
      <c r="S1139" s="263" t="e">
        <f>IF((0.67*S1140)&gt;S1136,"no","yes")</f>
        <v>#DIV/0!</v>
      </c>
      <c r="T1139" s="263" t="e">
        <f>IF((0.67*T1140)&gt;T1136,"no","yes")</f>
        <v>#DIV/0!</v>
      </c>
      <c r="U1139" s="174"/>
      <c r="V1139" s="174"/>
      <c r="W1139" s="174"/>
      <c r="Y1139" s="605"/>
      <c r="Z1139" s="5"/>
      <c r="AA1139" s="5"/>
      <c r="AB1139" s="5"/>
      <c r="AC1139" s="5"/>
      <c r="AD1139" s="5"/>
      <c r="AE1139" s="5"/>
      <c r="AF1139" s="5"/>
      <c r="AG1139" s="5"/>
      <c r="AH1139" s="5"/>
      <c r="AI1139" s="5"/>
      <c r="AJ1139" s="5"/>
      <c r="AK1139" s="5"/>
      <c r="AL1139" s="5"/>
      <c r="AM1139" s="5"/>
      <c r="AN1139" s="5"/>
      <c r="AO1139" s="481"/>
      <c r="AP1139" s="265"/>
      <c r="AQ1139" s="265"/>
      <c r="AR1139" s="849" t="s">
        <v>132</v>
      </c>
      <c r="AS1139" s="850"/>
      <c r="AT1139" s="609">
        <v>1</v>
      </c>
      <c r="AU1139" s="265"/>
      <c r="AV1139" s="619"/>
      <c r="AW1139" s="609">
        <v>1</v>
      </c>
      <c r="AX1139" s="265"/>
      <c r="AY1139" s="265"/>
      <c r="AZ1139" s="609">
        <v>1</v>
      </c>
      <c r="BA1139" s="265"/>
      <c r="BB1139" s="265"/>
      <c r="BC1139" s="609">
        <v>1</v>
      </c>
      <c r="BD1139" s="265"/>
      <c r="BE1139" s="265"/>
      <c r="BF1139" s="609">
        <v>1</v>
      </c>
      <c r="BG1139" s="265"/>
      <c r="BH1139" s="265"/>
      <c r="BI1139" s="609">
        <v>1</v>
      </c>
      <c r="BJ1139" s="265"/>
      <c r="BK1139" s="606"/>
      <c r="BL1139" s="609">
        <v>1</v>
      </c>
      <c r="BM1139" s="265"/>
      <c r="BN1139" s="265"/>
      <c r="BO1139" s="609">
        <v>1</v>
      </c>
      <c r="BP1139" s="265"/>
      <c r="BQ1139" s="265"/>
      <c r="BR1139" s="609">
        <v>1</v>
      </c>
      <c r="BS1139" s="265"/>
      <c r="BT1139" s="265"/>
      <c r="BU1139" s="609">
        <v>1</v>
      </c>
      <c r="BV1139" s="265"/>
      <c r="BW1139" s="265"/>
      <c r="BX1139" s="481"/>
    </row>
    <row r="1140" spans="1:76" s="2" customFormat="1" ht="14">
      <c r="A1140" s="172"/>
      <c r="B1140" s="303"/>
      <c r="C1140" s="179"/>
      <c r="D1140" s="843"/>
      <c r="E1140" s="844"/>
      <c r="F1140" s="844"/>
      <c r="G1140" s="844"/>
      <c r="H1140" s="844"/>
      <c r="I1140" s="844"/>
      <c r="J1140" s="845"/>
      <c r="K1140" s="174"/>
      <c r="L1140" s="174"/>
      <c r="M1140" s="50"/>
      <c r="N1140" s="50"/>
      <c r="O1140" s="174"/>
      <c r="P1140" s="174"/>
      <c r="Q1140" s="176" t="s">
        <v>11</v>
      </c>
      <c r="R1140" s="263" t="e">
        <f>_xlfn.STDEV.P(R1116:R1135)</f>
        <v>#DIV/0!</v>
      </c>
      <c r="S1140" s="263" t="e">
        <f t="array" ref="S1140">IF(R1144="Y",SQRT(SUM(IFERROR(N1116:N1135*(R1116:R1135-(S1136))^2,0))/((COUNTIFS(N1116:N1135,"&lt;&gt;"&amp;"")-1)/COUNTIFS(N1116:N1135,"&lt;&gt;"&amp;"")*SUM(N1116:N1135))),_xlfn.STDEV.P(S1116:S1135))</f>
        <v>#DIV/0!</v>
      </c>
      <c r="T1140" s="263" t="e">
        <f t="array" ref="T1140">SQRT(SUM(IFERROR(N1116:N1135*(R1116:R1135-(T1136))^2,0))/((COUNTIFS(N1116:N1135,"&lt;&gt;"&amp;"")-1)/COUNTIFS(N1116:N1135,"&lt;&gt;"&amp;"")*SUM(N1116:N1135)))</f>
        <v>#DIV/0!</v>
      </c>
      <c r="U1140" s="174"/>
      <c r="V1140" s="174"/>
      <c r="W1140" s="174"/>
      <c r="Y1140" s="605"/>
      <c r="Z1140" s="5"/>
      <c r="AA1140" s="5"/>
      <c r="AB1140" s="5"/>
      <c r="AC1140" s="5"/>
      <c r="AD1140" s="5"/>
      <c r="AE1140" s="5"/>
      <c r="AF1140" s="5"/>
      <c r="AG1140" s="5"/>
      <c r="AH1140" s="5"/>
      <c r="AI1140" s="5"/>
      <c r="AJ1140" s="5"/>
      <c r="AK1140" s="5"/>
      <c r="AL1140" s="5"/>
      <c r="AM1140" s="5"/>
      <c r="AN1140" s="5"/>
      <c r="AO1140" s="481"/>
      <c r="AP1140" s="265"/>
      <c r="AQ1140" s="265"/>
      <c r="AR1140" s="849"/>
      <c r="AS1140" s="850"/>
      <c r="AT1140" s="609">
        <v>1</v>
      </c>
      <c r="AU1140" s="265"/>
      <c r="AV1140" s="619"/>
      <c r="AW1140" s="609">
        <v>1</v>
      </c>
      <c r="AX1140" s="265"/>
      <c r="AY1140" s="265"/>
      <c r="AZ1140" s="609">
        <v>1</v>
      </c>
      <c r="BA1140" s="265"/>
      <c r="BB1140" s="265"/>
      <c r="BC1140" s="609">
        <v>1</v>
      </c>
      <c r="BD1140" s="265"/>
      <c r="BE1140" s="265"/>
      <c r="BF1140" s="609">
        <v>1</v>
      </c>
      <c r="BG1140" s="265"/>
      <c r="BH1140" s="265"/>
      <c r="BI1140" s="609">
        <v>1</v>
      </c>
      <c r="BJ1140" s="265"/>
      <c r="BK1140" s="606"/>
      <c r="BL1140" s="609">
        <v>1</v>
      </c>
      <c r="BM1140" s="265"/>
      <c r="BN1140" s="265"/>
      <c r="BO1140" s="609">
        <v>1</v>
      </c>
      <c r="BP1140" s="265"/>
      <c r="BQ1140" s="265"/>
      <c r="BR1140" s="609">
        <v>1</v>
      </c>
      <c r="BS1140" s="265"/>
      <c r="BT1140" s="265"/>
      <c r="BU1140" s="609">
        <v>1</v>
      </c>
      <c r="BV1140" s="265"/>
      <c r="BW1140" s="265"/>
      <c r="BX1140" s="481"/>
    </row>
    <row r="1141" spans="1:76" s="2" customFormat="1" ht="14">
      <c r="A1141" s="174"/>
      <c r="B1141" s="265"/>
      <c r="C1141" s="159"/>
      <c r="D1141" s="843"/>
      <c r="E1141" s="844"/>
      <c r="F1141" s="844"/>
      <c r="G1141" s="844"/>
      <c r="H1141" s="844"/>
      <c r="I1141" s="844"/>
      <c r="J1141" s="845"/>
      <c r="K1141" s="174"/>
      <c r="L1141" s="174"/>
      <c r="M1141" s="174"/>
      <c r="N1141" s="174"/>
      <c r="O1141" s="174"/>
      <c r="P1141" s="174"/>
      <c r="Q1141" s="183" t="s">
        <v>98</v>
      </c>
      <c r="R1141" s="264">
        <f>COUNTIF(R1116:R1135,"&gt;0")</f>
        <v>0</v>
      </c>
      <c r="S1141" s="264">
        <f>COUNTIF(S1116:S1135,"&gt;0")</f>
        <v>0</v>
      </c>
      <c r="T1141" s="265"/>
      <c r="U1141" s="184" t="s">
        <v>55</v>
      </c>
      <c r="V1141" s="174"/>
      <c r="W1141" s="174"/>
      <c r="Y1141" s="526"/>
      <c r="Z1141" s="5"/>
      <c r="AA1141" s="5"/>
      <c r="AB1141" s="5"/>
      <c r="AC1141" s="5"/>
      <c r="AD1141" s="5"/>
      <c r="AE1141" s="5"/>
      <c r="AF1141" s="5"/>
      <c r="AG1141" s="5"/>
      <c r="AH1141" s="5"/>
      <c r="AI1141" s="5"/>
      <c r="AJ1141" s="5"/>
      <c r="AK1141" s="5"/>
      <c r="AL1141" s="5"/>
      <c r="AM1141" s="5"/>
      <c r="AN1141" s="5"/>
      <c r="AO1141" s="481"/>
      <c r="AP1141" s="265"/>
      <c r="AQ1141" s="265"/>
      <c r="AR1141" s="265"/>
      <c r="AS1141" s="606" t="s">
        <v>10</v>
      </c>
      <c r="AT1141" s="607" t="e">
        <f>IF((0.67*AT1142)&gt;AT1136,"no","yes")</f>
        <v>#DIV/0!</v>
      </c>
      <c r="AU1141" s="607" t="e">
        <f>IF((0.67*AU1142)&gt;AU1136,"no","yes")</f>
        <v>#DIV/0!</v>
      </c>
      <c r="AV1141" s="606"/>
      <c r="AW1141" s="607" t="e">
        <f>IF((0.67*AW1142)&gt;AW1136,"no","yes")</f>
        <v>#DIV/0!</v>
      </c>
      <c r="AX1141" s="607" t="e">
        <f>IF((0.67*AX1142)&gt;AX1136,"no","yes")</f>
        <v>#DIV/0!</v>
      </c>
      <c r="AY1141" s="265"/>
      <c r="AZ1141" s="607" t="e">
        <f>IF((0.67*AZ1142)&gt;AZ1136,"no","yes")</f>
        <v>#DIV/0!</v>
      </c>
      <c r="BA1141" s="607" t="e">
        <f>IF((0.67*BA1142)&gt;BA1136,"no","yes")</f>
        <v>#DIV/0!</v>
      </c>
      <c r="BB1141" s="265"/>
      <c r="BC1141" s="607" t="e">
        <f>IF((0.67*BC1142)&gt;BC1136,"no","yes")</f>
        <v>#DIV/0!</v>
      </c>
      <c r="BD1141" s="607" t="e">
        <f>IF((0.67*BD1142)&gt;BD1136,"no","yes")</f>
        <v>#DIV/0!</v>
      </c>
      <c r="BE1141" s="265"/>
      <c r="BF1141" s="607" t="e">
        <f>IF((0.67*BF1142)&gt;BF1136,"no","yes")</f>
        <v>#DIV/0!</v>
      </c>
      <c r="BG1141" s="607" t="e">
        <f>IF((0.67*BG1142)&gt;BG1136,"no","yes")</f>
        <v>#DIV/0!</v>
      </c>
      <c r="BH1141" s="265"/>
      <c r="BI1141" s="607" t="e">
        <f>IF((0.67*BI1142)&gt;BI1136,"no","yes")</f>
        <v>#DIV/0!</v>
      </c>
      <c r="BJ1141" s="607" t="e">
        <f>IF((0.67*BJ1142)&gt;BJ1136,"no","yes")</f>
        <v>#DIV/0!</v>
      </c>
      <c r="BK1141" s="611"/>
      <c r="BL1141" s="607" t="e">
        <f>IF((0.67*BL1142)&gt;BL1136,"no","yes")</f>
        <v>#DIV/0!</v>
      </c>
      <c r="BM1141" s="607" t="e">
        <f>IF((0.67*BM1142)&gt;BM1136,"no","yes")</f>
        <v>#DIV/0!</v>
      </c>
      <c r="BN1141" s="265"/>
      <c r="BO1141" s="607" t="e">
        <f>IF((0.67*BO1142)&gt;BO1136,"no","yes")</f>
        <v>#DIV/0!</v>
      </c>
      <c r="BP1141" s="607" t="e">
        <f>IF((0.67*BP1142)&gt;BP1136,"no","yes")</f>
        <v>#DIV/0!</v>
      </c>
      <c r="BQ1141" s="265"/>
      <c r="BR1141" s="607" t="e">
        <f>IF((0.67*BR1142)&gt;BR1136,"no","yes")</f>
        <v>#DIV/0!</v>
      </c>
      <c r="BS1141" s="607" t="e">
        <f>IF((0.67*BS1142)&gt;BS1136,"no","yes")</f>
        <v>#DIV/0!</v>
      </c>
      <c r="BT1141" s="265"/>
      <c r="BU1141" s="607" t="e">
        <f>IF((0.67*BU1142)&gt;BU1136,"no","yes")</f>
        <v>#DIV/0!</v>
      </c>
      <c r="BV1141" s="607" t="e">
        <f>IF((0.67*BV1142)&gt;BV1136,"no","yes")</f>
        <v>#DIV/0!</v>
      </c>
      <c r="BW1141" s="265"/>
      <c r="BX1141" s="481"/>
    </row>
    <row r="1142" spans="1:76" s="2" customFormat="1" ht="14">
      <c r="B1142" s="5"/>
      <c r="C1142" s="172"/>
      <c r="D1142" s="843"/>
      <c r="E1142" s="844"/>
      <c r="F1142" s="844"/>
      <c r="G1142" s="844"/>
      <c r="H1142" s="844"/>
      <c r="I1142" s="844"/>
      <c r="J1142" s="845"/>
      <c r="K1142" s="174"/>
      <c r="L1142" s="174"/>
      <c r="M1142" s="174"/>
      <c r="N1142" s="174"/>
      <c r="O1142" s="174"/>
      <c r="P1142" s="174"/>
      <c r="Q1142" s="174"/>
      <c r="R1142" s="271"/>
      <c r="S1142" s="267"/>
      <c r="T1142" s="267"/>
      <c r="U1142" s="185"/>
      <c r="V1142" s="186"/>
      <c r="W1142" s="187"/>
      <c r="Y1142" s="526"/>
      <c r="Z1142" s="5"/>
      <c r="AA1142" s="5"/>
      <c r="AB1142" s="5"/>
      <c r="AC1142" s="5"/>
      <c r="AD1142" s="5"/>
      <c r="AE1142" s="5"/>
      <c r="AF1142" s="5"/>
      <c r="AG1142" s="5"/>
      <c r="AH1142" s="5"/>
      <c r="AI1142" s="5"/>
      <c r="AJ1142" s="5"/>
      <c r="AK1142" s="5"/>
      <c r="AL1142" s="5"/>
      <c r="AM1142" s="5"/>
      <c r="AN1142" s="5"/>
      <c r="AO1142" s="481"/>
      <c r="AP1142" s="265"/>
      <c r="AQ1142" s="265"/>
      <c r="AR1142" s="265"/>
      <c r="AS1142" s="606" t="s">
        <v>11</v>
      </c>
      <c r="AT1142" s="607" t="e">
        <f>_xlfn.STDEV.P(AT1116:AT1135)</f>
        <v>#DIV/0!</v>
      </c>
      <c r="AU1142" s="607" t="e">
        <f>_xlfn.STDEV.P(AU1116:AU1135)</f>
        <v>#DIV/0!</v>
      </c>
      <c r="AV1142" s="606"/>
      <c r="AW1142" s="607" t="e">
        <f>_xlfn.STDEV.P(AW1116:AW1135)</f>
        <v>#DIV/0!</v>
      </c>
      <c r="AX1142" s="607" t="e">
        <f>_xlfn.STDEV.P(AX1116:AX1135)</f>
        <v>#DIV/0!</v>
      </c>
      <c r="AY1142" s="265"/>
      <c r="AZ1142" s="607" t="e">
        <f>_xlfn.STDEV.P(AZ1116:AZ1135)</f>
        <v>#DIV/0!</v>
      </c>
      <c r="BA1142" s="607" t="e">
        <f>_xlfn.STDEV.P(BA1116:BA1135)</f>
        <v>#DIV/0!</v>
      </c>
      <c r="BB1142" s="265"/>
      <c r="BC1142" s="607" t="e">
        <f>_xlfn.STDEV.P(BC1116:BC1135)</f>
        <v>#DIV/0!</v>
      </c>
      <c r="BD1142" s="607" t="e">
        <f>_xlfn.STDEV.P(BD1116:BD1135)</f>
        <v>#DIV/0!</v>
      </c>
      <c r="BE1142" s="265"/>
      <c r="BF1142" s="607" t="e">
        <f>_xlfn.STDEV.P(BF1116:BF1135)</f>
        <v>#DIV/0!</v>
      </c>
      <c r="BG1142" s="607" t="e">
        <f>_xlfn.STDEV.P(BG1116:BG1135)</f>
        <v>#DIV/0!</v>
      </c>
      <c r="BH1142" s="265"/>
      <c r="BI1142" s="607" t="e">
        <f>_xlfn.STDEV.P(BI1116:BI1135)</f>
        <v>#DIV/0!</v>
      </c>
      <c r="BJ1142" s="607" t="e">
        <f>_xlfn.STDEV.P(BJ1116:BJ1135)</f>
        <v>#DIV/0!</v>
      </c>
      <c r="BK1142" s="265"/>
      <c r="BL1142" s="607" t="e">
        <f>_xlfn.STDEV.P(BL1116:BL1135)</f>
        <v>#DIV/0!</v>
      </c>
      <c r="BM1142" s="607" t="e">
        <f>_xlfn.STDEV.P(BM1116:BM1135)</f>
        <v>#DIV/0!</v>
      </c>
      <c r="BN1142" s="265"/>
      <c r="BO1142" s="607" t="e">
        <f>_xlfn.STDEV.P(BO1116:BO1135)</f>
        <v>#DIV/0!</v>
      </c>
      <c r="BP1142" s="607" t="e">
        <f>_xlfn.STDEV.P(BP1116:BP1135)</f>
        <v>#DIV/0!</v>
      </c>
      <c r="BQ1142" s="265"/>
      <c r="BR1142" s="607" t="e">
        <f>_xlfn.STDEV.P(BR1116:BR1135)</f>
        <v>#DIV/0!</v>
      </c>
      <c r="BS1142" s="607" t="e">
        <f>_xlfn.STDEV.P(BS1116:BS1135)</f>
        <v>#DIV/0!</v>
      </c>
      <c r="BT1142" s="265"/>
      <c r="BU1142" s="607" t="e">
        <f>_xlfn.STDEV.P(BU1116:BU1135)</f>
        <v>#DIV/0!</v>
      </c>
      <c r="BV1142" s="607" t="e">
        <f>_xlfn.STDEV.P(BV1116:BV1135)</f>
        <v>#DIV/0!</v>
      </c>
      <c r="BW1142" s="5"/>
      <c r="BX1142" s="481"/>
    </row>
    <row r="1143" spans="1:76" s="2" customFormat="1" ht="14">
      <c r="B1143" s="5"/>
      <c r="C1143" s="172"/>
      <c r="D1143" s="843"/>
      <c r="E1143" s="844"/>
      <c r="F1143" s="844"/>
      <c r="G1143" s="844"/>
      <c r="H1143" s="844"/>
      <c r="I1143" s="844"/>
      <c r="J1143" s="845"/>
      <c r="K1143" s="174"/>
      <c r="L1143" s="174"/>
      <c r="M1143" s="174"/>
      <c r="N1143" s="174"/>
      <c r="O1143" s="174"/>
      <c r="P1143" s="174"/>
      <c r="Q1143" s="174"/>
      <c r="R1143" s="234" t="s">
        <v>137</v>
      </c>
      <c r="S1143" s="165"/>
      <c r="T1143" s="174"/>
      <c r="U1143" s="189"/>
      <c r="V1143" s="190"/>
      <c r="W1143" s="191"/>
      <c r="Y1143" s="526"/>
      <c r="Z1143" s="5"/>
      <c r="AA1143" s="5"/>
      <c r="AB1143" s="5"/>
      <c r="AC1143" s="5"/>
      <c r="AD1143" s="5"/>
      <c r="AE1143" s="5"/>
      <c r="AF1143" s="5"/>
      <c r="AG1143" s="5"/>
      <c r="AH1143" s="5"/>
      <c r="AI1143" s="5"/>
      <c r="AJ1143" s="5"/>
      <c r="AK1143" s="5"/>
      <c r="AL1143" s="5"/>
      <c r="AM1143" s="5"/>
      <c r="AN1143" s="5"/>
      <c r="AO1143" s="481"/>
      <c r="AP1143" s="265"/>
      <c r="AQ1143" s="265"/>
      <c r="AR1143" s="265"/>
      <c r="AS1143" s="611" t="s">
        <v>98</v>
      </c>
      <c r="AT1143" s="612">
        <f>COUNTIF(AT1116:AT1135,"&gt;0")</f>
        <v>0</v>
      </c>
      <c r="AU1143" s="612">
        <f>COUNTIF(AU1116:AU1135,"&gt;0")</f>
        <v>0</v>
      </c>
      <c r="AV1143" s="611"/>
      <c r="AW1143" s="612">
        <f>COUNTIF(AW1116:AW1135,"&gt;0")</f>
        <v>0</v>
      </c>
      <c r="AX1143" s="612">
        <f>COUNTIF(AX1116:AX1135,"&gt;0")</f>
        <v>0</v>
      </c>
      <c r="AY1143" s="265"/>
      <c r="AZ1143" s="612">
        <f>COUNTIF(AZ1116:AZ1135,"&gt;0")</f>
        <v>0</v>
      </c>
      <c r="BA1143" s="612">
        <f>COUNTIF(BA1116:BA1135,"&gt;0")</f>
        <v>0</v>
      </c>
      <c r="BB1143" s="265"/>
      <c r="BC1143" s="612">
        <f>COUNTIF(BC1116:BC1135,"&gt;0")</f>
        <v>0</v>
      </c>
      <c r="BD1143" s="612">
        <f>COUNTIF(BD1116:BD1135,"&gt;0")</f>
        <v>0</v>
      </c>
      <c r="BE1143" s="265"/>
      <c r="BF1143" s="612">
        <f>COUNTIF(BF1116:BF1135,"&gt;0")</f>
        <v>0</v>
      </c>
      <c r="BG1143" s="612">
        <f>COUNTIF(BG1116:BG1135,"&gt;0")</f>
        <v>0</v>
      </c>
      <c r="BH1143" s="265"/>
      <c r="BI1143" s="612">
        <f>COUNTIF(BI1116:BI1135,"&gt;0")</f>
        <v>0</v>
      </c>
      <c r="BJ1143" s="612">
        <f>COUNTIF(BJ1116:BJ1135,"&gt;0")</f>
        <v>0</v>
      </c>
      <c r="BK1143" s="265"/>
      <c r="BL1143" s="612">
        <f>COUNTIF(BL1116:BL1135,"&gt;0")</f>
        <v>0</v>
      </c>
      <c r="BM1143" s="612">
        <f>COUNTIF(BM1116:BM1135,"&gt;0")</f>
        <v>0</v>
      </c>
      <c r="BN1143" s="265"/>
      <c r="BO1143" s="612">
        <f>COUNTIF(BO1116:BO1135,"&gt;0")</f>
        <v>0</v>
      </c>
      <c r="BP1143" s="612">
        <f>COUNTIF(BP1116:BP1135,"&gt;0")</f>
        <v>0</v>
      </c>
      <c r="BQ1143" s="265"/>
      <c r="BR1143" s="612">
        <f>COUNTIF(BR1116:BR1135,"&gt;0")</f>
        <v>0</v>
      </c>
      <c r="BS1143" s="612">
        <f>COUNTIF(BS1116:BS1135,"&gt;0")</f>
        <v>0</v>
      </c>
      <c r="BT1143" s="265"/>
      <c r="BU1143" s="612">
        <f>COUNTIF(BU1116:BU1135,"&gt;0")</f>
        <v>0</v>
      </c>
      <c r="BV1143" s="612">
        <f>COUNTIF(BV1116:BV1135,"&gt;0")</f>
        <v>0</v>
      </c>
      <c r="BW1143" s="5"/>
      <c r="BX1143" s="481"/>
    </row>
    <row r="1144" spans="1:76" s="2" customFormat="1" ht="14">
      <c r="B1144" s="5"/>
      <c r="C1144" s="172"/>
      <c r="D1144" s="843"/>
      <c r="E1144" s="844"/>
      <c r="F1144" s="844"/>
      <c r="G1144" s="844"/>
      <c r="H1144" s="844"/>
      <c r="I1144" s="844"/>
      <c r="J1144" s="845"/>
      <c r="K1144" s="174"/>
      <c r="L1144" s="174"/>
      <c r="M1144" s="174"/>
      <c r="N1144" s="174"/>
      <c r="O1144" s="174"/>
      <c r="P1144" s="174"/>
      <c r="Q1144" s="174"/>
      <c r="R1144" s="192" t="s">
        <v>36</v>
      </c>
      <c r="S1144" s="165"/>
      <c r="T1144" s="174"/>
      <c r="U1144" s="189"/>
      <c r="V1144" s="190"/>
      <c r="W1144" s="191"/>
      <c r="Y1144" s="526"/>
      <c r="Z1144" s="5"/>
      <c r="AA1144" s="5"/>
      <c r="AB1144" s="5"/>
      <c r="AC1144" s="5"/>
      <c r="AD1144" s="5"/>
      <c r="AE1144" s="5"/>
      <c r="AF1144" s="5"/>
      <c r="AG1144" s="5"/>
      <c r="AH1144" s="5"/>
      <c r="AI1144" s="5"/>
      <c r="AJ1144" s="5"/>
      <c r="AK1144" s="5"/>
      <c r="AL1144" s="5"/>
      <c r="AM1144" s="5"/>
      <c r="AN1144" s="5"/>
      <c r="AO1144" s="481"/>
      <c r="AP1144" s="5"/>
      <c r="AQ1144" s="5"/>
      <c r="AR1144" s="5"/>
      <c r="AS1144" s="310"/>
      <c r="AT1144" s="310"/>
      <c r="AU1144" s="310"/>
      <c r="AV1144" s="310"/>
      <c r="AW1144" s="5"/>
      <c r="AX1144" s="5"/>
      <c r="AY1144" s="5"/>
      <c r="AZ1144" s="5"/>
      <c r="BA1144" s="5"/>
      <c r="BB1144" s="5"/>
      <c r="BC1144" s="5"/>
      <c r="BD1144" s="5"/>
      <c r="BE1144" s="5"/>
      <c r="BF1144" s="5"/>
      <c r="BG1144" s="5"/>
      <c r="BH1144" s="5"/>
      <c r="BI1144" s="5"/>
      <c r="BJ1144" s="5"/>
      <c r="BK1144" s="5"/>
      <c r="BL1144" s="5"/>
      <c r="BM1144" s="5"/>
      <c r="BN1144" s="5"/>
      <c r="BO1144" s="5"/>
      <c r="BP1144" s="5"/>
      <c r="BQ1144" s="5"/>
      <c r="BR1144" s="5"/>
      <c r="BS1144" s="5"/>
      <c r="BT1144" s="5"/>
      <c r="BU1144" s="5"/>
      <c r="BV1144" s="5"/>
      <c r="BW1144" s="5"/>
      <c r="BX1144" s="481"/>
    </row>
    <row r="1145" spans="1:76" s="2" customFormat="1" ht="14">
      <c r="B1145" s="5"/>
      <c r="C1145" s="172"/>
      <c r="D1145" s="843"/>
      <c r="E1145" s="844"/>
      <c r="F1145" s="844"/>
      <c r="G1145" s="844"/>
      <c r="H1145" s="844"/>
      <c r="I1145" s="844"/>
      <c r="J1145" s="845"/>
      <c r="K1145" s="174"/>
      <c r="L1145" s="174"/>
      <c r="M1145" s="174"/>
      <c r="N1145" s="174"/>
      <c r="O1145" s="174"/>
      <c r="P1145" s="174"/>
      <c r="Q1145" s="174"/>
      <c r="R1145" s="174"/>
      <c r="S1145" s="165"/>
      <c r="T1145" s="174"/>
      <c r="U1145" s="193"/>
      <c r="V1145" s="194"/>
      <c r="W1145" s="195"/>
      <c r="Y1145" s="526"/>
      <c r="Z1145" s="5"/>
      <c r="AA1145" s="5"/>
      <c r="AB1145" s="5"/>
      <c r="AC1145" s="5"/>
      <c r="AD1145" s="5"/>
      <c r="AE1145" s="5"/>
      <c r="AF1145" s="5"/>
      <c r="AG1145" s="5"/>
      <c r="AH1145" s="5"/>
      <c r="AI1145" s="5"/>
      <c r="AJ1145" s="5"/>
      <c r="AK1145" s="5"/>
      <c r="AL1145" s="5"/>
      <c r="AM1145" s="5"/>
      <c r="AN1145" s="5"/>
      <c r="AO1145" s="481"/>
      <c r="AP1145" s="5"/>
      <c r="AQ1145" s="5"/>
      <c r="AR1145" s="5"/>
      <c r="AS1145" s="310"/>
      <c r="AT1145" s="310"/>
      <c r="AU1145" s="310"/>
      <c r="AV1145" s="310"/>
      <c r="AW1145" s="5"/>
      <c r="AX1145" s="5"/>
      <c r="AY1145" s="5"/>
      <c r="AZ1145" s="5"/>
      <c r="BA1145" s="5"/>
      <c r="BB1145" s="5"/>
      <c r="BC1145" s="5"/>
      <c r="BD1145" s="5"/>
      <c r="BE1145" s="5"/>
      <c r="BF1145" s="5"/>
      <c r="BG1145" s="5"/>
      <c r="BH1145" s="5"/>
      <c r="BI1145" s="5"/>
      <c r="BJ1145" s="5"/>
      <c r="BK1145" s="5"/>
      <c r="BL1145" s="5"/>
      <c r="BM1145" s="5"/>
      <c r="BN1145" s="5"/>
      <c r="BO1145" s="5"/>
      <c r="BP1145" s="5"/>
      <c r="BQ1145" s="5"/>
      <c r="BR1145" s="5"/>
      <c r="BS1145" s="5"/>
      <c r="BT1145" s="5"/>
      <c r="BU1145" s="5"/>
      <c r="BV1145" s="5"/>
      <c r="BW1145" s="5"/>
      <c r="BX1145" s="481"/>
    </row>
    <row r="1146" spans="1:76" s="2" customFormat="1" ht="18">
      <c r="A1146" s="182" t="str">
        <f ca="1">HYPERLINK("#"&amp;"'"&amp;A$1&amp;"'!a1","Back to top")</f>
        <v>Back to top</v>
      </c>
      <c r="B1146" s="304"/>
      <c r="C1146" s="174"/>
      <c r="D1146" s="846"/>
      <c r="E1146" s="847"/>
      <c r="F1146" s="847"/>
      <c r="G1146" s="847"/>
      <c r="H1146" s="847"/>
      <c r="I1146" s="847"/>
      <c r="J1146" s="848"/>
      <c r="S1146" s="83"/>
      <c r="T1146" s="174"/>
      <c r="U1146" s="174"/>
      <c r="V1146" s="174"/>
      <c r="W1146" s="174"/>
      <c r="Y1146" s="526"/>
      <c r="Z1146" s="5"/>
      <c r="AA1146" s="5"/>
      <c r="AB1146" s="5"/>
      <c r="AC1146" s="5"/>
      <c r="AD1146" s="5"/>
      <c r="AE1146" s="5"/>
      <c r="AF1146" s="5"/>
      <c r="AG1146" s="5"/>
      <c r="AH1146" s="5"/>
      <c r="AI1146" s="5"/>
      <c r="AJ1146" s="5"/>
      <c r="AK1146" s="5"/>
      <c r="AL1146" s="5"/>
      <c r="AM1146" s="5"/>
      <c r="AN1146" s="5"/>
      <c r="AO1146" s="615"/>
      <c r="AP1146" s="627"/>
      <c r="AQ1146" s="627"/>
      <c r="AR1146" s="626"/>
      <c r="AS1146" s="626"/>
      <c r="AT1146" s="626"/>
      <c r="AU1146" s="626"/>
      <c r="AV1146" s="626"/>
      <c r="AW1146" s="626"/>
      <c r="AX1146" s="626"/>
      <c r="AY1146" s="626"/>
      <c r="AZ1146" s="626"/>
      <c r="BA1146" s="626"/>
      <c r="BB1146" s="626"/>
      <c r="BC1146" s="626"/>
      <c r="BD1146" s="626"/>
      <c r="BE1146" s="626"/>
      <c r="BF1146" s="626"/>
      <c r="BG1146" s="626"/>
      <c r="BH1146" s="626"/>
      <c r="BI1146" s="626"/>
      <c r="BJ1146" s="626"/>
      <c r="BK1146" s="626"/>
      <c r="BL1146" s="626"/>
      <c r="BM1146" s="626"/>
      <c r="BN1146" s="626"/>
      <c r="BO1146" s="626"/>
      <c r="BP1146" s="626"/>
      <c r="BQ1146" s="626"/>
      <c r="BR1146" s="626"/>
      <c r="BS1146" s="626"/>
      <c r="BT1146" s="626"/>
      <c r="BU1146" s="626"/>
      <c r="BV1146" s="626"/>
      <c r="BW1146" s="626"/>
      <c r="BX1146" s="615"/>
    </row>
    <row r="1147" spans="1:76" s="2" customFormat="1" ht="14">
      <c r="B1147" s="5"/>
      <c r="S1147" s="83"/>
      <c r="T1147" s="83"/>
      <c r="U1147" s="83"/>
      <c r="Y1147" s="526"/>
      <c r="Z1147" s="5"/>
      <c r="AA1147" s="5"/>
      <c r="AB1147" s="5"/>
      <c r="AC1147" s="5"/>
      <c r="AD1147" s="5"/>
      <c r="AE1147" s="5"/>
      <c r="AF1147" s="5"/>
      <c r="AG1147" s="5"/>
      <c r="AH1147" s="5"/>
      <c r="AI1147" s="5"/>
      <c r="AJ1147" s="5"/>
      <c r="AK1147" s="5"/>
      <c r="AL1147" s="5"/>
      <c r="AM1147" s="5"/>
      <c r="AN1147" s="5"/>
      <c r="AO1147" s="481"/>
      <c r="AP1147" s="310"/>
      <c r="AQ1147" s="310"/>
      <c r="AR1147" s="310"/>
      <c r="AS1147" s="310"/>
      <c r="AT1147" s="310"/>
      <c r="AU1147" s="310"/>
      <c r="AV1147" s="310"/>
      <c r="AW1147" s="310"/>
      <c r="AX1147" s="310"/>
      <c r="AY1147" s="310"/>
      <c r="AZ1147" s="310"/>
      <c r="BA1147" s="310"/>
      <c r="BB1147" s="310"/>
      <c r="BC1147" s="310"/>
      <c r="BD1147" s="310"/>
      <c r="BE1147" s="310"/>
      <c r="BF1147" s="310"/>
      <c r="BG1147" s="310"/>
      <c r="BH1147" s="310"/>
      <c r="BI1147" s="310"/>
      <c r="BJ1147" s="310"/>
      <c r="BK1147" s="310"/>
      <c r="BL1147" s="310"/>
      <c r="BM1147" s="310"/>
      <c r="BN1147" s="310"/>
      <c r="BO1147" s="310"/>
      <c r="BP1147" s="310"/>
      <c r="BQ1147" s="310"/>
      <c r="BR1147" s="310"/>
      <c r="BS1147" s="310"/>
      <c r="BT1147" s="310"/>
      <c r="BU1147" s="310"/>
      <c r="BV1147" s="310"/>
      <c r="BW1147" s="310"/>
      <c r="BX1147" s="481"/>
    </row>
    <row r="1148" spans="1:76" s="2" customFormat="1" ht="14">
      <c r="B1148" s="5"/>
      <c r="S1148" s="83"/>
      <c r="T1148" s="83"/>
      <c r="U1148" s="83"/>
      <c r="Y1148" s="526"/>
      <c r="Z1148" s="5"/>
      <c r="AA1148" s="5"/>
      <c r="AB1148" s="5"/>
      <c r="AC1148" s="5"/>
      <c r="AD1148" s="5"/>
      <c r="AE1148" s="5"/>
      <c r="AF1148" s="5"/>
      <c r="AG1148" s="5"/>
      <c r="AH1148" s="5"/>
      <c r="AI1148" s="5"/>
      <c r="AJ1148" s="5"/>
      <c r="AK1148" s="5"/>
      <c r="AL1148" s="5"/>
      <c r="AM1148" s="5"/>
      <c r="AN1148" s="5"/>
      <c r="AO1148" s="481"/>
      <c r="AP1148" s="310"/>
      <c r="AQ1148" s="310"/>
      <c r="AR1148" s="310"/>
      <c r="AS1148" s="310"/>
      <c r="AT1148" s="310"/>
      <c r="AU1148" s="310"/>
      <c r="AV1148" s="310"/>
      <c r="AW1148" s="310"/>
      <c r="AX1148" s="310"/>
      <c r="AY1148" s="310"/>
      <c r="AZ1148" s="310"/>
      <c r="BA1148" s="310"/>
      <c r="BB1148" s="310"/>
      <c r="BC1148" s="310"/>
      <c r="BD1148" s="310"/>
      <c r="BE1148" s="310"/>
      <c r="BF1148" s="310"/>
      <c r="BG1148" s="310"/>
      <c r="BH1148" s="310"/>
      <c r="BI1148" s="310"/>
      <c r="BJ1148" s="310"/>
      <c r="BK1148" s="310"/>
      <c r="BL1148" s="310"/>
      <c r="BM1148" s="310"/>
      <c r="BN1148" s="310"/>
      <c r="BO1148" s="310"/>
      <c r="BP1148" s="310"/>
      <c r="BQ1148" s="310"/>
      <c r="BR1148" s="310"/>
      <c r="BS1148" s="310"/>
      <c r="BT1148" s="310"/>
      <c r="BU1148" s="310"/>
      <c r="BV1148" s="310"/>
      <c r="BW1148" s="310"/>
      <c r="BX1148" s="481"/>
    </row>
    <row r="1149" spans="1:76" s="22" customFormat="1" ht="18">
      <c r="A1149" s="138">
        <f>A1113+1</f>
        <v>32</v>
      </c>
      <c r="B1149" s="298"/>
      <c r="C1149" s="139" t="str">
        <f>'Variable Meta-analysis-DD'!C1331</f>
        <v>Percentage of PV System Installed Costs from Module</v>
      </c>
      <c r="D1149" s="242"/>
      <c r="E1149" s="196"/>
      <c r="F1149" s="196"/>
      <c r="G1149" s="196"/>
      <c r="J1149" s="196"/>
      <c r="K1149" s="196"/>
      <c r="L1149" s="140"/>
      <c r="M1149" s="140"/>
      <c r="N1149" s="140"/>
      <c r="R1149" s="839" t="s">
        <v>154</v>
      </c>
      <c r="S1149" s="839"/>
      <c r="T1149" s="839"/>
      <c r="U1149" s="839"/>
      <c r="Y1149" s="585"/>
      <c r="Z1149" s="416"/>
      <c r="AA1149" s="416"/>
      <c r="AB1149" s="416"/>
      <c r="AC1149" s="416"/>
      <c r="AD1149" s="416"/>
      <c r="AE1149" s="416"/>
      <c r="AF1149" s="416"/>
      <c r="AG1149" s="416"/>
      <c r="AH1149" s="416"/>
      <c r="AI1149" s="416"/>
      <c r="AJ1149" s="416"/>
      <c r="AK1149" s="416"/>
      <c r="AL1149" s="416"/>
      <c r="AM1149" s="416"/>
      <c r="AN1149" s="416"/>
      <c r="AO1149" s="416"/>
      <c r="AP1149" s="568">
        <f>A1149</f>
        <v>32</v>
      </c>
      <c r="AQ1149" s="568" t="str">
        <f>C1149</f>
        <v>Percentage of PV System Installed Costs from Module</v>
      </c>
      <c r="AR1149" s="416"/>
      <c r="AS1149" s="585"/>
      <c r="AT1149" s="585"/>
      <c r="AU1149" s="585"/>
      <c r="AV1149" s="585"/>
      <c r="AW1149" s="416"/>
      <c r="AX1149" s="416"/>
      <c r="AY1149" s="416"/>
      <c r="AZ1149" s="416"/>
      <c r="BA1149" s="416"/>
      <c r="BB1149" s="416"/>
      <c r="BC1149" s="416"/>
      <c r="BD1149" s="416"/>
      <c r="BE1149" s="416"/>
      <c r="BF1149" s="416"/>
      <c r="BG1149" s="416"/>
      <c r="BH1149" s="416"/>
      <c r="BI1149" s="416"/>
      <c r="BJ1149" s="416"/>
      <c r="BK1149" s="416"/>
      <c r="BL1149" s="416"/>
      <c r="BM1149" s="416"/>
      <c r="BN1149" s="416"/>
      <c r="BO1149" s="416"/>
      <c r="BP1149" s="416"/>
      <c r="BQ1149" s="416"/>
      <c r="BR1149" s="416"/>
      <c r="BS1149" s="416"/>
      <c r="BT1149" s="416"/>
      <c r="BU1149" s="416"/>
      <c r="BV1149" s="416"/>
      <c r="BW1149" s="416"/>
      <c r="BX1149" s="416"/>
    </row>
    <row r="1150" spans="1:76" s="2" customFormat="1" ht="14">
      <c r="A1150" s="199"/>
      <c r="B1150" s="299"/>
      <c r="C1150" s="199"/>
      <c r="D1150" s="130"/>
      <c r="E1150" s="130"/>
      <c r="F1150" s="130"/>
      <c r="G1150" s="130"/>
      <c r="J1150" s="130"/>
      <c r="K1150" s="130"/>
      <c r="L1150" s="174"/>
      <c r="M1150" s="174"/>
      <c r="N1150" s="174"/>
      <c r="S1150" s="83"/>
      <c r="T1150" s="83"/>
      <c r="Y1150" s="526"/>
      <c r="Z1150" s="5"/>
      <c r="AA1150" s="5"/>
      <c r="AB1150" s="5"/>
      <c r="AC1150" s="5"/>
      <c r="AD1150" s="5"/>
      <c r="AE1150" s="5"/>
      <c r="AF1150" s="5"/>
      <c r="AG1150" s="5"/>
      <c r="AH1150" s="5"/>
      <c r="AI1150" s="5"/>
      <c r="AJ1150" s="5"/>
      <c r="AK1150" s="5"/>
      <c r="AL1150" s="5"/>
      <c r="AM1150" s="5"/>
      <c r="AN1150" s="5"/>
      <c r="AO1150" s="481"/>
      <c r="AP1150" s="269"/>
      <c r="AQ1150" s="269"/>
      <c r="AR1150" s="269"/>
      <c r="AS1150" s="269"/>
      <c r="AT1150" s="586" t="s">
        <v>230</v>
      </c>
      <c r="AU1150" s="586"/>
      <c r="AV1150" s="269"/>
      <c r="AW1150" s="586" t="s">
        <v>1</v>
      </c>
      <c r="AX1150" s="586"/>
      <c r="AY1150" s="269"/>
      <c r="AZ1150" s="586" t="s">
        <v>2</v>
      </c>
      <c r="BA1150" s="586"/>
      <c r="BB1150" s="269"/>
      <c r="BC1150" s="586" t="s">
        <v>283</v>
      </c>
      <c r="BD1150" s="586"/>
      <c r="BE1150" s="269"/>
      <c r="BF1150" s="586" t="s">
        <v>284</v>
      </c>
      <c r="BG1150" s="586"/>
      <c r="BH1150" s="269"/>
      <c r="BI1150" s="586" t="s">
        <v>3</v>
      </c>
      <c r="BJ1150" s="586"/>
      <c r="BK1150" s="269"/>
      <c r="BL1150" s="586" t="s">
        <v>4</v>
      </c>
      <c r="BM1150" s="586"/>
      <c r="BN1150" s="269"/>
      <c r="BO1150" s="586" t="s">
        <v>5</v>
      </c>
      <c r="BP1150" s="586"/>
      <c r="BQ1150" s="269"/>
      <c r="BR1150" s="586" t="s">
        <v>6</v>
      </c>
      <c r="BS1150" s="586"/>
      <c r="BT1150" s="269"/>
      <c r="BU1150" s="586" t="s">
        <v>34</v>
      </c>
      <c r="BV1150" s="586"/>
      <c r="BW1150" s="269"/>
      <c r="BX1150" s="481"/>
    </row>
    <row r="1151" spans="1:76" s="2" customFormat="1" ht="31" thickBot="1">
      <c r="A1151" s="173" t="s">
        <v>39</v>
      </c>
      <c r="B1151" s="300" t="s">
        <v>9</v>
      </c>
      <c r="C1151" s="211" t="s">
        <v>139</v>
      </c>
      <c r="D1151" s="4" t="s">
        <v>40</v>
      </c>
      <c r="E1151" s="4" t="s">
        <v>234</v>
      </c>
      <c r="F1151" s="211" t="s">
        <v>113</v>
      </c>
      <c r="G1151" s="211" t="s">
        <v>424</v>
      </c>
      <c r="H1151" s="4" t="s">
        <v>59</v>
      </c>
      <c r="I1151" s="695" t="s">
        <v>425</v>
      </c>
      <c r="J1151" s="212" t="s">
        <v>133</v>
      </c>
      <c r="K1151" s="149" t="s">
        <v>140</v>
      </c>
      <c r="L1151" s="222" t="s">
        <v>100</v>
      </c>
      <c r="M1151" s="151" t="s">
        <v>141</v>
      </c>
      <c r="N1151" s="152" t="s">
        <v>135</v>
      </c>
      <c r="O1151" s="151" t="s">
        <v>57</v>
      </c>
      <c r="P1151" s="153"/>
      <c r="Q1151" s="363" t="s">
        <v>272</v>
      </c>
      <c r="R1151" s="364" t="s">
        <v>56</v>
      </c>
      <c r="S1151" s="258" t="s">
        <v>41</v>
      </c>
      <c r="T1151" s="364" t="s">
        <v>136</v>
      </c>
      <c r="U1151" s="419" t="s">
        <v>42</v>
      </c>
      <c r="V1151" s="153"/>
      <c r="W1151" s="153"/>
      <c r="Y1151" s="526"/>
      <c r="Z1151" s="5"/>
      <c r="AA1151" s="5"/>
      <c r="AB1151" s="5"/>
      <c r="AC1151" s="5"/>
      <c r="AD1151" s="5"/>
      <c r="AE1151" s="5"/>
      <c r="AF1151" s="5"/>
      <c r="AG1151" s="5"/>
      <c r="AH1151" s="5"/>
      <c r="AI1151" s="5"/>
      <c r="AJ1151" s="5"/>
      <c r="AK1151" s="5"/>
      <c r="AL1151" s="5"/>
      <c r="AM1151" s="5"/>
      <c r="AN1151" s="5"/>
      <c r="AO1151" s="481"/>
      <c r="AP1151" s="594"/>
      <c r="AQ1151" s="594"/>
      <c r="AR1151" s="419" t="s">
        <v>131</v>
      </c>
      <c r="AS1151" s="594"/>
      <c r="AT1151" s="596" t="s">
        <v>56</v>
      </c>
      <c r="AU1151" s="258" t="s">
        <v>41</v>
      </c>
      <c r="AV1151" s="594"/>
      <c r="AW1151" s="596" t="s">
        <v>56</v>
      </c>
      <c r="AX1151" s="258" t="s">
        <v>41</v>
      </c>
      <c r="AY1151" s="594"/>
      <c r="AZ1151" s="596" t="s">
        <v>56</v>
      </c>
      <c r="BA1151" s="258" t="s">
        <v>41</v>
      </c>
      <c r="BB1151" s="594"/>
      <c r="BC1151" s="596" t="s">
        <v>56</v>
      </c>
      <c r="BD1151" s="258" t="s">
        <v>41</v>
      </c>
      <c r="BE1151" s="594"/>
      <c r="BF1151" s="596" t="s">
        <v>56</v>
      </c>
      <c r="BG1151" s="258" t="s">
        <v>41</v>
      </c>
      <c r="BH1151" s="594"/>
      <c r="BI1151" s="596" t="s">
        <v>56</v>
      </c>
      <c r="BJ1151" s="258" t="s">
        <v>41</v>
      </c>
      <c r="BK1151" s="594"/>
      <c r="BL1151" s="596" t="s">
        <v>56</v>
      </c>
      <c r="BM1151" s="258" t="s">
        <v>41</v>
      </c>
      <c r="BN1151" s="594"/>
      <c r="BO1151" s="596" t="s">
        <v>56</v>
      </c>
      <c r="BP1151" s="258" t="s">
        <v>41</v>
      </c>
      <c r="BQ1151" s="594"/>
      <c r="BR1151" s="596" t="s">
        <v>56</v>
      </c>
      <c r="BS1151" s="258" t="s">
        <v>41</v>
      </c>
      <c r="BT1151" s="594"/>
      <c r="BU1151" s="596" t="s">
        <v>56</v>
      </c>
      <c r="BV1151" s="258" t="s">
        <v>41</v>
      </c>
      <c r="BW1151" s="594"/>
      <c r="BX1151" s="481"/>
    </row>
    <row r="1152" spans="1:76" s="2" customFormat="1" ht="14">
      <c r="A1152" s="159">
        <v>1</v>
      </c>
      <c r="B1152" s="301" t="str">
        <f>CONCATENATE(E1152,": ",C1152)</f>
        <v xml:space="preserve">: </v>
      </c>
      <c r="C1152" s="160"/>
      <c r="D1152" s="160"/>
      <c r="E1152" s="160"/>
      <c r="F1152" s="160"/>
      <c r="G1152" s="161"/>
      <c r="H1152" s="162"/>
      <c r="I1152" s="162"/>
      <c r="J1152" s="322"/>
      <c r="K1152" s="313"/>
      <c r="L1152" s="170"/>
      <c r="M1152" s="664"/>
      <c r="N1152" s="163"/>
      <c r="O1152" s="163"/>
      <c r="P1152" s="165"/>
      <c r="Q1152" s="365"/>
      <c r="R1152" s="259" t="str">
        <f>IF(Q1152="Y","",IF(AND(L1152="",J1152=""),"",IF(L1152="",J1152,L1152)))</f>
        <v/>
      </c>
      <c r="S1152" s="260" t="str">
        <f>IF(R1152="","",IF(R1180="Y",T1152,IF(R1152&gt;=R1172-$AA$35*R1176,IF(R1152&lt;=R1172+$AA$35*R1176,R1152,""),"")))</f>
        <v/>
      </c>
      <c r="T1152" s="259" t="str">
        <f>IF(Q1152="Y","",IF(AND(L1152="",J1152=""),"",IF(L1152="",J1152*N1152,L1152*N1152)))</f>
        <v/>
      </c>
      <c r="U1152" s="259" t="str">
        <f t="shared" ref="U1152:U1171" si="467">IF(AND(M1152="",K1152=""),"",IF(M1152="",K1152,M1152))</f>
        <v/>
      </c>
      <c r="V1152" s="39"/>
      <c r="W1152" s="39"/>
      <c r="Y1152" s="526"/>
      <c r="Z1152" s="5"/>
      <c r="AA1152" s="5"/>
      <c r="AB1152" s="5"/>
      <c r="AC1152" s="5"/>
      <c r="AD1152" s="5"/>
      <c r="AE1152" s="5"/>
      <c r="AF1152" s="5"/>
      <c r="AG1152" s="5"/>
      <c r="AH1152" s="5"/>
      <c r="AI1152" s="5"/>
      <c r="AJ1152" s="5"/>
      <c r="AK1152" s="5"/>
      <c r="AL1152" s="5"/>
      <c r="AM1152" s="5"/>
      <c r="AN1152" s="5"/>
      <c r="AO1152" s="481"/>
      <c r="AP1152" s="269"/>
      <c r="AQ1152" s="269"/>
      <c r="AR1152" s="597" t="str">
        <f>$U1152</f>
        <v/>
      </c>
      <c r="AS1152" s="269"/>
      <c r="AT1152" s="598" t="str">
        <f>IF($E1152=$AT$47,R1152,"")</f>
        <v/>
      </c>
      <c r="AU1152" s="598" t="str">
        <f>IF($E1152=$AT$47,S1152,"")</f>
        <v/>
      </c>
      <c r="AV1152" s="269"/>
      <c r="AW1152" s="598" t="str">
        <f t="shared" ref="AW1152:AX1171" si="468">IF($E1152=$AW$83,R1152,"")</f>
        <v/>
      </c>
      <c r="AX1152" s="598" t="str">
        <f t="shared" si="468"/>
        <v/>
      </c>
      <c r="AY1152" s="269"/>
      <c r="AZ1152" s="598" t="str">
        <f t="shared" ref="AZ1152:BA1171" si="469">IF($E1152=$AZ$83,R1152,"")</f>
        <v/>
      </c>
      <c r="BA1152" s="598" t="str">
        <f t="shared" si="469"/>
        <v/>
      </c>
      <c r="BB1152" s="269"/>
      <c r="BC1152" s="598" t="str">
        <f t="shared" ref="BC1152:BD1171" si="470">IF($E1152=$BC$83,R1152,"")</f>
        <v/>
      </c>
      <c r="BD1152" s="598" t="str">
        <f t="shared" si="470"/>
        <v/>
      </c>
      <c r="BE1152" s="269"/>
      <c r="BF1152" s="598" t="str">
        <f t="shared" ref="BF1152:BG1171" si="471">IF($E1152=$BF$83,R1152,"")</f>
        <v/>
      </c>
      <c r="BG1152" s="598" t="str">
        <f t="shared" si="471"/>
        <v/>
      </c>
      <c r="BH1152" s="269"/>
      <c r="BI1152" s="598" t="str">
        <f t="shared" ref="BI1152:BJ1171" si="472">IF($E1152=$BI$83,R1152,"")</f>
        <v/>
      </c>
      <c r="BJ1152" s="598" t="str">
        <f t="shared" si="472"/>
        <v/>
      </c>
      <c r="BK1152" s="269"/>
      <c r="BL1152" s="598" t="str">
        <f t="shared" ref="BL1152:BM1171" si="473">IF($E1152=$BL$83,R1152,"")</f>
        <v/>
      </c>
      <c r="BM1152" s="598" t="str">
        <f t="shared" si="473"/>
        <v/>
      </c>
      <c r="BN1152" s="269"/>
      <c r="BO1152" s="598" t="str">
        <f t="shared" ref="BO1152:BP1171" si="474">IF($E1152=$BO$83,R1152,"")</f>
        <v/>
      </c>
      <c r="BP1152" s="598" t="str">
        <f t="shared" si="474"/>
        <v/>
      </c>
      <c r="BQ1152" s="269"/>
      <c r="BR1152" s="598" t="str">
        <f t="shared" ref="BR1152:BS1171" si="475">IF($E1152=$BR$83,R1152,"")</f>
        <v/>
      </c>
      <c r="BS1152" s="598" t="str">
        <f t="shared" si="475"/>
        <v/>
      </c>
      <c r="BT1152" s="269"/>
      <c r="BU1152" s="598" t="str">
        <f t="shared" ref="BU1152:BV1171" si="476">IF($E1152=$BU$83,R1152,"")</f>
        <v/>
      </c>
      <c r="BV1152" s="598" t="str">
        <f t="shared" si="476"/>
        <v/>
      </c>
      <c r="BW1152" s="269"/>
      <c r="BX1152" s="481"/>
    </row>
    <row r="1153" spans="1:76" s="2" customFormat="1" ht="14">
      <c r="A1153" s="159">
        <v>2</v>
      </c>
      <c r="B1153" s="301" t="str">
        <f>CONCATENATE(E1153,": ",C1153)</f>
        <v xml:space="preserve">: </v>
      </c>
      <c r="C1153" s="160"/>
      <c r="D1153" s="160"/>
      <c r="E1153" s="160"/>
      <c r="F1153" s="160"/>
      <c r="G1153" s="161"/>
      <c r="H1153" s="162"/>
      <c r="I1153" s="162"/>
      <c r="J1153" s="163"/>
      <c r="K1153" s="163"/>
      <c r="L1153" s="170"/>
      <c r="M1153" s="664"/>
      <c r="N1153" s="163"/>
      <c r="O1153" s="163"/>
      <c r="P1153" s="165"/>
      <c r="Q1153" s="365"/>
      <c r="R1153" s="259" t="str">
        <f t="shared" ref="R1153:R1171" si="477">IF(Q1153="Y","",IF(AND(L1153="",J1153=""),"",IF(L1153="",J1153,L1153)))</f>
        <v/>
      </c>
      <c r="S1153" s="260" t="str">
        <f>IF(R1153="","",IF(R1180="Y",T1153,IF(R1153&gt;=R1172-$AA$35*R1176,IF(R1153&lt;=R1172+$AA$35*R1176,R1153,""),"")))</f>
        <v/>
      </c>
      <c r="T1153" s="259" t="str">
        <f t="shared" ref="T1153:T1171" si="478">IF(Q1153="Y","",IF(AND(L1153="",J1153=""),"",IF(L1153="",J1153*N1153,L1153*N1153)))</f>
        <v/>
      </c>
      <c r="U1153" s="259" t="str">
        <f t="shared" si="467"/>
        <v/>
      </c>
      <c r="V1153" s="39"/>
      <c r="W1153" s="39"/>
      <c r="Y1153" s="526"/>
      <c r="Z1153" s="5"/>
      <c r="AA1153" s="5"/>
      <c r="AB1153" s="5"/>
      <c r="AC1153" s="5"/>
      <c r="AD1153" s="5"/>
      <c r="AE1153" s="5"/>
      <c r="AF1153" s="5"/>
      <c r="AG1153" s="5"/>
      <c r="AH1153" s="5"/>
      <c r="AI1153" s="5"/>
      <c r="AJ1153" s="5"/>
      <c r="AK1153" s="5"/>
      <c r="AL1153" s="5"/>
      <c r="AM1153" s="5"/>
      <c r="AN1153" s="5"/>
      <c r="AO1153" s="481"/>
      <c r="AP1153" s="269"/>
      <c r="AQ1153" s="269"/>
      <c r="AR1153" s="600"/>
      <c r="AS1153" s="269"/>
      <c r="AT1153" s="598" t="str">
        <f t="shared" ref="AT1153:AU1171" si="479">IF($E1153=$AT$47,R1153,"")</f>
        <v/>
      </c>
      <c r="AU1153" s="598" t="str">
        <f t="shared" si="479"/>
        <v/>
      </c>
      <c r="AV1153" s="269"/>
      <c r="AW1153" s="598" t="str">
        <f t="shared" si="468"/>
        <v/>
      </c>
      <c r="AX1153" s="598" t="str">
        <f t="shared" si="468"/>
        <v/>
      </c>
      <c r="AY1153" s="269"/>
      <c r="AZ1153" s="598" t="str">
        <f t="shared" si="469"/>
        <v/>
      </c>
      <c r="BA1153" s="598" t="str">
        <f t="shared" si="469"/>
        <v/>
      </c>
      <c r="BB1153" s="269"/>
      <c r="BC1153" s="598" t="str">
        <f t="shared" si="470"/>
        <v/>
      </c>
      <c r="BD1153" s="598" t="str">
        <f t="shared" si="470"/>
        <v/>
      </c>
      <c r="BE1153" s="269"/>
      <c r="BF1153" s="598" t="str">
        <f t="shared" si="471"/>
        <v/>
      </c>
      <c r="BG1153" s="598" t="str">
        <f t="shared" si="471"/>
        <v/>
      </c>
      <c r="BH1153" s="269"/>
      <c r="BI1153" s="598" t="str">
        <f t="shared" si="472"/>
        <v/>
      </c>
      <c r="BJ1153" s="598" t="str">
        <f t="shared" si="472"/>
        <v/>
      </c>
      <c r="BK1153" s="269"/>
      <c r="BL1153" s="598" t="str">
        <f t="shared" si="473"/>
        <v/>
      </c>
      <c r="BM1153" s="598" t="str">
        <f t="shared" si="473"/>
        <v/>
      </c>
      <c r="BN1153" s="269"/>
      <c r="BO1153" s="598" t="str">
        <f t="shared" si="474"/>
        <v/>
      </c>
      <c r="BP1153" s="598" t="str">
        <f t="shared" si="474"/>
        <v/>
      </c>
      <c r="BQ1153" s="269"/>
      <c r="BR1153" s="598" t="str">
        <f t="shared" si="475"/>
        <v/>
      </c>
      <c r="BS1153" s="598" t="str">
        <f t="shared" si="475"/>
        <v/>
      </c>
      <c r="BT1153" s="269"/>
      <c r="BU1153" s="598" t="str">
        <f t="shared" si="476"/>
        <v/>
      </c>
      <c r="BV1153" s="598" t="str">
        <f t="shared" si="476"/>
        <v/>
      </c>
      <c r="BW1153" s="269"/>
      <c r="BX1153" s="481"/>
    </row>
    <row r="1154" spans="1:76" s="2" customFormat="1" ht="14">
      <c r="A1154" s="159">
        <v>3</v>
      </c>
      <c r="B1154" s="301" t="str">
        <f>CONCATENATE(E1154,": ",C1154)</f>
        <v xml:space="preserve">: </v>
      </c>
      <c r="C1154" s="168"/>
      <c r="D1154" s="162"/>
      <c r="E1154" s="162"/>
      <c r="F1154" s="169"/>
      <c r="G1154" s="161"/>
      <c r="H1154" s="162"/>
      <c r="I1154" s="162"/>
      <c r="J1154" s="170"/>
      <c r="K1154" s="170"/>
      <c r="L1154" s="170"/>
      <c r="M1154" s="664"/>
      <c r="N1154" s="163"/>
      <c r="O1154" s="163"/>
      <c r="P1154" s="165"/>
      <c r="Q1154" s="365"/>
      <c r="R1154" s="259" t="str">
        <f t="shared" si="477"/>
        <v/>
      </c>
      <c r="S1154" s="260" t="str">
        <f>IF(R1154="","",IF(R1180="Y",T1154,IF(R1154&gt;=R1172-$AA$35*R1176,IF(R1154&lt;=R1172+$AA$35*R1176,R1154,""),"")))</f>
        <v/>
      </c>
      <c r="T1154" s="259" t="str">
        <f t="shared" si="478"/>
        <v/>
      </c>
      <c r="U1154" s="259" t="str">
        <f t="shared" si="467"/>
        <v/>
      </c>
      <c r="V1154" s="39"/>
      <c r="W1154" s="39"/>
      <c r="Y1154" s="526"/>
      <c r="Z1154" s="5"/>
      <c r="AA1154" s="5"/>
      <c r="AB1154" s="5"/>
      <c r="AC1154" s="5"/>
      <c r="AD1154" s="5"/>
      <c r="AE1154" s="5"/>
      <c r="AF1154" s="5"/>
      <c r="AG1154" s="5"/>
      <c r="AH1154" s="5"/>
      <c r="AI1154" s="5"/>
      <c r="AJ1154" s="5"/>
      <c r="AK1154" s="5"/>
      <c r="AL1154" s="5"/>
      <c r="AM1154" s="5"/>
      <c r="AN1154" s="5"/>
      <c r="AO1154" s="481"/>
      <c r="AP1154" s="269"/>
      <c r="AQ1154" s="269"/>
      <c r="AR1154" s="600"/>
      <c r="AS1154" s="269"/>
      <c r="AT1154" s="598" t="str">
        <f t="shared" si="479"/>
        <v/>
      </c>
      <c r="AU1154" s="598" t="str">
        <f t="shared" si="479"/>
        <v/>
      </c>
      <c r="AV1154" s="269"/>
      <c r="AW1154" s="598" t="str">
        <f t="shared" si="468"/>
        <v/>
      </c>
      <c r="AX1154" s="598" t="str">
        <f t="shared" si="468"/>
        <v/>
      </c>
      <c r="AY1154" s="269"/>
      <c r="AZ1154" s="598" t="str">
        <f t="shared" si="469"/>
        <v/>
      </c>
      <c r="BA1154" s="598" t="str">
        <f t="shared" si="469"/>
        <v/>
      </c>
      <c r="BB1154" s="269"/>
      <c r="BC1154" s="598" t="str">
        <f t="shared" si="470"/>
        <v/>
      </c>
      <c r="BD1154" s="598" t="str">
        <f t="shared" si="470"/>
        <v/>
      </c>
      <c r="BE1154" s="269"/>
      <c r="BF1154" s="598" t="str">
        <f t="shared" si="471"/>
        <v/>
      </c>
      <c r="BG1154" s="598" t="str">
        <f t="shared" si="471"/>
        <v/>
      </c>
      <c r="BH1154" s="269"/>
      <c r="BI1154" s="598" t="str">
        <f t="shared" si="472"/>
        <v/>
      </c>
      <c r="BJ1154" s="598" t="str">
        <f t="shared" si="472"/>
        <v/>
      </c>
      <c r="BK1154" s="269"/>
      <c r="BL1154" s="598" t="str">
        <f t="shared" si="473"/>
        <v/>
      </c>
      <c r="BM1154" s="598" t="str">
        <f t="shared" si="473"/>
        <v/>
      </c>
      <c r="BN1154" s="269"/>
      <c r="BO1154" s="598" t="str">
        <f t="shared" si="474"/>
        <v/>
      </c>
      <c r="BP1154" s="598" t="str">
        <f t="shared" si="474"/>
        <v/>
      </c>
      <c r="BQ1154" s="269"/>
      <c r="BR1154" s="598" t="str">
        <f t="shared" si="475"/>
        <v/>
      </c>
      <c r="BS1154" s="598" t="str">
        <f t="shared" si="475"/>
        <v/>
      </c>
      <c r="BT1154" s="269"/>
      <c r="BU1154" s="598" t="str">
        <f t="shared" si="476"/>
        <v/>
      </c>
      <c r="BV1154" s="598" t="str">
        <f t="shared" si="476"/>
        <v/>
      </c>
      <c r="BW1154" s="269"/>
      <c r="BX1154" s="481"/>
    </row>
    <row r="1155" spans="1:76" s="2" customFormat="1" ht="14">
      <c r="A1155" s="159">
        <v>4</v>
      </c>
      <c r="B1155" s="301" t="str">
        <f t="shared" ref="B1155:B1171" si="480">CONCATENATE(E1155,": ",C1155)</f>
        <v xml:space="preserve">: </v>
      </c>
      <c r="C1155" s="168"/>
      <c r="D1155" s="162"/>
      <c r="E1155" s="162"/>
      <c r="F1155" s="169"/>
      <c r="G1155" s="161"/>
      <c r="H1155" s="162"/>
      <c r="I1155" s="162"/>
      <c r="J1155" s="170"/>
      <c r="K1155" s="170"/>
      <c r="L1155" s="170"/>
      <c r="M1155" s="664"/>
      <c r="N1155" s="163"/>
      <c r="O1155" s="163"/>
      <c r="P1155" s="165"/>
      <c r="Q1155" s="365"/>
      <c r="R1155" s="259" t="str">
        <f t="shared" si="477"/>
        <v/>
      </c>
      <c r="S1155" s="260" t="str">
        <f>IF(R1155="","",IF(R1180="Y",T1155,IF(R1155&gt;=R1172-$AA$35*R1176,IF(R1155&lt;=R1172+$AA$35*R1176,R1155,""),"")))</f>
        <v/>
      </c>
      <c r="T1155" s="259" t="str">
        <f t="shared" si="478"/>
        <v/>
      </c>
      <c r="U1155" s="259" t="str">
        <f t="shared" si="467"/>
        <v/>
      </c>
      <c r="V1155" s="39"/>
      <c r="W1155" s="39"/>
      <c r="Y1155" s="526"/>
      <c r="Z1155" s="5"/>
      <c r="AA1155" s="5"/>
      <c r="AB1155" s="5"/>
      <c r="AC1155" s="5"/>
      <c r="AD1155" s="5"/>
      <c r="AE1155" s="5"/>
      <c r="AF1155" s="5"/>
      <c r="AG1155" s="5"/>
      <c r="AH1155" s="5"/>
      <c r="AI1155" s="5"/>
      <c r="AJ1155" s="5"/>
      <c r="AK1155" s="5"/>
      <c r="AL1155" s="5"/>
      <c r="AM1155" s="5"/>
      <c r="AN1155" s="5"/>
      <c r="AO1155" s="481"/>
      <c r="AP1155" s="269"/>
      <c r="AQ1155" s="269"/>
      <c r="AR1155" s="600"/>
      <c r="AS1155" s="269"/>
      <c r="AT1155" s="598" t="str">
        <f t="shared" si="479"/>
        <v/>
      </c>
      <c r="AU1155" s="598" t="str">
        <f t="shared" si="479"/>
        <v/>
      </c>
      <c r="AV1155" s="269"/>
      <c r="AW1155" s="598" t="str">
        <f t="shared" si="468"/>
        <v/>
      </c>
      <c r="AX1155" s="598" t="str">
        <f t="shared" si="468"/>
        <v/>
      </c>
      <c r="AY1155" s="269"/>
      <c r="AZ1155" s="598" t="str">
        <f t="shared" si="469"/>
        <v/>
      </c>
      <c r="BA1155" s="598" t="str">
        <f t="shared" si="469"/>
        <v/>
      </c>
      <c r="BB1155" s="269"/>
      <c r="BC1155" s="598" t="str">
        <f t="shared" si="470"/>
        <v/>
      </c>
      <c r="BD1155" s="598" t="str">
        <f t="shared" si="470"/>
        <v/>
      </c>
      <c r="BE1155" s="269"/>
      <c r="BF1155" s="598" t="str">
        <f t="shared" si="471"/>
        <v/>
      </c>
      <c r="BG1155" s="598" t="str">
        <f t="shared" si="471"/>
        <v/>
      </c>
      <c r="BH1155" s="269"/>
      <c r="BI1155" s="598" t="str">
        <f t="shared" si="472"/>
        <v/>
      </c>
      <c r="BJ1155" s="598" t="str">
        <f t="shared" si="472"/>
        <v/>
      </c>
      <c r="BK1155" s="269"/>
      <c r="BL1155" s="598" t="str">
        <f t="shared" si="473"/>
        <v/>
      </c>
      <c r="BM1155" s="598" t="str">
        <f t="shared" si="473"/>
        <v/>
      </c>
      <c r="BN1155" s="269"/>
      <c r="BO1155" s="598" t="str">
        <f t="shared" si="474"/>
        <v/>
      </c>
      <c r="BP1155" s="598" t="str">
        <f t="shared" si="474"/>
        <v/>
      </c>
      <c r="BQ1155" s="269"/>
      <c r="BR1155" s="598" t="str">
        <f t="shared" si="475"/>
        <v/>
      </c>
      <c r="BS1155" s="598" t="str">
        <f t="shared" si="475"/>
        <v/>
      </c>
      <c r="BT1155" s="269"/>
      <c r="BU1155" s="598" t="str">
        <f t="shared" si="476"/>
        <v/>
      </c>
      <c r="BV1155" s="598" t="str">
        <f t="shared" si="476"/>
        <v/>
      </c>
      <c r="BW1155" s="269"/>
      <c r="BX1155" s="481"/>
    </row>
    <row r="1156" spans="1:76" s="2" customFormat="1" ht="14">
      <c r="A1156" s="159">
        <v>5</v>
      </c>
      <c r="B1156" s="301" t="str">
        <f t="shared" si="480"/>
        <v xml:space="preserve">: </v>
      </c>
      <c r="C1156" s="169"/>
      <c r="D1156" s="169"/>
      <c r="E1156" s="169"/>
      <c r="F1156" s="169"/>
      <c r="G1156" s="161"/>
      <c r="H1156" s="162"/>
      <c r="I1156" s="162"/>
      <c r="J1156" s="170"/>
      <c r="K1156" s="170"/>
      <c r="L1156" s="170"/>
      <c r="M1156" s="664"/>
      <c r="N1156" s="163"/>
      <c r="O1156" s="163"/>
      <c r="P1156" s="165"/>
      <c r="Q1156" s="365"/>
      <c r="R1156" s="259" t="str">
        <f t="shared" si="477"/>
        <v/>
      </c>
      <c r="S1156" s="260" t="str">
        <f>IF(R1156="","",IF(R1180="Y",T1156,IF(R1156&gt;=R1172-$AA$35*R1176,IF(R1156&lt;=R1172+$AA$35*R1176,R1156,""),"")))</f>
        <v/>
      </c>
      <c r="T1156" s="259" t="str">
        <f t="shared" si="478"/>
        <v/>
      </c>
      <c r="U1156" s="259" t="str">
        <f t="shared" si="467"/>
        <v/>
      </c>
      <c r="V1156" s="39"/>
      <c r="W1156" s="39"/>
      <c r="Y1156" s="526"/>
      <c r="Z1156" s="5"/>
      <c r="AA1156" s="5"/>
      <c r="AB1156" s="5"/>
      <c r="AC1156" s="5"/>
      <c r="AD1156" s="5"/>
      <c r="AE1156" s="5"/>
      <c r="AF1156" s="5"/>
      <c r="AG1156" s="5"/>
      <c r="AH1156" s="5"/>
      <c r="AI1156" s="5"/>
      <c r="AJ1156" s="5"/>
      <c r="AK1156" s="5"/>
      <c r="AL1156" s="5"/>
      <c r="AM1156" s="5"/>
      <c r="AN1156" s="5"/>
      <c r="AO1156" s="481"/>
      <c r="AP1156" s="269"/>
      <c r="AQ1156" s="269"/>
      <c r="AR1156" s="600"/>
      <c r="AS1156" s="269"/>
      <c r="AT1156" s="598" t="str">
        <f t="shared" si="479"/>
        <v/>
      </c>
      <c r="AU1156" s="598" t="str">
        <f t="shared" si="479"/>
        <v/>
      </c>
      <c r="AV1156" s="269"/>
      <c r="AW1156" s="598" t="str">
        <f t="shared" si="468"/>
        <v/>
      </c>
      <c r="AX1156" s="598" t="str">
        <f t="shared" si="468"/>
        <v/>
      </c>
      <c r="AY1156" s="269"/>
      <c r="AZ1156" s="598" t="str">
        <f t="shared" si="469"/>
        <v/>
      </c>
      <c r="BA1156" s="598" t="str">
        <f t="shared" si="469"/>
        <v/>
      </c>
      <c r="BB1156" s="269"/>
      <c r="BC1156" s="598" t="str">
        <f t="shared" si="470"/>
        <v/>
      </c>
      <c r="BD1156" s="598" t="str">
        <f t="shared" si="470"/>
        <v/>
      </c>
      <c r="BE1156" s="269"/>
      <c r="BF1156" s="598" t="str">
        <f t="shared" si="471"/>
        <v/>
      </c>
      <c r="BG1156" s="598" t="str">
        <f t="shared" si="471"/>
        <v/>
      </c>
      <c r="BH1156" s="269"/>
      <c r="BI1156" s="598" t="str">
        <f t="shared" si="472"/>
        <v/>
      </c>
      <c r="BJ1156" s="598" t="str">
        <f t="shared" si="472"/>
        <v/>
      </c>
      <c r="BK1156" s="269"/>
      <c r="BL1156" s="598" t="str">
        <f t="shared" si="473"/>
        <v/>
      </c>
      <c r="BM1156" s="598" t="str">
        <f t="shared" si="473"/>
        <v/>
      </c>
      <c r="BN1156" s="269"/>
      <c r="BO1156" s="598" t="str">
        <f t="shared" si="474"/>
        <v/>
      </c>
      <c r="BP1156" s="598" t="str">
        <f t="shared" si="474"/>
        <v/>
      </c>
      <c r="BQ1156" s="269"/>
      <c r="BR1156" s="598" t="str">
        <f t="shared" si="475"/>
        <v/>
      </c>
      <c r="BS1156" s="598" t="str">
        <f t="shared" si="475"/>
        <v/>
      </c>
      <c r="BT1156" s="269"/>
      <c r="BU1156" s="598" t="str">
        <f t="shared" si="476"/>
        <v/>
      </c>
      <c r="BV1156" s="598" t="str">
        <f t="shared" si="476"/>
        <v/>
      </c>
      <c r="BW1156" s="269"/>
      <c r="BX1156" s="481"/>
    </row>
    <row r="1157" spans="1:76" s="2" customFormat="1" ht="14">
      <c r="A1157" s="159">
        <v>6</v>
      </c>
      <c r="B1157" s="301" t="str">
        <f t="shared" si="480"/>
        <v xml:space="preserve">: </v>
      </c>
      <c r="C1157" s="169"/>
      <c r="D1157" s="169"/>
      <c r="E1157" s="169"/>
      <c r="F1157" s="169"/>
      <c r="G1157" s="161"/>
      <c r="H1157" s="162"/>
      <c r="I1157" s="162"/>
      <c r="J1157" s="170"/>
      <c r="K1157" s="170"/>
      <c r="L1157" s="170"/>
      <c r="M1157" s="664"/>
      <c r="N1157" s="163"/>
      <c r="O1157" s="163"/>
      <c r="P1157" s="165"/>
      <c r="Q1157" s="365"/>
      <c r="R1157" s="259" t="str">
        <f t="shared" si="477"/>
        <v/>
      </c>
      <c r="S1157" s="260" t="str">
        <f>IF(R1157="","",IF(R1180="Y",T1157,IF(R1157&gt;=R1172-$AA$35*R1176,IF(R1157&lt;=R1172+$AA$35*R1176,R1157,""),"")))</f>
        <v/>
      </c>
      <c r="T1157" s="259" t="str">
        <f t="shared" si="478"/>
        <v/>
      </c>
      <c r="U1157" s="259" t="str">
        <f t="shared" si="467"/>
        <v/>
      </c>
      <c r="V1157" s="39"/>
      <c r="W1157" s="39"/>
      <c r="Y1157" s="526"/>
      <c r="Z1157" s="5"/>
      <c r="AA1157" s="5"/>
      <c r="AB1157" s="5"/>
      <c r="AC1157" s="5"/>
      <c r="AD1157" s="5"/>
      <c r="AE1157" s="5"/>
      <c r="AF1157" s="5"/>
      <c r="AG1157" s="5"/>
      <c r="AH1157" s="5"/>
      <c r="AI1157" s="5"/>
      <c r="AJ1157" s="5"/>
      <c r="AK1157" s="5"/>
      <c r="AL1157" s="5"/>
      <c r="AM1157" s="5"/>
      <c r="AN1157" s="5"/>
      <c r="AO1157" s="481"/>
      <c r="AP1157" s="269"/>
      <c r="AQ1157" s="269"/>
      <c r="AR1157" s="600"/>
      <c r="AS1157" s="269"/>
      <c r="AT1157" s="598" t="str">
        <f t="shared" si="479"/>
        <v/>
      </c>
      <c r="AU1157" s="598" t="str">
        <f t="shared" si="479"/>
        <v/>
      </c>
      <c r="AV1157" s="269"/>
      <c r="AW1157" s="598" t="str">
        <f t="shared" si="468"/>
        <v/>
      </c>
      <c r="AX1157" s="598" t="str">
        <f t="shared" si="468"/>
        <v/>
      </c>
      <c r="AY1157" s="269"/>
      <c r="AZ1157" s="598" t="str">
        <f t="shared" si="469"/>
        <v/>
      </c>
      <c r="BA1157" s="598" t="str">
        <f t="shared" si="469"/>
        <v/>
      </c>
      <c r="BB1157" s="269"/>
      <c r="BC1157" s="598" t="str">
        <f t="shared" si="470"/>
        <v/>
      </c>
      <c r="BD1157" s="598" t="str">
        <f t="shared" si="470"/>
        <v/>
      </c>
      <c r="BE1157" s="269"/>
      <c r="BF1157" s="598" t="str">
        <f t="shared" si="471"/>
        <v/>
      </c>
      <c r="BG1157" s="598" t="str">
        <f t="shared" si="471"/>
        <v/>
      </c>
      <c r="BH1157" s="269"/>
      <c r="BI1157" s="598" t="str">
        <f t="shared" si="472"/>
        <v/>
      </c>
      <c r="BJ1157" s="598" t="str">
        <f t="shared" si="472"/>
        <v/>
      </c>
      <c r="BK1157" s="269"/>
      <c r="BL1157" s="598" t="str">
        <f t="shared" si="473"/>
        <v/>
      </c>
      <c r="BM1157" s="598" t="str">
        <f t="shared" si="473"/>
        <v/>
      </c>
      <c r="BN1157" s="269"/>
      <c r="BO1157" s="598" t="str">
        <f t="shared" si="474"/>
        <v/>
      </c>
      <c r="BP1157" s="598" t="str">
        <f t="shared" si="474"/>
        <v/>
      </c>
      <c r="BQ1157" s="269"/>
      <c r="BR1157" s="598" t="str">
        <f t="shared" si="475"/>
        <v/>
      </c>
      <c r="BS1157" s="598" t="str">
        <f t="shared" si="475"/>
        <v/>
      </c>
      <c r="BT1157" s="269"/>
      <c r="BU1157" s="598" t="str">
        <f t="shared" si="476"/>
        <v/>
      </c>
      <c r="BV1157" s="598" t="str">
        <f t="shared" si="476"/>
        <v/>
      </c>
      <c r="BW1157" s="269"/>
      <c r="BX1157" s="481"/>
    </row>
    <row r="1158" spans="1:76" s="2" customFormat="1" ht="14">
      <c r="A1158" s="159">
        <v>7</v>
      </c>
      <c r="B1158" s="301" t="str">
        <f t="shared" si="480"/>
        <v xml:space="preserve">: </v>
      </c>
      <c r="C1158" s="169"/>
      <c r="D1158" s="169"/>
      <c r="E1158" s="169"/>
      <c r="F1158" s="169"/>
      <c r="G1158" s="161"/>
      <c r="H1158" s="162"/>
      <c r="I1158" s="162"/>
      <c r="J1158" s="170"/>
      <c r="K1158" s="170"/>
      <c r="L1158" s="170"/>
      <c r="M1158" s="664"/>
      <c r="N1158" s="163"/>
      <c r="O1158" s="163"/>
      <c r="P1158" s="165"/>
      <c r="Q1158" s="365"/>
      <c r="R1158" s="259" t="str">
        <f t="shared" si="477"/>
        <v/>
      </c>
      <c r="S1158" s="260" t="str">
        <f>IF(R1158="","",IF(R1180="Y",T1158,IF(R1158&gt;=R1172-$AA$35*R1176,IF(R1158&lt;=R1172+$AA$35*R1176,R1158,""),"")))</f>
        <v/>
      </c>
      <c r="T1158" s="259" t="str">
        <f t="shared" si="478"/>
        <v/>
      </c>
      <c r="U1158" s="259" t="str">
        <f t="shared" si="467"/>
        <v/>
      </c>
      <c r="V1158" s="39"/>
      <c r="W1158" s="39"/>
      <c r="Y1158" s="526"/>
      <c r="Z1158" s="5"/>
      <c r="AA1158" s="5"/>
      <c r="AB1158" s="5"/>
      <c r="AC1158" s="5"/>
      <c r="AD1158" s="5"/>
      <c r="AE1158" s="5"/>
      <c r="AF1158" s="5"/>
      <c r="AG1158" s="5"/>
      <c r="AH1158" s="5"/>
      <c r="AI1158" s="5"/>
      <c r="AJ1158" s="5"/>
      <c r="AK1158" s="5"/>
      <c r="AL1158" s="5"/>
      <c r="AM1158" s="5"/>
      <c r="AN1158" s="5"/>
      <c r="AO1158" s="481"/>
      <c r="AP1158" s="269"/>
      <c r="AQ1158" s="269"/>
      <c r="AR1158" s="600"/>
      <c r="AS1158" s="269"/>
      <c r="AT1158" s="598" t="str">
        <f t="shared" si="479"/>
        <v/>
      </c>
      <c r="AU1158" s="598" t="str">
        <f t="shared" si="479"/>
        <v/>
      </c>
      <c r="AV1158" s="269"/>
      <c r="AW1158" s="598" t="str">
        <f t="shared" si="468"/>
        <v/>
      </c>
      <c r="AX1158" s="598" t="str">
        <f t="shared" si="468"/>
        <v/>
      </c>
      <c r="AY1158" s="269"/>
      <c r="AZ1158" s="598" t="str">
        <f t="shared" si="469"/>
        <v/>
      </c>
      <c r="BA1158" s="598" t="str">
        <f t="shared" si="469"/>
        <v/>
      </c>
      <c r="BB1158" s="269"/>
      <c r="BC1158" s="598" t="str">
        <f t="shared" si="470"/>
        <v/>
      </c>
      <c r="BD1158" s="598" t="str">
        <f t="shared" si="470"/>
        <v/>
      </c>
      <c r="BE1158" s="269"/>
      <c r="BF1158" s="598" t="str">
        <f t="shared" si="471"/>
        <v/>
      </c>
      <c r="BG1158" s="598" t="str">
        <f t="shared" si="471"/>
        <v/>
      </c>
      <c r="BH1158" s="269"/>
      <c r="BI1158" s="598" t="str">
        <f t="shared" si="472"/>
        <v/>
      </c>
      <c r="BJ1158" s="598" t="str">
        <f t="shared" si="472"/>
        <v/>
      </c>
      <c r="BK1158" s="269"/>
      <c r="BL1158" s="598" t="str">
        <f t="shared" si="473"/>
        <v/>
      </c>
      <c r="BM1158" s="598" t="str">
        <f t="shared" si="473"/>
        <v/>
      </c>
      <c r="BN1158" s="269"/>
      <c r="BO1158" s="598" t="str">
        <f t="shared" si="474"/>
        <v/>
      </c>
      <c r="BP1158" s="598" t="str">
        <f t="shared" si="474"/>
        <v/>
      </c>
      <c r="BQ1158" s="269"/>
      <c r="BR1158" s="598" t="str">
        <f t="shared" si="475"/>
        <v/>
      </c>
      <c r="BS1158" s="598" t="str">
        <f t="shared" si="475"/>
        <v/>
      </c>
      <c r="BT1158" s="269"/>
      <c r="BU1158" s="598" t="str">
        <f t="shared" si="476"/>
        <v/>
      </c>
      <c r="BV1158" s="598" t="str">
        <f t="shared" si="476"/>
        <v/>
      </c>
      <c r="BW1158" s="269"/>
      <c r="BX1158" s="481"/>
    </row>
    <row r="1159" spans="1:76" s="2" customFormat="1" ht="14">
      <c r="A1159" s="159">
        <v>8</v>
      </c>
      <c r="B1159" s="301" t="str">
        <f t="shared" si="480"/>
        <v xml:space="preserve">: </v>
      </c>
      <c r="C1159" s="169"/>
      <c r="D1159" s="169"/>
      <c r="E1159" s="169"/>
      <c r="F1159" s="169"/>
      <c r="G1159" s="161"/>
      <c r="H1159" s="162"/>
      <c r="I1159" s="162"/>
      <c r="J1159" s="170"/>
      <c r="K1159" s="170"/>
      <c r="L1159" s="170"/>
      <c r="M1159" s="664"/>
      <c r="N1159" s="163"/>
      <c r="O1159" s="163"/>
      <c r="P1159" s="165"/>
      <c r="Q1159" s="365"/>
      <c r="R1159" s="259" t="str">
        <f t="shared" si="477"/>
        <v/>
      </c>
      <c r="S1159" s="260" t="str">
        <f>IF(R1159="","",IF(R1180="Y",T1159,IF(R1159&gt;=R1172-$AA$35*R1176,IF(R1159&lt;=R1172+$AA$35*R1176,R1159,""),"")))</f>
        <v/>
      </c>
      <c r="T1159" s="259" t="str">
        <f t="shared" si="478"/>
        <v/>
      </c>
      <c r="U1159" s="259" t="str">
        <f t="shared" si="467"/>
        <v/>
      </c>
      <c r="V1159" s="39"/>
      <c r="W1159" s="39"/>
      <c r="Y1159" s="526"/>
      <c r="Z1159" s="5"/>
      <c r="AA1159" s="5"/>
      <c r="AB1159" s="5"/>
      <c r="AC1159" s="5"/>
      <c r="AD1159" s="5"/>
      <c r="AE1159" s="5"/>
      <c r="AF1159" s="5"/>
      <c r="AG1159" s="5"/>
      <c r="AH1159" s="5"/>
      <c r="AI1159" s="5"/>
      <c r="AJ1159" s="5"/>
      <c r="AK1159" s="5"/>
      <c r="AL1159" s="5"/>
      <c r="AM1159" s="5"/>
      <c r="AN1159" s="5"/>
      <c r="AO1159" s="481"/>
      <c r="AP1159" s="269"/>
      <c r="AQ1159" s="269"/>
      <c r="AR1159" s="600"/>
      <c r="AS1159" s="269"/>
      <c r="AT1159" s="598" t="str">
        <f t="shared" si="479"/>
        <v/>
      </c>
      <c r="AU1159" s="598" t="str">
        <f t="shared" si="479"/>
        <v/>
      </c>
      <c r="AV1159" s="269"/>
      <c r="AW1159" s="598" t="str">
        <f t="shared" si="468"/>
        <v/>
      </c>
      <c r="AX1159" s="598" t="str">
        <f t="shared" si="468"/>
        <v/>
      </c>
      <c r="AY1159" s="269"/>
      <c r="AZ1159" s="598" t="str">
        <f t="shared" si="469"/>
        <v/>
      </c>
      <c r="BA1159" s="598" t="str">
        <f t="shared" si="469"/>
        <v/>
      </c>
      <c r="BB1159" s="269"/>
      <c r="BC1159" s="598" t="str">
        <f t="shared" si="470"/>
        <v/>
      </c>
      <c r="BD1159" s="598" t="str">
        <f t="shared" si="470"/>
        <v/>
      </c>
      <c r="BE1159" s="269"/>
      <c r="BF1159" s="598" t="str">
        <f t="shared" si="471"/>
        <v/>
      </c>
      <c r="BG1159" s="598" t="str">
        <f t="shared" si="471"/>
        <v/>
      </c>
      <c r="BH1159" s="269"/>
      <c r="BI1159" s="598" t="str">
        <f t="shared" si="472"/>
        <v/>
      </c>
      <c r="BJ1159" s="598" t="str">
        <f t="shared" si="472"/>
        <v/>
      </c>
      <c r="BK1159" s="269"/>
      <c r="BL1159" s="598" t="str">
        <f t="shared" si="473"/>
        <v/>
      </c>
      <c r="BM1159" s="598" t="str">
        <f t="shared" si="473"/>
        <v/>
      </c>
      <c r="BN1159" s="269"/>
      <c r="BO1159" s="598" t="str">
        <f t="shared" si="474"/>
        <v/>
      </c>
      <c r="BP1159" s="598" t="str">
        <f t="shared" si="474"/>
        <v/>
      </c>
      <c r="BQ1159" s="269"/>
      <c r="BR1159" s="598" t="str">
        <f t="shared" si="475"/>
        <v/>
      </c>
      <c r="BS1159" s="598" t="str">
        <f t="shared" si="475"/>
        <v/>
      </c>
      <c r="BT1159" s="269"/>
      <c r="BU1159" s="598" t="str">
        <f t="shared" si="476"/>
        <v/>
      </c>
      <c r="BV1159" s="598" t="str">
        <f t="shared" si="476"/>
        <v/>
      </c>
      <c r="BW1159" s="269"/>
      <c r="BX1159" s="481"/>
    </row>
    <row r="1160" spans="1:76" s="2" customFormat="1" ht="14">
      <c r="A1160" s="159">
        <v>9</v>
      </c>
      <c r="B1160" s="301" t="str">
        <f t="shared" si="480"/>
        <v xml:space="preserve">: </v>
      </c>
      <c r="C1160" s="169"/>
      <c r="D1160" s="169"/>
      <c r="E1160" s="169"/>
      <c r="F1160" s="169"/>
      <c r="G1160" s="161"/>
      <c r="H1160" s="162"/>
      <c r="I1160" s="162"/>
      <c r="J1160" s="170"/>
      <c r="K1160" s="170"/>
      <c r="L1160" s="170"/>
      <c r="M1160" s="664"/>
      <c r="N1160" s="163"/>
      <c r="O1160" s="163"/>
      <c r="P1160" s="165"/>
      <c r="Q1160" s="365"/>
      <c r="R1160" s="259" t="str">
        <f t="shared" si="477"/>
        <v/>
      </c>
      <c r="S1160" s="260" t="str">
        <f>IF(R1160="","",IF(R1180="Y",T1160,IF(R1160&gt;=R1172-$AA$35*R1176,IF(R1160&lt;=R1172+$AA$35*R1176,R1160,""),"")))</f>
        <v/>
      </c>
      <c r="T1160" s="259" t="str">
        <f t="shared" si="478"/>
        <v/>
      </c>
      <c r="U1160" s="259" t="str">
        <f t="shared" si="467"/>
        <v/>
      </c>
      <c r="V1160" s="39"/>
      <c r="W1160" s="39"/>
      <c r="Y1160" s="526"/>
      <c r="Z1160" s="5"/>
      <c r="AA1160" s="5"/>
      <c r="AB1160" s="5"/>
      <c r="AC1160" s="5"/>
      <c r="AD1160" s="5"/>
      <c r="AE1160" s="5"/>
      <c r="AF1160" s="5"/>
      <c r="AG1160" s="5"/>
      <c r="AH1160" s="5"/>
      <c r="AI1160" s="5"/>
      <c r="AJ1160" s="5"/>
      <c r="AK1160" s="5"/>
      <c r="AL1160" s="5"/>
      <c r="AM1160" s="5"/>
      <c r="AN1160" s="5"/>
      <c r="AO1160" s="481"/>
      <c r="AP1160" s="269"/>
      <c r="AQ1160" s="269"/>
      <c r="AR1160" s="600"/>
      <c r="AS1160" s="269"/>
      <c r="AT1160" s="598" t="str">
        <f t="shared" si="479"/>
        <v/>
      </c>
      <c r="AU1160" s="598" t="str">
        <f t="shared" si="479"/>
        <v/>
      </c>
      <c r="AV1160" s="269"/>
      <c r="AW1160" s="598" t="str">
        <f t="shared" si="468"/>
        <v/>
      </c>
      <c r="AX1160" s="598" t="str">
        <f t="shared" si="468"/>
        <v/>
      </c>
      <c r="AY1160" s="269"/>
      <c r="AZ1160" s="598" t="str">
        <f t="shared" si="469"/>
        <v/>
      </c>
      <c r="BA1160" s="598" t="str">
        <f t="shared" si="469"/>
        <v/>
      </c>
      <c r="BB1160" s="269"/>
      <c r="BC1160" s="598" t="str">
        <f t="shared" si="470"/>
        <v/>
      </c>
      <c r="BD1160" s="598" t="str">
        <f t="shared" si="470"/>
        <v/>
      </c>
      <c r="BE1160" s="269"/>
      <c r="BF1160" s="598" t="str">
        <f t="shared" si="471"/>
        <v/>
      </c>
      <c r="BG1160" s="598" t="str">
        <f t="shared" si="471"/>
        <v/>
      </c>
      <c r="BH1160" s="269"/>
      <c r="BI1160" s="598" t="str">
        <f t="shared" si="472"/>
        <v/>
      </c>
      <c r="BJ1160" s="598" t="str">
        <f t="shared" si="472"/>
        <v/>
      </c>
      <c r="BK1160" s="269"/>
      <c r="BL1160" s="598" t="str">
        <f t="shared" si="473"/>
        <v/>
      </c>
      <c r="BM1160" s="598" t="str">
        <f t="shared" si="473"/>
        <v/>
      </c>
      <c r="BN1160" s="269"/>
      <c r="BO1160" s="598" t="str">
        <f t="shared" si="474"/>
        <v/>
      </c>
      <c r="BP1160" s="598" t="str">
        <f t="shared" si="474"/>
        <v/>
      </c>
      <c r="BQ1160" s="269"/>
      <c r="BR1160" s="598" t="str">
        <f t="shared" si="475"/>
        <v/>
      </c>
      <c r="BS1160" s="598" t="str">
        <f t="shared" si="475"/>
        <v/>
      </c>
      <c r="BT1160" s="269"/>
      <c r="BU1160" s="598" t="str">
        <f t="shared" si="476"/>
        <v/>
      </c>
      <c r="BV1160" s="598" t="str">
        <f t="shared" si="476"/>
        <v/>
      </c>
      <c r="BW1160" s="269"/>
      <c r="BX1160" s="481"/>
    </row>
    <row r="1161" spans="1:76" s="2" customFormat="1" ht="14">
      <c r="A1161" s="159">
        <v>10</v>
      </c>
      <c r="B1161" s="301" t="str">
        <f t="shared" si="480"/>
        <v xml:space="preserve">: </v>
      </c>
      <c r="C1161" s="169"/>
      <c r="D1161" s="169"/>
      <c r="E1161" s="169"/>
      <c r="F1161" s="169"/>
      <c r="G1161" s="161"/>
      <c r="H1161" s="162"/>
      <c r="I1161" s="162"/>
      <c r="J1161" s="170"/>
      <c r="K1161" s="170"/>
      <c r="L1161" s="170"/>
      <c r="M1161" s="664"/>
      <c r="N1161" s="163"/>
      <c r="O1161" s="163"/>
      <c r="P1161" s="165"/>
      <c r="Q1161" s="365"/>
      <c r="R1161" s="259" t="str">
        <f t="shared" si="477"/>
        <v/>
      </c>
      <c r="S1161" s="260" t="str">
        <f>IF(R1161="","",IF(R1180="Y",T1161,IF(R1161&gt;=R1172-$AA$35*R1176,IF(R1161&lt;=R1172+$AA$35*R1176,R1161,""),"")))</f>
        <v/>
      </c>
      <c r="T1161" s="259" t="str">
        <f t="shared" si="478"/>
        <v/>
      </c>
      <c r="U1161" s="259" t="str">
        <f t="shared" si="467"/>
        <v/>
      </c>
      <c r="V1161" s="39"/>
      <c r="W1161" s="39"/>
      <c r="Y1161" s="526"/>
      <c r="Z1161" s="5"/>
      <c r="AA1161" s="5"/>
      <c r="AB1161" s="5"/>
      <c r="AC1161" s="5"/>
      <c r="AD1161" s="5"/>
      <c r="AE1161" s="5"/>
      <c r="AF1161" s="5"/>
      <c r="AG1161" s="5"/>
      <c r="AH1161" s="5"/>
      <c r="AI1161" s="5"/>
      <c r="AJ1161" s="5"/>
      <c r="AK1161" s="5"/>
      <c r="AL1161" s="5"/>
      <c r="AM1161" s="5"/>
      <c r="AN1161" s="5"/>
      <c r="AO1161" s="481"/>
      <c r="AP1161" s="269"/>
      <c r="AQ1161" s="269"/>
      <c r="AR1161" s="600"/>
      <c r="AS1161" s="269"/>
      <c r="AT1161" s="598" t="str">
        <f t="shared" si="479"/>
        <v/>
      </c>
      <c r="AU1161" s="598" t="str">
        <f t="shared" si="479"/>
        <v/>
      </c>
      <c r="AV1161" s="269"/>
      <c r="AW1161" s="598" t="str">
        <f t="shared" si="468"/>
        <v/>
      </c>
      <c r="AX1161" s="598" t="str">
        <f t="shared" si="468"/>
        <v/>
      </c>
      <c r="AY1161" s="269"/>
      <c r="AZ1161" s="598" t="str">
        <f t="shared" si="469"/>
        <v/>
      </c>
      <c r="BA1161" s="598" t="str">
        <f t="shared" si="469"/>
        <v/>
      </c>
      <c r="BB1161" s="269"/>
      <c r="BC1161" s="598" t="str">
        <f t="shared" si="470"/>
        <v/>
      </c>
      <c r="BD1161" s="598" t="str">
        <f t="shared" si="470"/>
        <v/>
      </c>
      <c r="BE1161" s="269"/>
      <c r="BF1161" s="598" t="str">
        <f t="shared" si="471"/>
        <v/>
      </c>
      <c r="BG1161" s="598" t="str">
        <f t="shared" si="471"/>
        <v/>
      </c>
      <c r="BH1161" s="269"/>
      <c r="BI1161" s="598" t="str">
        <f t="shared" si="472"/>
        <v/>
      </c>
      <c r="BJ1161" s="598" t="str">
        <f t="shared" si="472"/>
        <v/>
      </c>
      <c r="BK1161" s="269"/>
      <c r="BL1161" s="598" t="str">
        <f t="shared" si="473"/>
        <v/>
      </c>
      <c r="BM1161" s="598" t="str">
        <f t="shared" si="473"/>
        <v/>
      </c>
      <c r="BN1161" s="269"/>
      <c r="BO1161" s="598" t="str">
        <f t="shared" si="474"/>
        <v/>
      </c>
      <c r="BP1161" s="598" t="str">
        <f t="shared" si="474"/>
        <v/>
      </c>
      <c r="BQ1161" s="269"/>
      <c r="BR1161" s="598" t="str">
        <f t="shared" si="475"/>
        <v/>
      </c>
      <c r="BS1161" s="598" t="str">
        <f t="shared" si="475"/>
        <v/>
      </c>
      <c r="BT1161" s="269"/>
      <c r="BU1161" s="598" t="str">
        <f t="shared" si="476"/>
        <v/>
      </c>
      <c r="BV1161" s="598" t="str">
        <f t="shared" si="476"/>
        <v/>
      </c>
      <c r="BW1161" s="269"/>
      <c r="BX1161" s="481"/>
    </row>
    <row r="1162" spans="1:76" s="2" customFormat="1" ht="14">
      <c r="A1162" s="159">
        <v>11</v>
      </c>
      <c r="B1162" s="301" t="str">
        <f t="shared" si="480"/>
        <v xml:space="preserve">: </v>
      </c>
      <c r="C1162" s="168"/>
      <c r="D1162" s="162"/>
      <c r="E1162" s="162"/>
      <c r="F1162" s="169"/>
      <c r="G1162" s="161"/>
      <c r="H1162" s="162"/>
      <c r="I1162" s="162"/>
      <c r="J1162" s="170"/>
      <c r="K1162" s="170"/>
      <c r="L1162" s="170"/>
      <c r="M1162" s="664"/>
      <c r="N1162" s="163"/>
      <c r="O1162" s="163"/>
      <c r="P1162" s="165"/>
      <c r="Q1162" s="365"/>
      <c r="R1162" s="259" t="str">
        <f t="shared" si="477"/>
        <v/>
      </c>
      <c r="S1162" s="260" t="str">
        <f>IF(R1162="","",IF(R1180="Y",T1162,IF(R1162&gt;=R1172-$AA$35*R1176,IF(R1162&lt;=R1172+$AA$35*R1176,R1162,""),"")))</f>
        <v/>
      </c>
      <c r="T1162" s="259" t="str">
        <f t="shared" si="478"/>
        <v/>
      </c>
      <c r="U1162" s="259" t="str">
        <f t="shared" si="467"/>
        <v/>
      </c>
      <c r="V1162" s="39"/>
      <c r="W1162" s="39"/>
      <c r="Y1162" s="526"/>
      <c r="Z1162" s="5"/>
      <c r="AA1162" s="5"/>
      <c r="AB1162" s="5"/>
      <c r="AC1162" s="5"/>
      <c r="AD1162" s="5"/>
      <c r="AE1162" s="5"/>
      <c r="AF1162" s="5"/>
      <c r="AG1162" s="5"/>
      <c r="AH1162" s="5"/>
      <c r="AI1162" s="5"/>
      <c r="AJ1162" s="5"/>
      <c r="AK1162" s="5"/>
      <c r="AL1162" s="5"/>
      <c r="AM1162" s="5"/>
      <c r="AN1162" s="5"/>
      <c r="AO1162" s="481"/>
      <c r="AP1162" s="269"/>
      <c r="AQ1162" s="269"/>
      <c r="AR1162" s="600"/>
      <c r="AS1162" s="269"/>
      <c r="AT1162" s="598" t="str">
        <f t="shared" si="479"/>
        <v/>
      </c>
      <c r="AU1162" s="598" t="str">
        <f t="shared" si="479"/>
        <v/>
      </c>
      <c r="AV1162" s="269"/>
      <c r="AW1162" s="598" t="str">
        <f t="shared" si="468"/>
        <v/>
      </c>
      <c r="AX1162" s="598" t="str">
        <f t="shared" si="468"/>
        <v/>
      </c>
      <c r="AY1162" s="269"/>
      <c r="AZ1162" s="598" t="str">
        <f t="shared" si="469"/>
        <v/>
      </c>
      <c r="BA1162" s="598" t="str">
        <f t="shared" si="469"/>
        <v/>
      </c>
      <c r="BB1162" s="269"/>
      <c r="BC1162" s="598" t="str">
        <f t="shared" si="470"/>
        <v/>
      </c>
      <c r="BD1162" s="598" t="str">
        <f t="shared" si="470"/>
        <v/>
      </c>
      <c r="BE1162" s="269"/>
      <c r="BF1162" s="598" t="str">
        <f t="shared" si="471"/>
        <v/>
      </c>
      <c r="BG1162" s="598" t="str">
        <f t="shared" si="471"/>
        <v/>
      </c>
      <c r="BH1162" s="269"/>
      <c r="BI1162" s="598" t="str">
        <f t="shared" si="472"/>
        <v/>
      </c>
      <c r="BJ1162" s="598" t="str">
        <f t="shared" si="472"/>
        <v/>
      </c>
      <c r="BK1162" s="269"/>
      <c r="BL1162" s="598" t="str">
        <f t="shared" si="473"/>
        <v/>
      </c>
      <c r="BM1162" s="598" t="str">
        <f t="shared" si="473"/>
        <v/>
      </c>
      <c r="BN1162" s="269"/>
      <c r="BO1162" s="598" t="str">
        <f t="shared" si="474"/>
        <v/>
      </c>
      <c r="BP1162" s="598" t="str">
        <f t="shared" si="474"/>
        <v/>
      </c>
      <c r="BQ1162" s="269"/>
      <c r="BR1162" s="598" t="str">
        <f t="shared" si="475"/>
        <v/>
      </c>
      <c r="BS1162" s="598" t="str">
        <f t="shared" si="475"/>
        <v/>
      </c>
      <c r="BT1162" s="269"/>
      <c r="BU1162" s="598" t="str">
        <f t="shared" si="476"/>
        <v/>
      </c>
      <c r="BV1162" s="598" t="str">
        <f t="shared" si="476"/>
        <v/>
      </c>
      <c r="BW1162" s="269"/>
      <c r="BX1162" s="481"/>
    </row>
    <row r="1163" spans="1:76" s="2" customFormat="1" ht="14">
      <c r="A1163" s="159">
        <v>12</v>
      </c>
      <c r="B1163" s="301" t="str">
        <f t="shared" si="480"/>
        <v xml:space="preserve">: </v>
      </c>
      <c r="C1163" s="169"/>
      <c r="D1163" s="169"/>
      <c r="E1163" s="169"/>
      <c r="F1163" s="169"/>
      <c r="G1163" s="161"/>
      <c r="H1163" s="162"/>
      <c r="I1163" s="162"/>
      <c r="J1163" s="170"/>
      <c r="K1163" s="170"/>
      <c r="L1163" s="170"/>
      <c r="M1163" s="664"/>
      <c r="N1163" s="163"/>
      <c r="O1163" s="163"/>
      <c r="P1163" s="165"/>
      <c r="Q1163" s="365"/>
      <c r="R1163" s="259" t="str">
        <f t="shared" si="477"/>
        <v/>
      </c>
      <c r="S1163" s="260" t="str">
        <f>IF(R1163="","",IF(R1180="Y",T1163,IF(R1163&gt;=R1172-$AA$35*R1176,IF(R1163&lt;=R1172+$AA$35*R1176,R1163,""),"")))</f>
        <v/>
      </c>
      <c r="T1163" s="259" t="str">
        <f t="shared" si="478"/>
        <v/>
      </c>
      <c r="U1163" s="259" t="str">
        <f t="shared" si="467"/>
        <v/>
      </c>
      <c r="V1163" s="39"/>
      <c r="W1163" s="39"/>
      <c r="Y1163" s="526"/>
      <c r="Z1163" s="5"/>
      <c r="AA1163" s="5"/>
      <c r="AB1163" s="5"/>
      <c r="AC1163" s="5"/>
      <c r="AD1163" s="5"/>
      <c r="AE1163" s="5"/>
      <c r="AF1163" s="5"/>
      <c r="AG1163" s="5"/>
      <c r="AH1163" s="5"/>
      <c r="AI1163" s="5"/>
      <c r="AJ1163" s="5"/>
      <c r="AK1163" s="5"/>
      <c r="AL1163" s="5"/>
      <c r="AM1163" s="5"/>
      <c r="AN1163" s="5"/>
      <c r="AO1163" s="481"/>
      <c r="AP1163" s="269"/>
      <c r="AQ1163" s="269"/>
      <c r="AR1163" s="600"/>
      <c r="AS1163" s="269"/>
      <c r="AT1163" s="598" t="str">
        <f t="shared" si="479"/>
        <v/>
      </c>
      <c r="AU1163" s="598" t="str">
        <f t="shared" si="479"/>
        <v/>
      </c>
      <c r="AV1163" s="269"/>
      <c r="AW1163" s="598" t="str">
        <f t="shared" si="468"/>
        <v/>
      </c>
      <c r="AX1163" s="598" t="str">
        <f t="shared" si="468"/>
        <v/>
      </c>
      <c r="AY1163" s="269"/>
      <c r="AZ1163" s="598" t="str">
        <f t="shared" si="469"/>
        <v/>
      </c>
      <c r="BA1163" s="598" t="str">
        <f t="shared" si="469"/>
        <v/>
      </c>
      <c r="BB1163" s="269"/>
      <c r="BC1163" s="598" t="str">
        <f t="shared" si="470"/>
        <v/>
      </c>
      <c r="BD1163" s="598" t="str">
        <f t="shared" si="470"/>
        <v/>
      </c>
      <c r="BE1163" s="269"/>
      <c r="BF1163" s="598" t="str">
        <f t="shared" si="471"/>
        <v/>
      </c>
      <c r="BG1163" s="598" t="str">
        <f t="shared" si="471"/>
        <v/>
      </c>
      <c r="BH1163" s="269"/>
      <c r="BI1163" s="598" t="str">
        <f t="shared" si="472"/>
        <v/>
      </c>
      <c r="BJ1163" s="598" t="str">
        <f t="shared" si="472"/>
        <v/>
      </c>
      <c r="BK1163" s="269"/>
      <c r="BL1163" s="598" t="str">
        <f t="shared" si="473"/>
        <v/>
      </c>
      <c r="BM1163" s="598" t="str">
        <f t="shared" si="473"/>
        <v/>
      </c>
      <c r="BN1163" s="269"/>
      <c r="BO1163" s="598" t="str">
        <f t="shared" si="474"/>
        <v/>
      </c>
      <c r="BP1163" s="598" t="str">
        <f t="shared" si="474"/>
        <v/>
      </c>
      <c r="BQ1163" s="269"/>
      <c r="BR1163" s="598" t="str">
        <f t="shared" si="475"/>
        <v/>
      </c>
      <c r="BS1163" s="598" t="str">
        <f t="shared" si="475"/>
        <v/>
      </c>
      <c r="BT1163" s="269"/>
      <c r="BU1163" s="598" t="str">
        <f t="shared" si="476"/>
        <v/>
      </c>
      <c r="BV1163" s="598" t="str">
        <f t="shared" si="476"/>
        <v/>
      </c>
      <c r="BW1163" s="269"/>
      <c r="BX1163" s="481"/>
    </row>
    <row r="1164" spans="1:76" s="2" customFormat="1" ht="14">
      <c r="A1164" s="159">
        <v>13</v>
      </c>
      <c r="B1164" s="301" t="str">
        <f t="shared" si="480"/>
        <v xml:space="preserve">: </v>
      </c>
      <c r="C1164" s="169"/>
      <c r="D1164" s="169"/>
      <c r="E1164" s="169"/>
      <c r="F1164" s="169"/>
      <c r="G1164" s="161"/>
      <c r="H1164" s="162"/>
      <c r="I1164" s="162"/>
      <c r="J1164" s="170"/>
      <c r="K1164" s="170"/>
      <c r="L1164" s="170"/>
      <c r="M1164" s="664"/>
      <c r="N1164" s="163"/>
      <c r="O1164" s="163"/>
      <c r="P1164" s="165"/>
      <c r="Q1164" s="365"/>
      <c r="R1164" s="259" t="str">
        <f t="shared" si="477"/>
        <v/>
      </c>
      <c r="S1164" s="260" t="str">
        <f>IF(R1164="","",IF(R1180="Y",T1164,IF(R1164&gt;=R1172-$AA$35*R1176,IF(R1164&lt;=R1172+$AA$35*R1176,R1164,""),"")))</f>
        <v/>
      </c>
      <c r="T1164" s="259" t="str">
        <f t="shared" si="478"/>
        <v/>
      </c>
      <c r="U1164" s="259" t="str">
        <f t="shared" si="467"/>
        <v/>
      </c>
      <c r="V1164" s="39"/>
      <c r="W1164" s="39"/>
      <c r="Y1164" s="526"/>
      <c r="Z1164" s="5"/>
      <c r="AA1164" s="5"/>
      <c r="AB1164" s="5"/>
      <c r="AC1164" s="5"/>
      <c r="AD1164" s="5"/>
      <c r="AE1164" s="5"/>
      <c r="AF1164" s="5"/>
      <c r="AG1164" s="5"/>
      <c r="AH1164" s="5"/>
      <c r="AI1164" s="5"/>
      <c r="AJ1164" s="5"/>
      <c r="AK1164" s="5"/>
      <c r="AL1164" s="5"/>
      <c r="AM1164" s="5"/>
      <c r="AN1164" s="5"/>
      <c r="AO1164" s="481"/>
      <c r="AP1164" s="269"/>
      <c r="AQ1164" s="269"/>
      <c r="AR1164" s="600"/>
      <c r="AS1164" s="269"/>
      <c r="AT1164" s="598" t="str">
        <f t="shared" si="479"/>
        <v/>
      </c>
      <c r="AU1164" s="598" t="str">
        <f t="shared" si="479"/>
        <v/>
      </c>
      <c r="AV1164" s="269"/>
      <c r="AW1164" s="598" t="str">
        <f t="shared" si="468"/>
        <v/>
      </c>
      <c r="AX1164" s="598" t="str">
        <f t="shared" si="468"/>
        <v/>
      </c>
      <c r="AY1164" s="269"/>
      <c r="AZ1164" s="598" t="str">
        <f t="shared" si="469"/>
        <v/>
      </c>
      <c r="BA1164" s="598" t="str">
        <f t="shared" si="469"/>
        <v/>
      </c>
      <c r="BB1164" s="269"/>
      <c r="BC1164" s="598" t="str">
        <f t="shared" si="470"/>
        <v/>
      </c>
      <c r="BD1164" s="598" t="str">
        <f t="shared" si="470"/>
        <v/>
      </c>
      <c r="BE1164" s="269"/>
      <c r="BF1164" s="598" t="str">
        <f t="shared" si="471"/>
        <v/>
      </c>
      <c r="BG1164" s="598" t="str">
        <f t="shared" si="471"/>
        <v/>
      </c>
      <c r="BH1164" s="269"/>
      <c r="BI1164" s="598" t="str">
        <f t="shared" si="472"/>
        <v/>
      </c>
      <c r="BJ1164" s="598" t="str">
        <f t="shared" si="472"/>
        <v/>
      </c>
      <c r="BK1164" s="269"/>
      <c r="BL1164" s="598" t="str">
        <f t="shared" si="473"/>
        <v/>
      </c>
      <c r="BM1164" s="598" t="str">
        <f t="shared" si="473"/>
        <v/>
      </c>
      <c r="BN1164" s="269"/>
      <c r="BO1164" s="598" t="str">
        <f t="shared" si="474"/>
        <v/>
      </c>
      <c r="BP1164" s="598" t="str">
        <f t="shared" si="474"/>
        <v/>
      </c>
      <c r="BQ1164" s="269"/>
      <c r="BR1164" s="598" t="str">
        <f t="shared" si="475"/>
        <v/>
      </c>
      <c r="BS1164" s="598" t="str">
        <f t="shared" si="475"/>
        <v/>
      </c>
      <c r="BT1164" s="269"/>
      <c r="BU1164" s="598" t="str">
        <f t="shared" si="476"/>
        <v/>
      </c>
      <c r="BV1164" s="598" t="str">
        <f t="shared" si="476"/>
        <v/>
      </c>
      <c r="BW1164" s="269"/>
      <c r="BX1164" s="481"/>
    </row>
    <row r="1165" spans="1:76" s="2" customFormat="1" ht="14">
      <c r="A1165" s="159">
        <v>14</v>
      </c>
      <c r="B1165" s="301" t="str">
        <f t="shared" si="480"/>
        <v xml:space="preserve">: </v>
      </c>
      <c r="C1165" s="169"/>
      <c r="D1165" s="169"/>
      <c r="E1165" s="169"/>
      <c r="F1165" s="169"/>
      <c r="G1165" s="161"/>
      <c r="H1165" s="162"/>
      <c r="I1165" s="162"/>
      <c r="J1165" s="170"/>
      <c r="K1165" s="170"/>
      <c r="L1165" s="170"/>
      <c r="M1165" s="664"/>
      <c r="N1165" s="163"/>
      <c r="O1165" s="163"/>
      <c r="P1165" s="165"/>
      <c r="Q1165" s="365"/>
      <c r="R1165" s="259" t="str">
        <f t="shared" si="477"/>
        <v/>
      </c>
      <c r="S1165" s="260" t="str">
        <f>IF(R1165="","",IF(R1180="Y",T1165,IF(R1165&gt;=R1172-$AA$35*R1176,IF(R1165&lt;=R1172+$AA$35*R1176,R1165,""),"")))</f>
        <v/>
      </c>
      <c r="T1165" s="259" t="str">
        <f t="shared" si="478"/>
        <v/>
      </c>
      <c r="U1165" s="259" t="str">
        <f t="shared" si="467"/>
        <v/>
      </c>
      <c r="V1165" s="39"/>
      <c r="W1165" s="39"/>
      <c r="Y1165" s="526"/>
      <c r="Z1165" s="5"/>
      <c r="AA1165" s="5"/>
      <c r="AB1165" s="5"/>
      <c r="AC1165" s="5"/>
      <c r="AD1165" s="5"/>
      <c r="AE1165" s="5"/>
      <c r="AF1165" s="5"/>
      <c r="AG1165" s="5"/>
      <c r="AH1165" s="5"/>
      <c r="AI1165" s="5"/>
      <c r="AJ1165" s="5"/>
      <c r="AK1165" s="5"/>
      <c r="AL1165" s="5"/>
      <c r="AM1165" s="5"/>
      <c r="AN1165" s="5"/>
      <c r="AO1165" s="481"/>
      <c r="AP1165" s="269"/>
      <c r="AQ1165" s="269"/>
      <c r="AR1165" s="600"/>
      <c r="AS1165" s="269"/>
      <c r="AT1165" s="598" t="str">
        <f t="shared" si="479"/>
        <v/>
      </c>
      <c r="AU1165" s="598" t="str">
        <f t="shared" si="479"/>
        <v/>
      </c>
      <c r="AV1165" s="269"/>
      <c r="AW1165" s="598" t="str">
        <f t="shared" si="468"/>
        <v/>
      </c>
      <c r="AX1165" s="598" t="str">
        <f t="shared" si="468"/>
        <v/>
      </c>
      <c r="AY1165" s="269"/>
      <c r="AZ1165" s="598" t="str">
        <f t="shared" si="469"/>
        <v/>
      </c>
      <c r="BA1165" s="598" t="str">
        <f t="shared" si="469"/>
        <v/>
      </c>
      <c r="BB1165" s="269"/>
      <c r="BC1165" s="598" t="str">
        <f t="shared" si="470"/>
        <v/>
      </c>
      <c r="BD1165" s="598" t="str">
        <f t="shared" si="470"/>
        <v/>
      </c>
      <c r="BE1165" s="269"/>
      <c r="BF1165" s="598" t="str">
        <f t="shared" si="471"/>
        <v/>
      </c>
      <c r="BG1165" s="598" t="str">
        <f t="shared" si="471"/>
        <v/>
      </c>
      <c r="BH1165" s="269"/>
      <c r="BI1165" s="598" t="str">
        <f t="shared" si="472"/>
        <v/>
      </c>
      <c r="BJ1165" s="598" t="str">
        <f t="shared" si="472"/>
        <v/>
      </c>
      <c r="BK1165" s="269"/>
      <c r="BL1165" s="598" t="str">
        <f t="shared" si="473"/>
        <v/>
      </c>
      <c r="BM1165" s="598" t="str">
        <f t="shared" si="473"/>
        <v/>
      </c>
      <c r="BN1165" s="269"/>
      <c r="BO1165" s="598" t="str">
        <f t="shared" si="474"/>
        <v/>
      </c>
      <c r="BP1165" s="598" t="str">
        <f t="shared" si="474"/>
        <v/>
      </c>
      <c r="BQ1165" s="269"/>
      <c r="BR1165" s="598" t="str">
        <f t="shared" si="475"/>
        <v/>
      </c>
      <c r="BS1165" s="598" t="str">
        <f t="shared" si="475"/>
        <v/>
      </c>
      <c r="BT1165" s="269"/>
      <c r="BU1165" s="598" t="str">
        <f t="shared" si="476"/>
        <v/>
      </c>
      <c r="BV1165" s="598" t="str">
        <f t="shared" si="476"/>
        <v/>
      </c>
      <c r="BW1165" s="269"/>
      <c r="BX1165" s="481"/>
    </row>
    <row r="1166" spans="1:76" s="2" customFormat="1" ht="14">
      <c r="A1166" s="159">
        <v>15</v>
      </c>
      <c r="B1166" s="301" t="str">
        <f t="shared" si="480"/>
        <v xml:space="preserve">: </v>
      </c>
      <c r="C1166" s="169"/>
      <c r="D1166" s="169"/>
      <c r="E1166" s="169"/>
      <c r="F1166" s="169"/>
      <c r="G1166" s="161"/>
      <c r="H1166" s="162"/>
      <c r="I1166" s="162"/>
      <c r="J1166" s="170"/>
      <c r="K1166" s="170"/>
      <c r="L1166" s="170"/>
      <c r="M1166" s="664"/>
      <c r="N1166" s="163"/>
      <c r="O1166" s="163"/>
      <c r="P1166" s="165"/>
      <c r="Q1166" s="365"/>
      <c r="R1166" s="259" t="str">
        <f t="shared" si="477"/>
        <v/>
      </c>
      <c r="S1166" s="260" t="str">
        <f>IF(R1166="","",IF(R1180="Y",T1166,IF(R1166&gt;=R1172-$AA$35*R1176,IF(R1166&lt;=R1172+$AA$35*R1176,R1166,""),"")))</f>
        <v/>
      </c>
      <c r="T1166" s="259" t="str">
        <f t="shared" si="478"/>
        <v/>
      </c>
      <c r="U1166" s="259" t="str">
        <f t="shared" si="467"/>
        <v/>
      </c>
      <c r="V1166" s="39"/>
      <c r="W1166" s="39"/>
      <c r="Y1166" s="526"/>
      <c r="Z1166" s="5"/>
      <c r="AA1166" s="5"/>
      <c r="AB1166" s="5"/>
      <c r="AC1166" s="5"/>
      <c r="AD1166" s="5"/>
      <c r="AE1166" s="5"/>
      <c r="AF1166" s="5"/>
      <c r="AG1166" s="5"/>
      <c r="AH1166" s="5"/>
      <c r="AI1166" s="5"/>
      <c r="AJ1166" s="5"/>
      <c r="AK1166" s="5"/>
      <c r="AL1166" s="5"/>
      <c r="AM1166" s="5"/>
      <c r="AN1166" s="5"/>
      <c r="AO1166" s="481"/>
      <c r="AP1166" s="269"/>
      <c r="AQ1166" s="269"/>
      <c r="AR1166" s="600"/>
      <c r="AS1166" s="269"/>
      <c r="AT1166" s="598" t="str">
        <f t="shared" si="479"/>
        <v/>
      </c>
      <c r="AU1166" s="598" t="str">
        <f t="shared" si="479"/>
        <v/>
      </c>
      <c r="AV1166" s="269"/>
      <c r="AW1166" s="598" t="str">
        <f t="shared" si="468"/>
        <v/>
      </c>
      <c r="AX1166" s="598" t="str">
        <f t="shared" si="468"/>
        <v/>
      </c>
      <c r="AY1166" s="269"/>
      <c r="AZ1166" s="598" t="str">
        <f t="shared" si="469"/>
        <v/>
      </c>
      <c r="BA1166" s="598" t="str">
        <f t="shared" si="469"/>
        <v/>
      </c>
      <c r="BB1166" s="269"/>
      <c r="BC1166" s="598" t="str">
        <f t="shared" si="470"/>
        <v/>
      </c>
      <c r="BD1166" s="598" t="str">
        <f t="shared" si="470"/>
        <v/>
      </c>
      <c r="BE1166" s="269"/>
      <c r="BF1166" s="598" t="str">
        <f t="shared" si="471"/>
        <v/>
      </c>
      <c r="BG1166" s="598" t="str">
        <f t="shared" si="471"/>
        <v/>
      </c>
      <c r="BH1166" s="269"/>
      <c r="BI1166" s="598" t="str">
        <f t="shared" si="472"/>
        <v/>
      </c>
      <c r="BJ1166" s="598" t="str">
        <f t="shared" si="472"/>
        <v/>
      </c>
      <c r="BK1166" s="269"/>
      <c r="BL1166" s="598" t="str">
        <f t="shared" si="473"/>
        <v/>
      </c>
      <c r="BM1166" s="598" t="str">
        <f t="shared" si="473"/>
        <v/>
      </c>
      <c r="BN1166" s="269"/>
      <c r="BO1166" s="598" t="str">
        <f t="shared" si="474"/>
        <v/>
      </c>
      <c r="BP1166" s="598" t="str">
        <f t="shared" si="474"/>
        <v/>
      </c>
      <c r="BQ1166" s="269"/>
      <c r="BR1166" s="598" t="str">
        <f t="shared" si="475"/>
        <v/>
      </c>
      <c r="BS1166" s="598" t="str">
        <f t="shared" si="475"/>
        <v/>
      </c>
      <c r="BT1166" s="269"/>
      <c r="BU1166" s="598" t="str">
        <f t="shared" si="476"/>
        <v/>
      </c>
      <c r="BV1166" s="598" t="str">
        <f t="shared" si="476"/>
        <v/>
      </c>
      <c r="BW1166" s="269"/>
      <c r="BX1166" s="481"/>
    </row>
    <row r="1167" spans="1:76" s="2" customFormat="1" ht="14">
      <c r="A1167" s="159">
        <v>16</v>
      </c>
      <c r="B1167" s="301" t="str">
        <f t="shared" si="480"/>
        <v xml:space="preserve">: </v>
      </c>
      <c r="C1167" s="169"/>
      <c r="D1167" s="169"/>
      <c r="E1167" s="169"/>
      <c r="F1167" s="169"/>
      <c r="G1167" s="161"/>
      <c r="H1167" s="162"/>
      <c r="I1167" s="162"/>
      <c r="J1167" s="170"/>
      <c r="K1167" s="170"/>
      <c r="L1167" s="170"/>
      <c r="M1167" s="664"/>
      <c r="N1167" s="163"/>
      <c r="O1167" s="163"/>
      <c r="P1167" s="165"/>
      <c r="Q1167" s="365"/>
      <c r="R1167" s="259" t="str">
        <f t="shared" si="477"/>
        <v/>
      </c>
      <c r="S1167" s="260" t="str">
        <f>IF(R1167="","",IF(R1180="Y",T1167,IF(R1167&gt;=R1172-$AA$35*R1176,IF(R1167&lt;=R1172+$AA$35*R1176,R1167,""),"")))</f>
        <v/>
      </c>
      <c r="T1167" s="259" t="str">
        <f t="shared" si="478"/>
        <v/>
      </c>
      <c r="U1167" s="259" t="str">
        <f t="shared" si="467"/>
        <v/>
      </c>
      <c r="V1167" s="39"/>
      <c r="W1167" s="39"/>
      <c r="Y1167" s="526"/>
      <c r="Z1167" s="5"/>
      <c r="AA1167" s="5"/>
      <c r="AB1167" s="5"/>
      <c r="AC1167" s="5"/>
      <c r="AD1167" s="5"/>
      <c r="AE1167" s="5"/>
      <c r="AF1167" s="5"/>
      <c r="AG1167" s="5"/>
      <c r="AH1167" s="5"/>
      <c r="AI1167" s="5"/>
      <c r="AJ1167" s="5"/>
      <c r="AK1167" s="5"/>
      <c r="AL1167" s="5"/>
      <c r="AM1167" s="5"/>
      <c r="AN1167" s="5"/>
      <c r="AO1167" s="481"/>
      <c r="AP1167" s="269"/>
      <c r="AQ1167" s="269"/>
      <c r="AR1167" s="600"/>
      <c r="AS1167" s="269"/>
      <c r="AT1167" s="598" t="str">
        <f t="shared" si="479"/>
        <v/>
      </c>
      <c r="AU1167" s="598" t="str">
        <f t="shared" si="479"/>
        <v/>
      </c>
      <c r="AV1167" s="269"/>
      <c r="AW1167" s="598" t="str">
        <f t="shared" si="468"/>
        <v/>
      </c>
      <c r="AX1167" s="598" t="str">
        <f t="shared" si="468"/>
        <v/>
      </c>
      <c r="AY1167" s="269"/>
      <c r="AZ1167" s="598" t="str">
        <f t="shared" si="469"/>
        <v/>
      </c>
      <c r="BA1167" s="598" t="str">
        <f t="shared" si="469"/>
        <v/>
      </c>
      <c r="BB1167" s="269"/>
      <c r="BC1167" s="598" t="str">
        <f t="shared" si="470"/>
        <v/>
      </c>
      <c r="BD1167" s="598" t="str">
        <f t="shared" si="470"/>
        <v/>
      </c>
      <c r="BE1167" s="269"/>
      <c r="BF1167" s="598" t="str">
        <f t="shared" si="471"/>
        <v/>
      </c>
      <c r="BG1167" s="598" t="str">
        <f t="shared" si="471"/>
        <v/>
      </c>
      <c r="BH1167" s="269"/>
      <c r="BI1167" s="598" t="str">
        <f t="shared" si="472"/>
        <v/>
      </c>
      <c r="BJ1167" s="598" t="str">
        <f t="shared" si="472"/>
        <v/>
      </c>
      <c r="BK1167" s="269"/>
      <c r="BL1167" s="598" t="str">
        <f t="shared" si="473"/>
        <v/>
      </c>
      <c r="BM1167" s="598" t="str">
        <f t="shared" si="473"/>
        <v/>
      </c>
      <c r="BN1167" s="269"/>
      <c r="BO1167" s="598" t="str">
        <f t="shared" si="474"/>
        <v/>
      </c>
      <c r="BP1167" s="598" t="str">
        <f t="shared" si="474"/>
        <v/>
      </c>
      <c r="BQ1167" s="269"/>
      <c r="BR1167" s="598" t="str">
        <f t="shared" si="475"/>
        <v/>
      </c>
      <c r="BS1167" s="598" t="str">
        <f t="shared" si="475"/>
        <v/>
      </c>
      <c r="BT1167" s="269"/>
      <c r="BU1167" s="598" t="str">
        <f t="shared" si="476"/>
        <v/>
      </c>
      <c r="BV1167" s="598" t="str">
        <f t="shared" si="476"/>
        <v/>
      </c>
      <c r="BW1167" s="269"/>
      <c r="BX1167" s="481"/>
    </row>
    <row r="1168" spans="1:76" s="2" customFormat="1" ht="14">
      <c r="A1168" s="159">
        <v>17</v>
      </c>
      <c r="B1168" s="301" t="str">
        <f t="shared" si="480"/>
        <v xml:space="preserve">: </v>
      </c>
      <c r="C1168" s="168"/>
      <c r="D1168" s="162"/>
      <c r="E1168" s="162"/>
      <c r="F1168" s="169"/>
      <c r="G1168" s="161"/>
      <c r="H1168" s="162"/>
      <c r="I1168" s="162"/>
      <c r="J1168" s="170"/>
      <c r="K1168" s="170"/>
      <c r="L1168" s="170"/>
      <c r="M1168" s="664"/>
      <c r="N1168" s="163"/>
      <c r="O1168" s="163"/>
      <c r="P1168" s="165"/>
      <c r="Q1168" s="365"/>
      <c r="R1168" s="259" t="str">
        <f t="shared" si="477"/>
        <v/>
      </c>
      <c r="S1168" s="260" t="str">
        <f>IF(R1168="","",IF(R1180="Y",T1168,IF(R1168&gt;=R1172-$AA$35*R1176,IF(R1168&lt;=R1172+$AA$35*R1176,R1168,""),"")))</f>
        <v/>
      </c>
      <c r="T1168" s="259" t="str">
        <f t="shared" si="478"/>
        <v/>
      </c>
      <c r="U1168" s="259" t="str">
        <f t="shared" si="467"/>
        <v/>
      </c>
      <c r="V1168" s="39"/>
      <c r="W1168" s="39"/>
      <c r="Y1168" s="526"/>
      <c r="Z1168" s="5"/>
      <c r="AA1168" s="5"/>
      <c r="AB1168" s="5"/>
      <c r="AC1168" s="5"/>
      <c r="AD1168" s="5"/>
      <c r="AE1168" s="5"/>
      <c r="AF1168" s="5"/>
      <c r="AG1168" s="5"/>
      <c r="AH1168" s="5"/>
      <c r="AI1168" s="5"/>
      <c r="AJ1168" s="5"/>
      <c r="AK1168" s="5"/>
      <c r="AL1168" s="5"/>
      <c r="AM1168" s="5"/>
      <c r="AN1168" s="5"/>
      <c r="AO1168" s="481"/>
      <c r="AP1168" s="269"/>
      <c r="AQ1168" s="269"/>
      <c r="AR1168" s="600"/>
      <c r="AS1168" s="269"/>
      <c r="AT1168" s="598" t="str">
        <f t="shared" si="479"/>
        <v/>
      </c>
      <c r="AU1168" s="598" t="str">
        <f t="shared" si="479"/>
        <v/>
      </c>
      <c r="AV1168" s="269"/>
      <c r="AW1168" s="598" t="str">
        <f t="shared" si="468"/>
        <v/>
      </c>
      <c r="AX1168" s="598" t="str">
        <f t="shared" si="468"/>
        <v/>
      </c>
      <c r="AY1168" s="269"/>
      <c r="AZ1168" s="598" t="str">
        <f t="shared" si="469"/>
        <v/>
      </c>
      <c r="BA1168" s="598" t="str">
        <f t="shared" si="469"/>
        <v/>
      </c>
      <c r="BB1168" s="269"/>
      <c r="BC1168" s="598" t="str">
        <f t="shared" si="470"/>
        <v/>
      </c>
      <c r="BD1168" s="598" t="str">
        <f t="shared" si="470"/>
        <v/>
      </c>
      <c r="BE1168" s="269"/>
      <c r="BF1168" s="598" t="str">
        <f t="shared" si="471"/>
        <v/>
      </c>
      <c r="BG1168" s="598" t="str">
        <f t="shared" si="471"/>
        <v/>
      </c>
      <c r="BH1168" s="269"/>
      <c r="BI1168" s="598" t="str">
        <f t="shared" si="472"/>
        <v/>
      </c>
      <c r="BJ1168" s="598" t="str">
        <f t="shared" si="472"/>
        <v/>
      </c>
      <c r="BK1168" s="269"/>
      <c r="BL1168" s="598" t="str">
        <f t="shared" si="473"/>
        <v/>
      </c>
      <c r="BM1168" s="598" t="str">
        <f t="shared" si="473"/>
        <v/>
      </c>
      <c r="BN1168" s="269"/>
      <c r="BO1168" s="598" t="str">
        <f t="shared" si="474"/>
        <v/>
      </c>
      <c r="BP1168" s="598" t="str">
        <f t="shared" si="474"/>
        <v/>
      </c>
      <c r="BQ1168" s="269"/>
      <c r="BR1168" s="598" t="str">
        <f t="shared" si="475"/>
        <v/>
      </c>
      <c r="BS1168" s="598" t="str">
        <f t="shared" si="475"/>
        <v/>
      </c>
      <c r="BT1168" s="269"/>
      <c r="BU1168" s="598" t="str">
        <f t="shared" si="476"/>
        <v/>
      </c>
      <c r="BV1168" s="598" t="str">
        <f t="shared" si="476"/>
        <v/>
      </c>
      <c r="BW1168" s="269"/>
      <c r="BX1168" s="481"/>
    </row>
    <row r="1169" spans="1:76" s="2" customFormat="1" ht="14">
      <c r="A1169" s="159">
        <v>18</v>
      </c>
      <c r="B1169" s="301" t="str">
        <f t="shared" si="480"/>
        <v xml:space="preserve">: </v>
      </c>
      <c r="C1169" s="168"/>
      <c r="D1169" s="162"/>
      <c r="E1169" s="162"/>
      <c r="F1169" s="169"/>
      <c r="G1169" s="161"/>
      <c r="H1169" s="162"/>
      <c r="I1169" s="162"/>
      <c r="J1169" s="170"/>
      <c r="K1169" s="170"/>
      <c r="L1169" s="170"/>
      <c r="M1169" s="664"/>
      <c r="N1169" s="163"/>
      <c r="O1169" s="163"/>
      <c r="P1169" s="165"/>
      <c r="Q1169" s="365"/>
      <c r="R1169" s="259" t="str">
        <f t="shared" si="477"/>
        <v/>
      </c>
      <c r="S1169" s="260" t="str">
        <f>IF(R1169="","",IF(R1180="Y",T1169,IF(R1169&gt;=R1172-$AA$35*R1176,IF(R1169&lt;=R1172+$AA$35*R1176,R1169,""),"")))</f>
        <v/>
      </c>
      <c r="T1169" s="259" t="str">
        <f t="shared" si="478"/>
        <v/>
      </c>
      <c r="U1169" s="259" t="str">
        <f t="shared" si="467"/>
        <v/>
      </c>
      <c r="V1169" s="39"/>
      <c r="W1169" s="39"/>
      <c r="Y1169" s="526"/>
      <c r="Z1169" s="5"/>
      <c r="AA1169" s="5"/>
      <c r="AB1169" s="5"/>
      <c r="AC1169" s="5"/>
      <c r="AD1169" s="5"/>
      <c r="AE1169" s="5"/>
      <c r="AF1169" s="5"/>
      <c r="AG1169" s="5"/>
      <c r="AH1169" s="5"/>
      <c r="AI1169" s="5"/>
      <c r="AJ1169" s="5"/>
      <c r="AK1169" s="5"/>
      <c r="AL1169" s="5"/>
      <c r="AM1169" s="5"/>
      <c r="AN1169" s="5"/>
      <c r="AO1169" s="481"/>
      <c r="AP1169" s="269"/>
      <c r="AQ1169" s="269"/>
      <c r="AR1169" s="600"/>
      <c r="AS1169" s="269"/>
      <c r="AT1169" s="598" t="str">
        <f t="shared" si="479"/>
        <v/>
      </c>
      <c r="AU1169" s="598" t="str">
        <f t="shared" si="479"/>
        <v/>
      </c>
      <c r="AV1169" s="269"/>
      <c r="AW1169" s="598" t="str">
        <f t="shared" si="468"/>
        <v/>
      </c>
      <c r="AX1169" s="598" t="str">
        <f t="shared" si="468"/>
        <v/>
      </c>
      <c r="AY1169" s="269"/>
      <c r="AZ1169" s="598" t="str">
        <f t="shared" si="469"/>
        <v/>
      </c>
      <c r="BA1169" s="598" t="str">
        <f t="shared" si="469"/>
        <v/>
      </c>
      <c r="BB1169" s="269"/>
      <c r="BC1169" s="598" t="str">
        <f t="shared" si="470"/>
        <v/>
      </c>
      <c r="BD1169" s="598" t="str">
        <f t="shared" si="470"/>
        <v/>
      </c>
      <c r="BE1169" s="269"/>
      <c r="BF1169" s="598" t="str">
        <f t="shared" si="471"/>
        <v/>
      </c>
      <c r="BG1169" s="598" t="str">
        <f t="shared" si="471"/>
        <v/>
      </c>
      <c r="BH1169" s="269"/>
      <c r="BI1169" s="598" t="str">
        <f t="shared" si="472"/>
        <v/>
      </c>
      <c r="BJ1169" s="598" t="str">
        <f t="shared" si="472"/>
        <v/>
      </c>
      <c r="BK1169" s="269"/>
      <c r="BL1169" s="598" t="str">
        <f t="shared" si="473"/>
        <v/>
      </c>
      <c r="BM1169" s="598" t="str">
        <f t="shared" si="473"/>
        <v/>
      </c>
      <c r="BN1169" s="269"/>
      <c r="BO1169" s="598" t="str">
        <f t="shared" si="474"/>
        <v/>
      </c>
      <c r="BP1169" s="598" t="str">
        <f t="shared" si="474"/>
        <v/>
      </c>
      <c r="BQ1169" s="269"/>
      <c r="BR1169" s="598" t="str">
        <f t="shared" si="475"/>
        <v/>
      </c>
      <c r="BS1169" s="598" t="str">
        <f t="shared" si="475"/>
        <v/>
      </c>
      <c r="BT1169" s="269"/>
      <c r="BU1169" s="598" t="str">
        <f t="shared" si="476"/>
        <v/>
      </c>
      <c r="BV1169" s="598" t="str">
        <f t="shared" si="476"/>
        <v/>
      </c>
      <c r="BW1169" s="269"/>
      <c r="BX1169" s="481"/>
    </row>
    <row r="1170" spans="1:76" s="2" customFormat="1" ht="14">
      <c r="A1170" s="159">
        <v>19</v>
      </c>
      <c r="B1170" s="301" t="str">
        <f t="shared" si="480"/>
        <v xml:space="preserve">: </v>
      </c>
      <c r="C1170" s="168"/>
      <c r="D1170" s="162"/>
      <c r="E1170" s="162"/>
      <c r="F1170" s="169"/>
      <c r="G1170" s="161"/>
      <c r="H1170" s="162"/>
      <c r="I1170" s="162"/>
      <c r="J1170" s="170"/>
      <c r="K1170" s="170"/>
      <c r="L1170" s="170"/>
      <c r="M1170" s="664"/>
      <c r="N1170" s="163"/>
      <c r="O1170" s="163"/>
      <c r="P1170" s="165"/>
      <c r="Q1170" s="365"/>
      <c r="R1170" s="259" t="str">
        <f t="shared" si="477"/>
        <v/>
      </c>
      <c r="S1170" s="260" t="str">
        <f>IF(R1170="","",IF(R1180="Y",T1170,IF(R1170&gt;=R1172-$AA$35*R1176,IF(R1170&lt;=R1172+$AA$35*R1176,R1170,""),"")))</f>
        <v/>
      </c>
      <c r="T1170" s="259" t="str">
        <f t="shared" si="478"/>
        <v/>
      </c>
      <c r="U1170" s="259" t="str">
        <f t="shared" si="467"/>
        <v/>
      </c>
      <c r="V1170" s="39"/>
      <c r="W1170" s="39"/>
      <c r="Y1170" s="526"/>
      <c r="Z1170" s="5"/>
      <c r="AA1170" s="5"/>
      <c r="AB1170" s="5"/>
      <c r="AC1170" s="5"/>
      <c r="AD1170" s="5"/>
      <c r="AE1170" s="5"/>
      <c r="AF1170" s="5"/>
      <c r="AG1170" s="5"/>
      <c r="AH1170" s="5"/>
      <c r="AI1170" s="5"/>
      <c r="AJ1170" s="5"/>
      <c r="AK1170" s="5"/>
      <c r="AL1170" s="5"/>
      <c r="AM1170" s="5"/>
      <c r="AN1170" s="5"/>
      <c r="AO1170" s="481"/>
      <c r="AP1170" s="269"/>
      <c r="AQ1170" s="269"/>
      <c r="AR1170" s="600"/>
      <c r="AS1170" s="269"/>
      <c r="AT1170" s="598" t="str">
        <f t="shared" si="479"/>
        <v/>
      </c>
      <c r="AU1170" s="598" t="str">
        <f t="shared" si="479"/>
        <v/>
      </c>
      <c r="AV1170" s="269"/>
      <c r="AW1170" s="598" t="str">
        <f t="shared" si="468"/>
        <v/>
      </c>
      <c r="AX1170" s="598" t="str">
        <f t="shared" si="468"/>
        <v/>
      </c>
      <c r="AY1170" s="269"/>
      <c r="AZ1170" s="598" t="str">
        <f t="shared" si="469"/>
        <v/>
      </c>
      <c r="BA1170" s="598" t="str">
        <f t="shared" si="469"/>
        <v/>
      </c>
      <c r="BB1170" s="269"/>
      <c r="BC1170" s="598" t="str">
        <f t="shared" si="470"/>
        <v/>
      </c>
      <c r="BD1170" s="598" t="str">
        <f t="shared" si="470"/>
        <v/>
      </c>
      <c r="BE1170" s="269"/>
      <c r="BF1170" s="598" t="str">
        <f t="shared" si="471"/>
        <v/>
      </c>
      <c r="BG1170" s="598" t="str">
        <f t="shared" si="471"/>
        <v/>
      </c>
      <c r="BH1170" s="269"/>
      <c r="BI1170" s="598" t="str">
        <f t="shared" si="472"/>
        <v/>
      </c>
      <c r="BJ1170" s="598" t="str">
        <f t="shared" si="472"/>
        <v/>
      </c>
      <c r="BK1170" s="269"/>
      <c r="BL1170" s="598" t="str">
        <f t="shared" si="473"/>
        <v/>
      </c>
      <c r="BM1170" s="598" t="str">
        <f t="shared" si="473"/>
        <v/>
      </c>
      <c r="BN1170" s="269"/>
      <c r="BO1170" s="598" t="str">
        <f t="shared" si="474"/>
        <v/>
      </c>
      <c r="BP1170" s="598" t="str">
        <f t="shared" si="474"/>
        <v/>
      </c>
      <c r="BQ1170" s="269"/>
      <c r="BR1170" s="598" t="str">
        <f t="shared" si="475"/>
        <v/>
      </c>
      <c r="BS1170" s="598" t="str">
        <f t="shared" si="475"/>
        <v/>
      </c>
      <c r="BT1170" s="269"/>
      <c r="BU1170" s="598" t="str">
        <f t="shared" si="476"/>
        <v/>
      </c>
      <c r="BV1170" s="598" t="str">
        <f t="shared" si="476"/>
        <v/>
      </c>
      <c r="BW1170" s="269"/>
      <c r="BX1170" s="481"/>
    </row>
    <row r="1171" spans="1:76" s="2" customFormat="1" ht="14">
      <c r="A1171" s="159">
        <v>20</v>
      </c>
      <c r="B1171" s="301" t="str">
        <f t="shared" si="480"/>
        <v xml:space="preserve">: </v>
      </c>
      <c r="C1171" s="168"/>
      <c r="D1171" s="162"/>
      <c r="E1171" s="162"/>
      <c r="F1171" s="169"/>
      <c r="G1171" s="161"/>
      <c r="H1171" s="162"/>
      <c r="I1171" s="162"/>
      <c r="J1171" s="170"/>
      <c r="K1171" s="170"/>
      <c r="L1171" s="170"/>
      <c r="M1171" s="664"/>
      <c r="N1171" s="163"/>
      <c r="O1171" s="163"/>
      <c r="P1171" s="165"/>
      <c r="Q1171" s="365"/>
      <c r="R1171" s="259" t="str">
        <f t="shared" si="477"/>
        <v/>
      </c>
      <c r="S1171" s="260" t="str">
        <f>IF(R1171="","",IF(R1180="Y",T1171,IF(R1171&gt;=R1172-$AA$35*R1176,IF(R1171&lt;=R1172+$AA$35*R1176,R1171,""),"")))</f>
        <v/>
      </c>
      <c r="T1171" s="259" t="str">
        <f t="shared" si="478"/>
        <v/>
      </c>
      <c r="U1171" s="259" t="str">
        <f t="shared" si="467"/>
        <v/>
      </c>
      <c r="V1171" s="39"/>
      <c r="W1171" s="39"/>
      <c r="Y1171" s="526"/>
      <c r="Z1171" s="5"/>
      <c r="AA1171" s="5"/>
      <c r="AB1171" s="5"/>
      <c r="AC1171" s="5"/>
      <c r="AD1171" s="5"/>
      <c r="AE1171" s="5"/>
      <c r="AF1171" s="5"/>
      <c r="AG1171" s="5"/>
      <c r="AH1171" s="5"/>
      <c r="AI1171" s="5"/>
      <c r="AJ1171" s="5"/>
      <c r="AK1171" s="5"/>
      <c r="AL1171" s="5"/>
      <c r="AM1171" s="5"/>
      <c r="AN1171" s="5"/>
      <c r="AO1171" s="481"/>
      <c r="AP1171" s="269"/>
      <c r="AQ1171" s="269"/>
      <c r="AR1171" s="600"/>
      <c r="AS1171" s="269"/>
      <c r="AT1171" s="598" t="str">
        <f t="shared" si="479"/>
        <v/>
      </c>
      <c r="AU1171" s="598" t="str">
        <f t="shared" si="479"/>
        <v/>
      </c>
      <c r="AV1171" s="269"/>
      <c r="AW1171" s="598" t="str">
        <f t="shared" si="468"/>
        <v/>
      </c>
      <c r="AX1171" s="598" t="str">
        <f t="shared" si="468"/>
        <v/>
      </c>
      <c r="AY1171" s="269"/>
      <c r="AZ1171" s="598" t="str">
        <f t="shared" si="469"/>
        <v/>
      </c>
      <c r="BA1171" s="598" t="str">
        <f t="shared" si="469"/>
        <v/>
      </c>
      <c r="BB1171" s="269"/>
      <c r="BC1171" s="598" t="str">
        <f t="shared" si="470"/>
        <v/>
      </c>
      <c r="BD1171" s="598" t="str">
        <f t="shared" si="470"/>
        <v/>
      </c>
      <c r="BE1171" s="269"/>
      <c r="BF1171" s="598" t="str">
        <f t="shared" si="471"/>
        <v/>
      </c>
      <c r="BG1171" s="598" t="str">
        <f t="shared" si="471"/>
        <v/>
      </c>
      <c r="BH1171" s="269"/>
      <c r="BI1171" s="598" t="str">
        <f t="shared" si="472"/>
        <v/>
      </c>
      <c r="BJ1171" s="598" t="str">
        <f t="shared" si="472"/>
        <v/>
      </c>
      <c r="BK1171" s="269"/>
      <c r="BL1171" s="598" t="str">
        <f t="shared" si="473"/>
        <v/>
      </c>
      <c r="BM1171" s="598" t="str">
        <f t="shared" si="473"/>
        <v/>
      </c>
      <c r="BN1171" s="269"/>
      <c r="BO1171" s="598" t="str">
        <f t="shared" si="474"/>
        <v/>
      </c>
      <c r="BP1171" s="598" t="str">
        <f t="shared" si="474"/>
        <v/>
      </c>
      <c r="BQ1171" s="269"/>
      <c r="BR1171" s="598" t="str">
        <f t="shared" si="475"/>
        <v/>
      </c>
      <c r="BS1171" s="598" t="str">
        <f t="shared" si="475"/>
        <v/>
      </c>
      <c r="BT1171" s="269"/>
      <c r="BU1171" s="598" t="str">
        <f t="shared" si="476"/>
        <v/>
      </c>
      <c r="BV1171" s="598" t="str">
        <f t="shared" si="476"/>
        <v/>
      </c>
      <c r="BW1171" s="269"/>
      <c r="BX1171" s="481"/>
    </row>
    <row r="1172" spans="1:76" s="2" customFormat="1" ht="14">
      <c r="A1172" s="172"/>
      <c r="B1172" s="302" t="s">
        <v>159</v>
      </c>
      <c r="C1172" s="173"/>
      <c r="D1172" s="173"/>
      <c r="E1172" s="173"/>
      <c r="F1172" s="173"/>
      <c r="G1172" s="174"/>
      <c r="H1172" s="39"/>
      <c r="I1172" s="175"/>
      <c r="J1172" s="174"/>
      <c r="K1172" s="174"/>
      <c r="L1172" s="174" t="s">
        <v>99</v>
      </c>
      <c r="M1172" s="174"/>
      <c r="N1172" s="174"/>
      <c r="O1172" s="165"/>
      <c r="P1172" s="165"/>
      <c r="Q1172" s="175" t="s">
        <v>31</v>
      </c>
      <c r="R1172" s="261" t="e">
        <f>AVERAGE(R1152:R1171)</f>
        <v>#DIV/0!</v>
      </c>
      <c r="S1172" s="261" t="e">
        <f>IF(R1180="Y",SUM(S1152:S1171)/SUM(N1152:N1171),AVERAGE(S1152:S1171))</f>
        <v>#DIV/0!</v>
      </c>
      <c r="T1172" s="262" t="e">
        <f>SUM(T1152:T1171)/SUM(N1152:N1171)</f>
        <v>#DIV/0!</v>
      </c>
      <c r="U1172" s="269"/>
      <c r="V1172" s="39"/>
      <c r="W1172" s="39"/>
      <c r="Y1172" s="601"/>
      <c r="Z1172" s="5"/>
      <c r="AA1172" s="5"/>
      <c r="AB1172" s="5"/>
      <c r="AC1172" s="5"/>
      <c r="AD1172" s="5"/>
      <c r="AE1172" s="5"/>
      <c r="AF1172" s="5"/>
      <c r="AG1172" s="5"/>
      <c r="AH1172" s="5"/>
      <c r="AI1172" s="5"/>
      <c r="AJ1172" s="5"/>
      <c r="AK1172" s="5"/>
      <c r="AL1172" s="5"/>
      <c r="AM1172" s="5"/>
      <c r="AN1172" s="5"/>
      <c r="AO1172" s="481"/>
      <c r="AP1172" s="269"/>
      <c r="AQ1172" s="269"/>
      <c r="AR1172" s="269"/>
      <c r="AS1172" s="602" t="s">
        <v>31</v>
      </c>
      <c r="AT1172" s="603" t="e">
        <f>AVERAGE(AT1152:AT1171)</f>
        <v>#DIV/0!</v>
      </c>
      <c r="AU1172" s="603" t="e">
        <f>SUM(AU1152:AU1171)/COUNTIF(AU1152:AU1171,"&gt;0")</f>
        <v>#DIV/0!</v>
      </c>
      <c r="AV1172" s="602"/>
      <c r="AW1172" s="603" t="e">
        <f>AVERAGE(AW1152:AW1171)</f>
        <v>#DIV/0!</v>
      </c>
      <c r="AX1172" s="603" t="e">
        <f>SUM(AX1152:AX1171)/COUNTIF(AX1152:AX1171,"&gt;0")</f>
        <v>#DIV/0!</v>
      </c>
      <c r="AY1172" s="269"/>
      <c r="AZ1172" s="603" t="e">
        <f>AVERAGE(AZ1152:AZ1171)</f>
        <v>#DIV/0!</v>
      </c>
      <c r="BA1172" s="603" t="e">
        <f>SUM(BA1152:BA1171)/COUNTIF(BA1152:BA1171,"&gt;0")</f>
        <v>#DIV/0!</v>
      </c>
      <c r="BB1172" s="269"/>
      <c r="BC1172" s="603" t="e">
        <f>AVERAGE(BC1152:BC1171)</f>
        <v>#DIV/0!</v>
      </c>
      <c r="BD1172" s="603" t="e">
        <f>SUM(BD1152:BD1171)/COUNTIF(BD1152:BD1171,"&gt;0")</f>
        <v>#DIV/0!</v>
      </c>
      <c r="BE1172" s="269"/>
      <c r="BF1172" s="603" t="e">
        <f>AVERAGE(BF1152:BF1171)</f>
        <v>#DIV/0!</v>
      </c>
      <c r="BG1172" s="603" t="e">
        <f>SUM(BG1152:BG1171)/COUNTIF(BG1152:BG1171,"&gt;0")</f>
        <v>#DIV/0!</v>
      </c>
      <c r="BH1172" s="269"/>
      <c r="BI1172" s="603" t="e">
        <f>AVERAGE(BI1152:BI1171)</f>
        <v>#DIV/0!</v>
      </c>
      <c r="BJ1172" s="603" t="e">
        <f>SUM(BJ1152:BJ1171)/COUNTIF(BJ1152:BJ1171,"&gt;0")</f>
        <v>#DIV/0!</v>
      </c>
      <c r="BK1172" s="602"/>
      <c r="BL1172" s="603" t="e">
        <f>AVERAGE(BL1152:BL1171)</f>
        <v>#DIV/0!</v>
      </c>
      <c r="BM1172" s="603" t="e">
        <f>SUM(BM1152:BM1171)/COUNTIF(BM1152:BM1171,"&gt;0")</f>
        <v>#DIV/0!</v>
      </c>
      <c r="BN1172" s="269"/>
      <c r="BO1172" s="603" t="e">
        <f>AVERAGE(BO1152:BO1171)</f>
        <v>#DIV/0!</v>
      </c>
      <c r="BP1172" s="603" t="e">
        <f>SUM(BP1152:BP1171)/COUNTIF(BP1152:BP1171,"&gt;0")</f>
        <v>#DIV/0!</v>
      </c>
      <c r="BQ1172" s="269"/>
      <c r="BR1172" s="603" t="e">
        <f>AVERAGE(BR1152:BR1171)</f>
        <v>#DIV/0!</v>
      </c>
      <c r="BS1172" s="603" t="e">
        <f>SUM(BS1152:BS1171)/COUNTIF(BS1152:BS1171,"&gt;0")</f>
        <v>#DIV/0!</v>
      </c>
      <c r="BT1172" s="269"/>
      <c r="BU1172" s="603" t="e">
        <f>AVERAGE(BU1152:BU1171)</f>
        <v>#DIV/0!</v>
      </c>
      <c r="BV1172" s="603" t="e">
        <f>SUM(BV1152:BV1171)/COUNTIF(BV1152:BV1171,"&gt;0")</f>
        <v>#DIV/0!</v>
      </c>
      <c r="BW1172" s="269"/>
      <c r="BX1172" s="481"/>
    </row>
    <row r="1173" spans="1:76" s="2" customFormat="1" ht="15">
      <c r="A1173" s="172"/>
      <c r="B1173" s="302" t="s">
        <v>160</v>
      </c>
      <c r="C1173" s="173" t="s">
        <v>112</v>
      </c>
      <c r="D1173" s="840"/>
      <c r="E1173" s="841"/>
      <c r="F1173" s="841"/>
      <c r="G1173" s="841"/>
      <c r="H1173" s="841"/>
      <c r="I1173" s="841"/>
      <c r="J1173" s="842"/>
      <c r="K1173" s="174"/>
      <c r="L1173" s="174"/>
      <c r="M1173" s="174"/>
      <c r="N1173" s="174"/>
      <c r="O1173" s="165"/>
      <c r="P1173" s="165"/>
      <c r="Q1173" s="366" t="s">
        <v>33</v>
      </c>
      <c r="R1173" s="367" t="e">
        <f>R1172+U1173*R1176</f>
        <v>#DIV/0!</v>
      </c>
      <c r="S1173" s="367" t="e">
        <f>S1172+U1173*S1176</f>
        <v>#DIV/0!</v>
      </c>
      <c r="T1173" s="367" t="e">
        <f>T1172+U1173*T1176</f>
        <v>#DIV/0!</v>
      </c>
      <c r="U1173" s="368">
        <v>1</v>
      </c>
      <c r="V1173" s="50" t="s">
        <v>142</v>
      </c>
      <c r="W1173" s="39"/>
      <c r="X1173" t="s">
        <v>273</v>
      </c>
      <c r="Y1173" s="605"/>
      <c r="Z1173" s="5"/>
      <c r="AA1173" s="5"/>
      <c r="AB1173" s="5"/>
      <c r="AC1173" s="5"/>
      <c r="AD1173" s="5"/>
      <c r="AE1173" s="5"/>
      <c r="AF1173" s="5"/>
      <c r="AG1173" s="5"/>
      <c r="AH1173" s="5"/>
      <c r="AI1173" s="5"/>
      <c r="AJ1173" s="5"/>
      <c r="AK1173" s="5"/>
      <c r="AL1173" s="5"/>
      <c r="AM1173" s="5"/>
      <c r="AN1173" s="5"/>
      <c r="AO1173" s="481"/>
      <c r="AP1173" s="269"/>
      <c r="AQ1173" s="269"/>
      <c r="AR1173" s="269"/>
      <c r="AS1173" s="606" t="s">
        <v>33</v>
      </c>
      <c r="AT1173" s="607" t="e">
        <f>AT1172+(AT1178*AT1175)</f>
        <v>#DIV/0!</v>
      </c>
      <c r="AU1173" s="607" t="e">
        <f>AU1172+(AU1178*AT1175)</f>
        <v>#DIV/0!</v>
      </c>
      <c r="AV1173" s="606"/>
      <c r="AW1173" s="607" t="e">
        <f>AW1172+(AW1178*AW1175)</f>
        <v>#DIV/0!</v>
      </c>
      <c r="AX1173" s="607" t="e">
        <f>AX1172+(AX1178*AW1175)</f>
        <v>#DIV/0!</v>
      </c>
      <c r="AY1173" s="269"/>
      <c r="AZ1173" s="607" t="e">
        <f>AZ1172+(AZ1178*AZ1175)</f>
        <v>#DIV/0!</v>
      </c>
      <c r="BA1173" s="607" t="e">
        <f>BA1172+(BA1178*AZ1175)</f>
        <v>#DIV/0!</v>
      </c>
      <c r="BB1173" s="269"/>
      <c r="BC1173" s="607" t="e">
        <f>BC1172+(BC1178*BC1175)</f>
        <v>#DIV/0!</v>
      </c>
      <c r="BD1173" s="607" t="e">
        <f>BD1172+(BD1178*BC1175)</f>
        <v>#DIV/0!</v>
      </c>
      <c r="BE1173" s="269"/>
      <c r="BF1173" s="607" t="e">
        <f>BF1172+(BF1178*BF1175)</f>
        <v>#DIV/0!</v>
      </c>
      <c r="BG1173" s="607" t="e">
        <f>BG1172+(BG1178*BF1175)</f>
        <v>#DIV/0!</v>
      </c>
      <c r="BH1173" s="269"/>
      <c r="BI1173" s="607" t="e">
        <f>BI1172+(BI1178*BI1175)</f>
        <v>#DIV/0!</v>
      </c>
      <c r="BJ1173" s="607" t="e">
        <f>BJ1172+(BJ1178*BI1175)</f>
        <v>#DIV/0!</v>
      </c>
      <c r="BK1173" s="606"/>
      <c r="BL1173" s="607" t="e">
        <f>BL1172+(BL1178*BL1175)</f>
        <v>#DIV/0!</v>
      </c>
      <c r="BM1173" s="607" t="e">
        <f>BM1172+(BM1178*BL1175)</f>
        <v>#DIV/0!</v>
      </c>
      <c r="BN1173" s="269"/>
      <c r="BO1173" s="607" t="e">
        <f>BO1172+(BO1178*BO1175)</f>
        <v>#DIV/0!</v>
      </c>
      <c r="BP1173" s="607" t="e">
        <f>BP1172+(BP1178*BO1175)</f>
        <v>#DIV/0!</v>
      </c>
      <c r="BQ1173" s="269"/>
      <c r="BR1173" s="607" t="e">
        <f>BR1172+(BR1178*BR1175)</f>
        <v>#DIV/0!</v>
      </c>
      <c r="BS1173" s="607" t="e">
        <f>BS1172+(BS1178*BR1175)</f>
        <v>#DIV/0!</v>
      </c>
      <c r="BT1173" s="269"/>
      <c r="BU1173" s="607" t="e">
        <f>BU1172+(BU1178*BU1175)</f>
        <v>#DIV/0!</v>
      </c>
      <c r="BV1173" s="607" t="e">
        <f>BV1172+(BV1178*BU1175)</f>
        <v>#DIV/0!</v>
      </c>
      <c r="BW1173" s="269"/>
      <c r="BX1173" s="481"/>
    </row>
    <row r="1174" spans="1:76" s="2" customFormat="1" ht="15">
      <c r="A1174" s="172"/>
      <c r="B1174" s="302" t="s">
        <v>161</v>
      </c>
      <c r="C1174" s="179"/>
      <c r="D1174" s="843"/>
      <c r="E1174" s="844"/>
      <c r="F1174" s="844"/>
      <c r="G1174" s="844"/>
      <c r="H1174" s="844"/>
      <c r="I1174" s="844"/>
      <c r="J1174" s="845"/>
      <c r="K1174" s="39"/>
      <c r="L1174" s="39"/>
      <c r="M1174" s="174"/>
      <c r="N1174" s="174"/>
      <c r="O1174" s="174"/>
      <c r="P1174" s="174"/>
      <c r="Q1174" s="366" t="s">
        <v>32</v>
      </c>
      <c r="R1174" s="367" t="e">
        <f>IF($X1174="Y",MIN(R1152:R1171),R1172-$U1174*R1176)</f>
        <v>#DIV/0!</v>
      </c>
      <c r="S1174" s="367" t="e">
        <f>IF($X1174="Y",MIN(S1152:S1171),S1172-$U1174*S1176)</f>
        <v>#DIV/0!</v>
      </c>
      <c r="T1174" s="367" t="e">
        <f>IF($X1174="Y",MIN(T1152:T1171),T1172-$U1174*T1176)</f>
        <v>#DIV/0!</v>
      </c>
      <c r="U1174" s="368">
        <v>1</v>
      </c>
      <c r="V1174" s="50" t="s">
        <v>143</v>
      </c>
      <c r="W1174" s="39"/>
      <c r="X1174" s="369" t="s">
        <v>36</v>
      </c>
      <c r="Y1174" s="605"/>
      <c r="Z1174" s="5"/>
      <c r="AA1174" s="5"/>
      <c r="AB1174" s="5"/>
      <c r="AC1174" s="5"/>
      <c r="AD1174" s="5"/>
      <c r="AE1174" s="5"/>
      <c r="AF1174" s="5"/>
      <c r="AG1174" s="5"/>
      <c r="AH1174" s="5"/>
      <c r="AI1174" s="5"/>
      <c r="AJ1174" s="5"/>
      <c r="AK1174" s="5"/>
      <c r="AL1174" s="5"/>
      <c r="AM1174" s="5"/>
      <c r="AN1174" s="5"/>
      <c r="AO1174" s="481"/>
      <c r="AP1174" s="269"/>
      <c r="AQ1174" s="269"/>
      <c r="AR1174" s="269"/>
      <c r="AS1174" s="606" t="s">
        <v>32</v>
      </c>
      <c r="AT1174" s="607" t="e">
        <f>AT1172-(AT1178*AT1176)</f>
        <v>#DIV/0!</v>
      </c>
      <c r="AU1174" s="607" t="e">
        <f>AU1172-(AU1178*AT1176)</f>
        <v>#DIV/0!</v>
      </c>
      <c r="AV1174" s="606"/>
      <c r="AW1174" s="607" t="e">
        <f>AW1172-(AW1178*AW1176)</f>
        <v>#DIV/0!</v>
      </c>
      <c r="AX1174" s="607" t="e">
        <f>AX1172-(AX1178*AW1176)</f>
        <v>#DIV/0!</v>
      </c>
      <c r="AY1174" s="269"/>
      <c r="AZ1174" s="607" t="e">
        <f>AZ1172-(AZ1178*AZ1176)</f>
        <v>#DIV/0!</v>
      </c>
      <c r="BA1174" s="607" t="e">
        <f>BA1172-(BA1178*AZ1176)</f>
        <v>#DIV/0!</v>
      </c>
      <c r="BB1174" s="269"/>
      <c r="BC1174" s="607" t="e">
        <f>BC1172-(BC1178*BC1176)</f>
        <v>#DIV/0!</v>
      </c>
      <c r="BD1174" s="607" t="e">
        <f>BD1172-(BD1178*BC1176)</f>
        <v>#DIV/0!</v>
      </c>
      <c r="BE1174" s="269"/>
      <c r="BF1174" s="607" t="e">
        <f>BF1172-(BF1178*BF1176)</f>
        <v>#DIV/0!</v>
      </c>
      <c r="BG1174" s="607" t="e">
        <f>BG1172-(BG1178*BF1176)</f>
        <v>#DIV/0!</v>
      </c>
      <c r="BH1174" s="269"/>
      <c r="BI1174" s="607" t="e">
        <f>BI1172-(BI1178*BI1176)</f>
        <v>#DIV/0!</v>
      </c>
      <c r="BJ1174" s="607" t="e">
        <f>BJ1172-(BJ1178*BI1176)</f>
        <v>#DIV/0!</v>
      </c>
      <c r="BK1174" s="606"/>
      <c r="BL1174" s="607" t="e">
        <f>BL1172-(BL1178*BL1176)</f>
        <v>#DIV/0!</v>
      </c>
      <c r="BM1174" s="607" t="e">
        <f>BM1172-(BM1178*BL1176)</f>
        <v>#DIV/0!</v>
      </c>
      <c r="BN1174" s="269"/>
      <c r="BO1174" s="607" t="e">
        <f>BO1172-(BO1178*BO1176)</f>
        <v>#DIV/0!</v>
      </c>
      <c r="BP1174" s="607" t="e">
        <f>BP1172-(BP1178*BO1176)</f>
        <v>#DIV/0!</v>
      </c>
      <c r="BQ1174" s="269"/>
      <c r="BR1174" s="607" t="e">
        <f>BR1172-(BR1178*BR1176)</f>
        <v>#DIV/0!</v>
      </c>
      <c r="BS1174" s="607" t="e">
        <f>BS1172-(BS1178*BR1176)</f>
        <v>#DIV/0!</v>
      </c>
      <c r="BT1174" s="269"/>
      <c r="BU1174" s="607" t="e">
        <f>BU1172-(BU1178*BU1176)</f>
        <v>#DIV/0!</v>
      </c>
      <c r="BV1174" s="607" t="e">
        <f>BV1172-(BV1178*BU1176)</f>
        <v>#DIV/0!</v>
      </c>
      <c r="BW1174" s="269"/>
      <c r="BX1174" s="481"/>
    </row>
    <row r="1175" spans="1:76" s="2" customFormat="1" ht="14">
      <c r="A1175" s="172"/>
      <c r="B1175" s="303"/>
      <c r="C1175" s="179"/>
      <c r="D1175" s="843"/>
      <c r="E1175" s="844"/>
      <c r="F1175" s="844"/>
      <c r="G1175" s="844"/>
      <c r="H1175" s="844"/>
      <c r="I1175" s="844"/>
      <c r="J1175" s="845"/>
      <c r="K1175" s="174"/>
      <c r="L1175" s="174"/>
      <c r="M1175" s="174"/>
      <c r="N1175" s="174"/>
      <c r="O1175" s="174"/>
      <c r="P1175" s="174"/>
      <c r="Q1175" s="176" t="s">
        <v>10</v>
      </c>
      <c r="R1175" s="263" t="e">
        <f>IF((0.67*R1176)&gt;R1172,"no","yes")</f>
        <v>#DIV/0!</v>
      </c>
      <c r="S1175" s="263" t="e">
        <f>IF((0.67*S1176)&gt;S1172,"no","yes")</f>
        <v>#DIV/0!</v>
      </c>
      <c r="T1175" s="263" t="e">
        <f>IF((0.67*T1176)&gt;T1172,"no","yes")</f>
        <v>#DIV/0!</v>
      </c>
      <c r="U1175" s="174"/>
      <c r="V1175" s="174"/>
      <c r="W1175" s="174"/>
      <c r="Y1175" s="605"/>
      <c r="Z1175" s="5"/>
      <c r="AA1175" s="5"/>
      <c r="AB1175" s="5"/>
      <c r="AC1175" s="5"/>
      <c r="AD1175" s="5"/>
      <c r="AE1175" s="5"/>
      <c r="AF1175" s="5"/>
      <c r="AG1175" s="5"/>
      <c r="AH1175" s="5"/>
      <c r="AI1175" s="5"/>
      <c r="AJ1175" s="5"/>
      <c r="AK1175" s="5"/>
      <c r="AL1175" s="5"/>
      <c r="AM1175" s="5"/>
      <c r="AN1175" s="5"/>
      <c r="AO1175" s="481"/>
      <c r="AP1175" s="265"/>
      <c r="AQ1175" s="265"/>
      <c r="AR1175" s="849" t="s">
        <v>132</v>
      </c>
      <c r="AS1175" s="850"/>
      <c r="AT1175" s="609">
        <v>1</v>
      </c>
      <c r="AU1175" s="265"/>
      <c r="AV1175" s="619"/>
      <c r="AW1175" s="609">
        <v>1</v>
      </c>
      <c r="AX1175" s="265"/>
      <c r="AY1175" s="265"/>
      <c r="AZ1175" s="609">
        <v>1</v>
      </c>
      <c r="BA1175" s="265"/>
      <c r="BB1175" s="265"/>
      <c r="BC1175" s="609">
        <v>1</v>
      </c>
      <c r="BD1175" s="265"/>
      <c r="BE1175" s="265"/>
      <c r="BF1175" s="609">
        <v>1</v>
      </c>
      <c r="BG1175" s="265"/>
      <c r="BH1175" s="265"/>
      <c r="BI1175" s="609">
        <v>1</v>
      </c>
      <c r="BJ1175" s="265"/>
      <c r="BK1175" s="606"/>
      <c r="BL1175" s="609">
        <v>1</v>
      </c>
      <c r="BM1175" s="265"/>
      <c r="BN1175" s="265"/>
      <c r="BO1175" s="609">
        <v>1</v>
      </c>
      <c r="BP1175" s="265"/>
      <c r="BQ1175" s="265"/>
      <c r="BR1175" s="609">
        <v>1</v>
      </c>
      <c r="BS1175" s="265"/>
      <c r="BT1175" s="265"/>
      <c r="BU1175" s="609">
        <v>1</v>
      </c>
      <c r="BV1175" s="265"/>
      <c r="BW1175" s="265"/>
      <c r="BX1175" s="481"/>
    </row>
    <row r="1176" spans="1:76" s="2" customFormat="1" ht="14">
      <c r="A1176" s="172"/>
      <c r="B1176" s="303"/>
      <c r="C1176" s="179"/>
      <c r="D1176" s="843"/>
      <c r="E1176" s="844"/>
      <c r="F1176" s="844"/>
      <c r="G1176" s="844"/>
      <c r="H1176" s="844"/>
      <c r="I1176" s="844"/>
      <c r="J1176" s="845"/>
      <c r="K1176" s="174"/>
      <c r="L1176" s="174"/>
      <c r="M1176" s="50"/>
      <c r="N1176" s="50"/>
      <c r="O1176" s="174"/>
      <c r="P1176" s="174"/>
      <c r="Q1176" s="176" t="s">
        <v>11</v>
      </c>
      <c r="R1176" s="263" t="e">
        <f>_xlfn.STDEV.P(R1152:R1171)</f>
        <v>#DIV/0!</v>
      </c>
      <c r="S1176" s="263" t="e">
        <f t="array" ref="S1176">IF(R1180="Y",SQRT(SUM(IFERROR(N1152:N1171*(R1152:R1171-(S1172))^2,0))/((COUNTIFS(N1152:N1171,"&lt;&gt;"&amp;"")-1)/COUNTIFS(N1152:N1171,"&lt;&gt;"&amp;"")*SUM(N1152:N1171))),_xlfn.STDEV.P(S1152:S1171))</f>
        <v>#DIV/0!</v>
      </c>
      <c r="T1176" s="263" t="e">
        <f t="array" ref="T1176">SQRT(SUM(IFERROR(N1152:N1171*(R1152:R1171-(T1172))^2,0))/((COUNTIFS(N1152:N1171,"&lt;&gt;"&amp;"")-1)/COUNTIFS(N1152:N1171,"&lt;&gt;"&amp;"")*SUM(N1152:N1171)))</f>
        <v>#DIV/0!</v>
      </c>
      <c r="U1176" s="174"/>
      <c r="V1176" s="174"/>
      <c r="W1176" s="174"/>
      <c r="Y1176" s="605"/>
      <c r="Z1176" s="5"/>
      <c r="AA1176" s="5"/>
      <c r="AB1176" s="5"/>
      <c r="AC1176" s="5"/>
      <c r="AD1176" s="5"/>
      <c r="AE1176" s="5"/>
      <c r="AF1176" s="5"/>
      <c r="AG1176" s="5"/>
      <c r="AH1176" s="5"/>
      <c r="AI1176" s="5"/>
      <c r="AJ1176" s="5"/>
      <c r="AK1176" s="5"/>
      <c r="AL1176" s="5"/>
      <c r="AM1176" s="5"/>
      <c r="AN1176" s="5"/>
      <c r="AO1176" s="481"/>
      <c r="AP1176" s="265"/>
      <c r="AQ1176" s="265"/>
      <c r="AR1176" s="849"/>
      <c r="AS1176" s="850"/>
      <c r="AT1176" s="609">
        <v>1</v>
      </c>
      <c r="AU1176" s="265"/>
      <c r="AV1176" s="619"/>
      <c r="AW1176" s="609">
        <v>1</v>
      </c>
      <c r="AX1176" s="265"/>
      <c r="AY1176" s="265"/>
      <c r="AZ1176" s="609">
        <v>1</v>
      </c>
      <c r="BA1176" s="265"/>
      <c r="BB1176" s="265"/>
      <c r="BC1176" s="609">
        <v>1</v>
      </c>
      <c r="BD1176" s="265"/>
      <c r="BE1176" s="265"/>
      <c r="BF1176" s="609">
        <v>1</v>
      </c>
      <c r="BG1176" s="265"/>
      <c r="BH1176" s="265"/>
      <c r="BI1176" s="609">
        <v>1</v>
      </c>
      <c r="BJ1176" s="265"/>
      <c r="BK1176" s="606"/>
      <c r="BL1176" s="609">
        <v>1</v>
      </c>
      <c r="BM1176" s="265"/>
      <c r="BN1176" s="265"/>
      <c r="BO1176" s="609">
        <v>1</v>
      </c>
      <c r="BP1176" s="265"/>
      <c r="BQ1176" s="265"/>
      <c r="BR1176" s="609">
        <v>1</v>
      </c>
      <c r="BS1176" s="265"/>
      <c r="BT1176" s="265"/>
      <c r="BU1176" s="609">
        <v>1</v>
      </c>
      <c r="BV1176" s="265"/>
      <c r="BW1176" s="265"/>
      <c r="BX1176" s="481"/>
    </row>
    <row r="1177" spans="1:76" s="2" customFormat="1" ht="14">
      <c r="A1177" s="174"/>
      <c r="B1177" s="265"/>
      <c r="C1177" s="159"/>
      <c r="D1177" s="843"/>
      <c r="E1177" s="844"/>
      <c r="F1177" s="844"/>
      <c r="G1177" s="844"/>
      <c r="H1177" s="844"/>
      <c r="I1177" s="844"/>
      <c r="J1177" s="845"/>
      <c r="K1177" s="174"/>
      <c r="L1177" s="174"/>
      <c r="M1177" s="174"/>
      <c r="N1177" s="174"/>
      <c r="O1177" s="174"/>
      <c r="P1177" s="174"/>
      <c r="Q1177" s="183" t="s">
        <v>98</v>
      </c>
      <c r="R1177" s="264">
        <f>COUNTIF(R1152:R1171,"&gt;0")</f>
        <v>0</v>
      </c>
      <c r="S1177" s="264">
        <f>COUNTIF(S1152:S1171,"&gt;0")</f>
        <v>0</v>
      </c>
      <c r="T1177" s="265"/>
      <c r="U1177" s="184" t="s">
        <v>55</v>
      </c>
      <c r="V1177" s="174"/>
      <c r="W1177" s="174"/>
      <c r="Y1177" s="526"/>
      <c r="Z1177" s="5"/>
      <c r="AA1177" s="5"/>
      <c r="AB1177" s="5"/>
      <c r="AC1177" s="5"/>
      <c r="AD1177" s="5"/>
      <c r="AE1177" s="5"/>
      <c r="AF1177" s="5"/>
      <c r="AG1177" s="5"/>
      <c r="AH1177" s="5"/>
      <c r="AI1177" s="5"/>
      <c r="AJ1177" s="5"/>
      <c r="AK1177" s="5"/>
      <c r="AL1177" s="5"/>
      <c r="AM1177" s="5"/>
      <c r="AN1177" s="5"/>
      <c r="AO1177" s="481"/>
      <c r="AP1177" s="265"/>
      <c r="AQ1177" s="265"/>
      <c r="AR1177" s="265"/>
      <c r="AS1177" s="606" t="s">
        <v>10</v>
      </c>
      <c r="AT1177" s="607" t="e">
        <f>IF((0.67*AT1178)&gt;AT1172,"no","yes")</f>
        <v>#DIV/0!</v>
      </c>
      <c r="AU1177" s="607" t="e">
        <f>IF((0.67*AU1178)&gt;AU1172,"no","yes")</f>
        <v>#DIV/0!</v>
      </c>
      <c r="AV1177" s="606"/>
      <c r="AW1177" s="607" t="e">
        <f>IF((0.67*AW1178)&gt;AW1172,"no","yes")</f>
        <v>#DIV/0!</v>
      </c>
      <c r="AX1177" s="607" t="e">
        <f>IF((0.67*AX1178)&gt;AX1172,"no","yes")</f>
        <v>#DIV/0!</v>
      </c>
      <c r="AY1177" s="265"/>
      <c r="AZ1177" s="607" t="e">
        <f>IF((0.67*AZ1178)&gt;AZ1172,"no","yes")</f>
        <v>#DIV/0!</v>
      </c>
      <c r="BA1177" s="607" t="e">
        <f>IF((0.67*BA1178)&gt;BA1172,"no","yes")</f>
        <v>#DIV/0!</v>
      </c>
      <c r="BB1177" s="265"/>
      <c r="BC1177" s="607" t="e">
        <f>IF((0.67*BC1178)&gt;BC1172,"no","yes")</f>
        <v>#DIV/0!</v>
      </c>
      <c r="BD1177" s="607" t="e">
        <f>IF((0.67*BD1178)&gt;BD1172,"no","yes")</f>
        <v>#DIV/0!</v>
      </c>
      <c r="BE1177" s="265"/>
      <c r="BF1177" s="607" t="e">
        <f>IF((0.67*BF1178)&gt;BF1172,"no","yes")</f>
        <v>#DIV/0!</v>
      </c>
      <c r="BG1177" s="607" t="e">
        <f>IF((0.67*BG1178)&gt;BG1172,"no","yes")</f>
        <v>#DIV/0!</v>
      </c>
      <c r="BH1177" s="265"/>
      <c r="BI1177" s="607" t="e">
        <f>IF((0.67*BI1178)&gt;BI1172,"no","yes")</f>
        <v>#DIV/0!</v>
      </c>
      <c r="BJ1177" s="607" t="e">
        <f>IF((0.67*BJ1178)&gt;BJ1172,"no","yes")</f>
        <v>#DIV/0!</v>
      </c>
      <c r="BK1177" s="611"/>
      <c r="BL1177" s="607" t="e">
        <f>IF((0.67*BL1178)&gt;BL1172,"no","yes")</f>
        <v>#DIV/0!</v>
      </c>
      <c r="BM1177" s="607" t="e">
        <f>IF((0.67*BM1178)&gt;BM1172,"no","yes")</f>
        <v>#DIV/0!</v>
      </c>
      <c r="BN1177" s="265"/>
      <c r="BO1177" s="607" t="e">
        <f>IF((0.67*BO1178)&gt;BO1172,"no","yes")</f>
        <v>#DIV/0!</v>
      </c>
      <c r="BP1177" s="607" t="e">
        <f>IF((0.67*BP1178)&gt;BP1172,"no","yes")</f>
        <v>#DIV/0!</v>
      </c>
      <c r="BQ1177" s="265"/>
      <c r="BR1177" s="607" t="e">
        <f>IF((0.67*BR1178)&gt;BR1172,"no","yes")</f>
        <v>#DIV/0!</v>
      </c>
      <c r="BS1177" s="607" t="e">
        <f>IF((0.67*BS1178)&gt;BS1172,"no","yes")</f>
        <v>#DIV/0!</v>
      </c>
      <c r="BT1177" s="265"/>
      <c r="BU1177" s="607" t="e">
        <f>IF((0.67*BU1178)&gt;BU1172,"no","yes")</f>
        <v>#DIV/0!</v>
      </c>
      <c r="BV1177" s="607" t="e">
        <f>IF((0.67*BV1178)&gt;BV1172,"no","yes")</f>
        <v>#DIV/0!</v>
      </c>
      <c r="BW1177" s="265"/>
      <c r="BX1177" s="481"/>
    </row>
    <row r="1178" spans="1:76" s="2" customFormat="1" ht="14">
      <c r="B1178" s="5"/>
      <c r="C1178" s="172"/>
      <c r="D1178" s="843"/>
      <c r="E1178" s="844"/>
      <c r="F1178" s="844"/>
      <c r="G1178" s="844"/>
      <c r="H1178" s="844"/>
      <c r="I1178" s="844"/>
      <c r="J1178" s="845"/>
      <c r="K1178" s="174"/>
      <c r="L1178" s="174"/>
      <c r="M1178" s="174"/>
      <c r="N1178" s="174"/>
      <c r="O1178" s="174"/>
      <c r="P1178" s="174"/>
      <c r="Q1178" s="174"/>
      <c r="R1178" s="271"/>
      <c r="S1178" s="267"/>
      <c r="T1178" s="267"/>
      <c r="U1178" s="185"/>
      <c r="V1178" s="186"/>
      <c r="W1178" s="187"/>
      <c r="Y1178" s="526"/>
      <c r="Z1178" s="5"/>
      <c r="AA1178" s="5"/>
      <c r="AB1178" s="5"/>
      <c r="AC1178" s="5"/>
      <c r="AD1178" s="5"/>
      <c r="AE1178" s="5"/>
      <c r="AF1178" s="5"/>
      <c r="AG1178" s="5"/>
      <c r="AH1178" s="5"/>
      <c r="AI1178" s="5"/>
      <c r="AJ1178" s="5"/>
      <c r="AK1178" s="5"/>
      <c r="AL1178" s="5"/>
      <c r="AM1178" s="5"/>
      <c r="AN1178" s="5"/>
      <c r="AO1178" s="481"/>
      <c r="AP1178" s="265"/>
      <c r="AQ1178" s="265"/>
      <c r="AR1178" s="265"/>
      <c r="AS1178" s="606" t="s">
        <v>11</v>
      </c>
      <c r="AT1178" s="607" t="e">
        <f>_xlfn.STDEV.P(AT1152:AT1171)</f>
        <v>#DIV/0!</v>
      </c>
      <c r="AU1178" s="607" t="e">
        <f>_xlfn.STDEV.P(AU1152:AU1171)</f>
        <v>#DIV/0!</v>
      </c>
      <c r="AV1178" s="606"/>
      <c r="AW1178" s="607" t="e">
        <f>_xlfn.STDEV.P(AW1152:AW1171)</f>
        <v>#DIV/0!</v>
      </c>
      <c r="AX1178" s="607" t="e">
        <f>_xlfn.STDEV.P(AX1152:AX1171)</f>
        <v>#DIV/0!</v>
      </c>
      <c r="AY1178" s="265"/>
      <c r="AZ1178" s="607" t="e">
        <f>_xlfn.STDEV.P(AZ1152:AZ1171)</f>
        <v>#DIV/0!</v>
      </c>
      <c r="BA1178" s="607" t="e">
        <f>_xlfn.STDEV.P(BA1152:BA1171)</f>
        <v>#DIV/0!</v>
      </c>
      <c r="BB1178" s="265"/>
      <c r="BC1178" s="607" t="e">
        <f>_xlfn.STDEV.P(BC1152:BC1171)</f>
        <v>#DIV/0!</v>
      </c>
      <c r="BD1178" s="607" t="e">
        <f>_xlfn.STDEV.P(BD1152:BD1171)</f>
        <v>#DIV/0!</v>
      </c>
      <c r="BE1178" s="265"/>
      <c r="BF1178" s="607" t="e">
        <f>_xlfn.STDEV.P(BF1152:BF1171)</f>
        <v>#DIV/0!</v>
      </c>
      <c r="BG1178" s="607" t="e">
        <f>_xlfn.STDEV.P(BG1152:BG1171)</f>
        <v>#DIV/0!</v>
      </c>
      <c r="BH1178" s="265"/>
      <c r="BI1178" s="607" t="e">
        <f>_xlfn.STDEV.P(BI1152:BI1171)</f>
        <v>#DIV/0!</v>
      </c>
      <c r="BJ1178" s="607" t="e">
        <f>_xlfn.STDEV.P(BJ1152:BJ1171)</f>
        <v>#DIV/0!</v>
      </c>
      <c r="BK1178" s="265"/>
      <c r="BL1178" s="607" t="e">
        <f>_xlfn.STDEV.P(BL1152:BL1171)</f>
        <v>#DIV/0!</v>
      </c>
      <c r="BM1178" s="607" t="e">
        <f>_xlfn.STDEV.P(BM1152:BM1171)</f>
        <v>#DIV/0!</v>
      </c>
      <c r="BN1178" s="265"/>
      <c r="BO1178" s="607" t="e">
        <f>_xlfn.STDEV.P(BO1152:BO1171)</f>
        <v>#DIV/0!</v>
      </c>
      <c r="BP1178" s="607" t="e">
        <f>_xlfn.STDEV.P(BP1152:BP1171)</f>
        <v>#DIV/0!</v>
      </c>
      <c r="BQ1178" s="265"/>
      <c r="BR1178" s="607" t="e">
        <f>_xlfn.STDEV.P(BR1152:BR1171)</f>
        <v>#DIV/0!</v>
      </c>
      <c r="BS1178" s="607" t="e">
        <f>_xlfn.STDEV.P(BS1152:BS1171)</f>
        <v>#DIV/0!</v>
      </c>
      <c r="BT1178" s="265"/>
      <c r="BU1178" s="607" t="e">
        <f>_xlfn.STDEV.P(BU1152:BU1171)</f>
        <v>#DIV/0!</v>
      </c>
      <c r="BV1178" s="607" t="e">
        <f>_xlfn.STDEV.P(BV1152:BV1171)</f>
        <v>#DIV/0!</v>
      </c>
      <c r="BW1178" s="5"/>
      <c r="BX1178" s="481"/>
    </row>
    <row r="1179" spans="1:76" s="2" customFormat="1" ht="14">
      <c r="B1179" s="5"/>
      <c r="C1179" s="172"/>
      <c r="D1179" s="843"/>
      <c r="E1179" s="844"/>
      <c r="F1179" s="844"/>
      <c r="G1179" s="844"/>
      <c r="H1179" s="844"/>
      <c r="I1179" s="844"/>
      <c r="J1179" s="845"/>
      <c r="K1179" s="174"/>
      <c r="L1179" s="174"/>
      <c r="M1179" s="174"/>
      <c r="N1179" s="174"/>
      <c r="O1179" s="174"/>
      <c r="P1179" s="174"/>
      <c r="Q1179" s="174"/>
      <c r="R1179" s="234" t="s">
        <v>137</v>
      </c>
      <c r="S1179" s="165"/>
      <c r="T1179" s="174"/>
      <c r="U1179" s="189"/>
      <c r="V1179" s="190"/>
      <c r="W1179" s="191"/>
      <c r="Y1179" s="526"/>
      <c r="Z1179" s="5"/>
      <c r="AA1179" s="5"/>
      <c r="AB1179" s="5"/>
      <c r="AC1179" s="5"/>
      <c r="AD1179" s="5"/>
      <c r="AE1179" s="5"/>
      <c r="AF1179" s="5"/>
      <c r="AG1179" s="5"/>
      <c r="AH1179" s="5"/>
      <c r="AI1179" s="5"/>
      <c r="AJ1179" s="5"/>
      <c r="AK1179" s="5"/>
      <c r="AL1179" s="5"/>
      <c r="AM1179" s="5"/>
      <c r="AN1179" s="5"/>
      <c r="AO1179" s="481"/>
      <c r="AP1179" s="265"/>
      <c r="AQ1179" s="265"/>
      <c r="AR1179" s="265"/>
      <c r="AS1179" s="611" t="s">
        <v>98</v>
      </c>
      <c r="AT1179" s="612">
        <f>COUNTIF(AT1152:AT1171,"&gt;0")</f>
        <v>0</v>
      </c>
      <c r="AU1179" s="612">
        <f>COUNTIF(AU1152:AU1171,"&gt;0")</f>
        <v>0</v>
      </c>
      <c r="AV1179" s="611"/>
      <c r="AW1179" s="612">
        <f>COUNTIF(AW1152:AW1171,"&gt;0")</f>
        <v>0</v>
      </c>
      <c r="AX1179" s="612">
        <f>COUNTIF(AX1152:AX1171,"&gt;0")</f>
        <v>0</v>
      </c>
      <c r="AY1179" s="265"/>
      <c r="AZ1179" s="612">
        <f>COUNTIF(AZ1152:AZ1171,"&gt;0")</f>
        <v>0</v>
      </c>
      <c r="BA1179" s="612">
        <f>COUNTIF(BA1152:BA1171,"&gt;0")</f>
        <v>0</v>
      </c>
      <c r="BB1179" s="265"/>
      <c r="BC1179" s="612">
        <f>COUNTIF(BC1152:BC1171,"&gt;0")</f>
        <v>0</v>
      </c>
      <c r="BD1179" s="612">
        <f>COUNTIF(BD1152:BD1171,"&gt;0")</f>
        <v>0</v>
      </c>
      <c r="BE1179" s="265"/>
      <c r="BF1179" s="612">
        <f>COUNTIF(BF1152:BF1171,"&gt;0")</f>
        <v>0</v>
      </c>
      <c r="BG1179" s="612">
        <f>COUNTIF(BG1152:BG1171,"&gt;0")</f>
        <v>0</v>
      </c>
      <c r="BH1179" s="265"/>
      <c r="BI1179" s="612">
        <f>COUNTIF(BI1152:BI1171,"&gt;0")</f>
        <v>0</v>
      </c>
      <c r="BJ1179" s="612">
        <f>COUNTIF(BJ1152:BJ1171,"&gt;0")</f>
        <v>0</v>
      </c>
      <c r="BK1179" s="265"/>
      <c r="BL1179" s="612">
        <f>COUNTIF(BL1152:BL1171,"&gt;0")</f>
        <v>0</v>
      </c>
      <c r="BM1179" s="612">
        <f>COUNTIF(BM1152:BM1171,"&gt;0")</f>
        <v>0</v>
      </c>
      <c r="BN1179" s="265"/>
      <c r="BO1179" s="612">
        <f>COUNTIF(BO1152:BO1171,"&gt;0")</f>
        <v>0</v>
      </c>
      <c r="BP1179" s="612">
        <f>COUNTIF(BP1152:BP1171,"&gt;0")</f>
        <v>0</v>
      </c>
      <c r="BQ1179" s="265"/>
      <c r="BR1179" s="612">
        <f>COUNTIF(BR1152:BR1171,"&gt;0")</f>
        <v>0</v>
      </c>
      <c r="BS1179" s="612">
        <f>COUNTIF(BS1152:BS1171,"&gt;0")</f>
        <v>0</v>
      </c>
      <c r="BT1179" s="265"/>
      <c r="BU1179" s="612">
        <f>COUNTIF(BU1152:BU1171,"&gt;0")</f>
        <v>0</v>
      </c>
      <c r="BV1179" s="612">
        <f>COUNTIF(BV1152:BV1171,"&gt;0")</f>
        <v>0</v>
      </c>
      <c r="BW1179" s="5"/>
      <c r="BX1179" s="481"/>
    </row>
    <row r="1180" spans="1:76" s="2" customFormat="1" ht="14">
      <c r="B1180" s="5"/>
      <c r="C1180" s="172"/>
      <c r="D1180" s="843"/>
      <c r="E1180" s="844"/>
      <c r="F1180" s="844"/>
      <c r="G1180" s="844"/>
      <c r="H1180" s="844"/>
      <c r="I1180" s="844"/>
      <c r="J1180" s="845"/>
      <c r="K1180" s="174"/>
      <c r="L1180" s="174"/>
      <c r="M1180" s="174"/>
      <c r="N1180" s="174"/>
      <c r="O1180" s="174"/>
      <c r="P1180" s="174"/>
      <c r="Q1180" s="174"/>
      <c r="R1180" s="192" t="s">
        <v>36</v>
      </c>
      <c r="S1180" s="165"/>
      <c r="T1180" s="174"/>
      <c r="U1180" s="189"/>
      <c r="V1180" s="190"/>
      <c r="W1180" s="191"/>
      <c r="Y1180" s="526"/>
      <c r="Z1180" s="5"/>
      <c r="AA1180" s="5"/>
      <c r="AB1180" s="5"/>
      <c r="AC1180" s="5"/>
      <c r="AD1180" s="5"/>
      <c r="AE1180" s="5"/>
      <c r="AF1180" s="5"/>
      <c r="AG1180" s="5"/>
      <c r="AH1180" s="5"/>
      <c r="AI1180" s="5"/>
      <c r="AJ1180" s="5"/>
      <c r="AK1180" s="5"/>
      <c r="AL1180" s="5"/>
      <c r="AM1180" s="5"/>
      <c r="AN1180" s="5"/>
      <c r="AO1180" s="481"/>
      <c r="AP1180" s="5"/>
      <c r="AQ1180" s="5"/>
      <c r="AR1180" s="5"/>
      <c r="AS1180" s="310"/>
      <c r="AT1180" s="310"/>
      <c r="AU1180" s="310"/>
      <c r="AV1180" s="310"/>
      <c r="AW1180" s="5"/>
      <c r="AX1180" s="5"/>
      <c r="AY1180" s="5"/>
      <c r="AZ1180" s="5"/>
      <c r="BA1180" s="5"/>
      <c r="BB1180" s="5"/>
      <c r="BC1180" s="5"/>
      <c r="BD1180" s="5"/>
      <c r="BE1180" s="5"/>
      <c r="BF1180" s="5"/>
      <c r="BG1180" s="5"/>
      <c r="BH1180" s="5"/>
      <c r="BI1180" s="5"/>
      <c r="BJ1180" s="5"/>
      <c r="BK1180" s="5"/>
      <c r="BL1180" s="5"/>
      <c r="BM1180" s="5"/>
      <c r="BN1180" s="5"/>
      <c r="BO1180" s="5"/>
      <c r="BP1180" s="5"/>
      <c r="BQ1180" s="5"/>
      <c r="BR1180" s="5"/>
      <c r="BS1180" s="5"/>
      <c r="BT1180" s="5"/>
      <c r="BU1180" s="5"/>
      <c r="BV1180" s="5"/>
      <c r="BW1180" s="5"/>
      <c r="BX1180" s="481"/>
    </row>
    <row r="1181" spans="1:76" s="2" customFormat="1" ht="14">
      <c r="B1181" s="5"/>
      <c r="C1181" s="172"/>
      <c r="D1181" s="843"/>
      <c r="E1181" s="844"/>
      <c r="F1181" s="844"/>
      <c r="G1181" s="844"/>
      <c r="H1181" s="844"/>
      <c r="I1181" s="844"/>
      <c r="J1181" s="845"/>
      <c r="K1181" s="174"/>
      <c r="L1181" s="174"/>
      <c r="M1181" s="174"/>
      <c r="N1181" s="174"/>
      <c r="O1181" s="174"/>
      <c r="P1181" s="174"/>
      <c r="Q1181" s="174"/>
      <c r="R1181" s="174"/>
      <c r="S1181" s="165"/>
      <c r="T1181" s="174"/>
      <c r="U1181" s="193"/>
      <c r="V1181" s="194"/>
      <c r="W1181" s="195"/>
      <c r="Y1181" s="526"/>
      <c r="Z1181" s="5"/>
      <c r="AA1181" s="5"/>
      <c r="AB1181" s="5"/>
      <c r="AC1181" s="5"/>
      <c r="AD1181" s="5"/>
      <c r="AE1181" s="5"/>
      <c r="AF1181" s="5"/>
      <c r="AG1181" s="5"/>
      <c r="AH1181" s="5"/>
      <c r="AI1181" s="5"/>
      <c r="AJ1181" s="5"/>
      <c r="AK1181" s="5"/>
      <c r="AL1181" s="5"/>
      <c r="AM1181" s="5"/>
      <c r="AN1181" s="5"/>
      <c r="AO1181" s="481"/>
      <c r="AP1181" s="5"/>
      <c r="AQ1181" s="5"/>
      <c r="AR1181" s="5"/>
      <c r="AS1181" s="310"/>
      <c r="AT1181" s="310"/>
      <c r="AU1181" s="310"/>
      <c r="AV1181" s="310"/>
      <c r="AW1181" s="5"/>
      <c r="AX1181" s="5"/>
      <c r="AY1181" s="5"/>
      <c r="AZ1181" s="5"/>
      <c r="BA1181" s="5"/>
      <c r="BB1181" s="5"/>
      <c r="BC1181" s="5"/>
      <c r="BD1181" s="5"/>
      <c r="BE1181" s="5"/>
      <c r="BF1181" s="5"/>
      <c r="BG1181" s="5"/>
      <c r="BH1181" s="5"/>
      <c r="BI1181" s="5"/>
      <c r="BJ1181" s="5"/>
      <c r="BK1181" s="5"/>
      <c r="BL1181" s="5"/>
      <c r="BM1181" s="5"/>
      <c r="BN1181" s="5"/>
      <c r="BO1181" s="5"/>
      <c r="BP1181" s="5"/>
      <c r="BQ1181" s="5"/>
      <c r="BR1181" s="5"/>
      <c r="BS1181" s="5"/>
      <c r="BT1181" s="5"/>
      <c r="BU1181" s="5"/>
      <c r="BV1181" s="5"/>
      <c r="BW1181" s="5"/>
      <c r="BX1181" s="481"/>
    </row>
    <row r="1182" spans="1:76" s="2" customFormat="1" ht="18">
      <c r="B1182" s="5"/>
      <c r="C1182" s="174"/>
      <c r="D1182" s="846"/>
      <c r="E1182" s="847"/>
      <c r="F1182" s="847"/>
      <c r="G1182" s="847"/>
      <c r="H1182" s="847"/>
      <c r="I1182" s="847"/>
      <c r="J1182" s="848"/>
      <c r="S1182" s="83"/>
      <c r="T1182" s="174"/>
      <c r="U1182" s="174"/>
      <c r="V1182" s="174"/>
      <c r="W1182" s="174"/>
      <c r="Y1182" s="526"/>
      <c r="Z1182" s="5"/>
      <c r="AA1182" s="5"/>
      <c r="AB1182" s="5"/>
      <c r="AC1182" s="5"/>
      <c r="AD1182" s="5"/>
      <c r="AE1182" s="5"/>
      <c r="AF1182" s="5"/>
      <c r="AG1182" s="5"/>
      <c r="AH1182" s="5"/>
      <c r="AI1182" s="5"/>
      <c r="AJ1182" s="5"/>
      <c r="AK1182" s="5"/>
      <c r="AL1182" s="5"/>
      <c r="AM1182" s="5"/>
      <c r="AN1182" s="5"/>
      <c r="AO1182" s="615"/>
      <c r="AP1182" s="627"/>
      <c r="AQ1182" s="627"/>
      <c r="AR1182" s="626"/>
      <c r="AS1182" s="626"/>
      <c r="AT1182" s="626"/>
      <c r="AU1182" s="626"/>
      <c r="AV1182" s="626"/>
      <c r="AW1182" s="626"/>
      <c r="AX1182" s="626"/>
      <c r="AY1182" s="626"/>
      <c r="AZ1182" s="626"/>
      <c r="BA1182" s="626"/>
      <c r="BB1182" s="626"/>
      <c r="BC1182" s="626"/>
      <c r="BD1182" s="626"/>
      <c r="BE1182" s="626"/>
      <c r="BF1182" s="626"/>
      <c r="BG1182" s="626"/>
      <c r="BH1182" s="626"/>
      <c r="BI1182" s="626"/>
      <c r="BJ1182" s="626"/>
      <c r="BK1182" s="626"/>
      <c r="BL1182" s="626"/>
      <c r="BM1182" s="626"/>
      <c r="BN1182" s="626"/>
      <c r="BO1182" s="626"/>
      <c r="BP1182" s="626"/>
      <c r="BQ1182" s="626"/>
      <c r="BR1182" s="626"/>
      <c r="BS1182" s="626"/>
      <c r="BT1182" s="626"/>
      <c r="BU1182" s="626"/>
      <c r="BV1182" s="626"/>
      <c r="BW1182" s="626"/>
      <c r="BX1182" s="615"/>
    </row>
    <row r="1183" spans="1:76" s="2" customFormat="1" ht="14">
      <c r="A1183" s="182" t="str">
        <f ca="1">HYPERLINK("#"&amp;"'"&amp;A$1&amp;"'!a1","Back to top")</f>
        <v>Back to top</v>
      </c>
      <c r="B1183" s="304"/>
      <c r="S1183" s="83"/>
      <c r="T1183" s="83"/>
      <c r="U1183" s="83"/>
      <c r="Y1183" s="526"/>
      <c r="Z1183" s="5"/>
      <c r="AA1183" s="5"/>
      <c r="AB1183" s="5"/>
      <c r="AC1183" s="5"/>
      <c r="AD1183" s="5"/>
      <c r="AE1183" s="5"/>
      <c r="AF1183" s="5"/>
      <c r="AG1183" s="5"/>
      <c r="AH1183" s="5"/>
      <c r="AI1183" s="5"/>
      <c r="AJ1183" s="5"/>
      <c r="AK1183" s="5"/>
      <c r="AL1183" s="5"/>
      <c r="AM1183" s="5"/>
      <c r="AN1183" s="5"/>
      <c r="AO1183" s="481"/>
      <c r="AP1183" s="310"/>
      <c r="AQ1183" s="310"/>
      <c r="AR1183" s="310"/>
      <c r="AS1183" s="310"/>
      <c r="AT1183" s="310"/>
      <c r="AU1183" s="310"/>
      <c r="AV1183" s="310"/>
      <c r="AW1183" s="310"/>
      <c r="AX1183" s="310"/>
      <c r="AY1183" s="310"/>
      <c r="AZ1183" s="310"/>
      <c r="BA1183" s="310"/>
      <c r="BB1183" s="310"/>
      <c r="BC1183" s="310"/>
      <c r="BD1183" s="310"/>
      <c r="BE1183" s="310"/>
      <c r="BF1183" s="310"/>
      <c r="BG1183" s="310"/>
      <c r="BH1183" s="310"/>
      <c r="BI1183" s="310"/>
      <c r="BJ1183" s="310"/>
      <c r="BK1183" s="310"/>
      <c r="BL1183" s="310"/>
      <c r="BM1183" s="310"/>
      <c r="BN1183" s="310"/>
      <c r="BO1183" s="310"/>
      <c r="BP1183" s="310"/>
      <c r="BQ1183" s="310"/>
      <c r="BR1183" s="310"/>
      <c r="BS1183" s="310"/>
      <c r="BT1183" s="310"/>
      <c r="BU1183" s="310"/>
      <c r="BV1183" s="310"/>
      <c r="BW1183" s="310"/>
      <c r="BX1183" s="481"/>
    </row>
    <row r="1184" spans="1:76" s="83" customFormat="1" ht="14">
      <c r="A1184" s="182"/>
      <c r="B1184" s="304"/>
      <c r="Y1184" s="526"/>
      <c r="Z1184" s="270"/>
      <c r="AA1184" s="270"/>
      <c r="AB1184" s="270"/>
      <c r="AC1184" s="270"/>
      <c r="AD1184" s="270"/>
      <c r="AE1184" s="270"/>
      <c r="AF1184" s="270"/>
      <c r="AG1184" s="270"/>
      <c r="AH1184" s="270"/>
      <c r="AI1184" s="270"/>
      <c r="AJ1184" s="270"/>
      <c r="AK1184" s="270"/>
      <c r="AL1184" s="270"/>
      <c r="AM1184" s="270"/>
      <c r="AN1184" s="270"/>
      <c r="AO1184" s="526"/>
      <c r="AP1184" s="310"/>
      <c r="AQ1184" s="310"/>
      <c r="AR1184" s="310"/>
      <c r="AS1184" s="310"/>
      <c r="AT1184" s="310"/>
      <c r="AU1184" s="310"/>
      <c r="AV1184" s="310"/>
      <c r="AW1184" s="310"/>
      <c r="AX1184" s="310"/>
      <c r="AY1184" s="310"/>
      <c r="AZ1184" s="310"/>
      <c r="BA1184" s="310"/>
      <c r="BB1184" s="310"/>
      <c r="BC1184" s="310"/>
      <c r="BD1184" s="310"/>
      <c r="BE1184" s="310"/>
      <c r="BF1184" s="310"/>
      <c r="BG1184" s="310"/>
      <c r="BH1184" s="310"/>
      <c r="BI1184" s="310"/>
      <c r="BJ1184" s="310"/>
      <c r="BK1184" s="310"/>
      <c r="BL1184" s="310"/>
      <c r="BM1184" s="310"/>
      <c r="BN1184" s="310"/>
      <c r="BO1184" s="310"/>
      <c r="BP1184" s="310"/>
      <c r="BQ1184" s="310"/>
      <c r="BR1184" s="310"/>
      <c r="BS1184" s="310"/>
      <c r="BT1184" s="310"/>
      <c r="BU1184" s="310"/>
      <c r="BV1184" s="310"/>
      <c r="BW1184" s="310"/>
      <c r="BX1184" s="526"/>
    </row>
    <row r="1185" spans="1:76" s="22" customFormat="1" ht="18">
      <c r="A1185" s="138">
        <f>A1149+1</f>
        <v>33</v>
      </c>
      <c r="B1185" s="298"/>
      <c r="C1185" s="139" t="str">
        <f>'Variable Meta-analysis-DD'!C1369</f>
        <v>Carbon abatement cost comparison</v>
      </c>
      <c r="D1185" s="196"/>
      <c r="E1185" s="196"/>
      <c r="F1185" s="196"/>
      <c r="G1185" s="196"/>
      <c r="J1185" s="196"/>
      <c r="K1185" s="196"/>
      <c r="L1185" s="140"/>
      <c r="M1185" s="140"/>
      <c r="N1185" s="140"/>
      <c r="R1185" s="839" t="s">
        <v>154</v>
      </c>
      <c r="S1185" s="839"/>
      <c r="T1185" s="839"/>
      <c r="U1185" s="839"/>
      <c r="Y1185" s="585"/>
      <c r="Z1185" s="416"/>
      <c r="AA1185" s="416"/>
      <c r="AB1185" s="416"/>
      <c r="AC1185" s="416"/>
      <c r="AD1185" s="416"/>
      <c r="AE1185" s="416"/>
      <c r="AF1185" s="416"/>
      <c r="AG1185" s="416"/>
      <c r="AH1185" s="416"/>
      <c r="AI1185" s="416"/>
      <c r="AJ1185" s="416"/>
      <c r="AK1185" s="416"/>
      <c r="AL1185" s="416"/>
      <c r="AM1185" s="416"/>
      <c r="AN1185" s="416"/>
      <c r="AO1185" s="416"/>
      <c r="AP1185" s="568">
        <f>A1185</f>
        <v>33</v>
      </c>
      <c r="AQ1185" s="568" t="str">
        <f>C1185</f>
        <v>Carbon abatement cost comparison</v>
      </c>
      <c r="AR1185" s="416"/>
      <c r="AS1185" s="585"/>
      <c r="AT1185" s="585"/>
      <c r="AU1185" s="585"/>
      <c r="AV1185" s="585"/>
      <c r="AW1185" s="416"/>
      <c r="AX1185" s="416"/>
      <c r="AY1185" s="416"/>
      <c r="AZ1185" s="416"/>
      <c r="BA1185" s="416"/>
      <c r="BB1185" s="416"/>
      <c r="BC1185" s="416"/>
      <c r="BD1185" s="416"/>
      <c r="BE1185" s="416"/>
      <c r="BF1185" s="416"/>
      <c r="BG1185" s="416"/>
      <c r="BH1185" s="416"/>
      <c r="BI1185" s="416"/>
      <c r="BJ1185" s="416"/>
      <c r="BK1185" s="416"/>
      <c r="BL1185" s="416"/>
      <c r="BM1185" s="416"/>
      <c r="BN1185" s="416"/>
      <c r="BO1185" s="416"/>
      <c r="BP1185" s="416"/>
      <c r="BQ1185" s="416"/>
      <c r="BR1185" s="416"/>
      <c r="BS1185" s="416"/>
      <c r="BT1185" s="416"/>
      <c r="BU1185" s="416"/>
      <c r="BV1185" s="416"/>
      <c r="BW1185" s="416"/>
      <c r="BX1185" s="416"/>
    </row>
    <row r="1186" spans="1:76" s="2" customFormat="1" ht="14">
      <c r="A1186" s="199"/>
      <c r="B1186" s="299"/>
      <c r="C1186" s="199"/>
      <c r="D1186" s="130"/>
      <c r="E1186" s="130"/>
      <c r="F1186" s="130"/>
      <c r="G1186" s="130"/>
      <c r="J1186" s="130"/>
      <c r="K1186" s="130"/>
      <c r="L1186" s="174"/>
      <c r="M1186" s="174"/>
      <c r="N1186" s="174"/>
      <c r="S1186" s="83"/>
      <c r="T1186" s="83"/>
      <c r="Y1186" s="526"/>
      <c r="Z1186" s="5"/>
      <c r="AA1186" s="5"/>
      <c r="AB1186" s="5"/>
      <c r="AC1186" s="5"/>
      <c r="AD1186" s="5"/>
      <c r="AE1186" s="5"/>
      <c r="AF1186" s="5"/>
      <c r="AG1186" s="5"/>
      <c r="AH1186" s="5"/>
      <c r="AI1186" s="5"/>
      <c r="AJ1186" s="5"/>
      <c r="AK1186" s="5"/>
      <c r="AL1186" s="5"/>
      <c r="AM1186" s="5"/>
      <c r="AN1186" s="5"/>
      <c r="AO1186" s="481"/>
      <c r="AP1186" s="269"/>
      <c r="AQ1186" s="269"/>
      <c r="AR1186" s="269"/>
      <c r="AS1186" s="269"/>
      <c r="AT1186" s="269"/>
      <c r="AU1186" s="269"/>
      <c r="AV1186" s="269"/>
      <c r="AW1186" s="586" t="s">
        <v>1</v>
      </c>
      <c r="AX1186" s="586"/>
      <c r="AY1186" s="269"/>
      <c r="AZ1186" s="586" t="s">
        <v>2</v>
      </c>
      <c r="BA1186" s="586"/>
      <c r="BB1186" s="269"/>
      <c r="BC1186" s="586" t="s">
        <v>283</v>
      </c>
      <c r="BD1186" s="586"/>
      <c r="BE1186" s="269"/>
      <c r="BF1186" s="586" t="s">
        <v>284</v>
      </c>
      <c r="BG1186" s="586"/>
      <c r="BH1186" s="269"/>
      <c r="BI1186" s="586" t="s">
        <v>3</v>
      </c>
      <c r="BJ1186" s="586"/>
      <c r="BK1186" s="269"/>
      <c r="BL1186" s="586" t="s">
        <v>4</v>
      </c>
      <c r="BM1186" s="586"/>
      <c r="BN1186" s="269"/>
      <c r="BO1186" s="586" t="s">
        <v>5</v>
      </c>
      <c r="BP1186" s="586"/>
      <c r="BQ1186" s="269"/>
      <c r="BR1186" s="586" t="s">
        <v>6</v>
      </c>
      <c r="BS1186" s="586"/>
      <c r="BT1186" s="269"/>
      <c r="BU1186" s="586" t="s">
        <v>34</v>
      </c>
      <c r="BV1186" s="586"/>
      <c r="BW1186" s="269"/>
      <c r="BX1186" s="481"/>
    </row>
    <row r="1187" spans="1:76" s="2" customFormat="1" ht="31" thickBot="1">
      <c r="A1187" s="173" t="s">
        <v>39</v>
      </c>
      <c r="B1187" s="300" t="s">
        <v>9</v>
      </c>
      <c r="C1187" s="211" t="s">
        <v>139</v>
      </c>
      <c r="D1187" s="4" t="s">
        <v>40</v>
      </c>
      <c r="E1187" s="4" t="s">
        <v>234</v>
      </c>
      <c r="F1187" s="211" t="s">
        <v>113</v>
      </c>
      <c r="G1187" s="211" t="s">
        <v>424</v>
      </c>
      <c r="H1187" s="4" t="s">
        <v>59</v>
      </c>
      <c r="I1187" s="695" t="s">
        <v>425</v>
      </c>
      <c r="J1187" s="212" t="s">
        <v>133</v>
      </c>
      <c r="K1187" s="149" t="s">
        <v>140</v>
      </c>
      <c r="L1187" s="222" t="s">
        <v>100</v>
      </c>
      <c r="M1187" s="151" t="s">
        <v>141</v>
      </c>
      <c r="N1187" s="152" t="s">
        <v>135</v>
      </c>
      <c r="O1187" s="151" t="s">
        <v>57</v>
      </c>
      <c r="P1187" s="153"/>
      <c r="Q1187" s="363" t="s">
        <v>272</v>
      </c>
      <c r="R1187" s="364" t="s">
        <v>56</v>
      </c>
      <c r="S1187" s="258" t="s">
        <v>41</v>
      </c>
      <c r="T1187" s="364" t="s">
        <v>136</v>
      </c>
      <c r="U1187" s="419" t="s">
        <v>42</v>
      </c>
      <c r="V1187" s="153"/>
      <c r="W1187" s="153"/>
      <c r="Y1187" s="526"/>
      <c r="Z1187" s="5"/>
      <c r="AA1187" s="5"/>
      <c r="AB1187" s="5"/>
      <c r="AC1187" s="5"/>
      <c r="AD1187" s="5"/>
      <c r="AE1187" s="5"/>
      <c r="AF1187" s="5"/>
      <c r="AG1187" s="5"/>
      <c r="AH1187" s="5"/>
      <c r="AI1187" s="5"/>
      <c r="AJ1187" s="5"/>
      <c r="AK1187" s="5"/>
      <c r="AL1187" s="5"/>
      <c r="AM1187" s="5"/>
      <c r="AN1187" s="5"/>
      <c r="AO1187" s="481"/>
      <c r="AP1187" s="594"/>
      <c r="AQ1187" s="594"/>
      <c r="AR1187" s="419" t="s">
        <v>131</v>
      </c>
      <c r="AS1187" s="594"/>
      <c r="AT1187" s="586" t="s">
        <v>230</v>
      </c>
      <c r="AU1187" s="586"/>
      <c r="AV1187" s="594"/>
      <c r="AW1187" s="596" t="s">
        <v>56</v>
      </c>
      <c r="AX1187" s="258" t="s">
        <v>41</v>
      </c>
      <c r="AY1187" s="594"/>
      <c r="AZ1187" s="596" t="s">
        <v>56</v>
      </c>
      <c r="BA1187" s="258" t="s">
        <v>41</v>
      </c>
      <c r="BB1187" s="594"/>
      <c r="BC1187" s="596" t="s">
        <v>56</v>
      </c>
      <c r="BD1187" s="258" t="s">
        <v>41</v>
      </c>
      <c r="BE1187" s="594"/>
      <c r="BF1187" s="596" t="s">
        <v>56</v>
      </c>
      <c r="BG1187" s="258" t="s">
        <v>41</v>
      </c>
      <c r="BH1187" s="594"/>
      <c r="BI1187" s="596" t="s">
        <v>56</v>
      </c>
      <c r="BJ1187" s="258" t="s">
        <v>41</v>
      </c>
      <c r="BK1187" s="594"/>
      <c r="BL1187" s="596" t="s">
        <v>56</v>
      </c>
      <c r="BM1187" s="258" t="s">
        <v>41</v>
      </c>
      <c r="BN1187" s="594"/>
      <c r="BO1187" s="596" t="s">
        <v>56</v>
      </c>
      <c r="BP1187" s="258" t="s">
        <v>41</v>
      </c>
      <c r="BQ1187" s="594"/>
      <c r="BR1187" s="596" t="s">
        <v>56</v>
      </c>
      <c r="BS1187" s="258" t="s">
        <v>41</v>
      </c>
      <c r="BT1187" s="594"/>
      <c r="BU1187" s="596" t="s">
        <v>56</v>
      </c>
      <c r="BV1187" s="258" t="s">
        <v>41</v>
      </c>
      <c r="BW1187" s="594"/>
      <c r="BX1187" s="481"/>
    </row>
    <row r="1188" spans="1:76" s="2" customFormat="1" ht="15">
      <c r="A1188" s="159">
        <v>1</v>
      </c>
      <c r="B1188" s="301" t="str">
        <f>CONCATENATE(E1188,": ",C1188)</f>
        <v xml:space="preserve">: </v>
      </c>
      <c r="C1188" s="160"/>
      <c r="D1188" s="160"/>
      <c r="E1188" s="160"/>
      <c r="F1188" s="160"/>
      <c r="G1188" s="161"/>
      <c r="H1188" s="162"/>
      <c r="I1188" s="162"/>
      <c r="J1188" s="163"/>
      <c r="K1188" s="164"/>
      <c r="L1188" s="170"/>
      <c r="M1188" s="664"/>
      <c r="N1188" s="163"/>
      <c r="O1188" s="163"/>
      <c r="P1188" s="165"/>
      <c r="Q1188" s="365"/>
      <c r="R1188" s="259" t="str">
        <f>IF(Q1188="Y","",IF(AND(L1188="",J1188=""),"",IF(L1188="",J1188,L1188)))</f>
        <v/>
      </c>
      <c r="S1188" s="260" t="str">
        <f>IF(R1188="","",IF(R1216="Y",T1188,IF(R1188&gt;=R1208-$AA$35*R1212,IF(R1188&lt;=R1208+$AA$35*R1212,R1188,""),"")))</f>
        <v/>
      </c>
      <c r="T1188" s="259" t="str">
        <f>IF(Q1188="Y","",IF(AND(L1188="",J1188=""),"",IF(L1188="",J1188*N1188,L1188*N1188)))</f>
        <v/>
      </c>
      <c r="U1188" s="259" t="str">
        <f t="shared" ref="U1188:U1207" si="481">IF(AND(M1188="",K1188=""),"",IF(M1188="",K1188,M1188))</f>
        <v/>
      </c>
      <c r="V1188" s="39"/>
      <c r="W1188" s="39"/>
      <c r="Y1188" s="526"/>
      <c r="Z1188" s="5"/>
      <c r="AA1188" s="5"/>
      <c r="AB1188" s="5"/>
      <c r="AC1188" s="5"/>
      <c r="AD1188" s="5"/>
      <c r="AE1188" s="5"/>
      <c r="AF1188" s="5"/>
      <c r="AG1188" s="5"/>
      <c r="AH1188" s="5"/>
      <c r="AI1188" s="5"/>
      <c r="AJ1188" s="5"/>
      <c r="AK1188" s="5"/>
      <c r="AL1188" s="5"/>
      <c r="AM1188" s="5"/>
      <c r="AN1188" s="5"/>
      <c r="AO1188" s="481"/>
      <c r="AP1188" s="269"/>
      <c r="AQ1188" s="269"/>
      <c r="AR1188" s="597" t="str">
        <f>$U1188</f>
        <v/>
      </c>
      <c r="AS1188" s="269"/>
      <c r="AT1188" s="596" t="s">
        <v>56</v>
      </c>
      <c r="AU1188" s="258" t="s">
        <v>41</v>
      </c>
      <c r="AV1188" s="269"/>
      <c r="AW1188" s="598" t="str">
        <f t="shared" ref="AW1188:AX1207" si="482">IF($E1188=$AW$83,R1188,"")</f>
        <v/>
      </c>
      <c r="AX1188" s="598" t="str">
        <f t="shared" si="482"/>
        <v/>
      </c>
      <c r="AY1188" s="269"/>
      <c r="AZ1188" s="598" t="str">
        <f t="shared" ref="AZ1188:BA1207" si="483">IF($E1188=$AZ$83,R1188,"")</f>
        <v/>
      </c>
      <c r="BA1188" s="598" t="str">
        <f t="shared" si="483"/>
        <v/>
      </c>
      <c r="BB1188" s="269"/>
      <c r="BC1188" s="598" t="str">
        <f t="shared" ref="BC1188:BD1207" si="484">IF($E1188=$BC$83,R1188,"")</f>
        <v/>
      </c>
      <c r="BD1188" s="598" t="str">
        <f t="shared" si="484"/>
        <v/>
      </c>
      <c r="BE1188" s="269"/>
      <c r="BF1188" s="598" t="str">
        <f t="shared" ref="BF1188:BG1207" si="485">IF($E1188=$BF$83,R1188,"")</f>
        <v/>
      </c>
      <c r="BG1188" s="598" t="str">
        <f t="shared" si="485"/>
        <v/>
      </c>
      <c r="BH1188" s="269"/>
      <c r="BI1188" s="598" t="str">
        <f t="shared" ref="BI1188:BJ1207" si="486">IF($E1188=$BI$83,R1188,"")</f>
        <v/>
      </c>
      <c r="BJ1188" s="598" t="str">
        <f t="shared" si="486"/>
        <v/>
      </c>
      <c r="BK1188" s="269"/>
      <c r="BL1188" s="598" t="str">
        <f t="shared" ref="BL1188:BM1207" si="487">IF($E1188=$BL$83,R1188,"")</f>
        <v/>
      </c>
      <c r="BM1188" s="598" t="str">
        <f t="shared" si="487"/>
        <v/>
      </c>
      <c r="BN1188" s="269"/>
      <c r="BO1188" s="598" t="str">
        <f t="shared" ref="BO1188:BP1207" si="488">IF($E1188=$BO$83,R1188,"")</f>
        <v/>
      </c>
      <c r="BP1188" s="598" t="str">
        <f t="shared" si="488"/>
        <v/>
      </c>
      <c r="BQ1188" s="269"/>
      <c r="BR1188" s="598" t="str">
        <f t="shared" ref="BR1188:BS1207" si="489">IF($E1188=$BR$83,R1188,"")</f>
        <v/>
      </c>
      <c r="BS1188" s="598" t="str">
        <f t="shared" si="489"/>
        <v/>
      </c>
      <c r="BT1188" s="269"/>
      <c r="BU1188" s="598" t="str">
        <f t="shared" ref="BU1188:BV1207" si="490">IF($E1188=$BU$83,R1188,"")</f>
        <v/>
      </c>
      <c r="BV1188" s="598" t="str">
        <f t="shared" si="490"/>
        <v/>
      </c>
      <c r="BW1188" s="269"/>
      <c r="BX1188" s="481"/>
    </row>
    <row r="1189" spans="1:76" s="2" customFormat="1" ht="14">
      <c r="A1189" s="159">
        <v>2</v>
      </c>
      <c r="B1189" s="301" t="str">
        <f>CONCATENATE(E1189,": ",C1189)</f>
        <v xml:space="preserve">: </v>
      </c>
      <c r="C1189" s="160"/>
      <c r="D1189" s="160"/>
      <c r="E1189" s="160"/>
      <c r="F1189" s="160"/>
      <c r="G1189" s="161"/>
      <c r="H1189" s="162"/>
      <c r="I1189" s="162"/>
      <c r="J1189" s="163"/>
      <c r="K1189" s="163"/>
      <c r="L1189" s="170"/>
      <c r="M1189" s="664"/>
      <c r="N1189" s="163"/>
      <c r="O1189" s="163"/>
      <c r="P1189" s="165"/>
      <c r="Q1189" s="365"/>
      <c r="R1189" s="259" t="str">
        <f t="shared" ref="R1189:R1207" si="491">IF(Q1189="Y","",IF(AND(L1189="",J1189=""),"",IF(L1189="",J1189,L1189)))</f>
        <v/>
      </c>
      <c r="S1189" s="260" t="str">
        <f>IF(R1189="","",IF(R1216="Y",T1189,IF(R1189&gt;=R1208-$AA$35*R1212,IF(R1189&lt;=R1208+$AA$35*R1212,R1189,""),"")))</f>
        <v/>
      </c>
      <c r="T1189" s="259" t="str">
        <f t="shared" ref="T1189:T1207" si="492">IF(Q1189="Y","",IF(AND(L1189="",J1189=""),"",IF(L1189="",J1189*N1189,L1189*N1189)))</f>
        <v/>
      </c>
      <c r="U1189" s="259" t="str">
        <f t="shared" si="481"/>
        <v/>
      </c>
      <c r="V1189" s="39"/>
      <c r="W1189" s="39"/>
      <c r="Y1189" s="526"/>
      <c r="Z1189" s="5"/>
      <c r="AA1189" s="5"/>
      <c r="AB1189" s="5"/>
      <c r="AC1189" s="5"/>
      <c r="AD1189" s="5"/>
      <c r="AE1189" s="5"/>
      <c r="AF1189" s="5"/>
      <c r="AG1189" s="5"/>
      <c r="AH1189" s="5"/>
      <c r="AI1189" s="5"/>
      <c r="AJ1189" s="5"/>
      <c r="AK1189" s="5"/>
      <c r="AL1189" s="5"/>
      <c r="AM1189" s="5"/>
      <c r="AN1189" s="5"/>
      <c r="AO1189" s="481"/>
      <c r="AP1189" s="269"/>
      <c r="AQ1189" s="269"/>
      <c r="AR1189" s="600"/>
      <c r="AS1189" s="269"/>
      <c r="AT1189" s="598" t="str">
        <f>IF($E1189=$AT$47,R1189,"")</f>
        <v/>
      </c>
      <c r="AU1189" s="598" t="str">
        <f>IF($E1189=$AT$47,S1189,"")</f>
        <v/>
      </c>
      <c r="AV1189" s="269"/>
      <c r="AW1189" s="598" t="str">
        <f t="shared" si="482"/>
        <v/>
      </c>
      <c r="AX1189" s="598" t="str">
        <f t="shared" si="482"/>
        <v/>
      </c>
      <c r="AY1189" s="269"/>
      <c r="AZ1189" s="598" t="str">
        <f t="shared" si="483"/>
        <v/>
      </c>
      <c r="BA1189" s="598" t="str">
        <f t="shared" si="483"/>
        <v/>
      </c>
      <c r="BB1189" s="269"/>
      <c r="BC1189" s="598" t="str">
        <f t="shared" si="484"/>
        <v/>
      </c>
      <c r="BD1189" s="598" t="str">
        <f t="shared" si="484"/>
        <v/>
      </c>
      <c r="BE1189" s="269"/>
      <c r="BF1189" s="598" t="str">
        <f t="shared" si="485"/>
        <v/>
      </c>
      <c r="BG1189" s="598" t="str">
        <f t="shared" si="485"/>
        <v/>
      </c>
      <c r="BH1189" s="269"/>
      <c r="BI1189" s="598" t="str">
        <f t="shared" si="486"/>
        <v/>
      </c>
      <c r="BJ1189" s="598" t="str">
        <f t="shared" si="486"/>
        <v/>
      </c>
      <c r="BK1189" s="269"/>
      <c r="BL1189" s="598" t="str">
        <f t="shared" si="487"/>
        <v/>
      </c>
      <c r="BM1189" s="598" t="str">
        <f t="shared" si="487"/>
        <v/>
      </c>
      <c r="BN1189" s="269"/>
      <c r="BO1189" s="598" t="str">
        <f t="shared" si="488"/>
        <v/>
      </c>
      <c r="BP1189" s="598" t="str">
        <f t="shared" si="488"/>
        <v/>
      </c>
      <c r="BQ1189" s="269"/>
      <c r="BR1189" s="598" t="str">
        <f t="shared" si="489"/>
        <v/>
      </c>
      <c r="BS1189" s="598" t="str">
        <f t="shared" si="489"/>
        <v/>
      </c>
      <c r="BT1189" s="269"/>
      <c r="BU1189" s="598" t="str">
        <f t="shared" si="490"/>
        <v/>
      </c>
      <c r="BV1189" s="598" t="str">
        <f t="shared" si="490"/>
        <v/>
      </c>
      <c r="BW1189" s="269"/>
      <c r="BX1189" s="481"/>
    </row>
    <row r="1190" spans="1:76" s="2" customFormat="1" ht="14">
      <c r="A1190" s="159">
        <v>3</v>
      </c>
      <c r="B1190" s="301" t="str">
        <f>CONCATENATE(E1190,": ",C1190)</f>
        <v xml:space="preserve">: </v>
      </c>
      <c r="C1190" s="168"/>
      <c r="D1190" s="162"/>
      <c r="E1190" s="162"/>
      <c r="F1190" s="169"/>
      <c r="G1190" s="161"/>
      <c r="H1190" s="162"/>
      <c r="I1190" s="162"/>
      <c r="J1190" s="170"/>
      <c r="K1190" s="170"/>
      <c r="L1190" s="170"/>
      <c r="M1190" s="664"/>
      <c r="N1190" s="163"/>
      <c r="O1190" s="163"/>
      <c r="P1190" s="165"/>
      <c r="Q1190" s="365"/>
      <c r="R1190" s="259" t="str">
        <f t="shared" si="491"/>
        <v/>
      </c>
      <c r="S1190" s="260" t="str">
        <f>IF(R1190="","",IF(R1216="Y",T1190,IF(R1190&gt;=R1208-$AA$35*R1212,IF(R1190&lt;=R1208+$AA$35*R1212,R1190,""),"")))</f>
        <v/>
      </c>
      <c r="T1190" s="259" t="str">
        <f t="shared" si="492"/>
        <v/>
      </c>
      <c r="U1190" s="259" t="str">
        <f t="shared" si="481"/>
        <v/>
      </c>
      <c r="V1190" s="39"/>
      <c r="W1190" s="39"/>
      <c r="Y1190" s="526"/>
      <c r="Z1190" s="5"/>
      <c r="AA1190" s="5"/>
      <c r="AB1190" s="5"/>
      <c r="AC1190" s="5"/>
      <c r="AD1190" s="5"/>
      <c r="AE1190" s="5"/>
      <c r="AF1190" s="5"/>
      <c r="AG1190" s="5"/>
      <c r="AH1190" s="5"/>
      <c r="AI1190" s="5"/>
      <c r="AJ1190" s="5"/>
      <c r="AK1190" s="5"/>
      <c r="AL1190" s="5"/>
      <c r="AM1190" s="5"/>
      <c r="AN1190" s="5"/>
      <c r="AO1190" s="481"/>
      <c r="AP1190" s="269"/>
      <c r="AQ1190" s="269"/>
      <c r="AR1190" s="600"/>
      <c r="AS1190" s="269"/>
      <c r="AT1190" s="598" t="str">
        <f t="shared" ref="AT1190:AU1208" si="493">IF($E1190=$AT$47,R1190,"")</f>
        <v/>
      </c>
      <c r="AU1190" s="598" t="str">
        <f t="shared" si="493"/>
        <v/>
      </c>
      <c r="AV1190" s="269"/>
      <c r="AW1190" s="598" t="str">
        <f t="shared" si="482"/>
        <v/>
      </c>
      <c r="AX1190" s="598" t="str">
        <f t="shared" si="482"/>
        <v/>
      </c>
      <c r="AY1190" s="269"/>
      <c r="AZ1190" s="598" t="str">
        <f t="shared" si="483"/>
        <v/>
      </c>
      <c r="BA1190" s="598" t="str">
        <f t="shared" si="483"/>
        <v/>
      </c>
      <c r="BB1190" s="269"/>
      <c r="BC1190" s="598" t="str">
        <f t="shared" si="484"/>
        <v/>
      </c>
      <c r="BD1190" s="598" t="str">
        <f t="shared" si="484"/>
        <v/>
      </c>
      <c r="BE1190" s="269"/>
      <c r="BF1190" s="598" t="str">
        <f t="shared" si="485"/>
        <v/>
      </c>
      <c r="BG1190" s="598" t="str">
        <f t="shared" si="485"/>
        <v/>
      </c>
      <c r="BH1190" s="269"/>
      <c r="BI1190" s="598" t="str">
        <f t="shared" si="486"/>
        <v/>
      </c>
      <c r="BJ1190" s="598" t="str">
        <f t="shared" si="486"/>
        <v/>
      </c>
      <c r="BK1190" s="269"/>
      <c r="BL1190" s="598" t="str">
        <f t="shared" si="487"/>
        <v/>
      </c>
      <c r="BM1190" s="598" t="str">
        <f t="shared" si="487"/>
        <v/>
      </c>
      <c r="BN1190" s="269"/>
      <c r="BO1190" s="598" t="str">
        <f t="shared" si="488"/>
        <v/>
      </c>
      <c r="BP1190" s="598" t="str">
        <f t="shared" si="488"/>
        <v/>
      </c>
      <c r="BQ1190" s="269"/>
      <c r="BR1190" s="598" t="str">
        <f t="shared" si="489"/>
        <v/>
      </c>
      <c r="BS1190" s="598" t="str">
        <f t="shared" si="489"/>
        <v/>
      </c>
      <c r="BT1190" s="269"/>
      <c r="BU1190" s="598" t="str">
        <f t="shared" si="490"/>
        <v/>
      </c>
      <c r="BV1190" s="598" t="str">
        <f t="shared" si="490"/>
        <v/>
      </c>
      <c r="BW1190" s="269"/>
      <c r="BX1190" s="481"/>
    </row>
    <row r="1191" spans="1:76" s="2" customFormat="1" ht="14">
      <c r="A1191" s="159">
        <v>4</v>
      </c>
      <c r="B1191" s="301" t="str">
        <f t="shared" ref="B1191:B1207" si="494">CONCATENATE(E1191,": ",C1191)</f>
        <v xml:space="preserve">: </v>
      </c>
      <c r="C1191" s="168"/>
      <c r="D1191" s="162"/>
      <c r="E1191" s="162"/>
      <c r="F1191" s="169"/>
      <c r="G1191" s="161"/>
      <c r="H1191" s="162"/>
      <c r="I1191" s="162"/>
      <c r="J1191" s="170"/>
      <c r="K1191" s="170"/>
      <c r="L1191" s="170"/>
      <c r="M1191" s="664"/>
      <c r="N1191" s="163"/>
      <c r="O1191" s="163"/>
      <c r="P1191" s="165"/>
      <c r="Q1191" s="365"/>
      <c r="R1191" s="259" t="str">
        <f t="shared" si="491"/>
        <v/>
      </c>
      <c r="S1191" s="260" t="str">
        <f>IF(R1191="","",IF(R1216="Y",T1191,IF(R1191&gt;=R1208-$AA$35*R1212,IF(R1191&lt;=R1208+$AA$35*R1212,R1191,""),"")))</f>
        <v/>
      </c>
      <c r="T1191" s="259" t="str">
        <f t="shared" si="492"/>
        <v/>
      </c>
      <c r="U1191" s="259" t="str">
        <f t="shared" si="481"/>
        <v/>
      </c>
      <c r="V1191" s="39"/>
      <c r="W1191" s="39"/>
      <c r="Y1191" s="526"/>
      <c r="Z1191" s="5"/>
      <c r="AA1191" s="5"/>
      <c r="AB1191" s="5"/>
      <c r="AC1191" s="5"/>
      <c r="AD1191" s="5"/>
      <c r="AE1191" s="5"/>
      <c r="AF1191" s="5"/>
      <c r="AG1191" s="5"/>
      <c r="AH1191" s="5"/>
      <c r="AI1191" s="5"/>
      <c r="AJ1191" s="5"/>
      <c r="AK1191" s="5"/>
      <c r="AL1191" s="5"/>
      <c r="AM1191" s="5"/>
      <c r="AN1191" s="5"/>
      <c r="AO1191" s="481"/>
      <c r="AP1191" s="269"/>
      <c r="AQ1191" s="269"/>
      <c r="AR1191" s="600"/>
      <c r="AS1191" s="269"/>
      <c r="AT1191" s="598" t="str">
        <f t="shared" si="493"/>
        <v/>
      </c>
      <c r="AU1191" s="598" t="str">
        <f t="shared" si="493"/>
        <v/>
      </c>
      <c r="AV1191" s="269"/>
      <c r="AW1191" s="598" t="str">
        <f t="shared" si="482"/>
        <v/>
      </c>
      <c r="AX1191" s="598" t="str">
        <f t="shared" si="482"/>
        <v/>
      </c>
      <c r="AY1191" s="269"/>
      <c r="AZ1191" s="598" t="str">
        <f t="shared" si="483"/>
        <v/>
      </c>
      <c r="BA1191" s="598" t="str">
        <f t="shared" si="483"/>
        <v/>
      </c>
      <c r="BB1191" s="269"/>
      <c r="BC1191" s="598" t="str">
        <f t="shared" si="484"/>
        <v/>
      </c>
      <c r="BD1191" s="598" t="str">
        <f t="shared" si="484"/>
        <v/>
      </c>
      <c r="BE1191" s="269"/>
      <c r="BF1191" s="598" t="str">
        <f t="shared" si="485"/>
        <v/>
      </c>
      <c r="BG1191" s="598" t="str">
        <f t="shared" si="485"/>
        <v/>
      </c>
      <c r="BH1191" s="269"/>
      <c r="BI1191" s="598" t="str">
        <f t="shared" si="486"/>
        <v/>
      </c>
      <c r="BJ1191" s="598" t="str">
        <f t="shared" si="486"/>
        <v/>
      </c>
      <c r="BK1191" s="269"/>
      <c r="BL1191" s="598" t="str">
        <f t="shared" si="487"/>
        <v/>
      </c>
      <c r="BM1191" s="598" t="str">
        <f t="shared" si="487"/>
        <v/>
      </c>
      <c r="BN1191" s="269"/>
      <c r="BO1191" s="598" t="str">
        <f t="shared" si="488"/>
        <v/>
      </c>
      <c r="BP1191" s="598" t="str">
        <f t="shared" si="488"/>
        <v/>
      </c>
      <c r="BQ1191" s="269"/>
      <c r="BR1191" s="598" t="str">
        <f t="shared" si="489"/>
        <v/>
      </c>
      <c r="BS1191" s="598" t="str">
        <f t="shared" si="489"/>
        <v/>
      </c>
      <c r="BT1191" s="269"/>
      <c r="BU1191" s="598" t="str">
        <f t="shared" si="490"/>
        <v/>
      </c>
      <c r="BV1191" s="598" t="str">
        <f t="shared" si="490"/>
        <v/>
      </c>
      <c r="BW1191" s="269"/>
      <c r="BX1191" s="481"/>
    </row>
    <row r="1192" spans="1:76" s="2" customFormat="1" ht="14">
      <c r="A1192" s="159">
        <v>5</v>
      </c>
      <c r="B1192" s="301" t="str">
        <f t="shared" si="494"/>
        <v xml:space="preserve">: </v>
      </c>
      <c r="C1192" s="169"/>
      <c r="D1192" s="169"/>
      <c r="E1192" s="169"/>
      <c r="F1192" s="169"/>
      <c r="G1192" s="161"/>
      <c r="H1192" s="162"/>
      <c r="I1192" s="162"/>
      <c r="J1192" s="170"/>
      <c r="K1192" s="170"/>
      <c r="L1192" s="170"/>
      <c r="M1192" s="664"/>
      <c r="N1192" s="163"/>
      <c r="O1192" s="163"/>
      <c r="P1192" s="165"/>
      <c r="Q1192" s="365"/>
      <c r="R1192" s="259" t="str">
        <f t="shared" si="491"/>
        <v/>
      </c>
      <c r="S1192" s="260" t="str">
        <f>IF(R1192="","",IF(R1216="Y",T1192,IF(R1192&gt;=R1208-$AA$35*R1212,IF(R1192&lt;=R1208+$AA$35*R1212,R1192,""),"")))</f>
        <v/>
      </c>
      <c r="T1192" s="259" t="str">
        <f t="shared" si="492"/>
        <v/>
      </c>
      <c r="U1192" s="259" t="str">
        <f t="shared" si="481"/>
        <v/>
      </c>
      <c r="V1192" s="39"/>
      <c r="W1192" s="39"/>
      <c r="Y1192" s="526"/>
      <c r="Z1192" s="5"/>
      <c r="AA1192" s="5"/>
      <c r="AB1192" s="5"/>
      <c r="AC1192" s="5"/>
      <c r="AD1192" s="5"/>
      <c r="AE1192" s="5"/>
      <c r="AF1192" s="5"/>
      <c r="AG1192" s="5"/>
      <c r="AH1192" s="5"/>
      <c r="AI1192" s="5"/>
      <c r="AJ1192" s="5"/>
      <c r="AK1192" s="5"/>
      <c r="AL1192" s="5"/>
      <c r="AM1192" s="5"/>
      <c r="AN1192" s="5"/>
      <c r="AO1192" s="481"/>
      <c r="AP1192" s="269"/>
      <c r="AQ1192" s="269"/>
      <c r="AR1192" s="600"/>
      <c r="AS1192" s="269"/>
      <c r="AT1192" s="598" t="str">
        <f t="shared" si="493"/>
        <v/>
      </c>
      <c r="AU1192" s="598" t="str">
        <f t="shared" si="493"/>
        <v/>
      </c>
      <c r="AV1192" s="269"/>
      <c r="AW1192" s="598" t="str">
        <f t="shared" si="482"/>
        <v/>
      </c>
      <c r="AX1192" s="598" t="str">
        <f t="shared" si="482"/>
        <v/>
      </c>
      <c r="AY1192" s="269"/>
      <c r="AZ1192" s="598" t="str">
        <f t="shared" si="483"/>
        <v/>
      </c>
      <c r="BA1192" s="598" t="str">
        <f t="shared" si="483"/>
        <v/>
      </c>
      <c r="BB1192" s="269"/>
      <c r="BC1192" s="598" t="str">
        <f t="shared" si="484"/>
        <v/>
      </c>
      <c r="BD1192" s="598" t="str">
        <f t="shared" si="484"/>
        <v/>
      </c>
      <c r="BE1192" s="269"/>
      <c r="BF1192" s="598" t="str">
        <f t="shared" si="485"/>
        <v/>
      </c>
      <c r="BG1192" s="598" t="str">
        <f t="shared" si="485"/>
        <v/>
      </c>
      <c r="BH1192" s="269"/>
      <c r="BI1192" s="598" t="str">
        <f t="shared" si="486"/>
        <v/>
      </c>
      <c r="BJ1192" s="598" t="str">
        <f t="shared" si="486"/>
        <v/>
      </c>
      <c r="BK1192" s="269"/>
      <c r="BL1192" s="598" t="str">
        <f t="shared" si="487"/>
        <v/>
      </c>
      <c r="BM1192" s="598" t="str">
        <f t="shared" si="487"/>
        <v/>
      </c>
      <c r="BN1192" s="269"/>
      <c r="BO1192" s="598" t="str">
        <f t="shared" si="488"/>
        <v/>
      </c>
      <c r="BP1192" s="598" t="str">
        <f t="shared" si="488"/>
        <v/>
      </c>
      <c r="BQ1192" s="269"/>
      <c r="BR1192" s="598" t="str">
        <f t="shared" si="489"/>
        <v/>
      </c>
      <c r="BS1192" s="598" t="str">
        <f t="shared" si="489"/>
        <v/>
      </c>
      <c r="BT1192" s="269"/>
      <c r="BU1192" s="598" t="str">
        <f t="shared" si="490"/>
        <v/>
      </c>
      <c r="BV1192" s="598" t="str">
        <f t="shared" si="490"/>
        <v/>
      </c>
      <c r="BW1192" s="269"/>
      <c r="BX1192" s="481"/>
    </row>
    <row r="1193" spans="1:76" s="2" customFormat="1" ht="14">
      <c r="A1193" s="159">
        <v>6</v>
      </c>
      <c r="B1193" s="301" t="str">
        <f t="shared" si="494"/>
        <v xml:space="preserve">: </v>
      </c>
      <c r="C1193" s="169"/>
      <c r="D1193" s="169"/>
      <c r="E1193" s="169"/>
      <c r="F1193" s="169"/>
      <c r="G1193" s="161"/>
      <c r="H1193" s="162"/>
      <c r="I1193" s="162"/>
      <c r="J1193" s="170"/>
      <c r="K1193" s="170"/>
      <c r="L1193" s="170"/>
      <c r="M1193" s="664"/>
      <c r="N1193" s="163"/>
      <c r="O1193" s="163"/>
      <c r="P1193" s="165"/>
      <c r="Q1193" s="365"/>
      <c r="R1193" s="259" t="str">
        <f t="shared" si="491"/>
        <v/>
      </c>
      <c r="S1193" s="260" t="str">
        <f>IF(R1193="","",IF(R1216="Y",T1193,IF(R1193&gt;=R1208-$AA$35*R1212,IF(R1193&lt;=R1208+$AA$35*R1212,R1193,""),"")))</f>
        <v/>
      </c>
      <c r="T1193" s="259" t="str">
        <f t="shared" si="492"/>
        <v/>
      </c>
      <c r="U1193" s="259" t="str">
        <f t="shared" si="481"/>
        <v/>
      </c>
      <c r="V1193" s="39"/>
      <c r="W1193" s="39"/>
      <c r="Y1193" s="526"/>
      <c r="Z1193" s="5"/>
      <c r="AA1193" s="5"/>
      <c r="AB1193" s="5"/>
      <c r="AC1193" s="5"/>
      <c r="AD1193" s="5"/>
      <c r="AE1193" s="5"/>
      <c r="AF1193" s="5"/>
      <c r="AG1193" s="5"/>
      <c r="AH1193" s="5"/>
      <c r="AI1193" s="5"/>
      <c r="AJ1193" s="5"/>
      <c r="AK1193" s="5"/>
      <c r="AL1193" s="5"/>
      <c r="AM1193" s="5"/>
      <c r="AN1193" s="5"/>
      <c r="AO1193" s="481"/>
      <c r="AP1193" s="269"/>
      <c r="AQ1193" s="269"/>
      <c r="AR1193" s="600"/>
      <c r="AS1193" s="269"/>
      <c r="AT1193" s="598" t="str">
        <f t="shared" si="493"/>
        <v/>
      </c>
      <c r="AU1193" s="598" t="str">
        <f t="shared" si="493"/>
        <v/>
      </c>
      <c r="AV1193" s="269"/>
      <c r="AW1193" s="598" t="str">
        <f t="shared" si="482"/>
        <v/>
      </c>
      <c r="AX1193" s="598" t="str">
        <f t="shared" si="482"/>
        <v/>
      </c>
      <c r="AY1193" s="269"/>
      <c r="AZ1193" s="598" t="str">
        <f t="shared" si="483"/>
        <v/>
      </c>
      <c r="BA1193" s="598" t="str">
        <f t="shared" si="483"/>
        <v/>
      </c>
      <c r="BB1193" s="269"/>
      <c r="BC1193" s="598" t="str">
        <f t="shared" si="484"/>
        <v/>
      </c>
      <c r="BD1193" s="598" t="str">
        <f t="shared" si="484"/>
        <v/>
      </c>
      <c r="BE1193" s="269"/>
      <c r="BF1193" s="598" t="str">
        <f t="shared" si="485"/>
        <v/>
      </c>
      <c r="BG1193" s="598" t="str">
        <f t="shared" si="485"/>
        <v/>
      </c>
      <c r="BH1193" s="269"/>
      <c r="BI1193" s="598" t="str">
        <f t="shared" si="486"/>
        <v/>
      </c>
      <c r="BJ1193" s="598" t="str">
        <f t="shared" si="486"/>
        <v/>
      </c>
      <c r="BK1193" s="269"/>
      <c r="BL1193" s="598" t="str">
        <f t="shared" si="487"/>
        <v/>
      </c>
      <c r="BM1193" s="598" t="str">
        <f t="shared" si="487"/>
        <v/>
      </c>
      <c r="BN1193" s="269"/>
      <c r="BO1193" s="598" t="str">
        <f t="shared" si="488"/>
        <v/>
      </c>
      <c r="BP1193" s="598" t="str">
        <f t="shared" si="488"/>
        <v/>
      </c>
      <c r="BQ1193" s="269"/>
      <c r="BR1193" s="598" t="str">
        <f t="shared" si="489"/>
        <v/>
      </c>
      <c r="BS1193" s="598" t="str">
        <f t="shared" si="489"/>
        <v/>
      </c>
      <c r="BT1193" s="269"/>
      <c r="BU1193" s="598" t="str">
        <f t="shared" si="490"/>
        <v/>
      </c>
      <c r="BV1193" s="598" t="str">
        <f t="shared" si="490"/>
        <v/>
      </c>
      <c r="BW1193" s="269"/>
      <c r="BX1193" s="481"/>
    </row>
    <row r="1194" spans="1:76" s="2" customFormat="1" ht="14">
      <c r="A1194" s="159">
        <v>7</v>
      </c>
      <c r="B1194" s="301" t="str">
        <f t="shared" si="494"/>
        <v xml:space="preserve">: </v>
      </c>
      <c r="C1194" s="169"/>
      <c r="D1194" s="169"/>
      <c r="E1194" s="169"/>
      <c r="F1194" s="169"/>
      <c r="G1194" s="161"/>
      <c r="H1194" s="162"/>
      <c r="I1194" s="162"/>
      <c r="J1194" s="170"/>
      <c r="K1194" s="170"/>
      <c r="L1194" s="170"/>
      <c r="M1194" s="664"/>
      <c r="N1194" s="163"/>
      <c r="O1194" s="163"/>
      <c r="P1194" s="165"/>
      <c r="Q1194" s="365"/>
      <c r="R1194" s="259" t="str">
        <f t="shared" si="491"/>
        <v/>
      </c>
      <c r="S1194" s="260" t="str">
        <f>IF(R1194="","",IF(R1216="Y",T1194,IF(R1194&gt;=R1208-$AA$35*R1212,IF(R1194&lt;=R1208+$AA$35*R1212,R1194,""),"")))</f>
        <v/>
      </c>
      <c r="T1194" s="259" t="str">
        <f t="shared" si="492"/>
        <v/>
      </c>
      <c r="U1194" s="259" t="str">
        <f t="shared" si="481"/>
        <v/>
      </c>
      <c r="V1194" s="39"/>
      <c r="W1194" s="39"/>
      <c r="Y1194" s="526"/>
      <c r="Z1194" s="5"/>
      <c r="AA1194" s="5"/>
      <c r="AB1194" s="5"/>
      <c r="AC1194" s="5"/>
      <c r="AD1194" s="5"/>
      <c r="AE1194" s="5"/>
      <c r="AF1194" s="5"/>
      <c r="AG1194" s="5"/>
      <c r="AH1194" s="5"/>
      <c r="AI1194" s="5"/>
      <c r="AJ1194" s="5"/>
      <c r="AK1194" s="5"/>
      <c r="AL1194" s="5"/>
      <c r="AM1194" s="5"/>
      <c r="AN1194" s="5"/>
      <c r="AO1194" s="481"/>
      <c r="AP1194" s="269"/>
      <c r="AQ1194" s="269"/>
      <c r="AR1194" s="600"/>
      <c r="AS1194" s="269"/>
      <c r="AT1194" s="598" t="str">
        <f t="shared" si="493"/>
        <v/>
      </c>
      <c r="AU1194" s="598" t="str">
        <f t="shared" si="493"/>
        <v/>
      </c>
      <c r="AV1194" s="269"/>
      <c r="AW1194" s="598" t="str">
        <f t="shared" si="482"/>
        <v/>
      </c>
      <c r="AX1194" s="598" t="str">
        <f t="shared" si="482"/>
        <v/>
      </c>
      <c r="AY1194" s="269"/>
      <c r="AZ1194" s="598" t="str">
        <f t="shared" si="483"/>
        <v/>
      </c>
      <c r="BA1194" s="598" t="str">
        <f t="shared" si="483"/>
        <v/>
      </c>
      <c r="BB1194" s="269"/>
      <c r="BC1194" s="598" t="str">
        <f t="shared" si="484"/>
        <v/>
      </c>
      <c r="BD1194" s="598" t="str">
        <f t="shared" si="484"/>
        <v/>
      </c>
      <c r="BE1194" s="269"/>
      <c r="BF1194" s="598" t="str">
        <f t="shared" si="485"/>
        <v/>
      </c>
      <c r="BG1194" s="598" t="str">
        <f t="shared" si="485"/>
        <v/>
      </c>
      <c r="BH1194" s="269"/>
      <c r="BI1194" s="598" t="str">
        <f t="shared" si="486"/>
        <v/>
      </c>
      <c r="BJ1194" s="598" t="str">
        <f t="shared" si="486"/>
        <v/>
      </c>
      <c r="BK1194" s="269"/>
      <c r="BL1194" s="598" t="str">
        <f t="shared" si="487"/>
        <v/>
      </c>
      <c r="BM1194" s="598" t="str">
        <f t="shared" si="487"/>
        <v/>
      </c>
      <c r="BN1194" s="269"/>
      <c r="BO1194" s="598" t="str">
        <f t="shared" si="488"/>
        <v/>
      </c>
      <c r="BP1194" s="598" t="str">
        <f t="shared" si="488"/>
        <v/>
      </c>
      <c r="BQ1194" s="269"/>
      <c r="BR1194" s="598" t="str">
        <f t="shared" si="489"/>
        <v/>
      </c>
      <c r="BS1194" s="598" t="str">
        <f t="shared" si="489"/>
        <v/>
      </c>
      <c r="BT1194" s="269"/>
      <c r="BU1194" s="598" t="str">
        <f t="shared" si="490"/>
        <v/>
      </c>
      <c r="BV1194" s="598" t="str">
        <f t="shared" si="490"/>
        <v/>
      </c>
      <c r="BW1194" s="269"/>
      <c r="BX1194" s="481"/>
    </row>
    <row r="1195" spans="1:76" s="2" customFormat="1" ht="14">
      <c r="A1195" s="159">
        <v>8</v>
      </c>
      <c r="B1195" s="301" t="str">
        <f t="shared" si="494"/>
        <v xml:space="preserve">: </v>
      </c>
      <c r="C1195" s="169"/>
      <c r="D1195" s="169"/>
      <c r="E1195" s="169"/>
      <c r="F1195" s="169"/>
      <c r="G1195" s="161"/>
      <c r="H1195" s="162"/>
      <c r="I1195" s="162"/>
      <c r="J1195" s="170"/>
      <c r="K1195" s="170"/>
      <c r="L1195" s="170"/>
      <c r="M1195" s="664"/>
      <c r="N1195" s="163"/>
      <c r="O1195" s="163"/>
      <c r="P1195" s="165"/>
      <c r="Q1195" s="365"/>
      <c r="R1195" s="259" t="str">
        <f t="shared" si="491"/>
        <v/>
      </c>
      <c r="S1195" s="260" t="str">
        <f>IF(R1195="","",IF(R1216="Y",T1195,IF(R1195&gt;=R1208-$AA$35*R1212,IF(R1195&lt;=R1208+$AA$35*R1212,R1195,""),"")))</f>
        <v/>
      </c>
      <c r="T1195" s="259" t="str">
        <f t="shared" si="492"/>
        <v/>
      </c>
      <c r="U1195" s="259" t="str">
        <f t="shared" si="481"/>
        <v/>
      </c>
      <c r="V1195" s="39"/>
      <c r="W1195" s="39"/>
      <c r="Y1195" s="526"/>
      <c r="Z1195" s="5"/>
      <c r="AA1195" s="5"/>
      <c r="AB1195" s="5"/>
      <c r="AC1195" s="5"/>
      <c r="AD1195" s="5"/>
      <c r="AE1195" s="5"/>
      <c r="AF1195" s="5"/>
      <c r="AG1195" s="5"/>
      <c r="AH1195" s="5"/>
      <c r="AI1195" s="5"/>
      <c r="AJ1195" s="5"/>
      <c r="AK1195" s="5"/>
      <c r="AL1195" s="5"/>
      <c r="AM1195" s="5"/>
      <c r="AN1195" s="5"/>
      <c r="AO1195" s="481"/>
      <c r="AP1195" s="269"/>
      <c r="AQ1195" s="269"/>
      <c r="AR1195" s="600"/>
      <c r="AS1195" s="269"/>
      <c r="AT1195" s="598" t="str">
        <f t="shared" si="493"/>
        <v/>
      </c>
      <c r="AU1195" s="598" t="str">
        <f t="shared" si="493"/>
        <v/>
      </c>
      <c r="AV1195" s="269"/>
      <c r="AW1195" s="598" t="str">
        <f t="shared" si="482"/>
        <v/>
      </c>
      <c r="AX1195" s="598" t="str">
        <f t="shared" si="482"/>
        <v/>
      </c>
      <c r="AY1195" s="269"/>
      <c r="AZ1195" s="598" t="str">
        <f t="shared" si="483"/>
        <v/>
      </c>
      <c r="BA1195" s="598" t="str">
        <f t="shared" si="483"/>
        <v/>
      </c>
      <c r="BB1195" s="269"/>
      <c r="BC1195" s="598" t="str">
        <f t="shared" si="484"/>
        <v/>
      </c>
      <c r="BD1195" s="598" t="str">
        <f t="shared" si="484"/>
        <v/>
      </c>
      <c r="BE1195" s="269"/>
      <c r="BF1195" s="598" t="str">
        <f t="shared" si="485"/>
        <v/>
      </c>
      <c r="BG1195" s="598" t="str">
        <f t="shared" si="485"/>
        <v/>
      </c>
      <c r="BH1195" s="269"/>
      <c r="BI1195" s="598" t="str">
        <f t="shared" si="486"/>
        <v/>
      </c>
      <c r="BJ1195" s="598" t="str">
        <f t="shared" si="486"/>
        <v/>
      </c>
      <c r="BK1195" s="269"/>
      <c r="BL1195" s="598" t="str">
        <f t="shared" si="487"/>
        <v/>
      </c>
      <c r="BM1195" s="598" t="str">
        <f t="shared" si="487"/>
        <v/>
      </c>
      <c r="BN1195" s="269"/>
      <c r="BO1195" s="598" t="str">
        <f t="shared" si="488"/>
        <v/>
      </c>
      <c r="BP1195" s="598" t="str">
        <f t="shared" si="488"/>
        <v/>
      </c>
      <c r="BQ1195" s="269"/>
      <c r="BR1195" s="598" t="str">
        <f t="shared" si="489"/>
        <v/>
      </c>
      <c r="BS1195" s="598" t="str">
        <f t="shared" si="489"/>
        <v/>
      </c>
      <c r="BT1195" s="269"/>
      <c r="BU1195" s="598" t="str">
        <f t="shared" si="490"/>
        <v/>
      </c>
      <c r="BV1195" s="598" t="str">
        <f t="shared" si="490"/>
        <v/>
      </c>
      <c r="BW1195" s="269"/>
      <c r="BX1195" s="481"/>
    </row>
    <row r="1196" spans="1:76" s="2" customFormat="1" ht="14">
      <c r="A1196" s="159">
        <v>9</v>
      </c>
      <c r="B1196" s="301" t="str">
        <f t="shared" si="494"/>
        <v xml:space="preserve">: </v>
      </c>
      <c r="C1196" s="169"/>
      <c r="D1196" s="169"/>
      <c r="E1196" s="169"/>
      <c r="F1196" s="169"/>
      <c r="G1196" s="161"/>
      <c r="H1196" s="162"/>
      <c r="I1196" s="162"/>
      <c r="J1196" s="170"/>
      <c r="K1196" s="170"/>
      <c r="L1196" s="170"/>
      <c r="M1196" s="664"/>
      <c r="N1196" s="163"/>
      <c r="O1196" s="163"/>
      <c r="P1196" s="165"/>
      <c r="Q1196" s="365"/>
      <c r="R1196" s="259" t="str">
        <f t="shared" si="491"/>
        <v/>
      </c>
      <c r="S1196" s="260" t="str">
        <f>IF(R1196="","",IF(R1216="Y",T1196,IF(R1196&gt;=R1208-$AA$35*R1212,IF(R1196&lt;=R1208+$AA$35*R1212,R1196,""),"")))</f>
        <v/>
      </c>
      <c r="T1196" s="259" t="str">
        <f t="shared" si="492"/>
        <v/>
      </c>
      <c r="U1196" s="259" t="str">
        <f t="shared" si="481"/>
        <v/>
      </c>
      <c r="V1196" s="39"/>
      <c r="W1196" s="39"/>
      <c r="Y1196" s="526"/>
      <c r="Z1196" s="5"/>
      <c r="AA1196" s="5"/>
      <c r="AB1196" s="5"/>
      <c r="AC1196" s="5"/>
      <c r="AD1196" s="5"/>
      <c r="AE1196" s="5"/>
      <c r="AF1196" s="5"/>
      <c r="AG1196" s="5"/>
      <c r="AH1196" s="5"/>
      <c r="AI1196" s="5"/>
      <c r="AJ1196" s="5"/>
      <c r="AK1196" s="5"/>
      <c r="AL1196" s="5"/>
      <c r="AM1196" s="5"/>
      <c r="AN1196" s="5"/>
      <c r="AO1196" s="481"/>
      <c r="AP1196" s="269"/>
      <c r="AQ1196" s="269"/>
      <c r="AR1196" s="600"/>
      <c r="AS1196" s="269"/>
      <c r="AT1196" s="598" t="str">
        <f t="shared" si="493"/>
        <v/>
      </c>
      <c r="AU1196" s="598" t="str">
        <f t="shared" si="493"/>
        <v/>
      </c>
      <c r="AV1196" s="269"/>
      <c r="AW1196" s="598" t="str">
        <f t="shared" si="482"/>
        <v/>
      </c>
      <c r="AX1196" s="598" t="str">
        <f t="shared" si="482"/>
        <v/>
      </c>
      <c r="AY1196" s="269"/>
      <c r="AZ1196" s="598" t="str">
        <f t="shared" si="483"/>
        <v/>
      </c>
      <c r="BA1196" s="598" t="str">
        <f t="shared" si="483"/>
        <v/>
      </c>
      <c r="BB1196" s="269"/>
      <c r="BC1196" s="598" t="str">
        <f t="shared" si="484"/>
        <v/>
      </c>
      <c r="BD1196" s="598" t="str">
        <f t="shared" si="484"/>
        <v/>
      </c>
      <c r="BE1196" s="269"/>
      <c r="BF1196" s="598" t="str">
        <f t="shared" si="485"/>
        <v/>
      </c>
      <c r="BG1196" s="598" t="str">
        <f t="shared" si="485"/>
        <v/>
      </c>
      <c r="BH1196" s="269"/>
      <c r="BI1196" s="598" t="str">
        <f t="shared" si="486"/>
        <v/>
      </c>
      <c r="BJ1196" s="598" t="str">
        <f t="shared" si="486"/>
        <v/>
      </c>
      <c r="BK1196" s="269"/>
      <c r="BL1196" s="598" t="str">
        <f t="shared" si="487"/>
        <v/>
      </c>
      <c r="BM1196" s="598" t="str">
        <f t="shared" si="487"/>
        <v/>
      </c>
      <c r="BN1196" s="269"/>
      <c r="BO1196" s="598" t="str">
        <f t="shared" si="488"/>
        <v/>
      </c>
      <c r="BP1196" s="598" t="str">
        <f t="shared" si="488"/>
        <v/>
      </c>
      <c r="BQ1196" s="269"/>
      <c r="BR1196" s="598" t="str">
        <f t="shared" si="489"/>
        <v/>
      </c>
      <c r="BS1196" s="598" t="str">
        <f t="shared" si="489"/>
        <v/>
      </c>
      <c r="BT1196" s="269"/>
      <c r="BU1196" s="598" t="str">
        <f t="shared" si="490"/>
        <v/>
      </c>
      <c r="BV1196" s="598" t="str">
        <f t="shared" si="490"/>
        <v/>
      </c>
      <c r="BW1196" s="269"/>
      <c r="BX1196" s="481"/>
    </row>
    <row r="1197" spans="1:76" s="2" customFormat="1" ht="14">
      <c r="A1197" s="159">
        <v>10</v>
      </c>
      <c r="B1197" s="301" t="str">
        <f t="shared" si="494"/>
        <v xml:space="preserve">: </v>
      </c>
      <c r="C1197" s="169"/>
      <c r="D1197" s="169"/>
      <c r="E1197" s="169"/>
      <c r="F1197" s="169"/>
      <c r="G1197" s="161"/>
      <c r="H1197" s="162"/>
      <c r="I1197" s="162"/>
      <c r="J1197" s="170"/>
      <c r="K1197" s="170"/>
      <c r="L1197" s="170"/>
      <c r="M1197" s="664"/>
      <c r="N1197" s="163"/>
      <c r="O1197" s="163"/>
      <c r="P1197" s="165"/>
      <c r="Q1197" s="365"/>
      <c r="R1197" s="259" t="str">
        <f t="shared" si="491"/>
        <v/>
      </c>
      <c r="S1197" s="260" t="str">
        <f>IF(R1197="","",IF(R1216="Y",T1197,IF(R1197&gt;=R1208-$AA$35*R1212,IF(R1197&lt;=R1208+$AA$35*R1212,R1197,""),"")))</f>
        <v/>
      </c>
      <c r="T1197" s="259" t="str">
        <f t="shared" si="492"/>
        <v/>
      </c>
      <c r="U1197" s="259" t="str">
        <f t="shared" si="481"/>
        <v/>
      </c>
      <c r="V1197" s="39"/>
      <c r="W1197" s="39"/>
      <c r="Y1197" s="526"/>
      <c r="Z1197" s="5"/>
      <c r="AA1197" s="5"/>
      <c r="AB1197" s="5"/>
      <c r="AC1197" s="5"/>
      <c r="AD1197" s="5"/>
      <c r="AE1197" s="5"/>
      <c r="AF1197" s="5"/>
      <c r="AG1197" s="5"/>
      <c r="AH1197" s="5"/>
      <c r="AI1197" s="5"/>
      <c r="AJ1197" s="5"/>
      <c r="AK1197" s="5"/>
      <c r="AL1197" s="5"/>
      <c r="AM1197" s="5"/>
      <c r="AN1197" s="5"/>
      <c r="AO1197" s="481"/>
      <c r="AP1197" s="269"/>
      <c r="AQ1197" s="269"/>
      <c r="AR1197" s="600"/>
      <c r="AS1197" s="269"/>
      <c r="AT1197" s="598" t="str">
        <f t="shared" si="493"/>
        <v/>
      </c>
      <c r="AU1197" s="598" t="str">
        <f t="shared" si="493"/>
        <v/>
      </c>
      <c r="AV1197" s="269"/>
      <c r="AW1197" s="598" t="str">
        <f t="shared" si="482"/>
        <v/>
      </c>
      <c r="AX1197" s="598" t="str">
        <f t="shared" si="482"/>
        <v/>
      </c>
      <c r="AY1197" s="269"/>
      <c r="AZ1197" s="598" t="str">
        <f t="shared" si="483"/>
        <v/>
      </c>
      <c r="BA1197" s="598" t="str">
        <f t="shared" si="483"/>
        <v/>
      </c>
      <c r="BB1197" s="269"/>
      <c r="BC1197" s="598" t="str">
        <f t="shared" si="484"/>
        <v/>
      </c>
      <c r="BD1197" s="598" t="str">
        <f t="shared" si="484"/>
        <v/>
      </c>
      <c r="BE1197" s="269"/>
      <c r="BF1197" s="598" t="str">
        <f t="shared" si="485"/>
        <v/>
      </c>
      <c r="BG1197" s="598" t="str">
        <f t="shared" si="485"/>
        <v/>
      </c>
      <c r="BH1197" s="269"/>
      <c r="BI1197" s="598" t="str">
        <f t="shared" si="486"/>
        <v/>
      </c>
      <c r="BJ1197" s="598" t="str">
        <f t="shared" si="486"/>
        <v/>
      </c>
      <c r="BK1197" s="269"/>
      <c r="BL1197" s="598" t="str">
        <f t="shared" si="487"/>
        <v/>
      </c>
      <c r="BM1197" s="598" t="str">
        <f t="shared" si="487"/>
        <v/>
      </c>
      <c r="BN1197" s="269"/>
      <c r="BO1197" s="598" t="str">
        <f t="shared" si="488"/>
        <v/>
      </c>
      <c r="BP1197" s="598" t="str">
        <f t="shared" si="488"/>
        <v/>
      </c>
      <c r="BQ1197" s="269"/>
      <c r="BR1197" s="598" t="str">
        <f t="shared" si="489"/>
        <v/>
      </c>
      <c r="BS1197" s="598" t="str">
        <f t="shared" si="489"/>
        <v/>
      </c>
      <c r="BT1197" s="269"/>
      <c r="BU1197" s="598" t="str">
        <f t="shared" si="490"/>
        <v/>
      </c>
      <c r="BV1197" s="598" t="str">
        <f t="shared" si="490"/>
        <v/>
      </c>
      <c r="BW1197" s="269"/>
      <c r="BX1197" s="481"/>
    </row>
    <row r="1198" spans="1:76" s="2" customFormat="1" ht="14">
      <c r="A1198" s="159">
        <v>11</v>
      </c>
      <c r="B1198" s="301" t="str">
        <f t="shared" si="494"/>
        <v xml:space="preserve">: </v>
      </c>
      <c r="C1198" s="168"/>
      <c r="D1198" s="162"/>
      <c r="E1198" s="162"/>
      <c r="F1198" s="169"/>
      <c r="G1198" s="161"/>
      <c r="H1198" s="162"/>
      <c r="I1198" s="162"/>
      <c r="J1198" s="170"/>
      <c r="K1198" s="170"/>
      <c r="L1198" s="170"/>
      <c r="M1198" s="664"/>
      <c r="N1198" s="163"/>
      <c r="O1198" s="163"/>
      <c r="P1198" s="165"/>
      <c r="Q1198" s="365"/>
      <c r="R1198" s="259" t="str">
        <f t="shared" si="491"/>
        <v/>
      </c>
      <c r="S1198" s="260" t="str">
        <f>IF(R1198="","",IF(R1216="Y",T1198,IF(R1198&gt;=R1208-$AA$35*R1212,IF(R1198&lt;=R1208+$AA$35*R1212,R1198,""),"")))</f>
        <v/>
      </c>
      <c r="T1198" s="259" t="str">
        <f t="shared" si="492"/>
        <v/>
      </c>
      <c r="U1198" s="259" t="str">
        <f t="shared" si="481"/>
        <v/>
      </c>
      <c r="V1198" s="39"/>
      <c r="W1198" s="39"/>
      <c r="Y1198" s="526"/>
      <c r="Z1198" s="5"/>
      <c r="AA1198" s="5"/>
      <c r="AB1198" s="5"/>
      <c r="AC1198" s="5"/>
      <c r="AD1198" s="5"/>
      <c r="AE1198" s="5"/>
      <c r="AF1198" s="5"/>
      <c r="AG1198" s="5"/>
      <c r="AH1198" s="5"/>
      <c r="AI1198" s="5"/>
      <c r="AJ1198" s="5"/>
      <c r="AK1198" s="5"/>
      <c r="AL1198" s="5"/>
      <c r="AM1198" s="5"/>
      <c r="AN1198" s="5"/>
      <c r="AO1198" s="481"/>
      <c r="AP1198" s="269"/>
      <c r="AQ1198" s="269"/>
      <c r="AR1198" s="600"/>
      <c r="AS1198" s="269"/>
      <c r="AT1198" s="598" t="str">
        <f t="shared" si="493"/>
        <v/>
      </c>
      <c r="AU1198" s="598" t="str">
        <f t="shared" si="493"/>
        <v/>
      </c>
      <c r="AV1198" s="269"/>
      <c r="AW1198" s="598" t="str">
        <f t="shared" si="482"/>
        <v/>
      </c>
      <c r="AX1198" s="598" t="str">
        <f t="shared" si="482"/>
        <v/>
      </c>
      <c r="AY1198" s="269"/>
      <c r="AZ1198" s="598" t="str">
        <f t="shared" si="483"/>
        <v/>
      </c>
      <c r="BA1198" s="598" t="str">
        <f t="shared" si="483"/>
        <v/>
      </c>
      <c r="BB1198" s="269"/>
      <c r="BC1198" s="598" t="str">
        <f t="shared" si="484"/>
        <v/>
      </c>
      <c r="BD1198" s="598" t="str">
        <f t="shared" si="484"/>
        <v/>
      </c>
      <c r="BE1198" s="269"/>
      <c r="BF1198" s="598" t="str">
        <f t="shared" si="485"/>
        <v/>
      </c>
      <c r="BG1198" s="598" t="str">
        <f t="shared" si="485"/>
        <v/>
      </c>
      <c r="BH1198" s="269"/>
      <c r="BI1198" s="598" t="str">
        <f t="shared" si="486"/>
        <v/>
      </c>
      <c r="BJ1198" s="598" t="str">
        <f t="shared" si="486"/>
        <v/>
      </c>
      <c r="BK1198" s="269"/>
      <c r="BL1198" s="598" t="str">
        <f t="shared" si="487"/>
        <v/>
      </c>
      <c r="BM1198" s="598" t="str">
        <f t="shared" si="487"/>
        <v/>
      </c>
      <c r="BN1198" s="269"/>
      <c r="BO1198" s="598" t="str">
        <f t="shared" si="488"/>
        <v/>
      </c>
      <c r="BP1198" s="598" t="str">
        <f t="shared" si="488"/>
        <v/>
      </c>
      <c r="BQ1198" s="269"/>
      <c r="BR1198" s="598" t="str">
        <f t="shared" si="489"/>
        <v/>
      </c>
      <c r="BS1198" s="598" t="str">
        <f t="shared" si="489"/>
        <v/>
      </c>
      <c r="BT1198" s="269"/>
      <c r="BU1198" s="598" t="str">
        <f t="shared" si="490"/>
        <v/>
      </c>
      <c r="BV1198" s="598" t="str">
        <f t="shared" si="490"/>
        <v/>
      </c>
      <c r="BW1198" s="269"/>
      <c r="BX1198" s="481"/>
    </row>
    <row r="1199" spans="1:76" s="2" customFormat="1" ht="14">
      <c r="A1199" s="159">
        <v>12</v>
      </c>
      <c r="B1199" s="301" t="str">
        <f t="shared" si="494"/>
        <v xml:space="preserve">: </v>
      </c>
      <c r="C1199" s="169"/>
      <c r="D1199" s="169"/>
      <c r="E1199" s="169"/>
      <c r="F1199" s="169"/>
      <c r="G1199" s="161"/>
      <c r="H1199" s="162"/>
      <c r="I1199" s="162"/>
      <c r="J1199" s="170"/>
      <c r="K1199" s="170"/>
      <c r="L1199" s="170"/>
      <c r="M1199" s="664"/>
      <c r="N1199" s="163"/>
      <c r="O1199" s="163"/>
      <c r="P1199" s="165"/>
      <c r="Q1199" s="365"/>
      <c r="R1199" s="259" t="str">
        <f t="shared" si="491"/>
        <v/>
      </c>
      <c r="S1199" s="260" t="str">
        <f>IF(R1199="","",IF(R1216="Y",T1199,IF(R1199&gt;=R1208-$AA$35*R1212,IF(R1199&lt;=R1208+$AA$35*R1212,R1199,""),"")))</f>
        <v/>
      </c>
      <c r="T1199" s="259" t="str">
        <f t="shared" si="492"/>
        <v/>
      </c>
      <c r="U1199" s="259" t="str">
        <f t="shared" si="481"/>
        <v/>
      </c>
      <c r="V1199" s="39"/>
      <c r="W1199" s="39"/>
      <c r="Y1199" s="526"/>
      <c r="Z1199" s="5"/>
      <c r="AA1199" s="5"/>
      <c r="AB1199" s="5"/>
      <c r="AC1199" s="5"/>
      <c r="AD1199" s="5"/>
      <c r="AE1199" s="5"/>
      <c r="AF1199" s="5"/>
      <c r="AG1199" s="5"/>
      <c r="AH1199" s="5"/>
      <c r="AI1199" s="5"/>
      <c r="AJ1199" s="5"/>
      <c r="AK1199" s="5"/>
      <c r="AL1199" s="5"/>
      <c r="AM1199" s="5"/>
      <c r="AN1199" s="5"/>
      <c r="AO1199" s="481"/>
      <c r="AP1199" s="269"/>
      <c r="AQ1199" s="269"/>
      <c r="AR1199" s="600"/>
      <c r="AS1199" s="269"/>
      <c r="AT1199" s="598" t="str">
        <f t="shared" si="493"/>
        <v/>
      </c>
      <c r="AU1199" s="598" t="str">
        <f t="shared" si="493"/>
        <v/>
      </c>
      <c r="AV1199" s="269"/>
      <c r="AW1199" s="598" t="str">
        <f t="shared" si="482"/>
        <v/>
      </c>
      <c r="AX1199" s="598" t="str">
        <f t="shared" si="482"/>
        <v/>
      </c>
      <c r="AY1199" s="269"/>
      <c r="AZ1199" s="598" t="str">
        <f t="shared" si="483"/>
        <v/>
      </c>
      <c r="BA1199" s="598" t="str">
        <f t="shared" si="483"/>
        <v/>
      </c>
      <c r="BB1199" s="269"/>
      <c r="BC1199" s="598" t="str">
        <f t="shared" si="484"/>
        <v/>
      </c>
      <c r="BD1199" s="598" t="str">
        <f t="shared" si="484"/>
        <v/>
      </c>
      <c r="BE1199" s="269"/>
      <c r="BF1199" s="598" t="str">
        <f t="shared" si="485"/>
        <v/>
      </c>
      <c r="BG1199" s="598" t="str">
        <f t="shared" si="485"/>
        <v/>
      </c>
      <c r="BH1199" s="269"/>
      <c r="BI1199" s="598" t="str">
        <f t="shared" si="486"/>
        <v/>
      </c>
      <c r="BJ1199" s="598" t="str">
        <f t="shared" si="486"/>
        <v/>
      </c>
      <c r="BK1199" s="269"/>
      <c r="BL1199" s="598" t="str">
        <f t="shared" si="487"/>
        <v/>
      </c>
      <c r="BM1199" s="598" t="str">
        <f t="shared" si="487"/>
        <v/>
      </c>
      <c r="BN1199" s="269"/>
      <c r="BO1199" s="598" t="str">
        <f t="shared" si="488"/>
        <v/>
      </c>
      <c r="BP1199" s="598" t="str">
        <f t="shared" si="488"/>
        <v/>
      </c>
      <c r="BQ1199" s="269"/>
      <c r="BR1199" s="598" t="str">
        <f t="shared" si="489"/>
        <v/>
      </c>
      <c r="BS1199" s="598" t="str">
        <f t="shared" si="489"/>
        <v/>
      </c>
      <c r="BT1199" s="269"/>
      <c r="BU1199" s="598" t="str">
        <f t="shared" si="490"/>
        <v/>
      </c>
      <c r="BV1199" s="598" t="str">
        <f t="shared" si="490"/>
        <v/>
      </c>
      <c r="BW1199" s="269"/>
      <c r="BX1199" s="481"/>
    </row>
    <row r="1200" spans="1:76" s="2" customFormat="1" ht="14">
      <c r="A1200" s="159">
        <v>13</v>
      </c>
      <c r="B1200" s="301" t="str">
        <f t="shared" si="494"/>
        <v xml:space="preserve">: </v>
      </c>
      <c r="C1200" s="169"/>
      <c r="D1200" s="169"/>
      <c r="E1200" s="169"/>
      <c r="F1200" s="169"/>
      <c r="G1200" s="161"/>
      <c r="H1200" s="162"/>
      <c r="I1200" s="162"/>
      <c r="J1200" s="170"/>
      <c r="K1200" s="170"/>
      <c r="L1200" s="170"/>
      <c r="M1200" s="664"/>
      <c r="N1200" s="163"/>
      <c r="O1200" s="163"/>
      <c r="P1200" s="165"/>
      <c r="Q1200" s="365"/>
      <c r="R1200" s="259" t="str">
        <f t="shared" si="491"/>
        <v/>
      </c>
      <c r="S1200" s="260" t="str">
        <f>IF(R1200="","",IF(R1216="Y",T1200,IF(R1200&gt;=R1208-$AA$35*R1212,IF(R1200&lt;=R1208+$AA$35*R1212,R1200,""),"")))</f>
        <v/>
      </c>
      <c r="T1200" s="259" t="str">
        <f t="shared" si="492"/>
        <v/>
      </c>
      <c r="U1200" s="259" t="str">
        <f t="shared" si="481"/>
        <v/>
      </c>
      <c r="V1200" s="39"/>
      <c r="W1200" s="39"/>
      <c r="Y1200" s="526"/>
      <c r="Z1200" s="5"/>
      <c r="AA1200" s="5"/>
      <c r="AB1200" s="5"/>
      <c r="AC1200" s="5"/>
      <c r="AD1200" s="5"/>
      <c r="AE1200" s="5"/>
      <c r="AF1200" s="5"/>
      <c r="AG1200" s="5"/>
      <c r="AH1200" s="5"/>
      <c r="AI1200" s="5"/>
      <c r="AJ1200" s="5"/>
      <c r="AK1200" s="5"/>
      <c r="AL1200" s="5"/>
      <c r="AM1200" s="5"/>
      <c r="AN1200" s="5"/>
      <c r="AO1200" s="481"/>
      <c r="AP1200" s="269"/>
      <c r="AQ1200" s="269"/>
      <c r="AR1200" s="600"/>
      <c r="AS1200" s="269"/>
      <c r="AT1200" s="598" t="str">
        <f t="shared" si="493"/>
        <v/>
      </c>
      <c r="AU1200" s="598" t="str">
        <f t="shared" si="493"/>
        <v/>
      </c>
      <c r="AV1200" s="269"/>
      <c r="AW1200" s="598" t="str">
        <f t="shared" si="482"/>
        <v/>
      </c>
      <c r="AX1200" s="598" t="str">
        <f t="shared" si="482"/>
        <v/>
      </c>
      <c r="AY1200" s="269"/>
      <c r="AZ1200" s="598" t="str">
        <f t="shared" si="483"/>
        <v/>
      </c>
      <c r="BA1200" s="598" t="str">
        <f t="shared" si="483"/>
        <v/>
      </c>
      <c r="BB1200" s="269"/>
      <c r="BC1200" s="598" t="str">
        <f t="shared" si="484"/>
        <v/>
      </c>
      <c r="BD1200" s="598" t="str">
        <f t="shared" si="484"/>
        <v/>
      </c>
      <c r="BE1200" s="269"/>
      <c r="BF1200" s="598" t="str">
        <f t="shared" si="485"/>
        <v/>
      </c>
      <c r="BG1200" s="598" t="str">
        <f t="shared" si="485"/>
        <v/>
      </c>
      <c r="BH1200" s="269"/>
      <c r="BI1200" s="598" t="str">
        <f t="shared" si="486"/>
        <v/>
      </c>
      <c r="BJ1200" s="598" t="str">
        <f t="shared" si="486"/>
        <v/>
      </c>
      <c r="BK1200" s="269"/>
      <c r="BL1200" s="598" t="str">
        <f t="shared" si="487"/>
        <v/>
      </c>
      <c r="BM1200" s="598" t="str">
        <f t="shared" si="487"/>
        <v/>
      </c>
      <c r="BN1200" s="269"/>
      <c r="BO1200" s="598" t="str">
        <f t="shared" si="488"/>
        <v/>
      </c>
      <c r="BP1200" s="598" t="str">
        <f t="shared" si="488"/>
        <v/>
      </c>
      <c r="BQ1200" s="269"/>
      <c r="BR1200" s="598" t="str">
        <f t="shared" si="489"/>
        <v/>
      </c>
      <c r="BS1200" s="598" t="str">
        <f t="shared" si="489"/>
        <v/>
      </c>
      <c r="BT1200" s="269"/>
      <c r="BU1200" s="598" t="str">
        <f t="shared" si="490"/>
        <v/>
      </c>
      <c r="BV1200" s="598" t="str">
        <f t="shared" si="490"/>
        <v/>
      </c>
      <c r="BW1200" s="269"/>
      <c r="BX1200" s="481"/>
    </row>
    <row r="1201" spans="1:76" s="2" customFormat="1" ht="14">
      <c r="A1201" s="159">
        <v>14</v>
      </c>
      <c r="B1201" s="301" t="str">
        <f t="shared" si="494"/>
        <v xml:space="preserve">: </v>
      </c>
      <c r="C1201" s="169"/>
      <c r="D1201" s="169"/>
      <c r="E1201" s="169"/>
      <c r="F1201" s="169"/>
      <c r="G1201" s="161"/>
      <c r="H1201" s="162"/>
      <c r="I1201" s="162"/>
      <c r="J1201" s="170"/>
      <c r="K1201" s="170"/>
      <c r="L1201" s="170"/>
      <c r="M1201" s="664"/>
      <c r="N1201" s="163"/>
      <c r="O1201" s="163"/>
      <c r="P1201" s="165"/>
      <c r="Q1201" s="365"/>
      <c r="R1201" s="259" t="str">
        <f t="shared" si="491"/>
        <v/>
      </c>
      <c r="S1201" s="260" t="str">
        <f>IF(R1201="","",IF(R1216="Y",T1201,IF(R1201&gt;=R1208-$AA$35*R1212,IF(R1201&lt;=R1208+$AA$35*R1212,R1201,""),"")))</f>
        <v/>
      </c>
      <c r="T1201" s="259" t="str">
        <f t="shared" si="492"/>
        <v/>
      </c>
      <c r="U1201" s="259" t="str">
        <f t="shared" si="481"/>
        <v/>
      </c>
      <c r="V1201" s="39"/>
      <c r="W1201" s="39"/>
      <c r="Y1201" s="526"/>
      <c r="Z1201" s="5"/>
      <c r="AA1201" s="5"/>
      <c r="AB1201" s="5"/>
      <c r="AC1201" s="5"/>
      <c r="AD1201" s="5"/>
      <c r="AE1201" s="5"/>
      <c r="AF1201" s="5"/>
      <c r="AG1201" s="5"/>
      <c r="AH1201" s="5"/>
      <c r="AI1201" s="5"/>
      <c r="AJ1201" s="5"/>
      <c r="AK1201" s="5"/>
      <c r="AL1201" s="5"/>
      <c r="AM1201" s="5"/>
      <c r="AN1201" s="5"/>
      <c r="AO1201" s="481"/>
      <c r="AP1201" s="269"/>
      <c r="AQ1201" s="269"/>
      <c r="AR1201" s="600"/>
      <c r="AS1201" s="269"/>
      <c r="AT1201" s="598" t="str">
        <f t="shared" si="493"/>
        <v/>
      </c>
      <c r="AU1201" s="598" t="str">
        <f t="shared" si="493"/>
        <v/>
      </c>
      <c r="AV1201" s="269"/>
      <c r="AW1201" s="598" t="str">
        <f t="shared" si="482"/>
        <v/>
      </c>
      <c r="AX1201" s="598" t="str">
        <f t="shared" si="482"/>
        <v/>
      </c>
      <c r="AY1201" s="269"/>
      <c r="AZ1201" s="598" t="str">
        <f t="shared" si="483"/>
        <v/>
      </c>
      <c r="BA1201" s="598" t="str">
        <f t="shared" si="483"/>
        <v/>
      </c>
      <c r="BB1201" s="269"/>
      <c r="BC1201" s="598" t="str">
        <f t="shared" si="484"/>
        <v/>
      </c>
      <c r="BD1201" s="598" t="str">
        <f t="shared" si="484"/>
        <v/>
      </c>
      <c r="BE1201" s="269"/>
      <c r="BF1201" s="598" t="str">
        <f t="shared" si="485"/>
        <v/>
      </c>
      <c r="BG1201" s="598" t="str">
        <f t="shared" si="485"/>
        <v/>
      </c>
      <c r="BH1201" s="269"/>
      <c r="BI1201" s="598" t="str">
        <f t="shared" si="486"/>
        <v/>
      </c>
      <c r="BJ1201" s="598" t="str">
        <f t="shared" si="486"/>
        <v/>
      </c>
      <c r="BK1201" s="269"/>
      <c r="BL1201" s="598" t="str">
        <f t="shared" si="487"/>
        <v/>
      </c>
      <c r="BM1201" s="598" t="str">
        <f t="shared" si="487"/>
        <v/>
      </c>
      <c r="BN1201" s="269"/>
      <c r="BO1201" s="598" t="str">
        <f t="shared" si="488"/>
        <v/>
      </c>
      <c r="BP1201" s="598" t="str">
        <f t="shared" si="488"/>
        <v/>
      </c>
      <c r="BQ1201" s="269"/>
      <c r="BR1201" s="598" t="str">
        <f t="shared" si="489"/>
        <v/>
      </c>
      <c r="BS1201" s="598" t="str">
        <f t="shared" si="489"/>
        <v/>
      </c>
      <c r="BT1201" s="269"/>
      <c r="BU1201" s="598" t="str">
        <f t="shared" si="490"/>
        <v/>
      </c>
      <c r="BV1201" s="598" t="str">
        <f t="shared" si="490"/>
        <v/>
      </c>
      <c r="BW1201" s="269"/>
      <c r="BX1201" s="481"/>
    </row>
    <row r="1202" spans="1:76" s="2" customFormat="1" ht="14">
      <c r="A1202" s="159">
        <v>15</v>
      </c>
      <c r="B1202" s="301" t="str">
        <f t="shared" si="494"/>
        <v xml:space="preserve">: </v>
      </c>
      <c r="C1202" s="169"/>
      <c r="D1202" s="169"/>
      <c r="E1202" s="169"/>
      <c r="F1202" s="169"/>
      <c r="G1202" s="161"/>
      <c r="H1202" s="162"/>
      <c r="I1202" s="162"/>
      <c r="J1202" s="170"/>
      <c r="K1202" s="170"/>
      <c r="L1202" s="170"/>
      <c r="M1202" s="664"/>
      <c r="N1202" s="163"/>
      <c r="O1202" s="163"/>
      <c r="P1202" s="165"/>
      <c r="Q1202" s="365"/>
      <c r="R1202" s="259" t="str">
        <f t="shared" si="491"/>
        <v/>
      </c>
      <c r="S1202" s="260" t="str">
        <f>IF(R1202="","",IF(R1216="Y",T1202,IF(R1202&gt;=R1208-$AA$35*R1212,IF(R1202&lt;=R1208+$AA$35*R1212,R1202,""),"")))</f>
        <v/>
      </c>
      <c r="T1202" s="259" t="str">
        <f t="shared" si="492"/>
        <v/>
      </c>
      <c r="U1202" s="259" t="str">
        <f t="shared" si="481"/>
        <v/>
      </c>
      <c r="V1202" s="39"/>
      <c r="W1202" s="39"/>
      <c r="Y1202" s="526"/>
      <c r="Z1202" s="5"/>
      <c r="AA1202" s="5"/>
      <c r="AB1202" s="5"/>
      <c r="AC1202" s="5"/>
      <c r="AD1202" s="5"/>
      <c r="AE1202" s="5"/>
      <c r="AF1202" s="5"/>
      <c r="AG1202" s="5"/>
      <c r="AH1202" s="5"/>
      <c r="AI1202" s="5"/>
      <c r="AJ1202" s="5"/>
      <c r="AK1202" s="5"/>
      <c r="AL1202" s="5"/>
      <c r="AM1202" s="5"/>
      <c r="AN1202" s="5"/>
      <c r="AO1202" s="481"/>
      <c r="AP1202" s="269"/>
      <c r="AQ1202" s="269"/>
      <c r="AR1202" s="600"/>
      <c r="AS1202" s="269"/>
      <c r="AT1202" s="598" t="str">
        <f t="shared" si="493"/>
        <v/>
      </c>
      <c r="AU1202" s="598" t="str">
        <f t="shared" si="493"/>
        <v/>
      </c>
      <c r="AV1202" s="269"/>
      <c r="AW1202" s="598" t="str">
        <f t="shared" si="482"/>
        <v/>
      </c>
      <c r="AX1202" s="598" t="str">
        <f t="shared" si="482"/>
        <v/>
      </c>
      <c r="AY1202" s="269"/>
      <c r="AZ1202" s="598" t="str">
        <f t="shared" si="483"/>
        <v/>
      </c>
      <c r="BA1202" s="598" t="str">
        <f t="shared" si="483"/>
        <v/>
      </c>
      <c r="BB1202" s="269"/>
      <c r="BC1202" s="598" t="str">
        <f t="shared" si="484"/>
        <v/>
      </c>
      <c r="BD1202" s="598" t="str">
        <f t="shared" si="484"/>
        <v/>
      </c>
      <c r="BE1202" s="269"/>
      <c r="BF1202" s="598" t="str">
        <f t="shared" si="485"/>
        <v/>
      </c>
      <c r="BG1202" s="598" t="str">
        <f t="shared" si="485"/>
        <v/>
      </c>
      <c r="BH1202" s="269"/>
      <c r="BI1202" s="598" t="str">
        <f t="shared" si="486"/>
        <v/>
      </c>
      <c r="BJ1202" s="598" t="str">
        <f t="shared" si="486"/>
        <v/>
      </c>
      <c r="BK1202" s="269"/>
      <c r="BL1202" s="598" t="str">
        <f t="shared" si="487"/>
        <v/>
      </c>
      <c r="BM1202" s="598" t="str">
        <f t="shared" si="487"/>
        <v/>
      </c>
      <c r="BN1202" s="269"/>
      <c r="BO1202" s="598" t="str">
        <f t="shared" si="488"/>
        <v/>
      </c>
      <c r="BP1202" s="598" t="str">
        <f t="shared" si="488"/>
        <v/>
      </c>
      <c r="BQ1202" s="269"/>
      <c r="BR1202" s="598" t="str">
        <f t="shared" si="489"/>
        <v/>
      </c>
      <c r="BS1202" s="598" t="str">
        <f t="shared" si="489"/>
        <v/>
      </c>
      <c r="BT1202" s="269"/>
      <c r="BU1202" s="598" t="str">
        <f t="shared" si="490"/>
        <v/>
      </c>
      <c r="BV1202" s="598" t="str">
        <f t="shared" si="490"/>
        <v/>
      </c>
      <c r="BW1202" s="269"/>
      <c r="BX1202" s="481"/>
    </row>
    <row r="1203" spans="1:76" s="2" customFormat="1" ht="14">
      <c r="A1203" s="159">
        <v>16</v>
      </c>
      <c r="B1203" s="301" t="str">
        <f t="shared" si="494"/>
        <v xml:space="preserve">: </v>
      </c>
      <c r="C1203" s="169"/>
      <c r="D1203" s="169"/>
      <c r="E1203" s="169"/>
      <c r="F1203" s="169"/>
      <c r="G1203" s="161"/>
      <c r="H1203" s="162"/>
      <c r="I1203" s="162"/>
      <c r="J1203" s="170"/>
      <c r="K1203" s="170"/>
      <c r="L1203" s="170"/>
      <c r="M1203" s="664"/>
      <c r="N1203" s="163"/>
      <c r="O1203" s="163"/>
      <c r="P1203" s="165"/>
      <c r="Q1203" s="365"/>
      <c r="R1203" s="259" t="str">
        <f t="shared" si="491"/>
        <v/>
      </c>
      <c r="S1203" s="260" t="str">
        <f>IF(R1203="","",IF(R1216="Y",T1203,IF(R1203&gt;=R1208-$AA$35*R1212,IF(R1203&lt;=R1208+$AA$35*R1212,R1203,""),"")))</f>
        <v/>
      </c>
      <c r="T1203" s="259" t="str">
        <f t="shared" si="492"/>
        <v/>
      </c>
      <c r="U1203" s="259" t="str">
        <f t="shared" si="481"/>
        <v/>
      </c>
      <c r="V1203" s="39"/>
      <c r="W1203" s="39"/>
      <c r="Y1203" s="526"/>
      <c r="Z1203" s="5"/>
      <c r="AA1203" s="5"/>
      <c r="AB1203" s="5"/>
      <c r="AC1203" s="5"/>
      <c r="AD1203" s="5"/>
      <c r="AE1203" s="5"/>
      <c r="AF1203" s="5"/>
      <c r="AG1203" s="5"/>
      <c r="AH1203" s="5"/>
      <c r="AI1203" s="5"/>
      <c r="AJ1203" s="5"/>
      <c r="AK1203" s="5"/>
      <c r="AL1203" s="5"/>
      <c r="AM1203" s="5"/>
      <c r="AN1203" s="5"/>
      <c r="AO1203" s="481"/>
      <c r="AP1203" s="269"/>
      <c r="AQ1203" s="269"/>
      <c r="AR1203" s="600"/>
      <c r="AS1203" s="269"/>
      <c r="AT1203" s="598" t="str">
        <f t="shared" si="493"/>
        <v/>
      </c>
      <c r="AU1203" s="598" t="str">
        <f t="shared" si="493"/>
        <v/>
      </c>
      <c r="AV1203" s="269"/>
      <c r="AW1203" s="598" t="str">
        <f t="shared" si="482"/>
        <v/>
      </c>
      <c r="AX1203" s="598" t="str">
        <f t="shared" si="482"/>
        <v/>
      </c>
      <c r="AY1203" s="269"/>
      <c r="AZ1203" s="598" t="str">
        <f t="shared" si="483"/>
        <v/>
      </c>
      <c r="BA1203" s="598" t="str">
        <f t="shared" si="483"/>
        <v/>
      </c>
      <c r="BB1203" s="269"/>
      <c r="BC1203" s="598" t="str">
        <f t="shared" si="484"/>
        <v/>
      </c>
      <c r="BD1203" s="598" t="str">
        <f t="shared" si="484"/>
        <v/>
      </c>
      <c r="BE1203" s="269"/>
      <c r="BF1203" s="598" t="str">
        <f t="shared" si="485"/>
        <v/>
      </c>
      <c r="BG1203" s="598" t="str">
        <f t="shared" si="485"/>
        <v/>
      </c>
      <c r="BH1203" s="269"/>
      <c r="BI1203" s="598" t="str">
        <f t="shared" si="486"/>
        <v/>
      </c>
      <c r="BJ1203" s="598" t="str">
        <f t="shared" si="486"/>
        <v/>
      </c>
      <c r="BK1203" s="269"/>
      <c r="BL1203" s="598" t="str">
        <f t="shared" si="487"/>
        <v/>
      </c>
      <c r="BM1203" s="598" t="str">
        <f t="shared" si="487"/>
        <v/>
      </c>
      <c r="BN1203" s="269"/>
      <c r="BO1203" s="598" t="str">
        <f t="shared" si="488"/>
        <v/>
      </c>
      <c r="BP1203" s="598" t="str">
        <f t="shared" si="488"/>
        <v/>
      </c>
      <c r="BQ1203" s="269"/>
      <c r="BR1203" s="598" t="str">
        <f t="shared" si="489"/>
        <v/>
      </c>
      <c r="BS1203" s="598" t="str">
        <f t="shared" si="489"/>
        <v/>
      </c>
      <c r="BT1203" s="269"/>
      <c r="BU1203" s="598" t="str">
        <f t="shared" si="490"/>
        <v/>
      </c>
      <c r="BV1203" s="598" t="str">
        <f t="shared" si="490"/>
        <v/>
      </c>
      <c r="BW1203" s="269"/>
      <c r="BX1203" s="481"/>
    </row>
    <row r="1204" spans="1:76" s="2" customFormat="1" ht="14">
      <c r="A1204" s="159">
        <v>17</v>
      </c>
      <c r="B1204" s="301" t="str">
        <f t="shared" si="494"/>
        <v xml:space="preserve">: </v>
      </c>
      <c r="C1204" s="168"/>
      <c r="D1204" s="162"/>
      <c r="E1204" s="162"/>
      <c r="F1204" s="169"/>
      <c r="G1204" s="161"/>
      <c r="H1204" s="162"/>
      <c r="I1204" s="162"/>
      <c r="J1204" s="170"/>
      <c r="K1204" s="170"/>
      <c r="L1204" s="170"/>
      <c r="M1204" s="664"/>
      <c r="N1204" s="163"/>
      <c r="O1204" s="163"/>
      <c r="P1204" s="165"/>
      <c r="Q1204" s="365"/>
      <c r="R1204" s="259" t="str">
        <f t="shared" si="491"/>
        <v/>
      </c>
      <c r="S1204" s="260" t="str">
        <f>IF(R1204="","",IF(R1216="Y",T1204,IF(R1204&gt;=R1208-$AA$35*R1212,IF(R1204&lt;=R1208+$AA$35*R1212,R1204,""),"")))</f>
        <v/>
      </c>
      <c r="T1204" s="259" t="str">
        <f t="shared" si="492"/>
        <v/>
      </c>
      <c r="U1204" s="259" t="str">
        <f t="shared" si="481"/>
        <v/>
      </c>
      <c r="V1204" s="39"/>
      <c r="W1204" s="39"/>
      <c r="Y1204" s="526"/>
      <c r="Z1204" s="5"/>
      <c r="AA1204" s="5"/>
      <c r="AB1204" s="5"/>
      <c r="AC1204" s="5"/>
      <c r="AD1204" s="5"/>
      <c r="AE1204" s="5"/>
      <c r="AF1204" s="5"/>
      <c r="AG1204" s="5"/>
      <c r="AH1204" s="5"/>
      <c r="AI1204" s="5"/>
      <c r="AJ1204" s="5"/>
      <c r="AK1204" s="5"/>
      <c r="AL1204" s="5"/>
      <c r="AM1204" s="5"/>
      <c r="AN1204" s="5"/>
      <c r="AO1204" s="481"/>
      <c r="AP1204" s="269"/>
      <c r="AQ1204" s="269"/>
      <c r="AR1204" s="600"/>
      <c r="AS1204" s="269"/>
      <c r="AT1204" s="598" t="str">
        <f t="shared" si="493"/>
        <v/>
      </c>
      <c r="AU1204" s="598" t="str">
        <f t="shared" si="493"/>
        <v/>
      </c>
      <c r="AV1204" s="269"/>
      <c r="AW1204" s="598" t="str">
        <f t="shared" si="482"/>
        <v/>
      </c>
      <c r="AX1204" s="598" t="str">
        <f t="shared" si="482"/>
        <v/>
      </c>
      <c r="AY1204" s="269"/>
      <c r="AZ1204" s="598" t="str">
        <f t="shared" si="483"/>
        <v/>
      </c>
      <c r="BA1204" s="598" t="str">
        <f t="shared" si="483"/>
        <v/>
      </c>
      <c r="BB1204" s="269"/>
      <c r="BC1204" s="598" t="str">
        <f t="shared" si="484"/>
        <v/>
      </c>
      <c r="BD1204" s="598" t="str">
        <f t="shared" si="484"/>
        <v/>
      </c>
      <c r="BE1204" s="269"/>
      <c r="BF1204" s="598" t="str">
        <f t="shared" si="485"/>
        <v/>
      </c>
      <c r="BG1204" s="598" t="str">
        <f t="shared" si="485"/>
        <v/>
      </c>
      <c r="BH1204" s="269"/>
      <c r="BI1204" s="598" t="str">
        <f t="shared" si="486"/>
        <v/>
      </c>
      <c r="BJ1204" s="598" t="str">
        <f t="shared" si="486"/>
        <v/>
      </c>
      <c r="BK1204" s="269"/>
      <c r="BL1204" s="598" t="str">
        <f t="shared" si="487"/>
        <v/>
      </c>
      <c r="BM1204" s="598" t="str">
        <f t="shared" si="487"/>
        <v/>
      </c>
      <c r="BN1204" s="269"/>
      <c r="BO1204" s="598" t="str">
        <f t="shared" si="488"/>
        <v/>
      </c>
      <c r="BP1204" s="598" t="str">
        <f t="shared" si="488"/>
        <v/>
      </c>
      <c r="BQ1204" s="269"/>
      <c r="BR1204" s="598" t="str">
        <f t="shared" si="489"/>
        <v/>
      </c>
      <c r="BS1204" s="598" t="str">
        <f t="shared" si="489"/>
        <v/>
      </c>
      <c r="BT1204" s="269"/>
      <c r="BU1204" s="598" t="str">
        <f t="shared" si="490"/>
        <v/>
      </c>
      <c r="BV1204" s="598" t="str">
        <f t="shared" si="490"/>
        <v/>
      </c>
      <c r="BW1204" s="269"/>
      <c r="BX1204" s="481"/>
    </row>
    <row r="1205" spans="1:76" s="2" customFormat="1" ht="14">
      <c r="A1205" s="159">
        <v>18</v>
      </c>
      <c r="B1205" s="301" t="str">
        <f t="shared" si="494"/>
        <v xml:space="preserve">: </v>
      </c>
      <c r="C1205" s="168"/>
      <c r="D1205" s="162"/>
      <c r="E1205" s="162"/>
      <c r="F1205" s="169"/>
      <c r="G1205" s="161"/>
      <c r="H1205" s="162"/>
      <c r="I1205" s="162"/>
      <c r="J1205" s="170"/>
      <c r="K1205" s="170"/>
      <c r="L1205" s="170"/>
      <c r="M1205" s="664"/>
      <c r="N1205" s="163"/>
      <c r="O1205" s="163"/>
      <c r="P1205" s="165"/>
      <c r="Q1205" s="365"/>
      <c r="R1205" s="259" t="str">
        <f t="shared" si="491"/>
        <v/>
      </c>
      <c r="S1205" s="260" t="str">
        <f>IF(R1205="","",IF(R1216="Y",T1205,IF(R1205&gt;=R1208-$AA$35*R1212,IF(R1205&lt;=R1208+$AA$35*R1212,R1205,""),"")))</f>
        <v/>
      </c>
      <c r="T1205" s="259" t="str">
        <f t="shared" si="492"/>
        <v/>
      </c>
      <c r="U1205" s="259" t="str">
        <f t="shared" si="481"/>
        <v/>
      </c>
      <c r="V1205" s="39"/>
      <c r="W1205" s="39"/>
      <c r="Y1205" s="526"/>
      <c r="Z1205" s="5"/>
      <c r="AA1205" s="5"/>
      <c r="AB1205" s="5"/>
      <c r="AC1205" s="5"/>
      <c r="AD1205" s="5"/>
      <c r="AE1205" s="5"/>
      <c r="AF1205" s="5"/>
      <c r="AG1205" s="5"/>
      <c r="AH1205" s="5"/>
      <c r="AI1205" s="5"/>
      <c r="AJ1205" s="5"/>
      <c r="AK1205" s="5"/>
      <c r="AL1205" s="5"/>
      <c r="AM1205" s="5"/>
      <c r="AN1205" s="5"/>
      <c r="AO1205" s="481"/>
      <c r="AP1205" s="269"/>
      <c r="AQ1205" s="269"/>
      <c r="AR1205" s="600"/>
      <c r="AS1205" s="269"/>
      <c r="AT1205" s="598" t="str">
        <f t="shared" si="493"/>
        <v/>
      </c>
      <c r="AU1205" s="598" t="str">
        <f t="shared" si="493"/>
        <v/>
      </c>
      <c r="AV1205" s="269"/>
      <c r="AW1205" s="598" t="str">
        <f t="shared" si="482"/>
        <v/>
      </c>
      <c r="AX1205" s="598" t="str">
        <f t="shared" si="482"/>
        <v/>
      </c>
      <c r="AY1205" s="269"/>
      <c r="AZ1205" s="598" t="str">
        <f t="shared" si="483"/>
        <v/>
      </c>
      <c r="BA1205" s="598" t="str">
        <f t="shared" si="483"/>
        <v/>
      </c>
      <c r="BB1205" s="269"/>
      <c r="BC1205" s="598" t="str">
        <f t="shared" si="484"/>
        <v/>
      </c>
      <c r="BD1205" s="598" t="str">
        <f t="shared" si="484"/>
        <v/>
      </c>
      <c r="BE1205" s="269"/>
      <c r="BF1205" s="598" t="str">
        <f t="shared" si="485"/>
        <v/>
      </c>
      <c r="BG1205" s="598" t="str">
        <f t="shared" si="485"/>
        <v/>
      </c>
      <c r="BH1205" s="269"/>
      <c r="BI1205" s="598" t="str">
        <f t="shared" si="486"/>
        <v/>
      </c>
      <c r="BJ1205" s="598" t="str">
        <f t="shared" si="486"/>
        <v/>
      </c>
      <c r="BK1205" s="269"/>
      <c r="BL1205" s="598" t="str">
        <f t="shared" si="487"/>
        <v/>
      </c>
      <c r="BM1205" s="598" t="str">
        <f t="shared" si="487"/>
        <v/>
      </c>
      <c r="BN1205" s="269"/>
      <c r="BO1205" s="598" t="str">
        <f t="shared" si="488"/>
        <v/>
      </c>
      <c r="BP1205" s="598" t="str">
        <f t="shared" si="488"/>
        <v/>
      </c>
      <c r="BQ1205" s="269"/>
      <c r="BR1205" s="598" t="str">
        <f t="shared" si="489"/>
        <v/>
      </c>
      <c r="BS1205" s="598" t="str">
        <f t="shared" si="489"/>
        <v/>
      </c>
      <c r="BT1205" s="269"/>
      <c r="BU1205" s="598" t="str">
        <f t="shared" si="490"/>
        <v/>
      </c>
      <c r="BV1205" s="598" t="str">
        <f t="shared" si="490"/>
        <v/>
      </c>
      <c r="BW1205" s="269"/>
      <c r="BX1205" s="481"/>
    </row>
    <row r="1206" spans="1:76" s="2" customFormat="1" ht="14">
      <c r="A1206" s="159">
        <v>19</v>
      </c>
      <c r="B1206" s="301" t="str">
        <f t="shared" si="494"/>
        <v xml:space="preserve">: </v>
      </c>
      <c r="C1206" s="168"/>
      <c r="D1206" s="162"/>
      <c r="E1206" s="162"/>
      <c r="F1206" s="169"/>
      <c r="G1206" s="161"/>
      <c r="H1206" s="162"/>
      <c r="I1206" s="162"/>
      <c r="J1206" s="170"/>
      <c r="K1206" s="170"/>
      <c r="L1206" s="170"/>
      <c r="M1206" s="664"/>
      <c r="N1206" s="163"/>
      <c r="O1206" s="163"/>
      <c r="P1206" s="165"/>
      <c r="Q1206" s="365"/>
      <c r="R1206" s="259" t="str">
        <f t="shared" si="491"/>
        <v/>
      </c>
      <c r="S1206" s="260" t="str">
        <f>IF(R1206="","",IF(R1216="Y",T1206,IF(R1206&gt;=R1208-$AA$35*R1212,IF(R1206&lt;=R1208+$AA$35*R1212,R1206,""),"")))</f>
        <v/>
      </c>
      <c r="T1206" s="259" t="str">
        <f t="shared" si="492"/>
        <v/>
      </c>
      <c r="U1206" s="259" t="str">
        <f t="shared" si="481"/>
        <v/>
      </c>
      <c r="V1206" s="39"/>
      <c r="W1206" s="39"/>
      <c r="Y1206" s="526"/>
      <c r="Z1206" s="5"/>
      <c r="AA1206" s="5"/>
      <c r="AB1206" s="5"/>
      <c r="AC1206" s="5"/>
      <c r="AD1206" s="5"/>
      <c r="AE1206" s="5"/>
      <c r="AF1206" s="5"/>
      <c r="AG1206" s="5"/>
      <c r="AH1206" s="5"/>
      <c r="AI1206" s="5"/>
      <c r="AJ1206" s="5"/>
      <c r="AK1206" s="5"/>
      <c r="AL1206" s="5"/>
      <c r="AM1206" s="5"/>
      <c r="AN1206" s="5"/>
      <c r="AO1206" s="481"/>
      <c r="AP1206" s="269"/>
      <c r="AQ1206" s="269"/>
      <c r="AR1206" s="600"/>
      <c r="AS1206" s="269"/>
      <c r="AT1206" s="598" t="str">
        <f t="shared" si="493"/>
        <v/>
      </c>
      <c r="AU1206" s="598" t="str">
        <f t="shared" si="493"/>
        <v/>
      </c>
      <c r="AV1206" s="269"/>
      <c r="AW1206" s="598" t="str">
        <f t="shared" si="482"/>
        <v/>
      </c>
      <c r="AX1206" s="598" t="str">
        <f t="shared" si="482"/>
        <v/>
      </c>
      <c r="AY1206" s="269"/>
      <c r="AZ1206" s="598" t="str">
        <f t="shared" si="483"/>
        <v/>
      </c>
      <c r="BA1206" s="598" t="str">
        <f t="shared" si="483"/>
        <v/>
      </c>
      <c r="BB1206" s="269"/>
      <c r="BC1206" s="598" t="str">
        <f t="shared" si="484"/>
        <v/>
      </c>
      <c r="BD1206" s="598" t="str">
        <f t="shared" si="484"/>
        <v/>
      </c>
      <c r="BE1206" s="269"/>
      <c r="BF1206" s="598" t="str">
        <f t="shared" si="485"/>
        <v/>
      </c>
      <c r="BG1206" s="598" t="str">
        <f t="shared" si="485"/>
        <v/>
      </c>
      <c r="BH1206" s="269"/>
      <c r="BI1206" s="598" t="str">
        <f t="shared" si="486"/>
        <v/>
      </c>
      <c r="BJ1206" s="598" t="str">
        <f t="shared" si="486"/>
        <v/>
      </c>
      <c r="BK1206" s="269"/>
      <c r="BL1206" s="598" t="str">
        <f t="shared" si="487"/>
        <v/>
      </c>
      <c r="BM1206" s="598" t="str">
        <f t="shared" si="487"/>
        <v/>
      </c>
      <c r="BN1206" s="269"/>
      <c r="BO1206" s="598" t="str">
        <f t="shared" si="488"/>
        <v/>
      </c>
      <c r="BP1206" s="598" t="str">
        <f t="shared" si="488"/>
        <v/>
      </c>
      <c r="BQ1206" s="269"/>
      <c r="BR1206" s="598" t="str">
        <f t="shared" si="489"/>
        <v/>
      </c>
      <c r="BS1206" s="598" t="str">
        <f t="shared" si="489"/>
        <v/>
      </c>
      <c r="BT1206" s="269"/>
      <c r="BU1206" s="598" t="str">
        <f t="shared" si="490"/>
        <v/>
      </c>
      <c r="BV1206" s="598" t="str">
        <f t="shared" si="490"/>
        <v/>
      </c>
      <c r="BW1206" s="269"/>
      <c r="BX1206" s="481"/>
    </row>
    <row r="1207" spans="1:76" s="2" customFormat="1" ht="14">
      <c r="A1207" s="159">
        <v>20</v>
      </c>
      <c r="B1207" s="301" t="str">
        <f t="shared" si="494"/>
        <v xml:space="preserve">: </v>
      </c>
      <c r="C1207" s="168"/>
      <c r="D1207" s="162"/>
      <c r="E1207" s="162"/>
      <c r="F1207" s="169"/>
      <c r="G1207" s="161"/>
      <c r="H1207" s="162"/>
      <c r="I1207" s="162"/>
      <c r="J1207" s="170"/>
      <c r="K1207" s="170"/>
      <c r="L1207" s="170"/>
      <c r="M1207" s="664"/>
      <c r="N1207" s="163"/>
      <c r="O1207" s="163"/>
      <c r="P1207" s="165"/>
      <c r="Q1207" s="365"/>
      <c r="R1207" s="259" t="str">
        <f t="shared" si="491"/>
        <v/>
      </c>
      <c r="S1207" s="260" t="str">
        <f>IF(R1207="","",IF(R1216="Y",T1207,IF(R1207&gt;=R1208-$AA$35*R1212,IF(R1207&lt;=R1208+$AA$35*R1212,R1207,""),"")))</f>
        <v/>
      </c>
      <c r="T1207" s="259" t="str">
        <f t="shared" si="492"/>
        <v/>
      </c>
      <c r="U1207" s="259" t="str">
        <f t="shared" si="481"/>
        <v/>
      </c>
      <c r="V1207" s="39"/>
      <c r="W1207" s="39"/>
      <c r="Y1207" s="526"/>
      <c r="Z1207" s="5"/>
      <c r="AA1207" s="5"/>
      <c r="AB1207" s="5"/>
      <c r="AC1207" s="5"/>
      <c r="AD1207" s="5"/>
      <c r="AE1207" s="5"/>
      <c r="AF1207" s="5"/>
      <c r="AG1207" s="5"/>
      <c r="AH1207" s="5"/>
      <c r="AI1207" s="5"/>
      <c r="AJ1207" s="5"/>
      <c r="AK1207" s="5"/>
      <c r="AL1207" s="5"/>
      <c r="AM1207" s="5"/>
      <c r="AN1207" s="5"/>
      <c r="AO1207" s="481"/>
      <c r="AP1207" s="269"/>
      <c r="AQ1207" s="269"/>
      <c r="AR1207" s="600"/>
      <c r="AS1207" s="269"/>
      <c r="AT1207" s="598" t="str">
        <f t="shared" si="493"/>
        <v/>
      </c>
      <c r="AU1207" s="598" t="str">
        <f t="shared" si="493"/>
        <v/>
      </c>
      <c r="AV1207" s="269"/>
      <c r="AW1207" s="598" t="str">
        <f t="shared" si="482"/>
        <v/>
      </c>
      <c r="AX1207" s="598" t="str">
        <f t="shared" si="482"/>
        <v/>
      </c>
      <c r="AY1207" s="269"/>
      <c r="AZ1207" s="598" t="str">
        <f t="shared" si="483"/>
        <v/>
      </c>
      <c r="BA1207" s="598" t="str">
        <f t="shared" si="483"/>
        <v/>
      </c>
      <c r="BB1207" s="269"/>
      <c r="BC1207" s="598" t="str">
        <f t="shared" si="484"/>
        <v/>
      </c>
      <c r="BD1207" s="598" t="str">
        <f t="shared" si="484"/>
        <v/>
      </c>
      <c r="BE1207" s="269"/>
      <c r="BF1207" s="598" t="str">
        <f t="shared" si="485"/>
        <v/>
      </c>
      <c r="BG1207" s="598" t="str">
        <f t="shared" si="485"/>
        <v/>
      </c>
      <c r="BH1207" s="269"/>
      <c r="BI1207" s="598" t="str">
        <f t="shared" si="486"/>
        <v/>
      </c>
      <c r="BJ1207" s="598" t="str">
        <f t="shared" si="486"/>
        <v/>
      </c>
      <c r="BK1207" s="269"/>
      <c r="BL1207" s="598" t="str">
        <f t="shared" si="487"/>
        <v/>
      </c>
      <c r="BM1207" s="598" t="str">
        <f t="shared" si="487"/>
        <v/>
      </c>
      <c r="BN1207" s="269"/>
      <c r="BO1207" s="598" t="str">
        <f t="shared" si="488"/>
        <v/>
      </c>
      <c r="BP1207" s="598" t="str">
        <f t="shared" si="488"/>
        <v/>
      </c>
      <c r="BQ1207" s="269"/>
      <c r="BR1207" s="598" t="str">
        <f t="shared" si="489"/>
        <v/>
      </c>
      <c r="BS1207" s="598" t="str">
        <f t="shared" si="489"/>
        <v/>
      </c>
      <c r="BT1207" s="269"/>
      <c r="BU1207" s="598" t="str">
        <f t="shared" si="490"/>
        <v/>
      </c>
      <c r="BV1207" s="598" t="str">
        <f t="shared" si="490"/>
        <v/>
      </c>
      <c r="BW1207" s="269"/>
      <c r="BX1207" s="481"/>
    </row>
    <row r="1208" spans="1:76" s="2" customFormat="1" ht="14">
      <c r="A1208" s="172"/>
      <c r="B1208" s="302" t="s">
        <v>159</v>
      </c>
      <c r="C1208" s="173"/>
      <c r="D1208" s="173"/>
      <c r="E1208" s="173"/>
      <c r="F1208" s="173"/>
      <c r="H1208" s="39"/>
      <c r="I1208" s="175"/>
      <c r="J1208" s="174"/>
      <c r="K1208" s="174"/>
      <c r="L1208" s="174" t="s">
        <v>99</v>
      </c>
      <c r="M1208" s="174"/>
      <c r="N1208" s="174"/>
      <c r="O1208" s="165"/>
      <c r="P1208" s="165"/>
      <c r="Q1208" s="175" t="s">
        <v>31</v>
      </c>
      <c r="R1208" s="261" t="e">
        <f>AVERAGE(R1188:R1207)</f>
        <v>#DIV/0!</v>
      </c>
      <c r="S1208" s="261" t="e">
        <f>IF(R1216="Y",SUM(S1188:S1207)/SUM(N1188:N1207),AVERAGE(S1188:S1207))</f>
        <v>#DIV/0!</v>
      </c>
      <c r="T1208" s="262" t="e">
        <f>SUM(T1188:T1207)/SUM(N1188:N1207)</f>
        <v>#DIV/0!</v>
      </c>
      <c r="U1208" s="269"/>
      <c r="V1208" s="39"/>
      <c r="W1208" s="39"/>
      <c r="Y1208" s="601"/>
      <c r="Z1208" s="5"/>
      <c r="AA1208" s="5"/>
      <c r="AB1208" s="5"/>
      <c r="AC1208" s="5"/>
      <c r="AD1208" s="5"/>
      <c r="AE1208" s="5"/>
      <c r="AF1208" s="5"/>
      <c r="AG1208" s="5"/>
      <c r="AH1208" s="5"/>
      <c r="AI1208" s="5"/>
      <c r="AJ1208" s="5"/>
      <c r="AK1208" s="5"/>
      <c r="AL1208" s="5"/>
      <c r="AM1208" s="5"/>
      <c r="AN1208" s="5"/>
      <c r="AO1208" s="481"/>
      <c r="AP1208" s="269"/>
      <c r="AQ1208" s="269"/>
      <c r="AR1208" s="269"/>
      <c r="AS1208" s="602" t="s">
        <v>31</v>
      </c>
      <c r="AT1208" s="598" t="str">
        <f t="shared" si="493"/>
        <v/>
      </c>
      <c r="AU1208" s="598" t="str">
        <f t="shared" si="493"/>
        <v/>
      </c>
      <c r="AV1208" s="602"/>
      <c r="AW1208" s="603" t="e">
        <f>AVERAGE(AW1188:AW1207)</f>
        <v>#DIV/0!</v>
      </c>
      <c r="AX1208" s="603" t="e">
        <f>SUM(AX1188:AX1207)/COUNTIF(AX1188:AX1207,"&gt;0")</f>
        <v>#DIV/0!</v>
      </c>
      <c r="AY1208" s="269"/>
      <c r="AZ1208" s="603" t="e">
        <f>AVERAGE(AZ1188:AZ1207)</f>
        <v>#DIV/0!</v>
      </c>
      <c r="BA1208" s="603" t="e">
        <f>SUM(BA1188:BA1207)/COUNTIF(BA1188:BA1207,"&gt;0")</f>
        <v>#DIV/0!</v>
      </c>
      <c r="BB1208" s="269"/>
      <c r="BC1208" s="603" t="e">
        <f>AVERAGE(BC1188:BC1207)</f>
        <v>#DIV/0!</v>
      </c>
      <c r="BD1208" s="603" t="e">
        <f>SUM(BD1188:BD1207)/COUNTIF(BD1188:BD1207,"&gt;0")</f>
        <v>#DIV/0!</v>
      </c>
      <c r="BE1208" s="269"/>
      <c r="BF1208" s="603" t="e">
        <f>AVERAGE(BF1188:BF1207)</f>
        <v>#DIV/0!</v>
      </c>
      <c r="BG1208" s="603" t="e">
        <f>SUM(BG1188:BG1207)/COUNTIF(BG1188:BG1207,"&gt;0")</f>
        <v>#DIV/0!</v>
      </c>
      <c r="BH1208" s="269"/>
      <c r="BI1208" s="603" t="e">
        <f>AVERAGE(BI1188:BI1207)</f>
        <v>#DIV/0!</v>
      </c>
      <c r="BJ1208" s="603" t="e">
        <f>SUM(BJ1188:BJ1207)/COUNTIF(BJ1188:BJ1207,"&gt;0")</f>
        <v>#DIV/0!</v>
      </c>
      <c r="BK1208" s="602"/>
      <c r="BL1208" s="603" t="e">
        <f>AVERAGE(BL1188:BL1207)</f>
        <v>#DIV/0!</v>
      </c>
      <c r="BM1208" s="603" t="e">
        <f>SUM(BM1188:BM1207)/COUNTIF(BM1188:BM1207,"&gt;0")</f>
        <v>#DIV/0!</v>
      </c>
      <c r="BN1208" s="269"/>
      <c r="BO1208" s="603" t="e">
        <f>AVERAGE(BO1188:BO1207)</f>
        <v>#DIV/0!</v>
      </c>
      <c r="BP1208" s="603" t="e">
        <f>SUM(BP1188:BP1207)/COUNTIF(BP1188:BP1207,"&gt;0")</f>
        <v>#DIV/0!</v>
      </c>
      <c r="BQ1208" s="269"/>
      <c r="BR1208" s="603" t="e">
        <f>AVERAGE(BR1188:BR1207)</f>
        <v>#DIV/0!</v>
      </c>
      <c r="BS1208" s="603" t="e">
        <f>SUM(BS1188:BS1207)/COUNTIF(BS1188:BS1207,"&gt;0")</f>
        <v>#DIV/0!</v>
      </c>
      <c r="BT1208" s="269"/>
      <c r="BU1208" s="603" t="e">
        <f>AVERAGE(BU1188:BU1207)</f>
        <v>#DIV/0!</v>
      </c>
      <c r="BV1208" s="603" t="e">
        <f>SUM(BV1188:BV1207)/COUNTIF(BV1188:BV1207,"&gt;0")</f>
        <v>#DIV/0!</v>
      </c>
      <c r="BW1208" s="269"/>
      <c r="BX1208" s="481"/>
    </row>
    <row r="1209" spans="1:76" s="2" customFormat="1" ht="15">
      <c r="A1209" s="172"/>
      <c r="B1209" s="302" t="s">
        <v>160</v>
      </c>
      <c r="C1209" s="173" t="s">
        <v>112</v>
      </c>
      <c r="D1209" s="840"/>
      <c r="E1209" s="841"/>
      <c r="F1209" s="841"/>
      <c r="G1209" s="841"/>
      <c r="H1209" s="841"/>
      <c r="I1209" s="841"/>
      <c r="J1209" s="842"/>
      <c r="K1209" s="174"/>
      <c r="L1209" s="174"/>
      <c r="M1209" s="174"/>
      <c r="N1209" s="174"/>
      <c r="O1209" s="165"/>
      <c r="P1209" s="165"/>
      <c r="Q1209" s="366" t="s">
        <v>33</v>
      </c>
      <c r="R1209" s="367" t="e">
        <f>R1208+U1209*R1212</f>
        <v>#DIV/0!</v>
      </c>
      <c r="S1209" s="367" t="e">
        <f>S1208+U1209*S1212</f>
        <v>#DIV/0!</v>
      </c>
      <c r="T1209" s="367" t="e">
        <f>T1208+U1209*T1212</f>
        <v>#DIV/0!</v>
      </c>
      <c r="U1209" s="368">
        <v>1</v>
      </c>
      <c r="V1209" s="50" t="s">
        <v>142</v>
      </c>
      <c r="W1209" s="39"/>
      <c r="X1209" t="s">
        <v>273</v>
      </c>
      <c r="Y1209" s="605"/>
      <c r="Z1209" s="5"/>
      <c r="AA1209" s="5"/>
      <c r="AB1209" s="5"/>
      <c r="AC1209" s="5"/>
      <c r="AD1209" s="5"/>
      <c r="AE1209" s="5"/>
      <c r="AF1209" s="5"/>
      <c r="AG1209" s="5"/>
      <c r="AH1209" s="5"/>
      <c r="AI1209" s="5"/>
      <c r="AJ1209" s="5"/>
      <c r="AK1209" s="5"/>
      <c r="AL1209" s="5"/>
      <c r="AM1209" s="5"/>
      <c r="AN1209" s="5"/>
      <c r="AO1209" s="481"/>
      <c r="AP1209" s="269"/>
      <c r="AQ1209" s="269"/>
      <c r="AR1209" s="269"/>
      <c r="AS1209" s="606" t="s">
        <v>33</v>
      </c>
      <c r="AT1209" s="603" t="e">
        <f>AVERAGE(AT1189:AT1208)</f>
        <v>#DIV/0!</v>
      </c>
      <c r="AU1209" s="603" t="e">
        <f>SUM(AU1189:AU1208)/COUNTIF(AU1189:AU1208,"&gt;0")</f>
        <v>#DIV/0!</v>
      </c>
      <c r="AV1209" s="606"/>
      <c r="AW1209" s="607" t="e">
        <f>AW1208+(AW1214*AW1211)</f>
        <v>#DIV/0!</v>
      </c>
      <c r="AX1209" s="607" t="e">
        <f>AX1208+(AX1214*AW1211)</f>
        <v>#DIV/0!</v>
      </c>
      <c r="AY1209" s="269"/>
      <c r="AZ1209" s="607" t="e">
        <f>AZ1208+(AZ1214*AZ1211)</f>
        <v>#DIV/0!</v>
      </c>
      <c r="BA1209" s="607" t="e">
        <f>BA1208+(BA1214*AZ1211)</f>
        <v>#DIV/0!</v>
      </c>
      <c r="BB1209" s="269"/>
      <c r="BC1209" s="607" t="e">
        <f>BC1208+(BC1214*BC1211)</f>
        <v>#DIV/0!</v>
      </c>
      <c r="BD1209" s="607" t="e">
        <f>BD1208+(BD1214*BC1211)</f>
        <v>#DIV/0!</v>
      </c>
      <c r="BE1209" s="269"/>
      <c r="BF1209" s="607" t="e">
        <f>BF1208+(BF1214*BF1211)</f>
        <v>#DIV/0!</v>
      </c>
      <c r="BG1209" s="607" t="e">
        <f>BG1208+(BG1214*BF1211)</f>
        <v>#DIV/0!</v>
      </c>
      <c r="BH1209" s="269"/>
      <c r="BI1209" s="607" t="e">
        <f>BI1208+(BI1214*BI1211)</f>
        <v>#DIV/0!</v>
      </c>
      <c r="BJ1209" s="607" t="e">
        <f>BJ1208+(BJ1214*BI1211)</f>
        <v>#DIV/0!</v>
      </c>
      <c r="BK1209" s="606"/>
      <c r="BL1209" s="607" t="e">
        <f>BL1208+(BL1214*BL1211)</f>
        <v>#DIV/0!</v>
      </c>
      <c r="BM1209" s="607" t="e">
        <f>BM1208+(BM1214*BL1211)</f>
        <v>#DIV/0!</v>
      </c>
      <c r="BN1209" s="269"/>
      <c r="BO1209" s="607" t="e">
        <f>BO1208+(BO1214*BO1211)</f>
        <v>#DIV/0!</v>
      </c>
      <c r="BP1209" s="607" t="e">
        <f>BP1208+(BP1214*BO1211)</f>
        <v>#DIV/0!</v>
      </c>
      <c r="BQ1209" s="269"/>
      <c r="BR1209" s="607" t="e">
        <f>BR1208+(BR1214*BR1211)</f>
        <v>#DIV/0!</v>
      </c>
      <c r="BS1209" s="607" t="e">
        <f>BS1208+(BS1214*BR1211)</f>
        <v>#DIV/0!</v>
      </c>
      <c r="BT1209" s="269"/>
      <c r="BU1209" s="607" t="e">
        <f>BU1208+(BU1214*BU1211)</f>
        <v>#DIV/0!</v>
      </c>
      <c r="BV1209" s="607" t="e">
        <f>BV1208+(BV1214*BU1211)</f>
        <v>#DIV/0!</v>
      </c>
      <c r="BW1209" s="269"/>
      <c r="BX1209" s="481"/>
    </row>
    <row r="1210" spans="1:76" s="2" customFormat="1" ht="15">
      <c r="A1210" s="172"/>
      <c r="B1210" s="302" t="s">
        <v>161</v>
      </c>
      <c r="C1210" s="179"/>
      <c r="D1210" s="843"/>
      <c r="E1210" s="844"/>
      <c r="F1210" s="844"/>
      <c r="G1210" s="844"/>
      <c r="H1210" s="844"/>
      <c r="I1210" s="844"/>
      <c r="J1210" s="845"/>
      <c r="K1210" s="39"/>
      <c r="L1210" s="39"/>
      <c r="M1210" s="174"/>
      <c r="N1210" s="174"/>
      <c r="O1210" s="174"/>
      <c r="P1210" s="174"/>
      <c r="Q1210" s="366" t="s">
        <v>32</v>
      </c>
      <c r="R1210" s="367" t="e">
        <f>IF($X1210="Y",MIN(R1188:R1207),R1208-$U1210*R1212)</f>
        <v>#DIV/0!</v>
      </c>
      <c r="S1210" s="367" t="e">
        <f>IF($X1210="Y",MIN(S1188:S1207),S1208-$U1210*S1212)</f>
        <v>#DIV/0!</v>
      </c>
      <c r="T1210" s="367" t="e">
        <f>IF($X1210="Y",MIN(T1188:T1207),T1208-$U1210*T1212)</f>
        <v>#DIV/0!</v>
      </c>
      <c r="U1210" s="368">
        <v>1</v>
      </c>
      <c r="V1210" s="50" t="s">
        <v>143</v>
      </c>
      <c r="W1210" s="39"/>
      <c r="X1210" s="369" t="s">
        <v>36</v>
      </c>
      <c r="Y1210" s="605"/>
      <c r="Z1210" s="5"/>
      <c r="AA1210" s="5"/>
      <c r="AB1210" s="5"/>
      <c r="AC1210" s="5"/>
      <c r="AD1210" s="5"/>
      <c r="AE1210" s="5"/>
      <c r="AF1210" s="5"/>
      <c r="AG1210" s="5"/>
      <c r="AH1210" s="5"/>
      <c r="AI1210" s="5"/>
      <c r="AJ1210" s="5"/>
      <c r="AK1210" s="5"/>
      <c r="AL1210" s="5"/>
      <c r="AM1210" s="5"/>
      <c r="AN1210" s="5"/>
      <c r="AO1210" s="481"/>
      <c r="AP1210" s="269"/>
      <c r="AQ1210" s="269"/>
      <c r="AR1210" s="269"/>
      <c r="AS1210" s="606" t="s">
        <v>32</v>
      </c>
      <c r="AT1210" s="607" t="e">
        <f>AT1209+(AT1215*AT1212)</f>
        <v>#DIV/0!</v>
      </c>
      <c r="AU1210" s="607" t="e">
        <f>AU1209+(AU1215*AT1212)</f>
        <v>#DIV/0!</v>
      </c>
      <c r="AV1210" s="606"/>
      <c r="AW1210" s="607" t="e">
        <f>AW1208-(AW1214*AW1212)</f>
        <v>#DIV/0!</v>
      </c>
      <c r="AX1210" s="607" t="e">
        <f>AX1208-(AX1214*AW1212)</f>
        <v>#DIV/0!</v>
      </c>
      <c r="AY1210" s="269"/>
      <c r="AZ1210" s="607" t="e">
        <f>AZ1208-(AZ1214*AZ1212)</f>
        <v>#DIV/0!</v>
      </c>
      <c r="BA1210" s="607" t="e">
        <f>BA1208-(BA1214*AZ1212)</f>
        <v>#DIV/0!</v>
      </c>
      <c r="BB1210" s="269"/>
      <c r="BC1210" s="607" t="e">
        <f>BC1208-(BC1214*BC1212)</f>
        <v>#DIV/0!</v>
      </c>
      <c r="BD1210" s="607" t="e">
        <f>BD1208-(BD1214*BC1212)</f>
        <v>#DIV/0!</v>
      </c>
      <c r="BE1210" s="269"/>
      <c r="BF1210" s="607" t="e">
        <f>BF1208-(BF1214*BF1212)</f>
        <v>#DIV/0!</v>
      </c>
      <c r="BG1210" s="607" t="e">
        <f>BG1208-(BG1214*BF1212)</f>
        <v>#DIV/0!</v>
      </c>
      <c r="BH1210" s="269"/>
      <c r="BI1210" s="607" t="e">
        <f>BI1208-(BI1214*BI1212)</f>
        <v>#DIV/0!</v>
      </c>
      <c r="BJ1210" s="607" t="e">
        <f>BJ1208-(BJ1214*BI1212)</f>
        <v>#DIV/0!</v>
      </c>
      <c r="BK1210" s="606"/>
      <c r="BL1210" s="607" t="e">
        <f>BL1208-(BL1214*BL1212)</f>
        <v>#DIV/0!</v>
      </c>
      <c r="BM1210" s="607" t="e">
        <f>BM1208-(BM1214*BL1212)</f>
        <v>#DIV/0!</v>
      </c>
      <c r="BN1210" s="269"/>
      <c r="BO1210" s="607" t="e">
        <f>BO1208-(BO1214*BO1212)</f>
        <v>#DIV/0!</v>
      </c>
      <c r="BP1210" s="607" t="e">
        <f>BP1208-(BP1214*BO1212)</f>
        <v>#DIV/0!</v>
      </c>
      <c r="BQ1210" s="269"/>
      <c r="BR1210" s="607" t="e">
        <f>BR1208-(BR1214*BR1212)</f>
        <v>#DIV/0!</v>
      </c>
      <c r="BS1210" s="607" t="e">
        <f>BS1208-(BS1214*BR1212)</f>
        <v>#DIV/0!</v>
      </c>
      <c r="BT1210" s="269"/>
      <c r="BU1210" s="607" t="e">
        <f>BU1208-(BU1214*BU1212)</f>
        <v>#DIV/0!</v>
      </c>
      <c r="BV1210" s="607" t="e">
        <f>BV1208-(BV1214*BU1212)</f>
        <v>#DIV/0!</v>
      </c>
      <c r="BW1210" s="269"/>
      <c r="BX1210" s="481"/>
    </row>
    <row r="1211" spans="1:76" s="2" customFormat="1" ht="14">
      <c r="A1211" s="172"/>
      <c r="B1211" s="303"/>
      <c r="C1211" s="179"/>
      <c r="D1211" s="843"/>
      <c r="E1211" s="844"/>
      <c r="F1211" s="844"/>
      <c r="G1211" s="844"/>
      <c r="H1211" s="844"/>
      <c r="I1211" s="844"/>
      <c r="J1211" s="845"/>
      <c r="K1211" s="174"/>
      <c r="L1211" s="174"/>
      <c r="M1211" s="174"/>
      <c r="N1211" s="174"/>
      <c r="O1211" s="174"/>
      <c r="P1211" s="174"/>
      <c r="Q1211" s="176" t="s">
        <v>10</v>
      </c>
      <c r="R1211" s="263" t="e">
        <f>IF((0.67*R1212)&gt;R1208,"no","yes")</f>
        <v>#DIV/0!</v>
      </c>
      <c r="S1211" s="263" t="e">
        <f>IF((0.67*S1212)&gt;S1208,"no","yes")</f>
        <v>#DIV/0!</v>
      </c>
      <c r="T1211" s="263" t="e">
        <f>IF((0.67*T1212)&gt;T1208,"no","yes")</f>
        <v>#DIV/0!</v>
      </c>
      <c r="U1211" s="174"/>
      <c r="V1211" s="174"/>
      <c r="W1211" s="174"/>
      <c r="Y1211" s="605"/>
      <c r="Z1211" s="5"/>
      <c r="AA1211" s="5"/>
      <c r="AB1211" s="5"/>
      <c r="AC1211" s="5"/>
      <c r="AD1211" s="5"/>
      <c r="AE1211" s="5"/>
      <c r="AF1211" s="5"/>
      <c r="AG1211" s="5"/>
      <c r="AH1211" s="5"/>
      <c r="AI1211" s="5"/>
      <c r="AJ1211" s="5"/>
      <c r="AK1211" s="5"/>
      <c r="AL1211" s="5"/>
      <c r="AM1211" s="5"/>
      <c r="AN1211" s="5"/>
      <c r="AO1211" s="481"/>
      <c r="AP1211" s="265"/>
      <c r="AQ1211" s="265"/>
      <c r="AR1211" s="849" t="s">
        <v>132</v>
      </c>
      <c r="AS1211" s="850"/>
      <c r="AT1211" s="607" t="e">
        <f>AT1209-(AT1215*AT1213)</f>
        <v>#DIV/0!</v>
      </c>
      <c r="AU1211" s="607" t="e">
        <f>AU1209-(AU1215*AT1213)</f>
        <v>#DIV/0!</v>
      </c>
      <c r="AV1211" s="619"/>
      <c r="AW1211" s="609">
        <v>1</v>
      </c>
      <c r="AX1211" s="265"/>
      <c r="AY1211" s="265"/>
      <c r="AZ1211" s="609">
        <v>1</v>
      </c>
      <c r="BA1211" s="265"/>
      <c r="BB1211" s="265"/>
      <c r="BC1211" s="609">
        <v>1</v>
      </c>
      <c r="BD1211" s="265"/>
      <c r="BE1211" s="265"/>
      <c r="BF1211" s="609">
        <v>1</v>
      </c>
      <c r="BG1211" s="265"/>
      <c r="BH1211" s="265"/>
      <c r="BI1211" s="609">
        <v>1</v>
      </c>
      <c r="BJ1211" s="265"/>
      <c r="BK1211" s="606"/>
      <c r="BL1211" s="609">
        <v>1</v>
      </c>
      <c r="BM1211" s="265"/>
      <c r="BN1211" s="265"/>
      <c r="BO1211" s="609">
        <v>1</v>
      </c>
      <c r="BP1211" s="265"/>
      <c r="BQ1211" s="265"/>
      <c r="BR1211" s="609">
        <v>1</v>
      </c>
      <c r="BS1211" s="265"/>
      <c r="BT1211" s="265"/>
      <c r="BU1211" s="609">
        <v>1</v>
      </c>
      <c r="BV1211" s="265"/>
      <c r="BW1211" s="265"/>
      <c r="BX1211" s="481"/>
    </row>
    <row r="1212" spans="1:76" s="2" customFormat="1" ht="14">
      <c r="A1212" s="172"/>
      <c r="B1212" s="303"/>
      <c r="C1212" s="179"/>
      <c r="D1212" s="843"/>
      <c r="E1212" s="844"/>
      <c r="F1212" s="844"/>
      <c r="G1212" s="844"/>
      <c r="H1212" s="844"/>
      <c r="I1212" s="844"/>
      <c r="J1212" s="845"/>
      <c r="K1212" s="174"/>
      <c r="L1212" s="174"/>
      <c r="M1212" s="50"/>
      <c r="N1212" s="50"/>
      <c r="O1212" s="174"/>
      <c r="P1212" s="174"/>
      <c r="Q1212" s="176" t="s">
        <v>11</v>
      </c>
      <c r="R1212" s="263" t="e">
        <f>_xlfn.STDEV.P(R1188:R1207)</f>
        <v>#DIV/0!</v>
      </c>
      <c r="S1212" s="263" t="e">
        <f t="array" ref="S1212">IF(R1216="Y",SQRT(SUM(IFERROR(N1188:N1207*(R1188:R1207-(S1208))^2,0))/((COUNTIFS(N1188:N1207,"&lt;&gt;"&amp;"")-1)/COUNTIFS(N1188:N1207,"&lt;&gt;"&amp;"")*SUM(N1188:N1207))),_xlfn.STDEV.P(S1188:S1207))</f>
        <v>#DIV/0!</v>
      </c>
      <c r="T1212" s="263" t="e">
        <f t="array" ref="T1212">SQRT(SUM(IFERROR(N1188:N1207*(R1188:R1207-(T1208))^2,0))/((COUNTIFS(N1188:N1207,"&lt;&gt;"&amp;"")-1)/COUNTIFS(N1188:N1207,"&lt;&gt;"&amp;"")*SUM(N1188:N1207)))</f>
        <v>#DIV/0!</v>
      </c>
      <c r="U1212" s="174"/>
      <c r="V1212" s="174"/>
      <c r="W1212" s="174"/>
      <c r="Y1212" s="605"/>
      <c r="Z1212" s="5"/>
      <c r="AA1212" s="5"/>
      <c r="AB1212" s="5"/>
      <c r="AC1212" s="5"/>
      <c r="AD1212" s="5"/>
      <c r="AE1212" s="5"/>
      <c r="AF1212" s="5"/>
      <c r="AG1212" s="5"/>
      <c r="AH1212" s="5"/>
      <c r="AI1212" s="5"/>
      <c r="AJ1212" s="5"/>
      <c r="AK1212" s="5"/>
      <c r="AL1212" s="5"/>
      <c r="AM1212" s="5"/>
      <c r="AN1212" s="5"/>
      <c r="AO1212" s="481"/>
      <c r="AP1212" s="265"/>
      <c r="AQ1212" s="265"/>
      <c r="AR1212" s="849"/>
      <c r="AS1212" s="850"/>
      <c r="AT1212" s="609">
        <v>1</v>
      </c>
      <c r="AU1212" s="265"/>
      <c r="AV1212" s="619"/>
      <c r="AW1212" s="609">
        <v>1</v>
      </c>
      <c r="AX1212" s="265"/>
      <c r="AY1212" s="265"/>
      <c r="AZ1212" s="609">
        <v>1</v>
      </c>
      <c r="BA1212" s="265"/>
      <c r="BB1212" s="265"/>
      <c r="BC1212" s="609">
        <v>1</v>
      </c>
      <c r="BD1212" s="265"/>
      <c r="BE1212" s="265"/>
      <c r="BF1212" s="609">
        <v>1</v>
      </c>
      <c r="BG1212" s="265"/>
      <c r="BH1212" s="265"/>
      <c r="BI1212" s="609">
        <v>1</v>
      </c>
      <c r="BJ1212" s="265"/>
      <c r="BK1212" s="606"/>
      <c r="BL1212" s="609">
        <v>1</v>
      </c>
      <c r="BM1212" s="265"/>
      <c r="BN1212" s="265"/>
      <c r="BO1212" s="609">
        <v>1</v>
      </c>
      <c r="BP1212" s="265"/>
      <c r="BQ1212" s="265"/>
      <c r="BR1212" s="609">
        <v>1</v>
      </c>
      <c r="BS1212" s="265"/>
      <c r="BT1212" s="265"/>
      <c r="BU1212" s="609">
        <v>1</v>
      </c>
      <c r="BV1212" s="265"/>
      <c r="BW1212" s="265"/>
      <c r="BX1212" s="481"/>
    </row>
    <row r="1213" spans="1:76" s="2" customFormat="1" ht="14">
      <c r="A1213" s="174"/>
      <c r="B1213" s="265"/>
      <c r="C1213" s="159"/>
      <c r="D1213" s="843"/>
      <c r="E1213" s="844"/>
      <c r="F1213" s="844"/>
      <c r="G1213" s="844"/>
      <c r="H1213" s="844"/>
      <c r="I1213" s="844"/>
      <c r="J1213" s="845"/>
      <c r="K1213" s="174"/>
      <c r="L1213" s="174"/>
      <c r="M1213" s="174"/>
      <c r="N1213" s="174"/>
      <c r="O1213" s="174"/>
      <c r="P1213" s="174"/>
      <c r="Q1213" s="183" t="s">
        <v>98</v>
      </c>
      <c r="R1213" s="264">
        <f>COUNTIF(R1188:R1207,"&gt;0")</f>
        <v>0</v>
      </c>
      <c r="S1213" s="264">
        <f>COUNTIF(S1188:S1207,"&gt;0")</f>
        <v>0</v>
      </c>
      <c r="T1213" s="265"/>
      <c r="U1213" s="184" t="s">
        <v>55</v>
      </c>
      <c r="V1213" s="174"/>
      <c r="W1213" s="174"/>
      <c r="Y1213" s="526"/>
      <c r="Z1213" s="5"/>
      <c r="AA1213" s="5"/>
      <c r="AB1213" s="5"/>
      <c r="AC1213" s="5"/>
      <c r="AD1213" s="5"/>
      <c r="AE1213" s="5"/>
      <c r="AF1213" s="5"/>
      <c r="AG1213" s="5"/>
      <c r="AH1213" s="5"/>
      <c r="AI1213" s="5"/>
      <c r="AJ1213" s="5"/>
      <c r="AK1213" s="5"/>
      <c r="AL1213" s="5"/>
      <c r="AM1213" s="5"/>
      <c r="AN1213" s="5"/>
      <c r="AO1213" s="481"/>
      <c r="AP1213" s="265"/>
      <c r="AQ1213" s="265"/>
      <c r="AR1213" s="265"/>
      <c r="AS1213" s="606" t="s">
        <v>10</v>
      </c>
      <c r="AT1213" s="609">
        <v>1</v>
      </c>
      <c r="AU1213" s="265"/>
      <c r="AV1213" s="606"/>
      <c r="AW1213" s="607" t="e">
        <f>IF((0.67*AW1214)&gt;AW1208,"no","yes")</f>
        <v>#DIV/0!</v>
      </c>
      <c r="AX1213" s="607" t="e">
        <f>IF((0.67*AX1214)&gt;AX1208,"no","yes")</f>
        <v>#DIV/0!</v>
      </c>
      <c r="AY1213" s="265"/>
      <c r="AZ1213" s="607" t="e">
        <f>IF((0.67*AZ1214)&gt;AZ1208,"no","yes")</f>
        <v>#DIV/0!</v>
      </c>
      <c r="BA1213" s="607" t="e">
        <f>IF((0.67*BA1214)&gt;BA1208,"no","yes")</f>
        <v>#DIV/0!</v>
      </c>
      <c r="BB1213" s="265"/>
      <c r="BC1213" s="607" t="e">
        <f>IF((0.67*BC1214)&gt;BC1208,"no","yes")</f>
        <v>#DIV/0!</v>
      </c>
      <c r="BD1213" s="607" t="e">
        <f>IF((0.67*BD1214)&gt;BD1208,"no","yes")</f>
        <v>#DIV/0!</v>
      </c>
      <c r="BE1213" s="265"/>
      <c r="BF1213" s="607" t="e">
        <f>IF((0.67*BF1214)&gt;BF1208,"no","yes")</f>
        <v>#DIV/0!</v>
      </c>
      <c r="BG1213" s="607" t="e">
        <f>IF((0.67*BG1214)&gt;BG1208,"no","yes")</f>
        <v>#DIV/0!</v>
      </c>
      <c r="BH1213" s="265"/>
      <c r="BI1213" s="607" t="e">
        <f>IF((0.67*BI1214)&gt;BI1208,"no","yes")</f>
        <v>#DIV/0!</v>
      </c>
      <c r="BJ1213" s="607" t="e">
        <f>IF((0.67*BJ1214)&gt;BJ1208,"no","yes")</f>
        <v>#DIV/0!</v>
      </c>
      <c r="BK1213" s="611"/>
      <c r="BL1213" s="607" t="e">
        <f>IF((0.67*BL1214)&gt;BL1208,"no","yes")</f>
        <v>#DIV/0!</v>
      </c>
      <c r="BM1213" s="607" t="e">
        <f>IF((0.67*BM1214)&gt;BM1208,"no","yes")</f>
        <v>#DIV/0!</v>
      </c>
      <c r="BN1213" s="265"/>
      <c r="BO1213" s="607" t="e">
        <f>IF((0.67*BO1214)&gt;BO1208,"no","yes")</f>
        <v>#DIV/0!</v>
      </c>
      <c r="BP1213" s="607" t="e">
        <f>IF((0.67*BP1214)&gt;BP1208,"no","yes")</f>
        <v>#DIV/0!</v>
      </c>
      <c r="BQ1213" s="265"/>
      <c r="BR1213" s="607" t="e">
        <f>IF((0.67*BR1214)&gt;BR1208,"no","yes")</f>
        <v>#DIV/0!</v>
      </c>
      <c r="BS1213" s="607" t="e">
        <f>IF((0.67*BS1214)&gt;BS1208,"no","yes")</f>
        <v>#DIV/0!</v>
      </c>
      <c r="BT1213" s="265"/>
      <c r="BU1213" s="607" t="e">
        <f>IF((0.67*BU1214)&gt;BU1208,"no","yes")</f>
        <v>#DIV/0!</v>
      </c>
      <c r="BV1213" s="607" t="e">
        <f>IF((0.67*BV1214)&gt;BV1208,"no","yes")</f>
        <v>#DIV/0!</v>
      </c>
      <c r="BW1213" s="265"/>
      <c r="BX1213" s="481"/>
    </row>
    <row r="1214" spans="1:76" s="2" customFormat="1" ht="14">
      <c r="B1214" s="5"/>
      <c r="C1214" s="172"/>
      <c r="D1214" s="843"/>
      <c r="E1214" s="844"/>
      <c r="F1214" s="844"/>
      <c r="G1214" s="844"/>
      <c r="H1214" s="844"/>
      <c r="I1214" s="844"/>
      <c r="J1214" s="845"/>
      <c r="K1214" s="174"/>
      <c r="L1214" s="174"/>
      <c r="M1214" s="174"/>
      <c r="N1214" s="174"/>
      <c r="O1214" s="174"/>
      <c r="P1214" s="174"/>
      <c r="Q1214" s="174"/>
      <c r="R1214" s="271"/>
      <c r="S1214" s="267"/>
      <c r="T1214" s="267"/>
      <c r="U1214" s="185"/>
      <c r="V1214" s="186"/>
      <c r="W1214" s="187"/>
      <c r="Y1214" s="526"/>
      <c r="Z1214" s="5"/>
      <c r="AA1214" s="5"/>
      <c r="AB1214" s="5"/>
      <c r="AC1214" s="5"/>
      <c r="AD1214" s="5"/>
      <c r="AE1214" s="5"/>
      <c r="AF1214" s="5"/>
      <c r="AG1214" s="5"/>
      <c r="AH1214" s="5"/>
      <c r="AI1214" s="5"/>
      <c r="AJ1214" s="5"/>
      <c r="AK1214" s="5"/>
      <c r="AL1214" s="5"/>
      <c r="AM1214" s="5"/>
      <c r="AN1214" s="5"/>
      <c r="AO1214" s="481"/>
      <c r="AP1214" s="265"/>
      <c r="AQ1214" s="265"/>
      <c r="AR1214" s="265"/>
      <c r="AS1214" s="606" t="s">
        <v>11</v>
      </c>
      <c r="AT1214" s="607" t="e">
        <f>IF((0.67*AT1215)&gt;AT1209,"no","yes")</f>
        <v>#DIV/0!</v>
      </c>
      <c r="AU1214" s="607" t="e">
        <f>IF((0.67*AU1215)&gt;AU1209,"no","yes")</f>
        <v>#DIV/0!</v>
      </c>
      <c r="AV1214" s="606"/>
      <c r="AW1214" s="607" t="e">
        <f>_xlfn.STDEV.P(AW1188:AW1207)</f>
        <v>#DIV/0!</v>
      </c>
      <c r="AX1214" s="607" t="e">
        <f>_xlfn.STDEV.P(AX1188:AX1207)</f>
        <v>#DIV/0!</v>
      </c>
      <c r="AY1214" s="265"/>
      <c r="AZ1214" s="607" t="e">
        <f>_xlfn.STDEV.P(AZ1188:AZ1207)</f>
        <v>#DIV/0!</v>
      </c>
      <c r="BA1214" s="607" t="e">
        <f>_xlfn.STDEV.P(BA1188:BA1207)</f>
        <v>#DIV/0!</v>
      </c>
      <c r="BB1214" s="265"/>
      <c r="BC1214" s="607" t="e">
        <f>_xlfn.STDEV.P(BC1188:BC1207)</f>
        <v>#DIV/0!</v>
      </c>
      <c r="BD1214" s="607" t="e">
        <f>_xlfn.STDEV.P(BD1188:BD1207)</f>
        <v>#DIV/0!</v>
      </c>
      <c r="BE1214" s="265"/>
      <c r="BF1214" s="607" t="e">
        <f>_xlfn.STDEV.P(BF1188:BF1207)</f>
        <v>#DIV/0!</v>
      </c>
      <c r="BG1214" s="607" t="e">
        <f>_xlfn.STDEV.P(BG1188:BG1207)</f>
        <v>#DIV/0!</v>
      </c>
      <c r="BH1214" s="265"/>
      <c r="BI1214" s="607" t="e">
        <f>_xlfn.STDEV.P(BI1188:BI1207)</f>
        <v>#DIV/0!</v>
      </c>
      <c r="BJ1214" s="607" t="e">
        <f>_xlfn.STDEV.P(BJ1188:BJ1207)</f>
        <v>#DIV/0!</v>
      </c>
      <c r="BK1214" s="265"/>
      <c r="BL1214" s="607" t="e">
        <f>_xlfn.STDEV.P(BL1188:BL1207)</f>
        <v>#DIV/0!</v>
      </c>
      <c r="BM1214" s="607" t="e">
        <f>_xlfn.STDEV.P(BM1188:BM1207)</f>
        <v>#DIV/0!</v>
      </c>
      <c r="BN1214" s="265"/>
      <c r="BO1214" s="607" t="e">
        <f>_xlfn.STDEV.P(BO1188:BO1207)</f>
        <v>#DIV/0!</v>
      </c>
      <c r="BP1214" s="607" t="e">
        <f>_xlfn.STDEV.P(BP1188:BP1207)</f>
        <v>#DIV/0!</v>
      </c>
      <c r="BQ1214" s="265"/>
      <c r="BR1214" s="607" t="e">
        <f>_xlfn.STDEV.P(BR1188:BR1207)</f>
        <v>#DIV/0!</v>
      </c>
      <c r="BS1214" s="607" t="e">
        <f>_xlfn.STDEV.P(BS1188:BS1207)</f>
        <v>#DIV/0!</v>
      </c>
      <c r="BT1214" s="265"/>
      <c r="BU1214" s="607" t="e">
        <f>_xlfn.STDEV.P(BU1188:BU1207)</f>
        <v>#DIV/0!</v>
      </c>
      <c r="BV1214" s="607" t="e">
        <f>_xlfn.STDEV.P(BV1188:BV1207)</f>
        <v>#DIV/0!</v>
      </c>
      <c r="BW1214" s="5"/>
      <c r="BX1214" s="481"/>
    </row>
    <row r="1215" spans="1:76" s="2" customFormat="1" ht="14">
      <c r="B1215" s="5"/>
      <c r="C1215" s="172"/>
      <c r="D1215" s="843"/>
      <c r="E1215" s="844"/>
      <c r="F1215" s="844"/>
      <c r="G1215" s="844"/>
      <c r="H1215" s="844"/>
      <c r="I1215" s="844"/>
      <c r="J1215" s="845"/>
      <c r="K1215" s="174"/>
      <c r="L1215" s="174"/>
      <c r="M1215" s="174"/>
      <c r="N1215" s="174"/>
      <c r="O1215" s="174"/>
      <c r="P1215" s="174"/>
      <c r="Q1215" s="174"/>
      <c r="R1215" s="272" t="s">
        <v>137</v>
      </c>
      <c r="S1215" s="267"/>
      <c r="T1215" s="265"/>
      <c r="U1215" s="189"/>
      <c r="V1215" s="190"/>
      <c r="W1215" s="191"/>
      <c r="Y1215" s="526"/>
      <c r="Z1215" s="5"/>
      <c r="AA1215" s="5"/>
      <c r="AB1215" s="5"/>
      <c r="AC1215" s="5"/>
      <c r="AD1215" s="5"/>
      <c r="AE1215" s="5"/>
      <c r="AF1215" s="5"/>
      <c r="AG1215" s="5"/>
      <c r="AH1215" s="5"/>
      <c r="AI1215" s="5"/>
      <c r="AJ1215" s="5"/>
      <c r="AK1215" s="5"/>
      <c r="AL1215" s="5"/>
      <c r="AM1215" s="5"/>
      <c r="AN1215" s="5"/>
      <c r="AO1215" s="481"/>
      <c r="AP1215" s="265"/>
      <c r="AQ1215" s="265"/>
      <c r="AR1215" s="265"/>
      <c r="AS1215" s="611" t="s">
        <v>98</v>
      </c>
      <c r="AT1215" s="607" t="e">
        <f>_xlfn.STDEV.P(AT1189:AT1208)</f>
        <v>#DIV/0!</v>
      </c>
      <c r="AU1215" s="607" t="e">
        <f>_xlfn.STDEV.P(AU1189:AU1208)</f>
        <v>#DIV/0!</v>
      </c>
      <c r="AV1215" s="611"/>
      <c r="AW1215" s="612">
        <f>COUNTIF(AW1188:AW1207,"&gt;0")</f>
        <v>0</v>
      </c>
      <c r="AX1215" s="612">
        <f>COUNTIF(AX1188:AX1207,"&gt;0")</f>
        <v>0</v>
      </c>
      <c r="AY1215" s="265"/>
      <c r="AZ1215" s="612">
        <f>COUNTIF(AZ1188:AZ1207,"&gt;0")</f>
        <v>0</v>
      </c>
      <c r="BA1215" s="612">
        <f>COUNTIF(BA1188:BA1207,"&gt;0")</f>
        <v>0</v>
      </c>
      <c r="BB1215" s="265"/>
      <c r="BC1215" s="612">
        <f>COUNTIF(BC1188:BC1207,"&gt;0")</f>
        <v>0</v>
      </c>
      <c r="BD1215" s="612">
        <f>COUNTIF(BD1188:BD1207,"&gt;0")</f>
        <v>0</v>
      </c>
      <c r="BE1215" s="265"/>
      <c r="BF1215" s="612">
        <f>COUNTIF(BF1188:BF1207,"&gt;0")</f>
        <v>0</v>
      </c>
      <c r="BG1215" s="612">
        <f>COUNTIF(BG1188:BG1207,"&gt;0")</f>
        <v>0</v>
      </c>
      <c r="BH1215" s="265"/>
      <c r="BI1215" s="612">
        <f>COUNTIF(BI1188:BI1207,"&gt;0")</f>
        <v>0</v>
      </c>
      <c r="BJ1215" s="612">
        <f>COUNTIF(BJ1188:BJ1207,"&gt;0")</f>
        <v>0</v>
      </c>
      <c r="BK1215" s="265"/>
      <c r="BL1215" s="612">
        <f>COUNTIF(BL1188:BL1207,"&gt;0")</f>
        <v>0</v>
      </c>
      <c r="BM1215" s="612">
        <f>COUNTIF(BM1188:BM1207,"&gt;0")</f>
        <v>0</v>
      </c>
      <c r="BN1215" s="265"/>
      <c r="BO1215" s="612">
        <f>COUNTIF(BO1188:BO1207,"&gt;0")</f>
        <v>0</v>
      </c>
      <c r="BP1215" s="612">
        <f>COUNTIF(BP1188:BP1207,"&gt;0")</f>
        <v>0</v>
      </c>
      <c r="BQ1215" s="265"/>
      <c r="BR1215" s="612">
        <f>COUNTIF(BR1188:BR1207,"&gt;0")</f>
        <v>0</v>
      </c>
      <c r="BS1215" s="612">
        <f>COUNTIF(BS1188:BS1207,"&gt;0")</f>
        <v>0</v>
      </c>
      <c r="BT1215" s="265"/>
      <c r="BU1215" s="612">
        <f>COUNTIF(BU1188:BU1207,"&gt;0")</f>
        <v>0</v>
      </c>
      <c r="BV1215" s="612">
        <f>COUNTIF(BV1188:BV1207,"&gt;0")</f>
        <v>0</v>
      </c>
      <c r="BW1215" s="5"/>
      <c r="BX1215" s="481"/>
    </row>
    <row r="1216" spans="1:76" s="2" customFormat="1" ht="14">
      <c r="B1216" s="5"/>
      <c r="C1216" s="172"/>
      <c r="D1216" s="843"/>
      <c r="E1216" s="844"/>
      <c r="F1216" s="844"/>
      <c r="G1216" s="844"/>
      <c r="H1216" s="844"/>
      <c r="I1216" s="844"/>
      <c r="J1216" s="845"/>
      <c r="K1216" s="174"/>
      <c r="L1216" s="174"/>
      <c r="M1216" s="174"/>
      <c r="N1216" s="174"/>
      <c r="O1216" s="174"/>
      <c r="P1216" s="174"/>
      <c r="Q1216" s="174"/>
      <c r="R1216" s="192" t="s">
        <v>36</v>
      </c>
      <c r="S1216" s="165"/>
      <c r="T1216" s="174"/>
      <c r="U1216" s="189"/>
      <c r="V1216" s="190"/>
      <c r="W1216" s="191"/>
      <c r="Y1216" s="526"/>
      <c r="Z1216" s="5"/>
      <c r="AA1216" s="5"/>
      <c r="AB1216" s="5"/>
      <c r="AC1216" s="5"/>
      <c r="AD1216" s="5"/>
      <c r="AE1216" s="5"/>
      <c r="AF1216" s="5"/>
      <c r="AG1216" s="5"/>
      <c r="AH1216" s="5"/>
      <c r="AI1216" s="5"/>
      <c r="AJ1216" s="5"/>
      <c r="AK1216" s="5"/>
      <c r="AL1216" s="5"/>
      <c r="AM1216" s="5"/>
      <c r="AN1216" s="5"/>
      <c r="AO1216" s="481"/>
      <c r="AP1216" s="5"/>
      <c r="AQ1216" s="5"/>
      <c r="AR1216" s="5"/>
      <c r="AS1216" s="310"/>
      <c r="AT1216" s="612">
        <f>COUNTIF(AT1189:AT1208,"&gt;0")</f>
        <v>0</v>
      </c>
      <c r="AU1216" s="612">
        <f>COUNTIF(AU1189:AU1208,"&gt;0")</f>
        <v>0</v>
      </c>
      <c r="AV1216" s="310"/>
      <c r="AW1216" s="5"/>
      <c r="AX1216" s="5"/>
      <c r="AY1216" s="5"/>
      <c r="AZ1216" s="5"/>
      <c r="BA1216" s="5"/>
      <c r="BB1216" s="5"/>
      <c r="BC1216" s="5"/>
      <c r="BD1216" s="5"/>
      <c r="BE1216" s="5"/>
      <c r="BF1216" s="5"/>
      <c r="BG1216" s="5"/>
      <c r="BH1216" s="5"/>
      <c r="BI1216" s="5"/>
      <c r="BJ1216" s="5"/>
      <c r="BK1216" s="5"/>
      <c r="BL1216" s="5"/>
      <c r="BM1216" s="5"/>
      <c r="BN1216" s="5"/>
      <c r="BO1216" s="5"/>
      <c r="BP1216" s="5"/>
      <c r="BQ1216" s="5"/>
      <c r="BR1216" s="5"/>
      <c r="BS1216" s="5"/>
      <c r="BT1216" s="5"/>
      <c r="BU1216" s="5"/>
      <c r="BV1216" s="5"/>
      <c r="BW1216" s="5"/>
      <c r="BX1216" s="481"/>
    </row>
    <row r="1217" spans="1:76" s="2" customFormat="1" ht="14">
      <c r="B1217" s="5"/>
      <c r="C1217" s="172"/>
      <c r="D1217" s="843"/>
      <c r="E1217" s="844"/>
      <c r="F1217" s="844"/>
      <c r="G1217" s="844"/>
      <c r="H1217" s="844"/>
      <c r="I1217" s="844"/>
      <c r="J1217" s="845"/>
      <c r="K1217" s="174"/>
      <c r="L1217" s="174"/>
      <c r="M1217" s="174"/>
      <c r="N1217" s="174"/>
      <c r="O1217" s="174"/>
      <c r="P1217" s="174"/>
      <c r="Q1217" s="174"/>
      <c r="R1217" s="174"/>
      <c r="S1217" s="165"/>
      <c r="T1217" s="174"/>
      <c r="U1217" s="193"/>
      <c r="V1217" s="194"/>
      <c r="W1217" s="195"/>
      <c r="Y1217" s="526"/>
      <c r="Z1217" s="5"/>
      <c r="AA1217" s="5"/>
      <c r="AB1217" s="5"/>
      <c r="AC1217" s="5"/>
      <c r="AD1217" s="5"/>
      <c r="AE1217" s="5"/>
      <c r="AF1217" s="5"/>
      <c r="AG1217" s="5"/>
      <c r="AH1217" s="5"/>
      <c r="AI1217" s="5"/>
      <c r="AJ1217" s="5"/>
      <c r="AK1217" s="5"/>
      <c r="AL1217" s="5"/>
      <c r="AM1217" s="5"/>
      <c r="AN1217" s="5"/>
      <c r="AO1217" s="481"/>
      <c r="AP1217" s="5"/>
      <c r="AQ1217" s="5"/>
      <c r="AR1217" s="5"/>
      <c r="AS1217" s="310"/>
      <c r="AT1217" s="310"/>
      <c r="AU1217" s="310"/>
      <c r="AV1217" s="310"/>
      <c r="AW1217" s="5"/>
      <c r="AX1217" s="5"/>
      <c r="AY1217" s="5"/>
      <c r="AZ1217" s="5"/>
      <c r="BA1217" s="5"/>
      <c r="BB1217" s="5"/>
      <c r="BC1217" s="5"/>
      <c r="BD1217" s="5"/>
      <c r="BE1217" s="5"/>
      <c r="BF1217" s="5"/>
      <c r="BG1217" s="5"/>
      <c r="BH1217" s="5"/>
      <c r="BI1217" s="5"/>
      <c r="BJ1217" s="5"/>
      <c r="BK1217" s="5"/>
      <c r="BL1217" s="5"/>
      <c r="BM1217" s="5"/>
      <c r="BN1217" s="5"/>
      <c r="BO1217" s="5"/>
      <c r="BP1217" s="5"/>
      <c r="BQ1217" s="5"/>
      <c r="BR1217" s="5"/>
      <c r="BS1217" s="5"/>
      <c r="BT1217" s="5"/>
      <c r="BU1217" s="5"/>
      <c r="BV1217" s="5"/>
      <c r="BW1217" s="5"/>
      <c r="BX1217" s="481"/>
    </row>
    <row r="1218" spans="1:76" s="2" customFormat="1" ht="18">
      <c r="A1218" s="182" t="str">
        <f ca="1">HYPERLINK("#"&amp;"'"&amp;A$1&amp;"'!a1","Back to top")</f>
        <v>Back to top</v>
      </c>
      <c r="B1218" s="304"/>
      <c r="C1218" s="174"/>
      <c r="D1218" s="846"/>
      <c r="E1218" s="847"/>
      <c r="F1218" s="847"/>
      <c r="G1218" s="847"/>
      <c r="H1218" s="847"/>
      <c r="I1218" s="847"/>
      <c r="J1218" s="848"/>
      <c r="S1218" s="83"/>
      <c r="T1218" s="174"/>
      <c r="U1218" s="174"/>
      <c r="V1218" s="174"/>
      <c r="W1218" s="174"/>
      <c r="Y1218" s="526"/>
      <c r="Z1218" s="5"/>
      <c r="AA1218" s="5"/>
      <c r="AB1218" s="5"/>
      <c r="AC1218" s="5"/>
      <c r="AD1218" s="5"/>
      <c r="AE1218" s="5"/>
      <c r="AF1218" s="5"/>
      <c r="AG1218" s="5"/>
      <c r="AH1218" s="5"/>
      <c r="AI1218" s="5"/>
      <c r="AJ1218" s="5"/>
      <c r="AK1218" s="5"/>
      <c r="AL1218" s="5"/>
      <c r="AM1218" s="5"/>
      <c r="AN1218" s="5"/>
      <c r="AO1218" s="615"/>
      <c r="AP1218" s="627"/>
      <c r="AQ1218" s="627"/>
      <c r="AR1218" s="626"/>
      <c r="AS1218" s="626"/>
      <c r="AT1218" s="626"/>
      <c r="AU1218" s="626"/>
      <c r="AV1218" s="626"/>
      <c r="AW1218" s="626"/>
      <c r="AX1218" s="626"/>
      <c r="AY1218" s="626"/>
      <c r="AZ1218" s="626"/>
      <c r="BA1218" s="626"/>
      <c r="BB1218" s="626"/>
      <c r="BC1218" s="626"/>
      <c r="BD1218" s="626"/>
      <c r="BE1218" s="626"/>
      <c r="BF1218" s="626"/>
      <c r="BG1218" s="626"/>
      <c r="BH1218" s="626"/>
      <c r="BI1218" s="626"/>
      <c r="BJ1218" s="626"/>
      <c r="BK1218" s="626"/>
      <c r="BL1218" s="626"/>
      <c r="BM1218" s="626"/>
      <c r="BN1218" s="626"/>
      <c r="BO1218" s="626"/>
      <c r="BP1218" s="626"/>
      <c r="BQ1218" s="626"/>
      <c r="BR1218" s="626"/>
      <c r="BS1218" s="626"/>
      <c r="BT1218" s="626"/>
      <c r="BU1218" s="626"/>
      <c r="BV1218" s="626"/>
      <c r="BW1218" s="626"/>
      <c r="BX1218" s="615"/>
    </row>
    <row r="1219" spans="1:76" s="2" customFormat="1" ht="18">
      <c r="A1219" s="182"/>
      <c r="B1219" s="304"/>
      <c r="C1219" s="174"/>
      <c r="S1219" s="83"/>
      <c r="T1219" s="174"/>
      <c r="U1219" s="174"/>
      <c r="V1219" s="174"/>
      <c r="W1219" s="174"/>
      <c r="Y1219" s="526"/>
      <c r="Z1219" s="5"/>
      <c r="AA1219" s="5"/>
      <c r="AB1219" s="5"/>
      <c r="AC1219" s="5"/>
      <c r="AD1219" s="5"/>
      <c r="AE1219" s="5"/>
      <c r="AF1219" s="5"/>
      <c r="AG1219" s="5"/>
      <c r="AH1219" s="5"/>
      <c r="AI1219" s="5"/>
      <c r="AJ1219" s="5"/>
      <c r="AK1219" s="5"/>
      <c r="AL1219" s="5"/>
      <c r="AM1219" s="5"/>
      <c r="AN1219" s="5"/>
      <c r="AO1219" s="615"/>
      <c r="AP1219" s="627"/>
      <c r="AQ1219" s="627"/>
      <c r="AR1219" s="626"/>
      <c r="AS1219" s="626"/>
      <c r="AT1219" s="626"/>
      <c r="AU1219" s="626"/>
      <c r="AV1219" s="626"/>
      <c r="AW1219" s="626"/>
      <c r="AX1219" s="626"/>
      <c r="AY1219" s="626"/>
      <c r="AZ1219" s="626"/>
      <c r="BA1219" s="626"/>
      <c r="BB1219" s="626"/>
      <c r="BC1219" s="626"/>
      <c r="BD1219" s="626"/>
      <c r="BE1219" s="626"/>
      <c r="BF1219" s="626"/>
      <c r="BG1219" s="626"/>
      <c r="BH1219" s="626"/>
      <c r="BI1219" s="626"/>
      <c r="BJ1219" s="626"/>
      <c r="BK1219" s="626"/>
      <c r="BL1219" s="626"/>
      <c r="BM1219" s="626"/>
      <c r="BN1219" s="626"/>
      <c r="BO1219" s="626"/>
      <c r="BP1219" s="626"/>
      <c r="BQ1219" s="626"/>
      <c r="BR1219" s="626"/>
      <c r="BS1219" s="626"/>
      <c r="BT1219" s="626"/>
      <c r="BU1219" s="626"/>
      <c r="BV1219" s="626"/>
      <c r="BW1219" s="626"/>
      <c r="BX1219" s="615"/>
    </row>
    <row r="1220" spans="1:76" s="2" customFormat="1" ht="14">
      <c r="B1220" s="5"/>
      <c r="S1220" s="83"/>
      <c r="T1220" s="83"/>
      <c r="U1220" s="83"/>
      <c r="Y1220" s="526"/>
      <c r="Z1220" s="5"/>
      <c r="AA1220" s="5"/>
      <c r="AB1220" s="5"/>
      <c r="AC1220" s="5"/>
      <c r="AD1220" s="5"/>
      <c r="AE1220" s="5"/>
      <c r="AF1220" s="5"/>
      <c r="AG1220" s="5"/>
      <c r="AH1220" s="5"/>
      <c r="AI1220" s="5"/>
      <c r="AJ1220" s="5"/>
      <c r="AK1220" s="5"/>
      <c r="AL1220" s="5"/>
      <c r="AM1220" s="5"/>
      <c r="AN1220" s="5"/>
      <c r="AO1220" s="481"/>
      <c r="AP1220" s="310"/>
      <c r="AQ1220" s="310"/>
      <c r="AR1220" s="310"/>
      <c r="AS1220" s="310"/>
      <c r="AT1220" s="310"/>
      <c r="AU1220" s="310"/>
      <c r="AV1220" s="310"/>
      <c r="AW1220" s="310"/>
      <c r="AX1220" s="310"/>
      <c r="AY1220" s="310"/>
      <c r="AZ1220" s="310"/>
      <c r="BA1220" s="310"/>
      <c r="BB1220" s="310"/>
      <c r="BC1220" s="310"/>
      <c r="BD1220" s="310"/>
      <c r="BE1220" s="310"/>
      <c r="BF1220" s="310"/>
      <c r="BG1220" s="310"/>
      <c r="BH1220" s="310"/>
      <c r="BI1220" s="310"/>
      <c r="BJ1220" s="310"/>
      <c r="BK1220" s="310"/>
      <c r="BL1220" s="310"/>
      <c r="BM1220" s="310"/>
      <c r="BN1220" s="310"/>
      <c r="BO1220" s="310"/>
      <c r="BP1220" s="310"/>
      <c r="BQ1220" s="310"/>
      <c r="BR1220" s="310"/>
      <c r="BS1220" s="310"/>
      <c r="BT1220" s="310"/>
      <c r="BU1220" s="310"/>
      <c r="BV1220" s="310"/>
      <c r="BW1220" s="310"/>
      <c r="BX1220" s="481"/>
    </row>
    <row r="1221" spans="1:76" s="22" customFormat="1" ht="18">
      <c r="A1221" s="138">
        <f>A1185+1</f>
        <v>34</v>
      </c>
      <c r="B1221" s="298"/>
      <c r="C1221" s="139" t="str">
        <f>'Variable Meta-analysis-DD'!C1405</f>
        <v>VARIABLE</v>
      </c>
      <c r="D1221" s="196"/>
      <c r="E1221" s="196"/>
      <c r="F1221" s="196"/>
      <c r="G1221" s="196"/>
      <c r="J1221" s="196"/>
      <c r="K1221" s="196"/>
      <c r="L1221" s="140"/>
      <c r="M1221" s="140"/>
      <c r="N1221" s="140"/>
      <c r="R1221" s="839" t="s">
        <v>154</v>
      </c>
      <c r="S1221" s="839"/>
      <c r="T1221" s="839"/>
      <c r="U1221" s="839"/>
      <c r="Y1221" s="585"/>
      <c r="Z1221" s="416"/>
      <c r="AA1221" s="416"/>
      <c r="AB1221" s="416"/>
      <c r="AC1221" s="416"/>
      <c r="AD1221" s="416"/>
      <c r="AE1221" s="416"/>
      <c r="AF1221" s="416"/>
      <c r="AG1221" s="416"/>
      <c r="AH1221" s="416"/>
      <c r="AI1221" s="416"/>
      <c r="AJ1221" s="416"/>
      <c r="AK1221" s="416"/>
      <c r="AL1221" s="416"/>
      <c r="AM1221" s="416"/>
      <c r="AN1221" s="416"/>
      <c r="AO1221" s="416"/>
      <c r="AP1221" s="568">
        <f>A1221</f>
        <v>34</v>
      </c>
      <c r="AQ1221" s="568" t="str">
        <f>C1221</f>
        <v>VARIABLE</v>
      </c>
      <c r="AR1221" s="416"/>
      <c r="AS1221" s="585"/>
      <c r="AT1221" s="585"/>
      <c r="AU1221" s="585"/>
      <c r="AV1221" s="585"/>
      <c r="AW1221" s="416"/>
      <c r="AX1221" s="416"/>
      <c r="AY1221" s="416"/>
      <c r="AZ1221" s="416"/>
      <c r="BA1221" s="416"/>
      <c r="BB1221" s="416"/>
      <c r="BC1221" s="416"/>
      <c r="BD1221" s="416"/>
      <c r="BE1221" s="416"/>
      <c r="BF1221" s="416"/>
      <c r="BG1221" s="416"/>
      <c r="BH1221" s="416"/>
      <c r="BI1221" s="416"/>
      <c r="BJ1221" s="416"/>
      <c r="BK1221" s="416"/>
      <c r="BL1221" s="416"/>
      <c r="BM1221" s="416"/>
      <c r="BN1221" s="416"/>
      <c r="BO1221" s="416"/>
      <c r="BP1221" s="416"/>
      <c r="BQ1221" s="416"/>
      <c r="BR1221" s="416"/>
      <c r="BS1221" s="416"/>
      <c r="BT1221" s="416"/>
      <c r="BU1221" s="416"/>
      <c r="BV1221" s="416"/>
      <c r="BW1221" s="416"/>
      <c r="BX1221" s="416"/>
    </row>
    <row r="1222" spans="1:76" s="2" customFormat="1" ht="14">
      <c r="A1222" s="199"/>
      <c r="B1222" s="299"/>
      <c r="C1222" s="199"/>
      <c r="D1222" s="130"/>
      <c r="E1222" s="130"/>
      <c r="F1222" s="130"/>
      <c r="G1222" s="130"/>
      <c r="J1222" s="130"/>
      <c r="K1222" s="130"/>
      <c r="L1222" s="174"/>
      <c r="M1222" s="174"/>
      <c r="N1222" s="174"/>
      <c r="S1222" s="83"/>
      <c r="T1222" s="83"/>
      <c r="Y1222" s="526"/>
      <c r="Z1222" s="5"/>
      <c r="AA1222" s="5"/>
      <c r="AB1222" s="5"/>
      <c r="AC1222" s="5"/>
      <c r="AD1222" s="5"/>
      <c r="AE1222" s="5"/>
      <c r="AF1222" s="5"/>
      <c r="AG1222" s="5"/>
      <c r="AH1222" s="5"/>
      <c r="AI1222" s="5"/>
      <c r="AJ1222" s="5"/>
      <c r="AK1222" s="5"/>
      <c r="AL1222" s="5"/>
      <c r="AM1222" s="5"/>
      <c r="AN1222" s="5"/>
      <c r="AO1222" s="481"/>
      <c r="AP1222" s="269"/>
      <c r="AQ1222" s="269"/>
      <c r="AR1222" s="269"/>
      <c r="AS1222" s="269"/>
      <c r="AT1222" s="586" t="s">
        <v>230</v>
      </c>
      <c r="AU1222" s="586"/>
      <c r="AV1222" s="269"/>
      <c r="AW1222" s="586" t="s">
        <v>1</v>
      </c>
      <c r="AX1222" s="586"/>
      <c r="AY1222" s="269"/>
      <c r="AZ1222" s="586" t="s">
        <v>2</v>
      </c>
      <c r="BA1222" s="586"/>
      <c r="BB1222" s="269"/>
      <c r="BC1222" s="586" t="s">
        <v>283</v>
      </c>
      <c r="BD1222" s="586"/>
      <c r="BE1222" s="269"/>
      <c r="BF1222" s="586" t="s">
        <v>284</v>
      </c>
      <c r="BG1222" s="586"/>
      <c r="BH1222" s="269"/>
      <c r="BI1222" s="586" t="s">
        <v>3</v>
      </c>
      <c r="BJ1222" s="586"/>
      <c r="BK1222" s="269"/>
      <c r="BL1222" s="586" t="s">
        <v>4</v>
      </c>
      <c r="BM1222" s="586"/>
      <c r="BN1222" s="269"/>
      <c r="BO1222" s="586" t="s">
        <v>5</v>
      </c>
      <c r="BP1222" s="586"/>
      <c r="BQ1222" s="269"/>
      <c r="BR1222" s="586" t="s">
        <v>6</v>
      </c>
      <c r="BS1222" s="586"/>
      <c r="BT1222" s="269"/>
      <c r="BU1222" s="586" t="s">
        <v>34</v>
      </c>
      <c r="BV1222" s="586"/>
      <c r="BW1222" s="269"/>
      <c r="BX1222" s="481"/>
    </row>
    <row r="1223" spans="1:76" s="2" customFormat="1" ht="31" thickBot="1">
      <c r="A1223" s="173" t="s">
        <v>39</v>
      </c>
      <c r="B1223" s="300" t="s">
        <v>9</v>
      </c>
      <c r="C1223" s="211" t="s">
        <v>139</v>
      </c>
      <c r="D1223" s="4" t="s">
        <v>40</v>
      </c>
      <c r="E1223" s="4" t="s">
        <v>234</v>
      </c>
      <c r="F1223" s="211" t="s">
        <v>113</v>
      </c>
      <c r="G1223" s="211" t="s">
        <v>424</v>
      </c>
      <c r="H1223" s="4" t="s">
        <v>59</v>
      </c>
      <c r="I1223" s="695" t="s">
        <v>425</v>
      </c>
      <c r="J1223" s="212" t="s">
        <v>133</v>
      </c>
      <c r="K1223" s="149" t="s">
        <v>140</v>
      </c>
      <c r="L1223" s="222" t="s">
        <v>100</v>
      </c>
      <c r="M1223" s="151" t="s">
        <v>141</v>
      </c>
      <c r="N1223" s="152" t="s">
        <v>135</v>
      </c>
      <c r="O1223" s="151" t="s">
        <v>57</v>
      </c>
      <c r="P1223" s="153"/>
      <c r="Q1223" s="363" t="s">
        <v>272</v>
      </c>
      <c r="R1223" s="364" t="s">
        <v>56</v>
      </c>
      <c r="S1223" s="258" t="s">
        <v>41</v>
      </c>
      <c r="T1223" s="364" t="s">
        <v>136</v>
      </c>
      <c r="U1223" s="419" t="s">
        <v>42</v>
      </c>
      <c r="V1223" s="153"/>
      <c r="W1223" s="153"/>
      <c r="Y1223" s="526"/>
      <c r="Z1223" s="5"/>
      <c r="AA1223" s="5"/>
      <c r="AB1223" s="5"/>
      <c r="AC1223" s="5"/>
      <c r="AD1223" s="5"/>
      <c r="AE1223" s="5"/>
      <c r="AF1223" s="5"/>
      <c r="AG1223" s="5"/>
      <c r="AH1223" s="5"/>
      <c r="AI1223" s="5"/>
      <c r="AJ1223" s="5"/>
      <c r="AK1223" s="5"/>
      <c r="AL1223" s="5"/>
      <c r="AM1223" s="5"/>
      <c r="AN1223" s="5"/>
      <c r="AO1223" s="481"/>
      <c r="AP1223" s="594"/>
      <c r="AQ1223" s="594"/>
      <c r="AR1223" s="419" t="s">
        <v>131</v>
      </c>
      <c r="AS1223" s="594"/>
      <c r="AT1223" s="596" t="s">
        <v>56</v>
      </c>
      <c r="AU1223" s="258" t="s">
        <v>41</v>
      </c>
      <c r="AV1223" s="594"/>
      <c r="AW1223" s="596" t="s">
        <v>56</v>
      </c>
      <c r="AX1223" s="258" t="s">
        <v>41</v>
      </c>
      <c r="AY1223" s="594"/>
      <c r="AZ1223" s="596" t="s">
        <v>56</v>
      </c>
      <c r="BA1223" s="258" t="s">
        <v>41</v>
      </c>
      <c r="BB1223" s="594"/>
      <c r="BC1223" s="596" t="s">
        <v>56</v>
      </c>
      <c r="BD1223" s="258" t="s">
        <v>41</v>
      </c>
      <c r="BE1223" s="594"/>
      <c r="BF1223" s="596" t="s">
        <v>56</v>
      </c>
      <c r="BG1223" s="258" t="s">
        <v>41</v>
      </c>
      <c r="BH1223" s="594"/>
      <c r="BI1223" s="596" t="s">
        <v>56</v>
      </c>
      <c r="BJ1223" s="258" t="s">
        <v>41</v>
      </c>
      <c r="BK1223" s="594"/>
      <c r="BL1223" s="596" t="s">
        <v>56</v>
      </c>
      <c r="BM1223" s="258" t="s">
        <v>41</v>
      </c>
      <c r="BN1223" s="594"/>
      <c r="BO1223" s="596" t="s">
        <v>56</v>
      </c>
      <c r="BP1223" s="258" t="s">
        <v>41</v>
      </c>
      <c r="BQ1223" s="594"/>
      <c r="BR1223" s="596" t="s">
        <v>56</v>
      </c>
      <c r="BS1223" s="258" t="s">
        <v>41</v>
      </c>
      <c r="BT1223" s="594"/>
      <c r="BU1223" s="596" t="s">
        <v>56</v>
      </c>
      <c r="BV1223" s="258" t="s">
        <v>41</v>
      </c>
      <c r="BW1223" s="594"/>
      <c r="BX1223" s="481"/>
    </row>
    <row r="1224" spans="1:76" s="2" customFormat="1" ht="14">
      <c r="A1224" s="159">
        <v>1</v>
      </c>
      <c r="B1224" s="301" t="str">
        <f>CONCATENATE(E1224,": ",C1224)</f>
        <v xml:space="preserve">: </v>
      </c>
      <c r="C1224" s="160"/>
      <c r="D1224" s="160"/>
      <c r="E1224" s="160"/>
      <c r="F1224" s="160"/>
      <c r="G1224" s="161"/>
      <c r="H1224" s="162"/>
      <c r="I1224" s="162"/>
      <c r="J1224" s="163"/>
      <c r="K1224" s="164"/>
      <c r="L1224" s="170"/>
      <c r="M1224" s="664"/>
      <c r="N1224" s="163"/>
      <c r="O1224" s="163"/>
      <c r="P1224" s="165"/>
      <c r="Q1224" s="365"/>
      <c r="R1224" s="259" t="str">
        <f>IF(Q1224="Y","",IF(AND(L1224="",J1224=""),"",IF(L1224="",J1224,L1224)))</f>
        <v/>
      </c>
      <c r="S1224" s="260" t="str">
        <f>IF(R1224="","",IF(R1252="Y",T1224,IF(R1224&gt;=R1244-$AA$35*R1248,IF(R1224&lt;=R1244+$AA$35*R1248,R1224,""),"")))</f>
        <v/>
      </c>
      <c r="T1224" s="259" t="str">
        <f>IF(Q1224="Y","",IF(AND(L1224="",J1224=""),"",IF(L1224="",J1224*N1224,L1224*N1224)))</f>
        <v/>
      </c>
      <c r="U1224" s="259" t="str">
        <f t="shared" ref="U1224:U1243" si="495">IF(AND(M1224="",K1224=""),"",IF(M1224="",K1224,M1224))</f>
        <v/>
      </c>
      <c r="V1224" s="39"/>
      <c r="W1224" s="39"/>
      <c r="Y1224" s="526"/>
      <c r="Z1224" s="5"/>
      <c r="AA1224" s="5"/>
      <c r="AB1224" s="5"/>
      <c r="AC1224" s="5"/>
      <c r="AD1224" s="5"/>
      <c r="AE1224" s="5"/>
      <c r="AF1224" s="5"/>
      <c r="AG1224" s="5"/>
      <c r="AH1224" s="5"/>
      <c r="AI1224" s="5"/>
      <c r="AJ1224" s="5"/>
      <c r="AK1224" s="5"/>
      <c r="AL1224" s="5"/>
      <c r="AM1224" s="5"/>
      <c r="AN1224" s="5"/>
      <c r="AO1224" s="481"/>
      <c r="AP1224" s="269"/>
      <c r="AQ1224" s="269"/>
      <c r="AR1224" s="597" t="str">
        <f>$U1224</f>
        <v/>
      </c>
      <c r="AS1224" s="269"/>
      <c r="AT1224" s="598" t="str">
        <f>IF($E1224=$AT$47,R1224,"")</f>
        <v/>
      </c>
      <c r="AU1224" s="598" t="str">
        <f>IF($E1224=$AT$47,S1224,"")</f>
        <v/>
      </c>
      <c r="AV1224" s="269"/>
      <c r="AW1224" s="598" t="str">
        <f t="shared" ref="AW1224:AX1243" si="496">IF($E1224=$AW$83,R1224,"")</f>
        <v/>
      </c>
      <c r="AX1224" s="598" t="str">
        <f t="shared" si="496"/>
        <v/>
      </c>
      <c r="AY1224" s="269"/>
      <c r="AZ1224" s="598" t="str">
        <f t="shared" ref="AZ1224:BA1243" si="497">IF($E1224=$AZ$83,R1224,"")</f>
        <v/>
      </c>
      <c r="BA1224" s="598" t="str">
        <f t="shared" si="497"/>
        <v/>
      </c>
      <c r="BB1224" s="269"/>
      <c r="BC1224" s="598" t="str">
        <f t="shared" ref="BC1224:BD1243" si="498">IF($E1224=$BC$83,R1224,"")</f>
        <v/>
      </c>
      <c r="BD1224" s="598" t="str">
        <f t="shared" si="498"/>
        <v/>
      </c>
      <c r="BE1224" s="269"/>
      <c r="BF1224" s="598" t="str">
        <f t="shared" ref="BF1224:BG1243" si="499">IF($E1224=$BF$83,R1224,"")</f>
        <v/>
      </c>
      <c r="BG1224" s="598" t="str">
        <f t="shared" si="499"/>
        <v/>
      </c>
      <c r="BH1224" s="269"/>
      <c r="BI1224" s="598" t="str">
        <f t="shared" ref="BI1224:BJ1243" si="500">IF($E1224=$BI$83,R1224,"")</f>
        <v/>
      </c>
      <c r="BJ1224" s="598" t="str">
        <f t="shared" si="500"/>
        <v/>
      </c>
      <c r="BK1224" s="269"/>
      <c r="BL1224" s="598" t="str">
        <f t="shared" ref="BL1224:BM1243" si="501">IF($E1224=$BL$83,R1224,"")</f>
        <v/>
      </c>
      <c r="BM1224" s="598" t="str">
        <f t="shared" si="501"/>
        <v/>
      </c>
      <c r="BN1224" s="269"/>
      <c r="BO1224" s="598" t="str">
        <f t="shared" ref="BO1224:BP1243" si="502">IF($E1224=$BO$83,R1224,"")</f>
        <v/>
      </c>
      <c r="BP1224" s="598" t="str">
        <f t="shared" si="502"/>
        <v/>
      </c>
      <c r="BQ1224" s="269"/>
      <c r="BR1224" s="598" t="str">
        <f t="shared" ref="BR1224:BS1243" si="503">IF($E1224=$BR$83,R1224,"")</f>
        <v/>
      </c>
      <c r="BS1224" s="598" t="str">
        <f t="shared" si="503"/>
        <v/>
      </c>
      <c r="BT1224" s="269"/>
      <c r="BU1224" s="598" t="str">
        <f t="shared" ref="BU1224:BV1243" si="504">IF($E1224=$BU$83,R1224,"")</f>
        <v/>
      </c>
      <c r="BV1224" s="598" t="str">
        <f t="shared" si="504"/>
        <v/>
      </c>
      <c r="BW1224" s="269"/>
      <c r="BX1224" s="481"/>
    </row>
    <row r="1225" spans="1:76" s="2" customFormat="1" ht="14">
      <c r="A1225" s="159">
        <v>2</v>
      </c>
      <c r="B1225" s="301" t="str">
        <f>CONCATENATE(E1225,": ",C1225)</f>
        <v xml:space="preserve">: </v>
      </c>
      <c r="C1225" s="160"/>
      <c r="D1225" s="160"/>
      <c r="E1225" s="160"/>
      <c r="F1225" s="160"/>
      <c r="G1225" s="161"/>
      <c r="H1225" s="162"/>
      <c r="I1225" s="162"/>
      <c r="J1225" s="163"/>
      <c r="K1225" s="163"/>
      <c r="L1225" s="170"/>
      <c r="M1225" s="664"/>
      <c r="N1225" s="163"/>
      <c r="O1225" s="163"/>
      <c r="P1225" s="165"/>
      <c r="Q1225" s="365"/>
      <c r="R1225" s="259" t="str">
        <f t="shared" ref="R1225:R1243" si="505">IF(Q1225="Y","",IF(AND(L1225="",J1225=""),"",IF(L1225="",J1225,L1225)))</f>
        <v/>
      </c>
      <c r="S1225" s="260" t="str">
        <f>IF(R1225="","",IF(R1252="Y",T1225,IF(R1225&gt;=R1244-$AA$35*R1248,IF(R1225&lt;=R1244+$AA$35*R1248,R1225,""),"")))</f>
        <v/>
      </c>
      <c r="T1225" s="259" t="str">
        <f t="shared" ref="T1225:T1243" si="506">IF(Q1225="Y","",IF(AND(L1225="",J1225=""),"",IF(L1225="",J1225*N1225,L1225*N1225)))</f>
        <v/>
      </c>
      <c r="U1225" s="259" t="str">
        <f t="shared" si="495"/>
        <v/>
      </c>
      <c r="V1225" s="39"/>
      <c r="W1225" s="39"/>
      <c r="Y1225" s="526"/>
      <c r="Z1225" s="5"/>
      <c r="AA1225" s="5"/>
      <c r="AB1225" s="5"/>
      <c r="AC1225" s="5"/>
      <c r="AD1225" s="5"/>
      <c r="AE1225" s="5"/>
      <c r="AF1225" s="5"/>
      <c r="AG1225" s="5"/>
      <c r="AH1225" s="5"/>
      <c r="AI1225" s="5"/>
      <c r="AJ1225" s="5"/>
      <c r="AK1225" s="5"/>
      <c r="AL1225" s="5"/>
      <c r="AM1225" s="5"/>
      <c r="AN1225" s="5"/>
      <c r="AO1225" s="481"/>
      <c r="AP1225" s="269"/>
      <c r="AQ1225" s="269"/>
      <c r="AR1225" s="600"/>
      <c r="AS1225" s="269"/>
      <c r="AT1225" s="598" t="str">
        <f t="shared" ref="AT1225:AU1243" si="507">IF($E1225=$AT$47,R1225,"")</f>
        <v/>
      </c>
      <c r="AU1225" s="598" t="str">
        <f t="shared" si="507"/>
        <v/>
      </c>
      <c r="AV1225" s="269"/>
      <c r="AW1225" s="598" t="str">
        <f t="shared" si="496"/>
        <v/>
      </c>
      <c r="AX1225" s="598" t="str">
        <f t="shared" si="496"/>
        <v/>
      </c>
      <c r="AY1225" s="269"/>
      <c r="AZ1225" s="598" t="str">
        <f t="shared" si="497"/>
        <v/>
      </c>
      <c r="BA1225" s="598" t="str">
        <f t="shared" si="497"/>
        <v/>
      </c>
      <c r="BB1225" s="269"/>
      <c r="BC1225" s="598" t="str">
        <f t="shared" si="498"/>
        <v/>
      </c>
      <c r="BD1225" s="598" t="str">
        <f t="shared" si="498"/>
        <v/>
      </c>
      <c r="BE1225" s="269"/>
      <c r="BF1225" s="598" t="str">
        <f t="shared" si="499"/>
        <v/>
      </c>
      <c r="BG1225" s="598" t="str">
        <f t="shared" si="499"/>
        <v/>
      </c>
      <c r="BH1225" s="269"/>
      <c r="BI1225" s="598" t="str">
        <f t="shared" si="500"/>
        <v/>
      </c>
      <c r="BJ1225" s="598" t="str">
        <f t="shared" si="500"/>
        <v/>
      </c>
      <c r="BK1225" s="269"/>
      <c r="BL1225" s="598" t="str">
        <f t="shared" si="501"/>
        <v/>
      </c>
      <c r="BM1225" s="598" t="str">
        <f t="shared" si="501"/>
        <v/>
      </c>
      <c r="BN1225" s="269"/>
      <c r="BO1225" s="598" t="str">
        <f t="shared" si="502"/>
        <v/>
      </c>
      <c r="BP1225" s="598" t="str">
        <f t="shared" si="502"/>
        <v/>
      </c>
      <c r="BQ1225" s="269"/>
      <c r="BR1225" s="598" t="str">
        <f t="shared" si="503"/>
        <v/>
      </c>
      <c r="BS1225" s="598" t="str">
        <f t="shared" si="503"/>
        <v/>
      </c>
      <c r="BT1225" s="269"/>
      <c r="BU1225" s="598" t="str">
        <f t="shared" si="504"/>
        <v/>
      </c>
      <c r="BV1225" s="598" t="str">
        <f t="shared" si="504"/>
        <v/>
      </c>
      <c r="BW1225" s="269"/>
      <c r="BX1225" s="481"/>
    </row>
    <row r="1226" spans="1:76" s="2" customFormat="1" ht="14">
      <c r="A1226" s="159">
        <v>3</v>
      </c>
      <c r="B1226" s="301" t="str">
        <f>CONCATENATE(E1226,": ",C1226)</f>
        <v xml:space="preserve">: </v>
      </c>
      <c r="C1226" s="168"/>
      <c r="D1226" s="162"/>
      <c r="E1226" s="162"/>
      <c r="F1226" s="169"/>
      <c r="G1226" s="161"/>
      <c r="H1226" s="162"/>
      <c r="I1226" s="162"/>
      <c r="J1226" s="170"/>
      <c r="K1226" s="170"/>
      <c r="L1226" s="170"/>
      <c r="M1226" s="664"/>
      <c r="N1226" s="163"/>
      <c r="O1226" s="163"/>
      <c r="P1226" s="165"/>
      <c r="Q1226" s="365"/>
      <c r="R1226" s="259" t="str">
        <f t="shared" si="505"/>
        <v/>
      </c>
      <c r="S1226" s="260" t="str">
        <f>IF(R1226="","",IF(R1252="Y",T1226,IF(R1226&gt;=R1244-$AA$35*R1248,IF(R1226&lt;=R1244+$AA$35*R1248,R1226,""),"")))</f>
        <v/>
      </c>
      <c r="T1226" s="259" t="str">
        <f t="shared" si="506"/>
        <v/>
      </c>
      <c r="U1226" s="259" t="str">
        <f t="shared" si="495"/>
        <v/>
      </c>
      <c r="V1226" s="39"/>
      <c r="W1226" s="39"/>
      <c r="Y1226" s="526"/>
      <c r="Z1226" s="5"/>
      <c r="AA1226" s="5"/>
      <c r="AB1226" s="5"/>
      <c r="AC1226" s="5"/>
      <c r="AD1226" s="5"/>
      <c r="AE1226" s="5"/>
      <c r="AF1226" s="5"/>
      <c r="AG1226" s="5"/>
      <c r="AH1226" s="5"/>
      <c r="AI1226" s="5"/>
      <c r="AJ1226" s="5"/>
      <c r="AK1226" s="5"/>
      <c r="AL1226" s="5"/>
      <c r="AM1226" s="5"/>
      <c r="AN1226" s="5"/>
      <c r="AO1226" s="481"/>
      <c r="AP1226" s="269"/>
      <c r="AQ1226" s="269"/>
      <c r="AR1226" s="600"/>
      <c r="AS1226" s="269"/>
      <c r="AT1226" s="598" t="str">
        <f t="shared" si="507"/>
        <v/>
      </c>
      <c r="AU1226" s="598" t="str">
        <f t="shared" si="507"/>
        <v/>
      </c>
      <c r="AV1226" s="269"/>
      <c r="AW1226" s="598" t="str">
        <f t="shared" si="496"/>
        <v/>
      </c>
      <c r="AX1226" s="598" t="str">
        <f t="shared" si="496"/>
        <v/>
      </c>
      <c r="AY1226" s="269"/>
      <c r="AZ1226" s="598" t="str">
        <f t="shared" si="497"/>
        <v/>
      </c>
      <c r="BA1226" s="598" t="str">
        <f t="shared" si="497"/>
        <v/>
      </c>
      <c r="BB1226" s="269"/>
      <c r="BC1226" s="598" t="str">
        <f t="shared" si="498"/>
        <v/>
      </c>
      <c r="BD1226" s="598" t="str">
        <f t="shared" si="498"/>
        <v/>
      </c>
      <c r="BE1226" s="269"/>
      <c r="BF1226" s="598" t="str">
        <f t="shared" si="499"/>
        <v/>
      </c>
      <c r="BG1226" s="598" t="str">
        <f t="shared" si="499"/>
        <v/>
      </c>
      <c r="BH1226" s="269"/>
      <c r="BI1226" s="598" t="str">
        <f t="shared" si="500"/>
        <v/>
      </c>
      <c r="BJ1226" s="598" t="str">
        <f t="shared" si="500"/>
        <v/>
      </c>
      <c r="BK1226" s="269"/>
      <c r="BL1226" s="598" t="str">
        <f t="shared" si="501"/>
        <v/>
      </c>
      <c r="BM1226" s="598" t="str">
        <f t="shared" si="501"/>
        <v/>
      </c>
      <c r="BN1226" s="269"/>
      <c r="BO1226" s="598" t="str">
        <f t="shared" si="502"/>
        <v/>
      </c>
      <c r="BP1226" s="598" t="str">
        <f t="shared" si="502"/>
        <v/>
      </c>
      <c r="BQ1226" s="269"/>
      <c r="BR1226" s="598" t="str">
        <f t="shared" si="503"/>
        <v/>
      </c>
      <c r="BS1226" s="598" t="str">
        <f t="shared" si="503"/>
        <v/>
      </c>
      <c r="BT1226" s="269"/>
      <c r="BU1226" s="598" t="str">
        <f t="shared" si="504"/>
        <v/>
      </c>
      <c r="BV1226" s="598" t="str">
        <f t="shared" si="504"/>
        <v/>
      </c>
      <c r="BW1226" s="269"/>
      <c r="BX1226" s="481"/>
    </row>
    <row r="1227" spans="1:76" s="2" customFormat="1" ht="14">
      <c r="A1227" s="159">
        <v>4</v>
      </c>
      <c r="B1227" s="301" t="str">
        <f t="shared" ref="B1227:B1243" si="508">CONCATENATE(E1227,": ",C1227)</f>
        <v xml:space="preserve">: </v>
      </c>
      <c r="C1227" s="168"/>
      <c r="D1227" s="162"/>
      <c r="E1227" s="162"/>
      <c r="F1227" s="169"/>
      <c r="G1227" s="161"/>
      <c r="H1227" s="162"/>
      <c r="I1227" s="162"/>
      <c r="J1227" s="170"/>
      <c r="K1227" s="170"/>
      <c r="L1227" s="170"/>
      <c r="M1227" s="664"/>
      <c r="N1227" s="163"/>
      <c r="O1227" s="163"/>
      <c r="P1227" s="165"/>
      <c r="Q1227" s="365"/>
      <c r="R1227" s="259" t="str">
        <f t="shared" si="505"/>
        <v/>
      </c>
      <c r="S1227" s="260" t="str">
        <f>IF(R1227="","",IF(R1252="Y",T1227,IF(R1227&gt;=R1244-$AA$35*R1248,IF(R1227&lt;=R1244+$AA$35*R1248,R1227,""),"")))</f>
        <v/>
      </c>
      <c r="T1227" s="259" t="str">
        <f t="shared" si="506"/>
        <v/>
      </c>
      <c r="U1227" s="259" t="str">
        <f t="shared" si="495"/>
        <v/>
      </c>
      <c r="V1227" s="39"/>
      <c r="W1227" s="39"/>
      <c r="Y1227" s="526"/>
      <c r="Z1227" s="5"/>
      <c r="AA1227" s="5"/>
      <c r="AB1227" s="5"/>
      <c r="AC1227" s="5"/>
      <c r="AD1227" s="5"/>
      <c r="AE1227" s="5"/>
      <c r="AF1227" s="5"/>
      <c r="AG1227" s="5"/>
      <c r="AH1227" s="5"/>
      <c r="AI1227" s="5"/>
      <c r="AJ1227" s="5"/>
      <c r="AK1227" s="5"/>
      <c r="AL1227" s="5"/>
      <c r="AM1227" s="5"/>
      <c r="AN1227" s="5"/>
      <c r="AO1227" s="481"/>
      <c r="AP1227" s="269"/>
      <c r="AQ1227" s="269"/>
      <c r="AR1227" s="600"/>
      <c r="AS1227" s="269"/>
      <c r="AT1227" s="598" t="str">
        <f t="shared" si="507"/>
        <v/>
      </c>
      <c r="AU1227" s="598" t="str">
        <f t="shared" si="507"/>
        <v/>
      </c>
      <c r="AV1227" s="269"/>
      <c r="AW1227" s="598" t="str">
        <f t="shared" si="496"/>
        <v/>
      </c>
      <c r="AX1227" s="598" t="str">
        <f t="shared" si="496"/>
        <v/>
      </c>
      <c r="AY1227" s="269"/>
      <c r="AZ1227" s="598" t="str">
        <f t="shared" si="497"/>
        <v/>
      </c>
      <c r="BA1227" s="598" t="str">
        <f t="shared" si="497"/>
        <v/>
      </c>
      <c r="BB1227" s="269"/>
      <c r="BC1227" s="598" t="str">
        <f t="shared" si="498"/>
        <v/>
      </c>
      <c r="BD1227" s="598" t="str">
        <f t="shared" si="498"/>
        <v/>
      </c>
      <c r="BE1227" s="269"/>
      <c r="BF1227" s="598" t="str">
        <f t="shared" si="499"/>
        <v/>
      </c>
      <c r="BG1227" s="598" t="str">
        <f t="shared" si="499"/>
        <v/>
      </c>
      <c r="BH1227" s="269"/>
      <c r="BI1227" s="598" t="str">
        <f t="shared" si="500"/>
        <v/>
      </c>
      <c r="BJ1227" s="598" t="str">
        <f t="shared" si="500"/>
        <v/>
      </c>
      <c r="BK1227" s="269"/>
      <c r="BL1227" s="598" t="str">
        <f t="shared" si="501"/>
        <v/>
      </c>
      <c r="BM1227" s="598" t="str">
        <f t="shared" si="501"/>
        <v/>
      </c>
      <c r="BN1227" s="269"/>
      <c r="BO1227" s="598" t="str">
        <f t="shared" si="502"/>
        <v/>
      </c>
      <c r="BP1227" s="598" t="str">
        <f t="shared" si="502"/>
        <v/>
      </c>
      <c r="BQ1227" s="269"/>
      <c r="BR1227" s="598" t="str">
        <f t="shared" si="503"/>
        <v/>
      </c>
      <c r="BS1227" s="598" t="str">
        <f t="shared" si="503"/>
        <v/>
      </c>
      <c r="BT1227" s="269"/>
      <c r="BU1227" s="598" t="str">
        <f t="shared" si="504"/>
        <v/>
      </c>
      <c r="BV1227" s="598" t="str">
        <f t="shared" si="504"/>
        <v/>
      </c>
      <c r="BW1227" s="269"/>
      <c r="BX1227" s="481"/>
    </row>
    <row r="1228" spans="1:76" s="2" customFormat="1" ht="14">
      <c r="A1228" s="159">
        <v>5</v>
      </c>
      <c r="B1228" s="301" t="str">
        <f t="shared" si="508"/>
        <v xml:space="preserve">: </v>
      </c>
      <c r="C1228" s="169"/>
      <c r="D1228" s="169"/>
      <c r="E1228" s="169"/>
      <c r="F1228" s="169"/>
      <c r="G1228" s="161"/>
      <c r="H1228" s="162"/>
      <c r="I1228" s="162"/>
      <c r="J1228" s="170"/>
      <c r="K1228" s="170"/>
      <c r="L1228" s="170"/>
      <c r="M1228" s="664"/>
      <c r="N1228" s="163"/>
      <c r="O1228" s="163"/>
      <c r="P1228" s="165"/>
      <c r="Q1228" s="365"/>
      <c r="R1228" s="259" t="str">
        <f t="shared" si="505"/>
        <v/>
      </c>
      <c r="S1228" s="260" t="str">
        <f>IF(R1228="","",IF(R1252="Y",T1228,IF(R1228&gt;=R1244-$AA$35*R1248,IF(R1228&lt;=R1244+$AA$35*R1248,R1228,""),"")))</f>
        <v/>
      </c>
      <c r="T1228" s="259" t="str">
        <f t="shared" si="506"/>
        <v/>
      </c>
      <c r="U1228" s="259" t="str">
        <f t="shared" si="495"/>
        <v/>
      </c>
      <c r="V1228" s="39"/>
      <c r="W1228" s="39"/>
      <c r="Y1228" s="526"/>
      <c r="Z1228" s="5"/>
      <c r="AA1228" s="5"/>
      <c r="AB1228" s="5"/>
      <c r="AC1228" s="5"/>
      <c r="AD1228" s="5"/>
      <c r="AE1228" s="5"/>
      <c r="AF1228" s="5"/>
      <c r="AG1228" s="5"/>
      <c r="AH1228" s="5"/>
      <c r="AI1228" s="5"/>
      <c r="AJ1228" s="5"/>
      <c r="AK1228" s="5"/>
      <c r="AL1228" s="5"/>
      <c r="AM1228" s="5"/>
      <c r="AN1228" s="5"/>
      <c r="AO1228" s="481"/>
      <c r="AP1228" s="269"/>
      <c r="AQ1228" s="269"/>
      <c r="AR1228" s="600"/>
      <c r="AS1228" s="269"/>
      <c r="AT1228" s="598" t="str">
        <f t="shared" si="507"/>
        <v/>
      </c>
      <c r="AU1228" s="598" t="str">
        <f t="shared" si="507"/>
        <v/>
      </c>
      <c r="AV1228" s="269"/>
      <c r="AW1228" s="598" t="str">
        <f t="shared" si="496"/>
        <v/>
      </c>
      <c r="AX1228" s="598" t="str">
        <f t="shared" si="496"/>
        <v/>
      </c>
      <c r="AY1228" s="269"/>
      <c r="AZ1228" s="598" t="str">
        <f t="shared" si="497"/>
        <v/>
      </c>
      <c r="BA1228" s="598" t="str">
        <f t="shared" si="497"/>
        <v/>
      </c>
      <c r="BB1228" s="269"/>
      <c r="BC1228" s="598" t="str">
        <f t="shared" si="498"/>
        <v/>
      </c>
      <c r="BD1228" s="598" t="str">
        <f t="shared" si="498"/>
        <v/>
      </c>
      <c r="BE1228" s="269"/>
      <c r="BF1228" s="598" t="str">
        <f t="shared" si="499"/>
        <v/>
      </c>
      <c r="BG1228" s="598" t="str">
        <f t="shared" si="499"/>
        <v/>
      </c>
      <c r="BH1228" s="269"/>
      <c r="BI1228" s="598" t="str">
        <f t="shared" si="500"/>
        <v/>
      </c>
      <c r="BJ1228" s="598" t="str">
        <f t="shared" si="500"/>
        <v/>
      </c>
      <c r="BK1228" s="269"/>
      <c r="BL1228" s="598" t="str">
        <f t="shared" si="501"/>
        <v/>
      </c>
      <c r="BM1228" s="598" t="str">
        <f t="shared" si="501"/>
        <v/>
      </c>
      <c r="BN1228" s="269"/>
      <c r="BO1228" s="598" t="str">
        <f t="shared" si="502"/>
        <v/>
      </c>
      <c r="BP1228" s="598" t="str">
        <f t="shared" si="502"/>
        <v/>
      </c>
      <c r="BQ1228" s="269"/>
      <c r="BR1228" s="598" t="str">
        <f t="shared" si="503"/>
        <v/>
      </c>
      <c r="BS1228" s="598" t="str">
        <f t="shared" si="503"/>
        <v/>
      </c>
      <c r="BT1228" s="269"/>
      <c r="BU1228" s="598" t="str">
        <f t="shared" si="504"/>
        <v/>
      </c>
      <c r="BV1228" s="598" t="str">
        <f t="shared" si="504"/>
        <v/>
      </c>
      <c r="BW1228" s="269"/>
      <c r="BX1228" s="481"/>
    </row>
    <row r="1229" spans="1:76" s="2" customFormat="1" ht="14">
      <c r="A1229" s="159">
        <v>6</v>
      </c>
      <c r="B1229" s="301" t="str">
        <f t="shared" si="508"/>
        <v xml:space="preserve">: </v>
      </c>
      <c r="C1229" s="169"/>
      <c r="D1229" s="169"/>
      <c r="E1229" s="169"/>
      <c r="F1229" s="169"/>
      <c r="G1229" s="161"/>
      <c r="H1229" s="162"/>
      <c r="I1229" s="162"/>
      <c r="J1229" s="170"/>
      <c r="K1229" s="170"/>
      <c r="L1229" s="170"/>
      <c r="M1229" s="664"/>
      <c r="N1229" s="163"/>
      <c r="O1229" s="163"/>
      <c r="P1229" s="165"/>
      <c r="Q1229" s="365"/>
      <c r="R1229" s="259" t="str">
        <f t="shared" si="505"/>
        <v/>
      </c>
      <c r="S1229" s="260" t="str">
        <f>IF(R1229="","",IF(R1252="Y",T1229,IF(R1229&gt;=R1244-$AA$35*R1248,IF(R1229&lt;=R1244+$AA$35*R1248,R1229,""),"")))</f>
        <v/>
      </c>
      <c r="T1229" s="259" t="str">
        <f t="shared" si="506"/>
        <v/>
      </c>
      <c r="U1229" s="259" t="str">
        <f t="shared" si="495"/>
        <v/>
      </c>
      <c r="V1229" s="39"/>
      <c r="W1229" s="39"/>
      <c r="Y1229" s="526"/>
      <c r="Z1229" s="5"/>
      <c r="AA1229" s="5"/>
      <c r="AB1229" s="5"/>
      <c r="AC1229" s="5"/>
      <c r="AD1229" s="5"/>
      <c r="AE1229" s="5"/>
      <c r="AF1229" s="5"/>
      <c r="AG1229" s="5"/>
      <c r="AH1229" s="5"/>
      <c r="AI1229" s="5"/>
      <c r="AJ1229" s="5"/>
      <c r="AK1229" s="5"/>
      <c r="AL1229" s="5"/>
      <c r="AM1229" s="5"/>
      <c r="AN1229" s="5"/>
      <c r="AO1229" s="481"/>
      <c r="AP1229" s="269"/>
      <c r="AQ1229" s="269"/>
      <c r="AR1229" s="600"/>
      <c r="AS1229" s="269"/>
      <c r="AT1229" s="598" t="str">
        <f t="shared" si="507"/>
        <v/>
      </c>
      <c r="AU1229" s="598" t="str">
        <f t="shared" si="507"/>
        <v/>
      </c>
      <c r="AV1229" s="269"/>
      <c r="AW1229" s="598" t="str">
        <f t="shared" si="496"/>
        <v/>
      </c>
      <c r="AX1229" s="598" t="str">
        <f t="shared" si="496"/>
        <v/>
      </c>
      <c r="AY1229" s="269"/>
      <c r="AZ1229" s="598" t="str">
        <f t="shared" si="497"/>
        <v/>
      </c>
      <c r="BA1229" s="598" t="str">
        <f t="shared" si="497"/>
        <v/>
      </c>
      <c r="BB1229" s="269"/>
      <c r="BC1229" s="598" t="str">
        <f t="shared" si="498"/>
        <v/>
      </c>
      <c r="BD1229" s="598" t="str">
        <f t="shared" si="498"/>
        <v/>
      </c>
      <c r="BE1229" s="269"/>
      <c r="BF1229" s="598" t="str">
        <f t="shared" si="499"/>
        <v/>
      </c>
      <c r="BG1229" s="598" t="str">
        <f t="shared" si="499"/>
        <v/>
      </c>
      <c r="BH1229" s="269"/>
      <c r="BI1229" s="598" t="str">
        <f t="shared" si="500"/>
        <v/>
      </c>
      <c r="BJ1229" s="598" t="str">
        <f t="shared" si="500"/>
        <v/>
      </c>
      <c r="BK1229" s="269"/>
      <c r="BL1229" s="598" t="str">
        <f t="shared" si="501"/>
        <v/>
      </c>
      <c r="BM1229" s="598" t="str">
        <f t="shared" si="501"/>
        <v/>
      </c>
      <c r="BN1229" s="269"/>
      <c r="BO1229" s="598" t="str">
        <f t="shared" si="502"/>
        <v/>
      </c>
      <c r="BP1229" s="598" t="str">
        <f t="shared" si="502"/>
        <v/>
      </c>
      <c r="BQ1229" s="269"/>
      <c r="BR1229" s="598" t="str">
        <f t="shared" si="503"/>
        <v/>
      </c>
      <c r="BS1229" s="598" t="str">
        <f t="shared" si="503"/>
        <v/>
      </c>
      <c r="BT1229" s="269"/>
      <c r="BU1229" s="598" t="str">
        <f t="shared" si="504"/>
        <v/>
      </c>
      <c r="BV1229" s="598" t="str">
        <f t="shared" si="504"/>
        <v/>
      </c>
      <c r="BW1229" s="269"/>
      <c r="BX1229" s="481"/>
    </row>
    <row r="1230" spans="1:76" s="2" customFormat="1" ht="14">
      <c r="A1230" s="159">
        <v>7</v>
      </c>
      <c r="B1230" s="301" t="str">
        <f t="shared" si="508"/>
        <v xml:space="preserve">: </v>
      </c>
      <c r="C1230" s="169"/>
      <c r="D1230" s="169"/>
      <c r="E1230" s="169"/>
      <c r="F1230" s="169"/>
      <c r="G1230" s="161"/>
      <c r="H1230" s="162"/>
      <c r="I1230" s="162"/>
      <c r="J1230" s="170"/>
      <c r="K1230" s="170"/>
      <c r="L1230" s="170"/>
      <c r="M1230" s="664"/>
      <c r="N1230" s="163"/>
      <c r="O1230" s="163"/>
      <c r="P1230" s="165"/>
      <c r="Q1230" s="365"/>
      <c r="R1230" s="259" t="str">
        <f t="shared" si="505"/>
        <v/>
      </c>
      <c r="S1230" s="260" t="str">
        <f>IF(R1230="","",IF(R1252="Y",T1230,IF(R1230&gt;=R1244-$AA$35*R1248,IF(R1230&lt;=R1244+$AA$35*R1248,R1230,""),"")))</f>
        <v/>
      </c>
      <c r="T1230" s="259" t="str">
        <f t="shared" si="506"/>
        <v/>
      </c>
      <c r="U1230" s="259" t="str">
        <f t="shared" si="495"/>
        <v/>
      </c>
      <c r="V1230" s="39"/>
      <c r="W1230" s="39"/>
      <c r="Y1230" s="526"/>
      <c r="Z1230" s="5"/>
      <c r="AA1230" s="5"/>
      <c r="AB1230" s="5"/>
      <c r="AC1230" s="5"/>
      <c r="AD1230" s="5"/>
      <c r="AE1230" s="5"/>
      <c r="AF1230" s="5"/>
      <c r="AG1230" s="5"/>
      <c r="AH1230" s="5"/>
      <c r="AI1230" s="5"/>
      <c r="AJ1230" s="5"/>
      <c r="AK1230" s="5"/>
      <c r="AL1230" s="5"/>
      <c r="AM1230" s="5"/>
      <c r="AN1230" s="5"/>
      <c r="AO1230" s="481"/>
      <c r="AP1230" s="269"/>
      <c r="AQ1230" s="269"/>
      <c r="AR1230" s="600"/>
      <c r="AS1230" s="269"/>
      <c r="AT1230" s="598" t="str">
        <f t="shared" si="507"/>
        <v/>
      </c>
      <c r="AU1230" s="598" t="str">
        <f t="shared" si="507"/>
        <v/>
      </c>
      <c r="AV1230" s="269"/>
      <c r="AW1230" s="598" t="str">
        <f t="shared" si="496"/>
        <v/>
      </c>
      <c r="AX1230" s="598" t="str">
        <f t="shared" si="496"/>
        <v/>
      </c>
      <c r="AY1230" s="269"/>
      <c r="AZ1230" s="598" t="str">
        <f t="shared" si="497"/>
        <v/>
      </c>
      <c r="BA1230" s="598" t="str">
        <f t="shared" si="497"/>
        <v/>
      </c>
      <c r="BB1230" s="269"/>
      <c r="BC1230" s="598" t="str">
        <f t="shared" si="498"/>
        <v/>
      </c>
      <c r="BD1230" s="598" t="str">
        <f t="shared" si="498"/>
        <v/>
      </c>
      <c r="BE1230" s="269"/>
      <c r="BF1230" s="598" t="str">
        <f t="shared" si="499"/>
        <v/>
      </c>
      <c r="BG1230" s="598" t="str">
        <f t="shared" si="499"/>
        <v/>
      </c>
      <c r="BH1230" s="269"/>
      <c r="BI1230" s="598" t="str">
        <f t="shared" si="500"/>
        <v/>
      </c>
      <c r="BJ1230" s="598" t="str">
        <f t="shared" si="500"/>
        <v/>
      </c>
      <c r="BK1230" s="269"/>
      <c r="BL1230" s="598" t="str">
        <f t="shared" si="501"/>
        <v/>
      </c>
      <c r="BM1230" s="598" t="str">
        <f t="shared" si="501"/>
        <v/>
      </c>
      <c r="BN1230" s="269"/>
      <c r="BO1230" s="598" t="str">
        <f t="shared" si="502"/>
        <v/>
      </c>
      <c r="BP1230" s="598" t="str">
        <f t="shared" si="502"/>
        <v/>
      </c>
      <c r="BQ1230" s="269"/>
      <c r="BR1230" s="598" t="str">
        <f t="shared" si="503"/>
        <v/>
      </c>
      <c r="BS1230" s="598" t="str">
        <f t="shared" si="503"/>
        <v/>
      </c>
      <c r="BT1230" s="269"/>
      <c r="BU1230" s="598" t="str">
        <f t="shared" si="504"/>
        <v/>
      </c>
      <c r="BV1230" s="598" t="str">
        <f t="shared" si="504"/>
        <v/>
      </c>
      <c r="BW1230" s="269"/>
      <c r="BX1230" s="481"/>
    </row>
    <row r="1231" spans="1:76" s="2" customFormat="1" ht="14">
      <c r="A1231" s="159">
        <v>8</v>
      </c>
      <c r="B1231" s="301" t="str">
        <f t="shared" si="508"/>
        <v xml:space="preserve">: </v>
      </c>
      <c r="C1231" s="169"/>
      <c r="D1231" s="169"/>
      <c r="E1231" s="169"/>
      <c r="F1231" s="169"/>
      <c r="G1231" s="161"/>
      <c r="H1231" s="162"/>
      <c r="I1231" s="162"/>
      <c r="J1231" s="170"/>
      <c r="K1231" s="170"/>
      <c r="L1231" s="170"/>
      <c r="M1231" s="664"/>
      <c r="N1231" s="163"/>
      <c r="O1231" s="163"/>
      <c r="P1231" s="165"/>
      <c r="Q1231" s="365"/>
      <c r="R1231" s="259" t="str">
        <f t="shared" si="505"/>
        <v/>
      </c>
      <c r="S1231" s="260" t="str">
        <f>IF(R1231="","",IF(R1252="Y",T1231,IF(R1231&gt;=R1244-$AA$35*R1248,IF(R1231&lt;=R1244+$AA$35*R1248,R1231,""),"")))</f>
        <v/>
      </c>
      <c r="T1231" s="259" t="str">
        <f t="shared" si="506"/>
        <v/>
      </c>
      <c r="U1231" s="259" t="str">
        <f t="shared" si="495"/>
        <v/>
      </c>
      <c r="V1231" s="39"/>
      <c r="W1231" s="39"/>
      <c r="Y1231" s="526"/>
      <c r="Z1231" s="5"/>
      <c r="AA1231" s="5"/>
      <c r="AB1231" s="5"/>
      <c r="AC1231" s="5"/>
      <c r="AD1231" s="5"/>
      <c r="AE1231" s="5"/>
      <c r="AF1231" s="5"/>
      <c r="AG1231" s="5"/>
      <c r="AH1231" s="5"/>
      <c r="AI1231" s="5"/>
      <c r="AJ1231" s="5"/>
      <c r="AK1231" s="5"/>
      <c r="AL1231" s="5"/>
      <c r="AM1231" s="5"/>
      <c r="AN1231" s="5"/>
      <c r="AO1231" s="481"/>
      <c r="AP1231" s="269"/>
      <c r="AQ1231" s="269"/>
      <c r="AR1231" s="600"/>
      <c r="AS1231" s="269"/>
      <c r="AT1231" s="598" t="str">
        <f t="shared" si="507"/>
        <v/>
      </c>
      <c r="AU1231" s="598" t="str">
        <f t="shared" si="507"/>
        <v/>
      </c>
      <c r="AV1231" s="269"/>
      <c r="AW1231" s="598" t="str">
        <f t="shared" si="496"/>
        <v/>
      </c>
      <c r="AX1231" s="598" t="str">
        <f t="shared" si="496"/>
        <v/>
      </c>
      <c r="AY1231" s="269"/>
      <c r="AZ1231" s="598" t="str">
        <f t="shared" si="497"/>
        <v/>
      </c>
      <c r="BA1231" s="598" t="str">
        <f t="shared" si="497"/>
        <v/>
      </c>
      <c r="BB1231" s="269"/>
      <c r="BC1231" s="598" t="str">
        <f t="shared" si="498"/>
        <v/>
      </c>
      <c r="BD1231" s="598" t="str">
        <f t="shared" si="498"/>
        <v/>
      </c>
      <c r="BE1231" s="269"/>
      <c r="BF1231" s="598" t="str">
        <f t="shared" si="499"/>
        <v/>
      </c>
      <c r="BG1231" s="598" t="str">
        <f t="shared" si="499"/>
        <v/>
      </c>
      <c r="BH1231" s="269"/>
      <c r="BI1231" s="598" t="str">
        <f t="shared" si="500"/>
        <v/>
      </c>
      <c r="BJ1231" s="598" t="str">
        <f t="shared" si="500"/>
        <v/>
      </c>
      <c r="BK1231" s="269"/>
      <c r="BL1231" s="598" t="str">
        <f t="shared" si="501"/>
        <v/>
      </c>
      <c r="BM1231" s="598" t="str">
        <f t="shared" si="501"/>
        <v/>
      </c>
      <c r="BN1231" s="269"/>
      <c r="BO1231" s="598" t="str">
        <f t="shared" si="502"/>
        <v/>
      </c>
      <c r="BP1231" s="598" t="str">
        <f t="shared" si="502"/>
        <v/>
      </c>
      <c r="BQ1231" s="269"/>
      <c r="BR1231" s="598" t="str">
        <f t="shared" si="503"/>
        <v/>
      </c>
      <c r="BS1231" s="598" t="str">
        <f t="shared" si="503"/>
        <v/>
      </c>
      <c r="BT1231" s="269"/>
      <c r="BU1231" s="598" t="str">
        <f t="shared" si="504"/>
        <v/>
      </c>
      <c r="BV1231" s="598" t="str">
        <f t="shared" si="504"/>
        <v/>
      </c>
      <c r="BW1231" s="269"/>
      <c r="BX1231" s="481"/>
    </row>
    <row r="1232" spans="1:76" s="2" customFormat="1" ht="14">
      <c r="A1232" s="159">
        <v>9</v>
      </c>
      <c r="B1232" s="301" t="str">
        <f t="shared" si="508"/>
        <v xml:space="preserve">: </v>
      </c>
      <c r="C1232" s="169"/>
      <c r="D1232" s="169"/>
      <c r="E1232" s="169"/>
      <c r="F1232" s="169"/>
      <c r="G1232" s="161"/>
      <c r="H1232" s="162"/>
      <c r="I1232" s="162"/>
      <c r="J1232" s="170"/>
      <c r="K1232" s="170"/>
      <c r="L1232" s="170"/>
      <c r="M1232" s="664"/>
      <c r="N1232" s="163"/>
      <c r="O1232" s="163"/>
      <c r="P1232" s="165"/>
      <c r="Q1232" s="365"/>
      <c r="R1232" s="259" t="str">
        <f t="shared" si="505"/>
        <v/>
      </c>
      <c r="S1232" s="260" t="str">
        <f>IF(R1232="","",IF(R1252="Y",T1232,IF(R1232&gt;=R1244-$AA$35*R1248,IF(R1232&lt;=R1244+$AA$35*R1248,R1232,""),"")))</f>
        <v/>
      </c>
      <c r="T1232" s="259" t="str">
        <f t="shared" si="506"/>
        <v/>
      </c>
      <c r="U1232" s="259" t="str">
        <f t="shared" si="495"/>
        <v/>
      </c>
      <c r="V1232" s="39"/>
      <c r="W1232" s="39"/>
      <c r="Y1232" s="526"/>
      <c r="Z1232" s="5"/>
      <c r="AA1232" s="5"/>
      <c r="AB1232" s="5"/>
      <c r="AC1232" s="5"/>
      <c r="AD1232" s="5"/>
      <c r="AE1232" s="5"/>
      <c r="AF1232" s="5"/>
      <c r="AG1232" s="5"/>
      <c r="AH1232" s="5"/>
      <c r="AI1232" s="5"/>
      <c r="AJ1232" s="5"/>
      <c r="AK1232" s="5"/>
      <c r="AL1232" s="5"/>
      <c r="AM1232" s="5"/>
      <c r="AN1232" s="5"/>
      <c r="AO1232" s="481"/>
      <c r="AP1232" s="269"/>
      <c r="AQ1232" s="269"/>
      <c r="AR1232" s="600"/>
      <c r="AS1232" s="269"/>
      <c r="AT1232" s="598" t="str">
        <f t="shared" si="507"/>
        <v/>
      </c>
      <c r="AU1232" s="598" t="str">
        <f t="shared" si="507"/>
        <v/>
      </c>
      <c r="AV1232" s="269"/>
      <c r="AW1232" s="598" t="str">
        <f t="shared" si="496"/>
        <v/>
      </c>
      <c r="AX1232" s="598" t="str">
        <f t="shared" si="496"/>
        <v/>
      </c>
      <c r="AY1232" s="269"/>
      <c r="AZ1232" s="598" t="str">
        <f t="shared" si="497"/>
        <v/>
      </c>
      <c r="BA1232" s="598" t="str">
        <f t="shared" si="497"/>
        <v/>
      </c>
      <c r="BB1232" s="269"/>
      <c r="BC1232" s="598" t="str">
        <f t="shared" si="498"/>
        <v/>
      </c>
      <c r="BD1232" s="598" t="str">
        <f t="shared" si="498"/>
        <v/>
      </c>
      <c r="BE1232" s="269"/>
      <c r="BF1232" s="598" t="str">
        <f t="shared" si="499"/>
        <v/>
      </c>
      <c r="BG1232" s="598" t="str">
        <f t="shared" si="499"/>
        <v/>
      </c>
      <c r="BH1232" s="269"/>
      <c r="BI1232" s="598" t="str">
        <f t="shared" si="500"/>
        <v/>
      </c>
      <c r="BJ1232" s="598" t="str">
        <f t="shared" si="500"/>
        <v/>
      </c>
      <c r="BK1232" s="269"/>
      <c r="BL1232" s="598" t="str">
        <f t="shared" si="501"/>
        <v/>
      </c>
      <c r="BM1232" s="598" t="str">
        <f t="shared" si="501"/>
        <v/>
      </c>
      <c r="BN1232" s="269"/>
      <c r="BO1232" s="598" t="str">
        <f t="shared" si="502"/>
        <v/>
      </c>
      <c r="BP1232" s="598" t="str">
        <f t="shared" si="502"/>
        <v/>
      </c>
      <c r="BQ1232" s="269"/>
      <c r="BR1232" s="598" t="str">
        <f t="shared" si="503"/>
        <v/>
      </c>
      <c r="BS1232" s="598" t="str">
        <f t="shared" si="503"/>
        <v/>
      </c>
      <c r="BT1232" s="269"/>
      <c r="BU1232" s="598" t="str">
        <f t="shared" si="504"/>
        <v/>
      </c>
      <c r="BV1232" s="598" t="str">
        <f t="shared" si="504"/>
        <v/>
      </c>
      <c r="BW1232" s="269"/>
      <c r="BX1232" s="481"/>
    </row>
    <row r="1233" spans="1:76" s="2" customFormat="1" ht="14">
      <c r="A1233" s="159">
        <v>10</v>
      </c>
      <c r="B1233" s="301" t="str">
        <f t="shared" si="508"/>
        <v xml:space="preserve">: </v>
      </c>
      <c r="C1233" s="169"/>
      <c r="D1233" s="169"/>
      <c r="E1233" s="169"/>
      <c r="F1233" s="169"/>
      <c r="G1233" s="161"/>
      <c r="H1233" s="162"/>
      <c r="I1233" s="162"/>
      <c r="J1233" s="170"/>
      <c r="K1233" s="170"/>
      <c r="L1233" s="170"/>
      <c r="M1233" s="664"/>
      <c r="N1233" s="163"/>
      <c r="O1233" s="163"/>
      <c r="P1233" s="165"/>
      <c r="Q1233" s="365"/>
      <c r="R1233" s="259" t="str">
        <f t="shared" si="505"/>
        <v/>
      </c>
      <c r="S1233" s="260" t="str">
        <f>IF(R1233="","",IF(R1252="Y",T1233,IF(R1233&gt;=R1244-$AA$35*R1248,IF(R1233&lt;=R1244+$AA$35*R1248,R1233,""),"")))</f>
        <v/>
      </c>
      <c r="T1233" s="259" t="str">
        <f t="shared" si="506"/>
        <v/>
      </c>
      <c r="U1233" s="259" t="str">
        <f t="shared" si="495"/>
        <v/>
      </c>
      <c r="V1233" s="39"/>
      <c r="W1233" s="39"/>
      <c r="Y1233" s="526"/>
      <c r="Z1233" s="5"/>
      <c r="AA1233" s="5"/>
      <c r="AB1233" s="5"/>
      <c r="AC1233" s="5"/>
      <c r="AD1233" s="5"/>
      <c r="AE1233" s="5"/>
      <c r="AF1233" s="5"/>
      <c r="AG1233" s="5"/>
      <c r="AH1233" s="5"/>
      <c r="AI1233" s="5"/>
      <c r="AJ1233" s="5"/>
      <c r="AK1233" s="5"/>
      <c r="AL1233" s="5"/>
      <c r="AM1233" s="5"/>
      <c r="AN1233" s="5"/>
      <c r="AO1233" s="481"/>
      <c r="AP1233" s="269"/>
      <c r="AQ1233" s="269"/>
      <c r="AR1233" s="600"/>
      <c r="AS1233" s="269"/>
      <c r="AT1233" s="598" t="str">
        <f t="shared" si="507"/>
        <v/>
      </c>
      <c r="AU1233" s="598" t="str">
        <f t="shared" si="507"/>
        <v/>
      </c>
      <c r="AV1233" s="269"/>
      <c r="AW1233" s="598" t="str">
        <f t="shared" si="496"/>
        <v/>
      </c>
      <c r="AX1233" s="598" t="str">
        <f t="shared" si="496"/>
        <v/>
      </c>
      <c r="AY1233" s="269"/>
      <c r="AZ1233" s="598" t="str">
        <f t="shared" si="497"/>
        <v/>
      </c>
      <c r="BA1233" s="598" t="str">
        <f t="shared" si="497"/>
        <v/>
      </c>
      <c r="BB1233" s="269"/>
      <c r="BC1233" s="598" t="str">
        <f t="shared" si="498"/>
        <v/>
      </c>
      <c r="BD1233" s="598" t="str">
        <f t="shared" si="498"/>
        <v/>
      </c>
      <c r="BE1233" s="269"/>
      <c r="BF1233" s="598" t="str">
        <f t="shared" si="499"/>
        <v/>
      </c>
      <c r="BG1233" s="598" t="str">
        <f t="shared" si="499"/>
        <v/>
      </c>
      <c r="BH1233" s="269"/>
      <c r="BI1233" s="598" t="str">
        <f t="shared" si="500"/>
        <v/>
      </c>
      <c r="BJ1233" s="598" t="str">
        <f t="shared" si="500"/>
        <v/>
      </c>
      <c r="BK1233" s="269"/>
      <c r="BL1233" s="598" t="str">
        <f t="shared" si="501"/>
        <v/>
      </c>
      <c r="BM1233" s="598" t="str">
        <f t="shared" si="501"/>
        <v/>
      </c>
      <c r="BN1233" s="269"/>
      <c r="BO1233" s="598" t="str">
        <f t="shared" si="502"/>
        <v/>
      </c>
      <c r="BP1233" s="598" t="str">
        <f t="shared" si="502"/>
        <v/>
      </c>
      <c r="BQ1233" s="269"/>
      <c r="BR1233" s="598" t="str">
        <f t="shared" si="503"/>
        <v/>
      </c>
      <c r="BS1233" s="598" t="str">
        <f t="shared" si="503"/>
        <v/>
      </c>
      <c r="BT1233" s="269"/>
      <c r="BU1233" s="598" t="str">
        <f t="shared" si="504"/>
        <v/>
      </c>
      <c r="BV1233" s="598" t="str">
        <f t="shared" si="504"/>
        <v/>
      </c>
      <c r="BW1233" s="269"/>
      <c r="BX1233" s="481"/>
    </row>
    <row r="1234" spans="1:76" s="2" customFormat="1" ht="14">
      <c r="A1234" s="159">
        <v>11</v>
      </c>
      <c r="B1234" s="301" t="str">
        <f t="shared" si="508"/>
        <v xml:space="preserve">: </v>
      </c>
      <c r="C1234" s="168"/>
      <c r="D1234" s="162"/>
      <c r="E1234" s="162"/>
      <c r="F1234" s="169"/>
      <c r="G1234" s="161"/>
      <c r="H1234" s="162"/>
      <c r="I1234" s="162"/>
      <c r="J1234" s="170"/>
      <c r="K1234" s="170"/>
      <c r="L1234" s="170"/>
      <c r="M1234" s="664"/>
      <c r="N1234" s="163"/>
      <c r="O1234" s="163"/>
      <c r="P1234" s="165"/>
      <c r="Q1234" s="365"/>
      <c r="R1234" s="259" t="str">
        <f t="shared" si="505"/>
        <v/>
      </c>
      <c r="S1234" s="260" t="str">
        <f>IF(R1234="","",IF(R1252="Y",T1234,IF(R1234&gt;=R1244-$AA$35*R1248,IF(R1234&lt;=R1244+$AA$35*R1248,R1234,""),"")))</f>
        <v/>
      </c>
      <c r="T1234" s="259" t="str">
        <f t="shared" si="506"/>
        <v/>
      </c>
      <c r="U1234" s="259" t="str">
        <f t="shared" si="495"/>
        <v/>
      </c>
      <c r="V1234" s="39"/>
      <c r="W1234" s="39"/>
      <c r="Y1234" s="526"/>
      <c r="Z1234" s="5"/>
      <c r="AA1234" s="5"/>
      <c r="AB1234" s="5"/>
      <c r="AC1234" s="5"/>
      <c r="AD1234" s="5"/>
      <c r="AE1234" s="5"/>
      <c r="AF1234" s="5"/>
      <c r="AG1234" s="5"/>
      <c r="AH1234" s="5"/>
      <c r="AI1234" s="5"/>
      <c r="AJ1234" s="5"/>
      <c r="AK1234" s="5"/>
      <c r="AL1234" s="5"/>
      <c r="AM1234" s="5"/>
      <c r="AN1234" s="5"/>
      <c r="AO1234" s="481"/>
      <c r="AP1234" s="269"/>
      <c r="AQ1234" s="269"/>
      <c r="AR1234" s="600"/>
      <c r="AS1234" s="269"/>
      <c r="AT1234" s="598" t="str">
        <f t="shared" si="507"/>
        <v/>
      </c>
      <c r="AU1234" s="598" t="str">
        <f t="shared" si="507"/>
        <v/>
      </c>
      <c r="AV1234" s="269"/>
      <c r="AW1234" s="598" t="str">
        <f t="shared" si="496"/>
        <v/>
      </c>
      <c r="AX1234" s="598" t="str">
        <f t="shared" si="496"/>
        <v/>
      </c>
      <c r="AY1234" s="269"/>
      <c r="AZ1234" s="598" t="str">
        <f t="shared" si="497"/>
        <v/>
      </c>
      <c r="BA1234" s="598" t="str">
        <f t="shared" si="497"/>
        <v/>
      </c>
      <c r="BB1234" s="269"/>
      <c r="BC1234" s="598" t="str">
        <f t="shared" si="498"/>
        <v/>
      </c>
      <c r="BD1234" s="598" t="str">
        <f t="shared" si="498"/>
        <v/>
      </c>
      <c r="BE1234" s="269"/>
      <c r="BF1234" s="598" t="str">
        <f t="shared" si="499"/>
        <v/>
      </c>
      <c r="BG1234" s="598" t="str">
        <f t="shared" si="499"/>
        <v/>
      </c>
      <c r="BH1234" s="269"/>
      <c r="BI1234" s="598" t="str">
        <f t="shared" si="500"/>
        <v/>
      </c>
      <c r="BJ1234" s="598" t="str">
        <f t="shared" si="500"/>
        <v/>
      </c>
      <c r="BK1234" s="269"/>
      <c r="BL1234" s="598" t="str">
        <f t="shared" si="501"/>
        <v/>
      </c>
      <c r="BM1234" s="598" t="str">
        <f t="shared" si="501"/>
        <v/>
      </c>
      <c r="BN1234" s="269"/>
      <c r="BO1234" s="598" t="str">
        <f t="shared" si="502"/>
        <v/>
      </c>
      <c r="BP1234" s="598" t="str">
        <f t="shared" si="502"/>
        <v/>
      </c>
      <c r="BQ1234" s="269"/>
      <c r="BR1234" s="598" t="str">
        <f t="shared" si="503"/>
        <v/>
      </c>
      <c r="BS1234" s="598" t="str">
        <f t="shared" si="503"/>
        <v/>
      </c>
      <c r="BT1234" s="269"/>
      <c r="BU1234" s="598" t="str">
        <f t="shared" si="504"/>
        <v/>
      </c>
      <c r="BV1234" s="598" t="str">
        <f t="shared" si="504"/>
        <v/>
      </c>
      <c r="BW1234" s="269"/>
      <c r="BX1234" s="481"/>
    </row>
    <row r="1235" spans="1:76" s="2" customFormat="1" ht="14">
      <c r="A1235" s="159">
        <v>12</v>
      </c>
      <c r="B1235" s="301" t="str">
        <f t="shared" si="508"/>
        <v xml:space="preserve">: </v>
      </c>
      <c r="C1235" s="169"/>
      <c r="D1235" s="169"/>
      <c r="E1235" s="169"/>
      <c r="F1235" s="169"/>
      <c r="G1235" s="161"/>
      <c r="H1235" s="162"/>
      <c r="I1235" s="162"/>
      <c r="J1235" s="170"/>
      <c r="K1235" s="170"/>
      <c r="L1235" s="170"/>
      <c r="M1235" s="664"/>
      <c r="N1235" s="163"/>
      <c r="O1235" s="163"/>
      <c r="P1235" s="165"/>
      <c r="Q1235" s="365"/>
      <c r="R1235" s="259" t="str">
        <f t="shared" si="505"/>
        <v/>
      </c>
      <c r="S1235" s="260" t="str">
        <f>IF(R1235="","",IF(R1252="Y",T1235,IF(R1235&gt;=R1244-$AA$35*R1248,IF(R1235&lt;=R1244+$AA$35*R1248,R1235,""),"")))</f>
        <v/>
      </c>
      <c r="T1235" s="259" t="str">
        <f t="shared" si="506"/>
        <v/>
      </c>
      <c r="U1235" s="259" t="str">
        <f t="shared" si="495"/>
        <v/>
      </c>
      <c r="V1235" s="39"/>
      <c r="W1235" s="39"/>
      <c r="Y1235" s="526"/>
      <c r="Z1235" s="5"/>
      <c r="AA1235" s="5"/>
      <c r="AB1235" s="5"/>
      <c r="AC1235" s="5"/>
      <c r="AD1235" s="5"/>
      <c r="AE1235" s="5"/>
      <c r="AF1235" s="5"/>
      <c r="AG1235" s="5"/>
      <c r="AH1235" s="5"/>
      <c r="AI1235" s="5"/>
      <c r="AJ1235" s="5"/>
      <c r="AK1235" s="5"/>
      <c r="AL1235" s="5"/>
      <c r="AM1235" s="5"/>
      <c r="AN1235" s="5"/>
      <c r="AO1235" s="481"/>
      <c r="AP1235" s="269"/>
      <c r="AQ1235" s="269"/>
      <c r="AR1235" s="600"/>
      <c r="AS1235" s="269"/>
      <c r="AT1235" s="598" t="str">
        <f t="shared" si="507"/>
        <v/>
      </c>
      <c r="AU1235" s="598" t="str">
        <f t="shared" si="507"/>
        <v/>
      </c>
      <c r="AV1235" s="269"/>
      <c r="AW1235" s="598" t="str">
        <f t="shared" si="496"/>
        <v/>
      </c>
      <c r="AX1235" s="598" t="str">
        <f t="shared" si="496"/>
        <v/>
      </c>
      <c r="AY1235" s="269"/>
      <c r="AZ1235" s="598" t="str">
        <f t="shared" si="497"/>
        <v/>
      </c>
      <c r="BA1235" s="598" t="str">
        <f t="shared" si="497"/>
        <v/>
      </c>
      <c r="BB1235" s="269"/>
      <c r="BC1235" s="598" t="str">
        <f t="shared" si="498"/>
        <v/>
      </c>
      <c r="BD1235" s="598" t="str">
        <f t="shared" si="498"/>
        <v/>
      </c>
      <c r="BE1235" s="269"/>
      <c r="BF1235" s="598" t="str">
        <f t="shared" si="499"/>
        <v/>
      </c>
      <c r="BG1235" s="598" t="str">
        <f t="shared" si="499"/>
        <v/>
      </c>
      <c r="BH1235" s="269"/>
      <c r="BI1235" s="598" t="str">
        <f t="shared" si="500"/>
        <v/>
      </c>
      <c r="BJ1235" s="598" t="str">
        <f t="shared" si="500"/>
        <v/>
      </c>
      <c r="BK1235" s="269"/>
      <c r="BL1235" s="598" t="str">
        <f t="shared" si="501"/>
        <v/>
      </c>
      <c r="BM1235" s="598" t="str">
        <f t="shared" si="501"/>
        <v/>
      </c>
      <c r="BN1235" s="269"/>
      <c r="BO1235" s="598" t="str">
        <f t="shared" si="502"/>
        <v/>
      </c>
      <c r="BP1235" s="598" t="str">
        <f t="shared" si="502"/>
        <v/>
      </c>
      <c r="BQ1235" s="269"/>
      <c r="BR1235" s="598" t="str">
        <f t="shared" si="503"/>
        <v/>
      </c>
      <c r="BS1235" s="598" t="str">
        <f t="shared" si="503"/>
        <v/>
      </c>
      <c r="BT1235" s="269"/>
      <c r="BU1235" s="598" t="str">
        <f t="shared" si="504"/>
        <v/>
      </c>
      <c r="BV1235" s="598" t="str">
        <f t="shared" si="504"/>
        <v/>
      </c>
      <c r="BW1235" s="269"/>
      <c r="BX1235" s="481"/>
    </row>
    <row r="1236" spans="1:76" s="2" customFormat="1" ht="14">
      <c r="A1236" s="159">
        <v>13</v>
      </c>
      <c r="B1236" s="301" t="str">
        <f t="shared" si="508"/>
        <v xml:space="preserve">: </v>
      </c>
      <c r="C1236" s="169"/>
      <c r="D1236" s="169"/>
      <c r="E1236" s="169"/>
      <c r="F1236" s="169"/>
      <c r="G1236" s="161"/>
      <c r="H1236" s="162"/>
      <c r="I1236" s="162"/>
      <c r="J1236" s="170"/>
      <c r="K1236" s="170"/>
      <c r="L1236" s="170"/>
      <c r="M1236" s="664"/>
      <c r="N1236" s="163"/>
      <c r="O1236" s="163"/>
      <c r="P1236" s="165"/>
      <c r="Q1236" s="365"/>
      <c r="R1236" s="259" t="str">
        <f t="shared" si="505"/>
        <v/>
      </c>
      <c r="S1236" s="260" t="str">
        <f>IF(R1236="","",IF(R1252="Y",T1236,IF(R1236&gt;=R1244-$AA$35*R1248,IF(R1236&lt;=R1244+$AA$35*R1248,R1236,""),"")))</f>
        <v/>
      </c>
      <c r="T1236" s="259" t="str">
        <f t="shared" si="506"/>
        <v/>
      </c>
      <c r="U1236" s="259" t="str">
        <f t="shared" si="495"/>
        <v/>
      </c>
      <c r="V1236" s="39"/>
      <c r="W1236" s="39"/>
      <c r="Y1236" s="526"/>
      <c r="Z1236" s="5"/>
      <c r="AA1236" s="5"/>
      <c r="AB1236" s="5"/>
      <c r="AC1236" s="5"/>
      <c r="AD1236" s="5"/>
      <c r="AE1236" s="5"/>
      <c r="AF1236" s="5"/>
      <c r="AG1236" s="5"/>
      <c r="AH1236" s="5"/>
      <c r="AI1236" s="5"/>
      <c r="AJ1236" s="5"/>
      <c r="AK1236" s="5"/>
      <c r="AL1236" s="5"/>
      <c r="AM1236" s="5"/>
      <c r="AN1236" s="5"/>
      <c r="AO1236" s="481"/>
      <c r="AP1236" s="269"/>
      <c r="AQ1236" s="269"/>
      <c r="AR1236" s="600"/>
      <c r="AS1236" s="269"/>
      <c r="AT1236" s="598" t="str">
        <f t="shared" si="507"/>
        <v/>
      </c>
      <c r="AU1236" s="598" t="str">
        <f t="shared" si="507"/>
        <v/>
      </c>
      <c r="AV1236" s="269"/>
      <c r="AW1236" s="598" t="str">
        <f t="shared" si="496"/>
        <v/>
      </c>
      <c r="AX1236" s="598" t="str">
        <f t="shared" si="496"/>
        <v/>
      </c>
      <c r="AY1236" s="269"/>
      <c r="AZ1236" s="598" t="str">
        <f t="shared" si="497"/>
        <v/>
      </c>
      <c r="BA1236" s="598" t="str">
        <f t="shared" si="497"/>
        <v/>
      </c>
      <c r="BB1236" s="269"/>
      <c r="BC1236" s="598" t="str">
        <f t="shared" si="498"/>
        <v/>
      </c>
      <c r="BD1236" s="598" t="str">
        <f t="shared" si="498"/>
        <v/>
      </c>
      <c r="BE1236" s="269"/>
      <c r="BF1236" s="598" t="str">
        <f t="shared" si="499"/>
        <v/>
      </c>
      <c r="BG1236" s="598" t="str">
        <f t="shared" si="499"/>
        <v/>
      </c>
      <c r="BH1236" s="269"/>
      <c r="BI1236" s="598" t="str">
        <f t="shared" si="500"/>
        <v/>
      </c>
      <c r="BJ1236" s="598" t="str">
        <f t="shared" si="500"/>
        <v/>
      </c>
      <c r="BK1236" s="269"/>
      <c r="BL1236" s="598" t="str">
        <f t="shared" si="501"/>
        <v/>
      </c>
      <c r="BM1236" s="598" t="str">
        <f t="shared" si="501"/>
        <v/>
      </c>
      <c r="BN1236" s="269"/>
      <c r="BO1236" s="598" t="str">
        <f t="shared" si="502"/>
        <v/>
      </c>
      <c r="BP1236" s="598" t="str">
        <f t="shared" si="502"/>
        <v/>
      </c>
      <c r="BQ1236" s="269"/>
      <c r="BR1236" s="598" t="str">
        <f t="shared" si="503"/>
        <v/>
      </c>
      <c r="BS1236" s="598" t="str">
        <f t="shared" si="503"/>
        <v/>
      </c>
      <c r="BT1236" s="269"/>
      <c r="BU1236" s="598" t="str">
        <f t="shared" si="504"/>
        <v/>
      </c>
      <c r="BV1236" s="598" t="str">
        <f t="shared" si="504"/>
        <v/>
      </c>
      <c r="BW1236" s="269"/>
      <c r="BX1236" s="481"/>
    </row>
    <row r="1237" spans="1:76" s="2" customFormat="1" ht="14">
      <c r="A1237" s="159">
        <v>14</v>
      </c>
      <c r="B1237" s="301" t="str">
        <f t="shared" si="508"/>
        <v xml:space="preserve">: </v>
      </c>
      <c r="C1237" s="169"/>
      <c r="D1237" s="169"/>
      <c r="E1237" s="169"/>
      <c r="F1237" s="169"/>
      <c r="G1237" s="161"/>
      <c r="H1237" s="162"/>
      <c r="I1237" s="162"/>
      <c r="J1237" s="170"/>
      <c r="K1237" s="170"/>
      <c r="L1237" s="170"/>
      <c r="M1237" s="664"/>
      <c r="N1237" s="163"/>
      <c r="O1237" s="163"/>
      <c r="P1237" s="165"/>
      <c r="Q1237" s="365"/>
      <c r="R1237" s="259" t="str">
        <f t="shared" si="505"/>
        <v/>
      </c>
      <c r="S1237" s="260" t="str">
        <f>IF(R1237="","",IF(R1252="Y",T1237,IF(R1237&gt;=R1244-$AA$35*R1248,IF(R1237&lt;=R1244+$AA$35*R1248,R1237,""),"")))</f>
        <v/>
      </c>
      <c r="T1237" s="259" t="str">
        <f t="shared" si="506"/>
        <v/>
      </c>
      <c r="U1237" s="259" t="str">
        <f t="shared" si="495"/>
        <v/>
      </c>
      <c r="V1237" s="39"/>
      <c r="W1237" s="39"/>
      <c r="Y1237" s="526"/>
      <c r="Z1237" s="5"/>
      <c r="AA1237" s="5"/>
      <c r="AB1237" s="5"/>
      <c r="AC1237" s="5"/>
      <c r="AD1237" s="5"/>
      <c r="AE1237" s="5"/>
      <c r="AF1237" s="5"/>
      <c r="AG1237" s="5"/>
      <c r="AH1237" s="5"/>
      <c r="AI1237" s="5"/>
      <c r="AJ1237" s="5"/>
      <c r="AK1237" s="5"/>
      <c r="AL1237" s="5"/>
      <c r="AM1237" s="5"/>
      <c r="AN1237" s="5"/>
      <c r="AO1237" s="481"/>
      <c r="AP1237" s="269"/>
      <c r="AQ1237" s="269"/>
      <c r="AR1237" s="600"/>
      <c r="AS1237" s="269"/>
      <c r="AT1237" s="598" t="str">
        <f t="shared" si="507"/>
        <v/>
      </c>
      <c r="AU1237" s="598" t="str">
        <f t="shared" si="507"/>
        <v/>
      </c>
      <c r="AV1237" s="269"/>
      <c r="AW1237" s="598" t="str">
        <f t="shared" si="496"/>
        <v/>
      </c>
      <c r="AX1237" s="598" t="str">
        <f t="shared" si="496"/>
        <v/>
      </c>
      <c r="AY1237" s="269"/>
      <c r="AZ1237" s="598" t="str">
        <f t="shared" si="497"/>
        <v/>
      </c>
      <c r="BA1237" s="598" t="str">
        <f t="shared" si="497"/>
        <v/>
      </c>
      <c r="BB1237" s="269"/>
      <c r="BC1237" s="598" t="str">
        <f t="shared" si="498"/>
        <v/>
      </c>
      <c r="BD1237" s="598" t="str">
        <f t="shared" si="498"/>
        <v/>
      </c>
      <c r="BE1237" s="269"/>
      <c r="BF1237" s="598" t="str">
        <f t="shared" si="499"/>
        <v/>
      </c>
      <c r="BG1237" s="598" t="str">
        <f t="shared" si="499"/>
        <v/>
      </c>
      <c r="BH1237" s="269"/>
      <c r="BI1237" s="598" t="str">
        <f t="shared" si="500"/>
        <v/>
      </c>
      <c r="BJ1237" s="598" t="str">
        <f t="shared" si="500"/>
        <v/>
      </c>
      <c r="BK1237" s="269"/>
      <c r="BL1237" s="598" t="str">
        <f t="shared" si="501"/>
        <v/>
      </c>
      <c r="BM1237" s="598" t="str">
        <f t="shared" si="501"/>
        <v/>
      </c>
      <c r="BN1237" s="269"/>
      <c r="BO1237" s="598" t="str">
        <f t="shared" si="502"/>
        <v/>
      </c>
      <c r="BP1237" s="598" t="str">
        <f t="shared" si="502"/>
        <v/>
      </c>
      <c r="BQ1237" s="269"/>
      <c r="BR1237" s="598" t="str">
        <f t="shared" si="503"/>
        <v/>
      </c>
      <c r="BS1237" s="598" t="str">
        <f t="shared" si="503"/>
        <v/>
      </c>
      <c r="BT1237" s="269"/>
      <c r="BU1237" s="598" t="str">
        <f t="shared" si="504"/>
        <v/>
      </c>
      <c r="BV1237" s="598" t="str">
        <f t="shared" si="504"/>
        <v/>
      </c>
      <c r="BW1237" s="269"/>
      <c r="BX1237" s="481"/>
    </row>
    <row r="1238" spans="1:76" s="2" customFormat="1" ht="14">
      <c r="A1238" s="159">
        <v>15</v>
      </c>
      <c r="B1238" s="301" t="str">
        <f t="shared" si="508"/>
        <v xml:space="preserve">: </v>
      </c>
      <c r="C1238" s="169"/>
      <c r="D1238" s="169"/>
      <c r="E1238" s="169"/>
      <c r="F1238" s="169"/>
      <c r="G1238" s="161"/>
      <c r="H1238" s="162"/>
      <c r="I1238" s="162"/>
      <c r="J1238" s="170"/>
      <c r="K1238" s="170"/>
      <c r="L1238" s="170"/>
      <c r="M1238" s="664"/>
      <c r="N1238" s="163"/>
      <c r="O1238" s="163"/>
      <c r="P1238" s="165"/>
      <c r="Q1238" s="365"/>
      <c r="R1238" s="259" t="str">
        <f t="shared" si="505"/>
        <v/>
      </c>
      <c r="S1238" s="260" t="str">
        <f>IF(R1238="","",IF(R1252="Y",T1238,IF(R1238&gt;=R1244-$AA$35*R1248,IF(R1238&lt;=R1244+$AA$35*R1248,R1238,""),"")))</f>
        <v/>
      </c>
      <c r="T1238" s="259" t="str">
        <f t="shared" si="506"/>
        <v/>
      </c>
      <c r="U1238" s="259" t="str">
        <f t="shared" si="495"/>
        <v/>
      </c>
      <c r="V1238" s="39"/>
      <c r="W1238" s="39"/>
      <c r="Y1238" s="526"/>
      <c r="Z1238" s="5"/>
      <c r="AA1238" s="5"/>
      <c r="AB1238" s="5"/>
      <c r="AC1238" s="5"/>
      <c r="AD1238" s="5"/>
      <c r="AE1238" s="5"/>
      <c r="AF1238" s="5"/>
      <c r="AG1238" s="5"/>
      <c r="AH1238" s="5"/>
      <c r="AI1238" s="5"/>
      <c r="AJ1238" s="5"/>
      <c r="AK1238" s="5"/>
      <c r="AL1238" s="5"/>
      <c r="AM1238" s="5"/>
      <c r="AN1238" s="5"/>
      <c r="AO1238" s="481"/>
      <c r="AP1238" s="269"/>
      <c r="AQ1238" s="269"/>
      <c r="AR1238" s="600"/>
      <c r="AS1238" s="269"/>
      <c r="AT1238" s="598" t="str">
        <f t="shared" si="507"/>
        <v/>
      </c>
      <c r="AU1238" s="598" t="str">
        <f t="shared" si="507"/>
        <v/>
      </c>
      <c r="AV1238" s="269"/>
      <c r="AW1238" s="598" t="str">
        <f t="shared" si="496"/>
        <v/>
      </c>
      <c r="AX1238" s="598" t="str">
        <f t="shared" si="496"/>
        <v/>
      </c>
      <c r="AY1238" s="269"/>
      <c r="AZ1238" s="598" t="str">
        <f t="shared" si="497"/>
        <v/>
      </c>
      <c r="BA1238" s="598" t="str">
        <f t="shared" si="497"/>
        <v/>
      </c>
      <c r="BB1238" s="269"/>
      <c r="BC1238" s="598" t="str">
        <f t="shared" si="498"/>
        <v/>
      </c>
      <c r="BD1238" s="598" t="str">
        <f t="shared" si="498"/>
        <v/>
      </c>
      <c r="BE1238" s="269"/>
      <c r="BF1238" s="598" t="str">
        <f t="shared" si="499"/>
        <v/>
      </c>
      <c r="BG1238" s="598" t="str">
        <f t="shared" si="499"/>
        <v/>
      </c>
      <c r="BH1238" s="269"/>
      <c r="BI1238" s="598" t="str">
        <f t="shared" si="500"/>
        <v/>
      </c>
      <c r="BJ1238" s="598" t="str">
        <f t="shared" si="500"/>
        <v/>
      </c>
      <c r="BK1238" s="269"/>
      <c r="BL1238" s="598" t="str">
        <f t="shared" si="501"/>
        <v/>
      </c>
      <c r="BM1238" s="598" t="str">
        <f t="shared" si="501"/>
        <v/>
      </c>
      <c r="BN1238" s="269"/>
      <c r="BO1238" s="598" t="str">
        <f t="shared" si="502"/>
        <v/>
      </c>
      <c r="BP1238" s="598" t="str">
        <f t="shared" si="502"/>
        <v/>
      </c>
      <c r="BQ1238" s="269"/>
      <c r="BR1238" s="598" t="str">
        <f t="shared" si="503"/>
        <v/>
      </c>
      <c r="BS1238" s="598" t="str">
        <f t="shared" si="503"/>
        <v/>
      </c>
      <c r="BT1238" s="269"/>
      <c r="BU1238" s="598" t="str">
        <f t="shared" si="504"/>
        <v/>
      </c>
      <c r="BV1238" s="598" t="str">
        <f t="shared" si="504"/>
        <v/>
      </c>
      <c r="BW1238" s="269"/>
      <c r="BX1238" s="481"/>
    </row>
    <row r="1239" spans="1:76" s="2" customFormat="1" ht="14">
      <c r="A1239" s="159">
        <v>16</v>
      </c>
      <c r="B1239" s="301" t="str">
        <f t="shared" si="508"/>
        <v xml:space="preserve">: </v>
      </c>
      <c r="C1239" s="169"/>
      <c r="D1239" s="169"/>
      <c r="E1239" s="169"/>
      <c r="F1239" s="169"/>
      <c r="G1239" s="161"/>
      <c r="H1239" s="162"/>
      <c r="I1239" s="162"/>
      <c r="J1239" s="170"/>
      <c r="K1239" s="170"/>
      <c r="L1239" s="170"/>
      <c r="M1239" s="664"/>
      <c r="N1239" s="163"/>
      <c r="O1239" s="163"/>
      <c r="P1239" s="165"/>
      <c r="Q1239" s="365"/>
      <c r="R1239" s="259" t="str">
        <f t="shared" si="505"/>
        <v/>
      </c>
      <c r="S1239" s="260" t="str">
        <f>IF(R1239="","",IF(R1252="Y",T1239,IF(R1239&gt;=R1244-$AA$35*R1248,IF(R1239&lt;=R1244+$AA$35*R1248,R1239,""),"")))</f>
        <v/>
      </c>
      <c r="T1239" s="259" t="str">
        <f t="shared" si="506"/>
        <v/>
      </c>
      <c r="U1239" s="259" t="str">
        <f t="shared" si="495"/>
        <v/>
      </c>
      <c r="V1239" s="39"/>
      <c r="W1239" s="39"/>
      <c r="Y1239" s="526"/>
      <c r="Z1239" s="5"/>
      <c r="AA1239" s="5"/>
      <c r="AB1239" s="5"/>
      <c r="AC1239" s="5"/>
      <c r="AD1239" s="5"/>
      <c r="AE1239" s="5"/>
      <c r="AF1239" s="5"/>
      <c r="AG1239" s="5"/>
      <c r="AH1239" s="5"/>
      <c r="AI1239" s="5"/>
      <c r="AJ1239" s="5"/>
      <c r="AK1239" s="5"/>
      <c r="AL1239" s="5"/>
      <c r="AM1239" s="5"/>
      <c r="AN1239" s="5"/>
      <c r="AO1239" s="481"/>
      <c r="AP1239" s="269"/>
      <c r="AQ1239" s="269"/>
      <c r="AR1239" s="600"/>
      <c r="AS1239" s="269"/>
      <c r="AT1239" s="598" t="str">
        <f t="shared" si="507"/>
        <v/>
      </c>
      <c r="AU1239" s="598" t="str">
        <f t="shared" si="507"/>
        <v/>
      </c>
      <c r="AV1239" s="269"/>
      <c r="AW1239" s="598" t="str">
        <f t="shared" si="496"/>
        <v/>
      </c>
      <c r="AX1239" s="598" t="str">
        <f t="shared" si="496"/>
        <v/>
      </c>
      <c r="AY1239" s="269"/>
      <c r="AZ1239" s="598" t="str">
        <f t="shared" si="497"/>
        <v/>
      </c>
      <c r="BA1239" s="598" t="str">
        <f t="shared" si="497"/>
        <v/>
      </c>
      <c r="BB1239" s="269"/>
      <c r="BC1239" s="598" t="str">
        <f t="shared" si="498"/>
        <v/>
      </c>
      <c r="BD1239" s="598" t="str">
        <f t="shared" si="498"/>
        <v/>
      </c>
      <c r="BE1239" s="269"/>
      <c r="BF1239" s="598" t="str">
        <f t="shared" si="499"/>
        <v/>
      </c>
      <c r="BG1239" s="598" t="str">
        <f t="shared" si="499"/>
        <v/>
      </c>
      <c r="BH1239" s="269"/>
      <c r="BI1239" s="598" t="str">
        <f t="shared" si="500"/>
        <v/>
      </c>
      <c r="BJ1239" s="598" t="str">
        <f t="shared" si="500"/>
        <v/>
      </c>
      <c r="BK1239" s="269"/>
      <c r="BL1239" s="598" t="str">
        <f t="shared" si="501"/>
        <v/>
      </c>
      <c r="BM1239" s="598" t="str">
        <f t="shared" si="501"/>
        <v/>
      </c>
      <c r="BN1239" s="269"/>
      <c r="BO1239" s="598" t="str">
        <f t="shared" si="502"/>
        <v/>
      </c>
      <c r="BP1239" s="598" t="str">
        <f t="shared" si="502"/>
        <v/>
      </c>
      <c r="BQ1239" s="269"/>
      <c r="BR1239" s="598" t="str">
        <f t="shared" si="503"/>
        <v/>
      </c>
      <c r="BS1239" s="598" t="str">
        <f t="shared" si="503"/>
        <v/>
      </c>
      <c r="BT1239" s="269"/>
      <c r="BU1239" s="598" t="str">
        <f t="shared" si="504"/>
        <v/>
      </c>
      <c r="BV1239" s="598" t="str">
        <f t="shared" si="504"/>
        <v/>
      </c>
      <c r="BW1239" s="269"/>
      <c r="BX1239" s="481"/>
    </row>
    <row r="1240" spans="1:76" s="2" customFormat="1" ht="14">
      <c r="A1240" s="159">
        <v>17</v>
      </c>
      <c r="B1240" s="301" t="str">
        <f t="shared" si="508"/>
        <v xml:space="preserve">: </v>
      </c>
      <c r="C1240" s="168"/>
      <c r="D1240" s="162"/>
      <c r="E1240" s="162"/>
      <c r="F1240" s="169"/>
      <c r="G1240" s="161"/>
      <c r="H1240" s="162"/>
      <c r="I1240" s="162"/>
      <c r="J1240" s="170"/>
      <c r="K1240" s="170"/>
      <c r="L1240" s="170"/>
      <c r="M1240" s="664"/>
      <c r="N1240" s="163"/>
      <c r="O1240" s="163"/>
      <c r="P1240" s="165"/>
      <c r="Q1240" s="365"/>
      <c r="R1240" s="259" t="str">
        <f t="shared" si="505"/>
        <v/>
      </c>
      <c r="S1240" s="260" t="str">
        <f>IF(R1240="","",IF(R1252="Y",T1240,IF(R1240&gt;=R1244-$AA$35*R1248,IF(R1240&lt;=R1244+$AA$35*R1248,R1240,""),"")))</f>
        <v/>
      </c>
      <c r="T1240" s="259" t="str">
        <f t="shared" si="506"/>
        <v/>
      </c>
      <c r="U1240" s="259" t="str">
        <f t="shared" si="495"/>
        <v/>
      </c>
      <c r="V1240" s="39"/>
      <c r="W1240" s="39"/>
      <c r="Y1240" s="526"/>
      <c r="Z1240" s="5"/>
      <c r="AA1240" s="5"/>
      <c r="AB1240" s="5"/>
      <c r="AC1240" s="5"/>
      <c r="AD1240" s="5"/>
      <c r="AE1240" s="5"/>
      <c r="AF1240" s="5"/>
      <c r="AG1240" s="5"/>
      <c r="AH1240" s="5"/>
      <c r="AI1240" s="5"/>
      <c r="AJ1240" s="5"/>
      <c r="AK1240" s="5"/>
      <c r="AL1240" s="5"/>
      <c r="AM1240" s="5"/>
      <c r="AN1240" s="5"/>
      <c r="AO1240" s="481"/>
      <c r="AP1240" s="269"/>
      <c r="AQ1240" s="269"/>
      <c r="AR1240" s="600"/>
      <c r="AS1240" s="269"/>
      <c r="AT1240" s="598" t="str">
        <f t="shared" si="507"/>
        <v/>
      </c>
      <c r="AU1240" s="598" t="str">
        <f t="shared" si="507"/>
        <v/>
      </c>
      <c r="AV1240" s="269"/>
      <c r="AW1240" s="598" t="str">
        <f t="shared" si="496"/>
        <v/>
      </c>
      <c r="AX1240" s="598" t="str">
        <f t="shared" si="496"/>
        <v/>
      </c>
      <c r="AY1240" s="269"/>
      <c r="AZ1240" s="598" t="str">
        <f t="shared" si="497"/>
        <v/>
      </c>
      <c r="BA1240" s="598" t="str">
        <f t="shared" si="497"/>
        <v/>
      </c>
      <c r="BB1240" s="269"/>
      <c r="BC1240" s="598" t="str">
        <f t="shared" si="498"/>
        <v/>
      </c>
      <c r="BD1240" s="598" t="str">
        <f t="shared" si="498"/>
        <v/>
      </c>
      <c r="BE1240" s="269"/>
      <c r="BF1240" s="598" t="str">
        <f t="shared" si="499"/>
        <v/>
      </c>
      <c r="BG1240" s="598" t="str">
        <f t="shared" si="499"/>
        <v/>
      </c>
      <c r="BH1240" s="269"/>
      <c r="BI1240" s="598" t="str">
        <f t="shared" si="500"/>
        <v/>
      </c>
      <c r="BJ1240" s="598" t="str">
        <f t="shared" si="500"/>
        <v/>
      </c>
      <c r="BK1240" s="269"/>
      <c r="BL1240" s="598" t="str">
        <f t="shared" si="501"/>
        <v/>
      </c>
      <c r="BM1240" s="598" t="str">
        <f t="shared" si="501"/>
        <v/>
      </c>
      <c r="BN1240" s="269"/>
      <c r="BO1240" s="598" t="str">
        <f t="shared" si="502"/>
        <v/>
      </c>
      <c r="BP1240" s="598" t="str">
        <f t="shared" si="502"/>
        <v/>
      </c>
      <c r="BQ1240" s="269"/>
      <c r="BR1240" s="598" t="str">
        <f t="shared" si="503"/>
        <v/>
      </c>
      <c r="BS1240" s="598" t="str">
        <f t="shared" si="503"/>
        <v/>
      </c>
      <c r="BT1240" s="269"/>
      <c r="BU1240" s="598" t="str">
        <f t="shared" si="504"/>
        <v/>
      </c>
      <c r="BV1240" s="598" t="str">
        <f t="shared" si="504"/>
        <v/>
      </c>
      <c r="BW1240" s="269"/>
      <c r="BX1240" s="481"/>
    </row>
    <row r="1241" spans="1:76" s="2" customFormat="1" ht="14">
      <c r="A1241" s="159">
        <v>18</v>
      </c>
      <c r="B1241" s="301" t="str">
        <f t="shared" si="508"/>
        <v xml:space="preserve">: </v>
      </c>
      <c r="C1241" s="168"/>
      <c r="D1241" s="162"/>
      <c r="E1241" s="162"/>
      <c r="F1241" s="169"/>
      <c r="G1241" s="161"/>
      <c r="H1241" s="162"/>
      <c r="I1241" s="162"/>
      <c r="J1241" s="170"/>
      <c r="K1241" s="170"/>
      <c r="L1241" s="170"/>
      <c r="M1241" s="664"/>
      <c r="N1241" s="163"/>
      <c r="O1241" s="163"/>
      <c r="P1241" s="165"/>
      <c r="Q1241" s="365"/>
      <c r="R1241" s="259" t="str">
        <f t="shared" si="505"/>
        <v/>
      </c>
      <c r="S1241" s="260" t="str">
        <f>IF(R1241="","",IF(R1252="Y",T1241,IF(R1241&gt;=R1244-$AA$35*R1248,IF(R1241&lt;=R1244+$AA$35*R1248,R1241,""),"")))</f>
        <v/>
      </c>
      <c r="T1241" s="259" t="str">
        <f t="shared" si="506"/>
        <v/>
      </c>
      <c r="U1241" s="259" t="str">
        <f t="shared" si="495"/>
        <v/>
      </c>
      <c r="V1241" s="39"/>
      <c r="W1241" s="39"/>
      <c r="Y1241" s="526"/>
      <c r="Z1241" s="5"/>
      <c r="AA1241" s="5"/>
      <c r="AB1241" s="5"/>
      <c r="AC1241" s="5"/>
      <c r="AD1241" s="5"/>
      <c r="AE1241" s="5"/>
      <c r="AF1241" s="5"/>
      <c r="AG1241" s="5"/>
      <c r="AH1241" s="5"/>
      <c r="AI1241" s="5"/>
      <c r="AJ1241" s="5"/>
      <c r="AK1241" s="5"/>
      <c r="AL1241" s="5"/>
      <c r="AM1241" s="5"/>
      <c r="AN1241" s="5"/>
      <c r="AO1241" s="481"/>
      <c r="AP1241" s="269"/>
      <c r="AQ1241" s="269"/>
      <c r="AR1241" s="600"/>
      <c r="AS1241" s="269"/>
      <c r="AT1241" s="598" t="str">
        <f t="shared" si="507"/>
        <v/>
      </c>
      <c r="AU1241" s="598" t="str">
        <f t="shared" si="507"/>
        <v/>
      </c>
      <c r="AV1241" s="269"/>
      <c r="AW1241" s="598" t="str">
        <f t="shared" si="496"/>
        <v/>
      </c>
      <c r="AX1241" s="598" t="str">
        <f t="shared" si="496"/>
        <v/>
      </c>
      <c r="AY1241" s="269"/>
      <c r="AZ1241" s="598" t="str">
        <f t="shared" si="497"/>
        <v/>
      </c>
      <c r="BA1241" s="598" t="str">
        <f t="shared" si="497"/>
        <v/>
      </c>
      <c r="BB1241" s="269"/>
      <c r="BC1241" s="598" t="str">
        <f t="shared" si="498"/>
        <v/>
      </c>
      <c r="BD1241" s="598" t="str">
        <f t="shared" si="498"/>
        <v/>
      </c>
      <c r="BE1241" s="269"/>
      <c r="BF1241" s="598" t="str">
        <f t="shared" si="499"/>
        <v/>
      </c>
      <c r="BG1241" s="598" t="str">
        <f t="shared" si="499"/>
        <v/>
      </c>
      <c r="BH1241" s="269"/>
      <c r="BI1241" s="598" t="str">
        <f t="shared" si="500"/>
        <v/>
      </c>
      <c r="BJ1241" s="598" t="str">
        <f t="shared" si="500"/>
        <v/>
      </c>
      <c r="BK1241" s="269"/>
      <c r="BL1241" s="598" t="str">
        <f t="shared" si="501"/>
        <v/>
      </c>
      <c r="BM1241" s="598" t="str">
        <f t="shared" si="501"/>
        <v/>
      </c>
      <c r="BN1241" s="269"/>
      <c r="BO1241" s="598" t="str">
        <f t="shared" si="502"/>
        <v/>
      </c>
      <c r="BP1241" s="598" t="str">
        <f t="shared" si="502"/>
        <v/>
      </c>
      <c r="BQ1241" s="269"/>
      <c r="BR1241" s="598" t="str">
        <f t="shared" si="503"/>
        <v/>
      </c>
      <c r="BS1241" s="598" t="str">
        <f t="shared" si="503"/>
        <v/>
      </c>
      <c r="BT1241" s="269"/>
      <c r="BU1241" s="598" t="str">
        <f t="shared" si="504"/>
        <v/>
      </c>
      <c r="BV1241" s="598" t="str">
        <f t="shared" si="504"/>
        <v/>
      </c>
      <c r="BW1241" s="269"/>
      <c r="BX1241" s="481"/>
    </row>
    <row r="1242" spans="1:76" s="2" customFormat="1" ht="14">
      <c r="A1242" s="159">
        <v>19</v>
      </c>
      <c r="B1242" s="301" t="str">
        <f t="shared" si="508"/>
        <v xml:space="preserve">: </v>
      </c>
      <c r="C1242" s="168"/>
      <c r="D1242" s="162"/>
      <c r="E1242" s="162"/>
      <c r="F1242" s="169"/>
      <c r="G1242" s="161"/>
      <c r="H1242" s="162"/>
      <c r="I1242" s="162"/>
      <c r="J1242" s="170"/>
      <c r="K1242" s="170"/>
      <c r="L1242" s="170"/>
      <c r="M1242" s="664"/>
      <c r="N1242" s="163"/>
      <c r="O1242" s="163"/>
      <c r="P1242" s="165"/>
      <c r="Q1242" s="365"/>
      <c r="R1242" s="259" t="str">
        <f t="shared" si="505"/>
        <v/>
      </c>
      <c r="S1242" s="260" t="str">
        <f>IF(R1242="","",IF(R1252="Y",T1242,IF(R1242&gt;=R1244-$AA$35*R1248,IF(R1242&lt;=R1244+$AA$35*R1248,R1242,""),"")))</f>
        <v/>
      </c>
      <c r="T1242" s="259" t="str">
        <f t="shared" si="506"/>
        <v/>
      </c>
      <c r="U1242" s="259" t="str">
        <f t="shared" si="495"/>
        <v/>
      </c>
      <c r="V1242" s="39"/>
      <c r="W1242" s="39"/>
      <c r="Y1242" s="526"/>
      <c r="Z1242" s="5"/>
      <c r="AA1242" s="5"/>
      <c r="AB1242" s="5"/>
      <c r="AC1242" s="5"/>
      <c r="AD1242" s="5"/>
      <c r="AE1242" s="5"/>
      <c r="AF1242" s="5"/>
      <c r="AG1242" s="5"/>
      <c r="AH1242" s="5"/>
      <c r="AI1242" s="5"/>
      <c r="AJ1242" s="5"/>
      <c r="AK1242" s="5"/>
      <c r="AL1242" s="5"/>
      <c r="AM1242" s="5"/>
      <c r="AN1242" s="5"/>
      <c r="AO1242" s="481"/>
      <c r="AP1242" s="269"/>
      <c r="AQ1242" s="269"/>
      <c r="AR1242" s="600"/>
      <c r="AS1242" s="269"/>
      <c r="AT1242" s="598" t="str">
        <f t="shared" si="507"/>
        <v/>
      </c>
      <c r="AU1242" s="598" t="str">
        <f t="shared" si="507"/>
        <v/>
      </c>
      <c r="AV1242" s="269"/>
      <c r="AW1242" s="598" t="str">
        <f t="shared" si="496"/>
        <v/>
      </c>
      <c r="AX1242" s="598" t="str">
        <f t="shared" si="496"/>
        <v/>
      </c>
      <c r="AY1242" s="269"/>
      <c r="AZ1242" s="598" t="str">
        <f t="shared" si="497"/>
        <v/>
      </c>
      <c r="BA1242" s="598" t="str">
        <f t="shared" si="497"/>
        <v/>
      </c>
      <c r="BB1242" s="269"/>
      <c r="BC1242" s="598" t="str">
        <f t="shared" si="498"/>
        <v/>
      </c>
      <c r="BD1242" s="598" t="str">
        <f t="shared" si="498"/>
        <v/>
      </c>
      <c r="BE1242" s="269"/>
      <c r="BF1242" s="598" t="str">
        <f t="shared" si="499"/>
        <v/>
      </c>
      <c r="BG1242" s="598" t="str">
        <f t="shared" si="499"/>
        <v/>
      </c>
      <c r="BH1242" s="269"/>
      <c r="BI1242" s="598" t="str">
        <f t="shared" si="500"/>
        <v/>
      </c>
      <c r="BJ1242" s="598" t="str">
        <f t="shared" si="500"/>
        <v/>
      </c>
      <c r="BK1242" s="269"/>
      <c r="BL1242" s="598" t="str">
        <f t="shared" si="501"/>
        <v/>
      </c>
      <c r="BM1242" s="598" t="str">
        <f t="shared" si="501"/>
        <v/>
      </c>
      <c r="BN1242" s="269"/>
      <c r="BO1242" s="598" t="str">
        <f t="shared" si="502"/>
        <v/>
      </c>
      <c r="BP1242" s="598" t="str">
        <f t="shared" si="502"/>
        <v/>
      </c>
      <c r="BQ1242" s="269"/>
      <c r="BR1242" s="598" t="str">
        <f t="shared" si="503"/>
        <v/>
      </c>
      <c r="BS1242" s="598" t="str">
        <f t="shared" si="503"/>
        <v/>
      </c>
      <c r="BT1242" s="269"/>
      <c r="BU1242" s="598" t="str">
        <f t="shared" si="504"/>
        <v/>
      </c>
      <c r="BV1242" s="598" t="str">
        <f t="shared" si="504"/>
        <v/>
      </c>
      <c r="BW1242" s="269"/>
      <c r="BX1242" s="481"/>
    </row>
    <row r="1243" spans="1:76" s="2" customFormat="1" ht="14">
      <c r="A1243" s="159">
        <v>20</v>
      </c>
      <c r="B1243" s="301" t="str">
        <f t="shared" si="508"/>
        <v xml:space="preserve">: </v>
      </c>
      <c r="C1243" s="168"/>
      <c r="D1243" s="162"/>
      <c r="E1243" s="162"/>
      <c r="F1243" s="169"/>
      <c r="G1243" s="161"/>
      <c r="H1243" s="162"/>
      <c r="I1243" s="162"/>
      <c r="J1243" s="170"/>
      <c r="K1243" s="170"/>
      <c r="L1243" s="170"/>
      <c r="M1243" s="664"/>
      <c r="N1243" s="163"/>
      <c r="O1243" s="163"/>
      <c r="P1243" s="165"/>
      <c r="Q1243" s="365"/>
      <c r="R1243" s="259" t="str">
        <f t="shared" si="505"/>
        <v/>
      </c>
      <c r="S1243" s="260" t="str">
        <f>IF(R1243="","",IF(R1252="Y",T1243,IF(R1243&gt;=R1244-$AA$35*R1248,IF(R1243&lt;=R1244+$AA$35*R1248,R1243,""),"")))</f>
        <v/>
      </c>
      <c r="T1243" s="259" t="str">
        <f t="shared" si="506"/>
        <v/>
      </c>
      <c r="U1243" s="259" t="str">
        <f t="shared" si="495"/>
        <v/>
      </c>
      <c r="V1243" s="39"/>
      <c r="W1243" s="39"/>
      <c r="Y1243" s="526"/>
      <c r="Z1243" s="5"/>
      <c r="AA1243" s="5"/>
      <c r="AB1243" s="5"/>
      <c r="AC1243" s="5"/>
      <c r="AD1243" s="5"/>
      <c r="AE1243" s="5"/>
      <c r="AF1243" s="5"/>
      <c r="AG1243" s="5"/>
      <c r="AH1243" s="5"/>
      <c r="AI1243" s="5"/>
      <c r="AJ1243" s="5"/>
      <c r="AK1243" s="5"/>
      <c r="AL1243" s="5"/>
      <c r="AM1243" s="5"/>
      <c r="AN1243" s="5"/>
      <c r="AO1243" s="481"/>
      <c r="AP1243" s="269"/>
      <c r="AQ1243" s="269"/>
      <c r="AR1243" s="600"/>
      <c r="AS1243" s="269"/>
      <c r="AT1243" s="598" t="str">
        <f t="shared" si="507"/>
        <v/>
      </c>
      <c r="AU1243" s="598" t="str">
        <f t="shared" si="507"/>
        <v/>
      </c>
      <c r="AV1243" s="269"/>
      <c r="AW1243" s="598" t="str">
        <f t="shared" si="496"/>
        <v/>
      </c>
      <c r="AX1243" s="598" t="str">
        <f t="shared" si="496"/>
        <v/>
      </c>
      <c r="AY1243" s="269"/>
      <c r="AZ1243" s="598" t="str">
        <f t="shared" si="497"/>
        <v/>
      </c>
      <c r="BA1243" s="598" t="str">
        <f t="shared" si="497"/>
        <v/>
      </c>
      <c r="BB1243" s="269"/>
      <c r="BC1243" s="598" t="str">
        <f t="shared" si="498"/>
        <v/>
      </c>
      <c r="BD1243" s="598" t="str">
        <f t="shared" si="498"/>
        <v/>
      </c>
      <c r="BE1243" s="269"/>
      <c r="BF1243" s="598" t="str">
        <f t="shared" si="499"/>
        <v/>
      </c>
      <c r="BG1243" s="598" t="str">
        <f t="shared" si="499"/>
        <v/>
      </c>
      <c r="BH1243" s="269"/>
      <c r="BI1243" s="598" t="str">
        <f t="shared" si="500"/>
        <v/>
      </c>
      <c r="BJ1243" s="598" t="str">
        <f t="shared" si="500"/>
        <v/>
      </c>
      <c r="BK1243" s="269"/>
      <c r="BL1243" s="598" t="str">
        <f t="shared" si="501"/>
        <v/>
      </c>
      <c r="BM1243" s="598" t="str">
        <f t="shared" si="501"/>
        <v/>
      </c>
      <c r="BN1243" s="269"/>
      <c r="BO1243" s="598" t="str">
        <f t="shared" si="502"/>
        <v/>
      </c>
      <c r="BP1243" s="598" t="str">
        <f t="shared" si="502"/>
        <v/>
      </c>
      <c r="BQ1243" s="269"/>
      <c r="BR1243" s="598" t="str">
        <f t="shared" si="503"/>
        <v/>
      </c>
      <c r="BS1243" s="598" t="str">
        <f t="shared" si="503"/>
        <v/>
      </c>
      <c r="BT1243" s="269"/>
      <c r="BU1243" s="598" t="str">
        <f t="shared" si="504"/>
        <v/>
      </c>
      <c r="BV1243" s="598" t="str">
        <f t="shared" si="504"/>
        <v/>
      </c>
      <c r="BW1243" s="269"/>
      <c r="BX1243" s="481"/>
    </row>
    <row r="1244" spans="1:76" s="2" customFormat="1" ht="14">
      <c r="A1244" s="172"/>
      <c r="B1244" s="302" t="s">
        <v>159</v>
      </c>
      <c r="C1244" s="173"/>
      <c r="D1244" s="173"/>
      <c r="E1244" s="173"/>
      <c r="F1244" s="173"/>
      <c r="H1244" s="39"/>
      <c r="I1244" s="175"/>
      <c r="J1244" s="174"/>
      <c r="K1244" s="174"/>
      <c r="L1244" s="174" t="s">
        <v>99</v>
      </c>
      <c r="M1244" s="174"/>
      <c r="N1244" s="174"/>
      <c r="O1244" s="165"/>
      <c r="P1244" s="165"/>
      <c r="Q1244" s="175" t="s">
        <v>31</v>
      </c>
      <c r="R1244" s="261" t="e">
        <f>AVERAGE(R1224:R1243)</f>
        <v>#DIV/0!</v>
      </c>
      <c r="S1244" s="261" t="e">
        <f>IF(R1252="Y",SUM(S1224:S1243)/SUM(N1224:N1243),AVERAGE(S1224:S1243))</f>
        <v>#DIV/0!</v>
      </c>
      <c r="T1244" s="262" t="e">
        <f>SUM(T1224:T1243)/SUM(N1224:N1243)</f>
        <v>#DIV/0!</v>
      </c>
      <c r="U1244" s="269"/>
      <c r="V1244" s="39"/>
      <c r="W1244" s="39"/>
      <c r="Y1244" s="601"/>
      <c r="Z1244" s="5"/>
      <c r="AA1244" s="5"/>
      <c r="AB1244" s="5"/>
      <c r="AC1244" s="5"/>
      <c r="AD1244" s="5"/>
      <c r="AE1244" s="5"/>
      <c r="AF1244" s="5"/>
      <c r="AG1244" s="5"/>
      <c r="AH1244" s="5"/>
      <c r="AI1244" s="5"/>
      <c r="AJ1244" s="5"/>
      <c r="AK1244" s="5"/>
      <c r="AL1244" s="5"/>
      <c r="AM1244" s="5"/>
      <c r="AN1244" s="5"/>
      <c r="AO1244" s="481"/>
      <c r="AP1244" s="269"/>
      <c r="AQ1244" s="269"/>
      <c r="AR1244" s="269"/>
      <c r="AS1244" s="602" t="s">
        <v>31</v>
      </c>
      <c r="AT1244" s="603" t="e">
        <f>AVERAGE(AT1224:AT1243)</f>
        <v>#DIV/0!</v>
      </c>
      <c r="AU1244" s="603" t="e">
        <f>SUM(AU1224:AU1243)/COUNTIF(AU1224:AU1243,"&gt;0")</f>
        <v>#DIV/0!</v>
      </c>
      <c r="AV1244" s="602"/>
      <c r="AW1244" s="603" t="e">
        <f>AVERAGE(AW1224:AW1243)</f>
        <v>#DIV/0!</v>
      </c>
      <c r="AX1244" s="603" t="e">
        <f>SUM(AX1224:AX1243)/COUNTIF(AX1224:AX1243,"&gt;0")</f>
        <v>#DIV/0!</v>
      </c>
      <c r="AY1244" s="269"/>
      <c r="AZ1244" s="603" t="e">
        <f>AVERAGE(AZ1224:AZ1243)</f>
        <v>#DIV/0!</v>
      </c>
      <c r="BA1244" s="603" t="e">
        <f>SUM(BA1224:BA1243)/COUNTIF(BA1224:BA1243,"&gt;0")</f>
        <v>#DIV/0!</v>
      </c>
      <c r="BB1244" s="269"/>
      <c r="BC1244" s="603" t="e">
        <f>AVERAGE(BC1224:BC1243)</f>
        <v>#DIV/0!</v>
      </c>
      <c r="BD1244" s="603" t="e">
        <f>SUM(BD1224:BD1243)/COUNTIF(BD1224:BD1243,"&gt;0")</f>
        <v>#DIV/0!</v>
      </c>
      <c r="BE1244" s="269"/>
      <c r="BF1244" s="603" t="e">
        <f>AVERAGE(BF1224:BF1243)</f>
        <v>#DIV/0!</v>
      </c>
      <c r="BG1244" s="603" t="e">
        <f>SUM(BG1224:BG1243)/COUNTIF(BG1224:BG1243,"&gt;0")</f>
        <v>#DIV/0!</v>
      </c>
      <c r="BH1244" s="269"/>
      <c r="BI1244" s="603" t="e">
        <f>AVERAGE(BI1224:BI1243)</f>
        <v>#DIV/0!</v>
      </c>
      <c r="BJ1244" s="603" t="e">
        <f>SUM(BJ1224:BJ1243)/COUNTIF(BJ1224:BJ1243,"&gt;0")</f>
        <v>#DIV/0!</v>
      </c>
      <c r="BK1244" s="602"/>
      <c r="BL1244" s="603" t="e">
        <f>AVERAGE(BL1224:BL1243)</f>
        <v>#DIV/0!</v>
      </c>
      <c r="BM1244" s="603" t="e">
        <f>SUM(BM1224:BM1243)/COUNTIF(BM1224:BM1243,"&gt;0")</f>
        <v>#DIV/0!</v>
      </c>
      <c r="BN1244" s="269"/>
      <c r="BO1244" s="603" t="e">
        <f>AVERAGE(BO1224:BO1243)</f>
        <v>#DIV/0!</v>
      </c>
      <c r="BP1244" s="603" t="e">
        <f>SUM(BP1224:BP1243)/COUNTIF(BP1224:BP1243,"&gt;0")</f>
        <v>#DIV/0!</v>
      </c>
      <c r="BQ1244" s="269"/>
      <c r="BR1244" s="603" t="e">
        <f>AVERAGE(BR1224:BR1243)</f>
        <v>#DIV/0!</v>
      </c>
      <c r="BS1244" s="603" t="e">
        <f>SUM(BS1224:BS1243)/COUNTIF(BS1224:BS1243,"&gt;0")</f>
        <v>#DIV/0!</v>
      </c>
      <c r="BT1244" s="269"/>
      <c r="BU1244" s="603" t="e">
        <f>AVERAGE(BU1224:BU1243)</f>
        <v>#DIV/0!</v>
      </c>
      <c r="BV1244" s="603" t="e">
        <f>SUM(BV1224:BV1243)/COUNTIF(BV1224:BV1243,"&gt;0")</f>
        <v>#DIV/0!</v>
      </c>
      <c r="BW1244" s="269"/>
      <c r="BX1244" s="481"/>
    </row>
    <row r="1245" spans="1:76" s="2" customFormat="1" ht="15">
      <c r="A1245" s="172"/>
      <c r="B1245" s="302" t="s">
        <v>160</v>
      </c>
      <c r="C1245" s="173" t="s">
        <v>112</v>
      </c>
      <c r="D1245" s="840"/>
      <c r="E1245" s="841"/>
      <c r="F1245" s="841"/>
      <c r="G1245" s="841"/>
      <c r="H1245" s="841"/>
      <c r="I1245" s="841"/>
      <c r="J1245" s="842"/>
      <c r="K1245" s="174"/>
      <c r="L1245" s="174"/>
      <c r="M1245" s="174"/>
      <c r="N1245" s="174"/>
      <c r="O1245" s="165"/>
      <c r="P1245" s="165"/>
      <c r="Q1245" s="366" t="s">
        <v>33</v>
      </c>
      <c r="R1245" s="367" t="e">
        <f>R1244+U1245*R1248</f>
        <v>#DIV/0!</v>
      </c>
      <c r="S1245" s="367" t="e">
        <f>S1244+U1245*S1248</f>
        <v>#DIV/0!</v>
      </c>
      <c r="T1245" s="367" t="e">
        <f>T1244+U1245*T1248</f>
        <v>#DIV/0!</v>
      </c>
      <c r="U1245" s="368">
        <v>1</v>
      </c>
      <c r="V1245" s="50" t="s">
        <v>142</v>
      </c>
      <c r="W1245" s="39"/>
      <c r="X1245" t="s">
        <v>273</v>
      </c>
      <c r="Y1245" s="605"/>
      <c r="Z1245" s="5"/>
      <c r="AA1245" s="5"/>
      <c r="AB1245" s="5"/>
      <c r="AC1245" s="5"/>
      <c r="AD1245" s="5"/>
      <c r="AE1245" s="5"/>
      <c r="AF1245" s="5"/>
      <c r="AG1245" s="5"/>
      <c r="AH1245" s="5"/>
      <c r="AI1245" s="5"/>
      <c r="AJ1245" s="5"/>
      <c r="AK1245" s="5"/>
      <c r="AL1245" s="5"/>
      <c r="AM1245" s="5"/>
      <c r="AN1245" s="5"/>
      <c r="AO1245" s="481"/>
      <c r="AP1245" s="269"/>
      <c r="AQ1245" s="269"/>
      <c r="AR1245" s="269"/>
      <c r="AS1245" s="606" t="s">
        <v>33</v>
      </c>
      <c r="AT1245" s="607" t="e">
        <f>AT1244+(AT1250*AT1247)</f>
        <v>#DIV/0!</v>
      </c>
      <c r="AU1245" s="607" t="e">
        <f>AU1244+(AU1250*AT1247)</f>
        <v>#DIV/0!</v>
      </c>
      <c r="AV1245" s="606"/>
      <c r="AW1245" s="607" t="e">
        <f>AW1244+(AW1250*AW1247)</f>
        <v>#DIV/0!</v>
      </c>
      <c r="AX1245" s="607" t="e">
        <f>AX1244+(AX1250*AW1247)</f>
        <v>#DIV/0!</v>
      </c>
      <c r="AY1245" s="269"/>
      <c r="AZ1245" s="607" t="e">
        <f>AZ1244+(AZ1250*AZ1247)</f>
        <v>#DIV/0!</v>
      </c>
      <c r="BA1245" s="607" t="e">
        <f>BA1244+(BA1250*AZ1247)</f>
        <v>#DIV/0!</v>
      </c>
      <c r="BB1245" s="269"/>
      <c r="BC1245" s="607" t="e">
        <f>BC1244+(BC1250*BC1247)</f>
        <v>#DIV/0!</v>
      </c>
      <c r="BD1245" s="607" t="e">
        <f>BD1244+(BD1250*BC1247)</f>
        <v>#DIV/0!</v>
      </c>
      <c r="BE1245" s="269"/>
      <c r="BF1245" s="607" t="e">
        <f>BF1244+(BF1250*BF1247)</f>
        <v>#DIV/0!</v>
      </c>
      <c r="BG1245" s="607" t="e">
        <f>BG1244+(BG1250*BF1247)</f>
        <v>#DIV/0!</v>
      </c>
      <c r="BH1245" s="269"/>
      <c r="BI1245" s="607" t="e">
        <f>BI1244+(BI1250*BI1247)</f>
        <v>#DIV/0!</v>
      </c>
      <c r="BJ1245" s="607" t="e">
        <f>BJ1244+(BJ1250*BI1247)</f>
        <v>#DIV/0!</v>
      </c>
      <c r="BK1245" s="606"/>
      <c r="BL1245" s="607" t="e">
        <f>BL1244+(BL1250*BL1247)</f>
        <v>#DIV/0!</v>
      </c>
      <c r="BM1245" s="607" t="e">
        <f>BM1244+(BM1250*BL1247)</f>
        <v>#DIV/0!</v>
      </c>
      <c r="BN1245" s="269"/>
      <c r="BO1245" s="607" t="e">
        <f>BO1244+(BO1250*BO1247)</f>
        <v>#DIV/0!</v>
      </c>
      <c r="BP1245" s="607" t="e">
        <f>BP1244+(BP1250*BO1247)</f>
        <v>#DIV/0!</v>
      </c>
      <c r="BQ1245" s="269"/>
      <c r="BR1245" s="607" t="e">
        <f>BR1244+(BR1250*BR1247)</f>
        <v>#DIV/0!</v>
      </c>
      <c r="BS1245" s="607" t="e">
        <f>BS1244+(BS1250*BR1247)</f>
        <v>#DIV/0!</v>
      </c>
      <c r="BT1245" s="269"/>
      <c r="BU1245" s="607" t="e">
        <f>BU1244+(BU1250*BU1247)</f>
        <v>#DIV/0!</v>
      </c>
      <c r="BV1245" s="607" t="e">
        <f>BV1244+(BV1250*BU1247)</f>
        <v>#DIV/0!</v>
      </c>
      <c r="BW1245" s="269"/>
      <c r="BX1245" s="481"/>
    </row>
    <row r="1246" spans="1:76" s="2" customFormat="1" ht="15">
      <c r="A1246" s="172"/>
      <c r="B1246" s="302" t="s">
        <v>161</v>
      </c>
      <c r="C1246" s="179"/>
      <c r="D1246" s="843"/>
      <c r="E1246" s="844"/>
      <c r="F1246" s="844"/>
      <c r="G1246" s="844"/>
      <c r="H1246" s="844"/>
      <c r="I1246" s="844"/>
      <c r="J1246" s="845"/>
      <c r="K1246" s="39"/>
      <c r="L1246" s="39"/>
      <c r="M1246" s="174"/>
      <c r="N1246" s="174"/>
      <c r="O1246" s="174"/>
      <c r="P1246" s="174"/>
      <c r="Q1246" s="366" t="s">
        <v>32</v>
      </c>
      <c r="R1246" s="367" t="e">
        <f>IF($X1246="Y",MIN(R1224:R1243),R1244-$U1246*R1248)</f>
        <v>#DIV/0!</v>
      </c>
      <c r="S1246" s="367" t="e">
        <f>IF($X1246="Y",MIN(S1224:S1243),S1244-$U1246*S1248)</f>
        <v>#DIV/0!</v>
      </c>
      <c r="T1246" s="367" t="e">
        <f>IF($X1246="Y",MIN(T1224:T1243),T1244-$U1246*T1248)</f>
        <v>#DIV/0!</v>
      </c>
      <c r="U1246" s="368">
        <v>1</v>
      </c>
      <c r="V1246" s="50" t="s">
        <v>143</v>
      </c>
      <c r="W1246" s="39"/>
      <c r="X1246" s="369" t="s">
        <v>36</v>
      </c>
      <c r="Y1246" s="605"/>
      <c r="Z1246" s="5"/>
      <c r="AA1246" s="5"/>
      <c r="AB1246" s="5"/>
      <c r="AC1246" s="5"/>
      <c r="AD1246" s="5"/>
      <c r="AE1246" s="5"/>
      <c r="AF1246" s="5"/>
      <c r="AG1246" s="5"/>
      <c r="AH1246" s="5"/>
      <c r="AI1246" s="5"/>
      <c r="AJ1246" s="5"/>
      <c r="AK1246" s="5"/>
      <c r="AL1246" s="5"/>
      <c r="AM1246" s="5"/>
      <c r="AN1246" s="5"/>
      <c r="AO1246" s="481"/>
      <c r="AP1246" s="269"/>
      <c r="AQ1246" s="269"/>
      <c r="AR1246" s="269"/>
      <c r="AS1246" s="606" t="s">
        <v>32</v>
      </c>
      <c r="AT1246" s="607" t="e">
        <f>AT1244-(AT1250*AT1248)</f>
        <v>#DIV/0!</v>
      </c>
      <c r="AU1246" s="607" t="e">
        <f>AU1244-(AU1250*AT1248)</f>
        <v>#DIV/0!</v>
      </c>
      <c r="AV1246" s="606"/>
      <c r="AW1246" s="607" t="e">
        <f>AW1244-(AW1250*AW1248)</f>
        <v>#DIV/0!</v>
      </c>
      <c r="AX1246" s="607" t="e">
        <f>AX1244-(AX1250*AW1248)</f>
        <v>#DIV/0!</v>
      </c>
      <c r="AY1246" s="269"/>
      <c r="AZ1246" s="607" t="e">
        <f>AZ1244-(AZ1250*AZ1248)</f>
        <v>#DIV/0!</v>
      </c>
      <c r="BA1246" s="607" t="e">
        <f>BA1244-(BA1250*AZ1248)</f>
        <v>#DIV/0!</v>
      </c>
      <c r="BB1246" s="269"/>
      <c r="BC1246" s="607" t="e">
        <f>BC1244-(BC1250*BC1248)</f>
        <v>#DIV/0!</v>
      </c>
      <c r="BD1246" s="607" t="e">
        <f>BD1244-(BD1250*BC1248)</f>
        <v>#DIV/0!</v>
      </c>
      <c r="BE1246" s="269"/>
      <c r="BF1246" s="607" t="e">
        <f>BF1244-(BF1250*BF1248)</f>
        <v>#DIV/0!</v>
      </c>
      <c r="BG1246" s="607" t="e">
        <f>BG1244-(BG1250*BF1248)</f>
        <v>#DIV/0!</v>
      </c>
      <c r="BH1246" s="269"/>
      <c r="BI1246" s="607" t="e">
        <f>BI1244-(BI1250*BI1248)</f>
        <v>#DIV/0!</v>
      </c>
      <c r="BJ1246" s="607" t="e">
        <f>BJ1244-(BJ1250*BI1248)</f>
        <v>#DIV/0!</v>
      </c>
      <c r="BK1246" s="606"/>
      <c r="BL1246" s="607" t="e">
        <f>BL1244-(BL1250*BL1248)</f>
        <v>#DIV/0!</v>
      </c>
      <c r="BM1246" s="607" t="e">
        <f>BM1244-(BM1250*BL1248)</f>
        <v>#DIV/0!</v>
      </c>
      <c r="BN1246" s="269"/>
      <c r="BO1246" s="607" t="e">
        <f>BO1244-(BO1250*BO1248)</f>
        <v>#DIV/0!</v>
      </c>
      <c r="BP1246" s="607" t="e">
        <f>BP1244-(BP1250*BO1248)</f>
        <v>#DIV/0!</v>
      </c>
      <c r="BQ1246" s="269"/>
      <c r="BR1246" s="607" t="e">
        <f>BR1244-(BR1250*BR1248)</f>
        <v>#DIV/0!</v>
      </c>
      <c r="BS1246" s="607" t="e">
        <f>BS1244-(BS1250*BR1248)</f>
        <v>#DIV/0!</v>
      </c>
      <c r="BT1246" s="269"/>
      <c r="BU1246" s="607" t="e">
        <f>BU1244-(BU1250*BU1248)</f>
        <v>#DIV/0!</v>
      </c>
      <c r="BV1246" s="607" t="e">
        <f>BV1244-(BV1250*BU1248)</f>
        <v>#DIV/0!</v>
      </c>
      <c r="BW1246" s="269"/>
      <c r="BX1246" s="481"/>
    </row>
    <row r="1247" spans="1:76" s="2" customFormat="1" ht="14">
      <c r="A1247" s="172"/>
      <c r="B1247" s="303"/>
      <c r="C1247" s="179"/>
      <c r="D1247" s="843"/>
      <c r="E1247" s="844"/>
      <c r="F1247" s="844"/>
      <c r="G1247" s="844"/>
      <c r="H1247" s="844"/>
      <c r="I1247" s="844"/>
      <c r="J1247" s="845"/>
      <c r="K1247" s="174"/>
      <c r="L1247" s="174"/>
      <c r="M1247" s="174"/>
      <c r="N1247" s="174"/>
      <c r="O1247" s="174"/>
      <c r="P1247" s="174"/>
      <c r="Q1247" s="176" t="s">
        <v>10</v>
      </c>
      <c r="R1247" s="263" t="e">
        <f>IF((0.67*R1248)&gt;R1244,"no","yes")</f>
        <v>#DIV/0!</v>
      </c>
      <c r="S1247" s="263" t="e">
        <f>IF((0.67*S1248)&gt;S1244,"no","yes")</f>
        <v>#DIV/0!</v>
      </c>
      <c r="T1247" s="263" t="e">
        <f>IF((0.67*T1248)&gt;T1244,"no","yes")</f>
        <v>#DIV/0!</v>
      </c>
      <c r="U1247" s="174"/>
      <c r="V1247" s="174"/>
      <c r="W1247" s="174"/>
      <c r="Y1247" s="605"/>
      <c r="Z1247" s="5"/>
      <c r="AA1247" s="5"/>
      <c r="AB1247" s="5"/>
      <c r="AC1247" s="5"/>
      <c r="AD1247" s="5"/>
      <c r="AE1247" s="5"/>
      <c r="AF1247" s="5"/>
      <c r="AG1247" s="5"/>
      <c r="AH1247" s="5"/>
      <c r="AI1247" s="5"/>
      <c r="AJ1247" s="5"/>
      <c r="AK1247" s="5"/>
      <c r="AL1247" s="5"/>
      <c r="AM1247" s="5"/>
      <c r="AN1247" s="5"/>
      <c r="AO1247" s="481"/>
      <c r="AP1247" s="265"/>
      <c r="AQ1247" s="265"/>
      <c r="AR1247" s="849" t="s">
        <v>132</v>
      </c>
      <c r="AS1247" s="850"/>
      <c r="AT1247" s="609">
        <v>1</v>
      </c>
      <c r="AU1247" s="265"/>
      <c r="AV1247" s="619"/>
      <c r="AW1247" s="609">
        <v>1</v>
      </c>
      <c r="AX1247" s="265"/>
      <c r="AY1247" s="265"/>
      <c r="AZ1247" s="609">
        <v>1</v>
      </c>
      <c r="BA1247" s="265"/>
      <c r="BB1247" s="265"/>
      <c r="BC1247" s="609">
        <v>1</v>
      </c>
      <c r="BD1247" s="265"/>
      <c r="BE1247" s="265"/>
      <c r="BF1247" s="609">
        <v>1</v>
      </c>
      <c r="BG1247" s="265"/>
      <c r="BH1247" s="265"/>
      <c r="BI1247" s="609">
        <v>1</v>
      </c>
      <c r="BJ1247" s="265"/>
      <c r="BK1247" s="606"/>
      <c r="BL1247" s="609">
        <v>1</v>
      </c>
      <c r="BM1247" s="265"/>
      <c r="BN1247" s="265"/>
      <c r="BO1247" s="609">
        <v>1</v>
      </c>
      <c r="BP1247" s="265"/>
      <c r="BQ1247" s="265"/>
      <c r="BR1247" s="609">
        <v>1</v>
      </c>
      <c r="BS1247" s="265"/>
      <c r="BT1247" s="265"/>
      <c r="BU1247" s="609">
        <v>1</v>
      </c>
      <c r="BV1247" s="265"/>
      <c r="BW1247" s="265"/>
      <c r="BX1247" s="481"/>
    </row>
    <row r="1248" spans="1:76" s="2" customFormat="1" ht="14">
      <c r="A1248" s="172"/>
      <c r="B1248" s="303"/>
      <c r="C1248" s="179"/>
      <c r="D1248" s="843"/>
      <c r="E1248" s="844"/>
      <c r="F1248" s="844"/>
      <c r="G1248" s="844"/>
      <c r="H1248" s="844"/>
      <c r="I1248" s="844"/>
      <c r="J1248" s="845"/>
      <c r="K1248" s="174"/>
      <c r="L1248" s="174"/>
      <c r="M1248" s="50"/>
      <c r="N1248" s="50"/>
      <c r="O1248" s="174"/>
      <c r="P1248" s="174"/>
      <c r="Q1248" s="176" t="s">
        <v>11</v>
      </c>
      <c r="R1248" s="263" t="e">
        <f>_xlfn.STDEV.P(R1224:R1243)</f>
        <v>#DIV/0!</v>
      </c>
      <c r="S1248" s="263" t="e">
        <f t="array" ref="S1248">IF(R1252="Y",SQRT(SUM(IFERROR(N1224:N1243*(R1224:R1243-(S1244))^2,0))/((COUNTIFS(N1224:N1243,"&lt;&gt;"&amp;"")-1)/COUNTIFS(N1224:N1243,"&lt;&gt;"&amp;"")*SUM(N1224:N1243))),_xlfn.STDEV.P(S1224:S1243))</f>
        <v>#DIV/0!</v>
      </c>
      <c r="T1248" s="263" t="e">
        <f t="array" ref="T1248">SQRT(SUM(IFERROR(N1224:N1243*(R1224:R1243-(T1244))^2,0))/((COUNTIFS(N1224:N1243,"&lt;&gt;"&amp;"")-1)/COUNTIFS(N1224:N1243,"&lt;&gt;"&amp;"")*SUM(N1224:N1243)))</f>
        <v>#DIV/0!</v>
      </c>
      <c r="U1248" s="174"/>
      <c r="V1248" s="174"/>
      <c r="W1248" s="174"/>
      <c r="Y1248" s="605"/>
      <c r="Z1248" s="5"/>
      <c r="AA1248" s="5"/>
      <c r="AB1248" s="5"/>
      <c r="AC1248" s="5"/>
      <c r="AD1248" s="5"/>
      <c r="AE1248" s="5"/>
      <c r="AF1248" s="5"/>
      <c r="AG1248" s="5"/>
      <c r="AH1248" s="5"/>
      <c r="AI1248" s="5"/>
      <c r="AJ1248" s="5"/>
      <c r="AK1248" s="5"/>
      <c r="AL1248" s="5"/>
      <c r="AM1248" s="5"/>
      <c r="AN1248" s="5"/>
      <c r="AO1248" s="481"/>
      <c r="AP1248" s="265"/>
      <c r="AQ1248" s="265"/>
      <c r="AR1248" s="849"/>
      <c r="AS1248" s="850"/>
      <c r="AT1248" s="609">
        <v>1</v>
      </c>
      <c r="AU1248" s="265"/>
      <c r="AV1248" s="619"/>
      <c r="AW1248" s="609">
        <v>1</v>
      </c>
      <c r="AX1248" s="265"/>
      <c r="AY1248" s="265"/>
      <c r="AZ1248" s="609">
        <v>1</v>
      </c>
      <c r="BA1248" s="265"/>
      <c r="BB1248" s="265"/>
      <c r="BC1248" s="609">
        <v>1</v>
      </c>
      <c r="BD1248" s="265"/>
      <c r="BE1248" s="265"/>
      <c r="BF1248" s="609">
        <v>1</v>
      </c>
      <c r="BG1248" s="265"/>
      <c r="BH1248" s="265"/>
      <c r="BI1248" s="609">
        <v>1</v>
      </c>
      <c r="BJ1248" s="265"/>
      <c r="BK1248" s="606"/>
      <c r="BL1248" s="609">
        <v>1</v>
      </c>
      <c r="BM1248" s="265"/>
      <c r="BN1248" s="265"/>
      <c r="BO1248" s="609">
        <v>1</v>
      </c>
      <c r="BP1248" s="265"/>
      <c r="BQ1248" s="265"/>
      <c r="BR1248" s="609">
        <v>1</v>
      </c>
      <c r="BS1248" s="265"/>
      <c r="BT1248" s="265"/>
      <c r="BU1248" s="609">
        <v>1</v>
      </c>
      <c r="BV1248" s="265"/>
      <c r="BW1248" s="265"/>
      <c r="BX1248" s="481"/>
    </row>
    <row r="1249" spans="1:76" s="2" customFormat="1" ht="14">
      <c r="A1249" s="174"/>
      <c r="B1249" s="265"/>
      <c r="C1249" s="159"/>
      <c r="D1249" s="843"/>
      <c r="E1249" s="844"/>
      <c r="F1249" s="844"/>
      <c r="G1249" s="844"/>
      <c r="H1249" s="844"/>
      <c r="I1249" s="844"/>
      <c r="J1249" s="845"/>
      <c r="K1249" s="174"/>
      <c r="L1249" s="174"/>
      <c r="M1249" s="174"/>
      <c r="N1249" s="174"/>
      <c r="O1249" s="174"/>
      <c r="P1249" s="174"/>
      <c r="Q1249" s="183" t="s">
        <v>98</v>
      </c>
      <c r="R1249" s="264">
        <f>COUNTIF(R1224:R1243,"&gt;0")</f>
        <v>0</v>
      </c>
      <c r="S1249" s="264">
        <f>COUNTIF(S1224:S1243,"&gt;0")</f>
        <v>0</v>
      </c>
      <c r="T1249" s="265"/>
      <c r="U1249" s="184" t="s">
        <v>55</v>
      </c>
      <c r="V1249" s="174"/>
      <c r="W1249" s="174"/>
      <c r="Y1249" s="526"/>
      <c r="Z1249" s="5"/>
      <c r="AA1249" s="5"/>
      <c r="AB1249" s="5"/>
      <c r="AC1249" s="5"/>
      <c r="AD1249" s="5"/>
      <c r="AE1249" s="5"/>
      <c r="AF1249" s="5"/>
      <c r="AG1249" s="5"/>
      <c r="AH1249" s="5"/>
      <c r="AI1249" s="5"/>
      <c r="AJ1249" s="5"/>
      <c r="AK1249" s="5"/>
      <c r="AL1249" s="5"/>
      <c r="AM1249" s="5"/>
      <c r="AN1249" s="5"/>
      <c r="AO1249" s="481"/>
      <c r="AP1249" s="265"/>
      <c r="AQ1249" s="265"/>
      <c r="AR1249" s="265"/>
      <c r="AS1249" s="606" t="s">
        <v>10</v>
      </c>
      <c r="AT1249" s="607" t="e">
        <f>IF((0.67*AT1250)&gt;AT1244,"no","yes")</f>
        <v>#DIV/0!</v>
      </c>
      <c r="AU1249" s="607" t="e">
        <f>IF((0.67*AU1250)&gt;AU1244,"no","yes")</f>
        <v>#DIV/0!</v>
      </c>
      <c r="AV1249" s="606"/>
      <c r="AW1249" s="607" t="e">
        <f>IF((0.67*AW1250)&gt;AW1244,"no","yes")</f>
        <v>#DIV/0!</v>
      </c>
      <c r="AX1249" s="607" t="e">
        <f>IF((0.67*AX1250)&gt;AX1244,"no","yes")</f>
        <v>#DIV/0!</v>
      </c>
      <c r="AY1249" s="265"/>
      <c r="AZ1249" s="607" t="e">
        <f>IF((0.67*AZ1250)&gt;AZ1244,"no","yes")</f>
        <v>#DIV/0!</v>
      </c>
      <c r="BA1249" s="607" t="e">
        <f>IF((0.67*BA1250)&gt;BA1244,"no","yes")</f>
        <v>#DIV/0!</v>
      </c>
      <c r="BB1249" s="265"/>
      <c r="BC1249" s="607" t="e">
        <f>IF((0.67*BC1250)&gt;BC1244,"no","yes")</f>
        <v>#DIV/0!</v>
      </c>
      <c r="BD1249" s="607" t="e">
        <f>IF((0.67*BD1250)&gt;BD1244,"no","yes")</f>
        <v>#DIV/0!</v>
      </c>
      <c r="BE1249" s="265"/>
      <c r="BF1249" s="607" t="e">
        <f>IF((0.67*BF1250)&gt;BF1244,"no","yes")</f>
        <v>#DIV/0!</v>
      </c>
      <c r="BG1249" s="607" t="e">
        <f>IF((0.67*BG1250)&gt;BG1244,"no","yes")</f>
        <v>#DIV/0!</v>
      </c>
      <c r="BH1249" s="265"/>
      <c r="BI1249" s="607" t="e">
        <f>IF((0.67*BI1250)&gt;BI1244,"no","yes")</f>
        <v>#DIV/0!</v>
      </c>
      <c r="BJ1249" s="607" t="e">
        <f>IF((0.67*BJ1250)&gt;BJ1244,"no","yes")</f>
        <v>#DIV/0!</v>
      </c>
      <c r="BK1249" s="611"/>
      <c r="BL1249" s="607" t="e">
        <f>IF((0.67*BL1250)&gt;BL1244,"no","yes")</f>
        <v>#DIV/0!</v>
      </c>
      <c r="BM1249" s="607" t="e">
        <f>IF((0.67*BM1250)&gt;BM1244,"no","yes")</f>
        <v>#DIV/0!</v>
      </c>
      <c r="BN1249" s="265"/>
      <c r="BO1249" s="607" t="e">
        <f>IF((0.67*BO1250)&gt;BO1244,"no","yes")</f>
        <v>#DIV/0!</v>
      </c>
      <c r="BP1249" s="607" t="e">
        <f>IF((0.67*BP1250)&gt;BP1244,"no","yes")</f>
        <v>#DIV/0!</v>
      </c>
      <c r="BQ1249" s="265"/>
      <c r="BR1249" s="607" t="e">
        <f>IF((0.67*BR1250)&gt;BR1244,"no","yes")</f>
        <v>#DIV/0!</v>
      </c>
      <c r="BS1249" s="607" t="e">
        <f>IF((0.67*BS1250)&gt;BS1244,"no","yes")</f>
        <v>#DIV/0!</v>
      </c>
      <c r="BT1249" s="265"/>
      <c r="BU1249" s="607" t="e">
        <f>IF((0.67*BU1250)&gt;BU1244,"no","yes")</f>
        <v>#DIV/0!</v>
      </c>
      <c r="BV1249" s="607" t="e">
        <f>IF((0.67*BV1250)&gt;BV1244,"no","yes")</f>
        <v>#DIV/0!</v>
      </c>
      <c r="BW1249" s="265"/>
      <c r="BX1249" s="481"/>
    </row>
    <row r="1250" spans="1:76" s="2" customFormat="1" ht="14">
      <c r="B1250" s="5"/>
      <c r="C1250" s="172"/>
      <c r="D1250" s="843"/>
      <c r="E1250" s="844"/>
      <c r="F1250" s="844"/>
      <c r="G1250" s="844"/>
      <c r="H1250" s="844"/>
      <c r="I1250" s="844"/>
      <c r="J1250" s="845"/>
      <c r="K1250" s="174"/>
      <c r="L1250" s="174"/>
      <c r="M1250" s="174"/>
      <c r="N1250" s="174"/>
      <c r="O1250" s="174"/>
      <c r="P1250" s="174"/>
      <c r="Q1250" s="174"/>
      <c r="R1250" s="271"/>
      <c r="S1250" s="267"/>
      <c r="T1250" s="267"/>
      <c r="U1250" s="185"/>
      <c r="V1250" s="186"/>
      <c r="W1250" s="187"/>
      <c r="Y1250" s="526"/>
      <c r="Z1250" s="5"/>
      <c r="AA1250" s="5"/>
      <c r="AB1250" s="5"/>
      <c r="AC1250" s="5"/>
      <c r="AD1250" s="5"/>
      <c r="AE1250" s="5"/>
      <c r="AF1250" s="5"/>
      <c r="AG1250" s="5"/>
      <c r="AH1250" s="5"/>
      <c r="AI1250" s="5"/>
      <c r="AJ1250" s="5"/>
      <c r="AK1250" s="5"/>
      <c r="AL1250" s="5"/>
      <c r="AM1250" s="5"/>
      <c r="AN1250" s="5"/>
      <c r="AO1250" s="481"/>
      <c r="AP1250" s="265"/>
      <c r="AQ1250" s="265"/>
      <c r="AR1250" s="265"/>
      <c r="AS1250" s="606" t="s">
        <v>11</v>
      </c>
      <c r="AT1250" s="607" t="e">
        <f>_xlfn.STDEV.P(AT1224:AT1243)</f>
        <v>#DIV/0!</v>
      </c>
      <c r="AU1250" s="607" t="e">
        <f>_xlfn.STDEV.P(AU1224:AU1243)</f>
        <v>#DIV/0!</v>
      </c>
      <c r="AV1250" s="606"/>
      <c r="AW1250" s="607" t="e">
        <f>_xlfn.STDEV.P(AW1224:AW1243)</f>
        <v>#DIV/0!</v>
      </c>
      <c r="AX1250" s="607" t="e">
        <f>_xlfn.STDEV.P(AX1224:AX1243)</f>
        <v>#DIV/0!</v>
      </c>
      <c r="AY1250" s="265"/>
      <c r="AZ1250" s="607" t="e">
        <f>_xlfn.STDEV.P(AZ1224:AZ1243)</f>
        <v>#DIV/0!</v>
      </c>
      <c r="BA1250" s="607" t="e">
        <f>_xlfn.STDEV.P(BA1224:BA1243)</f>
        <v>#DIV/0!</v>
      </c>
      <c r="BB1250" s="265"/>
      <c r="BC1250" s="607" t="e">
        <f>_xlfn.STDEV.P(BC1224:BC1243)</f>
        <v>#DIV/0!</v>
      </c>
      <c r="BD1250" s="607" t="e">
        <f>_xlfn.STDEV.P(BD1224:BD1243)</f>
        <v>#DIV/0!</v>
      </c>
      <c r="BE1250" s="265"/>
      <c r="BF1250" s="607" t="e">
        <f>_xlfn.STDEV.P(BF1224:BF1243)</f>
        <v>#DIV/0!</v>
      </c>
      <c r="BG1250" s="607" t="e">
        <f>_xlfn.STDEV.P(BG1224:BG1243)</f>
        <v>#DIV/0!</v>
      </c>
      <c r="BH1250" s="265"/>
      <c r="BI1250" s="607" t="e">
        <f>_xlfn.STDEV.P(BI1224:BI1243)</f>
        <v>#DIV/0!</v>
      </c>
      <c r="BJ1250" s="607" t="e">
        <f>_xlfn.STDEV.P(BJ1224:BJ1243)</f>
        <v>#DIV/0!</v>
      </c>
      <c r="BK1250" s="265"/>
      <c r="BL1250" s="607" t="e">
        <f>_xlfn.STDEV.P(BL1224:BL1243)</f>
        <v>#DIV/0!</v>
      </c>
      <c r="BM1250" s="607" t="e">
        <f>_xlfn.STDEV.P(BM1224:BM1243)</f>
        <v>#DIV/0!</v>
      </c>
      <c r="BN1250" s="265"/>
      <c r="BO1250" s="607" t="e">
        <f>_xlfn.STDEV.P(BO1224:BO1243)</f>
        <v>#DIV/0!</v>
      </c>
      <c r="BP1250" s="607" t="e">
        <f>_xlfn.STDEV.P(BP1224:BP1243)</f>
        <v>#DIV/0!</v>
      </c>
      <c r="BQ1250" s="265"/>
      <c r="BR1250" s="607" t="e">
        <f>_xlfn.STDEV.P(BR1224:BR1243)</f>
        <v>#DIV/0!</v>
      </c>
      <c r="BS1250" s="607" t="e">
        <f>_xlfn.STDEV.P(BS1224:BS1243)</f>
        <v>#DIV/0!</v>
      </c>
      <c r="BT1250" s="265"/>
      <c r="BU1250" s="607" t="e">
        <f>_xlfn.STDEV.P(BU1224:BU1243)</f>
        <v>#DIV/0!</v>
      </c>
      <c r="BV1250" s="607" t="e">
        <f>_xlfn.STDEV.P(BV1224:BV1243)</f>
        <v>#DIV/0!</v>
      </c>
      <c r="BW1250" s="5"/>
      <c r="BX1250" s="481"/>
    </row>
    <row r="1251" spans="1:76" s="2" customFormat="1" ht="14">
      <c r="B1251" s="5"/>
      <c r="C1251" s="172"/>
      <c r="D1251" s="843"/>
      <c r="E1251" s="844"/>
      <c r="F1251" s="844"/>
      <c r="G1251" s="844"/>
      <c r="H1251" s="844"/>
      <c r="I1251" s="844"/>
      <c r="J1251" s="845"/>
      <c r="K1251" s="174"/>
      <c r="L1251" s="174"/>
      <c r="M1251" s="174"/>
      <c r="N1251" s="174"/>
      <c r="O1251" s="174"/>
      <c r="P1251" s="174"/>
      <c r="Q1251" s="174"/>
      <c r="R1251" s="234" t="s">
        <v>137</v>
      </c>
      <c r="S1251" s="165"/>
      <c r="T1251" s="174"/>
      <c r="U1251" s="189"/>
      <c r="V1251" s="190"/>
      <c r="W1251" s="191"/>
      <c r="Y1251" s="526"/>
      <c r="Z1251" s="5"/>
      <c r="AA1251" s="5"/>
      <c r="AB1251" s="5"/>
      <c r="AC1251" s="5"/>
      <c r="AD1251" s="5"/>
      <c r="AE1251" s="5"/>
      <c r="AF1251" s="5"/>
      <c r="AG1251" s="5"/>
      <c r="AH1251" s="5"/>
      <c r="AI1251" s="5"/>
      <c r="AJ1251" s="5"/>
      <c r="AK1251" s="5"/>
      <c r="AL1251" s="5"/>
      <c r="AM1251" s="5"/>
      <c r="AN1251" s="5"/>
      <c r="AO1251" s="481"/>
      <c r="AP1251" s="265"/>
      <c r="AQ1251" s="265"/>
      <c r="AR1251" s="265"/>
      <c r="AS1251" s="611" t="s">
        <v>98</v>
      </c>
      <c r="AT1251" s="612">
        <f>COUNTIF(AT1224:AT1243,"&gt;0")</f>
        <v>0</v>
      </c>
      <c r="AU1251" s="612">
        <f>COUNTIF(AU1224:AU1243,"&gt;0")</f>
        <v>0</v>
      </c>
      <c r="AV1251" s="611"/>
      <c r="AW1251" s="612">
        <f>COUNTIF(AW1224:AW1243,"&gt;0")</f>
        <v>0</v>
      </c>
      <c r="AX1251" s="612">
        <f>COUNTIF(AX1224:AX1243,"&gt;0")</f>
        <v>0</v>
      </c>
      <c r="AY1251" s="265"/>
      <c r="AZ1251" s="612">
        <f>COUNTIF(AZ1224:AZ1243,"&gt;0")</f>
        <v>0</v>
      </c>
      <c r="BA1251" s="612">
        <f>COUNTIF(BA1224:BA1243,"&gt;0")</f>
        <v>0</v>
      </c>
      <c r="BB1251" s="265"/>
      <c r="BC1251" s="612">
        <f>COUNTIF(BC1224:BC1243,"&gt;0")</f>
        <v>0</v>
      </c>
      <c r="BD1251" s="612">
        <f>COUNTIF(BD1224:BD1243,"&gt;0")</f>
        <v>0</v>
      </c>
      <c r="BE1251" s="265"/>
      <c r="BF1251" s="612">
        <f>COUNTIF(BF1224:BF1243,"&gt;0")</f>
        <v>0</v>
      </c>
      <c r="BG1251" s="612">
        <f>COUNTIF(BG1224:BG1243,"&gt;0")</f>
        <v>0</v>
      </c>
      <c r="BH1251" s="265"/>
      <c r="BI1251" s="612">
        <f>COUNTIF(BI1224:BI1243,"&gt;0")</f>
        <v>0</v>
      </c>
      <c r="BJ1251" s="612">
        <f>COUNTIF(BJ1224:BJ1243,"&gt;0")</f>
        <v>0</v>
      </c>
      <c r="BK1251" s="265"/>
      <c r="BL1251" s="612">
        <f>COUNTIF(BL1224:BL1243,"&gt;0")</f>
        <v>0</v>
      </c>
      <c r="BM1251" s="612">
        <f>COUNTIF(BM1224:BM1243,"&gt;0")</f>
        <v>0</v>
      </c>
      <c r="BN1251" s="265"/>
      <c r="BO1251" s="612">
        <f>COUNTIF(BO1224:BO1243,"&gt;0")</f>
        <v>0</v>
      </c>
      <c r="BP1251" s="612">
        <f>COUNTIF(BP1224:BP1243,"&gt;0")</f>
        <v>0</v>
      </c>
      <c r="BQ1251" s="265"/>
      <c r="BR1251" s="612">
        <f>COUNTIF(BR1224:BR1243,"&gt;0")</f>
        <v>0</v>
      </c>
      <c r="BS1251" s="612">
        <f>COUNTIF(BS1224:BS1243,"&gt;0")</f>
        <v>0</v>
      </c>
      <c r="BT1251" s="265"/>
      <c r="BU1251" s="612">
        <f>COUNTIF(BU1224:BU1243,"&gt;0")</f>
        <v>0</v>
      </c>
      <c r="BV1251" s="612">
        <f>COUNTIF(BV1224:BV1243,"&gt;0")</f>
        <v>0</v>
      </c>
      <c r="BW1251" s="5"/>
      <c r="BX1251" s="481"/>
    </row>
    <row r="1252" spans="1:76" s="2" customFormat="1" ht="14">
      <c r="B1252" s="5"/>
      <c r="C1252" s="172"/>
      <c r="D1252" s="843"/>
      <c r="E1252" s="844"/>
      <c r="F1252" s="844"/>
      <c r="G1252" s="844"/>
      <c r="H1252" s="844"/>
      <c r="I1252" s="844"/>
      <c r="J1252" s="845"/>
      <c r="K1252" s="174"/>
      <c r="L1252" s="174"/>
      <c r="M1252" s="174"/>
      <c r="N1252" s="174"/>
      <c r="O1252" s="174"/>
      <c r="P1252" s="174"/>
      <c r="Q1252" s="174"/>
      <c r="R1252" s="192" t="s">
        <v>36</v>
      </c>
      <c r="S1252" s="165"/>
      <c r="T1252" s="174"/>
      <c r="U1252" s="189"/>
      <c r="V1252" s="190"/>
      <c r="W1252" s="191"/>
      <c r="Y1252" s="526"/>
      <c r="Z1252" s="5"/>
      <c r="AA1252" s="5"/>
      <c r="AB1252" s="5"/>
      <c r="AC1252" s="5"/>
      <c r="AD1252" s="5"/>
      <c r="AE1252" s="5"/>
      <c r="AF1252" s="5"/>
      <c r="AG1252" s="5"/>
      <c r="AH1252" s="5"/>
      <c r="AI1252" s="5"/>
      <c r="AJ1252" s="5"/>
      <c r="AK1252" s="5"/>
      <c r="AL1252" s="5"/>
      <c r="AM1252" s="5"/>
      <c r="AN1252" s="5"/>
      <c r="AO1252" s="481"/>
      <c r="AP1252" s="5"/>
      <c r="AQ1252" s="5"/>
      <c r="AR1252" s="5"/>
      <c r="AS1252" s="310"/>
      <c r="AT1252" s="310"/>
      <c r="AU1252" s="310"/>
      <c r="AV1252" s="310"/>
      <c r="AW1252" s="5"/>
      <c r="AX1252" s="5"/>
      <c r="AY1252" s="5"/>
      <c r="AZ1252" s="5"/>
      <c r="BA1252" s="5"/>
      <c r="BB1252" s="5"/>
      <c r="BC1252" s="5"/>
      <c r="BD1252" s="5"/>
      <c r="BE1252" s="5"/>
      <c r="BF1252" s="5"/>
      <c r="BG1252" s="5"/>
      <c r="BH1252" s="5"/>
      <c r="BI1252" s="5"/>
      <c r="BJ1252" s="5"/>
      <c r="BK1252" s="5"/>
      <c r="BL1252" s="5"/>
      <c r="BM1252" s="5"/>
      <c r="BN1252" s="5"/>
      <c r="BO1252" s="5"/>
      <c r="BP1252" s="5"/>
      <c r="BQ1252" s="5"/>
      <c r="BR1252" s="5"/>
      <c r="BS1252" s="5"/>
      <c r="BT1252" s="5"/>
      <c r="BU1252" s="5"/>
      <c r="BV1252" s="5"/>
      <c r="BW1252" s="5"/>
      <c r="BX1252" s="481"/>
    </row>
    <row r="1253" spans="1:76" s="2" customFormat="1" ht="14">
      <c r="B1253" s="5"/>
      <c r="C1253" s="172"/>
      <c r="D1253" s="843"/>
      <c r="E1253" s="844"/>
      <c r="F1253" s="844"/>
      <c r="G1253" s="844"/>
      <c r="H1253" s="844"/>
      <c r="I1253" s="844"/>
      <c r="J1253" s="845"/>
      <c r="K1253" s="174"/>
      <c r="L1253" s="174"/>
      <c r="M1253" s="174"/>
      <c r="N1253" s="174"/>
      <c r="O1253" s="174"/>
      <c r="P1253" s="174"/>
      <c r="Q1253" s="174"/>
      <c r="R1253" s="174"/>
      <c r="S1253" s="165"/>
      <c r="T1253" s="174"/>
      <c r="U1253" s="193"/>
      <c r="V1253" s="194"/>
      <c r="W1253" s="195"/>
      <c r="Y1253" s="526"/>
      <c r="Z1253" s="5"/>
      <c r="AA1253" s="5"/>
      <c r="AB1253" s="5"/>
      <c r="AC1253" s="5"/>
      <c r="AD1253" s="5"/>
      <c r="AE1253" s="5"/>
      <c r="AF1253" s="5"/>
      <c r="AG1253" s="5"/>
      <c r="AH1253" s="5"/>
      <c r="AI1253" s="5"/>
      <c r="AJ1253" s="5"/>
      <c r="AK1253" s="5"/>
      <c r="AL1253" s="5"/>
      <c r="AM1253" s="5"/>
      <c r="AN1253" s="5"/>
      <c r="AO1253" s="481"/>
      <c r="AP1253" s="5"/>
      <c r="AQ1253" s="5"/>
      <c r="AR1253" s="5"/>
      <c r="AS1253" s="310"/>
      <c r="AT1253" s="310"/>
      <c r="AU1253" s="310"/>
      <c r="AV1253" s="310"/>
      <c r="AW1253" s="5"/>
      <c r="AX1253" s="5"/>
      <c r="AY1253" s="5"/>
      <c r="AZ1253" s="5"/>
      <c r="BA1253" s="5"/>
      <c r="BB1253" s="5"/>
      <c r="BC1253" s="5"/>
      <c r="BD1253" s="5"/>
      <c r="BE1253" s="5"/>
      <c r="BF1253" s="5"/>
      <c r="BG1253" s="5"/>
      <c r="BH1253" s="5"/>
      <c r="BI1253" s="5"/>
      <c r="BJ1253" s="5"/>
      <c r="BK1253" s="5"/>
      <c r="BL1253" s="5"/>
      <c r="BM1253" s="5"/>
      <c r="BN1253" s="5"/>
      <c r="BO1253" s="5"/>
      <c r="BP1253" s="5"/>
      <c r="BQ1253" s="5"/>
      <c r="BR1253" s="5"/>
      <c r="BS1253" s="5"/>
      <c r="BT1253" s="5"/>
      <c r="BU1253" s="5"/>
      <c r="BV1253" s="5"/>
      <c r="BW1253" s="5"/>
      <c r="BX1253" s="481"/>
    </row>
    <row r="1254" spans="1:76" s="2" customFormat="1" ht="18">
      <c r="A1254" s="182" t="str">
        <f ca="1">HYPERLINK("#"&amp;"'"&amp;A$1&amp;"'!a1","Back to top")</f>
        <v>Back to top</v>
      </c>
      <c r="B1254" s="304"/>
      <c r="C1254" s="174"/>
      <c r="D1254" s="846"/>
      <c r="E1254" s="847"/>
      <c r="F1254" s="847"/>
      <c r="G1254" s="847"/>
      <c r="H1254" s="847"/>
      <c r="I1254" s="847"/>
      <c r="J1254" s="848"/>
      <c r="S1254" s="83"/>
      <c r="T1254" s="174"/>
      <c r="U1254" s="174"/>
      <c r="V1254" s="174"/>
      <c r="W1254" s="174"/>
      <c r="Y1254" s="526"/>
      <c r="Z1254" s="5"/>
      <c r="AA1254" s="5"/>
      <c r="AB1254" s="5"/>
      <c r="AC1254" s="5"/>
      <c r="AD1254" s="5"/>
      <c r="AE1254" s="5"/>
      <c r="AF1254" s="5"/>
      <c r="AG1254" s="5"/>
      <c r="AH1254" s="5"/>
      <c r="AI1254" s="5"/>
      <c r="AJ1254" s="5"/>
      <c r="AK1254" s="5"/>
      <c r="AL1254" s="5"/>
      <c r="AM1254" s="5"/>
      <c r="AN1254" s="5"/>
      <c r="AO1254" s="615"/>
      <c r="AP1254" s="627"/>
      <c r="AQ1254" s="627"/>
      <c r="AR1254" s="626"/>
      <c r="AS1254" s="626"/>
      <c r="AT1254" s="626"/>
      <c r="AU1254" s="626"/>
      <c r="AV1254" s="626"/>
      <c r="AW1254" s="626"/>
      <c r="AX1254" s="626"/>
      <c r="AY1254" s="626"/>
      <c r="AZ1254" s="626"/>
      <c r="BA1254" s="626"/>
      <c r="BB1254" s="626"/>
      <c r="BC1254" s="626"/>
      <c r="BD1254" s="626"/>
      <c r="BE1254" s="626"/>
      <c r="BF1254" s="626"/>
      <c r="BG1254" s="626"/>
      <c r="BH1254" s="626"/>
      <c r="BI1254" s="626"/>
      <c r="BJ1254" s="626"/>
      <c r="BK1254" s="626"/>
      <c r="BL1254" s="626"/>
      <c r="BM1254" s="626"/>
      <c r="BN1254" s="626"/>
      <c r="BO1254" s="626"/>
      <c r="BP1254" s="626"/>
      <c r="BQ1254" s="626"/>
      <c r="BR1254" s="626"/>
      <c r="BS1254" s="626"/>
      <c r="BT1254" s="626"/>
      <c r="BU1254" s="626"/>
      <c r="BV1254" s="626"/>
      <c r="BW1254" s="626"/>
      <c r="BX1254" s="615"/>
    </row>
    <row r="1255" spans="1:76" s="2" customFormat="1" ht="18">
      <c r="A1255" s="182"/>
      <c r="B1255" s="304"/>
      <c r="C1255" s="174"/>
      <c r="D1255" s="203"/>
      <c r="E1255" s="203"/>
      <c r="F1255" s="203"/>
      <c r="G1255" s="203"/>
      <c r="H1255" s="203"/>
      <c r="I1255" s="203"/>
      <c r="J1255" s="203"/>
      <c r="K1255" s="3"/>
      <c r="L1255" s="3"/>
      <c r="M1255" s="3"/>
      <c r="N1255" s="3"/>
      <c r="O1255" s="3"/>
      <c r="P1255" s="3"/>
      <c r="Q1255" s="3"/>
      <c r="R1255" s="3"/>
      <c r="S1255" s="209"/>
      <c r="T1255" s="174"/>
      <c r="U1255" s="174"/>
      <c r="V1255" s="174"/>
      <c r="W1255" s="174"/>
      <c r="Y1255" s="526"/>
      <c r="Z1255" s="5"/>
      <c r="AA1255" s="5"/>
      <c r="AB1255" s="5"/>
      <c r="AC1255" s="5"/>
      <c r="AD1255" s="5"/>
      <c r="AE1255" s="5"/>
      <c r="AF1255" s="5"/>
      <c r="AG1255" s="5"/>
      <c r="AH1255" s="5"/>
      <c r="AI1255" s="5"/>
      <c r="AJ1255" s="5"/>
      <c r="AK1255" s="5"/>
      <c r="AL1255" s="5"/>
      <c r="AM1255" s="5"/>
      <c r="AN1255" s="5"/>
      <c r="AO1255" s="615"/>
      <c r="AP1255" s="627"/>
      <c r="AQ1255" s="627"/>
      <c r="AR1255" s="626"/>
      <c r="AS1255" s="626"/>
      <c r="AT1255" s="626"/>
      <c r="AU1255" s="626"/>
      <c r="AV1255" s="626"/>
      <c r="AW1255" s="626"/>
      <c r="AX1255" s="626"/>
      <c r="AY1255" s="626"/>
      <c r="AZ1255" s="626"/>
      <c r="BA1255" s="626"/>
      <c r="BB1255" s="626"/>
      <c r="BC1255" s="626"/>
      <c r="BD1255" s="626"/>
      <c r="BE1255" s="626"/>
      <c r="BF1255" s="626"/>
      <c r="BG1255" s="626"/>
      <c r="BH1255" s="626"/>
      <c r="BI1255" s="626"/>
      <c r="BJ1255" s="626"/>
      <c r="BK1255" s="626"/>
      <c r="BL1255" s="626"/>
      <c r="BM1255" s="626"/>
      <c r="BN1255" s="626"/>
      <c r="BO1255" s="626"/>
      <c r="BP1255" s="626"/>
      <c r="BQ1255" s="626"/>
      <c r="BR1255" s="626"/>
      <c r="BS1255" s="626"/>
      <c r="BT1255" s="626"/>
      <c r="BU1255" s="626"/>
      <c r="BV1255" s="626"/>
      <c r="BW1255" s="626"/>
      <c r="BX1255" s="615"/>
    </row>
    <row r="1256" spans="1:76" s="22" customFormat="1" ht="18">
      <c r="A1256" s="138">
        <f>A1221+1</f>
        <v>35</v>
      </c>
      <c r="B1256" s="298"/>
      <c r="C1256" s="139" t="str">
        <f>'Variable Meta-analysis-DD'!C1440</f>
        <v>VARIABLE</v>
      </c>
      <c r="D1256" s="196"/>
      <c r="E1256" s="196"/>
      <c r="F1256" s="196"/>
      <c r="G1256" s="196"/>
      <c r="J1256" s="196"/>
      <c r="K1256" s="196"/>
      <c r="L1256" s="140"/>
      <c r="M1256" s="140"/>
      <c r="N1256" s="140"/>
      <c r="R1256" s="839" t="s">
        <v>154</v>
      </c>
      <c r="S1256" s="839"/>
      <c r="T1256" s="839"/>
      <c r="U1256" s="839"/>
      <c r="Y1256" s="585"/>
      <c r="Z1256" s="416"/>
      <c r="AA1256" s="416"/>
      <c r="AB1256" s="416"/>
      <c r="AC1256" s="416"/>
      <c r="AD1256" s="416"/>
      <c r="AE1256" s="416"/>
      <c r="AF1256" s="416"/>
      <c r="AG1256" s="416"/>
      <c r="AH1256" s="416"/>
      <c r="AI1256" s="416"/>
      <c r="AJ1256" s="416"/>
      <c r="AK1256" s="416"/>
      <c r="AL1256" s="416"/>
      <c r="AM1256" s="416"/>
      <c r="AN1256" s="416"/>
      <c r="AO1256" s="416"/>
      <c r="AP1256" s="568">
        <f>A1256</f>
        <v>35</v>
      </c>
      <c r="AQ1256" s="568" t="str">
        <f>C1256</f>
        <v>VARIABLE</v>
      </c>
      <c r="AR1256" s="416"/>
      <c r="AS1256" s="585"/>
      <c r="AT1256" s="585"/>
      <c r="AU1256" s="585"/>
      <c r="AV1256" s="585"/>
      <c r="AW1256" s="416"/>
      <c r="AX1256" s="416"/>
      <c r="AY1256" s="416"/>
      <c r="AZ1256" s="416"/>
      <c r="BA1256" s="416"/>
      <c r="BB1256" s="416"/>
      <c r="BC1256" s="416"/>
      <c r="BD1256" s="416"/>
      <c r="BE1256" s="416"/>
      <c r="BF1256" s="416"/>
      <c r="BG1256" s="416"/>
      <c r="BH1256" s="416"/>
      <c r="BI1256" s="416"/>
      <c r="BJ1256" s="416"/>
      <c r="BK1256" s="416"/>
      <c r="BL1256" s="416"/>
      <c r="BM1256" s="416"/>
      <c r="BN1256" s="416"/>
      <c r="BO1256" s="416"/>
      <c r="BP1256" s="416"/>
      <c r="BQ1256" s="416"/>
      <c r="BR1256" s="416"/>
      <c r="BS1256" s="416"/>
      <c r="BT1256" s="416"/>
      <c r="BU1256" s="416"/>
      <c r="BV1256" s="416"/>
      <c r="BW1256" s="416"/>
      <c r="BX1256" s="416"/>
    </row>
    <row r="1257" spans="1:76" s="2" customFormat="1" ht="14">
      <c r="A1257" s="199"/>
      <c r="B1257" s="299"/>
      <c r="C1257" s="199"/>
      <c r="D1257" s="130"/>
      <c r="E1257" s="130"/>
      <c r="F1257" s="130"/>
      <c r="G1257" s="130"/>
      <c r="J1257" s="130"/>
      <c r="K1257" s="130"/>
      <c r="L1257" s="174"/>
      <c r="M1257" s="174"/>
      <c r="N1257" s="174"/>
      <c r="R1257" s="5"/>
      <c r="S1257" s="270"/>
      <c r="T1257" s="270"/>
      <c r="Y1257" s="526"/>
      <c r="Z1257" s="5"/>
      <c r="AA1257" s="5"/>
      <c r="AB1257" s="5"/>
      <c r="AC1257" s="5"/>
      <c r="AD1257" s="5"/>
      <c r="AE1257" s="5"/>
      <c r="AF1257" s="5"/>
      <c r="AG1257" s="5"/>
      <c r="AH1257" s="5"/>
      <c r="AI1257" s="5"/>
      <c r="AJ1257" s="5"/>
      <c r="AK1257" s="5"/>
      <c r="AL1257" s="5"/>
      <c r="AM1257" s="5"/>
      <c r="AN1257" s="5"/>
      <c r="AO1257" s="481"/>
      <c r="AP1257" s="269"/>
      <c r="AQ1257" s="269"/>
      <c r="AR1257" s="269"/>
      <c r="AS1257" s="269"/>
      <c r="AT1257" s="586" t="s">
        <v>230</v>
      </c>
      <c r="AU1257" s="586"/>
      <c r="AV1257" s="269"/>
      <c r="AW1257" s="586" t="s">
        <v>1</v>
      </c>
      <c r="AX1257" s="586"/>
      <c r="AY1257" s="269"/>
      <c r="AZ1257" s="586" t="s">
        <v>2</v>
      </c>
      <c r="BA1257" s="586"/>
      <c r="BB1257" s="269"/>
      <c r="BC1257" s="586" t="s">
        <v>283</v>
      </c>
      <c r="BD1257" s="586"/>
      <c r="BE1257" s="269"/>
      <c r="BF1257" s="586" t="s">
        <v>284</v>
      </c>
      <c r="BG1257" s="586"/>
      <c r="BH1257" s="269"/>
      <c r="BI1257" s="586" t="s">
        <v>3</v>
      </c>
      <c r="BJ1257" s="586"/>
      <c r="BK1257" s="269"/>
      <c r="BL1257" s="586" t="s">
        <v>4</v>
      </c>
      <c r="BM1257" s="586"/>
      <c r="BN1257" s="269"/>
      <c r="BO1257" s="586" t="s">
        <v>5</v>
      </c>
      <c r="BP1257" s="586"/>
      <c r="BQ1257" s="269"/>
      <c r="BR1257" s="586" t="s">
        <v>6</v>
      </c>
      <c r="BS1257" s="586"/>
      <c r="BT1257" s="269"/>
      <c r="BU1257" s="586" t="s">
        <v>34</v>
      </c>
      <c r="BV1257" s="586"/>
      <c r="BW1257" s="269"/>
      <c r="BX1257" s="481"/>
    </row>
    <row r="1258" spans="1:76" s="2" customFormat="1" ht="31" thickBot="1">
      <c r="A1258" s="173" t="s">
        <v>39</v>
      </c>
      <c r="B1258" s="300" t="s">
        <v>9</v>
      </c>
      <c r="C1258" s="211" t="s">
        <v>139</v>
      </c>
      <c r="D1258" s="4" t="s">
        <v>40</v>
      </c>
      <c r="E1258" s="4" t="s">
        <v>234</v>
      </c>
      <c r="F1258" s="211" t="s">
        <v>113</v>
      </c>
      <c r="G1258" s="211" t="s">
        <v>424</v>
      </c>
      <c r="H1258" s="4" t="s">
        <v>59</v>
      </c>
      <c r="I1258" s="695" t="s">
        <v>425</v>
      </c>
      <c r="J1258" s="212" t="s">
        <v>133</v>
      </c>
      <c r="K1258" s="149" t="s">
        <v>140</v>
      </c>
      <c r="L1258" s="222" t="s">
        <v>100</v>
      </c>
      <c r="M1258" s="151" t="s">
        <v>141</v>
      </c>
      <c r="N1258" s="152" t="s">
        <v>135</v>
      </c>
      <c r="O1258" s="151" t="s">
        <v>57</v>
      </c>
      <c r="P1258" s="153"/>
      <c r="Q1258" s="363" t="s">
        <v>272</v>
      </c>
      <c r="R1258" s="364" t="s">
        <v>56</v>
      </c>
      <c r="S1258" s="258" t="s">
        <v>41</v>
      </c>
      <c r="T1258" s="364" t="s">
        <v>136</v>
      </c>
      <c r="U1258" s="419" t="s">
        <v>42</v>
      </c>
      <c r="V1258" s="153"/>
      <c r="W1258" s="153"/>
      <c r="Y1258" s="526"/>
      <c r="Z1258" s="5"/>
      <c r="AA1258" s="5"/>
      <c r="AB1258" s="5"/>
      <c r="AC1258" s="5"/>
      <c r="AD1258" s="5"/>
      <c r="AE1258" s="5"/>
      <c r="AF1258" s="5"/>
      <c r="AG1258" s="5"/>
      <c r="AH1258" s="5"/>
      <c r="AI1258" s="5"/>
      <c r="AJ1258" s="5"/>
      <c r="AK1258" s="5"/>
      <c r="AL1258" s="5"/>
      <c r="AM1258" s="5"/>
      <c r="AN1258" s="5"/>
      <c r="AO1258" s="481"/>
      <c r="AP1258" s="594"/>
      <c r="AQ1258" s="594"/>
      <c r="AR1258" s="419" t="s">
        <v>131</v>
      </c>
      <c r="AS1258" s="594"/>
      <c r="AT1258" s="596" t="s">
        <v>56</v>
      </c>
      <c r="AU1258" s="258" t="s">
        <v>41</v>
      </c>
      <c r="AV1258" s="594"/>
      <c r="AW1258" s="596" t="s">
        <v>56</v>
      </c>
      <c r="AX1258" s="258" t="s">
        <v>41</v>
      </c>
      <c r="AY1258" s="594"/>
      <c r="AZ1258" s="596" t="s">
        <v>56</v>
      </c>
      <c r="BA1258" s="258" t="s">
        <v>41</v>
      </c>
      <c r="BB1258" s="594"/>
      <c r="BC1258" s="596" t="s">
        <v>56</v>
      </c>
      <c r="BD1258" s="258" t="s">
        <v>41</v>
      </c>
      <c r="BE1258" s="594"/>
      <c r="BF1258" s="596" t="s">
        <v>56</v>
      </c>
      <c r="BG1258" s="258" t="s">
        <v>41</v>
      </c>
      <c r="BH1258" s="594"/>
      <c r="BI1258" s="596" t="s">
        <v>56</v>
      </c>
      <c r="BJ1258" s="258" t="s">
        <v>41</v>
      </c>
      <c r="BK1258" s="594"/>
      <c r="BL1258" s="596" t="s">
        <v>56</v>
      </c>
      <c r="BM1258" s="258" t="s">
        <v>41</v>
      </c>
      <c r="BN1258" s="594"/>
      <c r="BO1258" s="596" t="s">
        <v>56</v>
      </c>
      <c r="BP1258" s="258" t="s">
        <v>41</v>
      </c>
      <c r="BQ1258" s="594"/>
      <c r="BR1258" s="596" t="s">
        <v>56</v>
      </c>
      <c r="BS1258" s="258" t="s">
        <v>41</v>
      </c>
      <c r="BT1258" s="594"/>
      <c r="BU1258" s="596" t="s">
        <v>56</v>
      </c>
      <c r="BV1258" s="258" t="s">
        <v>41</v>
      </c>
      <c r="BW1258" s="594"/>
      <c r="BX1258" s="481"/>
    </row>
    <row r="1259" spans="1:76" s="2" customFormat="1" ht="14">
      <c r="A1259" s="159">
        <v>1</v>
      </c>
      <c r="B1259" s="301" t="str">
        <f>CONCATENATE(E1259,": ",C1259)</f>
        <v xml:space="preserve">: </v>
      </c>
      <c r="C1259" s="160"/>
      <c r="D1259" s="160"/>
      <c r="E1259" s="160"/>
      <c r="F1259" s="160"/>
      <c r="G1259" s="161"/>
      <c r="H1259" s="162"/>
      <c r="I1259" s="162"/>
      <c r="J1259" s="163"/>
      <c r="K1259" s="164"/>
      <c r="L1259" s="170"/>
      <c r="M1259" s="664"/>
      <c r="N1259" s="163"/>
      <c r="O1259" s="163"/>
      <c r="P1259" s="165"/>
      <c r="Q1259" s="365"/>
      <c r="R1259" s="259" t="str">
        <f>IF(Q1259="Y","",IF(AND(L1259="",J1259=""),"",IF(L1259="",J1259,L1259)))</f>
        <v/>
      </c>
      <c r="S1259" s="260" t="str">
        <f>IF(R1259="","",IF(R1287="Y",T1259,IF(R1259&gt;=R1279-$AA$35*R1283,IF(R1259&lt;=R1279+$AA$35*R1283,R1259,""),"")))</f>
        <v/>
      </c>
      <c r="T1259" s="259" t="str">
        <f>IF(Q1259="Y","",IF(AND(L1259="",J1259=""),"",IF(L1259="",J1259*N1259,L1259*N1259)))</f>
        <v/>
      </c>
      <c r="U1259" s="259" t="str">
        <f t="shared" ref="U1259:U1278" si="509">IF(AND(M1259="",K1259=""),"",IF(M1259="",K1259,M1259))</f>
        <v/>
      </c>
      <c r="V1259" s="39"/>
      <c r="W1259" s="39"/>
      <c r="Y1259" s="526"/>
      <c r="Z1259" s="5"/>
      <c r="AA1259" s="5"/>
      <c r="AB1259" s="5"/>
      <c r="AC1259" s="5"/>
      <c r="AD1259" s="5"/>
      <c r="AE1259" s="5"/>
      <c r="AF1259" s="5"/>
      <c r="AG1259" s="5"/>
      <c r="AH1259" s="5"/>
      <c r="AI1259" s="5"/>
      <c r="AJ1259" s="5"/>
      <c r="AK1259" s="5"/>
      <c r="AL1259" s="5"/>
      <c r="AM1259" s="5"/>
      <c r="AN1259" s="5"/>
      <c r="AO1259" s="481"/>
      <c r="AP1259" s="269"/>
      <c r="AQ1259" s="269"/>
      <c r="AR1259" s="597" t="str">
        <f>$U1259</f>
        <v/>
      </c>
      <c r="AS1259" s="269"/>
      <c r="AT1259" s="598" t="str">
        <f>IF($E1259=$AT$47,R1259,"")</f>
        <v/>
      </c>
      <c r="AU1259" s="598" t="str">
        <f>IF($E1259=$AT$47,S1259,"")</f>
        <v/>
      </c>
      <c r="AV1259" s="269"/>
      <c r="AW1259" s="598" t="str">
        <f t="shared" ref="AW1259:AX1278" si="510">IF($E1259=$AW$83,R1259,"")</f>
        <v/>
      </c>
      <c r="AX1259" s="598" t="str">
        <f t="shared" si="510"/>
        <v/>
      </c>
      <c r="AY1259" s="269"/>
      <c r="AZ1259" s="598" t="str">
        <f t="shared" ref="AZ1259:BA1278" si="511">IF($E1259=$AZ$83,R1259,"")</f>
        <v/>
      </c>
      <c r="BA1259" s="598" t="str">
        <f t="shared" si="511"/>
        <v/>
      </c>
      <c r="BB1259" s="269"/>
      <c r="BC1259" s="598" t="str">
        <f t="shared" ref="BC1259:BD1278" si="512">IF($E1259=$BC$83,R1259,"")</f>
        <v/>
      </c>
      <c r="BD1259" s="598" t="str">
        <f t="shared" si="512"/>
        <v/>
      </c>
      <c r="BE1259" s="269"/>
      <c r="BF1259" s="598" t="str">
        <f t="shared" ref="BF1259:BG1278" si="513">IF($E1259=$BF$83,R1259,"")</f>
        <v/>
      </c>
      <c r="BG1259" s="598" t="str">
        <f t="shared" si="513"/>
        <v/>
      </c>
      <c r="BH1259" s="269"/>
      <c r="BI1259" s="598" t="str">
        <f t="shared" ref="BI1259:BJ1278" si="514">IF($E1259=$BI$83,R1259,"")</f>
        <v/>
      </c>
      <c r="BJ1259" s="598" t="str">
        <f t="shared" si="514"/>
        <v/>
      </c>
      <c r="BK1259" s="269"/>
      <c r="BL1259" s="598" t="str">
        <f t="shared" ref="BL1259:BM1278" si="515">IF($E1259=$BL$83,R1259,"")</f>
        <v/>
      </c>
      <c r="BM1259" s="598" t="str">
        <f t="shared" si="515"/>
        <v/>
      </c>
      <c r="BN1259" s="269"/>
      <c r="BO1259" s="598" t="str">
        <f t="shared" ref="BO1259:BP1278" si="516">IF($E1259=$BO$83,R1259,"")</f>
        <v/>
      </c>
      <c r="BP1259" s="598" t="str">
        <f t="shared" si="516"/>
        <v/>
      </c>
      <c r="BQ1259" s="269"/>
      <c r="BR1259" s="598" t="str">
        <f t="shared" ref="BR1259:BS1278" si="517">IF($E1259=$BR$83,R1259,"")</f>
        <v/>
      </c>
      <c r="BS1259" s="598" t="str">
        <f t="shared" si="517"/>
        <v/>
      </c>
      <c r="BT1259" s="269"/>
      <c r="BU1259" s="598" t="str">
        <f t="shared" ref="BU1259:BV1278" si="518">IF($E1259=$BU$83,R1259,"")</f>
        <v/>
      </c>
      <c r="BV1259" s="598" t="str">
        <f t="shared" si="518"/>
        <v/>
      </c>
      <c r="BW1259" s="269"/>
      <c r="BX1259" s="481"/>
    </row>
    <row r="1260" spans="1:76" s="2" customFormat="1" ht="14">
      <c r="A1260" s="159">
        <v>2</v>
      </c>
      <c r="B1260" s="301" t="str">
        <f>CONCATENATE(E1260,": ",C1260)</f>
        <v xml:space="preserve">: </v>
      </c>
      <c r="C1260" s="160"/>
      <c r="D1260" s="160"/>
      <c r="E1260" s="160"/>
      <c r="F1260" s="160"/>
      <c r="G1260" s="161"/>
      <c r="H1260" s="162"/>
      <c r="I1260" s="162"/>
      <c r="J1260" s="163"/>
      <c r="K1260" s="163"/>
      <c r="L1260" s="170"/>
      <c r="M1260" s="664"/>
      <c r="N1260" s="163"/>
      <c r="O1260" s="163"/>
      <c r="P1260" s="165"/>
      <c r="Q1260" s="365"/>
      <c r="R1260" s="259" t="str">
        <f t="shared" ref="R1260:R1278" si="519">IF(Q1260="Y","",IF(AND(L1260="",J1260=""),"",IF(L1260="",J1260,L1260)))</f>
        <v/>
      </c>
      <c r="S1260" s="260" t="str">
        <f>IF(R1260="","",IF(R1287="Y",T1260,IF(R1260&gt;=R1279-$AA$35*R1283,IF(R1260&lt;=R1279+$AA$35*R1283,R1260,""),"")))</f>
        <v/>
      </c>
      <c r="T1260" s="259" t="str">
        <f t="shared" ref="T1260:T1278" si="520">IF(Q1260="Y","",IF(AND(L1260="",J1260=""),"",IF(L1260="",J1260*N1260,L1260*N1260)))</f>
        <v/>
      </c>
      <c r="U1260" s="259" t="str">
        <f t="shared" si="509"/>
        <v/>
      </c>
      <c r="V1260" s="39"/>
      <c r="W1260" s="39"/>
      <c r="Y1260" s="526"/>
      <c r="Z1260" s="5"/>
      <c r="AA1260" s="5"/>
      <c r="AB1260" s="5"/>
      <c r="AC1260" s="5"/>
      <c r="AD1260" s="5"/>
      <c r="AE1260" s="5"/>
      <c r="AF1260" s="5"/>
      <c r="AG1260" s="5"/>
      <c r="AH1260" s="5"/>
      <c r="AI1260" s="5"/>
      <c r="AJ1260" s="5"/>
      <c r="AK1260" s="5"/>
      <c r="AL1260" s="5"/>
      <c r="AM1260" s="5"/>
      <c r="AN1260" s="5"/>
      <c r="AO1260" s="481"/>
      <c r="AP1260" s="269"/>
      <c r="AQ1260" s="269"/>
      <c r="AR1260" s="600"/>
      <c r="AS1260" s="269"/>
      <c r="AT1260" s="598" t="str">
        <f t="shared" ref="AT1260:AU1278" si="521">IF($E1260=$AT$47,R1260,"")</f>
        <v/>
      </c>
      <c r="AU1260" s="598" t="str">
        <f t="shared" si="521"/>
        <v/>
      </c>
      <c r="AV1260" s="269"/>
      <c r="AW1260" s="598" t="str">
        <f t="shared" si="510"/>
        <v/>
      </c>
      <c r="AX1260" s="598" t="str">
        <f t="shared" si="510"/>
        <v/>
      </c>
      <c r="AY1260" s="269"/>
      <c r="AZ1260" s="598" t="str">
        <f t="shared" si="511"/>
        <v/>
      </c>
      <c r="BA1260" s="598" t="str">
        <f t="shared" si="511"/>
        <v/>
      </c>
      <c r="BB1260" s="269"/>
      <c r="BC1260" s="598" t="str">
        <f t="shared" si="512"/>
        <v/>
      </c>
      <c r="BD1260" s="598" t="str">
        <f t="shared" si="512"/>
        <v/>
      </c>
      <c r="BE1260" s="269"/>
      <c r="BF1260" s="598" t="str">
        <f t="shared" si="513"/>
        <v/>
      </c>
      <c r="BG1260" s="598" t="str">
        <f t="shared" si="513"/>
        <v/>
      </c>
      <c r="BH1260" s="269"/>
      <c r="BI1260" s="598" t="str">
        <f t="shared" si="514"/>
        <v/>
      </c>
      <c r="BJ1260" s="598" t="str">
        <f t="shared" si="514"/>
        <v/>
      </c>
      <c r="BK1260" s="269"/>
      <c r="BL1260" s="598" t="str">
        <f t="shared" si="515"/>
        <v/>
      </c>
      <c r="BM1260" s="598" t="str">
        <f t="shared" si="515"/>
        <v/>
      </c>
      <c r="BN1260" s="269"/>
      <c r="BO1260" s="598" t="str">
        <f t="shared" si="516"/>
        <v/>
      </c>
      <c r="BP1260" s="598" t="str">
        <f t="shared" si="516"/>
        <v/>
      </c>
      <c r="BQ1260" s="269"/>
      <c r="BR1260" s="598" t="str">
        <f t="shared" si="517"/>
        <v/>
      </c>
      <c r="BS1260" s="598" t="str">
        <f t="shared" si="517"/>
        <v/>
      </c>
      <c r="BT1260" s="269"/>
      <c r="BU1260" s="598" t="str">
        <f t="shared" si="518"/>
        <v/>
      </c>
      <c r="BV1260" s="598" t="str">
        <f t="shared" si="518"/>
        <v/>
      </c>
      <c r="BW1260" s="269"/>
      <c r="BX1260" s="481"/>
    </row>
    <row r="1261" spans="1:76" s="2" customFormat="1" ht="14">
      <c r="A1261" s="159">
        <v>3</v>
      </c>
      <c r="B1261" s="301" t="str">
        <f>CONCATENATE(E1261,": ",C1261)</f>
        <v xml:space="preserve">: </v>
      </c>
      <c r="C1261" s="168"/>
      <c r="D1261" s="162"/>
      <c r="E1261" s="162"/>
      <c r="F1261" s="169"/>
      <c r="G1261" s="161"/>
      <c r="H1261" s="162"/>
      <c r="I1261" s="162"/>
      <c r="J1261" s="170"/>
      <c r="K1261" s="170"/>
      <c r="L1261" s="170"/>
      <c r="M1261" s="664"/>
      <c r="N1261" s="163"/>
      <c r="O1261" s="163"/>
      <c r="P1261" s="165"/>
      <c r="Q1261" s="365"/>
      <c r="R1261" s="259" t="str">
        <f t="shared" si="519"/>
        <v/>
      </c>
      <c r="S1261" s="260" t="str">
        <f>IF(R1261="","",IF(R1287="Y",T1261,IF(R1261&gt;=R1279-$AA$35*R1283,IF(R1261&lt;=R1279+$AA$35*R1283,R1261,""),"")))</f>
        <v/>
      </c>
      <c r="T1261" s="259" t="str">
        <f t="shared" si="520"/>
        <v/>
      </c>
      <c r="U1261" s="259" t="str">
        <f t="shared" si="509"/>
        <v/>
      </c>
      <c r="V1261" s="39"/>
      <c r="W1261" s="39"/>
      <c r="Y1261" s="526"/>
      <c r="Z1261" s="5"/>
      <c r="AA1261" s="5"/>
      <c r="AB1261" s="5"/>
      <c r="AC1261" s="5"/>
      <c r="AD1261" s="5"/>
      <c r="AE1261" s="5"/>
      <c r="AF1261" s="5"/>
      <c r="AG1261" s="5"/>
      <c r="AH1261" s="5"/>
      <c r="AI1261" s="5"/>
      <c r="AJ1261" s="5"/>
      <c r="AK1261" s="5"/>
      <c r="AL1261" s="5"/>
      <c r="AM1261" s="5"/>
      <c r="AN1261" s="5"/>
      <c r="AO1261" s="481"/>
      <c r="AP1261" s="269"/>
      <c r="AQ1261" s="269"/>
      <c r="AR1261" s="600"/>
      <c r="AS1261" s="269"/>
      <c r="AT1261" s="598" t="str">
        <f t="shared" si="521"/>
        <v/>
      </c>
      <c r="AU1261" s="598" t="str">
        <f t="shared" si="521"/>
        <v/>
      </c>
      <c r="AV1261" s="269"/>
      <c r="AW1261" s="598" t="str">
        <f t="shared" si="510"/>
        <v/>
      </c>
      <c r="AX1261" s="598" t="str">
        <f t="shared" si="510"/>
        <v/>
      </c>
      <c r="AY1261" s="269"/>
      <c r="AZ1261" s="598" t="str">
        <f t="shared" si="511"/>
        <v/>
      </c>
      <c r="BA1261" s="598" t="str">
        <f t="shared" si="511"/>
        <v/>
      </c>
      <c r="BB1261" s="269"/>
      <c r="BC1261" s="598" t="str">
        <f t="shared" si="512"/>
        <v/>
      </c>
      <c r="BD1261" s="598" t="str">
        <f t="shared" si="512"/>
        <v/>
      </c>
      <c r="BE1261" s="269"/>
      <c r="BF1261" s="598" t="str">
        <f t="shared" si="513"/>
        <v/>
      </c>
      <c r="BG1261" s="598" t="str">
        <f t="shared" si="513"/>
        <v/>
      </c>
      <c r="BH1261" s="269"/>
      <c r="BI1261" s="598" t="str">
        <f t="shared" si="514"/>
        <v/>
      </c>
      <c r="BJ1261" s="598" t="str">
        <f t="shared" si="514"/>
        <v/>
      </c>
      <c r="BK1261" s="269"/>
      <c r="BL1261" s="598" t="str">
        <f t="shared" si="515"/>
        <v/>
      </c>
      <c r="BM1261" s="598" t="str">
        <f t="shared" si="515"/>
        <v/>
      </c>
      <c r="BN1261" s="269"/>
      <c r="BO1261" s="598" t="str">
        <f t="shared" si="516"/>
        <v/>
      </c>
      <c r="BP1261" s="598" t="str">
        <f t="shared" si="516"/>
        <v/>
      </c>
      <c r="BQ1261" s="269"/>
      <c r="BR1261" s="598" t="str">
        <f t="shared" si="517"/>
        <v/>
      </c>
      <c r="BS1261" s="598" t="str">
        <f t="shared" si="517"/>
        <v/>
      </c>
      <c r="BT1261" s="269"/>
      <c r="BU1261" s="598" t="str">
        <f t="shared" si="518"/>
        <v/>
      </c>
      <c r="BV1261" s="598" t="str">
        <f t="shared" si="518"/>
        <v/>
      </c>
      <c r="BW1261" s="269"/>
      <c r="BX1261" s="481"/>
    </row>
    <row r="1262" spans="1:76" s="2" customFormat="1" ht="14">
      <c r="A1262" s="159">
        <v>4</v>
      </c>
      <c r="B1262" s="301" t="str">
        <f t="shared" ref="B1262:B1278" si="522">CONCATENATE(E1262,": ",C1262)</f>
        <v xml:space="preserve">: </v>
      </c>
      <c r="C1262" s="168"/>
      <c r="D1262" s="162"/>
      <c r="E1262" s="162"/>
      <c r="F1262" s="169"/>
      <c r="G1262" s="161"/>
      <c r="H1262" s="162"/>
      <c r="I1262" s="162"/>
      <c r="J1262" s="170"/>
      <c r="K1262" s="170"/>
      <c r="L1262" s="170"/>
      <c r="M1262" s="664"/>
      <c r="N1262" s="163"/>
      <c r="O1262" s="163"/>
      <c r="P1262" s="165"/>
      <c r="Q1262" s="365"/>
      <c r="R1262" s="259" t="str">
        <f t="shared" si="519"/>
        <v/>
      </c>
      <c r="S1262" s="260" t="str">
        <f>IF(R1262="","",IF(R1287="Y",T1262,IF(R1262&gt;=R1279-$AA$35*R1283,IF(R1262&lt;=R1279+$AA$35*R1283,R1262,""),"")))</f>
        <v/>
      </c>
      <c r="T1262" s="259" t="str">
        <f t="shared" si="520"/>
        <v/>
      </c>
      <c r="U1262" s="259" t="str">
        <f t="shared" si="509"/>
        <v/>
      </c>
      <c r="V1262" s="39"/>
      <c r="W1262" s="39"/>
      <c r="Y1262" s="526"/>
      <c r="Z1262" s="5"/>
      <c r="AA1262" s="5"/>
      <c r="AB1262" s="5"/>
      <c r="AC1262" s="5"/>
      <c r="AD1262" s="5"/>
      <c r="AE1262" s="5"/>
      <c r="AF1262" s="5"/>
      <c r="AG1262" s="5"/>
      <c r="AH1262" s="5"/>
      <c r="AI1262" s="5"/>
      <c r="AJ1262" s="5"/>
      <c r="AK1262" s="5"/>
      <c r="AL1262" s="5"/>
      <c r="AM1262" s="5"/>
      <c r="AN1262" s="5"/>
      <c r="AO1262" s="481"/>
      <c r="AP1262" s="269"/>
      <c r="AQ1262" s="269"/>
      <c r="AR1262" s="600"/>
      <c r="AS1262" s="269"/>
      <c r="AT1262" s="598" t="str">
        <f t="shared" si="521"/>
        <v/>
      </c>
      <c r="AU1262" s="598" t="str">
        <f t="shared" si="521"/>
        <v/>
      </c>
      <c r="AV1262" s="269"/>
      <c r="AW1262" s="598" t="str">
        <f t="shared" si="510"/>
        <v/>
      </c>
      <c r="AX1262" s="598" t="str">
        <f t="shared" si="510"/>
        <v/>
      </c>
      <c r="AY1262" s="269"/>
      <c r="AZ1262" s="598" t="str">
        <f t="shared" si="511"/>
        <v/>
      </c>
      <c r="BA1262" s="598" t="str">
        <f t="shared" si="511"/>
        <v/>
      </c>
      <c r="BB1262" s="269"/>
      <c r="BC1262" s="598" t="str">
        <f t="shared" si="512"/>
        <v/>
      </c>
      <c r="BD1262" s="598" t="str">
        <f t="shared" si="512"/>
        <v/>
      </c>
      <c r="BE1262" s="269"/>
      <c r="BF1262" s="598" t="str">
        <f t="shared" si="513"/>
        <v/>
      </c>
      <c r="BG1262" s="598" t="str">
        <f t="shared" si="513"/>
        <v/>
      </c>
      <c r="BH1262" s="269"/>
      <c r="BI1262" s="598" t="str">
        <f t="shared" si="514"/>
        <v/>
      </c>
      <c r="BJ1262" s="598" t="str">
        <f t="shared" si="514"/>
        <v/>
      </c>
      <c r="BK1262" s="269"/>
      <c r="BL1262" s="598" t="str">
        <f t="shared" si="515"/>
        <v/>
      </c>
      <c r="BM1262" s="598" t="str">
        <f t="shared" si="515"/>
        <v/>
      </c>
      <c r="BN1262" s="269"/>
      <c r="BO1262" s="598" t="str">
        <f t="shared" si="516"/>
        <v/>
      </c>
      <c r="BP1262" s="598" t="str">
        <f t="shared" si="516"/>
        <v/>
      </c>
      <c r="BQ1262" s="269"/>
      <c r="BR1262" s="598" t="str">
        <f t="shared" si="517"/>
        <v/>
      </c>
      <c r="BS1262" s="598" t="str">
        <f t="shared" si="517"/>
        <v/>
      </c>
      <c r="BT1262" s="269"/>
      <c r="BU1262" s="598" t="str">
        <f t="shared" si="518"/>
        <v/>
      </c>
      <c r="BV1262" s="598" t="str">
        <f t="shared" si="518"/>
        <v/>
      </c>
      <c r="BW1262" s="269"/>
      <c r="BX1262" s="481"/>
    </row>
    <row r="1263" spans="1:76" s="2" customFormat="1" ht="14">
      <c r="A1263" s="159">
        <v>5</v>
      </c>
      <c r="B1263" s="301" t="str">
        <f t="shared" si="522"/>
        <v xml:space="preserve">: </v>
      </c>
      <c r="C1263" s="169"/>
      <c r="D1263" s="169"/>
      <c r="E1263" s="169"/>
      <c r="F1263" s="169"/>
      <c r="G1263" s="161"/>
      <c r="H1263" s="162"/>
      <c r="I1263" s="162"/>
      <c r="J1263" s="170"/>
      <c r="K1263" s="170"/>
      <c r="L1263" s="170"/>
      <c r="M1263" s="664"/>
      <c r="N1263" s="163"/>
      <c r="O1263" s="163"/>
      <c r="P1263" s="165"/>
      <c r="Q1263" s="365"/>
      <c r="R1263" s="259" t="str">
        <f t="shared" si="519"/>
        <v/>
      </c>
      <c r="S1263" s="260" t="str">
        <f>IF(R1263="","",IF(R1287="Y",T1263,IF(R1263&gt;=R1279-$AA$35*R1283,IF(R1263&lt;=R1279+$AA$35*R1283,R1263,""),"")))</f>
        <v/>
      </c>
      <c r="T1263" s="259" t="str">
        <f t="shared" si="520"/>
        <v/>
      </c>
      <c r="U1263" s="259" t="str">
        <f t="shared" si="509"/>
        <v/>
      </c>
      <c r="V1263" s="39"/>
      <c r="W1263" s="39"/>
      <c r="Y1263" s="526"/>
      <c r="Z1263" s="5"/>
      <c r="AA1263" s="5"/>
      <c r="AB1263" s="5"/>
      <c r="AC1263" s="5"/>
      <c r="AD1263" s="5"/>
      <c r="AE1263" s="5"/>
      <c r="AF1263" s="5"/>
      <c r="AG1263" s="5"/>
      <c r="AH1263" s="5"/>
      <c r="AI1263" s="5"/>
      <c r="AJ1263" s="5"/>
      <c r="AK1263" s="5"/>
      <c r="AL1263" s="5"/>
      <c r="AM1263" s="5"/>
      <c r="AN1263" s="5"/>
      <c r="AO1263" s="481"/>
      <c r="AP1263" s="269"/>
      <c r="AQ1263" s="269"/>
      <c r="AR1263" s="600"/>
      <c r="AS1263" s="269"/>
      <c r="AT1263" s="598" t="str">
        <f t="shared" si="521"/>
        <v/>
      </c>
      <c r="AU1263" s="598" t="str">
        <f t="shared" si="521"/>
        <v/>
      </c>
      <c r="AV1263" s="269"/>
      <c r="AW1263" s="598" t="str">
        <f t="shared" si="510"/>
        <v/>
      </c>
      <c r="AX1263" s="598" t="str">
        <f t="shared" si="510"/>
        <v/>
      </c>
      <c r="AY1263" s="269"/>
      <c r="AZ1263" s="598" t="str">
        <f t="shared" si="511"/>
        <v/>
      </c>
      <c r="BA1263" s="598" t="str">
        <f t="shared" si="511"/>
        <v/>
      </c>
      <c r="BB1263" s="269"/>
      <c r="BC1263" s="598" t="str">
        <f t="shared" si="512"/>
        <v/>
      </c>
      <c r="BD1263" s="598" t="str">
        <f t="shared" si="512"/>
        <v/>
      </c>
      <c r="BE1263" s="269"/>
      <c r="BF1263" s="598" t="str">
        <f t="shared" si="513"/>
        <v/>
      </c>
      <c r="BG1263" s="598" t="str">
        <f t="shared" si="513"/>
        <v/>
      </c>
      <c r="BH1263" s="269"/>
      <c r="BI1263" s="598" t="str">
        <f t="shared" si="514"/>
        <v/>
      </c>
      <c r="BJ1263" s="598" t="str">
        <f t="shared" si="514"/>
        <v/>
      </c>
      <c r="BK1263" s="269"/>
      <c r="BL1263" s="598" t="str">
        <f t="shared" si="515"/>
        <v/>
      </c>
      <c r="BM1263" s="598" t="str">
        <f t="shared" si="515"/>
        <v/>
      </c>
      <c r="BN1263" s="269"/>
      <c r="BO1263" s="598" t="str">
        <f t="shared" si="516"/>
        <v/>
      </c>
      <c r="BP1263" s="598" t="str">
        <f t="shared" si="516"/>
        <v/>
      </c>
      <c r="BQ1263" s="269"/>
      <c r="BR1263" s="598" t="str">
        <f t="shared" si="517"/>
        <v/>
      </c>
      <c r="BS1263" s="598" t="str">
        <f t="shared" si="517"/>
        <v/>
      </c>
      <c r="BT1263" s="269"/>
      <c r="BU1263" s="598" t="str">
        <f t="shared" si="518"/>
        <v/>
      </c>
      <c r="BV1263" s="598" t="str">
        <f t="shared" si="518"/>
        <v/>
      </c>
      <c r="BW1263" s="269"/>
      <c r="BX1263" s="481"/>
    </row>
    <row r="1264" spans="1:76" s="2" customFormat="1" ht="14">
      <c r="A1264" s="159">
        <v>6</v>
      </c>
      <c r="B1264" s="301" t="str">
        <f t="shared" si="522"/>
        <v xml:space="preserve">: </v>
      </c>
      <c r="C1264" s="169"/>
      <c r="D1264" s="169"/>
      <c r="E1264" s="169"/>
      <c r="F1264" s="169"/>
      <c r="G1264" s="161"/>
      <c r="H1264" s="162"/>
      <c r="I1264" s="162"/>
      <c r="J1264" s="170"/>
      <c r="K1264" s="170"/>
      <c r="L1264" s="170"/>
      <c r="M1264" s="664"/>
      <c r="N1264" s="163"/>
      <c r="O1264" s="163"/>
      <c r="P1264" s="165"/>
      <c r="Q1264" s="365"/>
      <c r="R1264" s="259" t="str">
        <f t="shared" si="519"/>
        <v/>
      </c>
      <c r="S1264" s="260" t="str">
        <f>IF(R1264="","",IF(R1287="Y",T1264,IF(R1264&gt;=R1279-$AA$35*R1283,IF(R1264&lt;=R1279+$AA$35*R1283,R1264,""),"")))</f>
        <v/>
      </c>
      <c r="T1264" s="259" t="str">
        <f t="shared" si="520"/>
        <v/>
      </c>
      <c r="U1264" s="259" t="str">
        <f t="shared" si="509"/>
        <v/>
      </c>
      <c r="V1264" s="39"/>
      <c r="W1264" s="39"/>
      <c r="Y1264" s="526"/>
      <c r="Z1264" s="5"/>
      <c r="AA1264" s="5"/>
      <c r="AB1264" s="5"/>
      <c r="AC1264" s="5"/>
      <c r="AD1264" s="5"/>
      <c r="AE1264" s="5"/>
      <c r="AF1264" s="5"/>
      <c r="AG1264" s="5"/>
      <c r="AH1264" s="5"/>
      <c r="AI1264" s="5"/>
      <c r="AJ1264" s="5"/>
      <c r="AK1264" s="5"/>
      <c r="AL1264" s="5"/>
      <c r="AM1264" s="5"/>
      <c r="AN1264" s="5"/>
      <c r="AO1264" s="481"/>
      <c r="AP1264" s="269"/>
      <c r="AQ1264" s="269"/>
      <c r="AR1264" s="600"/>
      <c r="AS1264" s="269"/>
      <c r="AT1264" s="598" t="str">
        <f t="shared" si="521"/>
        <v/>
      </c>
      <c r="AU1264" s="598" t="str">
        <f t="shared" si="521"/>
        <v/>
      </c>
      <c r="AV1264" s="269"/>
      <c r="AW1264" s="598" t="str">
        <f t="shared" si="510"/>
        <v/>
      </c>
      <c r="AX1264" s="598" t="str">
        <f t="shared" si="510"/>
        <v/>
      </c>
      <c r="AY1264" s="269"/>
      <c r="AZ1264" s="598" t="str">
        <f t="shared" si="511"/>
        <v/>
      </c>
      <c r="BA1264" s="598" t="str">
        <f t="shared" si="511"/>
        <v/>
      </c>
      <c r="BB1264" s="269"/>
      <c r="BC1264" s="598" t="str">
        <f t="shared" si="512"/>
        <v/>
      </c>
      <c r="BD1264" s="598" t="str">
        <f t="shared" si="512"/>
        <v/>
      </c>
      <c r="BE1264" s="269"/>
      <c r="BF1264" s="598" t="str">
        <f t="shared" si="513"/>
        <v/>
      </c>
      <c r="BG1264" s="598" t="str">
        <f t="shared" si="513"/>
        <v/>
      </c>
      <c r="BH1264" s="269"/>
      <c r="BI1264" s="598" t="str">
        <f t="shared" si="514"/>
        <v/>
      </c>
      <c r="BJ1264" s="598" t="str">
        <f t="shared" si="514"/>
        <v/>
      </c>
      <c r="BK1264" s="269"/>
      <c r="BL1264" s="598" t="str">
        <f t="shared" si="515"/>
        <v/>
      </c>
      <c r="BM1264" s="598" t="str">
        <f t="shared" si="515"/>
        <v/>
      </c>
      <c r="BN1264" s="269"/>
      <c r="BO1264" s="598" t="str">
        <f t="shared" si="516"/>
        <v/>
      </c>
      <c r="BP1264" s="598" t="str">
        <f t="shared" si="516"/>
        <v/>
      </c>
      <c r="BQ1264" s="269"/>
      <c r="BR1264" s="598" t="str">
        <f t="shared" si="517"/>
        <v/>
      </c>
      <c r="BS1264" s="598" t="str">
        <f t="shared" si="517"/>
        <v/>
      </c>
      <c r="BT1264" s="269"/>
      <c r="BU1264" s="598" t="str">
        <f t="shared" si="518"/>
        <v/>
      </c>
      <c r="BV1264" s="598" t="str">
        <f t="shared" si="518"/>
        <v/>
      </c>
      <c r="BW1264" s="269"/>
      <c r="BX1264" s="481"/>
    </row>
    <row r="1265" spans="1:76" s="2" customFormat="1" ht="14">
      <c r="A1265" s="159">
        <v>7</v>
      </c>
      <c r="B1265" s="301" t="str">
        <f t="shared" si="522"/>
        <v xml:space="preserve">: </v>
      </c>
      <c r="C1265" s="169"/>
      <c r="D1265" s="169"/>
      <c r="E1265" s="169"/>
      <c r="F1265" s="169"/>
      <c r="G1265" s="161"/>
      <c r="H1265" s="162"/>
      <c r="I1265" s="162"/>
      <c r="J1265" s="170"/>
      <c r="K1265" s="170"/>
      <c r="L1265" s="170"/>
      <c r="M1265" s="664"/>
      <c r="N1265" s="163"/>
      <c r="O1265" s="163"/>
      <c r="P1265" s="165"/>
      <c r="Q1265" s="365"/>
      <c r="R1265" s="259" t="str">
        <f t="shared" si="519"/>
        <v/>
      </c>
      <c r="S1265" s="260" t="str">
        <f>IF(R1265="","",IF(R1287="Y",T1265,IF(R1265&gt;=R1279-$AA$35*R1283,IF(R1265&lt;=R1279+$AA$35*R1283,R1265,""),"")))</f>
        <v/>
      </c>
      <c r="T1265" s="259" t="str">
        <f t="shared" si="520"/>
        <v/>
      </c>
      <c r="U1265" s="259" t="str">
        <f t="shared" si="509"/>
        <v/>
      </c>
      <c r="V1265" s="39"/>
      <c r="W1265" s="39"/>
      <c r="Y1265" s="526"/>
      <c r="Z1265" s="5"/>
      <c r="AA1265" s="5"/>
      <c r="AB1265" s="5"/>
      <c r="AC1265" s="5"/>
      <c r="AD1265" s="5"/>
      <c r="AE1265" s="5"/>
      <c r="AF1265" s="5"/>
      <c r="AG1265" s="5"/>
      <c r="AH1265" s="5"/>
      <c r="AI1265" s="5"/>
      <c r="AJ1265" s="5"/>
      <c r="AK1265" s="5"/>
      <c r="AL1265" s="5"/>
      <c r="AM1265" s="5"/>
      <c r="AN1265" s="5"/>
      <c r="AO1265" s="481"/>
      <c r="AP1265" s="269"/>
      <c r="AQ1265" s="269"/>
      <c r="AR1265" s="600"/>
      <c r="AS1265" s="269"/>
      <c r="AT1265" s="598" t="str">
        <f t="shared" si="521"/>
        <v/>
      </c>
      <c r="AU1265" s="598" t="str">
        <f t="shared" si="521"/>
        <v/>
      </c>
      <c r="AV1265" s="269"/>
      <c r="AW1265" s="598" t="str">
        <f t="shared" si="510"/>
        <v/>
      </c>
      <c r="AX1265" s="598" t="str">
        <f t="shared" si="510"/>
        <v/>
      </c>
      <c r="AY1265" s="269"/>
      <c r="AZ1265" s="598" t="str">
        <f t="shared" si="511"/>
        <v/>
      </c>
      <c r="BA1265" s="598" t="str">
        <f t="shared" si="511"/>
        <v/>
      </c>
      <c r="BB1265" s="269"/>
      <c r="BC1265" s="598" t="str">
        <f t="shared" si="512"/>
        <v/>
      </c>
      <c r="BD1265" s="598" t="str">
        <f t="shared" si="512"/>
        <v/>
      </c>
      <c r="BE1265" s="269"/>
      <c r="BF1265" s="598" t="str">
        <f t="shared" si="513"/>
        <v/>
      </c>
      <c r="BG1265" s="598" t="str">
        <f t="shared" si="513"/>
        <v/>
      </c>
      <c r="BH1265" s="269"/>
      <c r="BI1265" s="598" t="str">
        <f t="shared" si="514"/>
        <v/>
      </c>
      <c r="BJ1265" s="598" t="str">
        <f t="shared" si="514"/>
        <v/>
      </c>
      <c r="BK1265" s="269"/>
      <c r="BL1265" s="598" t="str">
        <f t="shared" si="515"/>
        <v/>
      </c>
      <c r="BM1265" s="598" t="str">
        <f t="shared" si="515"/>
        <v/>
      </c>
      <c r="BN1265" s="269"/>
      <c r="BO1265" s="598" t="str">
        <f t="shared" si="516"/>
        <v/>
      </c>
      <c r="BP1265" s="598" t="str">
        <f t="shared" si="516"/>
        <v/>
      </c>
      <c r="BQ1265" s="269"/>
      <c r="BR1265" s="598" t="str">
        <f t="shared" si="517"/>
        <v/>
      </c>
      <c r="BS1265" s="598" t="str">
        <f t="shared" si="517"/>
        <v/>
      </c>
      <c r="BT1265" s="269"/>
      <c r="BU1265" s="598" t="str">
        <f t="shared" si="518"/>
        <v/>
      </c>
      <c r="BV1265" s="598" t="str">
        <f t="shared" si="518"/>
        <v/>
      </c>
      <c r="BW1265" s="269"/>
      <c r="BX1265" s="481"/>
    </row>
    <row r="1266" spans="1:76" s="2" customFormat="1" ht="14">
      <c r="A1266" s="159">
        <v>8</v>
      </c>
      <c r="B1266" s="301" t="str">
        <f t="shared" si="522"/>
        <v xml:space="preserve">: </v>
      </c>
      <c r="C1266" s="169"/>
      <c r="D1266" s="169"/>
      <c r="E1266" s="169"/>
      <c r="F1266" s="169"/>
      <c r="G1266" s="161"/>
      <c r="H1266" s="162"/>
      <c r="I1266" s="162"/>
      <c r="J1266" s="170"/>
      <c r="K1266" s="170"/>
      <c r="L1266" s="170"/>
      <c r="M1266" s="664"/>
      <c r="N1266" s="163"/>
      <c r="O1266" s="163"/>
      <c r="P1266" s="165"/>
      <c r="Q1266" s="365"/>
      <c r="R1266" s="259" t="str">
        <f t="shared" si="519"/>
        <v/>
      </c>
      <c r="S1266" s="260" t="str">
        <f>IF(R1266="","",IF(R1287="Y",T1266,IF(R1266&gt;=R1279-$AA$35*R1283,IF(R1266&lt;=R1279+$AA$35*R1283,R1266,""),"")))</f>
        <v/>
      </c>
      <c r="T1266" s="259" t="str">
        <f t="shared" si="520"/>
        <v/>
      </c>
      <c r="U1266" s="259" t="str">
        <f t="shared" si="509"/>
        <v/>
      </c>
      <c r="V1266" s="39"/>
      <c r="W1266" s="39"/>
      <c r="Y1266" s="526"/>
      <c r="Z1266" s="5"/>
      <c r="AA1266" s="5"/>
      <c r="AB1266" s="5"/>
      <c r="AC1266" s="5"/>
      <c r="AD1266" s="5"/>
      <c r="AE1266" s="5"/>
      <c r="AF1266" s="5"/>
      <c r="AG1266" s="5"/>
      <c r="AH1266" s="5"/>
      <c r="AI1266" s="5"/>
      <c r="AJ1266" s="5"/>
      <c r="AK1266" s="5"/>
      <c r="AL1266" s="5"/>
      <c r="AM1266" s="5"/>
      <c r="AN1266" s="5"/>
      <c r="AO1266" s="481"/>
      <c r="AP1266" s="269"/>
      <c r="AQ1266" s="269"/>
      <c r="AR1266" s="600"/>
      <c r="AS1266" s="269"/>
      <c r="AT1266" s="598" t="str">
        <f t="shared" si="521"/>
        <v/>
      </c>
      <c r="AU1266" s="598" t="str">
        <f t="shared" si="521"/>
        <v/>
      </c>
      <c r="AV1266" s="269"/>
      <c r="AW1266" s="598" t="str">
        <f t="shared" si="510"/>
        <v/>
      </c>
      <c r="AX1266" s="598" t="str">
        <f t="shared" si="510"/>
        <v/>
      </c>
      <c r="AY1266" s="269"/>
      <c r="AZ1266" s="598" t="str">
        <f t="shared" si="511"/>
        <v/>
      </c>
      <c r="BA1266" s="598" t="str">
        <f t="shared" si="511"/>
        <v/>
      </c>
      <c r="BB1266" s="269"/>
      <c r="BC1266" s="598" t="str">
        <f t="shared" si="512"/>
        <v/>
      </c>
      <c r="BD1266" s="598" t="str">
        <f t="shared" si="512"/>
        <v/>
      </c>
      <c r="BE1266" s="269"/>
      <c r="BF1266" s="598" t="str">
        <f t="shared" si="513"/>
        <v/>
      </c>
      <c r="BG1266" s="598" t="str">
        <f t="shared" si="513"/>
        <v/>
      </c>
      <c r="BH1266" s="269"/>
      <c r="BI1266" s="598" t="str">
        <f t="shared" si="514"/>
        <v/>
      </c>
      <c r="BJ1266" s="598" t="str">
        <f t="shared" si="514"/>
        <v/>
      </c>
      <c r="BK1266" s="269"/>
      <c r="BL1266" s="598" t="str">
        <f t="shared" si="515"/>
        <v/>
      </c>
      <c r="BM1266" s="598" t="str">
        <f t="shared" si="515"/>
        <v/>
      </c>
      <c r="BN1266" s="269"/>
      <c r="BO1266" s="598" t="str">
        <f t="shared" si="516"/>
        <v/>
      </c>
      <c r="BP1266" s="598" t="str">
        <f t="shared" si="516"/>
        <v/>
      </c>
      <c r="BQ1266" s="269"/>
      <c r="BR1266" s="598" t="str">
        <f t="shared" si="517"/>
        <v/>
      </c>
      <c r="BS1266" s="598" t="str">
        <f t="shared" si="517"/>
        <v/>
      </c>
      <c r="BT1266" s="269"/>
      <c r="BU1266" s="598" t="str">
        <f t="shared" si="518"/>
        <v/>
      </c>
      <c r="BV1266" s="598" t="str">
        <f t="shared" si="518"/>
        <v/>
      </c>
      <c r="BW1266" s="269"/>
      <c r="BX1266" s="481"/>
    </row>
    <row r="1267" spans="1:76" s="2" customFormat="1" ht="14">
      <c r="A1267" s="159">
        <v>9</v>
      </c>
      <c r="B1267" s="301" t="str">
        <f t="shared" si="522"/>
        <v xml:space="preserve">: </v>
      </c>
      <c r="C1267" s="169"/>
      <c r="D1267" s="169"/>
      <c r="E1267" s="169"/>
      <c r="F1267" s="169"/>
      <c r="G1267" s="161"/>
      <c r="H1267" s="162"/>
      <c r="I1267" s="162"/>
      <c r="J1267" s="170"/>
      <c r="K1267" s="170"/>
      <c r="L1267" s="170"/>
      <c r="M1267" s="664"/>
      <c r="N1267" s="163"/>
      <c r="O1267" s="163"/>
      <c r="P1267" s="165"/>
      <c r="Q1267" s="365"/>
      <c r="R1267" s="259" t="str">
        <f t="shared" si="519"/>
        <v/>
      </c>
      <c r="S1267" s="260" t="str">
        <f>IF(R1267="","",IF(R1287="Y",T1267,IF(R1267&gt;=R1279-$AA$35*R1283,IF(R1267&lt;=R1279+$AA$35*R1283,R1267,""),"")))</f>
        <v/>
      </c>
      <c r="T1267" s="259" t="str">
        <f t="shared" si="520"/>
        <v/>
      </c>
      <c r="U1267" s="259" t="str">
        <f t="shared" si="509"/>
        <v/>
      </c>
      <c r="V1267" s="39"/>
      <c r="W1267" s="39"/>
      <c r="Y1267" s="526"/>
      <c r="Z1267" s="5"/>
      <c r="AA1267" s="5"/>
      <c r="AB1267" s="5"/>
      <c r="AC1267" s="5"/>
      <c r="AD1267" s="5"/>
      <c r="AE1267" s="5"/>
      <c r="AF1267" s="5"/>
      <c r="AG1267" s="5"/>
      <c r="AH1267" s="5"/>
      <c r="AI1267" s="5"/>
      <c r="AJ1267" s="5"/>
      <c r="AK1267" s="5"/>
      <c r="AL1267" s="5"/>
      <c r="AM1267" s="5"/>
      <c r="AN1267" s="5"/>
      <c r="AO1267" s="481"/>
      <c r="AP1267" s="269"/>
      <c r="AQ1267" s="269"/>
      <c r="AR1267" s="600"/>
      <c r="AS1267" s="269"/>
      <c r="AT1267" s="598" t="str">
        <f t="shared" si="521"/>
        <v/>
      </c>
      <c r="AU1267" s="598" t="str">
        <f t="shared" si="521"/>
        <v/>
      </c>
      <c r="AV1267" s="269"/>
      <c r="AW1267" s="598" t="str">
        <f t="shared" si="510"/>
        <v/>
      </c>
      <c r="AX1267" s="598" t="str">
        <f t="shared" si="510"/>
        <v/>
      </c>
      <c r="AY1267" s="269"/>
      <c r="AZ1267" s="598" t="str">
        <f t="shared" si="511"/>
        <v/>
      </c>
      <c r="BA1267" s="598" t="str">
        <f t="shared" si="511"/>
        <v/>
      </c>
      <c r="BB1267" s="269"/>
      <c r="BC1267" s="598" t="str">
        <f t="shared" si="512"/>
        <v/>
      </c>
      <c r="BD1267" s="598" t="str">
        <f t="shared" si="512"/>
        <v/>
      </c>
      <c r="BE1267" s="269"/>
      <c r="BF1267" s="598" t="str">
        <f t="shared" si="513"/>
        <v/>
      </c>
      <c r="BG1267" s="598" t="str">
        <f t="shared" si="513"/>
        <v/>
      </c>
      <c r="BH1267" s="269"/>
      <c r="BI1267" s="598" t="str">
        <f t="shared" si="514"/>
        <v/>
      </c>
      <c r="BJ1267" s="598" t="str">
        <f t="shared" si="514"/>
        <v/>
      </c>
      <c r="BK1267" s="269"/>
      <c r="BL1267" s="598" t="str">
        <f t="shared" si="515"/>
        <v/>
      </c>
      <c r="BM1267" s="598" t="str">
        <f t="shared" si="515"/>
        <v/>
      </c>
      <c r="BN1267" s="269"/>
      <c r="BO1267" s="598" t="str">
        <f t="shared" si="516"/>
        <v/>
      </c>
      <c r="BP1267" s="598" t="str">
        <f t="shared" si="516"/>
        <v/>
      </c>
      <c r="BQ1267" s="269"/>
      <c r="BR1267" s="598" t="str">
        <f t="shared" si="517"/>
        <v/>
      </c>
      <c r="BS1267" s="598" t="str">
        <f t="shared" si="517"/>
        <v/>
      </c>
      <c r="BT1267" s="269"/>
      <c r="BU1267" s="598" t="str">
        <f t="shared" si="518"/>
        <v/>
      </c>
      <c r="BV1267" s="598" t="str">
        <f t="shared" si="518"/>
        <v/>
      </c>
      <c r="BW1267" s="269"/>
      <c r="BX1267" s="481"/>
    </row>
    <row r="1268" spans="1:76" s="2" customFormat="1" ht="14">
      <c r="A1268" s="159">
        <v>10</v>
      </c>
      <c r="B1268" s="301" t="str">
        <f t="shared" si="522"/>
        <v xml:space="preserve">: </v>
      </c>
      <c r="C1268" s="169"/>
      <c r="D1268" s="169"/>
      <c r="E1268" s="169"/>
      <c r="F1268" s="169"/>
      <c r="G1268" s="161"/>
      <c r="H1268" s="162"/>
      <c r="I1268" s="162"/>
      <c r="J1268" s="170"/>
      <c r="K1268" s="170"/>
      <c r="L1268" s="170"/>
      <c r="M1268" s="664"/>
      <c r="N1268" s="163"/>
      <c r="O1268" s="163"/>
      <c r="P1268" s="165"/>
      <c r="Q1268" s="365"/>
      <c r="R1268" s="259" t="str">
        <f t="shared" si="519"/>
        <v/>
      </c>
      <c r="S1268" s="260" t="str">
        <f>IF(R1268="","",IF(R1287="Y",T1268,IF(R1268&gt;=R1279-$AA$35*R1283,IF(R1268&lt;=R1279+$AA$35*R1283,R1268,""),"")))</f>
        <v/>
      </c>
      <c r="T1268" s="259" t="str">
        <f t="shared" si="520"/>
        <v/>
      </c>
      <c r="U1268" s="259" t="str">
        <f t="shared" si="509"/>
        <v/>
      </c>
      <c r="V1268" s="39"/>
      <c r="W1268" s="39"/>
      <c r="Y1268" s="526"/>
      <c r="Z1268" s="5"/>
      <c r="AA1268" s="5"/>
      <c r="AB1268" s="5"/>
      <c r="AC1268" s="5"/>
      <c r="AD1268" s="5"/>
      <c r="AE1268" s="5"/>
      <c r="AF1268" s="5"/>
      <c r="AG1268" s="5"/>
      <c r="AH1268" s="5"/>
      <c r="AI1268" s="5"/>
      <c r="AJ1268" s="5"/>
      <c r="AK1268" s="5"/>
      <c r="AL1268" s="5"/>
      <c r="AM1268" s="5"/>
      <c r="AN1268" s="5"/>
      <c r="AO1268" s="481"/>
      <c r="AP1268" s="269"/>
      <c r="AQ1268" s="269"/>
      <c r="AR1268" s="600"/>
      <c r="AS1268" s="269"/>
      <c r="AT1268" s="598" t="str">
        <f t="shared" si="521"/>
        <v/>
      </c>
      <c r="AU1268" s="598" t="str">
        <f t="shared" si="521"/>
        <v/>
      </c>
      <c r="AV1268" s="269"/>
      <c r="AW1268" s="598" t="str">
        <f t="shared" si="510"/>
        <v/>
      </c>
      <c r="AX1268" s="598" t="str">
        <f t="shared" si="510"/>
        <v/>
      </c>
      <c r="AY1268" s="269"/>
      <c r="AZ1268" s="598" t="str">
        <f t="shared" si="511"/>
        <v/>
      </c>
      <c r="BA1268" s="598" t="str">
        <f t="shared" si="511"/>
        <v/>
      </c>
      <c r="BB1268" s="269"/>
      <c r="BC1268" s="598" t="str">
        <f t="shared" si="512"/>
        <v/>
      </c>
      <c r="BD1268" s="598" t="str">
        <f t="shared" si="512"/>
        <v/>
      </c>
      <c r="BE1268" s="269"/>
      <c r="BF1268" s="598" t="str">
        <f t="shared" si="513"/>
        <v/>
      </c>
      <c r="BG1268" s="598" t="str">
        <f t="shared" si="513"/>
        <v/>
      </c>
      <c r="BH1268" s="269"/>
      <c r="BI1268" s="598" t="str">
        <f t="shared" si="514"/>
        <v/>
      </c>
      <c r="BJ1268" s="598" t="str">
        <f t="shared" si="514"/>
        <v/>
      </c>
      <c r="BK1268" s="269"/>
      <c r="BL1268" s="598" t="str">
        <f t="shared" si="515"/>
        <v/>
      </c>
      <c r="BM1268" s="598" t="str">
        <f t="shared" si="515"/>
        <v/>
      </c>
      <c r="BN1268" s="269"/>
      <c r="BO1268" s="598" t="str">
        <f t="shared" si="516"/>
        <v/>
      </c>
      <c r="BP1268" s="598" t="str">
        <f t="shared" si="516"/>
        <v/>
      </c>
      <c r="BQ1268" s="269"/>
      <c r="BR1268" s="598" t="str">
        <f t="shared" si="517"/>
        <v/>
      </c>
      <c r="BS1268" s="598" t="str">
        <f t="shared" si="517"/>
        <v/>
      </c>
      <c r="BT1268" s="269"/>
      <c r="BU1268" s="598" t="str">
        <f t="shared" si="518"/>
        <v/>
      </c>
      <c r="BV1268" s="598" t="str">
        <f t="shared" si="518"/>
        <v/>
      </c>
      <c r="BW1268" s="269"/>
      <c r="BX1268" s="481"/>
    </row>
    <row r="1269" spans="1:76" s="2" customFormat="1" ht="14">
      <c r="A1269" s="159">
        <v>11</v>
      </c>
      <c r="B1269" s="301" t="str">
        <f t="shared" si="522"/>
        <v xml:space="preserve">: </v>
      </c>
      <c r="C1269" s="168"/>
      <c r="D1269" s="162"/>
      <c r="E1269" s="162"/>
      <c r="F1269" s="169"/>
      <c r="G1269" s="161"/>
      <c r="H1269" s="162"/>
      <c r="I1269" s="162"/>
      <c r="J1269" s="170"/>
      <c r="K1269" s="170"/>
      <c r="L1269" s="170"/>
      <c r="M1269" s="664"/>
      <c r="N1269" s="163"/>
      <c r="O1269" s="163"/>
      <c r="P1269" s="165"/>
      <c r="Q1269" s="365"/>
      <c r="R1269" s="259" t="str">
        <f t="shared" si="519"/>
        <v/>
      </c>
      <c r="S1269" s="260" t="str">
        <f>IF(R1269="","",IF(R1287="Y",T1269,IF(R1269&gt;=R1279-$AA$35*R1283,IF(R1269&lt;=R1279+$AA$35*R1283,R1269,""),"")))</f>
        <v/>
      </c>
      <c r="T1269" s="259" t="str">
        <f t="shared" si="520"/>
        <v/>
      </c>
      <c r="U1269" s="259" t="str">
        <f t="shared" si="509"/>
        <v/>
      </c>
      <c r="V1269" s="39"/>
      <c r="W1269" s="39"/>
      <c r="Y1269" s="526"/>
      <c r="Z1269" s="5"/>
      <c r="AA1269" s="5"/>
      <c r="AB1269" s="5"/>
      <c r="AC1269" s="5"/>
      <c r="AD1269" s="5"/>
      <c r="AE1269" s="5"/>
      <c r="AF1269" s="5"/>
      <c r="AG1269" s="5"/>
      <c r="AH1269" s="5"/>
      <c r="AI1269" s="5"/>
      <c r="AJ1269" s="5"/>
      <c r="AK1269" s="5"/>
      <c r="AL1269" s="5"/>
      <c r="AM1269" s="5"/>
      <c r="AN1269" s="5"/>
      <c r="AO1269" s="481"/>
      <c r="AP1269" s="269"/>
      <c r="AQ1269" s="269"/>
      <c r="AR1269" s="600"/>
      <c r="AS1269" s="269"/>
      <c r="AT1269" s="598" t="str">
        <f t="shared" si="521"/>
        <v/>
      </c>
      <c r="AU1269" s="598" t="str">
        <f t="shared" si="521"/>
        <v/>
      </c>
      <c r="AV1269" s="269"/>
      <c r="AW1269" s="598" t="str">
        <f t="shared" si="510"/>
        <v/>
      </c>
      <c r="AX1269" s="598" t="str">
        <f t="shared" si="510"/>
        <v/>
      </c>
      <c r="AY1269" s="269"/>
      <c r="AZ1269" s="598" t="str">
        <f t="shared" si="511"/>
        <v/>
      </c>
      <c r="BA1269" s="598" t="str">
        <f t="shared" si="511"/>
        <v/>
      </c>
      <c r="BB1269" s="269"/>
      <c r="BC1269" s="598" t="str">
        <f t="shared" si="512"/>
        <v/>
      </c>
      <c r="BD1269" s="598" t="str">
        <f t="shared" si="512"/>
        <v/>
      </c>
      <c r="BE1269" s="269"/>
      <c r="BF1269" s="598" t="str">
        <f t="shared" si="513"/>
        <v/>
      </c>
      <c r="BG1269" s="598" t="str">
        <f t="shared" si="513"/>
        <v/>
      </c>
      <c r="BH1269" s="269"/>
      <c r="BI1269" s="598" t="str">
        <f t="shared" si="514"/>
        <v/>
      </c>
      <c r="BJ1269" s="598" t="str">
        <f t="shared" si="514"/>
        <v/>
      </c>
      <c r="BK1269" s="269"/>
      <c r="BL1269" s="598" t="str">
        <f t="shared" si="515"/>
        <v/>
      </c>
      <c r="BM1269" s="598" t="str">
        <f t="shared" si="515"/>
        <v/>
      </c>
      <c r="BN1269" s="269"/>
      <c r="BO1269" s="598" t="str">
        <f t="shared" si="516"/>
        <v/>
      </c>
      <c r="BP1269" s="598" t="str">
        <f t="shared" si="516"/>
        <v/>
      </c>
      <c r="BQ1269" s="269"/>
      <c r="BR1269" s="598" t="str">
        <f t="shared" si="517"/>
        <v/>
      </c>
      <c r="BS1269" s="598" t="str">
        <f t="shared" si="517"/>
        <v/>
      </c>
      <c r="BT1269" s="269"/>
      <c r="BU1269" s="598" t="str">
        <f t="shared" si="518"/>
        <v/>
      </c>
      <c r="BV1269" s="598" t="str">
        <f t="shared" si="518"/>
        <v/>
      </c>
      <c r="BW1269" s="269"/>
      <c r="BX1269" s="481"/>
    </row>
    <row r="1270" spans="1:76" s="2" customFormat="1" ht="14">
      <c r="A1270" s="159">
        <v>12</v>
      </c>
      <c r="B1270" s="301" t="str">
        <f t="shared" si="522"/>
        <v xml:space="preserve">: </v>
      </c>
      <c r="C1270" s="169"/>
      <c r="D1270" s="169"/>
      <c r="E1270" s="169"/>
      <c r="F1270" s="169"/>
      <c r="G1270" s="161"/>
      <c r="H1270" s="162"/>
      <c r="I1270" s="162"/>
      <c r="J1270" s="170"/>
      <c r="K1270" s="170"/>
      <c r="L1270" s="170"/>
      <c r="M1270" s="664"/>
      <c r="N1270" s="163"/>
      <c r="O1270" s="163"/>
      <c r="P1270" s="165"/>
      <c r="Q1270" s="365"/>
      <c r="R1270" s="259" t="str">
        <f t="shared" si="519"/>
        <v/>
      </c>
      <c r="S1270" s="260" t="str">
        <f>IF(R1270="","",IF(R1287="Y",T1270,IF(R1270&gt;=R1279-$AA$35*R1283,IF(R1270&lt;=R1279+$AA$35*R1283,R1270,""),"")))</f>
        <v/>
      </c>
      <c r="T1270" s="259" t="str">
        <f t="shared" si="520"/>
        <v/>
      </c>
      <c r="U1270" s="259" t="str">
        <f t="shared" si="509"/>
        <v/>
      </c>
      <c r="V1270" s="39"/>
      <c r="W1270" s="39"/>
      <c r="Y1270" s="526"/>
      <c r="Z1270" s="5"/>
      <c r="AA1270" s="5"/>
      <c r="AB1270" s="5"/>
      <c r="AC1270" s="5"/>
      <c r="AD1270" s="5"/>
      <c r="AE1270" s="5"/>
      <c r="AF1270" s="5"/>
      <c r="AG1270" s="5"/>
      <c r="AH1270" s="5"/>
      <c r="AI1270" s="5"/>
      <c r="AJ1270" s="5"/>
      <c r="AK1270" s="5"/>
      <c r="AL1270" s="5"/>
      <c r="AM1270" s="5"/>
      <c r="AN1270" s="5"/>
      <c r="AO1270" s="481"/>
      <c r="AP1270" s="269"/>
      <c r="AQ1270" s="269"/>
      <c r="AR1270" s="600"/>
      <c r="AS1270" s="269"/>
      <c r="AT1270" s="598" t="str">
        <f t="shared" si="521"/>
        <v/>
      </c>
      <c r="AU1270" s="598" t="str">
        <f t="shared" si="521"/>
        <v/>
      </c>
      <c r="AV1270" s="269"/>
      <c r="AW1270" s="598" t="str">
        <f t="shared" si="510"/>
        <v/>
      </c>
      <c r="AX1270" s="598" t="str">
        <f t="shared" si="510"/>
        <v/>
      </c>
      <c r="AY1270" s="269"/>
      <c r="AZ1270" s="598" t="str">
        <f t="shared" si="511"/>
        <v/>
      </c>
      <c r="BA1270" s="598" t="str">
        <f t="shared" si="511"/>
        <v/>
      </c>
      <c r="BB1270" s="269"/>
      <c r="BC1270" s="598" t="str">
        <f t="shared" si="512"/>
        <v/>
      </c>
      <c r="BD1270" s="598" t="str">
        <f t="shared" si="512"/>
        <v/>
      </c>
      <c r="BE1270" s="269"/>
      <c r="BF1270" s="598" t="str">
        <f t="shared" si="513"/>
        <v/>
      </c>
      <c r="BG1270" s="598" t="str">
        <f t="shared" si="513"/>
        <v/>
      </c>
      <c r="BH1270" s="269"/>
      <c r="BI1270" s="598" t="str">
        <f t="shared" si="514"/>
        <v/>
      </c>
      <c r="BJ1270" s="598" t="str">
        <f t="shared" si="514"/>
        <v/>
      </c>
      <c r="BK1270" s="269"/>
      <c r="BL1270" s="598" t="str">
        <f t="shared" si="515"/>
        <v/>
      </c>
      <c r="BM1270" s="598" t="str">
        <f t="shared" si="515"/>
        <v/>
      </c>
      <c r="BN1270" s="269"/>
      <c r="BO1270" s="598" t="str">
        <f t="shared" si="516"/>
        <v/>
      </c>
      <c r="BP1270" s="598" t="str">
        <f t="shared" si="516"/>
        <v/>
      </c>
      <c r="BQ1270" s="269"/>
      <c r="BR1270" s="598" t="str">
        <f t="shared" si="517"/>
        <v/>
      </c>
      <c r="BS1270" s="598" t="str">
        <f t="shared" si="517"/>
        <v/>
      </c>
      <c r="BT1270" s="269"/>
      <c r="BU1270" s="598" t="str">
        <f t="shared" si="518"/>
        <v/>
      </c>
      <c r="BV1270" s="598" t="str">
        <f t="shared" si="518"/>
        <v/>
      </c>
      <c r="BW1270" s="269"/>
      <c r="BX1270" s="481"/>
    </row>
    <row r="1271" spans="1:76" s="2" customFormat="1" ht="14">
      <c r="A1271" s="159">
        <v>13</v>
      </c>
      <c r="B1271" s="301" t="str">
        <f t="shared" si="522"/>
        <v xml:space="preserve">: </v>
      </c>
      <c r="C1271" s="169"/>
      <c r="D1271" s="169"/>
      <c r="E1271" s="169"/>
      <c r="F1271" s="169"/>
      <c r="G1271" s="161"/>
      <c r="H1271" s="162"/>
      <c r="I1271" s="162"/>
      <c r="J1271" s="170"/>
      <c r="K1271" s="170"/>
      <c r="L1271" s="170"/>
      <c r="M1271" s="664"/>
      <c r="N1271" s="163"/>
      <c r="O1271" s="163"/>
      <c r="P1271" s="165"/>
      <c r="Q1271" s="365"/>
      <c r="R1271" s="259" t="str">
        <f t="shared" si="519"/>
        <v/>
      </c>
      <c r="S1271" s="260" t="str">
        <f>IF(R1271="","",IF(R1287="Y",T1271,IF(R1271&gt;=R1279-$AA$35*R1283,IF(R1271&lt;=R1279+$AA$35*R1283,R1271,""),"")))</f>
        <v/>
      </c>
      <c r="T1271" s="259" t="str">
        <f t="shared" si="520"/>
        <v/>
      </c>
      <c r="U1271" s="259" t="str">
        <f t="shared" si="509"/>
        <v/>
      </c>
      <c r="V1271" s="39"/>
      <c r="W1271" s="39"/>
      <c r="Y1271" s="526"/>
      <c r="Z1271" s="5"/>
      <c r="AA1271" s="5"/>
      <c r="AB1271" s="5"/>
      <c r="AC1271" s="5"/>
      <c r="AD1271" s="5"/>
      <c r="AE1271" s="5"/>
      <c r="AF1271" s="5"/>
      <c r="AG1271" s="5"/>
      <c r="AH1271" s="5"/>
      <c r="AI1271" s="5"/>
      <c r="AJ1271" s="5"/>
      <c r="AK1271" s="5"/>
      <c r="AL1271" s="5"/>
      <c r="AM1271" s="5"/>
      <c r="AN1271" s="5"/>
      <c r="AO1271" s="481"/>
      <c r="AP1271" s="269"/>
      <c r="AQ1271" s="269"/>
      <c r="AR1271" s="600"/>
      <c r="AS1271" s="269"/>
      <c r="AT1271" s="598" t="str">
        <f t="shared" si="521"/>
        <v/>
      </c>
      <c r="AU1271" s="598" t="str">
        <f t="shared" si="521"/>
        <v/>
      </c>
      <c r="AV1271" s="269"/>
      <c r="AW1271" s="598" t="str">
        <f t="shared" si="510"/>
        <v/>
      </c>
      <c r="AX1271" s="598" t="str">
        <f t="shared" si="510"/>
        <v/>
      </c>
      <c r="AY1271" s="269"/>
      <c r="AZ1271" s="598" t="str">
        <f t="shared" si="511"/>
        <v/>
      </c>
      <c r="BA1271" s="598" t="str">
        <f t="shared" si="511"/>
        <v/>
      </c>
      <c r="BB1271" s="269"/>
      <c r="BC1271" s="598" t="str">
        <f t="shared" si="512"/>
        <v/>
      </c>
      <c r="BD1271" s="598" t="str">
        <f t="shared" si="512"/>
        <v/>
      </c>
      <c r="BE1271" s="269"/>
      <c r="BF1271" s="598" t="str">
        <f t="shared" si="513"/>
        <v/>
      </c>
      <c r="BG1271" s="598" t="str">
        <f t="shared" si="513"/>
        <v/>
      </c>
      <c r="BH1271" s="269"/>
      <c r="BI1271" s="598" t="str">
        <f t="shared" si="514"/>
        <v/>
      </c>
      <c r="BJ1271" s="598" t="str">
        <f t="shared" si="514"/>
        <v/>
      </c>
      <c r="BK1271" s="269"/>
      <c r="BL1271" s="598" t="str">
        <f t="shared" si="515"/>
        <v/>
      </c>
      <c r="BM1271" s="598" t="str">
        <f t="shared" si="515"/>
        <v/>
      </c>
      <c r="BN1271" s="269"/>
      <c r="BO1271" s="598" t="str">
        <f t="shared" si="516"/>
        <v/>
      </c>
      <c r="BP1271" s="598" t="str">
        <f t="shared" si="516"/>
        <v/>
      </c>
      <c r="BQ1271" s="269"/>
      <c r="BR1271" s="598" t="str">
        <f t="shared" si="517"/>
        <v/>
      </c>
      <c r="BS1271" s="598" t="str">
        <f t="shared" si="517"/>
        <v/>
      </c>
      <c r="BT1271" s="269"/>
      <c r="BU1271" s="598" t="str">
        <f t="shared" si="518"/>
        <v/>
      </c>
      <c r="BV1271" s="598" t="str">
        <f t="shared" si="518"/>
        <v/>
      </c>
      <c r="BW1271" s="269"/>
      <c r="BX1271" s="481"/>
    </row>
    <row r="1272" spans="1:76" s="2" customFormat="1" ht="14">
      <c r="A1272" s="159">
        <v>14</v>
      </c>
      <c r="B1272" s="301" t="str">
        <f t="shared" si="522"/>
        <v xml:space="preserve">: </v>
      </c>
      <c r="C1272" s="169"/>
      <c r="D1272" s="169"/>
      <c r="E1272" s="169"/>
      <c r="F1272" s="169"/>
      <c r="G1272" s="161"/>
      <c r="H1272" s="162"/>
      <c r="I1272" s="162"/>
      <c r="J1272" s="170"/>
      <c r="K1272" s="170"/>
      <c r="L1272" s="170"/>
      <c r="M1272" s="664"/>
      <c r="N1272" s="163"/>
      <c r="O1272" s="163"/>
      <c r="P1272" s="165"/>
      <c r="Q1272" s="365"/>
      <c r="R1272" s="259" t="str">
        <f t="shared" si="519"/>
        <v/>
      </c>
      <c r="S1272" s="260" t="str">
        <f>IF(R1272="","",IF(R1287="Y",T1272,IF(R1272&gt;=R1279-$AA$35*R1283,IF(R1272&lt;=R1279+$AA$35*R1283,R1272,""),"")))</f>
        <v/>
      </c>
      <c r="T1272" s="259" t="str">
        <f t="shared" si="520"/>
        <v/>
      </c>
      <c r="U1272" s="259" t="str">
        <f t="shared" si="509"/>
        <v/>
      </c>
      <c r="V1272" s="39"/>
      <c r="W1272" s="39"/>
      <c r="Y1272" s="526"/>
      <c r="Z1272" s="5"/>
      <c r="AA1272" s="5"/>
      <c r="AB1272" s="5"/>
      <c r="AC1272" s="5"/>
      <c r="AD1272" s="5"/>
      <c r="AE1272" s="5"/>
      <c r="AF1272" s="5"/>
      <c r="AG1272" s="5"/>
      <c r="AH1272" s="5"/>
      <c r="AI1272" s="5"/>
      <c r="AJ1272" s="5"/>
      <c r="AK1272" s="5"/>
      <c r="AL1272" s="5"/>
      <c r="AM1272" s="5"/>
      <c r="AN1272" s="5"/>
      <c r="AO1272" s="481"/>
      <c r="AP1272" s="269"/>
      <c r="AQ1272" s="269"/>
      <c r="AR1272" s="600"/>
      <c r="AS1272" s="269"/>
      <c r="AT1272" s="598" t="str">
        <f t="shared" si="521"/>
        <v/>
      </c>
      <c r="AU1272" s="598" t="str">
        <f t="shared" si="521"/>
        <v/>
      </c>
      <c r="AV1272" s="269"/>
      <c r="AW1272" s="598" t="str">
        <f t="shared" si="510"/>
        <v/>
      </c>
      <c r="AX1272" s="598" t="str">
        <f t="shared" si="510"/>
        <v/>
      </c>
      <c r="AY1272" s="269"/>
      <c r="AZ1272" s="598" t="str">
        <f t="shared" si="511"/>
        <v/>
      </c>
      <c r="BA1272" s="598" t="str">
        <f t="shared" si="511"/>
        <v/>
      </c>
      <c r="BB1272" s="269"/>
      <c r="BC1272" s="598" t="str">
        <f t="shared" si="512"/>
        <v/>
      </c>
      <c r="BD1272" s="598" t="str">
        <f t="shared" si="512"/>
        <v/>
      </c>
      <c r="BE1272" s="269"/>
      <c r="BF1272" s="598" t="str">
        <f t="shared" si="513"/>
        <v/>
      </c>
      <c r="BG1272" s="598" t="str">
        <f t="shared" si="513"/>
        <v/>
      </c>
      <c r="BH1272" s="269"/>
      <c r="BI1272" s="598" t="str">
        <f t="shared" si="514"/>
        <v/>
      </c>
      <c r="BJ1272" s="598" t="str">
        <f t="shared" si="514"/>
        <v/>
      </c>
      <c r="BK1272" s="269"/>
      <c r="BL1272" s="598" t="str">
        <f t="shared" si="515"/>
        <v/>
      </c>
      <c r="BM1272" s="598" t="str">
        <f t="shared" si="515"/>
        <v/>
      </c>
      <c r="BN1272" s="269"/>
      <c r="BO1272" s="598" t="str">
        <f t="shared" si="516"/>
        <v/>
      </c>
      <c r="BP1272" s="598" t="str">
        <f t="shared" si="516"/>
        <v/>
      </c>
      <c r="BQ1272" s="269"/>
      <c r="BR1272" s="598" t="str">
        <f t="shared" si="517"/>
        <v/>
      </c>
      <c r="BS1272" s="598" t="str">
        <f t="shared" si="517"/>
        <v/>
      </c>
      <c r="BT1272" s="269"/>
      <c r="BU1272" s="598" t="str">
        <f t="shared" si="518"/>
        <v/>
      </c>
      <c r="BV1272" s="598" t="str">
        <f t="shared" si="518"/>
        <v/>
      </c>
      <c r="BW1272" s="269"/>
      <c r="BX1272" s="481"/>
    </row>
    <row r="1273" spans="1:76" s="2" customFormat="1" ht="14">
      <c r="A1273" s="159">
        <v>15</v>
      </c>
      <c r="B1273" s="301" t="str">
        <f t="shared" si="522"/>
        <v xml:space="preserve">: </v>
      </c>
      <c r="C1273" s="169"/>
      <c r="D1273" s="169"/>
      <c r="E1273" s="169"/>
      <c r="F1273" s="169"/>
      <c r="G1273" s="161"/>
      <c r="H1273" s="162"/>
      <c r="I1273" s="162"/>
      <c r="J1273" s="170"/>
      <c r="K1273" s="170"/>
      <c r="L1273" s="170"/>
      <c r="M1273" s="664"/>
      <c r="N1273" s="163"/>
      <c r="O1273" s="163"/>
      <c r="P1273" s="165"/>
      <c r="Q1273" s="365"/>
      <c r="R1273" s="259" t="str">
        <f t="shared" si="519"/>
        <v/>
      </c>
      <c r="S1273" s="260" t="str">
        <f>IF(R1273="","",IF(R1287="Y",T1273,IF(R1273&gt;=R1279-$AA$35*R1283,IF(R1273&lt;=R1279+$AA$35*R1283,R1273,""),"")))</f>
        <v/>
      </c>
      <c r="T1273" s="259" t="str">
        <f t="shared" si="520"/>
        <v/>
      </c>
      <c r="U1273" s="259" t="str">
        <f t="shared" si="509"/>
        <v/>
      </c>
      <c r="V1273" s="39"/>
      <c r="W1273" s="39"/>
      <c r="Y1273" s="526"/>
      <c r="Z1273" s="5"/>
      <c r="AA1273" s="5"/>
      <c r="AB1273" s="5"/>
      <c r="AC1273" s="5"/>
      <c r="AD1273" s="5"/>
      <c r="AE1273" s="5"/>
      <c r="AF1273" s="5"/>
      <c r="AG1273" s="5"/>
      <c r="AH1273" s="5"/>
      <c r="AI1273" s="5"/>
      <c r="AJ1273" s="5"/>
      <c r="AK1273" s="5"/>
      <c r="AL1273" s="5"/>
      <c r="AM1273" s="5"/>
      <c r="AN1273" s="5"/>
      <c r="AO1273" s="481"/>
      <c r="AP1273" s="269"/>
      <c r="AQ1273" s="269"/>
      <c r="AR1273" s="600"/>
      <c r="AS1273" s="269"/>
      <c r="AT1273" s="598" t="str">
        <f t="shared" si="521"/>
        <v/>
      </c>
      <c r="AU1273" s="598" t="str">
        <f t="shared" si="521"/>
        <v/>
      </c>
      <c r="AV1273" s="269"/>
      <c r="AW1273" s="598" t="str">
        <f t="shared" si="510"/>
        <v/>
      </c>
      <c r="AX1273" s="598" t="str">
        <f t="shared" si="510"/>
        <v/>
      </c>
      <c r="AY1273" s="269"/>
      <c r="AZ1273" s="598" t="str">
        <f t="shared" si="511"/>
        <v/>
      </c>
      <c r="BA1273" s="598" t="str">
        <f t="shared" si="511"/>
        <v/>
      </c>
      <c r="BB1273" s="269"/>
      <c r="BC1273" s="598" t="str">
        <f t="shared" si="512"/>
        <v/>
      </c>
      <c r="BD1273" s="598" t="str">
        <f t="shared" si="512"/>
        <v/>
      </c>
      <c r="BE1273" s="269"/>
      <c r="BF1273" s="598" t="str">
        <f t="shared" si="513"/>
        <v/>
      </c>
      <c r="BG1273" s="598" t="str">
        <f t="shared" si="513"/>
        <v/>
      </c>
      <c r="BH1273" s="269"/>
      <c r="BI1273" s="598" t="str">
        <f t="shared" si="514"/>
        <v/>
      </c>
      <c r="BJ1273" s="598" t="str">
        <f t="shared" si="514"/>
        <v/>
      </c>
      <c r="BK1273" s="269"/>
      <c r="BL1273" s="598" t="str">
        <f t="shared" si="515"/>
        <v/>
      </c>
      <c r="BM1273" s="598" t="str">
        <f t="shared" si="515"/>
        <v/>
      </c>
      <c r="BN1273" s="269"/>
      <c r="BO1273" s="598" t="str">
        <f t="shared" si="516"/>
        <v/>
      </c>
      <c r="BP1273" s="598" t="str">
        <f t="shared" si="516"/>
        <v/>
      </c>
      <c r="BQ1273" s="269"/>
      <c r="BR1273" s="598" t="str">
        <f t="shared" si="517"/>
        <v/>
      </c>
      <c r="BS1273" s="598" t="str">
        <f t="shared" si="517"/>
        <v/>
      </c>
      <c r="BT1273" s="269"/>
      <c r="BU1273" s="598" t="str">
        <f t="shared" si="518"/>
        <v/>
      </c>
      <c r="BV1273" s="598" t="str">
        <f t="shared" si="518"/>
        <v/>
      </c>
      <c r="BW1273" s="269"/>
      <c r="BX1273" s="481"/>
    </row>
    <row r="1274" spans="1:76" s="2" customFormat="1" ht="14">
      <c r="A1274" s="159">
        <v>16</v>
      </c>
      <c r="B1274" s="301" t="str">
        <f t="shared" si="522"/>
        <v xml:space="preserve">: </v>
      </c>
      <c r="C1274" s="169"/>
      <c r="D1274" s="169"/>
      <c r="E1274" s="169"/>
      <c r="F1274" s="169"/>
      <c r="G1274" s="161"/>
      <c r="H1274" s="162"/>
      <c r="I1274" s="162"/>
      <c r="J1274" s="170"/>
      <c r="K1274" s="170"/>
      <c r="L1274" s="170"/>
      <c r="M1274" s="664"/>
      <c r="N1274" s="163"/>
      <c r="O1274" s="163"/>
      <c r="P1274" s="165"/>
      <c r="Q1274" s="365"/>
      <c r="R1274" s="259" t="str">
        <f t="shared" si="519"/>
        <v/>
      </c>
      <c r="S1274" s="260" t="str">
        <f>IF(R1274="","",IF(R1287="Y",T1274,IF(R1274&gt;=R1279-$AA$35*R1283,IF(R1274&lt;=R1279+$AA$35*R1283,R1274,""),"")))</f>
        <v/>
      </c>
      <c r="T1274" s="259" t="str">
        <f t="shared" si="520"/>
        <v/>
      </c>
      <c r="U1274" s="259" t="str">
        <f t="shared" si="509"/>
        <v/>
      </c>
      <c r="V1274" s="39"/>
      <c r="W1274" s="39"/>
      <c r="Y1274" s="526"/>
      <c r="Z1274" s="5"/>
      <c r="AA1274" s="5"/>
      <c r="AB1274" s="5"/>
      <c r="AC1274" s="5"/>
      <c r="AD1274" s="5"/>
      <c r="AE1274" s="5"/>
      <c r="AF1274" s="5"/>
      <c r="AG1274" s="5"/>
      <c r="AH1274" s="5"/>
      <c r="AI1274" s="5"/>
      <c r="AJ1274" s="5"/>
      <c r="AK1274" s="5"/>
      <c r="AL1274" s="5"/>
      <c r="AM1274" s="5"/>
      <c r="AN1274" s="5"/>
      <c r="AO1274" s="481"/>
      <c r="AP1274" s="269"/>
      <c r="AQ1274" s="269"/>
      <c r="AR1274" s="600"/>
      <c r="AS1274" s="269"/>
      <c r="AT1274" s="598" t="str">
        <f t="shared" si="521"/>
        <v/>
      </c>
      <c r="AU1274" s="598" t="str">
        <f t="shared" si="521"/>
        <v/>
      </c>
      <c r="AV1274" s="269"/>
      <c r="AW1274" s="598" t="str">
        <f t="shared" si="510"/>
        <v/>
      </c>
      <c r="AX1274" s="598" t="str">
        <f t="shared" si="510"/>
        <v/>
      </c>
      <c r="AY1274" s="269"/>
      <c r="AZ1274" s="598" t="str">
        <f t="shared" si="511"/>
        <v/>
      </c>
      <c r="BA1274" s="598" t="str">
        <f t="shared" si="511"/>
        <v/>
      </c>
      <c r="BB1274" s="269"/>
      <c r="BC1274" s="598" t="str">
        <f t="shared" si="512"/>
        <v/>
      </c>
      <c r="BD1274" s="598" t="str">
        <f t="shared" si="512"/>
        <v/>
      </c>
      <c r="BE1274" s="269"/>
      <c r="BF1274" s="598" t="str">
        <f t="shared" si="513"/>
        <v/>
      </c>
      <c r="BG1274" s="598" t="str">
        <f t="shared" si="513"/>
        <v/>
      </c>
      <c r="BH1274" s="269"/>
      <c r="BI1274" s="598" t="str">
        <f t="shared" si="514"/>
        <v/>
      </c>
      <c r="BJ1274" s="598" t="str">
        <f t="shared" si="514"/>
        <v/>
      </c>
      <c r="BK1274" s="269"/>
      <c r="BL1274" s="598" t="str">
        <f t="shared" si="515"/>
        <v/>
      </c>
      <c r="BM1274" s="598" t="str">
        <f t="shared" si="515"/>
        <v/>
      </c>
      <c r="BN1274" s="269"/>
      <c r="BO1274" s="598" t="str">
        <f t="shared" si="516"/>
        <v/>
      </c>
      <c r="BP1274" s="598" t="str">
        <f t="shared" si="516"/>
        <v/>
      </c>
      <c r="BQ1274" s="269"/>
      <c r="BR1274" s="598" t="str">
        <f t="shared" si="517"/>
        <v/>
      </c>
      <c r="BS1274" s="598" t="str">
        <f t="shared" si="517"/>
        <v/>
      </c>
      <c r="BT1274" s="269"/>
      <c r="BU1274" s="598" t="str">
        <f t="shared" si="518"/>
        <v/>
      </c>
      <c r="BV1274" s="598" t="str">
        <f t="shared" si="518"/>
        <v/>
      </c>
      <c r="BW1274" s="269"/>
      <c r="BX1274" s="481"/>
    </row>
    <row r="1275" spans="1:76" s="2" customFormat="1" ht="14">
      <c r="A1275" s="159">
        <v>17</v>
      </c>
      <c r="B1275" s="301" t="str">
        <f t="shared" si="522"/>
        <v xml:space="preserve">: </v>
      </c>
      <c r="C1275" s="168"/>
      <c r="D1275" s="162"/>
      <c r="E1275" s="162"/>
      <c r="F1275" s="169"/>
      <c r="G1275" s="161"/>
      <c r="H1275" s="162"/>
      <c r="I1275" s="162"/>
      <c r="J1275" s="170"/>
      <c r="K1275" s="170"/>
      <c r="L1275" s="170"/>
      <c r="M1275" s="664"/>
      <c r="N1275" s="163"/>
      <c r="O1275" s="163"/>
      <c r="P1275" s="165"/>
      <c r="Q1275" s="365"/>
      <c r="R1275" s="259" t="str">
        <f t="shared" si="519"/>
        <v/>
      </c>
      <c r="S1275" s="260" t="str">
        <f>IF(R1275="","",IF(R1287="Y",T1275,IF(R1275&gt;=R1279-$AA$35*R1283,IF(R1275&lt;=R1279+$AA$35*R1283,R1275,""),"")))</f>
        <v/>
      </c>
      <c r="T1275" s="259" t="str">
        <f t="shared" si="520"/>
        <v/>
      </c>
      <c r="U1275" s="259" t="str">
        <f t="shared" si="509"/>
        <v/>
      </c>
      <c r="V1275" s="39"/>
      <c r="W1275" s="39"/>
      <c r="Y1275" s="526"/>
      <c r="Z1275" s="5"/>
      <c r="AA1275" s="5"/>
      <c r="AB1275" s="5"/>
      <c r="AC1275" s="5"/>
      <c r="AD1275" s="5"/>
      <c r="AE1275" s="5"/>
      <c r="AF1275" s="5"/>
      <c r="AG1275" s="5"/>
      <c r="AH1275" s="5"/>
      <c r="AI1275" s="5"/>
      <c r="AJ1275" s="5"/>
      <c r="AK1275" s="5"/>
      <c r="AL1275" s="5"/>
      <c r="AM1275" s="5"/>
      <c r="AN1275" s="5"/>
      <c r="AO1275" s="481"/>
      <c r="AP1275" s="269"/>
      <c r="AQ1275" s="269"/>
      <c r="AR1275" s="600"/>
      <c r="AS1275" s="269"/>
      <c r="AT1275" s="598" t="str">
        <f t="shared" si="521"/>
        <v/>
      </c>
      <c r="AU1275" s="598" t="str">
        <f t="shared" si="521"/>
        <v/>
      </c>
      <c r="AV1275" s="269"/>
      <c r="AW1275" s="598" t="str">
        <f t="shared" si="510"/>
        <v/>
      </c>
      <c r="AX1275" s="598" t="str">
        <f t="shared" si="510"/>
        <v/>
      </c>
      <c r="AY1275" s="269"/>
      <c r="AZ1275" s="598" t="str">
        <f t="shared" si="511"/>
        <v/>
      </c>
      <c r="BA1275" s="598" t="str">
        <f t="shared" si="511"/>
        <v/>
      </c>
      <c r="BB1275" s="269"/>
      <c r="BC1275" s="598" t="str">
        <f t="shared" si="512"/>
        <v/>
      </c>
      <c r="BD1275" s="598" t="str">
        <f t="shared" si="512"/>
        <v/>
      </c>
      <c r="BE1275" s="269"/>
      <c r="BF1275" s="598" t="str">
        <f t="shared" si="513"/>
        <v/>
      </c>
      <c r="BG1275" s="598" t="str">
        <f t="shared" si="513"/>
        <v/>
      </c>
      <c r="BH1275" s="269"/>
      <c r="BI1275" s="598" t="str">
        <f t="shared" si="514"/>
        <v/>
      </c>
      <c r="BJ1275" s="598" t="str">
        <f t="shared" si="514"/>
        <v/>
      </c>
      <c r="BK1275" s="269"/>
      <c r="BL1275" s="598" t="str">
        <f t="shared" si="515"/>
        <v/>
      </c>
      <c r="BM1275" s="598" t="str">
        <f t="shared" si="515"/>
        <v/>
      </c>
      <c r="BN1275" s="269"/>
      <c r="BO1275" s="598" t="str">
        <f t="shared" si="516"/>
        <v/>
      </c>
      <c r="BP1275" s="598" t="str">
        <f t="shared" si="516"/>
        <v/>
      </c>
      <c r="BQ1275" s="269"/>
      <c r="BR1275" s="598" t="str">
        <f t="shared" si="517"/>
        <v/>
      </c>
      <c r="BS1275" s="598" t="str">
        <f t="shared" si="517"/>
        <v/>
      </c>
      <c r="BT1275" s="269"/>
      <c r="BU1275" s="598" t="str">
        <f t="shared" si="518"/>
        <v/>
      </c>
      <c r="BV1275" s="598" t="str">
        <f t="shared" si="518"/>
        <v/>
      </c>
      <c r="BW1275" s="269"/>
      <c r="BX1275" s="481"/>
    </row>
    <row r="1276" spans="1:76" s="2" customFormat="1" ht="14">
      <c r="A1276" s="159">
        <v>18</v>
      </c>
      <c r="B1276" s="301" t="str">
        <f t="shared" si="522"/>
        <v xml:space="preserve">: </v>
      </c>
      <c r="C1276" s="168"/>
      <c r="D1276" s="162"/>
      <c r="E1276" s="162"/>
      <c r="F1276" s="169"/>
      <c r="G1276" s="161"/>
      <c r="H1276" s="162"/>
      <c r="I1276" s="162"/>
      <c r="J1276" s="170"/>
      <c r="K1276" s="170"/>
      <c r="L1276" s="170"/>
      <c r="M1276" s="664"/>
      <c r="N1276" s="163"/>
      <c r="O1276" s="163"/>
      <c r="P1276" s="165"/>
      <c r="Q1276" s="365"/>
      <c r="R1276" s="259" t="str">
        <f t="shared" si="519"/>
        <v/>
      </c>
      <c r="S1276" s="260" t="str">
        <f>IF(R1276="","",IF(R1287="Y",T1276,IF(R1276&gt;=R1279-$AA$35*R1283,IF(R1276&lt;=R1279+$AA$35*R1283,R1276,""),"")))</f>
        <v/>
      </c>
      <c r="T1276" s="259" t="str">
        <f t="shared" si="520"/>
        <v/>
      </c>
      <c r="U1276" s="259" t="str">
        <f t="shared" si="509"/>
        <v/>
      </c>
      <c r="V1276" s="39"/>
      <c r="W1276" s="39"/>
      <c r="Y1276" s="526"/>
      <c r="Z1276" s="5"/>
      <c r="AA1276" s="5"/>
      <c r="AB1276" s="5"/>
      <c r="AC1276" s="5"/>
      <c r="AD1276" s="5"/>
      <c r="AE1276" s="5"/>
      <c r="AF1276" s="5"/>
      <c r="AG1276" s="5"/>
      <c r="AH1276" s="5"/>
      <c r="AI1276" s="5"/>
      <c r="AJ1276" s="5"/>
      <c r="AK1276" s="5"/>
      <c r="AL1276" s="5"/>
      <c r="AM1276" s="5"/>
      <c r="AN1276" s="5"/>
      <c r="AO1276" s="481"/>
      <c r="AP1276" s="269"/>
      <c r="AQ1276" s="269"/>
      <c r="AR1276" s="600"/>
      <c r="AS1276" s="269"/>
      <c r="AT1276" s="598" t="str">
        <f t="shared" si="521"/>
        <v/>
      </c>
      <c r="AU1276" s="598" t="str">
        <f t="shared" si="521"/>
        <v/>
      </c>
      <c r="AV1276" s="269"/>
      <c r="AW1276" s="598" t="str">
        <f t="shared" si="510"/>
        <v/>
      </c>
      <c r="AX1276" s="598" t="str">
        <f t="shared" si="510"/>
        <v/>
      </c>
      <c r="AY1276" s="269"/>
      <c r="AZ1276" s="598" t="str">
        <f t="shared" si="511"/>
        <v/>
      </c>
      <c r="BA1276" s="598" t="str">
        <f t="shared" si="511"/>
        <v/>
      </c>
      <c r="BB1276" s="269"/>
      <c r="BC1276" s="598" t="str">
        <f t="shared" si="512"/>
        <v/>
      </c>
      <c r="BD1276" s="598" t="str">
        <f t="shared" si="512"/>
        <v/>
      </c>
      <c r="BE1276" s="269"/>
      <c r="BF1276" s="598" t="str">
        <f t="shared" si="513"/>
        <v/>
      </c>
      <c r="BG1276" s="598" t="str">
        <f t="shared" si="513"/>
        <v/>
      </c>
      <c r="BH1276" s="269"/>
      <c r="BI1276" s="598" t="str">
        <f t="shared" si="514"/>
        <v/>
      </c>
      <c r="BJ1276" s="598" t="str">
        <f t="shared" si="514"/>
        <v/>
      </c>
      <c r="BK1276" s="269"/>
      <c r="BL1276" s="598" t="str">
        <f t="shared" si="515"/>
        <v/>
      </c>
      <c r="BM1276" s="598" t="str">
        <f t="shared" si="515"/>
        <v/>
      </c>
      <c r="BN1276" s="269"/>
      <c r="BO1276" s="598" t="str">
        <f t="shared" si="516"/>
        <v/>
      </c>
      <c r="BP1276" s="598" t="str">
        <f t="shared" si="516"/>
        <v/>
      </c>
      <c r="BQ1276" s="269"/>
      <c r="BR1276" s="598" t="str">
        <f t="shared" si="517"/>
        <v/>
      </c>
      <c r="BS1276" s="598" t="str">
        <f t="shared" si="517"/>
        <v/>
      </c>
      <c r="BT1276" s="269"/>
      <c r="BU1276" s="598" t="str">
        <f t="shared" si="518"/>
        <v/>
      </c>
      <c r="BV1276" s="598" t="str">
        <f t="shared" si="518"/>
        <v/>
      </c>
      <c r="BW1276" s="269"/>
      <c r="BX1276" s="481"/>
    </row>
    <row r="1277" spans="1:76" s="2" customFormat="1" ht="14">
      <c r="A1277" s="159">
        <v>19</v>
      </c>
      <c r="B1277" s="301" t="str">
        <f t="shared" si="522"/>
        <v xml:space="preserve">: </v>
      </c>
      <c r="C1277" s="168"/>
      <c r="D1277" s="162"/>
      <c r="E1277" s="162"/>
      <c r="F1277" s="169"/>
      <c r="G1277" s="161"/>
      <c r="H1277" s="162"/>
      <c r="I1277" s="162"/>
      <c r="J1277" s="170"/>
      <c r="K1277" s="170"/>
      <c r="L1277" s="170"/>
      <c r="M1277" s="664"/>
      <c r="N1277" s="163"/>
      <c r="O1277" s="163"/>
      <c r="P1277" s="165"/>
      <c r="Q1277" s="365"/>
      <c r="R1277" s="259" t="str">
        <f t="shared" si="519"/>
        <v/>
      </c>
      <c r="S1277" s="260" t="str">
        <f>IF(R1277="","",IF(R1287="Y",T1277,IF(R1277&gt;=R1279-$AA$35*R1283,IF(R1277&lt;=R1279+$AA$35*R1283,R1277,""),"")))</f>
        <v/>
      </c>
      <c r="T1277" s="259" t="str">
        <f t="shared" si="520"/>
        <v/>
      </c>
      <c r="U1277" s="259" t="str">
        <f t="shared" si="509"/>
        <v/>
      </c>
      <c r="V1277" s="39"/>
      <c r="W1277" s="39"/>
      <c r="Y1277" s="526"/>
      <c r="Z1277" s="5"/>
      <c r="AA1277" s="5"/>
      <c r="AB1277" s="5"/>
      <c r="AC1277" s="5"/>
      <c r="AD1277" s="5"/>
      <c r="AE1277" s="5"/>
      <c r="AF1277" s="5"/>
      <c r="AG1277" s="5"/>
      <c r="AH1277" s="5"/>
      <c r="AI1277" s="5"/>
      <c r="AJ1277" s="5"/>
      <c r="AK1277" s="5"/>
      <c r="AL1277" s="5"/>
      <c r="AM1277" s="5"/>
      <c r="AN1277" s="5"/>
      <c r="AO1277" s="481"/>
      <c r="AP1277" s="269"/>
      <c r="AQ1277" s="269"/>
      <c r="AR1277" s="600"/>
      <c r="AS1277" s="269"/>
      <c r="AT1277" s="598" t="str">
        <f t="shared" si="521"/>
        <v/>
      </c>
      <c r="AU1277" s="598" t="str">
        <f t="shared" si="521"/>
        <v/>
      </c>
      <c r="AV1277" s="269"/>
      <c r="AW1277" s="598" t="str">
        <f t="shared" si="510"/>
        <v/>
      </c>
      <c r="AX1277" s="598" t="str">
        <f t="shared" si="510"/>
        <v/>
      </c>
      <c r="AY1277" s="269"/>
      <c r="AZ1277" s="598" t="str">
        <f t="shared" si="511"/>
        <v/>
      </c>
      <c r="BA1277" s="598" t="str">
        <f t="shared" si="511"/>
        <v/>
      </c>
      <c r="BB1277" s="269"/>
      <c r="BC1277" s="598" t="str">
        <f t="shared" si="512"/>
        <v/>
      </c>
      <c r="BD1277" s="598" t="str">
        <f t="shared" si="512"/>
        <v/>
      </c>
      <c r="BE1277" s="269"/>
      <c r="BF1277" s="598" t="str">
        <f t="shared" si="513"/>
        <v/>
      </c>
      <c r="BG1277" s="598" t="str">
        <f t="shared" si="513"/>
        <v/>
      </c>
      <c r="BH1277" s="269"/>
      <c r="BI1277" s="598" t="str">
        <f t="shared" si="514"/>
        <v/>
      </c>
      <c r="BJ1277" s="598" t="str">
        <f t="shared" si="514"/>
        <v/>
      </c>
      <c r="BK1277" s="269"/>
      <c r="BL1277" s="598" t="str">
        <f t="shared" si="515"/>
        <v/>
      </c>
      <c r="BM1277" s="598" t="str">
        <f t="shared" si="515"/>
        <v/>
      </c>
      <c r="BN1277" s="269"/>
      <c r="BO1277" s="598" t="str">
        <f t="shared" si="516"/>
        <v/>
      </c>
      <c r="BP1277" s="598" t="str">
        <f t="shared" si="516"/>
        <v/>
      </c>
      <c r="BQ1277" s="269"/>
      <c r="BR1277" s="598" t="str">
        <f t="shared" si="517"/>
        <v/>
      </c>
      <c r="BS1277" s="598" t="str">
        <f t="shared" si="517"/>
        <v/>
      </c>
      <c r="BT1277" s="269"/>
      <c r="BU1277" s="598" t="str">
        <f t="shared" si="518"/>
        <v/>
      </c>
      <c r="BV1277" s="598" t="str">
        <f t="shared" si="518"/>
        <v/>
      </c>
      <c r="BW1277" s="269"/>
      <c r="BX1277" s="481"/>
    </row>
    <row r="1278" spans="1:76" s="2" customFormat="1" ht="14">
      <c r="A1278" s="159">
        <v>20</v>
      </c>
      <c r="B1278" s="301" t="str">
        <f t="shared" si="522"/>
        <v xml:space="preserve">: </v>
      </c>
      <c r="C1278" s="168"/>
      <c r="D1278" s="162"/>
      <c r="E1278" s="162"/>
      <c r="F1278" s="169"/>
      <c r="G1278" s="161"/>
      <c r="H1278" s="162"/>
      <c r="I1278" s="162"/>
      <c r="J1278" s="170"/>
      <c r="K1278" s="170"/>
      <c r="L1278" s="170"/>
      <c r="M1278" s="664"/>
      <c r="N1278" s="163"/>
      <c r="O1278" s="163"/>
      <c r="P1278" s="165"/>
      <c r="Q1278" s="365"/>
      <c r="R1278" s="259" t="str">
        <f t="shared" si="519"/>
        <v/>
      </c>
      <c r="S1278" s="260" t="str">
        <f>IF(R1278="","",IF(R1287="Y",T1278,IF(R1278&gt;=R1279-$AA$35*R1283,IF(R1278&lt;=R1279+$AA$35*R1283,R1278,""),"")))</f>
        <v/>
      </c>
      <c r="T1278" s="259" t="str">
        <f t="shared" si="520"/>
        <v/>
      </c>
      <c r="U1278" s="259" t="str">
        <f t="shared" si="509"/>
        <v/>
      </c>
      <c r="V1278" s="39"/>
      <c r="W1278" s="39"/>
      <c r="Y1278" s="526"/>
      <c r="Z1278" s="5"/>
      <c r="AA1278" s="5"/>
      <c r="AB1278" s="5"/>
      <c r="AC1278" s="5"/>
      <c r="AD1278" s="5"/>
      <c r="AE1278" s="5"/>
      <c r="AF1278" s="5"/>
      <c r="AG1278" s="5"/>
      <c r="AH1278" s="5"/>
      <c r="AI1278" s="5"/>
      <c r="AJ1278" s="5"/>
      <c r="AK1278" s="5"/>
      <c r="AL1278" s="5"/>
      <c r="AM1278" s="5"/>
      <c r="AN1278" s="5"/>
      <c r="AO1278" s="481"/>
      <c r="AP1278" s="269"/>
      <c r="AQ1278" s="269"/>
      <c r="AR1278" s="600"/>
      <c r="AS1278" s="269"/>
      <c r="AT1278" s="598" t="str">
        <f t="shared" si="521"/>
        <v/>
      </c>
      <c r="AU1278" s="598" t="str">
        <f t="shared" si="521"/>
        <v/>
      </c>
      <c r="AV1278" s="269"/>
      <c r="AW1278" s="598" t="str">
        <f t="shared" si="510"/>
        <v/>
      </c>
      <c r="AX1278" s="598" t="str">
        <f t="shared" si="510"/>
        <v/>
      </c>
      <c r="AY1278" s="269"/>
      <c r="AZ1278" s="598" t="str">
        <f t="shared" si="511"/>
        <v/>
      </c>
      <c r="BA1278" s="598" t="str">
        <f t="shared" si="511"/>
        <v/>
      </c>
      <c r="BB1278" s="269"/>
      <c r="BC1278" s="598" t="str">
        <f t="shared" si="512"/>
        <v/>
      </c>
      <c r="BD1278" s="598" t="str">
        <f t="shared" si="512"/>
        <v/>
      </c>
      <c r="BE1278" s="269"/>
      <c r="BF1278" s="598" t="str">
        <f t="shared" si="513"/>
        <v/>
      </c>
      <c r="BG1278" s="598" t="str">
        <f t="shared" si="513"/>
        <v/>
      </c>
      <c r="BH1278" s="269"/>
      <c r="BI1278" s="598" t="str">
        <f t="shared" si="514"/>
        <v/>
      </c>
      <c r="BJ1278" s="598" t="str">
        <f t="shared" si="514"/>
        <v/>
      </c>
      <c r="BK1278" s="269"/>
      <c r="BL1278" s="598" t="str">
        <f t="shared" si="515"/>
        <v/>
      </c>
      <c r="BM1278" s="598" t="str">
        <f t="shared" si="515"/>
        <v/>
      </c>
      <c r="BN1278" s="269"/>
      <c r="BO1278" s="598" t="str">
        <f t="shared" si="516"/>
        <v/>
      </c>
      <c r="BP1278" s="598" t="str">
        <f t="shared" si="516"/>
        <v/>
      </c>
      <c r="BQ1278" s="269"/>
      <c r="BR1278" s="598" t="str">
        <f t="shared" si="517"/>
        <v/>
      </c>
      <c r="BS1278" s="598" t="str">
        <f t="shared" si="517"/>
        <v/>
      </c>
      <c r="BT1278" s="269"/>
      <c r="BU1278" s="598" t="str">
        <f t="shared" si="518"/>
        <v/>
      </c>
      <c r="BV1278" s="598" t="str">
        <f t="shared" si="518"/>
        <v/>
      </c>
      <c r="BW1278" s="269"/>
      <c r="BX1278" s="481"/>
    </row>
    <row r="1279" spans="1:76" s="2" customFormat="1" ht="14">
      <c r="A1279" s="172"/>
      <c r="B1279" s="302" t="s">
        <v>159</v>
      </c>
      <c r="C1279" s="173"/>
      <c r="D1279" s="173"/>
      <c r="E1279" s="173"/>
      <c r="F1279" s="173"/>
      <c r="H1279" s="39"/>
      <c r="I1279" s="175"/>
      <c r="J1279" s="174"/>
      <c r="K1279" s="174"/>
      <c r="L1279" s="174" t="s">
        <v>99</v>
      </c>
      <c r="M1279" s="174"/>
      <c r="N1279" s="174"/>
      <c r="O1279" s="165"/>
      <c r="P1279" s="165"/>
      <c r="Q1279" s="175" t="s">
        <v>31</v>
      </c>
      <c r="R1279" s="261" t="e">
        <f>AVERAGE(R1259:R1278)</f>
        <v>#DIV/0!</v>
      </c>
      <c r="S1279" s="261" t="e">
        <f>IF(R1287="Y",SUM(S1259:S1278)/SUM(N1259:N1278),AVERAGE(S1259:S1278))</f>
        <v>#DIV/0!</v>
      </c>
      <c r="T1279" s="262" t="e">
        <f>SUM(T1259:T1278)/SUM(N1259:N1278)</f>
        <v>#DIV/0!</v>
      </c>
      <c r="U1279" s="269"/>
      <c r="V1279" s="39"/>
      <c r="W1279" s="39"/>
      <c r="Y1279" s="601"/>
      <c r="Z1279" s="5"/>
      <c r="AA1279" s="5"/>
      <c r="AB1279" s="5"/>
      <c r="AC1279" s="5"/>
      <c r="AD1279" s="5"/>
      <c r="AE1279" s="5"/>
      <c r="AF1279" s="5"/>
      <c r="AG1279" s="5"/>
      <c r="AH1279" s="5"/>
      <c r="AI1279" s="5"/>
      <c r="AJ1279" s="5"/>
      <c r="AK1279" s="5"/>
      <c r="AL1279" s="5"/>
      <c r="AM1279" s="5"/>
      <c r="AN1279" s="5"/>
      <c r="AO1279" s="481"/>
      <c r="AP1279" s="269"/>
      <c r="AQ1279" s="269"/>
      <c r="AR1279" s="269"/>
      <c r="AS1279" s="602" t="s">
        <v>31</v>
      </c>
      <c r="AT1279" s="603" t="e">
        <f>AVERAGE(AT1259:AT1278)</f>
        <v>#DIV/0!</v>
      </c>
      <c r="AU1279" s="603" t="e">
        <f>SUM(AU1259:AU1278)/COUNTIF(AU1259:AU1278,"&gt;0")</f>
        <v>#DIV/0!</v>
      </c>
      <c r="AV1279" s="602"/>
      <c r="AW1279" s="603" t="e">
        <f>AVERAGE(AW1259:AW1278)</f>
        <v>#DIV/0!</v>
      </c>
      <c r="AX1279" s="603" t="e">
        <f>SUM(AX1259:AX1278)/COUNTIF(AX1259:AX1278,"&gt;0")</f>
        <v>#DIV/0!</v>
      </c>
      <c r="AY1279" s="269"/>
      <c r="AZ1279" s="603" t="e">
        <f>AVERAGE(AZ1259:AZ1278)</f>
        <v>#DIV/0!</v>
      </c>
      <c r="BA1279" s="603" t="e">
        <f>SUM(BA1259:BA1278)/COUNTIF(BA1259:BA1278,"&gt;0")</f>
        <v>#DIV/0!</v>
      </c>
      <c r="BB1279" s="269"/>
      <c r="BC1279" s="603" t="e">
        <f>AVERAGE(BC1259:BC1278)</f>
        <v>#DIV/0!</v>
      </c>
      <c r="BD1279" s="603" t="e">
        <f>SUM(BD1259:BD1278)/COUNTIF(BD1259:BD1278,"&gt;0")</f>
        <v>#DIV/0!</v>
      </c>
      <c r="BE1279" s="269"/>
      <c r="BF1279" s="603" t="e">
        <f>AVERAGE(BF1259:BF1278)</f>
        <v>#DIV/0!</v>
      </c>
      <c r="BG1279" s="603" t="e">
        <f>SUM(BG1259:BG1278)/COUNTIF(BG1259:BG1278,"&gt;0")</f>
        <v>#DIV/0!</v>
      </c>
      <c r="BH1279" s="269"/>
      <c r="BI1279" s="603" t="e">
        <f>AVERAGE(BI1259:BI1278)</f>
        <v>#DIV/0!</v>
      </c>
      <c r="BJ1279" s="603" t="e">
        <f>SUM(BJ1259:BJ1278)/COUNTIF(BJ1259:BJ1278,"&gt;0")</f>
        <v>#DIV/0!</v>
      </c>
      <c r="BK1279" s="602"/>
      <c r="BL1279" s="603" t="e">
        <f>AVERAGE(BL1259:BL1278)</f>
        <v>#DIV/0!</v>
      </c>
      <c r="BM1279" s="603" t="e">
        <f>SUM(BM1259:BM1278)/COUNTIF(BM1259:BM1278,"&gt;0")</f>
        <v>#DIV/0!</v>
      </c>
      <c r="BN1279" s="269"/>
      <c r="BO1279" s="603" t="e">
        <f>AVERAGE(BO1259:BO1278)</f>
        <v>#DIV/0!</v>
      </c>
      <c r="BP1279" s="603" t="e">
        <f>SUM(BP1259:BP1278)/COUNTIF(BP1259:BP1278,"&gt;0")</f>
        <v>#DIV/0!</v>
      </c>
      <c r="BQ1279" s="269"/>
      <c r="BR1279" s="603" t="e">
        <f>AVERAGE(BR1259:BR1278)</f>
        <v>#DIV/0!</v>
      </c>
      <c r="BS1279" s="603" t="e">
        <f>SUM(BS1259:BS1278)/COUNTIF(BS1259:BS1278,"&gt;0")</f>
        <v>#DIV/0!</v>
      </c>
      <c r="BT1279" s="269"/>
      <c r="BU1279" s="603" t="e">
        <f>AVERAGE(BU1259:BU1278)</f>
        <v>#DIV/0!</v>
      </c>
      <c r="BV1279" s="603" t="e">
        <f>SUM(BV1259:BV1278)/COUNTIF(BV1259:BV1278,"&gt;0")</f>
        <v>#DIV/0!</v>
      </c>
      <c r="BW1279" s="269"/>
      <c r="BX1279" s="481"/>
    </row>
    <row r="1280" spans="1:76" s="2" customFormat="1" ht="15">
      <c r="A1280" s="172"/>
      <c r="B1280" s="302" t="s">
        <v>160</v>
      </c>
      <c r="C1280" s="173" t="s">
        <v>112</v>
      </c>
      <c r="D1280" s="840"/>
      <c r="E1280" s="841"/>
      <c r="F1280" s="841"/>
      <c r="G1280" s="841"/>
      <c r="H1280" s="841"/>
      <c r="I1280" s="841"/>
      <c r="J1280" s="842"/>
      <c r="K1280" s="174"/>
      <c r="L1280" s="174"/>
      <c r="M1280" s="174"/>
      <c r="N1280" s="174"/>
      <c r="O1280" s="165"/>
      <c r="P1280" s="165"/>
      <c r="Q1280" s="366" t="s">
        <v>33</v>
      </c>
      <c r="R1280" s="367" t="e">
        <f>R1279+U1280*R1283</f>
        <v>#DIV/0!</v>
      </c>
      <c r="S1280" s="367" t="e">
        <f>S1279+U1280*S1283</f>
        <v>#DIV/0!</v>
      </c>
      <c r="T1280" s="367" t="e">
        <f>T1279+U1280*T1283</f>
        <v>#DIV/0!</v>
      </c>
      <c r="U1280" s="368">
        <v>1</v>
      </c>
      <c r="V1280" s="50" t="s">
        <v>142</v>
      </c>
      <c r="W1280" s="39"/>
      <c r="X1280" t="s">
        <v>273</v>
      </c>
      <c r="Y1280" s="605"/>
      <c r="Z1280" s="5"/>
      <c r="AA1280" s="5"/>
      <c r="AB1280" s="5"/>
      <c r="AC1280" s="5"/>
      <c r="AD1280" s="5"/>
      <c r="AE1280" s="5"/>
      <c r="AF1280" s="5"/>
      <c r="AG1280" s="5"/>
      <c r="AH1280" s="5"/>
      <c r="AI1280" s="5"/>
      <c r="AJ1280" s="5"/>
      <c r="AK1280" s="5"/>
      <c r="AL1280" s="5"/>
      <c r="AM1280" s="5"/>
      <c r="AN1280" s="5"/>
      <c r="AO1280" s="481"/>
      <c r="AP1280" s="269"/>
      <c r="AQ1280" s="269"/>
      <c r="AR1280" s="269"/>
      <c r="AS1280" s="606" t="s">
        <v>33</v>
      </c>
      <c r="AT1280" s="607" t="e">
        <f>AT1279+(AT1285*AT1282)</f>
        <v>#DIV/0!</v>
      </c>
      <c r="AU1280" s="607" t="e">
        <f>AU1279+(AU1285*AT1282)</f>
        <v>#DIV/0!</v>
      </c>
      <c r="AV1280" s="606"/>
      <c r="AW1280" s="607" t="e">
        <f>AW1279+(AW1285*AW1282)</f>
        <v>#DIV/0!</v>
      </c>
      <c r="AX1280" s="607" t="e">
        <f>AX1279+(AX1285*AW1282)</f>
        <v>#DIV/0!</v>
      </c>
      <c r="AY1280" s="269"/>
      <c r="AZ1280" s="607" t="e">
        <f>AZ1279+(AZ1285*AZ1282)</f>
        <v>#DIV/0!</v>
      </c>
      <c r="BA1280" s="607" t="e">
        <f>BA1279+(BA1285*AZ1282)</f>
        <v>#DIV/0!</v>
      </c>
      <c r="BB1280" s="269"/>
      <c r="BC1280" s="607" t="e">
        <f>BC1279+(BC1285*BC1282)</f>
        <v>#DIV/0!</v>
      </c>
      <c r="BD1280" s="607" t="e">
        <f>BD1279+(BD1285*BC1282)</f>
        <v>#DIV/0!</v>
      </c>
      <c r="BE1280" s="269"/>
      <c r="BF1280" s="607" t="e">
        <f>BF1279+(BF1285*BF1282)</f>
        <v>#DIV/0!</v>
      </c>
      <c r="BG1280" s="607" t="e">
        <f>BG1279+(BG1285*BF1282)</f>
        <v>#DIV/0!</v>
      </c>
      <c r="BH1280" s="269"/>
      <c r="BI1280" s="607" t="e">
        <f>BI1279+(BI1285*BI1282)</f>
        <v>#DIV/0!</v>
      </c>
      <c r="BJ1280" s="607" t="e">
        <f>BJ1279+(BJ1285*BI1282)</f>
        <v>#DIV/0!</v>
      </c>
      <c r="BK1280" s="606"/>
      <c r="BL1280" s="607" t="e">
        <f>BL1279+(BL1285*BL1282)</f>
        <v>#DIV/0!</v>
      </c>
      <c r="BM1280" s="607" t="e">
        <f>BM1279+(BM1285*BL1282)</f>
        <v>#DIV/0!</v>
      </c>
      <c r="BN1280" s="269"/>
      <c r="BO1280" s="607" t="e">
        <f>BO1279+(BO1285*BO1282)</f>
        <v>#DIV/0!</v>
      </c>
      <c r="BP1280" s="607" t="e">
        <f>BP1279+(BP1285*BO1282)</f>
        <v>#DIV/0!</v>
      </c>
      <c r="BQ1280" s="269"/>
      <c r="BR1280" s="607" t="e">
        <f>BR1279+(BR1285*BR1282)</f>
        <v>#DIV/0!</v>
      </c>
      <c r="BS1280" s="607" t="e">
        <f>BS1279+(BS1285*BR1282)</f>
        <v>#DIV/0!</v>
      </c>
      <c r="BT1280" s="269"/>
      <c r="BU1280" s="607" t="e">
        <f>BU1279+(BU1285*BU1282)</f>
        <v>#DIV/0!</v>
      </c>
      <c r="BV1280" s="607" t="e">
        <f>BV1279+(BV1285*BU1282)</f>
        <v>#DIV/0!</v>
      </c>
      <c r="BW1280" s="269"/>
      <c r="BX1280" s="481"/>
    </row>
    <row r="1281" spans="1:76" s="2" customFormat="1" ht="15">
      <c r="A1281" s="172"/>
      <c r="B1281" s="302" t="s">
        <v>161</v>
      </c>
      <c r="C1281" s="179"/>
      <c r="D1281" s="843"/>
      <c r="E1281" s="844"/>
      <c r="F1281" s="844"/>
      <c r="G1281" s="844"/>
      <c r="H1281" s="844"/>
      <c r="I1281" s="844"/>
      <c r="J1281" s="845"/>
      <c r="K1281" s="39"/>
      <c r="L1281" s="39"/>
      <c r="M1281" s="174"/>
      <c r="N1281" s="174"/>
      <c r="O1281" s="174"/>
      <c r="P1281" s="174"/>
      <c r="Q1281" s="366" t="s">
        <v>32</v>
      </c>
      <c r="R1281" s="367" t="e">
        <f>IF($X1281="Y",MIN(R1259:R1278),R1279-$U1281*R1283)</f>
        <v>#DIV/0!</v>
      </c>
      <c r="S1281" s="367" t="e">
        <f>IF($X1281="Y",MIN(S1259:S1278),S1279-$U1281*S1283)</f>
        <v>#DIV/0!</v>
      </c>
      <c r="T1281" s="367" t="e">
        <f>IF($X1281="Y",MIN(T1259:T1278),T1279-$U1281*T1283)</f>
        <v>#DIV/0!</v>
      </c>
      <c r="U1281" s="368">
        <v>1</v>
      </c>
      <c r="V1281" s="50" t="s">
        <v>143</v>
      </c>
      <c r="W1281" s="39"/>
      <c r="X1281" s="369" t="s">
        <v>36</v>
      </c>
      <c r="Y1281" s="605"/>
      <c r="Z1281" s="5"/>
      <c r="AA1281" s="5"/>
      <c r="AB1281" s="5"/>
      <c r="AC1281" s="5"/>
      <c r="AD1281" s="5"/>
      <c r="AE1281" s="5"/>
      <c r="AF1281" s="5"/>
      <c r="AG1281" s="5"/>
      <c r="AH1281" s="5"/>
      <c r="AI1281" s="5"/>
      <c r="AJ1281" s="5"/>
      <c r="AK1281" s="5"/>
      <c r="AL1281" s="5"/>
      <c r="AM1281" s="5"/>
      <c r="AN1281" s="5"/>
      <c r="AO1281" s="481"/>
      <c r="AP1281" s="269"/>
      <c r="AQ1281" s="269"/>
      <c r="AR1281" s="269"/>
      <c r="AS1281" s="606" t="s">
        <v>32</v>
      </c>
      <c r="AT1281" s="607" t="e">
        <f>AT1279-(AT1285*AT1283)</f>
        <v>#DIV/0!</v>
      </c>
      <c r="AU1281" s="607" t="e">
        <f>AU1279-(AU1285*AT1283)</f>
        <v>#DIV/0!</v>
      </c>
      <c r="AV1281" s="606"/>
      <c r="AW1281" s="607" t="e">
        <f>AW1279-(AW1285*AW1283)</f>
        <v>#DIV/0!</v>
      </c>
      <c r="AX1281" s="607" t="e">
        <f>AX1279-(AX1285*AW1283)</f>
        <v>#DIV/0!</v>
      </c>
      <c r="AY1281" s="269"/>
      <c r="AZ1281" s="607" t="e">
        <f>AZ1279-(AZ1285*AZ1283)</f>
        <v>#DIV/0!</v>
      </c>
      <c r="BA1281" s="607" t="e">
        <f>BA1279-(BA1285*AZ1283)</f>
        <v>#DIV/0!</v>
      </c>
      <c r="BB1281" s="269"/>
      <c r="BC1281" s="607" t="e">
        <f>BC1279-(BC1285*BC1283)</f>
        <v>#DIV/0!</v>
      </c>
      <c r="BD1281" s="607" t="e">
        <f>BD1279-(BD1285*BC1283)</f>
        <v>#DIV/0!</v>
      </c>
      <c r="BE1281" s="269"/>
      <c r="BF1281" s="607" t="e">
        <f>BF1279-(BF1285*BF1283)</f>
        <v>#DIV/0!</v>
      </c>
      <c r="BG1281" s="607" t="e">
        <f>BG1279-(BG1285*BF1283)</f>
        <v>#DIV/0!</v>
      </c>
      <c r="BH1281" s="269"/>
      <c r="BI1281" s="607" t="e">
        <f>BI1279-(BI1285*BI1283)</f>
        <v>#DIV/0!</v>
      </c>
      <c r="BJ1281" s="607" t="e">
        <f>BJ1279-(BJ1285*BI1283)</f>
        <v>#DIV/0!</v>
      </c>
      <c r="BK1281" s="606"/>
      <c r="BL1281" s="607" t="e">
        <f>BL1279-(BL1285*BL1283)</f>
        <v>#DIV/0!</v>
      </c>
      <c r="BM1281" s="607" t="e">
        <f>BM1279-(BM1285*BL1283)</f>
        <v>#DIV/0!</v>
      </c>
      <c r="BN1281" s="269"/>
      <c r="BO1281" s="607" t="e">
        <f>BO1279-(BO1285*BO1283)</f>
        <v>#DIV/0!</v>
      </c>
      <c r="BP1281" s="607" t="e">
        <f>BP1279-(BP1285*BO1283)</f>
        <v>#DIV/0!</v>
      </c>
      <c r="BQ1281" s="269"/>
      <c r="BR1281" s="607" t="e">
        <f>BR1279-(BR1285*BR1283)</f>
        <v>#DIV/0!</v>
      </c>
      <c r="BS1281" s="607" t="e">
        <f>BS1279-(BS1285*BR1283)</f>
        <v>#DIV/0!</v>
      </c>
      <c r="BT1281" s="269"/>
      <c r="BU1281" s="607" t="e">
        <f>BU1279-(BU1285*BU1283)</f>
        <v>#DIV/0!</v>
      </c>
      <c r="BV1281" s="607" t="e">
        <f>BV1279-(BV1285*BU1283)</f>
        <v>#DIV/0!</v>
      </c>
      <c r="BW1281" s="269"/>
      <c r="BX1281" s="481"/>
    </row>
    <row r="1282" spans="1:76" s="2" customFormat="1" ht="14">
      <c r="A1282" s="172"/>
      <c r="B1282" s="303"/>
      <c r="C1282" s="179"/>
      <c r="D1282" s="843"/>
      <c r="E1282" s="844"/>
      <c r="F1282" s="844"/>
      <c r="G1282" s="844"/>
      <c r="H1282" s="844"/>
      <c r="I1282" s="844"/>
      <c r="J1282" s="845"/>
      <c r="K1282" s="174"/>
      <c r="L1282" s="174"/>
      <c r="M1282" s="174"/>
      <c r="N1282" s="174"/>
      <c r="O1282" s="174"/>
      <c r="P1282" s="174"/>
      <c r="Q1282" s="176" t="s">
        <v>10</v>
      </c>
      <c r="R1282" s="263" t="e">
        <f>IF((0.67*R1283)&gt;R1279,"no","yes")</f>
        <v>#DIV/0!</v>
      </c>
      <c r="S1282" s="263" t="e">
        <f>IF((0.67*S1283)&gt;S1279,"no","yes")</f>
        <v>#DIV/0!</v>
      </c>
      <c r="T1282" s="263" t="e">
        <f>IF((0.67*T1283)&gt;T1279,"no","yes")</f>
        <v>#DIV/0!</v>
      </c>
      <c r="U1282" s="174"/>
      <c r="V1282" s="174"/>
      <c r="W1282" s="174"/>
      <c r="Y1282" s="605"/>
      <c r="Z1282" s="5"/>
      <c r="AA1282" s="5"/>
      <c r="AB1282" s="5"/>
      <c r="AC1282" s="5"/>
      <c r="AD1282" s="5"/>
      <c r="AE1282" s="5"/>
      <c r="AF1282" s="5"/>
      <c r="AG1282" s="5"/>
      <c r="AH1282" s="5"/>
      <c r="AI1282" s="5"/>
      <c r="AJ1282" s="5"/>
      <c r="AK1282" s="5"/>
      <c r="AL1282" s="5"/>
      <c r="AM1282" s="5"/>
      <c r="AN1282" s="5"/>
      <c r="AO1282" s="481"/>
      <c r="AP1282" s="265"/>
      <c r="AQ1282" s="265"/>
      <c r="AR1282" s="849" t="s">
        <v>132</v>
      </c>
      <c r="AS1282" s="850"/>
      <c r="AT1282" s="609">
        <v>1</v>
      </c>
      <c r="AU1282" s="265"/>
      <c r="AV1282" s="619"/>
      <c r="AW1282" s="609">
        <v>1</v>
      </c>
      <c r="AX1282" s="265"/>
      <c r="AY1282" s="265"/>
      <c r="AZ1282" s="609">
        <v>1</v>
      </c>
      <c r="BA1282" s="265"/>
      <c r="BB1282" s="265"/>
      <c r="BC1282" s="609">
        <v>1</v>
      </c>
      <c r="BD1282" s="265"/>
      <c r="BE1282" s="265"/>
      <c r="BF1282" s="609">
        <v>1</v>
      </c>
      <c r="BG1282" s="265"/>
      <c r="BH1282" s="265"/>
      <c r="BI1282" s="609">
        <v>1</v>
      </c>
      <c r="BJ1282" s="265"/>
      <c r="BK1282" s="606"/>
      <c r="BL1282" s="609">
        <v>1</v>
      </c>
      <c r="BM1282" s="265"/>
      <c r="BN1282" s="265"/>
      <c r="BO1282" s="609">
        <v>1</v>
      </c>
      <c r="BP1282" s="265"/>
      <c r="BQ1282" s="265"/>
      <c r="BR1282" s="609">
        <v>1</v>
      </c>
      <c r="BS1282" s="265"/>
      <c r="BT1282" s="265"/>
      <c r="BU1282" s="609">
        <v>1</v>
      </c>
      <c r="BV1282" s="265"/>
      <c r="BW1282" s="265"/>
      <c r="BX1282" s="481"/>
    </row>
    <row r="1283" spans="1:76" s="2" customFormat="1" ht="14">
      <c r="A1283" s="172"/>
      <c r="B1283" s="303"/>
      <c r="C1283" s="179"/>
      <c r="D1283" s="843"/>
      <c r="E1283" s="844"/>
      <c r="F1283" s="844"/>
      <c r="G1283" s="844"/>
      <c r="H1283" s="844"/>
      <c r="I1283" s="844"/>
      <c r="J1283" s="845"/>
      <c r="K1283" s="174"/>
      <c r="L1283" s="174"/>
      <c r="M1283" s="50"/>
      <c r="N1283" s="50"/>
      <c r="O1283" s="174"/>
      <c r="P1283" s="174"/>
      <c r="Q1283" s="176" t="s">
        <v>11</v>
      </c>
      <c r="R1283" s="263" t="e">
        <f>_xlfn.STDEV.P(R1259:R1278)</f>
        <v>#DIV/0!</v>
      </c>
      <c r="S1283" s="263" t="e">
        <f t="array" ref="S1283">IF(R1287="Y",SQRT(SUM(IFERROR(N1259:N1278*(R1259:R1278-(S1279))^2,0))/((COUNTIFS(N1259:N1278,"&lt;&gt;"&amp;"")-1)/COUNTIFS(N1259:N1278,"&lt;&gt;"&amp;"")*SUM(N1259:N1278))),_xlfn.STDEV.P(S1259:S1278))</f>
        <v>#DIV/0!</v>
      </c>
      <c r="T1283" s="263" t="e">
        <f t="array" ref="T1283">SQRT(SUM(IFERROR(N1259:N1278*(R1259:R1278-(T1279))^2,0))/((COUNTIFS(N1259:N1278,"&lt;&gt;"&amp;"")-1)/COUNTIFS(N1259:N1278,"&lt;&gt;"&amp;"")*SUM(N1259:N1278)))</f>
        <v>#DIV/0!</v>
      </c>
      <c r="U1283" s="174"/>
      <c r="V1283" s="174"/>
      <c r="W1283" s="174"/>
      <c r="Y1283" s="605"/>
      <c r="Z1283" s="5"/>
      <c r="AA1283" s="5"/>
      <c r="AB1283" s="5"/>
      <c r="AC1283" s="5"/>
      <c r="AD1283" s="5"/>
      <c r="AE1283" s="5"/>
      <c r="AF1283" s="5"/>
      <c r="AG1283" s="5"/>
      <c r="AH1283" s="5"/>
      <c r="AI1283" s="5"/>
      <c r="AJ1283" s="5"/>
      <c r="AK1283" s="5"/>
      <c r="AL1283" s="5"/>
      <c r="AM1283" s="5"/>
      <c r="AN1283" s="5"/>
      <c r="AO1283" s="481"/>
      <c r="AP1283" s="265"/>
      <c r="AQ1283" s="265"/>
      <c r="AR1283" s="849"/>
      <c r="AS1283" s="850"/>
      <c r="AT1283" s="609">
        <v>1</v>
      </c>
      <c r="AU1283" s="265"/>
      <c r="AV1283" s="619"/>
      <c r="AW1283" s="609">
        <v>1</v>
      </c>
      <c r="AX1283" s="265"/>
      <c r="AY1283" s="265"/>
      <c r="AZ1283" s="609">
        <v>1</v>
      </c>
      <c r="BA1283" s="265"/>
      <c r="BB1283" s="265"/>
      <c r="BC1283" s="609">
        <v>1</v>
      </c>
      <c r="BD1283" s="265"/>
      <c r="BE1283" s="265"/>
      <c r="BF1283" s="609">
        <v>1</v>
      </c>
      <c r="BG1283" s="265"/>
      <c r="BH1283" s="265"/>
      <c r="BI1283" s="609">
        <v>1</v>
      </c>
      <c r="BJ1283" s="265"/>
      <c r="BK1283" s="606"/>
      <c r="BL1283" s="609">
        <v>1</v>
      </c>
      <c r="BM1283" s="265"/>
      <c r="BN1283" s="265"/>
      <c r="BO1283" s="609">
        <v>1</v>
      </c>
      <c r="BP1283" s="265"/>
      <c r="BQ1283" s="265"/>
      <c r="BR1283" s="609">
        <v>1</v>
      </c>
      <c r="BS1283" s="265"/>
      <c r="BT1283" s="265"/>
      <c r="BU1283" s="609">
        <v>1</v>
      </c>
      <c r="BV1283" s="265"/>
      <c r="BW1283" s="265"/>
      <c r="BX1283" s="481"/>
    </row>
    <row r="1284" spans="1:76" s="2" customFormat="1" ht="14">
      <c r="A1284" s="174"/>
      <c r="B1284" s="265"/>
      <c r="C1284" s="159"/>
      <c r="D1284" s="843"/>
      <c r="E1284" s="844"/>
      <c r="F1284" s="844"/>
      <c r="G1284" s="844"/>
      <c r="H1284" s="844"/>
      <c r="I1284" s="844"/>
      <c r="J1284" s="845"/>
      <c r="K1284" s="174"/>
      <c r="L1284" s="174"/>
      <c r="M1284" s="174"/>
      <c r="N1284" s="174"/>
      <c r="O1284" s="174"/>
      <c r="P1284" s="174"/>
      <c r="Q1284" s="183" t="s">
        <v>98</v>
      </c>
      <c r="R1284" s="264">
        <f>COUNTIF(R1259:R1278,"&gt;0")</f>
        <v>0</v>
      </c>
      <c r="S1284" s="264">
        <f>COUNTIF(S1259:S1278,"&gt;0")</f>
        <v>0</v>
      </c>
      <c r="T1284" s="265"/>
      <c r="U1284" s="184" t="s">
        <v>55</v>
      </c>
      <c r="V1284" s="174"/>
      <c r="W1284" s="174"/>
      <c r="Y1284" s="526"/>
      <c r="Z1284" s="5"/>
      <c r="AA1284" s="5"/>
      <c r="AB1284" s="5"/>
      <c r="AC1284" s="5"/>
      <c r="AD1284" s="5"/>
      <c r="AE1284" s="5"/>
      <c r="AF1284" s="5"/>
      <c r="AG1284" s="5"/>
      <c r="AH1284" s="5"/>
      <c r="AI1284" s="5"/>
      <c r="AJ1284" s="5"/>
      <c r="AK1284" s="5"/>
      <c r="AL1284" s="5"/>
      <c r="AM1284" s="5"/>
      <c r="AN1284" s="5"/>
      <c r="AO1284" s="481"/>
      <c r="AP1284" s="265"/>
      <c r="AQ1284" s="265"/>
      <c r="AR1284" s="265"/>
      <c r="AS1284" s="606" t="s">
        <v>10</v>
      </c>
      <c r="AT1284" s="607" t="e">
        <f>IF((0.67*AT1285)&gt;AT1279,"no","yes")</f>
        <v>#DIV/0!</v>
      </c>
      <c r="AU1284" s="607" t="e">
        <f>IF((0.67*AU1285)&gt;AU1279,"no","yes")</f>
        <v>#DIV/0!</v>
      </c>
      <c r="AV1284" s="606"/>
      <c r="AW1284" s="607" t="e">
        <f>IF((0.67*AW1285)&gt;AW1279,"no","yes")</f>
        <v>#DIV/0!</v>
      </c>
      <c r="AX1284" s="607" t="e">
        <f>IF((0.67*AX1285)&gt;AX1279,"no","yes")</f>
        <v>#DIV/0!</v>
      </c>
      <c r="AY1284" s="265"/>
      <c r="AZ1284" s="607" t="e">
        <f>IF((0.67*AZ1285)&gt;AZ1279,"no","yes")</f>
        <v>#DIV/0!</v>
      </c>
      <c r="BA1284" s="607" t="e">
        <f>IF((0.67*BA1285)&gt;BA1279,"no","yes")</f>
        <v>#DIV/0!</v>
      </c>
      <c r="BB1284" s="265"/>
      <c r="BC1284" s="607" t="e">
        <f>IF((0.67*BC1285)&gt;BC1279,"no","yes")</f>
        <v>#DIV/0!</v>
      </c>
      <c r="BD1284" s="607" t="e">
        <f>IF((0.67*BD1285)&gt;BD1279,"no","yes")</f>
        <v>#DIV/0!</v>
      </c>
      <c r="BE1284" s="265"/>
      <c r="BF1284" s="607" t="e">
        <f>IF((0.67*BF1285)&gt;BF1279,"no","yes")</f>
        <v>#DIV/0!</v>
      </c>
      <c r="BG1284" s="607" t="e">
        <f>IF((0.67*BG1285)&gt;BG1279,"no","yes")</f>
        <v>#DIV/0!</v>
      </c>
      <c r="BH1284" s="265"/>
      <c r="BI1284" s="607" t="e">
        <f>IF((0.67*BI1285)&gt;BI1279,"no","yes")</f>
        <v>#DIV/0!</v>
      </c>
      <c r="BJ1284" s="607" t="e">
        <f>IF((0.67*BJ1285)&gt;BJ1279,"no","yes")</f>
        <v>#DIV/0!</v>
      </c>
      <c r="BK1284" s="611"/>
      <c r="BL1284" s="607" t="e">
        <f>IF((0.67*BL1285)&gt;BL1279,"no","yes")</f>
        <v>#DIV/0!</v>
      </c>
      <c r="BM1284" s="607" t="e">
        <f>IF((0.67*BM1285)&gt;BM1279,"no","yes")</f>
        <v>#DIV/0!</v>
      </c>
      <c r="BN1284" s="265"/>
      <c r="BO1284" s="607" t="e">
        <f>IF((0.67*BO1285)&gt;BO1279,"no","yes")</f>
        <v>#DIV/0!</v>
      </c>
      <c r="BP1284" s="607" t="e">
        <f>IF((0.67*BP1285)&gt;BP1279,"no","yes")</f>
        <v>#DIV/0!</v>
      </c>
      <c r="BQ1284" s="265"/>
      <c r="BR1284" s="607" t="e">
        <f>IF((0.67*BR1285)&gt;BR1279,"no","yes")</f>
        <v>#DIV/0!</v>
      </c>
      <c r="BS1284" s="607" t="e">
        <f>IF((0.67*BS1285)&gt;BS1279,"no","yes")</f>
        <v>#DIV/0!</v>
      </c>
      <c r="BT1284" s="265"/>
      <c r="BU1284" s="607" t="e">
        <f>IF((0.67*BU1285)&gt;BU1279,"no","yes")</f>
        <v>#DIV/0!</v>
      </c>
      <c r="BV1284" s="607" t="e">
        <f>IF((0.67*BV1285)&gt;BV1279,"no","yes")</f>
        <v>#DIV/0!</v>
      </c>
      <c r="BW1284" s="265"/>
      <c r="BX1284" s="481"/>
    </row>
    <row r="1285" spans="1:76" s="2" customFormat="1" ht="14">
      <c r="B1285" s="5"/>
      <c r="C1285" s="172"/>
      <c r="D1285" s="843"/>
      <c r="E1285" s="844"/>
      <c r="F1285" s="844"/>
      <c r="G1285" s="844"/>
      <c r="H1285" s="844"/>
      <c r="I1285" s="844"/>
      <c r="J1285" s="845"/>
      <c r="K1285" s="174"/>
      <c r="L1285" s="174"/>
      <c r="M1285" s="174"/>
      <c r="N1285" s="174"/>
      <c r="O1285" s="174"/>
      <c r="P1285" s="174"/>
      <c r="Q1285" s="174"/>
      <c r="R1285" s="271"/>
      <c r="S1285" s="267"/>
      <c r="T1285" s="267"/>
      <c r="U1285" s="185"/>
      <c r="V1285" s="186"/>
      <c r="W1285" s="187"/>
      <c r="Y1285" s="526"/>
      <c r="Z1285" s="5"/>
      <c r="AA1285" s="5"/>
      <c r="AB1285" s="5"/>
      <c r="AC1285" s="5"/>
      <c r="AD1285" s="5"/>
      <c r="AE1285" s="5"/>
      <c r="AF1285" s="5"/>
      <c r="AG1285" s="5"/>
      <c r="AH1285" s="5"/>
      <c r="AI1285" s="5"/>
      <c r="AJ1285" s="5"/>
      <c r="AK1285" s="5"/>
      <c r="AL1285" s="5"/>
      <c r="AM1285" s="5"/>
      <c r="AN1285" s="5"/>
      <c r="AO1285" s="481"/>
      <c r="AP1285" s="265"/>
      <c r="AQ1285" s="265"/>
      <c r="AR1285" s="265"/>
      <c r="AS1285" s="606" t="s">
        <v>11</v>
      </c>
      <c r="AT1285" s="607" t="e">
        <f>_xlfn.STDEV.P(AT1259:AT1278)</f>
        <v>#DIV/0!</v>
      </c>
      <c r="AU1285" s="607" t="e">
        <f>_xlfn.STDEV.P(AU1259:AU1278)</f>
        <v>#DIV/0!</v>
      </c>
      <c r="AV1285" s="606"/>
      <c r="AW1285" s="607" t="e">
        <f>_xlfn.STDEV.P(AW1259:AW1278)</f>
        <v>#DIV/0!</v>
      </c>
      <c r="AX1285" s="607" t="e">
        <f>_xlfn.STDEV.P(AX1259:AX1278)</f>
        <v>#DIV/0!</v>
      </c>
      <c r="AY1285" s="265"/>
      <c r="AZ1285" s="607" t="e">
        <f>_xlfn.STDEV.P(AZ1259:AZ1278)</f>
        <v>#DIV/0!</v>
      </c>
      <c r="BA1285" s="607" t="e">
        <f>_xlfn.STDEV.P(BA1259:BA1278)</f>
        <v>#DIV/0!</v>
      </c>
      <c r="BB1285" s="265"/>
      <c r="BC1285" s="607" t="e">
        <f>_xlfn.STDEV.P(BC1259:BC1278)</f>
        <v>#DIV/0!</v>
      </c>
      <c r="BD1285" s="607" t="e">
        <f>_xlfn.STDEV.P(BD1259:BD1278)</f>
        <v>#DIV/0!</v>
      </c>
      <c r="BE1285" s="265"/>
      <c r="BF1285" s="607" t="e">
        <f>_xlfn.STDEV.P(BF1259:BF1278)</f>
        <v>#DIV/0!</v>
      </c>
      <c r="BG1285" s="607" t="e">
        <f>_xlfn.STDEV.P(BG1259:BG1278)</f>
        <v>#DIV/0!</v>
      </c>
      <c r="BH1285" s="265"/>
      <c r="BI1285" s="607" t="e">
        <f>_xlfn.STDEV.P(BI1259:BI1278)</f>
        <v>#DIV/0!</v>
      </c>
      <c r="BJ1285" s="607" t="e">
        <f>_xlfn.STDEV.P(BJ1259:BJ1278)</f>
        <v>#DIV/0!</v>
      </c>
      <c r="BK1285" s="265"/>
      <c r="BL1285" s="607" t="e">
        <f>_xlfn.STDEV.P(BL1259:BL1278)</f>
        <v>#DIV/0!</v>
      </c>
      <c r="BM1285" s="607" t="e">
        <f>_xlfn.STDEV.P(BM1259:BM1278)</f>
        <v>#DIV/0!</v>
      </c>
      <c r="BN1285" s="265"/>
      <c r="BO1285" s="607" t="e">
        <f>_xlfn.STDEV.P(BO1259:BO1278)</f>
        <v>#DIV/0!</v>
      </c>
      <c r="BP1285" s="607" t="e">
        <f>_xlfn.STDEV.P(BP1259:BP1278)</f>
        <v>#DIV/0!</v>
      </c>
      <c r="BQ1285" s="265"/>
      <c r="BR1285" s="607" t="e">
        <f>_xlfn.STDEV.P(BR1259:BR1278)</f>
        <v>#DIV/0!</v>
      </c>
      <c r="BS1285" s="607" t="e">
        <f>_xlfn.STDEV.P(BS1259:BS1278)</f>
        <v>#DIV/0!</v>
      </c>
      <c r="BT1285" s="265"/>
      <c r="BU1285" s="607" t="e">
        <f>_xlfn.STDEV.P(BU1259:BU1278)</f>
        <v>#DIV/0!</v>
      </c>
      <c r="BV1285" s="607" t="e">
        <f>_xlfn.STDEV.P(BV1259:BV1278)</f>
        <v>#DIV/0!</v>
      </c>
      <c r="BW1285" s="5"/>
      <c r="BX1285" s="481"/>
    </row>
    <row r="1286" spans="1:76" s="2" customFormat="1" ht="14">
      <c r="B1286" s="5"/>
      <c r="C1286" s="172"/>
      <c r="D1286" s="843"/>
      <c r="E1286" s="844"/>
      <c r="F1286" s="844"/>
      <c r="G1286" s="844"/>
      <c r="H1286" s="844"/>
      <c r="I1286" s="844"/>
      <c r="J1286" s="845"/>
      <c r="K1286" s="174"/>
      <c r="L1286" s="174"/>
      <c r="M1286" s="174"/>
      <c r="N1286" s="174"/>
      <c r="O1286" s="174"/>
      <c r="P1286" s="174"/>
      <c r="Q1286" s="174"/>
      <c r="R1286" s="272" t="s">
        <v>137</v>
      </c>
      <c r="S1286" s="267"/>
      <c r="T1286" s="265"/>
      <c r="U1286" s="189"/>
      <c r="V1286" s="190"/>
      <c r="W1286" s="191"/>
      <c r="Y1286" s="526"/>
      <c r="Z1286" s="5"/>
      <c r="AA1286" s="5"/>
      <c r="AB1286" s="5"/>
      <c r="AC1286" s="5"/>
      <c r="AD1286" s="5"/>
      <c r="AE1286" s="5"/>
      <c r="AF1286" s="5"/>
      <c r="AG1286" s="5"/>
      <c r="AH1286" s="5"/>
      <c r="AI1286" s="5"/>
      <c r="AJ1286" s="5"/>
      <c r="AK1286" s="5"/>
      <c r="AL1286" s="5"/>
      <c r="AM1286" s="5"/>
      <c r="AN1286" s="5"/>
      <c r="AO1286" s="481"/>
      <c r="AP1286" s="265"/>
      <c r="AQ1286" s="265"/>
      <c r="AR1286" s="265"/>
      <c r="AS1286" s="611" t="s">
        <v>98</v>
      </c>
      <c r="AT1286" s="612">
        <f>COUNTIF(AT1259:AT1278,"&gt;0")</f>
        <v>0</v>
      </c>
      <c r="AU1286" s="612">
        <f>COUNTIF(AU1259:AU1278,"&gt;0")</f>
        <v>0</v>
      </c>
      <c r="AV1286" s="611"/>
      <c r="AW1286" s="612">
        <f>COUNTIF(AW1259:AW1278,"&gt;0")</f>
        <v>0</v>
      </c>
      <c r="AX1286" s="612">
        <f>COUNTIF(AX1259:AX1278,"&gt;0")</f>
        <v>0</v>
      </c>
      <c r="AY1286" s="265"/>
      <c r="AZ1286" s="612">
        <f>COUNTIF(AZ1259:AZ1278,"&gt;0")</f>
        <v>0</v>
      </c>
      <c r="BA1286" s="612">
        <f>COUNTIF(BA1259:BA1278,"&gt;0")</f>
        <v>0</v>
      </c>
      <c r="BB1286" s="265"/>
      <c r="BC1286" s="612">
        <f>COUNTIF(BC1259:BC1278,"&gt;0")</f>
        <v>0</v>
      </c>
      <c r="BD1286" s="612">
        <f>COUNTIF(BD1259:BD1278,"&gt;0")</f>
        <v>0</v>
      </c>
      <c r="BE1286" s="265"/>
      <c r="BF1286" s="612">
        <f>COUNTIF(BF1259:BF1278,"&gt;0")</f>
        <v>0</v>
      </c>
      <c r="BG1286" s="612">
        <f>COUNTIF(BG1259:BG1278,"&gt;0")</f>
        <v>0</v>
      </c>
      <c r="BH1286" s="265"/>
      <c r="BI1286" s="612">
        <f>COUNTIF(BI1259:BI1278,"&gt;0")</f>
        <v>0</v>
      </c>
      <c r="BJ1286" s="612">
        <f>COUNTIF(BJ1259:BJ1278,"&gt;0")</f>
        <v>0</v>
      </c>
      <c r="BK1286" s="265"/>
      <c r="BL1286" s="612">
        <f>COUNTIF(BL1259:BL1278,"&gt;0")</f>
        <v>0</v>
      </c>
      <c r="BM1286" s="612">
        <f>COUNTIF(BM1259:BM1278,"&gt;0")</f>
        <v>0</v>
      </c>
      <c r="BN1286" s="265"/>
      <c r="BO1286" s="612">
        <f>COUNTIF(BO1259:BO1278,"&gt;0")</f>
        <v>0</v>
      </c>
      <c r="BP1286" s="612">
        <f>COUNTIF(BP1259:BP1278,"&gt;0")</f>
        <v>0</v>
      </c>
      <c r="BQ1286" s="265"/>
      <c r="BR1286" s="612">
        <f>COUNTIF(BR1259:BR1278,"&gt;0")</f>
        <v>0</v>
      </c>
      <c r="BS1286" s="612">
        <f>COUNTIF(BS1259:BS1278,"&gt;0")</f>
        <v>0</v>
      </c>
      <c r="BT1286" s="265"/>
      <c r="BU1286" s="612">
        <f>COUNTIF(BU1259:BU1278,"&gt;0")</f>
        <v>0</v>
      </c>
      <c r="BV1286" s="612">
        <f>COUNTIF(BV1259:BV1278,"&gt;0")</f>
        <v>0</v>
      </c>
      <c r="BW1286" s="5"/>
      <c r="BX1286" s="481"/>
    </row>
    <row r="1287" spans="1:76" s="2" customFormat="1" ht="14">
      <c r="B1287" s="5"/>
      <c r="C1287" s="172"/>
      <c r="D1287" s="843"/>
      <c r="E1287" s="844"/>
      <c r="F1287" s="844"/>
      <c r="G1287" s="844"/>
      <c r="H1287" s="844"/>
      <c r="I1287" s="844"/>
      <c r="J1287" s="845"/>
      <c r="K1287" s="174"/>
      <c r="L1287" s="174"/>
      <c r="M1287" s="174"/>
      <c r="N1287" s="174"/>
      <c r="O1287" s="174"/>
      <c r="P1287" s="174"/>
      <c r="Q1287" s="174"/>
      <c r="R1287" s="192" t="s">
        <v>36</v>
      </c>
      <c r="S1287" s="165"/>
      <c r="T1287" s="174"/>
      <c r="U1287" s="189"/>
      <c r="V1287" s="190"/>
      <c r="W1287" s="191"/>
      <c r="Y1287" s="526"/>
      <c r="Z1287" s="5"/>
      <c r="AA1287" s="5"/>
      <c r="AB1287" s="5"/>
      <c r="AC1287" s="5"/>
      <c r="AD1287" s="5"/>
      <c r="AE1287" s="5"/>
      <c r="AF1287" s="5"/>
      <c r="AG1287" s="5"/>
      <c r="AH1287" s="5"/>
      <c r="AI1287" s="5"/>
      <c r="AJ1287" s="5"/>
      <c r="AK1287" s="5"/>
      <c r="AL1287" s="5"/>
      <c r="AM1287" s="5"/>
      <c r="AN1287" s="5"/>
      <c r="AO1287" s="481"/>
      <c r="AP1287" s="5"/>
      <c r="AQ1287" s="5"/>
      <c r="AR1287" s="5"/>
      <c r="AS1287" s="310"/>
      <c r="AT1287" s="310"/>
      <c r="AU1287" s="310"/>
      <c r="AV1287" s="310"/>
      <c r="AW1287" s="5"/>
      <c r="AX1287" s="5"/>
      <c r="AY1287" s="5"/>
      <c r="AZ1287" s="5"/>
      <c r="BA1287" s="5"/>
      <c r="BB1287" s="5"/>
      <c r="BC1287" s="5"/>
      <c r="BD1287" s="5"/>
      <c r="BE1287" s="5"/>
      <c r="BF1287" s="5"/>
      <c r="BG1287" s="5"/>
      <c r="BH1287" s="5"/>
      <c r="BI1287" s="5"/>
      <c r="BJ1287" s="5"/>
      <c r="BK1287" s="5"/>
      <c r="BL1287" s="5"/>
      <c r="BM1287" s="5"/>
      <c r="BN1287" s="5"/>
      <c r="BO1287" s="5"/>
      <c r="BP1287" s="5"/>
      <c r="BQ1287" s="5"/>
      <c r="BR1287" s="5"/>
      <c r="BS1287" s="5"/>
      <c r="BT1287" s="5"/>
      <c r="BU1287" s="5"/>
      <c r="BV1287" s="5"/>
      <c r="BW1287" s="5"/>
      <c r="BX1287" s="481"/>
    </row>
    <row r="1288" spans="1:76" s="2" customFormat="1" ht="26.25" customHeight="1">
      <c r="A1288" s="182" t="str">
        <f ca="1">HYPERLINK("#"&amp;"'"&amp;A$1&amp;"'!a1","Back to top")</f>
        <v>Back to top</v>
      </c>
      <c r="B1288" s="304"/>
      <c r="C1288" s="174"/>
      <c r="D1288" s="846"/>
      <c r="E1288" s="847"/>
      <c r="F1288" s="847"/>
      <c r="G1288" s="847"/>
      <c r="H1288" s="847"/>
      <c r="I1288" s="847"/>
      <c r="J1288" s="848"/>
      <c r="S1288" s="83"/>
      <c r="T1288" s="174"/>
      <c r="U1288" s="193"/>
      <c r="V1288" s="194"/>
      <c r="W1288" s="195"/>
      <c r="Y1288" s="526"/>
      <c r="Z1288" s="5"/>
      <c r="AA1288" s="5"/>
      <c r="AB1288" s="5"/>
      <c r="AC1288" s="5"/>
      <c r="AD1288" s="5"/>
      <c r="AE1288" s="5"/>
      <c r="AF1288" s="5"/>
      <c r="AG1288" s="5"/>
      <c r="AH1288" s="5"/>
      <c r="AI1288" s="5"/>
      <c r="AJ1288" s="5"/>
      <c r="AK1288" s="5"/>
      <c r="AL1288" s="5"/>
      <c r="AM1288" s="5"/>
      <c r="AN1288" s="5"/>
      <c r="AO1288" s="615"/>
      <c r="AP1288" s="5"/>
      <c r="AQ1288" s="5"/>
      <c r="AR1288" s="5"/>
      <c r="AS1288" s="310"/>
      <c r="AT1288" s="310"/>
      <c r="AU1288" s="310"/>
      <c r="AV1288" s="310"/>
      <c r="AW1288" s="5"/>
      <c r="AX1288" s="5"/>
      <c r="AY1288" s="5"/>
      <c r="AZ1288" s="5"/>
      <c r="BA1288" s="5"/>
      <c r="BB1288" s="5"/>
      <c r="BC1288" s="5"/>
      <c r="BD1288" s="5"/>
      <c r="BE1288" s="5"/>
      <c r="BF1288" s="5"/>
      <c r="BG1288" s="5"/>
      <c r="BH1288" s="5"/>
      <c r="BI1288" s="5"/>
      <c r="BJ1288" s="5"/>
      <c r="BK1288" s="5"/>
      <c r="BL1288" s="5"/>
      <c r="BM1288" s="5"/>
      <c r="BN1288" s="5"/>
      <c r="BO1288" s="5"/>
      <c r="BP1288" s="5"/>
      <c r="BQ1288" s="5"/>
      <c r="BR1288" s="5"/>
      <c r="BS1288" s="5"/>
      <c r="BT1288" s="5"/>
      <c r="BU1288" s="5"/>
      <c r="BV1288" s="5"/>
      <c r="BW1288" s="5"/>
      <c r="BX1288" s="615"/>
    </row>
    <row r="1289" spans="1:76" s="2" customFormat="1" ht="14">
      <c r="B1289" s="5"/>
      <c r="S1289" s="83"/>
      <c r="T1289" s="174"/>
      <c r="U1289" s="174"/>
      <c r="V1289" s="174"/>
      <c r="W1289" s="174"/>
      <c r="Y1289" s="526"/>
      <c r="Z1289" s="5"/>
      <c r="AA1289" s="5"/>
      <c r="AB1289" s="5"/>
      <c r="AC1289" s="5"/>
      <c r="AD1289" s="5"/>
      <c r="AE1289" s="5"/>
      <c r="AF1289" s="5"/>
      <c r="AG1289" s="5"/>
      <c r="AH1289" s="5"/>
      <c r="AI1289" s="5"/>
      <c r="AJ1289" s="5"/>
      <c r="AK1289" s="5"/>
      <c r="AL1289" s="5"/>
      <c r="AM1289" s="5"/>
      <c r="AN1289" s="5"/>
      <c r="AO1289" s="481"/>
      <c r="AP1289" s="310"/>
      <c r="AQ1289" s="310"/>
      <c r="AR1289" s="310"/>
      <c r="AS1289" s="310"/>
      <c r="AT1289" s="310"/>
      <c r="AU1289" s="310"/>
      <c r="AV1289" s="310"/>
      <c r="AW1289" s="310"/>
      <c r="AX1289" s="310"/>
      <c r="AY1289" s="310"/>
      <c r="AZ1289" s="310"/>
      <c r="BA1289" s="310"/>
      <c r="BB1289" s="310"/>
      <c r="BC1289" s="310"/>
      <c r="BD1289" s="310"/>
      <c r="BE1289" s="310"/>
      <c r="BF1289" s="310"/>
      <c r="BG1289" s="310"/>
      <c r="BH1289" s="310"/>
      <c r="BI1289" s="310"/>
      <c r="BJ1289" s="310"/>
      <c r="BK1289" s="310"/>
      <c r="BL1289" s="310"/>
      <c r="BM1289" s="310"/>
      <c r="BN1289" s="310"/>
      <c r="BO1289" s="310"/>
      <c r="BP1289" s="310"/>
      <c r="BQ1289" s="310"/>
      <c r="BR1289" s="310"/>
      <c r="BS1289" s="310"/>
      <c r="BT1289" s="310"/>
      <c r="BU1289" s="310"/>
      <c r="BV1289" s="310"/>
      <c r="BW1289" s="310"/>
      <c r="BX1289" s="481"/>
    </row>
    <row r="1290" spans="1:76" s="22" customFormat="1" ht="18">
      <c r="A1290" s="138">
        <f>A1256+1</f>
        <v>36</v>
      </c>
      <c r="B1290" s="298"/>
      <c r="C1290" s="139" t="str">
        <f>'Variable Meta-analysis-DD'!C1474</f>
        <v>VARIABLE</v>
      </c>
      <c r="D1290" s="196"/>
      <c r="E1290" s="196"/>
      <c r="F1290" s="196"/>
      <c r="G1290" s="196"/>
      <c r="J1290" s="196"/>
      <c r="K1290" s="196"/>
      <c r="L1290" s="140"/>
      <c r="M1290" s="140"/>
      <c r="N1290" s="140"/>
      <c r="R1290" s="839" t="s">
        <v>154</v>
      </c>
      <c r="S1290" s="839"/>
      <c r="T1290" s="839"/>
      <c r="U1290" s="839"/>
      <c r="Y1290" s="585"/>
      <c r="Z1290" s="416"/>
      <c r="AA1290" s="416"/>
      <c r="AB1290" s="416"/>
      <c r="AC1290" s="416"/>
      <c r="AD1290" s="416"/>
      <c r="AE1290" s="416"/>
      <c r="AF1290" s="416"/>
      <c r="AG1290" s="416"/>
      <c r="AH1290" s="416"/>
      <c r="AI1290" s="416"/>
      <c r="AJ1290" s="416"/>
      <c r="AK1290" s="416"/>
      <c r="AL1290" s="416"/>
      <c r="AM1290" s="416"/>
      <c r="AN1290" s="416"/>
      <c r="AO1290" s="416"/>
      <c r="AP1290" s="568">
        <f>A1290</f>
        <v>36</v>
      </c>
      <c r="AQ1290" s="568" t="str">
        <f>C1290</f>
        <v>VARIABLE</v>
      </c>
      <c r="AR1290" s="416"/>
      <c r="AS1290" s="585"/>
      <c r="AT1290" s="585"/>
      <c r="AU1290" s="585"/>
      <c r="AV1290" s="585"/>
      <c r="AW1290" s="416"/>
      <c r="AX1290" s="416"/>
      <c r="AY1290" s="416"/>
      <c r="AZ1290" s="416"/>
      <c r="BA1290" s="416"/>
      <c r="BB1290" s="416"/>
      <c r="BC1290" s="416"/>
      <c r="BD1290" s="416"/>
      <c r="BE1290" s="416"/>
      <c r="BF1290" s="416"/>
      <c r="BG1290" s="416"/>
      <c r="BH1290" s="416"/>
      <c r="BI1290" s="416"/>
      <c r="BJ1290" s="416"/>
      <c r="BK1290" s="416"/>
      <c r="BL1290" s="416"/>
      <c r="BM1290" s="416"/>
      <c r="BN1290" s="416"/>
      <c r="BO1290" s="416"/>
      <c r="BP1290" s="416"/>
      <c r="BQ1290" s="416"/>
      <c r="BR1290" s="416"/>
      <c r="BS1290" s="416"/>
      <c r="BT1290" s="416"/>
      <c r="BU1290" s="416"/>
      <c r="BV1290" s="416"/>
      <c r="BW1290" s="416"/>
      <c r="BX1290" s="416"/>
    </row>
    <row r="1291" spans="1:76" s="2" customFormat="1" ht="14">
      <c r="A1291" s="199"/>
      <c r="B1291" s="299"/>
      <c r="C1291" s="199"/>
      <c r="D1291" s="130"/>
      <c r="E1291" s="130"/>
      <c r="F1291" s="130"/>
      <c r="G1291" s="130"/>
      <c r="J1291" s="130"/>
      <c r="K1291" s="130"/>
      <c r="L1291" s="174"/>
      <c r="M1291" s="174"/>
      <c r="N1291" s="174"/>
      <c r="S1291" s="83"/>
      <c r="T1291" s="83"/>
      <c r="Y1291" s="526"/>
      <c r="Z1291" s="5"/>
      <c r="AA1291" s="5"/>
      <c r="AB1291" s="5"/>
      <c r="AC1291" s="5"/>
      <c r="AD1291" s="5"/>
      <c r="AE1291" s="5"/>
      <c r="AF1291" s="5"/>
      <c r="AG1291" s="5"/>
      <c r="AH1291" s="5"/>
      <c r="AI1291" s="5"/>
      <c r="AJ1291" s="5"/>
      <c r="AK1291" s="5"/>
      <c r="AL1291" s="5"/>
      <c r="AM1291" s="5"/>
      <c r="AN1291" s="5"/>
      <c r="AO1291" s="481"/>
      <c r="AP1291" s="269"/>
      <c r="AQ1291" s="269"/>
      <c r="AR1291" s="269"/>
      <c r="AS1291" s="269"/>
      <c r="AT1291" s="586" t="s">
        <v>230</v>
      </c>
      <c r="AU1291" s="586"/>
      <c r="AV1291" s="269"/>
      <c r="AW1291" s="586" t="s">
        <v>1</v>
      </c>
      <c r="AX1291" s="586"/>
      <c r="AY1291" s="269"/>
      <c r="AZ1291" s="586" t="s">
        <v>2</v>
      </c>
      <c r="BA1291" s="586"/>
      <c r="BB1291" s="269"/>
      <c r="BC1291" s="586" t="s">
        <v>283</v>
      </c>
      <c r="BD1291" s="586"/>
      <c r="BE1291" s="269"/>
      <c r="BF1291" s="586" t="s">
        <v>284</v>
      </c>
      <c r="BG1291" s="586"/>
      <c r="BH1291" s="269"/>
      <c r="BI1291" s="586" t="s">
        <v>3</v>
      </c>
      <c r="BJ1291" s="586"/>
      <c r="BK1291" s="269"/>
      <c r="BL1291" s="586" t="s">
        <v>4</v>
      </c>
      <c r="BM1291" s="586"/>
      <c r="BN1291" s="269"/>
      <c r="BO1291" s="586" t="s">
        <v>5</v>
      </c>
      <c r="BP1291" s="586"/>
      <c r="BQ1291" s="269"/>
      <c r="BR1291" s="586" t="s">
        <v>6</v>
      </c>
      <c r="BS1291" s="586"/>
      <c r="BT1291" s="269"/>
      <c r="BU1291" s="586" t="s">
        <v>34</v>
      </c>
      <c r="BV1291" s="586"/>
      <c r="BW1291" s="269"/>
      <c r="BX1291" s="481"/>
    </row>
    <row r="1292" spans="1:76" s="2" customFormat="1" ht="31" thickBot="1">
      <c r="A1292" s="173" t="s">
        <v>39</v>
      </c>
      <c r="B1292" s="300" t="s">
        <v>9</v>
      </c>
      <c r="C1292" s="211" t="s">
        <v>139</v>
      </c>
      <c r="D1292" s="4" t="s">
        <v>40</v>
      </c>
      <c r="E1292" s="4" t="s">
        <v>234</v>
      </c>
      <c r="F1292" s="211" t="s">
        <v>113</v>
      </c>
      <c r="G1292" s="211" t="s">
        <v>424</v>
      </c>
      <c r="H1292" s="4" t="s">
        <v>59</v>
      </c>
      <c r="I1292" s="695" t="s">
        <v>425</v>
      </c>
      <c r="J1292" s="212" t="s">
        <v>133</v>
      </c>
      <c r="K1292" s="149" t="s">
        <v>140</v>
      </c>
      <c r="L1292" s="222" t="s">
        <v>100</v>
      </c>
      <c r="M1292" s="151" t="s">
        <v>141</v>
      </c>
      <c r="N1292" s="152" t="s">
        <v>135</v>
      </c>
      <c r="O1292" s="151" t="s">
        <v>57</v>
      </c>
      <c r="P1292" s="153"/>
      <c r="Q1292" s="363" t="s">
        <v>272</v>
      </c>
      <c r="R1292" s="364" t="s">
        <v>56</v>
      </c>
      <c r="S1292" s="258" t="s">
        <v>41</v>
      </c>
      <c r="T1292" s="364" t="s">
        <v>136</v>
      </c>
      <c r="U1292" s="419" t="s">
        <v>42</v>
      </c>
      <c r="V1292" s="153"/>
      <c r="W1292" s="153"/>
      <c r="Y1292" s="526"/>
      <c r="Z1292" s="5"/>
      <c r="AA1292" s="5"/>
      <c r="AB1292" s="5"/>
      <c r="AC1292" s="5"/>
      <c r="AD1292" s="5"/>
      <c r="AE1292" s="5"/>
      <c r="AF1292" s="5"/>
      <c r="AG1292" s="5"/>
      <c r="AH1292" s="5"/>
      <c r="AI1292" s="5"/>
      <c r="AJ1292" s="5"/>
      <c r="AK1292" s="5"/>
      <c r="AL1292" s="5"/>
      <c r="AM1292" s="5"/>
      <c r="AN1292" s="5"/>
      <c r="AO1292" s="481"/>
      <c r="AP1292" s="594"/>
      <c r="AQ1292" s="594"/>
      <c r="AR1292" s="419" t="s">
        <v>131</v>
      </c>
      <c r="AS1292" s="594"/>
      <c r="AT1292" s="596" t="s">
        <v>56</v>
      </c>
      <c r="AU1292" s="258" t="s">
        <v>41</v>
      </c>
      <c r="AV1292" s="594"/>
      <c r="AW1292" s="596" t="s">
        <v>56</v>
      </c>
      <c r="AX1292" s="258" t="s">
        <v>41</v>
      </c>
      <c r="AY1292" s="594"/>
      <c r="AZ1292" s="596" t="s">
        <v>56</v>
      </c>
      <c r="BA1292" s="258" t="s">
        <v>41</v>
      </c>
      <c r="BB1292" s="594"/>
      <c r="BC1292" s="596" t="s">
        <v>56</v>
      </c>
      <c r="BD1292" s="258" t="s">
        <v>41</v>
      </c>
      <c r="BE1292" s="594"/>
      <c r="BF1292" s="596" t="s">
        <v>56</v>
      </c>
      <c r="BG1292" s="258" t="s">
        <v>41</v>
      </c>
      <c r="BH1292" s="594"/>
      <c r="BI1292" s="596" t="s">
        <v>56</v>
      </c>
      <c r="BJ1292" s="258" t="s">
        <v>41</v>
      </c>
      <c r="BK1292" s="594"/>
      <c r="BL1292" s="596" t="s">
        <v>56</v>
      </c>
      <c r="BM1292" s="258" t="s">
        <v>41</v>
      </c>
      <c r="BN1292" s="594"/>
      <c r="BO1292" s="596" t="s">
        <v>56</v>
      </c>
      <c r="BP1292" s="258" t="s">
        <v>41</v>
      </c>
      <c r="BQ1292" s="594"/>
      <c r="BR1292" s="596" t="s">
        <v>56</v>
      </c>
      <c r="BS1292" s="258" t="s">
        <v>41</v>
      </c>
      <c r="BT1292" s="594"/>
      <c r="BU1292" s="596" t="s">
        <v>56</v>
      </c>
      <c r="BV1292" s="258" t="s">
        <v>41</v>
      </c>
      <c r="BW1292" s="594"/>
      <c r="BX1292" s="481"/>
    </row>
    <row r="1293" spans="1:76" s="2" customFormat="1" ht="14">
      <c r="A1293" s="159">
        <v>1</v>
      </c>
      <c r="B1293" s="301" t="str">
        <f>CONCATENATE(E1293,": ",C1293)</f>
        <v xml:space="preserve">: </v>
      </c>
      <c r="C1293" s="160"/>
      <c r="D1293" s="160"/>
      <c r="E1293" s="160"/>
      <c r="F1293" s="160"/>
      <c r="G1293" s="161"/>
      <c r="H1293" s="162"/>
      <c r="I1293" s="162"/>
      <c r="J1293" s="163"/>
      <c r="K1293" s="164"/>
      <c r="L1293" s="170"/>
      <c r="M1293" s="664"/>
      <c r="N1293" s="163"/>
      <c r="O1293" s="163"/>
      <c r="P1293" s="165"/>
      <c r="Q1293" s="365"/>
      <c r="R1293" s="259" t="str">
        <f>IF(Q1293="Y","",IF(AND(L1293="",J1293=""),"",IF(L1293="",J1293,L1293)))</f>
        <v/>
      </c>
      <c r="S1293" s="260" t="str">
        <f>IF(R1293="","",IF(R1321="Y",T1293,IF(R1293&gt;=R1313-$AA$35*R1317,IF(R1293&lt;=R1313+$AA$35*R1317,R1293,""),"")))</f>
        <v/>
      </c>
      <c r="T1293" s="259" t="str">
        <f>IF(Q1293="Y","",IF(AND(L1293="",J1293=""),"",IF(L1293="",J1293*N1293,L1293*N1293)))</f>
        <v/>
      </c>
      <c r="U1293" s="259" t="str">
        <f t="shared" ref="U1293:U1312" si="523">IF(AND(M1293="",K1293=""),"",IF(M1293="",K1293,M1293))</f>
        <v/>
      </c>
      <c r="V1293" s="39"/>
      <c r="W1293" s="39"/>
      <c r="Y1293" s="526"/>
      <c r="Z1293" s="5"/>
      <c r="AA1293" s="5"/>
      <c r="AB1293" s="5"/>
      <c r="AC1293" s="5"/>
      <c r="AD1293" s="5"/>
      <c r="AE1293" s="5"/>
      <c r="AF1293" s="5"/>
      <c r="AG1293" s="5"/>
      <c r="AH1293" s="5"/>
      <c r="AI1293" s="5"/>
      <c r="AJ1293" s="5"/>
      <c r="AK1293" s="5"/>
      <c r="AL1293" s="5"/>
      <c r="AM1293" s="5"/>
      <c r="AN1293" s="5"/>
      <c r="AO1293" s="481"/>
      <c r="AP1293" s="269"/>
      <c r="AQ1293" s="269"/>
      <c r="AR1293" s="597" t="str">
        <f>$U1293</f>
        <v/>
      </c>
      <c r="AS1293" s="269"/>
      <c r="AT1293" s="598" t="str">
        <f>IF($E1293=$AT$47,R1293,"")</f>
        <v/>
      </c>
      <c r="AU1293" s="598" t="str">
        <f>IF($E1293=$AT$47,S1293,"")</f>
        <v/>
      </c>
      <c r="AV1293" s="269"/>
      <c r="AW1293" s="598" t="str">
        <f t="shared" ref="AW1293:AX1312" si="524">IF($E1293=$AW$83,R1293,"")</f>
        <v/>
      </c>
      <c r="AX1293" s="598" t="str">
        <f t="shared" si="524"/>
        <v/>
      </c>
      <c r="AY1293" s="269"/>
      <c r="AZ1293" s="598" t="str">
        <f t="shared" ref="AZ1293:BA1312" si="525">IF($E1293=$AZ$83,R1293,"")</f>
        <v/>
      </c>
      <c r="BA1293" s="598" t="str">
        <f t="shared" si="525"/>
        <v/>
      </c>
      <c r="BB1293" s="269"/>
      <c r="BC1293" s="598" t="str">
        <f t="shared" ref="BC1293:BD1312" si="526">IF($E1293=$BC$83,R1293,"")</f>
        <v/>
      </c>
      <c r="BD1293" s="598" t="str">
        <f t="shared" si="526"/>
        <v/>
      </c>
      <c r="BE1293" s="269"/>
      <c r="BF1293" s="598" t="str">
        <f t="shared" ref="BF1293:BG1312" si="527">IF($E1293=$BF$83,R1293,"")</f>
        <v/>
      </c>
      <c r="BG1293" s="598" t="str">
        <f t="shared" si="527"/>
        <v/>
      </c>
      <c r="BH1293" s="269"/>
      <c r="BI1293" s="598" t="str">
        <f t="shared" ref="BI1293:BJ1312" si="528">IF($E1293=$BI$83,R1293,"")</f>
        <v/>
      </c>
      <c r="BJ1293" s="598" t="str">
        <f t="shared" si="528"/>
        <v/>
      </c>
      <c r="BK1293" s="269"/>
      <c r="BL1293" s="598" t="str">
        <f t="shared" ref="BL1293:BM1312" si="529">IF($E1293=$BL$83,R1293,"")</f>
        <v/>
      </c>
      <c r="BM1293" s="598" t="str">
        <f t="shared" si="529"/>
        <v/>
      </c>
      <c r="BN1293" s="269"/>
      <c r="BO1293" s="598" t="str">
        <f t="shared" ref="BO1293:BP1312" si="530">IF($E1293=$BO$83,R1293,"")</f>
        <v/>
      </c>
      <c r="BP1293" s="598" t="str">
        <f t="shared" si="530"/>
        <v/>
      </c>
      <c r="BQ1293" s="269"/>
      <c r="BR1293" s="598" t="str">
        <f t="shared" ref="BR1293:BS1312" si="531">IF($E1293=$BR$83,R1293,"")</f>
        <v/>
      </c>
      <c r="BS1293" s="598" t="str">
        <f t="shared" si="531"/>
        <v/>
      </c>
      <c r="BT1293" s="269"/>
      <c r="BU1293" s="598" t="str">
        <f t="shared" ref="BU1293:BV1312" si="532">IF($E1293=$BU$83,R1293,"")</f>
        <v/>
      </c>
      <c r="BV1293" s="598" t="str">
        <f t="shared" si="532"/>
        <v/>
      </c>
      <c r="BW1293" s="269"/>
      <c r="BX1293" s="481"/>
    </row>
    <row r="1294" spans="1:76" s="2" customFormat="1" ht="14">
      <c r="A1294" s="159">
        <v>2</v>
      </c>
      <c r="B1294" s="301" t="str">
        <f>CONCATENATE(E1294,": ",C1294)</f>
        <v xml:space="preserve">: </v>
      </c>
      <c r="C1294" s="160"/>
      <c r="D1294" s="160"/>
      <c r="E1294" s="160"/>
      <c r="F1294" s="160"/>
      <c r="G1294" s="161"/>
      <c r="H1294" s="162"/>
      <c r="I1294" s="162"/>
      <c r="J1294" s="163"/>
      <c r="K1294" s="163"/>
      <c r="L1294" s="170"/>
      <c r="M1294" s="664"/>
      <c r="N1294" s="163"/>
      <c r="O1294" s="163"/>
      <c r="P1294" s="165"/>
      <c r="Q1294" s="365"/>
      <c r="R1294" s="259" t="str">
        <f t="shared" ref="R1294:R1312" si="533">IF(Q1294="Y","",IF(AND(L1294="",J1294=""),"",IF(L1294="",J1294,L1294)))</f>
        <v/>
      </c>
      <c r="S1294" s="260" t="str">
        <f>IF(R1294="","",IF(R1321="Y",T1294,IF(R1294&gt;=R1313-$AA$35*R1317,IF(R1294&lt;=R1313+$AA$35*R1317,R1294,""),"")))</f>
        <v/>
      </c>
      <c r="T1294" s="259" t="str">
        <f t="shared" ref="T1294:T1312" si="534">IF(Q1294="Y","",IF(AND(L1294="",J1294=""),"",IF(L1294="",J1294*N1294,L1294*N1294)))</f>
        <v/>
      </c>
      <c r="U1294" s="259" t="str">
        <f t="shared" si="523"/>
        <v/>
      </c>
      <c r="V1294" s="39"/>
      <c r="W1294" s="39"/>
      <c r="Y1294" s="526"/>
      <c r="Z1294" s="5"/>
      <c r="AA1294" s="5"/>
      <c r="AB1294" s="5"/>
      <c r="AC1294" s="5"/>
      <c r="AD1294" s="5"/>
      <c r="AE1294" s="5"/>
      <c r="AF1294" s="5"/>
      <c r="AG1294" s="5"/>
      <c r="AH1294" s="5"/>
      <c r="AI1294" s="5"/>
      <c r="AJ1294" s="5"/>
      <c r="AK1294" s="5"/>
      <c r="AL1294" s="5"/>
      <c r="AM1294" s="5"/>
      <c r="AN1294" s="5"/>
      <c r="AO1294" s="481"/>
      <c r="AP1294" s="269"/>
      <c r="AQ1294" s="269"/>
      <c r="AR1294" s="600"/>
      <c r="AS1294" s="269"/>
      <c r="AT1294" s="598" t="str">
        <f t="shared" ref="AT1294:AU1312" si="535">IF($E1294=$AT$47,R1294,"")</f>
        <v/>
      </c>
      <c r="AU1294" s="598" t="str">
        <f t="shared" si="535"/>
        <v/>
      </c>
      <c r="AV1294" s="269"/>
      <c r="AW1294" s="598" t="str">
        <f t="shared" si="524"/>
        <v/>
      </c>
      <c r="AX1294" s="598" t="str">
        <f t="shared" si="524"/>
        <v/>
      </c>
      <c r="AY1294" s="269"/>
      <c r="AZ1294" s="598" t="str">
        <f t="shared" si="525"/>
        <v/>
      </c>
      <c r="BA1294" s="598" t="str">
        <f t="shared" si="525"/>
        <v/>
      </c>
      <c r="BB1294" s="269"/>
      <c r="BC1294" s="598" t="str">
        <f t="shared" si="526"/>
        <v/>
      </c>
      <c r="BD1294" s="598" t="str">
        <f t="shared" si="526"/>
        <v/>
      </c>
      <c r="BE1294" s="269"/>
      <c r="BF1294" s="598" t="str">
        <f t="shared" si="527"/>
        <v/>
      </c>
      <c r="BG1294" s="598" t="str">
        <f t="shared" si="527"/>
        <v/>
      </c>
      <c r="BH1294" s="269"/>
      <c r="BI1294" s="598" t="str">
        <f t="shared" si="528"/>
        <v/>
      </c>
      <c r="BJ1294" s="598" t="str">
        <f t="shared" si="528"/>
        <v/>
      </c>
      <c r="BK1294" s="269"/>
      <c r="BL1294" s="598" t="str">
        <f t="shared" si="529"/>
        <v/>
      </c>
      <c r="BM1294" s="598" t="str">
        <f t="shared" si="529"/>
        <v/>
      </c>
      <c r="BN1294" s="269"/>
      <c r="BO1294" s="598" t="str">
        <f t="shared" si="530"/>
        <v/>
      </c>
      <c r="BP1294" s="598" t="str">
        <f t="shared" si="530"/>
        <v/>
      </c>
      <c r="BQ1294" s="269"/>
      <c r="BR1294" s="598" t="str">
        <f t="shared" si="531"/>
        <v/>
      </c>
      <c r="BS1294" s="598" t="str">
        <f t="shared" si="531"/>
        <v/>
      </c>
      <c r="BT1294" s="269"/>
      <c r="BU1294" s="598" t="str">
        <f t="shared" si="532"/>
        <v/>
      </c>
      <c r="BV1294" s="598" t="str">
        <f t="shared" si="532"/>
        <v/>
      </c>
      <c r="BW1294" s="269"/>
      <c r="BX1294" s="481"/>
    </row>
    <row r="1295" spans="1:76" s="2" customFormat="1" ht="14">
      <c r="A1295" s="159">
        <v>3</v>
      </c>
      <c r="B1295" s="301" t="str">
        <f>CONCATENATE(E1295,": ",C1295)</f>
        <v xml:space="preserve">: </v>
      </c>
      <c r="C1295" s="168"/>
      <c r="D1295" s="162"/>
      <c r="E1295" s="162"/>
      <c r="F1295" s="169"/>
      <c r="G1295" s="161"/>
      <c r="H1295" s="162"/>
      <c r="I1295" s="162"/>
      <c r="J1295" s="170"/>
      <c r="K1295" s="170"/>
      <c r="L1295" s="170"/>
      <c r="M1295" s="664"/>
      <c r="N1295" s="163"/>
      <c r="O1295" s="163"/>
      <c r="P1295" s="165"/>
      <c r="Q1295" s="365"/>
      <c r="R1295" s="259" t="str">
        <f t="shared" si="533"/>
        <v/>
      </c>
      <c r="S1295" s="260" t="str">
        <f>IF(R1295="","",IF(R1321="Y",T1295,IF(R1295&gt;=R1313-$AA$35*R1317,IF(R1295&lt;=R1313+$AA$35*R1317,R1295,""),"")))</f>
        <v/>
      </c>
      <c r="T1295" s="259" t="str">
        <f t="shared" si="534"/>
        <v/>
      </c>
      <c r="U1295" s="259" t="str">
        <f t="shared" si="523"/>
        <v/>
      </c>
      <c r="V1295" s="39"/>
      <c r="W1295" s="39"/>
      <c r="Y1295" s="526"/>
      <c r="Z1295" s="5"/>
      <c r="AA1295" s="5"/>
      <c r="AB1295" s="5"/>
      <c r="AC1295" s="5"/>
      <c r="AD1295" s="5"/>
      <c r="AE1295" s="5"/>
      <c r="AF1295" s="5"/>
      <c r="AG1295" s="5"/>
      <c r="AH1295" s="5"/>
      <c r="AI1295" s="5"/>
      <c r="AJ1295" s="5"/>
      <c r="AK1295" s="5"/>
      <c r="AL1295" s="5"/>
      <c r="AM1295" s="5"/>
      <c r="AN1295" s="5"/>
      <c r="AO1295" s="481"/>
      <c r="AP1295" s="269"/>
      <c r="AQ1295" s="269"/>
      <c r="AR1295" s="600"/>
      <c r="AS1295" s="269"/>
      <c r="AT1295" s="598" t="str">
        <f t="shared" si="535"/>
        <v/>
      </c>
      <c r="AU1295" s="598" t="str">
        <f t="shared" si="535"/>
        <v/>
      </c>
      <c r="AV1295" s="269"/>
      <c r="AW1295" s="598" t="str">
        <f t="shared" si="524"/>
        <v/>
      </c>
      <c r="AX1295" s="598" t="str">
        <f t="shared" si="524"/>
        <v/>
      </c>
      <c r="AY1295" s="269"/>
      <c r="AZ1295" s="598" t="str">
        <f t="shared" si="525"/>
        <v/>
      </c>
      <c r="BA1295" s="598" t="str">
        <f t="shared" si="525"/>
        <v/>
      </c>
      <c r="BB1295" s="269"/>
      <c r="BC1295" s="598" t="str">
        <f t="shared" si="526"/>
        <v/>
      </c>
      <c r="BD1295" s="598" t="str">
        <f t="shared" si="526"/>
        <v/>
      </c>
      <c r="BE1295" s="269"/>
      <c r="BF1295" s="598" t="str">
        <f t="shared" si="527"/>
        <v/>
      </c>
      <c r="BG1295" s="598" t="str">
        <f t="shared" si="527"/>
        <v/>
      </c>
      <c r="BH1295" s="269"/>
      <c r="BI1295" s="598" t="str">
        <f t="shared" si="528"/>
        <v/>
      </c>
      <c r="BJ1295" s="598" t="str">
        <f t="shared" si="528"/>
        <v/>
      </c>
      <c r="BK1295" s="269"/>
      <c r="BL1295" s="598" t="str">
        <f t="shared" si="529"/>
        <v/>
      </c>
      <c r="BM1295" s="598" t="str">
        <f t="shared" si="529"/>
        <v/>
      </c>
      <c r="BN1295" s="269"/>
      <c r="BO1295" s="598" t="str">
        <f t="shared" si="530"/>
        <v/>
      </c>
      <c r="BP1295" s="598" t="str">
        <f t="shared" si="530"/>
        <v/>
      </c>
      <c r="BQ1295" s="269"/>
      <c r="BR1295" s="598" t="str">
        <f t="shared" si="531"/>
        <v/>
      </c>
      <c r="BS1295" s="598" t="str">
        <f t="shared" si="531"/>
        <v/>
      </c>
      <c r="BT1295" s="269"/>
      <c r="BU1295" s="598" t="str">
        <f t="shared" si="532"/>
        <v/>
      </c>
      <c r="BV1295" s="598" t="str">
        <f t="shared" si="532"/>
        <v/>
      </c>
      <c r="BW1295" s="269"/>
      <c r="BX1295" s="481"/>
    </row>
    <row r="1296" spans="1:76" s="2" customFormat="1" ht="14">
      <c r="A1296" s="159">
        <v>4</v>
      </c>
      <c r="B1296" s="301" t="str">
        <f t="shared" ref="B1296:B1312" si="536">CONCATENATE(E1296,": ",C1296)</f>
        <v xml:space="preserve">: </v>
      </c>
      <c r="C1296" s="168"/>
      <c r="D1296" s="162"/>
      <c r="E1296" s="162"/>
      <c r="F1296" s="169"/>
      <c r="G1296" s="161"/>
      <c r="H1296" s="162"/>
      <c r="I1296" s="162"/>
      <c r="J1296" s="170"/>
      <c r="K1296" s="170"/>
      <c r="L1296" s="170"/>
      <c r="M1296" s="664"/>
      <c r="N1296" s="163"/>
      <c r="O1296" s="163"/>
      <c r="P1296" s="165"/>
      <c r="Q1296" s="365"/>
      <c r="R1296" s="259" t="str">
        <f t="shared" si="533"/>
        <v/>
      </c>
      <c r="S1296" s="260" t="str">
        <f>IF(R1296="","",IF(R1321="Y",T1296,IF(R1296&gt;=R1313-$AA$35*R1317,IF(R1296&lt;=R1313+$AA$35*R1317,R1296,""),"")))</f>
        <v/>
      </c>
      <c r="T1296" s="259" t="str">
        <f t="shared" si="534"/>
        <v/>
      </c>
      <c r="U1296" s="259" t="str">
        <f t="shared" si="523"/>
        <v/>
      </c>
      <c r="V1296" s="39"/>
      <c r="W1296" s="39"/>
      <c r="Y1296" s="526"/>
      <c r="Z1296" s="5"/>
      <c r="AA1296" s="5"/>
      <c r="AB1296" s="5"/>
      <c r="AC1296" s="5"/>
      <c r="AD1296" s="5"/>
      <c r="AE1296" s="5"/>
      <c r="AF1296" s="5"/>
      <c r="AG1296" s="5"/>
      <c r="AH1296" s="5"/>
      <c r="AI1296" s="5"/>
      <c r="AJ1296" s="5"/>
      <c r="AK1296" s="5"/>
      <c r="AL1296" s="5"/>
      <c r="AM1296" s="5"/>
      <c r="AN1296" s="5"/>
      <c r="AO1296" s="481"/>
      <c r="AP1296" s="269"/>
      <c r="AQ1296" s="269"/>
      <c r="AR1296" s="600"/>
      <c r="AS1296" s="269"/>
      <c r="AT1296" s="598" t="str">
        <f t="shared" si="535"/>
        <v/>
      </c>
      <c r="AU1296" s="598" t="str">
        <f t="shared" si="535"/>
        <v/>
      </c>
      <c r="AV1296" s="269"/>
      <c r="AW1296" s="598" t="str">
        <f t="shared" si="524"/>
        <v/>
      </c>
      <c r="AX1296" s="598" t="str">
        <f t="shared" si="524"/>
        <v/>
      </c>
      <c r="AY1296" s="269"/>
      <c r="AZ1296" s="598" t="str">
        <f t="shared" si="525"/>
        <v/>
      </c>
      <c r="BA1296" s="598" t="str">
        <f t="shared" si="525"/>
        <v/>
      </c>
      <c r="BB1296" s="269"/>
      <c r="BC1296" s="598" t="str">
        <f t="shared" si="526"/>
        <v/>
      </c>
      <c r="BD1296" s="598" t="str">
        <f t="shared" si="526"/>
        <v/>
      </c>
      <c r="BE1296" s="269"/>
      <c r="BF1296" s="598" t="str">
        <f t="shared" si="527"/>
        <v/>
      </c>
      <c r="BG1296" s="598" t="str">
        <f t="shared" si="527"/>
        <v/>
      </c>
      <c r="BH1296" s="269"/>
      <c r="BI1296" s="598" t="str">
        <f t="shared" si="528"/>
        <v/>
      </c>
      <c r="BJ1296" s="598" t="str">
        <f t="shared" si="528"/>
        <v/>
      </c>
      <c r="BK1296" s="269"/>
      <c r="BL1296" s="598" t="str">
        <f t="shared" si="529"/>
        <v/>
      </c>
      <c r="BM1296" s="598" t="str">
        <f t="shared" si="529"/>
        <v/>
      </c>
      <c r="BN1296" s="269"/>
      <c r="BO1296" s="598" t="str">
        <f t="shared" si="530"/>
        <v/>
      </c>
      <c r="BP1296" s="598" t="str">
        <f t="shared" si="530"/>
        <v/>
      </c>
      <c r="BQ1296" s="269"/>
      <c r="BR1296" s="598" t="str">
        <f t="shared" si="531"/>
        <v/>
      </c>
      <c r="BS1296" s="598" t="str">
        <f t="shared" si="531"/>
        <v/>
      </c>
      <c r="BT1296" s="269"/>
      <c r="BU1296" s="598" t="str">
        <f t="shared" si="532"/>
        <v/>
      </c>
      <c r="BV1296" s="598" t="str">
        <f t="shared" si="532"/>
        <v/>
      </c>
      <c r="BW1296" s="269"/>
      <c r="BX1296" s="481"/>
    </row>
    <row r="1297" spans="1:76" s="2" customFormat="1" ht="14">
      <c r="A1297" s="159">
        <v>5</v>
      </c>
      <c r="B1297" s="301" t="str">
        <f t="shared" si="536"/>
        <v xml:space="preserve">: </v>
      </c>
      <c r="C1297" s="169"/>
      <c r="D1297" s="169"/>
      <c r="E1297" s="169"/>
      <c r="F1297" s="169"/>
      <c r="G1297" s="161"/>
      <c r="H1297" s="162"/>
      <c r="I1297" s="162"/>
      <c r="J1297" s="170"/>
      <c r="K1297" s="170"/>
      <c r="L1297" s="170"/>
      <c r="M1297" s="664"/>
      <c r="N1297" s="163"/>
      <c r="O1297" s="163"/>
      <c r="P1297" s="165"/>
      <c r="Q1297" s="365"/>
      <c r="R1297" s="259" t="str">
        <f t="shared" si="533"/>
        <v/>
      </c>
      <c r="S1297" s="260" t="str">
        <f>IF(R1297="","",IF(R1321="Y",T1297,IF(R1297&gt;=R1313-$AA$35*R1317,IF(R1297&lt;=R1313+$AA$35*R1317,R1297,""),"")))</f>
        <v/>
      </c>
      <c r="T1297" s="259" t="str">
        <f t="shared" si="534"/>
        <v/>
      </c>
      <c r="U1297" s="259" t="str">
        <f t="shared" si="523"/>
        <v/>
      </c>
      <c r="V1297" s="39"/>
      <c r="W1297" s="39"/>
      <c r="Y1297" s="526"/>
      <c r="Z1297" s="5"/>
      <c r="AA1297" s="5"/>
      <c r="AB1297" s="5"/>
      <c r="AC1297" s="5"/>
      <c r="AD1297" s="5"/>
      <c r="AE1297" s="5"/>
      <c r="AF1297" s="5"/>
      <c r="AG1297" s="5"/>
      <c r="AH1297" s="5"/>
      <c r="AI1297" s="5"/>
      <c r="AJ1297" s="5"/>
      <c r="AK1297" s="5"/>
      <c r="AL1297" s="5"/>
      <c r="AM1297" s="5"/>
      <c r="AN1297" s="5"/>
      <c r="AO1297" s="481"/>
      <c r="AP1297" s="269"/>
      <c r="AQ1297" s="269"/>
      <c r="AR1297" s="600"/>
      <c r="AS1297" s="269"/>
      <c r="AT1297" s="598" t="str">
        <f t="shared" si="535"/>
        <v/>
      </c>
      <c r="AU1297" s="598" t="str">
        <f t="shared" si="535"/>
        <v/>
      </c>
      <c r="AV1297" s="269"/>
      <c r="AW1297" s="598" t="str">
        <f t="shared" si="524"/>
        <v/>
      </c>
      <c r="AX1297" s="598" t="str">
        <f t="shared" si="524"/>
        <v/>
      </c>
      <c r="AY1297" s="269"/>
      <c r="AZ1297" s="598" t="str">
        <f t="shared" si="525"/>
        <v/>
      </c>
      <c r="BA1297" s="598" t="str">
        <f t="shared" si="525"/>
        <v/>
      </c>
      <c r="BB1297" s="269"/>
      <c r="BC1297" s="598" t="str">
        <f t="shared" si="526"/>
        <v/>
      </c>
      <c r="BD1297" s="598" t="str">
        <f t="shared" si="526"/>
        <v/>
      </c>
      <c r="BE1297" s="269"/>
      <c r="BF1297" s="598" t="str">
        <f t="shared" si="527"/>
        <v/>
      </c>
      <c r="BG1297" s="598" t="str">
        <f t="shared" si="527"/>
        <v/>
      </c>
      <c r="BH1297" s="269"/>
      <c r="BI1297" s="598" t="str">
        <f t="shared" si="528"/>
        <v/>
      </c>
      <c r="BJ1297" s="598" t="str">
        <f t="shared" si="528"/>
        <v/>
      </c>
      <c r="BK1297" s="269"/>
      <c r="BL1297" s="598" t="str">
        <f t="shared" si="529"/>
        <v/>
      </c>
      <c r="BM1297" s="598" t="str">
        <f t="shared" si="529"/>
        <v/>
      </c>
      <c r="BN1297" s="269"/>
      <c r="BO1297" s="598" t="str">
        <f t="shared" si="530"/>
        <v/>
      </c>
      <c r="BP1297" s="598" t="str">
        <f t="shared" si="530"/>
        <v/>
      </c>
      <c r="BQ1297" s="269"/>
      <c r="BR1297" s="598" t="str">
        <f t="shared" si="531"/>
        <v/>
      </c>
      <c r="BS1297" s="598" t="str">
        <f t="shared" si="531"/>
        <v/>
      </c>
      <c r="BT1297" s="269"/>
      <c r="BU1297" s="598" t="str">
        <f t="shared" si="532"/>
        <v/>
      </c>
      <c r="BV1297" s="598" t="str">
        <f t="shared" si="532"/>
        <v/>
      </c>
      <c r="BW1297" s="269"/>
      <c r="BX1297" s="481"/>
    </row>
    <row r="1298" spans="1:76" s="2" customFormat="1" ht="14">
      <c r="A1298" s="159">
        <v>6</v>
      </c>
      <c r="B1298" s="301" t="str">
        <f t="shared" si="536"/>
        <v xml:space="preserve">: </v>
      </c>
      <c r="C1298" s="169"/>
      <c r="D1298" s="169"/>
      <c r="E1298" s="169"/>
      <c r="F1298" s="169"/>
      <c r="G1298" s="161"/>
      <c r="H1298" s="162"/>
      <c r="I1298" s="162"/>
      <c r="J1298" s="170"/>
      <c r="K1298" s="170"/>
      <c r="L1298" s="170"/>
      <c r="M1298" s="664"/>
      <c r="N1298" s="163"/>
      <c r="O1298" s="163"/>
      <c r="P1298" s="165"/>
      <c r="Q1298" s="365"/>
      <c r="R1298" s="259" t="str">
        <f t="shared" si="533"/>
        <v/>
      </c>
      <c r="S1298" s="260" t="str">
        <f>IF(R1298="","",IF(R1321="Y",T1298,IF(R1298&gt;=R1313-$AA$35*R1317,IF(R1298&lt;=R1313+$AA$35*R1317,R1298,""),"")))</f>
        <v/>
      </c>
      <c r="T1298" s="259" t="str">
        <f t="shared" si="534"/>
        <v/>
      </c>
      <c r="U1298" s="259" t="str">
        <f t="shared" si="523"/>
        <v/>
      </c>
      <c r="V1298" s="39"/>
      <c r="W1298" s="39"/>
      <c r="Y1298" s="526"/>
      <c r="Z1298" s="5"/>
      <c r="AA1298" s="5"/>
      <c r="AB1298" s="5"/>
      <c r="AC1298" s="5"/>
      <c r="AD1298" s="5"/>
      <c r="AE1298" s="5"/>
      <c r="AF1298" s="5"/>
      <c r="AG1298" s="5"/>
      <c r="AH1298" s="5"/>
      <c r="AI1298" s="5"/>
      <c r="AJ1298" s="5"/>
      <c r="AK1298" s="5"/>
      <c r="AL1298" s="5"/>
      <c r="AM1298" s="5"/>
      <c r="AN1298" s="5"/>
      <c r="AO1298" s="481"/>
      <c r="AP1298" s="269"/>
      <c r="AQ1298" s="269"/>
      <c r="AR1298" s="600"/>
      <c r="AS1298" s="269"/>
      <c r="AT1298" s="598" t="str">
        <f t="shared" si="535"/>
        <v/>
      </c>
      <c r="AU1298" s="598" t="str">
        <f t="shared" si="535"/>
        <v/>
      </c>
      <c r="AV1298" s="269"/>
      <c r="AW1298" s="598" t="str">
        <f t="shared" si="524"/>
        <v/>
      </c>
      <c r="AX1298" s="598" t="str">
        <f t="shared" si="524"/>
        <v/>
      </c>
      <c r="AY1298" s="269"/>
      <c r="AZ1298" s="598" t="str">
        <f t="shared" si="525"/>
        <v/>
      </c>
      <c r="BA1298" s="598" t="str">
        <f t="shared" si="525"/>
        <v/>
      </c>
      <c r="BB1298" s="269"/>
      <c r="BC1298" s="598" t="str">
        <f t="shared" si="526"/>
        <v/>
      </c>
      <c r="BD1298" s="598" t="str">
        <f t="shared" si="526"/>
        <v/>
      </c>
      <c r="BE1298" s="269"/>
      <c r="BF1298" s="598" t="str">
        <f t="shared" si="527"/>
        <v/>
      </c>
      <c r="BG1298" s="598" t="str">
        <f t="shared" si="527"/>
        <v/>
      </c>
      <c r="BH1298" s="269"/>
      <c r="BI1298" s="598" t="str">
        <f t="shared" si="528"/>
        <v/>
      </c>
      <c r="BJ1298" s="598" t="str">
        <f t="shared" si="528"/>
        <v/>
      </c>
      <c r="BK1298" s="269"/>
      <c r="BL1298" s="598" t="str">
        <f t="shared" si="529"/>
        <v/>
      </c>
      <c r="BM1298" s="598" t="str">
        <f t="shared" si="529"/>
        <v/>
      </c>
      <c r="BN1298" s="269"/>
      <c r="BO1298" s="598" t="str">
        <f t="shared" si="530"/>
        <v/>
      </c>
      <c r="BP1298" s="598" t="str">
        <f t="shared" si="530"/>
        <v/>
      </c>
      <c r="BQ1298" s="269"/>
      <c r="BR1298" s="598" t="str">
        <f t="shared" si="531"/>
        <v/>
      </c>
      <c r="BS1298" s="598" t="str">
        <f t="shared" si="531"/>
        <v/>
      </c>
      <c r="BT1298" s="269"/>
      <c r="BU1298" s="598" t="str">
        <f t="shared" si="532"/>
        <v/>
      </c>
      <c r="BV1298" s="598" t="str">
        <f t="shared" si="532"/>
        <v/>
      </c>
      <c r="BW1298" s="269"/>
      <c r="BX1298" s="481"/>
    </row>
    <row r="1299" spans="1:76" s="2" customFormat="1" ht="14">
      <c r="A1299" s="159">
        <v>7</v>
      </c>
      <c r="B1299" s="301" t="str">
        <f t="shared" si="536"/>
        <v xml:space="preserve">: </v>
      </c>
      <c r="C1299" s="169"/>
      <c r="D1299" s="169"/>
      <c r="E1299" s="169"/>
      <c r="F1299" s="169"/>
      <c r="G1299" s="161"/>
      <c r="H1299" s="162"/>
      <c r="I1299" s="162"/>
      <c r="J1299" s="170"/>
      <c r="K1299" s="170"/>
      <c r="L1299" s="170"/>
      <c r="M1299" s="664"/>
      <c r="N1299" s="163"/>
      <c r="O1299" s="163"/>
      <c r="P1299" s="165"/>
      <c r="Q1299" s="365"/>
      <c r="R1299" s="259" t="str">
        <f t="shared" si="533"/>
        <v/>
      </c>
      <c r="S1299" s="260" t="str">
        <f>IF(R1299="","",IF(R1321="Y",T1299,IF(R1299&gt;=R1313-$AA$35*R1317,IF(R1299&lt;=R1313+$AA$35*R1317,R1299,""),"")))</f>
        <v/>
      </c>
      <c r="T1299" s="259" t="str">
        <f t="shared" si="534"/>
        <v/>
      </c>
      <c r="U1299" s="259" t="str">
        <f t="shared" si="523"/>
        <v/>
      </c>
      <c r="V1299" s="39"/>
      <c r="W1299" s="39"/>
      <c r="Y1299" s="526"/>
      <c r="Z1299" s="5"/>
      <c r="AA1299" s="5"/>
      <c r="AB1299" s="5"/>
      <c r="AC1299" s="5"/>
      <c r="AD1299" s="5"/>
      <c r="AE1299" s="5"/>
      <c r="AF1299" s="5"/>
      <c r="AG1299" s="5"/>
      <c r="AH1299" s="5"/>
      <c r="AI1299" s="5"/>
      <c r="AJ1299" s="5"/>
      <c r="AK1299" s="5"/>
      <c r="AL1299" s="5"/>
      <c r="AM1299" s="5"/>
      <c r="AN1299" s="5"/>
      <c r="AO1299" s="481"/>
      <c r="AP1299" s="269"/>
      <c r="AQ1299" s="269"/>
      <c r="AR1299" s="600"/>
      <c r="AS1299" s="269"/>
      <c r="AT1299" s="598" t="str">
        <f t="shared" si="535"/>
        <v/>
      </c>
      <c r="AU1299" s="598" t="str">
        <f t="shared" si="535"/>
        <v/>
      </c>
      <c r="AV1299" s="269"/>
      <c r="AW1299" s="598" t="str">
        <f t="shared" si="524"/>
        <v/>
      </c>
      <c r="AX1299" s="598" t="str">
        <f t="shared" si="524"/>
        <v/>
      </c>
      <c r="AY1299" s="269"/>
      <c r="AZ1299" s="598" t="str">
        <f t="shared" si="525"/>
        <v/>
      </c>
      <c r="BA1299" s="598" t="str">
        <f t="shared" si="525"/>
        <v/>
      </c>
      <c r="BB1299" s="269"/>
      <c r="BC1299" s="598" t="str">
        <f t="shared" si="526"/>
        <v/>
      </c>
      <c r="BD1299" s="598" t="str">
        <f t="shared" si="526"/>
        <v/>
      </c>
      <c r="BE1299" s="269"/>
      <c r="BF1299" s="598" t="str">
        <f t="shared" si="527"/>
        <v/>
      </c>
      <c r="BG1299" s="598" t="str">
        <f t="shared" si="527"/>
        <v/>
      </c>
      <c r="BH1299" s="269"/>
      <c r="BI1299" s="598" t="str">
        <f t="shared" si="528"/>
        <v/>
      </c>
      <c r="BJ1299" s="598" t="str">
        <f t="shared" si="528"/>
        <v/>
      </c>
      <c r="BK1299" s="269"/>
      <c r="BL1299" s="598" t="str">
        <f t="shared" si="529"/>
        <v/>
      </c>
      <c r="BM1299" s="598" t="str">
        <f t="shared" si="529"/>
        <v/>
      </c>
      <c r="BN1299" s="269"/>
      <c r="BO1299" s="598" t="str">
        <f t="shared" si="530"/>
        <v/>
      </c>
      <c r="BP1299" s="598" t="str">
        <f t="shared" si="530"/>
        <v/>
      </c>
      <c r="BQ1299" s="269"/>
      <c r="BR1299" s="598" t="str">
        <f t="shared" si="531"/>
        <v/>
      </c>
      <c r="BS1299" s="598" t="str">
        <f t="shared" si="531"/>
        <v/>
      </c>
      <c r="BT1299" s="269"/>
      <c r="BU1299" s="598" t="str">
        <f t="shared" si="532"/>
        <v/>
      </c>
      <c r="BV1299" s="598" t="str">
        <f t="shared" si="532"/>
        <v/>
      </c>
      <c r="BW1299" s="269"/>
      <c r="BX1299" s="481"/>
    </row>
    <row r="1300" spans="1:76" s="2" customFormat="1" ht="14">
      <c r="A1300" s="159">
        <v>8</v>
      </c>
      <c r="B1300" s="301" t="str">
        <f t="shared" si="536"/>
        <v xml:space="preserve">: </v>
      </c>
      <c r="C1300" s="169"/>
      <c r="D1300" s="169"/>
      <c r="E1300" s="169"/>
      <c r="F1300" s="169"/>
      <c r="G1300" s="161"/>
      <c r="H1300" s="162"/>
      <c r="I1300" s="162"/>
      <c r="J1300" s="170"/>
      <c r="K1300" s="170"/>
      <c r="L1300" s="170"/>
      <c r="M1300" s="664"/>
      <c r="N1300" s="163"/>
      <c r="O1300" s="163"/>
      <c r="P1300" s="165"/>
      <c r="Q1300" s="365"/>
      <c r="R1300" s="259" t="str">
        <f t="shared" si="533"/>
        <v/>
      </c>
      <c r="S1300" s="260" t="str">
        <f>IF(R1300="","",IF(R1321="Y",T1300,IF(R1300&gt;=R1313-$AA$35*R1317,IF(R1300&lt;=R1313+$AA$35*R1317,R1300,""),"")))</f>
        <v/>
      </c>
      <c r="T1300" s="259" t="str">
        <f t="shared" si="534"/>
        <v/>
      </c>
      <c r="U1300" s="259" t="str">
        <f t="shared" si="523"/>
        <v/>
      </c>
      <c r="V1300" s="39"/>
      <c r="W1300" s="39"/>
      <c r="Y1300" s="526"/>
      <c r="Z1300" s="5"/>
      <c r="AA1300" s="5"/>
      <c r="AB1300" s="5"/>
      <c r="AC1300" s="5"/>
      <c r="AD1300" s="5"/>
      <c r="AE1300" s="5"/>
      <c r="AF1300" s="5"/>
      <c r="AG1300" s="5"/>
      <c r="AH1300" s="5"/>
      <c r="AI1300" s="5"/>
      <c r="AJ1300" s="5"/>
      <c r="AK1300" s="5"/>
      <c r="AL1300" s="5"/>
      <c r="AM1300" s="5"/>
      <c r="AN1300" s="5"/>
      <c r="AO1300" s="481"/>
      <c r="AP1300" s="269"/>
      <c r="AQ1300" s="269"/>
      <c r="AR1300" s="600"/>
      <c r="AS1300" s="269"/>
      <c r="AT1300" s="598" t="str">
        <f t="shared" si="535"/>
        <v/>
      </c>
      <c r="AU1300" s="598" t="str">
        <f t="shared" si="535"/>
        <v/>
      </c>
      <c r="AV1300" s="269"/>
      <c r="AW1300" s="598" t="str">
        <f t="shared" si="524"/>
        <v/>
      </c>
      <c r="AX1300" s="598" t="str">
        <f t="shared" si="524"/>
        <v/>
      </c>
      <c r="AY1300" s="269"/>
      <c r="AZ1300" s="598" t="str">
        <f t="shared" si="525"/>
        <v/>
      </c>
      <c r="BA1300" s="598" t="str">
        <f t="shared" si="525"/>
        <v/>
      </c>
      <c r="BB1300" s="269"/>
      <c r="BC1300" s="598" t="str">
        <f t="shared" si="526"/>
        <v/>
      </c>
      <c r="BD1300" s="598" t="str">
        <f t="shared" si="526"/>
        <v/>
      </c>
      <c r="BE1300" s="269"/>
      <c r="BF1300" s="598" t="str">
        <f t="shared" si="527"/>
        <v/>
      </c>
      <c r="BG1300" s="598" t="str">
        <f t="shared" si="527"/>
        <v/>
      </c>
      <c r="BH1300" s="269"/>
      <c r="BI1300" s="598" t="str">
        <f t="shared" si="528"/>
        <v/>
      </c>
      <c r="BJ1300" s="598" t="str">
        <f t="shared" si="528"/>
        <v/>
      </c>
      <c r="BK1300" s="269"/>
      <c r="BL1300" s="598" t="str">
        <f t="shared" si="529"/>
        <v/>
      </c>
      <c r="BM1300" s="598" t="str">
        <f t="shared" si="529"/>
        <v/>
      </c>
      <c r="BN1300" s="269"/>
      <c r="BO1300" s="598" t="str">
        <f t="shared" si="530"/>
        <v/>
      </c>
      <c r="BP1300" s="598" t="str">
        <f t="shared" si="530"/>
        <v/>
      </c>
      <c r="BQ1300" s="269"/>
      <c r="BR1300" s="598" t="str">
        <f t="shared" si="531"/>
        <v/>
      </c>
      <c r="BS1300" s="598" t="str">
        <f t="shared" si="531"/>
        <v/>
      </c>
      <c r="BT1300" s="269"/>
      <c r="BU1300" s="598" t="str">
        <f t="shared" si="532"/>
        <v/>
      </c>
      <c r="BV1300" s="598" t="str">
        <f t="shared" si="532"/>
        <v/>
      </c>
      <c r="BW1300" s="269"/>
      <c r="BX1300" s="481"/>
    </row>
    <row r="1301" spans="1:76" s="2" customFormat="1" ht="14">
      <c r="A1301" s="159">
        <v>9</v>
      </c>
      <c r="B1301" s="301" t="str">
        <f t="shared" si="536"/>
        <v xml:space="preserve">: </v>
      </c>
      <c r="C1301" s="169"/>
      <c r="D1301" s="169"/>
      <c r="E1301" s="169"/>
      <c r="F1301" s="169"/>
      <c r="G1301" s="161"/>
      <c r="H1301" s="162"/>
      <c r="I1301" s="162"/>
      <c r="J1301" s="170"/>
      <c r="K1301" s="170"/>
      <c r="L1301" s="170"/>
      <c r="M1301" s="664"/>
      <c r="N1301" s="163"/>
      <c r="O1301" s="163"/>
      <c r="P1301" s="165"/>
      <c r="Q1301" s="365"/>
      <c r="R1301" s="259" t="str">
        <f t="shared" si="533"/>
        <v/>
      </c>
      <c r="S1301" s="260" t="str">
        <f>IF(R1301="","",IF(R1321="Y",T1301,IF(R1301&gt;=R1313-$AA$35*R1317,IF(R1301&lt;=R1313+$AA$35*R1317,R1301,""),"")))</f>
        <v/>
      </c>
      <c r="T1301" s="259" t="str">
        <f t="shared" si="534"/>
        <v/>
      </c>
      <c r="U1301" s="259" t="str">
        <f t="shared" si="523"/>
        <v/>
      </c>
      <c r="V1301" s="39"/>
      <c r="W1301" s="39"/>
      <c r="Y1301" s="526"/>
      <c r="Z1301" s="5"/>
      <c r="AA1301" s="5"/>
      <c r="AB1301" s="5"/>
      <c r="AC1301" s="5"/>
      <c r="AD1301" s="5"/>
      <c r="AE1301" s="5"/>
      <c r="AF1301" s="5"/>
      <c r="AG1301" s="5"/>
      <c r="AH1301" s="5"/>
      <c r="AI1301" s="5"/>
      <c r="AJ1301" s="5"/>
      <c r="AK1301" s="5"/>
      <c r="AL1301" s="5"/>
      <c r="AM1301" s="5"/>
      <c r="AN1301" s="5"/>
      <c r="AO1301" s="481"/>
      <c r="AP1301" s="269"/>
      <c r="AQ1301" s="269"/>
      <c r="AR1301" s="600"/>
      <c r="AS1301" s="269"/>
      <c r="AT1301" s="598" t="str">
        <f t="shared" si="535"/>
        <v/>
      </c>
      <c r="AU1301" s="598" t="str">
        <f t="shared" si="535"/>
        <v/>
      </c>
      <c r="AV1301" s="269"/>
      <c r="AW1301" s="598" t="str">
        <f t="shared" si="524"/>
        <v/>
      </c>
      <c r="AX1301" s="598" t="str">
        <f t="shared" si="524"/>
        <v/>
      </c>
      <c r="AY1301" s="269"/>
      <c r="AZ1301" s="598" t="str">
        <f t="shared" si="525"/>
        <v/>
      </c>
      <c r="BA1301" s="598" t="str">
        <f t="shared" si="525"/>
        <v/>
      </c>
      <c r="BB1301" s="269"/>
      <c r="BC1301" s="598" t="str">
        <f t="shared" si="526"/>
        <v/>
      </c>
      <c r="BD1301" s="598" t="str">
        <f t="shared" si="526"/>
        <v/>
      </c>
      <c r="BE1301" s="269"/>
      <c r="BF1301" s="598" t="str">
        <f t="shared" si="527"/>
        <v/>
      </c>
      <c r="BG1301" s="598" t="str">
        <f t="shared" si="527"/>
        <v/>
      </c>
      <c r="BH1301" s="269"/>
      <c r="BI1301" s="598" t="str">
        <f t="shared" si="528"/>
        <v/>
      </c>
      <c r="BJ1301" s="598" t="str">
        <f t="shared" si="528"/>
        <v/>
      </c>
      <c r="BK1301" s="269"/>
      <c r="BL1301" s="598" t="str">
        <f t="shared" si="529"/>
        <v/>
      </c>
      <c r="BM1301" s="598" t="str">
        <f t="shared" si="529"/>
        <v/>
      </c>
      <c r="BN1301" s="269"/>
      <c r="BO1301" s="598" t="str">
        <f t="shared" si="530"/>
        <v/>
      </c>
      <c r="BP1301" s="598" t="str">
        <f t="shared" si="530"/>
        <v/>
      </c>
      <c r="BQ1301" s="269"/>
      <c r="BR1301" s="598" t="str">
        <f t="shared" si="531"/>
        <v/>
      </c>
      <c r="BS1301" s="598" t="str">
        <f t="shared" si="531"/>
        <v/>
      </c>
      <c r="BT1301" s="269"/>
      <c r="BU1301" s="598" t="str">
        <f t="shared" si="532"/>
        <v/>
      </c>
      <c r="BV1301" s="598" t="str">
        <f t="shared" si="532"/>
        <v/>
      </c>
      <c r="BW1301" s="269"/>
      <c r="BX1301" s="481"/>
    </row>
    <row r="1302" spans="1:76" s="2" customFormat="1" ht="14">
      <c r="A1302" s="159">
        <v>10</v>
      </c>
      <c r="B1302" s="301" t="str">
        <f t="shared" si="536"/>
        <v xml:space="preserve">: </v>
      </c>
      <c r="C1302" s="169"/>
      <c r="D1302" s="169"/>
      <c r="E1302" s="169"/>
      <c r="F1302" s="169"/>
      <c r="G1302" s="161"/>
      <c r="H1302" s="162"/>
      <c r="I1302" s="162"/>
      <c r="J1302" s="170"/>
      <c r="K1302" s="170"/>
      <c r="L1302" s="170"/>
      <c r="M1302" s="664"/>
      <c r="N1302" s="163"/>
      <c r="O1302" s="163"/>
      <c r="P1302" s="165"/>
      <c r="Q1302" s="365"/>
      <c r="R1302" s="259" t="str">
        <f t="shared" si="533"/>
        <v/>
      </c>
      <c r="S1302" s="260" t="str">
        <f>IF(R1302="","",IF(R1321="Y",T1302,IF(R1302&gt;=R1313-$AA$35*R1317,IF(R1302&lt;=R1313+$AA$35*R1317,R1302,""),"")))</f>
        <v/>
      </c>
      <c r="T1302" s="259" t="str">
        <f t="shared" si="534"/>
        <v/>
      </c>
      <c r="U1302" s="259" t="str">
        <f t="shared" si="523"/>
        <v/>
      </c>
      <c r="V1302" s="39"/>
      <c r="W1302" s="39"/>
      <c r="Y1302" s="526"/>
      <c r="Z1302" s="5"/>
      <c r="AA1302" s="5"/>
      <c r="AB1302" s="5"/>
      <c r="AC1302" s="5"/>
      <c r="AD1302" s="5"/>
      <c r="AE1302" s="5"/>
      <c r="AF1302" s="5"/>
      <c r="AG1302" s="5"/>
      <c r="AH1302" s="5"/>
      <c r="AI1302" s="5"/>
      <c r="AJ1302" s="5"/>
      <c r="AK1302" s="5"/>
      <c r="AL1302" s="5"/>
      <c r="AM1302" s="5"/>
      <c r="AN1302" s="5"/>
      <c r="AO1302" s="481"/>
      <c r="AP1302" s="269"/>
      <c r="AQ1302" s="269"/>
      <c r="AR1302" s="600"/>
      <c r="AS1302" s="269"/>
      <c r="AT1302" s="598" t="str">
        <f t="shared" si="535"/>
        <v/>
      </c>
      <c r="AU1302" s="598" t="str">
        <f t="shared" si="535"/>
        <v/>
      </c>
      <c r="AV1302" s="269"/>
      <c r="AW1302" s="598" t="str">
        <f t="shared" si="524"/>
        <v/>
      </c>
      <c r="AX1302" s="598" t="str">
        <f t="shared" si="524"/>
        <v/>
      </c>
      <c r="AY1302" s="269"/>
      <c r="AZ1302" s="598" t="str">
        <f t="shared" si="525"/>
        <v/>
      </c>
      <c r="BA1302" s="598" t="str">
        <f t="shared" si="525"/>
        <v/>
      </c>
      <c r="BB1302" s="269"/>
      <c r="BC1302" s="598" t="str">
        <f t="shared" si="526"/>
        <v/>
      </c>
      <c r="BD1302" s="598" t="str">
        <f t="shared" si="526"/>
        <v/>
      </c>
      <c r="BE1302" s="269"/>
      <c r="BF1302" s="598" t="str">
        <f t="shared" si="527"/>
        <v/>
      </c>
      <c r="BG1302" s="598" t="str">
        <f t="shared" si="527"/>
        <v/>
      </c>
      <c r="BH1302" s="269"/>
      <c r="BI1302" s="598" t="str">
        <f t="shared" si="528"/>
        <v/>
      </c>
      <c r="BJ1302" s="598" t="str">
        <f t="shared" si="528"/>
        <v/>
      </c>
      <c r="BK1302" s="269"/>
      <c r="BL1302" s="598" t="str">
        <f t="shared" si="529"/>
        <v/>
      </c>
      <c r="BM1302" s="598" t="str">
        <f t="shared" si="529"/>
        <v/>
      </c>
      <c r="BN1302" s="269"/>
      <c r="BO1302" s="598" t="str">
        <f t="shared" si="530"/>
        <v/>
      </c>
      <c r="BP1302" s="598" t="str">
        <f t="shared" si="530"/>
        <v/>
      </c>
      <c r="BQ1302" s="269"/>
      <c r="BR1302" s="598" t="str">
        <f t="shared" si="531"/>
        <v/>
      </c>
      <c r="BS1302" s="598" t="str">
        <f t="shared" si="531"/>
        <v/>
      </c>
      <c r="BT1302" s="269"/>
      <c r="BU1302" s="598" t="str">
        <f t="shared" si="532"/>
        <v/>
      </c>
      <c r="BV1302" s="598" t="str">
        <f t="shared" si="532"/>
        <v/>
      </c>
      <c r="BW1302" s="269"/>
      <c r="BX1302" s="481"/>
    </row>
    <row r="1303" spans="1:76" s="2" customFormat="1" ht="14">
      <c r="A1303" s="159">
        <v>11</v>
      </c>
      <c r="B1303" s="301" t="str">
        <f t="shared" si="536"/>
        <v xml:space="preserve">: </v>
      </c>
      <c r="C1303" s="168"/>
      <c r="D1303" s="162"/>
      <c r="E1303" s="162"/>
      <c r="F1303" s="169"/>
      <c r="G1303" s="161"/>
      <c r="H1303" s="162"/>
      <c r="I1303" s="162"/>
      <c r="J1303" s="170"/>
      <c r="K1303" s="170"/>
      <c r="L1303" s="170"/>
      <c r="M1303" s="664"/>
      <c r="N1303" s="163"/>
      <c r="O1303" s="163"/>
      <c r="P1303" s="165"/>
      <c r="Q1303" s="365"/>
      <c r="R1303" s="259" t="str">
        <f t="shared" si="533"/>
        <v/>
      </c>
      <c r="S1303" s="260" t="str">
        <f>IF(R1303="","",IF(R1321="Y",T1303,IF(R1303&gt;=R1313-$AA$35*R1317,IF(R1303&lt;=R1313+$AA$35*R1317,R1303,""),"")))</f>
        <v/>
      </c>
      <c r="T1303" s="259" t="str">
        <f t="shared" si="534"/>
        <v/>
      </c>
      <c r="U1303" s="259" t="str">
        <f t="shared" si="523"/>
        <v/>
      </c>
      <c r="V1303" s="39"/>
      <c r="W1303" s="39"/>
      <c r="Y1303" s="526"/>
      <c r="Z1303" s="5"/>
      <c r="AA1303" s="5"/>
      <c r="AB1303" s="5"/>
      <c r="AC1303" s="5"/>
      <c r="AD1303" s="5"/>
      <c r="AE1303" s="5"/>
      <c r="AF1303" s="5"/>
      <c r="AG1303" s="5"/>
      <c r="AH1303" s="5"/>
      <c r="AI1303" s="5"/>
      <c r="AJ1303" s="5"/>
      <c r="AK1303" s="5"/>
      <c r="AL1303" s="5"/>
      <c r="AM1303" s="5"/>
      <c r="AN1303" s="5"/>
      <c r="AO1303" s="481"/>
      <c r="AP1303" s="269"/>
      <c r="AQ1303" s="269"/>
      <c r="AR1303" s="600"/>
      <c r="AS1303" s="269"/>
      <c r="AT1303" s="598" t="str">
        <f t="shared" si="535"/>
        <v/>
      </c>
      <c r="AU1303" s="598" t="str">
        <f t="shared" si="535"/>
        <v/>
      </c>
      <c r="AV1303" s="269"/>
      <c r="AW1303" s="598" t="str">
        <f t="shared" si="524"/>
        <v/>
      </c>
      <c r="AX1303" s="598" t="str">
        <f t="shared" si="524"/>
        <v/>
      </c>
      <c r="AY1303" s="269"/>
      <c r="AZ1303" s="598" t="str">
        <f t="shared" si="525"/>
        <v/>
      </c>
      <c r="BA1303" s="598" t="str">
        <f t="shared" si="525"/>
        <v/>
      </c>
      <c r="BB1303" s="269"/>
      <c r="BC1303" s="598" t="str">
        <f t="shared" si="526"/>
        <v/>
      </c>
      <c r="BD1303" s="598" t="str">
        <f t="shared" si="526"/>
        <v/>
      </c>
      <c r="BE1303" s="269"/>
      <c r="BF1303" s="598" t="str">
        <f t="shared" si="527"/>
        <v/>
      </c>
      <c r="BG1303" s="598" t="str">
        <f t="shared" si="527"/>
        <v/>
      </c>
      <c r="BH1303" s="269"/>
      <c r="BI1303" s="598" t="str">
        <f t="shared" si="528"/>
        <v/>
      </c>
      <c r="BJ1303" s="598" t="str">
        <f t="shared" si="528"/>
        <v/>
      </c>
      <c r="BK1303" s="269"/>
      <c r="BL1303" s="598" t="str">
        <f t="shared" si="529"/>
        <v/>
      </c>
      <c r="BM1303" s="598" t="str">
        <f t="shared" si="529"/>
        <v/>
      </c>
      <c r="BN1303" s="269"/>
      <c r="BO1303" s="598" t="str">
        <f t="shared" si="530"/>
        <v/>
      </c>
      <c r="BP1303" s="598" t="str">
        <f t="shared" si="530"/>
        <v/>
      </c>
      <c r="BQ1303" s="269"/>
      <c r="BR1303" s="598" t="str">
        <f t="shared" si="531"/>
        <v/>
      </c>
      <c r="BS1303" s="598" t="str">
        <f t="shared" si="531"/>
        <v/>
      </c>
      <c r="BT1303" s="269"/>
      <c r="BU1303" s="598" t="str">
        <f t="shared" si="532"/>
        <v/>
      </c>
      <c r="BV1303" s="598" t="str">
        <f t="shared" si="532"/>
        <v/>
      </c>
      <c r="BW1303" s="269"/>
      <c r="BX1303" s="481"/>
    </row>
    <row r="1304" spans="1:76" s="2" customFormat="1" ht="14">
      <c r="A1304" s="159">
        <v>12</v>
      </c>
      <c r="B1304" s="301" t="str">
        <f t="shared" si="536"/>
        <v xml:space="preserve">: </v>
      </c>
      <c r="C1304" s="169"/>
      <c r="D1304" s="169"/>
      <c r="E1304" s="169"/>
      <c r="F1304" s="169"/>
      <c r="G1304" s="161"/>
      <c r="H1304" s="162"/>
      <c r="I1304" s="162"/>
      <c r="J1304" s="170"/>
      <c r="K1304" s="170"/>
      <c r="L1304" s="170"/>
      <c r="M1304" s="664"/>
      <c r="N1304" s="163"/>
      <c r="O1304" s="163"/>
      <c r="P1304" s="165"/>
      <c r="Q1304" s="365"/>
      <c r="R1304" s="259" t="str">
        <f t="shared" si="533"/>
        <v/>
      </c>
      <c r="S1304" s="260" t="str">
        <f>IF(R1304="","",IF(R1321="Y",T1304,IF(R1304&gt;=R1313-$AA$35*R1317,IF(R1304&lt;=R1313+$AA$35*R1317,R1304,""),"")))</f>
        <v/>
      </c>
      <c r="T1304" s="259" t="str">
        <f t="shared" si="534"/>
        <v/>
      </c>
      <c r="U1304" s="259" t="str">
        <f t="shared" si="523"/>
        <v/>
      </c>
      <c r="V1304" s="39"/>
      <c r="W1304" s="39"/>
      <c r="Y1304" s="526"/>
      <c r="Z1304" s="5"/>
      <c r="AA1304" s="5"/>
      <c r="AB1304" s="5"/>
      <c r="AC1304" s="5"/>
      <c r="AD1304" s="5"/>
      <c r="AE1304" s="5"/>
      <c r="AF1304" s="5"/>
      <c r="AG1304" s="5"/>
      <c r="AH1304" s="5"/>
      <c r="AI1304" s="5"/>
      <c r="AJ1304" s="5"/>
      <c r="AK1304" s="5"/>
      <c r="AL1304" s="5"/>
      <c r="AM1304" s="5"/>
      <c r="AN1304" s="5"/>
      <c r="AO1304" s="481"/>
      <c r="AP1304" s="269"/>
      <c r="AQ1304" s="269"/>
      <c r="AR1304" s="600"/>
      <c r="AS1304" s="269"/>
      <c r="AT1304" s="598" t="str">
        <f t="shared" si="535"/>
        <v/>
      </c>
      <c r="AU1304" s="598" t="str">
        <f t="shared" si="535"/>
        <v/>
      </c>
      <c r="AV1304" s="269"/>
      <c r="AW1304" s="598" t="str">
        <f t="shared" si="524"/>
        <v/>
      </c>
      <c r="AX1304" s="598" t="str">
        <f t="shared" si="524"/>
        <v/>
      </c>
      <c r="AY1304" s="269"/>
      <c r="AZ1304" s="598" t="str">
        <f t="shared" si="525"/>
        <v/>
      </c>
      <c r="BA1304" s="598" t="str">
        <f t="shared" si="525"/>
        <v/>
      </c>
      <c r="BB1304" s="269"/>
      <c r="BC1304" s="598" t="str">
        <f t="shared" si="526"/>
        <v/>
      </c>
      <c r="BD1304" s="598" t="str">
        <f t="shared" si="526"/>
        <v/>
      </c>
      <c r="BE1304" s="269"/>
      <c r="BF1304" s="598" t="str">
        <f t="shared" si="527"/>
        <v/>
      </c>
      <c r="BG1304" s="598" t="str">
        <f t="shared" si="527"/>
        <v/>
      </c>
      <c r="BH1304" s="269"/>
      <c r="BI1304" s="598" t="str">
        <f t="shared" si="528"/>
        <v/>
      </c>
      <c r="BJ1304" s="598" t="str">
        <f t="shared" si="528"/>
        <v/>
      </c>
      <c r="BK1304" s="269"/>
      <c r="BL1304" s="598" t="str">
        <f t="shared" si="529"/>
        <v/>
      </c>
      <c r="BM1304" s="598" t="str">
        <f t="shared" si="529"/>
        <v/>
      </c>
      <c r="BN1304" s="269"/>
      <c r="BO1304" s="598" t="str">
        <f t="shared" si="530"/>
        <v/>
      </c>
      <c r="BP1304" s="598" t="str">
        <f t="shared" si="530"/>
        <v/>
      </c>
      <c r="BQ1304" s="269"/>
      <c r="BR1304" s="598" t="str">
        <f t="shared" si="531"/>
        <v/>
      </c>
      <c r="BS1304" s="598" t="str">
        <f t="shared" si="531"/>
        <v/>
      </c>
      <c r="BT1304" s="269"/>
      <c r="BU1304" s="598" t="str">
        <f t="shared" si="532"/>
        <v/>
      </c>
      <c r="BV1304" s="598" t="str">
        <f t="shared" si="532"/>
        <v/>
      </c>
      <c r="BW1304" s="269"/>
      <c r="BX1304" s="481"/>
    </row>
    <row r="1305" spans="1:76" s="2" customFormat="1" ht="14">
      <c r="A1305" s="159">
        <v>13</v>
      </c>
      <c r="B1305" s="301" t="str">
        <f t="shared" si="536"/>
        <v xml:space="preserve">: </v>
      </c>
      <c r="C1305" s="169"/>
      <c r="D1305" s="169"/>
      <c r="E1305" s="169"/>
      <c r="F1305" s="169"/>
      <c r="G1305" s="161"/>
      <c r="H1305" s="162"/>
      <c r="I1305" s="162"/>
      <c r="J1305" s="170"/>
      <c r="K1305" s="170"/>
      <c r="L1305" s="170"/>
      <c r="M1305" s="664"/>
      <c r="N1305" s="163"/>
      <c r="O1305" s="163"/>
      <c r="P1305" s="165"/>
      <c r="Q1305" s="365"/>
      <c r="R1305" s="259" t="str">
        <f t="shared" si="533"/>
        <v/>
      </c>
      <c r="S1305" s="260" t="str">
        <f>IF(R1305="","",IF(R1321="Y",T1305,IF(R1305&gt;=R1313-$AA$35*R1317,IF(R1305&lt;=R1313+$AA$35*R1317,R1305,""),"")))</f>
        <v/>
      </c>
      <c r="T1305" s="259" t="str">
        <f t="shared" si="534"/>
        <v/>
      </c>
      <c r="U1305" s="259" t="str">
        <f t="shared" si="523"/>
        <v/>
      </c>
      <c r="V1305" s="39"/>
      <c r="W1305" s="39"/>
      <c r="Y1305" s="526"/>
      <c r="Z1305" s="5"/>
      <c r="AA1305" s="5"/>
      <c r="AB1305" s="5"/>
      <c r="AC1305" s="5"/>
      <c r="AD1305" s="5"/>
      <c r="AE1305" s="5"/>
      <c r="AF1305" s="5"/>
      <c r="AG1305" s="5"/>
      <c r="AH1305" s="5"/>
      <c r="AI1305" s="5"/>
      <c r="AJ1305" s="5"/>
      <c r="AK1305" s="5"/>
      <c r="AL1305" s="5"/>
      <c r="AM1305" s="5"/>
      <c r="AN1305" s="5"/>
      <c r="AO1305" s="481"/>
      <c r="AP1305" s="269"/>
      <c r="AQ1305" s="269"/>
      <c r="AR1305" s="600"/>
      <c r="AS1305" s="269"/>
      <c r="AT1305" s="598" t="str">
        <f t="shared" si="535"/>
        <v/>
      </c>
      <c r="AU1305" s="598" t="str">
        <f t="shared" si="535"/>
        <v/>
      </c>
      <c r="AV1305" s="269"/>
      <c r="AW1305" s="598" t="str">
        <f t="shared" si="524"/>
        <v/>
      </c>
      <c r="AX1305" s="598" t="str">
        <f t="shared" si="524"/>
        <v/>
      </c>
      <c r="AY1305" s="269"/>
      <c r="AZ1305" s="598" t="str">
        <f t="shared" si="525"/>
        <v/>
      </c>
      <c r="BA1305" s="598" t="str">
        <f t="shared" si="525"/>
        <v/>
      </c>
      <c r="BB1305" s="269"/>
      <c r="BC1305" s="598" t="str">
        <f t="shared" si="526"/>
        <v/>
      </c>
      <c r="BD1305" s="598" t="str">
        <f t="shared" si="526"/>
        <v/>
      </c>
      <c r="BE1305" s="269"/>
      <c r="BF1305" s="598" t="str">
        <f t="shared" si="527"/>
        <v/>
      </c>
      <c r="BG1305" s="598" t="str">
        <f t="shared" si="527"/>
        <v/>
      </c>
      <c r="BH1305" s="269"/>
      <c r="BI1305" s="598" t="str">
        <f t="shared" si="528"/>
        <v/>
      </c>
      <c r="BJ1305" s="598" t="str">
        <f t="shared" si="528"/>
        <v/>
      </c>
      <c r="BK1305" s="269"/>
      <c r="BL1305" s="598" t="str">
        <f t="shared" si="529"/>
        <v/>
      </c>
      <c r="BM1305" s="598" t="str">
        <f t="shared" si="529"/>
        <v/>
      </c>
      <c r="BN1305" s="269"/>
      <c r="BO1305" s="598" t="str">
        <f t="shared" si="530"/>
        <v/>
      </c>
      <c r="BP1305" s="598" t="str">
        <f t="shared" si="530"/>
        <v/>
      </c>
      <c r="BQ1305" s="269"/>
      <c r="BR1305" s="598" t="str">
        <f t="shared" si="531"/>
        <v/>
      </c>
      <c r="BS1305" s="598" t="str">
        <f t="shared" si="531"/>
        <v/>
      </c>
      <c r="BT1305" s="269"/>
      <c r="BU1305" s="598" t="str">
        <f t="shared" si="532"/>
        <v/>
      </c>
      <c r="BV1305" s="598" t="str">
        <f t="shared" si="532"/>
        <v/>
      </c>
      <c r="BW1305" s="269"/>
      <c r="BX1305" s="481"/>
    </row>
    <row r="1306" spans="1:76" s="2" customFormat="1" ht="14">
      <c r="A1306" s="159">
        <v>14</v>
      </c>
      <c r="B1306" s="301" t="str">
        <f t="shared" si="536"/>
        <v xml:space="preserve">: </v>
      </c>
      <c r="C1306" s="169"/>
      <c r="D1306" s="169"/>
      <c r="E1306" s="169"/>
      <c r="F1306" s="169"/>
      <c r="G1306" s="161"/>
      <c r="H1306" s="162"/>
      <c r="I1306" s="162"/>
      <c r="J1306" s="170"/>
      <c r="K1306" s="170"/>
      <c r="L1306" s="170"/>
      <c r="M1306" s="664"/>
      <c r="N1306" s="163"/>
      <c r="O1306" s="163"/>
      <c r="P1306" s="165"/>
      <c r="Q1306" s="365"/>
      <c r="R1306" s="259" t="str">
        <f t="shared" si="533"/>
        <v/>
      </c>
      <c r="S1306" s="260" t="str">
        <f>IF(R1306="","",IF(R1321="Y",T1306,IF(R1306&gt;=R1313-$AA$35*R1317,IF(R1306&lt;=R1313+$AA$35*R1317,R1306,""),"")))</f>
        <v/>
      </c>
      <c r="T1306" s="259" t="str">
        <f t="shared" si="534"/>
        <v/>
      </c>
      <c r="U1306" s="259" t="str">
        <f t="shared" si="523"/>
        <v/>
      </c>
      <c r="V1306" s="39"/>
      <c r="W1306" s="39"/>
      <c r="Y1306" s="526"/>
      <c r="Z1306" s="5"/>
      <c r="AA1306" s="5"/>
      <c r="AB1306" s="5"/>
      <c r="AC1306" s="5"/>
      <c r="AD1306" s="5"/>
      <c r="AE1306" s="5"/>
      <c r="AF1306" s="5"/>
      <c r="AG1306" s="5"/>
      <c r="AH1306" s="5"/>
      <c r="AI1306" s="5"/>
      <c r="AJ1306" s="5"/>
      <c r="AK1306" s="5"/>
      <c r="AL1306" s="5"/>
      <c r="AM1306" s="5"/>
      <c r="AN1306" s="5"/>
      <c r="AO1306" s="481"/>
      <c r="AP1306" s="269"/>
      <c r="AQ1306" s="269"/>
      <c r="AR1306" s="600"/>
      <c r="AS1306" s="269"/>
      <c r="AT1306" s="598" t="str">
        <f t="shared" si="535"/>
        <v/>
      </c>
      <c r="AU1306" s="598" t="str">
        <f t="shared" si="535"/>
        <v/>
      </c>
      <c r="AV1306" s="269"/>
      <c r="AW1306" s="598" t="str">
        <f t="shared" si="524"/>
        <v/>
      </c>
      <c r="AX1306" s="598" t="str">
        <f t="shared" si="524"/>
        <v/>
      </c>
      <c r="AY1306" s="269"/>
      <c r="AZ1306" s="598" t="str">
        <f t="shared" si="525"/>
        <v/>
      </c>
      <c r="BA1306" s="598" t="str">
        <f t="shared" si="525"/>
        <v/>
      </c>
      <c r="BB1306" s="269"/>
      <c r="BC1306" s="598" t="str">
        <f t="shared" si="526"/>
        <v/>
      </c>
      <c r="BD1306" s="598" t="str">
        <f t="shared" si="526"/>
        <v/>
      </c>
      <c r="BE1306" s="269"/>
      <c r="BF1306" s="598" t="str">
        <f t="shared" si="527"/>
        <v/>
      </c>
      <c r="BG1306" s="598" t="str">
        <f t="shared" si="527"/>
        <v/>
      </c>
      <c r="BH1306" s="269"/>
      <c r="BI1306" s="598" t="str">
        <f t="shared" si="528"/>
        <v/>
      </c>
      <c r="BJ1306" s="598" t="str">
        <f t="shared" si="528"/>
        <v/>
      </c>
      <c r="BK1306" s="269"/>
      <c r="BL1306" s="598" t="str">
        <f t="shared" si="529"/>
        <v/>
      </c>
      <c r="BM1306" s="598" t="str">
        <f t="shared" si="529"/>
        <v/>
      </c>
      <c r="BN1306" s="269"/>
      <c r="BO1306" s="598" t="str">
        <f t="shared" si="530"/>
        <v/>
      </c>
      <c r="BP1306" s="598" t="str">
        <f t="shared" si="530"/>
        <v/>
      </c>
      <c r="BQ1306" s="269"/>
      <c r="BR1306" s="598" t="str">
        <f t="shared" si="531"/>
        <v/>
      </c>
      <c r="BS1306" s="598" t="str">
        <f t="shared" si="531"/>
        <v/>
      </c>
      <c r="BT1306" s="269"/>
      <c r="BU1306" s="598" t="str">
        <f t="shared" si="532"/>
        <v/>
      </c>
      <c r="BV1306" s="598" t="str">
        <f t="shared" si="532"/>
        <v/>
      </c>
      <c r="BW1306" s="269"/>
      <c r="BX1306" s="481"/>
    </row>
    <row r="1307" spans="1:76" s="2" customFormat="1" ht="14">
      <c r="A1307" s="159">
        <v>15</v>
      </c>
      <c r="B1307" s="301" t="str">
        <f t="shared" si="536"/>
        <v xml:space="preserve">: </v>
      </c>
      <c r="C1307" s="169"/>
      <c r="D1307" s="169"/>
      <c r="E1307" s="169"/>
      <c r="F1307" s="169"/>
      <c r="G1307" s="161"/>
      <c r="H1307" s="162"/>
      <c r="I1307" s="162"/>
      <c r="J1307" s="170"/>
      <c r="K1307" s="170"/>
      <c r="L1307" s="170"/>
      <c r="M1307" s="664"/>
      <c r="N1307" s="163"/>
      <c r="O1307" s="163"/>
      <c r="P1307" s="165"/>
      <c r="Q1307" s="365"/>
      <c r="R1307" s="259" t="str">
        <f t="shared" si="533"/>
        <v/>
      </c>
      <c r="S1307" s="260" t="str">
        <f>IF(R1307="","",IF(R1321="Y",T1307,IF(R1307&gt;=R1313-$AA$35*R1317,IF(R1307&lt;=R1313+$AA$35*R1317,R1307,""),"")))</f>
        <v/>
      </c>
      <c r="T1307" s="259" t="str">
        <f t="shared" si="534"/>
        <v/>
      </c>
      <c r="U1307" s="259" t="str">
        <f t="shared" si="523"/>
        <v/>
      </c>
      <c r="V1307" s="39"/>
      <c r="W1307" s="39"/>
      <c r="Y1307" s="526"/>
      <c r="Z1307" s="5"/>
      <c r="AA1307" s="5"/>
      <c r="AB1307" s="5"/>
      <c r="AC1307" s="5"/>
      <c r="AD1307" s="5"/>
      <c r="AE1307" s="5"/>
      <c r="AF1307" s="5"/>
      <c r="AG1307" s="5"/>
      <c r="AH1307" s="5"/>
      <c r="AI1307" s="5"/>
      <c r="AJ1307" s="5"/>
      <c r="AK1307" s="5"/>
      <c r="AL1307" s="5"/>
      <c r="AM1307" s="5"/>
      <c r="AN1307" s="5"/>
      <c r="AO1307" s="481"/>
      <c r="AP1307" s="269"/>
      <c r="AQ1307" s="269"/>
      <c r="AR1307" s="600"/>
      <c r="AS1307" s="269"/>
      <c r="AT1307" s="598" t="str">
        <f t="shared" si="535"/>
        <v/>
      </c>
      <c r="AU1307" s="598" t="str">
        <f t="shared" si="535"/>
        <v/>
      </c>
      <c r="AV1307" s="269"/>
      <c r="AW1307" s="598" t="str">
        <f t="shared" si="524"/>
        <v/>
      </c>
      <c r="AX1307" s="598" t="str">
        <f t="shared" si="524"/>
        <v/>
      </c>
      <c r="AY1307" s="269"/>
      <c r="AZ1307" s="598" t="str">
        <f t="shared" si="525"/>
        <v/>
      </c>
      <c r="BA1307" s="598" t="str">
        <f t="shared" si="525"/>
        <v/>
      </c>
      <c r="BB1307" s="269"/>
      <c r="BC1307" s="598" t="str">
        <f t="shared" si="526"/>
        <v/>
      </c>
      <c r="BD1307" s="598" t="str">
        <f t="shared" si="526"/>
        <v/>
      </c>
      <c r="BE1307" s="269"/>
      <c r="BF1307" s="598" t="str">
        <f t="shared" si="527"/>
        <v/>
      </c>
      <c r="BG1307" s="598" t="str">
        <f t="shared" si="527"/>
        <v/>
      </c>
      <c r="BH1307" s="269"/>
      <c r="BI1307" s="598" t="str">
        <f t="shared" si="528"/>
        <v/>
      </c>
      <c r="BJ1307" s="598" t="str">
        <f t="shared" si="528"/>
        <v/>
      </c>
      <c r="BK1307" s="269"/>
      <c r="BL1307" s="598" t="str">
        <f t="shared" si="529"/>
        <v/>
      </c>
      <c r="BM1307" s="598" t="str">
        <f t="shared" si="529"/>
        <v/>
      </c>
      <c r="BN1307" s="269"/>
      <c r="BO1307" s="598" t="str">
        <f t="shared" si="530"/>
        <v/>
      </c>
      <c r="BP1307" s="598" t="str">
        <f t="shared" si="530"/>
        <v/>
      </c>
      <c r="BQ1307" s="269"/>
      <c r="BR1307" s="598" t="str">
        <f t="shared" si="531"/>
        <v/>
      </c>
      <c r="BS1307" s="598" t="str">
        <f t="shared" si="531"/>
        <v/>
      </c>
      <c r="BT1307" s="269"/>
      <c r="BU1307" s="598" t="str">
        <f t="shared" si="532"/>
        <v/>
      </c>
      <c r="BV1307" s="598" t="str">
        <f t="shared" si="532"/>
        <v/>
      </c>
      <c r="BW1307" s="269"/>
      <c r="BX1307" s="481"/>
    </row>
    <row r="1308" spans="1:76" s="2" customFormat="1" ht="14">
      <c r="A1308" s="159">
        <v>16</v>
      </c>
      <c r="B1308" s="301" t="str">
        <f t="shared" si="536"/>
        <v xml:space="preserve">: </v>
      </c>
      <c r="C1308" s="169"/>
      <c r="D1308" s="169"/>
      <c r="E1308" s="169"/>
      <c r="F1308" s="169"/>
      <c r="G1308" s="161"/>
      <c r="H1308" s="162"/>
      <c r="I1308" s="162"/>
      <c r="J1308" s="170"/>
      <c r="K1308" s="170"/>
      <c r="L1308" s="170"/>
      <c r="M1308" s="664"/>
      <c r="N1308" s="163"/>
      <c r="O1308" s="163"/>
      <c r="P1308" s="165"/>
      <c r="Q1308" s="365"/>
      <c r="R1308" s="259" t="str">
        <f t="shared" si="533"/>
        <v/>
      </c>
      <c r="S1308" s="260" t="str">
        <f>IF(R1308="","",IF(R1321="Y",T1308,IF(R1308&gt;=R1313-$AA$35*R1317,IF(R1308&lt;=R1313+$AA$35*R1317,R1308,""),"")))</f>
        <v/>
      </c>
      <c r="T1308" s="259" t="str">
        <f t="shared" si="534"/>
        <v/>
      </c>
      <c r="U1308" s="259" t="str">
        <f t="shared" si="523"/>
        <v/>
      </c>
      <c r="V1308" s="39"/>
      <c r="W1308" s="39"/>
      <c r="Y1308" s="526"/>
      <c r="Z1308" s="5"/>
      <c r="AA1308" s="5"/>
      <c r="AB1308" s="5"/>
      <c r="AC1308" s="5"/>
      <c r="AD1308" s="5"/>
      <c r="AE1308" s="5"/>
      <c r="AF1308" s="5"/>
      <c r="AG1308" s="5"/>
      <c r="AH1308" s="5"/>
      <c r="AI1308" s="5"/>
      <c r="AJ1308" s="5"/>
      <c r="AK1308" s="5"/>
      <c r="AL1308" s="5"/>
      <c r="AM1308" s="5"/>
      <c r="AN1308" s="5"/>
      <c r="AO1308" s="481"/>
      <c r="AP1308" s="269"/>
      <c r="AQ1308" s="269"/>
      <c r="AR1308" s="600"/>
      <c r="AS1308" s="269"/>
      <c r="AT1308" s="598" t="str">
        <f t="shared" si="535"/>
        <v/>
      </c>
      <c r="AU1308" s="598" t="str">
        <f t="shared" si="535"/>
        <v/>
      </c>
      <c r="AV1308" s="269"/>
      <c r="AW1308" s="598" t="str">
        <f t="shared" si="524"/>
        <v/>
      </c>
      <c r="AX1308" s="598" t="str">
        <f t="shared" si="524"/>
        <v/>
      </c>
      <c r="AY1308" s="269"/>
      <c r="AZ1308" s="598" t="str">
        <f t="shared" si="525"/>
        <v/>
      </c>
      <c r="BA1308" s="598" t="str">
        <f t="shared" si="525"/>
        <v/>
      </c>
      <c r="BB1308" s="269"/>
      <c r="BC1308" s="598" t="str">
        <f t="shared" si="526"/>
        <v/>
      </c>
      <c r="BD1308" s="598" t="str">
        <f t="shared" si="526"/>
        <v/>
      </c>
      <c r="BE1308" s="269"/>
      <c r="BF1308" s="598" t="str">
        <f t="shared" si="527"/>
        <v/>
      </c>
      <c r="BG1308" s="598" t="str">
        <f t="shared" si="527"/>
        <v/>
      </c>
      <c r="BH1308" s="269"/>
      <c r="BI1308" s="598" t="str">
        <f t="shared" si="528"/>
        <v/>
      </c>
      <c r="BJ1308" s="598" t="str">
        <f t="shared" si="528"/>
        <v/>
      </c>
      <c r="BK1308" s="269"/>
      <c r="BL1308" s="598" t="str">
        <f t="shared" si="529"/>
        <v/>
      </c>
      <c r="BM1308" s="598" t="str">
        <f t="shared" si="529"/>
        <v/>
      </c>
      <c r="BN1308" s="269"/>
      <c r="BO1308" s="598" t="str">
        <f t="shared" si="530"/>
        <v/>
      </c>
      <c r="BP1308" s="598" t="str">
        <f t="shared" si="530"/>
        <v/>
      </c>
      <c r="BQ1308" s="269"/>
      <c r="BR1308" s="598" t="str">
        <f t="shared" si="531"/>
        <v/>
      </c>
      <c r="BS1308" s="598" t="str">
        <f t="shared" si="531"/>
        <v/>
      </c>
      <c r="BT1308" s="269"/>
      <c r="BU1308" s="598" t="str">
        <f t="shared" si="532"/>
        <v/>
      </c>
      <c r="BV1308" s="598" t="str">
        <f t="shared" si="532"/>
        <v/>
      </c>
      <c r="BW1308" s="269"/>
      <c r="BX1308" s="481"/>
    </row>
    <row r="1309" spans="1:76" s="2" customFormat="1" ht="14">
      <c r="A1309" s="159">
        <v>17</v>
      </c>
      <c r="B1309" s="301" t="str">
        <f t="shared" si="536"/>
        <v xml:space="preserve">: </v>
      </c>
      <c r="C1309" s="168"/>
      <c r="D1309" s="162"/>
      <c r="E1309" s="162"/>
      <c r="F1309" s="169"/>
      <c r="G1309" s="161"/>
      <c r="H1309" s="162"/>
      <c r="I1309" s="162"/>
      <c r="J1309" s="170"/>
      <c r="K1309" s="170"/>
      <c r="L1309" s="170"/>
      <c r="M1309" s="664"/>
      <c r="N1309" s="163"/>
      <c r="O1309" s="163"/>
      <c r="P1309" s="165"/>
      <c r="Q1309" s="365"/>
      <c r="R1309" s="259" t="str">
        <f t="shared" si="533"/>
        <v/>
      </c>
      <c r="S1309" s="260" t="str">
        <f>IF(R1309="","",IF(R1321="Y",T1309,IF(R1309&gt;=R1313-$AA$35*R1317,IF(R1309&lt;=R1313+$AA$35*R1317,R1309,""),"")))</f>
        <v/>
      </c>
      <c r="T1309" s="259" t="str">
        <f t="shared" si="534"/>
        <v/>
      </c>
      <c r="U1309" s="259" t="str">
        <f t="shared" si="523"/>
        <v/>
      </c>
      <c r="V1309" s="39"/>
      <c r="W1309" s="39"/>
      <c r="Y1309" s="526"/>
      <c r="Z1309" s="5"/>
      <c r="AA1309" s="5"/>
      <c r="AB1309" s="5"/>
      <c r="AC1309" s="5"/>
      <c r="AD1309" s="5"/>
      <c r="AE1309" s="5"/>
      <c r="AF1309" s="5"/>
      <c r="AG1309" s="5"/>
      <c r="AH1309" s="5"/>
      <c r="AI1309" s="5"/>
      <c r="AJ1309" s="5"/>
      <c r="AK1309" s="5"/>
      <c r="AL1309" s="5"/>
      <c r="AM1309" s="5"/>
      <c r="AN1309" s="5"/>
      <c r="AO1309" s="481"/>
      <c r="AP1309" s="269"/>
      <c r="AQ1309" s="269"/>
      <c r="AR1309" s="600"/>
      <c r="AS1309" s="269"/>
      <c r="AT1309" s="598" t="str">
        <f t="shared" si="535"/>
        <v/>
      </c>
      <c r="AU1309" s="598" t="str">
        <f t="shared" si="535"/>
        <v/>
      </c>
      <c r="AV1309" s="269"/>
      <c r="AW1309" s="598" t="str">
        <f t="shared" si="524"/>
        <v/>
      </c>
      <c r="AX1309" s="598" t="str">
        <f t="shared" si="524"/>
        <v/>
      </c>
      <c r="AY1309" s="269"/>
      <c r="AZ1309" s="598" t="str">
        <f t="shared" si="525"/>
        <v/>
      </c>
      <c r="BA1309" s="598" t="str">
        <f t="shared" si="525"/>
        <v/>
      </c>
      <c r="BB1309" s="269"/>
      <c r="BC1309" s="598" t="str">
        <f t="shared" si="526"/>
        <v/>
      </c>
      <c r="BD1309" s="598" t="str">
        <f t="shared" si="526"/>
        <v/>
      </c>
      <c r="BE1309" s="269"/>
      <c r="BF1309" s="598" t="str">
        <f t="shared" si="527"/>
        <v/>
      </c>
      <c r="BG1309" s="598" t="str">
        <f t="shared" si="527"/>
        <v/>
      </c>
      <c r="BH1309" s="269"/>
      <c r="BI1309" s="598" t="str">
        <f t="shared" si="528"/>
        <v/>
      </c>
      <c r="BJ1309" s="598" t="str">
        <f t="shared" si="528"/>
        <v/>
      </c>
      <c r="BK1309" s="269"/>
      <c r="BL1309" s="598" t="str">
        <f t="shared" si="529"/>
        <v/>
      </c>
      <c r="BM1309" s="598" t="str">
        <f t="shared" si="529"/>
        <v/>
      </c>
      <c r="BN1309" s="269"/>
      <c r="BO1309" s="598" t="str">
        <f t="shared" si="530"/>
        <v/>
      </c>
      <c r="BP1309" s="598" t="str">
        <f t="shared" si="530"/>
        <v/>
      </c>
      <c r="BQ1309" s="269"/>
      <c r="BR1309" s="598" t="str">
        <f t="shared" si="531"/>
        <v/>
      </c>
      <c r="BS1309" s="598" t="str">
        <f t="shared" si="531"/>
        <v/>
      </c>
      <c r="BT1309" s="269"/>
      <c r="BU1309" s="598" t="str">
        <f t="shared" si="532"/>
        <v/>
      </c>
      <c r="BV1309" s="598" t="str">
        <f t="shared" si="532"/>
        <v/>
      </c>
      <c r="BW1309" s="269"/>
      <c r="BX1309" s="481"/>
    </row>
    <row r="1310" spans="1:76" s="2" customFormat="1" ht="14">
      <c r="A1310" s="159">
        <v>18</v>
      </c>
      <c r="B1310" s="301" t="str">
        <f t="shared" si="536"/>
        <v xml:space="preserve">: </v>
      </c>
      <c r="C1310" s="168"/>
      <c r="D1310" s="162"/>
      <c r="E1310" s="162"/>
      <c r="F1310" s="169"/>
      <c r="G1310" s="161"/>
      <c r="H1310" s="162"/>
      <c r="I1310" s="162"/>
      <c r="J1310" s="170"/>
      <c r="K1310" s="170"/>
      <c r="L1310" s="170"/>
      <c r="M1310" s="664"/>
      <c r="N1310" s="163"/>
      <c r="O1310" s="163"/>
      <c r="P1310" s="165"/>
      <c r="Q1310" s="365"/>
      <c r="R1310" s="259" t="str">
        <f t="shared" si="533"/>
        <v/>
      </c>
      <c r="S1310" s="260" t="str">
        <f>IF(R1310="","",IF(R1321="Y",T1310,IF(R1310&gt;=R1313-$AA$35*R1317,IF(R1310&lt;=R1313+$AA$35*R1317,R1310,""),"")))</f>
        <v/>
      </c>
      <c r="T1310" s="259" t="str">
        <f t="shared" si="534"/>
        <v/>
      </c>
      <c r="U1310" s="259" t="str">
        <f t="shared" si="523"/>
        <v/>
      </c>
      <c r="V1310" s="39"/>
      <c r="W1310" s="39"/>
      <c r="Y1310" s="526"/>
      <c r="Z1310" s="5"/>
      <c r="AA1310" s="5"/>
      <c r="AB1310" s="5"/>
      <c r="AC1310" s="5"/>
      <c r="AD1310" s="5"/>
      <c r="AE1310" s="5"/>
      <c r="AF1310" s="5"/>
      <c r="AG1310" s="5"/>
      <c r="AH1310" s="5"/>
      <c r="AI1310" s="5"/>
      <c r="AJ1310" s="5"/>
      <c r="AK1310" s="5"/>
      <c r="AL1310" s="5"/>
      <c r="AM1310" s="5"/>
      <c r="AN1310" s="5"/>
      <c r="AO1310" s="481"/>
      <c r="AP1310" s="269"/>
      <c r="AQ1310" s="269"/>
      <c r="AR1310" s="600"/>
      <c r="AS1310" s="269"/>
      <c r="AT1310" s="598" t="str">
        <f t="shared" si="535"/>
        <v/>
      </c>
      <c r="AU1310" s="598" t="str">
        <f t="shared" si="535"/>
        <v/>
      </c>
      <c r="AV1310" s="269"/>
      <c r="AW1310" s="598" t="str">
        <f t="shared" si="524"/>
        <v/>
      </c>
      <c r="AX1310" s="598" t="str">
        <f t="shared" si="524"/>
        <v/>
      </c>
      <c r="AY1310" s="269"/>
      <c r="AZ1310" s="598" t="str">
        <f t="shared" si="525"/>
        <v/>
      </c>
      <c r="BA1310" s="598" t="str">
        <f t="shared" si="525"/>
        <v/>
      </c>
      <c r="BB1310" s="269"/>
      <c r="BC1310" s="598" t="str">
        <f t="shared" si="526"/>
        <v/>
      </c>
      <c r="BD1310" s="598" t="str">
        <f t="shared" si="526"/>
        <v/>
      </c>
      <c r="BE1310" s="269"/>
      <c r="BF1310" s="598" t="str">
        <f t="shared" si="527"/>
        <v/>
      </c>
      <c r="BG1310" s="598" t="str">
        <f t="shared" si="527"/>
        <v/>
      </c>
      <c r="BH1310" s="269"/>
      <c r="BI1310" s="598" t="str">
        <f t="shared" si="528"/>
        <v/>
      </c>
      <c r="BJ1310" s="598" t="str">
        <f t="shared" si="528"/>
        <v/>
      </c>
      <c r="BK1310" s="269"/>
      <c r="BL1310" s="598" t="str">
        <f t="shared" si="529"/>
        <v/>
      </c>
      <c r="BM1310" s="598" t="str">
        <f t="shared" si="529"/>
        <v/>
      </c>
      <c r="BN1310" s="269"/>
      <c r="BO1310" s="598" t="str">
        <f t="shared" si="530"/>
        <v/>
      </c>
      <c r="BP1310" s="598" t="str">
        <f t="shared" si="530"/>
        <v/>
      </c>
      <c r="BQ1310" s="269"/>
      <c r="BR1310" s="598" t="str">
        <f t="shared" si="531"/>
        <v/>
      </c>
      <c r="BS1310" s="598" t="str">
        <f t="shared" si="531"/>
        <v/>
      </c>
      <c r="BT1310" s="269"/>
      <c r="BU1310" s="598" t="str">
        <f t="shared" si="532"/>
        <v/>
      </c>
      <c r="BV1310" s="598" t="str">
        <f t="shared" si="532"/>
        <v/>
      </c>
      <c r="BW1310" s="269"/>
      <c r="BX1310" s="481"/>
    </row>
    <row r="1311" spans="1:76" s="2" customFormat="1" ht="14">
      <c r="A1311" s="159">
        <v>19</v>
      </c>
      <c r="B1311" s="301" t="str">
        <f t="shared" si="536"/>
        <v xml:space="preserve">: </v>
      </c>
      <c r="C1311" s="168"/>
      <c r="D1311" s="162"/>
      <c r="E1311" s="162"/>
      <c r="F1311" s="169"/>
      <c r="G1311" s="161"/>
      <c r="H1311" s="162"/>
      <c r="I1311" s="162"/>
      <c r="J1311" s="170"/>
      <c r="K1311" s="170"/>
      <c r="L1311" s="170"/>
      <c r="M1311" s="664"/>
      <c r="N1311" s="163"/>
      <c r="O1311" s="163"/>
      <c r="P1311" s="165"/>
      <c r="Q1311" s="365"/>
      <c r="R1311" s="259" t="str">
        <f t="shared" si="533"/>
        <v/>
      </c>
      <c r="S1311" s="260" t="str">
        <f>IF(R1311="","",IF(R1321="Y",T1311,IF(R1311&gt;=R1313-$AA$35*R1317,IF(R1311&lt;=R1313+$AA$35*R1317,R1311,""),"")))</f>
        <v/>
      </c>
      <c r="T1311" s="259" t="str">
        <f t="shared" si="534"/>
        <v/>
      </c>
      <c r="U1311" s="259" t="str">
        <f t="shared" si="523"/>
        <v/>
      </c>
      <c r="V1311" s="39"/>
      <c r="W1311" s="39"/>
      <c r="Y1311" s="526"/>
      <c r="Z1311" s="5"/>
      <c r="AA1311" s="5"/>
      <c r="AB1311" s="5"/>
      <c r="AC1311" s="5"/>
      <c r="AD1311" s="5"/>
      <c r="AE1311" s="5"/>
      <c r="AF1311" s="5"/>
      <c r="AG1311" s="5"/>
      <c r="AH1311" s="5"/>
      <c r="AI1311" s="5"/>
      <c r="AJ1311" s="5"/>
      <c r="AK1311" s="5"/>
      <c r="AL1311" s="5"/>
      <c r="AM1311" s="5"/>
      <c r="AN1311" s="5"/>
      <c r="AO1311" s="481"/>
      <c r="AP1311" s="269"/>
      <c r="AQ1311" s="269"/>
      <c r="AR1311" s="600"/>
      <c r="AS1311" s="269"/>
      <c r="AT1311" s="598" t="str">
        <f t="shared" si="535"/>
        <v/>
      </c>
      <c r="AU1311" s="598" t="str">
        <f t="shared" si="535"/>
        <v/>
      </c>
      <c r="AV1311" s="269"/>
      <c r="AW1311" s="598" t="str">
        <f t="shared" si="524"/>
        <v/>
      </c>
      <c r="AX1311" s="598" t="str">
        <f t="shared" si="524"/>
        <v/>
      </c>
      <c r="AY1311" s="269"/>
      <c r="AZ1311" s="598" t="str">
        <f t="shared" si="525"/>
        <v/>
      </c>
      <c r="BA1311" s="598" t="str">
        <f t="shared" si="525"/>
        <v/>
      </c>
      <c r="BB1311" s="269"/>
      <c r="BC1311" s="598" t="str">
        <f t="shared" si="526"/>
        <v/>
      </c>
      <c r="BD1311" s="598" t="str">
        <f t="shared" si="526"/>
        <v/>
      </c>
      <c r="BE1311" s="269"/>
      <c r="BF1311" s="598" t="str">
        <f t="shared" si="527"/>
        <v/>
      </c>
      <c r="BG1311" s="598" t="str">
        <f t="shared" si="527"/>
        <v/>
      </c>
      <c r="BH1311" s="269"/>
      <c r="BI1311" s="598" t="str">
        <f t="shared" si="528"/>
        <v/>
      </c>
      <c r="BJ1311" s="598" t="str">
        <f t="shared" si="528"/>
        <v/>
      </c>
      <c r="BK1311" s="269"/>
      <c r="BL1311" s="598" t="str">
        <f t="shared" si="529"/>
        <v/>
      </c>
      <c r="BM1311" s="598" t="str">
        <f t="shared" si="529"/>
        <v/>
      </c>
      <c r="BN1311" s="269"/>
      <c r="BO1311" s="598" t="str">
        <f t="shared" si="530"/>
        <v/>
      </c>
      <c r="BP1311" s="598" t="str">
        <f t="shared" si="530"/>
        <v/>
      </c>
      <c r="BQ1311" s="269"/>
      <c r="BR1311" s="598" t="str">
        <f t="shared" si="531"/>
        <v/>
      </c>
      <c r="BS1311" s="598" t="str">
        <f t="shared" si="531"/>
        <v/>
      </c>
      <c r="BT1311" s="269"/>
      <c r="BU1311" s="598" t="str">
        <f t="shared" si="532"/>
        <v/>
      </c>
      <c r="BV1311" s="598" t="str">
        <f t="shared" si="532"/>
        <v/>
      </c>
      <c r="BW1311" s="269"/>
      <c r="BX1311" s="481"/>
    </row>
    <row r="1312" spans="1:76" s="2" customFormat="1" ht="14">
      <c r="A1312" s="159">
        <v>20</v>
      </c>
      <c r="B1312" s="301" t="str">
        <f t="shared" si="536"/>
        <v xml:space="preserve">: </v>
      </c>
      <c r="C1312" s="168"/>
      <c r="D1312" s="162"/>
      <c r="E1312" s="162"/>
      <c r="F1312" s="169"/>
      <c r="G1312" s="161"/>
      <c r="H1312" s="162"/>
      <c r="I1312" s="162"/>
      <c r="J1312" s="170"/>
      <c r="K1312" s="170"/>
      <c r="L1312" s="170"/>
      <c r="M1312" s="664"/>
      <c r="N1312" s="163"/>
      <c r="O1312" s="163"/>
      <c r="P1312" s="165"/>
      <c r="Q1312" s="365"/>
      <c r="R1312" s="259" t="str">
        <f t="shared" si="533"/>
        <v/>
      </c>
      <c r="S1312" s="260" t="str">
        <f>IF(R1312="","",IF(R1321="Y",T1312,IF(R1312&gt;=R1313-$AA$35*R1317,IF(R1312&lt;=R1313+$AA$35*R1317,R1312,""),"")))</f>
        <v/>
      </c>
      <c r="T1312" s="259" t="str">
        <f t="shared" si="534"/>
        <v/>
      </c>
      <c r="U1312" s="259" t="str">
        <f t="shared" si="523"/>
        <v/>
      </c>
      <c r="V1312" s="39"/>
      <c r="W1312" s="39"/>
      <c r="Y1312" s="526"/>
      <c r="Z1312" s="5"/>
      <c r="AA1312" s="5"/>
      <c r="AB1312" s="5"/>
      <c r="AC1312" s="5"/>
      <c r="AD1312" s="5"/>
      <c r="AE1312" s="5"/>
      <c r="AF1312" s="5"/>
      <c r="AG1312" s="5"/>
      <c r="AH1312" s="5"/>
      <c r="AI1312" s="5"/>
      <c r="AJ1312" s="5"/>
      <c r="AK1312" s="5"/>
      <c r="AL1312" s="5"/>
      <c r="AM1312" s="5"/>
      <c r="AN1312" s="5"/>
      <c r="AO1312" s="481"/>
      <c r="AP1312" s="269"/>
      <c r="AQ1312" s="269"/>
      <c r="AR1312" s="600"/>
      <c r="AS1312" s="269"/>
      <c r="AT1312" s="598" t="str">
        <f t="shared" si="535"/>
        <v/>
      </c>
      <c r="AU1312" s="598" t="str">
        <f t="shared" si="535"/>
        <v/>
      </c>
      <c r="AV1312" s="269"/>
      <c r="AW1312" s="598" t="str">
        <f t="shared" si="524"/>
        <v/>
      </c>
      <c r="AX1312" s="598" t="str">
        <f t="shared" si="524"/>
        <v/>
      </c>
      <c r="AY1312" s="269"/>
      <c r="AZ1312" s="598" t="str">
        <f t="shared" si="525"/>
        <v/>
      </c>
      <c r="BA1312" s="598" t="str">
        <f t="shared" si="525"/>
        <v/>
      </c>
      <c r="BB1312" s="269"/>
      <c r="BC1312" s="598" t="str">
        <f t="shared" si="526"/>
        <v/>
      </c>
      <c r="BD1312" s="598" t="str">
        <f t="shared" si="526"/>
        <v/>
      </c>
      <c r="BE1312" s="269"/>
      <c r="BF1312" s="598" t="str">
        <f t="shared" si="527"/>
        <v/>
      </c>
      <c r="BG1312" s="598" t="str">
        <f t="shared" si="527"/>
        <v/>
      </c>
      <c r="BH1312" s="269"/>
      <c r="BI1312" s="598" t="str">
        <f t="shared" si="528"/>
        <v/>
      </c>
      <c r="BJ1312" s="598" t="str">
        <f t="shared" si="528"/>
        <v/>
      </c>
      <c r="BK1312" s="269"/>
      <c r="BL1312" s="598" t="str">
        <f t="shared" si="529"/>
        <v/>
      </c>
      <c r="BM1312" s="598" t="str">
        <f t="shared" si="529"/>
        <v/>
      </c>
      <c r="BN1312" s="269"/>
      <c r="BO1312" s="598" t="str">
        <f t="shared" si="530"/>
        <v/>
      </c>
      <c r="BP1312" s="598" t="str">
        <f t="shared" si="530"/>
        <v/>
      </c>
      <c r="BQ1312" s="269"/>
      <c r="BR1312" s="598" t="str">
        <f t="shared" si="531"/>
        <v/>
      </c>
      <c r="BS1312" s="598" t="str">
        <f t="shared" si="531"/>
        <v/>
      </c>
      <c r="BT1312" s="269"/>
      <c r="BU1312" s="598" t="str">
        <f t="shared" si="532"/>
        <v/>
      </c>
      <c r="BV1312" s="598" t="str">
        <f t="shared" si="532"/>
        <v/>
      </c>
      <c r="BW1312" s="269"/>
      <c r="BX1312" s="481"/>
    </row>
    <row r="1313" spans="1:76" s="2" customFormat="1" ht="14">
      <c r="A1313" s="172"/>
      <c r="B1313" s="302" t="s">
        <v>159</v>
      </c>
      <c r="C1313" s="173"/>
      <c r="D1313" s="173"/>
      <c r="E1313" s="173"/>
      <c r="F1313" s="173"/>
      <c r="H1313" s="39"/>
      <c r="I1313" s="175"/>
      <c r="J1313" s="174"/>
      <c r="K1313" s="174"/>
      <c r="L1313" s="174" t="s">
        <v>99</v>
      </c>
      <c r="M1313" s="174"/>
      <c r="N1313" s="174"/>
      <c r="O1313" s="165"/>
      <c r="P1313" s="165"/>
      <c r="Q1313" s="175" t="s">
        <v>31</v>
      </c>
      <c r="R1313" s="261" t="e">
        <f>AVERAGE(R1293:R1312)</f>
        <v>#DIV/0!</v>
      </c>
      <c r="S1313" s="261" t="e">
        <f>IF(R1321="Y",SUM(S1293:S1312)/SUM(N1293:N1312),AVERAGE(S1293:S1312))</f>
        <v>#DIV/0!</v>
      </c>
      <c r="T1313" s="262" t="e">
        <f>SUM(T1293:T1312)/SUM(N1293:N1312)</f>
        <v>#DIV/0!</v>
      </c>
      <c r="U1313" s="269"/>
      <c r="V1313" s="39"/>
      <c r="W1313" s="39"/>
      <c r="Y1313" s="601"/>
      <c r="Z1313" s="5"/>
      <c r="AA1313" s="5"/>
      <c r="AB1313" s="5"/>
      <c r="AC1313" s="5"/>
      <c r="AD1313" s="5"/>
      <c r="AE1313" s="5"/>
      <c r="AF1313" s="5"/>
      <c r="AG1313" s="5"/>
      <c r="AH1313" s="5"/>
      <c r="AI1313" s="5"/>
      <c r="AJ1313" s="5"/>
      <c r="AK1313" s="5"/>
      <c r="AL1313" s="5"/>
      <c r="AM1313" s="5"/>
      <c r="AN1313" s="5"/>
      <c r="AO1313" s="481"/>
      <c r="AP1313" s="269"/>
      <c r="AQ1313" s="269"/>
      <c r="AR1313" s="269"/>
      <c r="AS1313" s="602" t="s">
        <v>31</v>
      </c>
      <c r="AT1313" s="603" t="e">
        <f>AVERAGE(AT1293:AT1312)</f>
        <v>#DIV/0!</v>
      </c>
      <c r="AU1313" s="603" t="e">
        <f>SUM(AU1293:AU1312)/COUNTIF(AU1293:AU1312,"&gt;0")</f>
        <v>#DIV/0!</v>
      </c>
      <c r="AV1313" s="602"/>
      <c r="AW1313" s="603" t="e">
        <f>AVERAGE(AW1293:AW1312)</f>
        <v>#DIV/0!</v>
      </c>
      <c r="AX1313" s="603" t="e">
        <f>SUM(AX1293:AX1312)/COUNTIF(AX1293:AX1312,"&gt;0")</f>
        <v>#DIV/0!</v>
      </c>
      <c r="AY1313" s="269"/>
      <c r="AZ1313" s="603" t="e">
        <f>AVERAGE(AZ1293:AZ1312)</f>
        <v>#DIV/0!</v>
      </c>
      <c r="BA1313" s="603" t="e">
        <f>SUM(BA1293:BA1312)/COUNTIF(BA1293:BA1312,"&gt;0")</f>
        <v>#DIV/0!</v>
      </c>
      <c r="BB1313" s="269"/>
      <c r="BC1313" s="603" t="e">
        <f>AVERAGE(BC1293:BC1312)</f>
        <v>#DIV/0!</v>
      </c>
      <c r="BD1313" s="603" t="e">
        <f>SUM(BD1293:BD1312)/COUNTIF(BD1293:BD1312,"&gt;0")</f>
        <v>#DIV/0!</v>
      </c>
      <c r="BE1313" s="269"/>
      <c r="BF1313" s="603" t="e">
        <f>AVERAGE(BF1293:BF1312)</f>
        <v>#DIV/0!</v>
      </c>
      <c r="BG1313" s="603" t="e">
        <f>SUM(BG1293:BG1312)/COUNTIF(BG1293:BG1312,"&gt;0")</f>
        <v>#DIV/0!</v>
      </c>
      <c r="BH1313" s="269"/>
      <c r="BI1313" s="603" t="e">
        <f>AVERAGE(BI1293:BI1312)</f>
        <v>#DIV/0!</v>
      </c>
      <c r="BJ1313" s="603" t="e">
        <f>SUM(BJ1293:BJ1312)/COUNTIF(BJ1293:BJ1312,"&gt;0")</f>
        <v>#DIV/0!</v>
      </c>
      <c r="BK1313" s="602"/>
      <c r="BL1313" s="603" t="e">
        <f>AVERAGE(BL1293:BL1312)</f>
        <v>#DIV/0!</v>
      </c>
      <c r="BM1313" s="603" t="e">
        <f>SUM(BM1293:BM1312)/COUNTIF(BM1293:BM1312,"&gt;0")</f>
        <v>#DIV/0!</v>
      </c>
      <c r="BN1313" s="269"/>
      <c r="BO1313" s="603" t="e">
        <f>AVERAGE(BO1293:BO1312)</f>
        <v>#DIV/0!</v>
      </c>
      <c r="BP1313" s="603" t="e">
        <f>SUM(BP1293:BP1312)/COUNTIF(BP1293:BP1312,"&gt;0")</f>
        <v>#DIV/0!</v>
      </c>
      <c r="BQ1313" s="269"/>
      <c r="BR1313" s="603" t="e">
        <f>AVERAGE(BR1293:BR1312)</f>
        <v>#DIV/0!</v>
      </c>
      <c r="BS1313" s="603" t="e">
        <f>SUM(BS1293:BS1312)/COUNTIF(BS1293:BS1312,"&gt;0")</f>
        <v>#DIV/0!</v>
      </c>
      <c r="BT1313" s="269"/>
      <c r="BU1313" s="603" t="e">
        <f>AVERAGE(BU1293:BU1312)</f>
        <v>#DIV/0!</v>
      </c>
      <c r="BV1313" s="603" t="e">
        <f>SUM(BV1293:BV1312)/COUNTIF(BV1293:BV1312,"&gt;0")</f>
        <v>#DIV/0!</v>
      </c>
      <c r="BW1313" s="269"/>
      <c r="BX1313" s="481"/>
    </row>
    <row r="1314" spans="1:76" s="2" customFormat="1" ht="15">
      <c r="A1314" s="172"/>
      <c r="B1314" s="302" t="s">
        <v>160</v>
      </c>
      <c r="C1314" s="173" t="s">
        <v>112</v>
      </c>
      <c r="D1314" s="840"/>
      <c r="E1314" s="841"/>
      <c r="F1314" s="841"/>
      <c r="G1314" s="841"/>
      <c r="H1314" s="841"/>
      <c r="I1314" s="841"/>
      <c r="J1314" s="842"/>
      <c r="K1314" s="174"/>
      <c r="L1314" s="174"/>
      <c r="M1314" s="174"/>
      <c r="N1314" s="174"/>
      <c r="O1314" s="165"/>
      <c r="P1314" s="165"/>
      <c r="Q1314" s="366" t="s">
        <v>33</v>
      </c>
      <c r="R1314" s="367" t="e">
        <f>R1313+U1314*R1317</f>
        <v>#DIV/0!</v>
      </c>
      <c r="S1314" s="367" t="e">
        <f>S1313+U1314*S1317</f>
        <v>#DIV/0!</v>
      </c>
      <c r="T1314" s="367" t="e">
        <f>T1313+U1314*T1317</f>
        <v>#DIV/0!</v>
      </c>
      <c r="U1314" s="368">
        <v>1</v>
      </c>
      <c r="V1314" s="50" t="s">
        <v>142</v>
      </c>
      <c r="W1314" s="39"/>
      <c r="X1314" t="s">
        <v>273</v>
      </c>
      <c r="Y1314" s="605"/>
      <c r="Z1314" s="5"/>
      <c r="AA1314" s="5"/>
      <c r="AB1314" s="5"/>
      <c r="AC1314" s="5"/>
      <c r="AD1314" s="5"/>
      <c r="AE1314" s="5"/>
      <c r="AF1314" s="5"/>
      <c r="AG1314" s="5"/>
      <c r="AH1314" s="5"/>
      <c r="AI1314" s="5"/>
      <c r="AJ1314" s="5"/>
      <c r="AK1314" s="5"/>
      <c r="AL1314" s="5"/>
      <c r="AM1314" s="5"/>
      <c r="AN1314" s="5"/>
      <c r="AO1314" s="481"/>
      <c r="AP1314" s="269"/>
      <c r="AQ1314" s="269"/>
      <c r="AR1314" s="269"/>
      <c r="AS1314" s="606" t="s">
        <v>33</v>
      </c>
      <c r="AT1314" s="607" t="e">
        <f>AT1313+(AT1319*AT1316)</f>
        <v>#DIV/0!</v>
      </c>
      <c r="AU1314" s="607" t="e">
        <f>AU1313+(AU1319*AT1316)</f>
        <v>#DIV/0!</v>
      </c>
      <c r="AV1314" s="606"/>
      <c r="AW1314" s="607" t="e">
        <f>AW1313+(AW1319*AW1316)</f>
        <v>#DIV/0!</v>
      </c>
      <c r="AX1314" s="607" t="e">
        <f>AX1313+(AX1319*AW1316)</f>
        <v>#DIV/0!</v>
      </c>
      <c r="AY1314" s="269"/>
      <c r="AZ1314" s="607" t="e">
        <f>AZ1313+(AZ1319*AZ1316)</f>
        <v>#DIV/0!</v>
      </c>
      <c r="BA1314" s="607" t="e">
        <f>BA1313+(BA1319*AZ1316)</f>
        <v>#DIV/0!</v>
      </c>
      <c r="BB1314" s="269"/>
      <c r="BC1314" s="607" t="e">
        <f>BC1313+(BC1319*BC1316)</f>
        <v>#DIV/0!</v>
      </c>
      <c r="BD1314" s="607" t="e">
        <f>BD1313+(BD1319*BC1316)</f>
        <v>#DIV/0!</v>
      </c>
      <c r="BE1314" s="269"/>
      <c r="BF1314" s="607" t="e">
        <f>BF1313+(BF1319*BF1316)</f>
        <v>#DIV/0!</v>
      </c>
      <c r="BG1314" s="607" t="e">
        <f>BG1313+(BG1319*BF1316)</f>
        <v>#DIV/0!</v>
      </c>
      <c r="BH1314" s="269"/>
      <c r="BI1314" s="607" t="e">
        <f>BI1313+(BI1319*BI1316)</f>
        <v>#DIV/0!</v>
      </c>
      <c r="BJ1314" s="607" t="e">
        <f>BJ1313+(BJ1319*BI1316)</f>
        <v>#DIV/0!</v>
      </c>
      <c r="BK1314" s="606"/>
      <c r="BL1314" s="607" t="e">
        <f>BL1313+(BL1319*BL1316)</f>
        <v>#DIV/0!</v>
      </c>
      <c r="BM1314" s="607" t="e">
        <f>BM1313+(BM1319*BL1316)</f>
        <v>#DIV/0!</v>
      </c>
      <c r="BN1314" s="269"/>
      <c r="BO1314" s="607" t="e">
        <f>BO1313+(BO1319*BO1316)</f>
        <v>#DIV/0!</v>
      </c>
      <c r="BP1314" s="607" t="e">
        <f>BP1313+(BP1319*BO1316)</f>
        <v>#DIV/0!</v>
      </c>
      <c r="BQ1314" s="269"/>
      <c r="BR1314" s="607" t="e">
        <f>BR1313+(BR1319*BR1316)</f>
        <v>#DIV/0!</v>
      </c>
      <c r="BS1314" s="607" t="e">
        <f>BS1313+(BS1319*BR1316)</f>
        <v>#DIV/0!</v>
      </c>
      <c r="BT1314" s="269"/>
      <c r="BU1314" s="607" t="e">
        <f>BU1313+(BU1319*BU1316)</f>
        <v>#DIV/0!</v>
      </c>
      <c r="BV1314" s="607" t="e">
        <f>BV1313+(BV1319*BU1316)</f>
        <v>#DIV/0!</v>
      </c>
      <c r="BW1314" s="269"/>
      <c r="BX1314" s="481"/>
    </row>
    <row r="1315" spans="1:76" s="2" customFormat="1" ht="15">
      <c r="A1315" s="172"/>
      <c r="B1315" s="302" t="s">
        <v>161</v>
      </c>
      <c r="C1315" s="179"/>
      <c r="D1315" s="843"/>
      <c r="E1315" s="844"/>
      <c r="F1315" s="844"/>
      <c r="G1315" s="844"/>
      <c r="H1315" s="844"/>
      <c r="I1315" s="844"/>
      <c r="J1315" s="845"/>
      <c r="K1315" s="39"/>
      <c r="L1315" s="39"/>
      <c r="M1315" s="174"/>
      <c r="N1315" s="174"/>
      <c r="O1315" s="174"/>
      <c r="P1315" s="174"/>
      <c r="Q1315" s="366" t="s">
        <v>32</v>
      </c>
      <c r="R1315" s="367" t="e">
        <f>IF($X1315="Y",MIN(R1293:R1312),R1313-$U1315*R1317)</f>
        <v>#DIV/0!</v>
      </c>
      <c r="S1315" s="367" t="e">
        <f>IF($X1315="Y",MIN(S1293:S1312),S1313-$U1315*S1317)</f>
        <v>#DIV/0!</v>
      </c>
      <c r="T1315" s="367" t="e">
        <f>IF($X1315="Y",MIN(T1293:T1312),T1313-$U1315*T1317)</f>
        <v>#DIV/0!</v>
      </c>
      <c r="U1315" s="368">
        <v>1</v>
      </c>
      <c r="V1315" s="50" t="s">
        <v>143</v>
      </c>
      <c r="W1315" s="39"/>
      <c r="X1315" s="369" t="s">
        <v>36</v>
      </c>
      <c r="Y1315" s="605"/>
      <c r="Z1315" s="5"/>
      <c r="AA1315" s="5"/>
      <c r="AB1315" s="5"/>
      <c r="AC1315" s="5"/>
      <c r="AD1315" s="5"/>
      <c r="AE1315" s="5"/>
      <c r="AF1315" s="5"/>
      <c r="AG1315" s="5"/>
      <c r="AH1315" s="5"/>
      <c r="AI1315" s="5"/>
      <c r="AJ1315" s="5"/>
      <c r="AK1315" s="5"/>
      <c r="AL1315" s="5"/>
      <c r="AM1315" s="5"/>
      <c r="AN1315" s="5"/>
      <c r="AO1315" s="481"/>
      <c r="AP1315" s="269"/>
      <c r="AQ1315" s="269"/>
      <c r="AR1315" s="269"/>
      <c r="AS1315" s="606" t="s">
        <v>32</v>
      </c>
      <c r="AT1315" s="607" t="e">
        <f>AT1313-(AT1319*AT1317)</f>
        <v>#DIV/0!</v>
      </c>
      <c r="AU1315" s="607" t="e">
        <f>AU1313-(AU1319*AT1317)</f>
        <v>#DIV/0!</v>
      </c>
      <c r="AV1315" s="606"/>
      <c r="AW1315" s="607" t="e">
        <f>AW1313-(AW1319*AW1317)</f>
        <v>#DIV/0!</v>
      </c>
      <c r="AX1315" s="607" t="e">
        <f>AX1313-(AX1319*AW1317)</f>
        <v>#DIV/0!</v>
      </c>
      <c r="AY1315" s="269"/>
      <c r="AZ1315" s="607" t="e">
        <f>AZ1313-(AZ1319*AZ1317)</f>
        <v>#DIV/0!</v>
      </c>
      <c r="BA1315" s="607" t="e">
        <f>BA1313-(BA1319*AZ1317)</f>
        <v>#DIV/0!</v>
      </c>
      <c r="BB1315" s="269"/>
      <c r="BC1315" s="607" t="e">
        <f>BC1313-(BC1319*BC1317)</f>
        <v>#DIV/0!</v>
      </c>
      <c r="BD1315" s="607" t="e">
        <f>BD1313-(BD1319*BC1317)</f>
        <v>#DIV/0!</v>
      </c>
      <c r="BE1315" s="269"/>
      <c r="BF1315" s="607" t="e">
        <f>BF1313-(BF1319*BF1317)</f>
        <v>#DIV/0!</v>
      </c>
      <c r="BG1315" s="607" t="e">
        <f>BG1313-(BG1319*BF1317)</f>
        <v>#DIV/0!</v>
      </c>
      <c r="BH1315" s="269"/>
      <c r="BI1315" s="607" t="e">
        <f>BI1313-(BI1319*BI1317)</f>
        <v>#DIV/0!</v>
      </c>
      <c r="BJ1315" s="607" t="e">
        <f>BJ1313-(BJ1319*BI1317)</f>
        <v>#DIV/0!</v>
      </c>
      <c r="BK1315" s="606"/>
      <c r="BL1315" s="607" t="e">
        <f>BL1313-(BL1319*BL1317)</f>
        <v>#DIV/0!</v>
      </c>
      <c r="BM1315" s="607" t="e">
        <f>BM1313-(BM1319*BL1317)</f>
        <v>#DIV/0!</v>
      </c>
      <c r="BN1315" s="269"/>
      <c r="BO1315" s="607" t="e">
        <f>BO1313-(BO1319*BO1317)</f>
        <v>#DIV/0!</v>
      </c>
      <c r="BP1315" s="607" t="e">
        <f>BP1313-(BP1319*BO1317)</f>
        <v>#DIV/0!</v>
      </c>
      <c r="BQ1315" s="269"/>
      <c r="BR1315" s="607" t="e">
        <f>BR1313-(BR1319*BR1317)</f>
        <v>#DIV/0!</v>
      </c>
      <c r="BS1315" s="607" t="e">
        <f>BS1313-(BS1319*BR1317)</f>
        <v>#DIV/0!</v>
      </c>
      <c r="BT1315" s="269"/>
      <c r="BU1315" s="607" t="e">
        <f>BU1313-(BU1319*BU1317)</f>
        <v>#DIV/0!</v>
      </c>
      <c r="BV1315" s="607" t="e">
        <f>BV1313-(BV1319*BU1317)</f>
        <v>#DIV/0!</v>
      </c>
      <c r="BW1315" s="269"/>
      <c r="BX1315" s="481"/>
    </row>
    <row r="1316" spans="1:76" s="2" customFormat="1" ht="14">
      <c r="A1316" s="172"/>
      <c r="B1316" s="303"/>
      <c r="C1316" s="179"/>
      <c r="D1316" s="843"/>
      <c r="E1316" s="844"/>
      <c r="F1316" s="844"/>
      <c r="G1316" s="844"/>
      <c r="H1316" s="844"/>
      <c r="I1316" s="844"/>
      <c r="J1316" s="845"/>
      <c r="K1316" s="174"/>
      <c r="L1316" s="174"/>
      <c r="M1316" s="174"/>
      <c r="N1316" s="174"/>
      <c r="O1316" s="174"/>
      <c r="P1316" s="174"/>
      <c r="Q1316" s="176" t="s">
        <v>10</v>
      </c>
      <c r="R1316" s="263" t="e">
        <f>IF((0.67*R1317)&gt;R1313,"no","yes")</f>
        <v>#DIV/0!</v>
      </c>
      <c r="S1316" s="263" t="e">
        <f>IF((0.67*S1317)&gt;S1313,"no","yes")</f>
        <v>#DIV/0!</v>
      </c>
      <c r="T1316" s="263" t="e">
        <f>IF((0.67*T1317)&gt;T1313,"no","yes")</f>
        <v>#DIV/0!</v>
      </c>
      <c r="U1316" s="174"/>
      <c r="V1316" s="174"/>
      <c r="W1316" s="174"/>
      <c r="Y1316" s="605"/>
      <c r="Z1316" s="5"/>
      <c r="AA1316" s="5"/>
      <c r="AB1316" s="5"/>
      <c r="AC1316" s="5"/>
      <c r="AD1316" s="5"/>
      <c r="AE1316" s="5"/>
      <c r="AF1316" s="5"/>
      <c r="AG1316" s="5"/>
      <c r="AH1316" s="5"/>
      <c r="AI1316" s="5"/>
      <c r="AJ1316" s="5"/>
      <c r="AK1316" s="5"/>
      <c r="AL1316" s="5"/>
      <c r="AM1316" s="5"/>
      <c r="AN1316" s="5"/>
      <c r="AO1316" s="481"/>
      <c r="AP1316" s="265"/>
      <c r="AQ1316" s="265"/>
      <c r="AR1316" s="849" t="s">
        <v>132</v>
      </c>
      <c r="AS1316" s="850"/>
      <c r="AT1316" s="609">
        <v>1</v>
      </c>
      <c r="AU1316" s="265"/>
      <c r="AV1316" s="619"/>
      <c r="AW1316" s="609">
        <v>1</v>
      </c>
      <c r="AX1316" s="265"/>
      <c r="AY1316" s="265"/>
      <c r="AZ1316" s="609">
        <v>1</v>
      </c>
      <c r="BA1316" s="265"/>
      <c r="BB1316" s="265"/>
      <c r="BC1316" s="609">
        <v>1</v>
      </c>
      <c r="BD1316" s="265"/>
      <c r="BE1316" s="265"/>
      <c r="BF1316" s="609">
        <v>1</v>
      </c>
      <c r="BG1316" s="265"/>
      <c r="BH1316" s="265"/>
      <c r="BI1316" s="609">
        <v>1</v>
      </c>
      <c r="BJ1316" s="265"/>
      <c r="BK1316" s="606"/>
      <c r="BL1316" s="609">
        <v>1</v>
      </c>
      <c r="BM1316" s="265"/>
      <c r="BN1316" s="265"/>
      <c r="BO1316" s="609">
        <v>1</v>
      </c>
      <c r="BP1316" s="265"/>
      <c r="BQ1316" s="265"/>
      <c r="BR1316" s="609">
        <v>1</v>
      </c>
      <c r="BS1316" s="265"/>
      <c r="BT1316" s="265"/>
      <c r="BU1316" s="609">
        <v>1</v>
      </c>
      <c r="BV1316" s="265"/>
      <c r="BW1316" s="265"/>
      <c r="BX1316" s="481"/>
    </row>
    <row r="1317" spans="1:76" s="2" customFormat="1" ht="14">
      <c r="A1317" s="172"/>
      <c r="B1317" s="303"/>
      <c r="C1317" s="179"/>
      <c r="D1317" s="843"/>
      <c r="E1317" s="844"/>
      <c r="F1317" s="844"/>
      <c r="G1317" s="844"/>
      <c r="H1317" s="844"/>
      <c r="I1317" s="844"/>
      <c r="J1317" s="845"/>
      <c r="K1317" s="174"/>
      <c r="L1317" s="174"/>
      <c r="M1317" s="50"/>
      <c r="N1317" s="50"/>
      <c r="O1317" s="174"/>
      <c r="P1317" s="174"/>
      <c r="Q1317" s="176" t="s">
        <v>11</v>
      </c>
      <c r="R1317" s="263" t="e">
        <f>_xlfn.STDEV.P(R1293:R1312)</f>
        <v>#DIV/0!</v>
      </c>
      <c r="S1317" s="263" t="e">
        <f t="array" ref="S1317">IF(R1321="Y",SQRT(SUM(IFERROR(N1293:N1312*(R1293:R1312-(S1313))^2,0))/((COUNTIFS(N1293:N1312,"&lt;&gt;"&amp;"")-1)/COUNTIFS(N1293:N1312,"&lt;&gt;"&amp;"")*SUM(N1293:N1312))),_xlfn.STDEV.P(S1293:S1312))</f>
        <v>#DIV/0!</v>
      </c>
      <c r="T1317" s="263" t="e">
        <f t="array" ref="T1317">SQRT(SUM(IFERROR(N1293:N1312*(R1293:R1312-(T1313))^2,0))/((COUNTIFS(N1293:N1312,"&lt;&gt;"&amp;"")-1)/COUNTIFS(N1293:N1312,"&lt;&gt;"&amp;"")*SUM(N1293:N1312)))</f>
        <v>#DIV/0!</v>
      </c>
      <c r="U1317" s="174"/>
      <c r="V1317" s="174"/>
      <c r="W1317" s="174"/>
      <c r="Y1317" s="605"/>
      <c r="Z1317" s="5"/>
      <c r="AA1317" s="5"/>
      <c r="AB1317" s="5"/>
      <c r="AC1317" s="5"/>
      <c r="AD1317" s="5"/>
      <c r="AE1317" s="5"/>
      <c r="AF1317" s="5"/>
      <c r="AG1317" s="5"/>
      <c r="AH1317" s="5"/>
      <c r="AI1317" s="5"/>
      <c r="AJ1317" s="5"/>
      <c r="AK1317" s="5"/>
      <c r="AL1317" s="5"/>
      <c r="AM1317" s="5"/>
      <c r="AN1317" s="5"/>
      <c r="AO1317" s="481"/>
      <c r="AP1317" s="265"/>
      <c r="AQ1317" s="265"/>
      <c r="AR1317" s="849"/>
      <c r="AS1317" s="850"/>
      <c r="AT1317" s="609">
        <v>1</v>
      </c>
      <c r="AU1317" s="265"/>
      <c r="AV1317" s="619"/>
      <c r="AW1317" s="609">
        <v>1</v>
      </c>
      <c r="AX1317" s="265"/>
      <c r="AY1317" s="265"/>
      <c r="AZ1317" s="609">
        <v>1</v>
      </c>
      <c r="BA1317" s="265"/>
      <c r="BB1317" s="265"/>
      <c r="BC1317" s="609">
        <v>1</v>
      </c>
      <c r="BD1317" s="265"/>
      <c r="BE1317" s="265"/>
      <c r="BF1317" s="609">
        <v>1</v>
      </c>
      <c r="BG1317" s="265"/>
      <c r="BH1317" s="265"/>
      <c r="BI1317" s="609">
        <v>1</v>
      </c>
      <c r="BJ1317" s="265"/>
      <c r="BK1317" s="606"/>
      <c r="BL1317" s="609">
        <v>1</v>
      </c>
      <c r="BM1317" s="265"/>
      <c r="BN1317" s="265"/>
      <c r="BO1317" s="609">
        <v>1</v>
      </c>
      <c r="BP1317" s="265"/>
      <c r="BQ1317" s="265"/>
      <c r="BR1317" s="609">
        <v>1</v>
      </c>
      <c r="BS1317" s="265"/>
      <c r="BT1317" s="265"/>
      <c r="BU1317" s="609">
        <v>1</v>
      </c>
      <c r="BV1317" s="265"/>
      <c r="BW1317" s="265"/>
      <c r="BX1317" s="481"/>
    </row>
    <row r="1318" spans="1:76" s="2" customFormat="1" ht="14">
      <c r="A1318" s="174"/>
      <c r="B1318" s="265"/>
      <c r="C1318" s="159"/>
      <c r="D1318" s="843"/>
      <c r="E1318" s="844"/>
      <c r="F1318" s="844"/>
      <c r="G1318" s="844"/>
      <c r="H1318" s="844"/>
      <c r="I1318" s="844"/>
      <c r="J1318" s="845"/>
      <c r="K1318" s="174"/>
      <c r="L1318" s="174"/>
      <c r="M1318" s="174"/>
      <c r="N1318" s="174"/>
      <c r="O1318" s="174"/>
      <c r="P1318" s="174"/>
      <c r="Q1318" s="183" t="s">
        <v>98</v>
      </c>
      <c r="R1318" s="264">
        <f>COUNTIF(R1293:R1312,"&gt;0")</f>
        <v>0</v>
      </c>
      <c r="S1318" s="264">
        <f>COUNTIF(S1293:S1312,"&gt;0")</f>
        <v>0</v>
      </c>
      <c r="T1318" s="265"/>
      <c r="U1318" s="184" t="s">
        <v>55</v>
      </c>
      <c r="V1318" s="174"/>
      <c r="W1318" s="174"/>
      <c r="Y1318" s="526"/>
      <c r="Z1318" s="5"/>
      <c r="AA1318" s="5"/>
      <c r="AB1318" s="5"/>
      <c r="AC1318" s="5"/>
      <c r="AD1318" s="5"/>
      <c r="AE1318" s="5"/>
      <c r="AF1318" s="5"/>
      <c r="AG1318" s="5"/>
      <c r="AH1318" s="5"/>
      <c r="AI1318" s="5"/>
      <c r="AJ1318" s="5"/>
      <c r="AK1318" s="5"/>
      <c r="AL1318" s="5"/>
      <c r="AM1318" s="5"/>
      <c r="AN1318" s="5"/>
      <c r="AO1318" s="481"/>
      <c r="AP1318" s="265"/>
      <c r="AQ1318" s="265"/>
      <c r="AR1318" s="265"/>
      <c r="AS1318" s="606" t="s">
        <v>10</v>
      </c>
      <c r="AT1318" s="607" t="e">
        <f>IF((0.67*AT1319)&gt;AT1313,"no","yes")</f>
        <v>#DIV/0!</v>
      </c>
      <c r="AU1318" s="607" t="e">
        <f>IF((0.67*AU1319)&gt;AU1313,"no","yes")</f>
        <v>#DIV/0!</v>
      </c>
      <c r="AV1318" s="606"/>
      <c r="AW1318" s="607" t="e">
        <f>IF((0.67*AW1319)&gt;AW1313,"no","yes")</f>
        <v>#DIV/0!</v>
      </c>
      <c r="AX1318" s="607" t="e">
        <f>IF((0.67*AX1319)&gt;AX1313,"no","yes")</f>
        <v>#DIV/0!</v>
      </c>
      <c r="AY1318" s="265"/>
      <c r="AZ1318" s="607" t="e">
        <f>IF((0.67*AZ1319)&gt;AZ1313,"no","yes")</f>
        <v>#DIV/0!</v>
      </c>
      <c r="BA1318" s="607" t="e">
        <f>IF((0.67*BA1319)&gt;BA1313,"no","yes")</f>
        <v>#DIV/0!</v>
      </c>
      <c r="BB1318" s="265"/>
      <c r="BC1318" s="607" t="e">
        <f>IF((0.67*BC1319)&gt;BC1313,"no","yes")</f>
        <v>#DIV/0!</v>
      </c>
      <c r="BD1318" s="607" t="e">
        <f>IF((0.67*BD1319)&gt;BD1313,"no","yes")</f>
        <v>#DIV/0!</v>
      </c>
      <c r="BE1318" s="265"/>
      <c r="BF1318" s="607" t="e">
        <f>IF((0.67*BF1319)&gt;BF1313,"no","yes")</f>
        <v>#DIV/0!</v>
      </c>
      <c r="BG1318" s="607" t="e">
        <f>IF((0.67*BG1319)&gt;BG1313,"no","yes")</f>
        <v>#DIV/0!</v>
      </c>
      <c r="BH1318" s="265"/>
      <c r="BI1318" s="607" t="e">
        <f>IF((0.67*BI1319)&gt;BI1313,"no","yes")</f>
        <v>#DIV/0!</v>
      </c>
      <c r="BJ1318" s="607" t="e">
        <f>IF((0.67*BJ1319)&gt;BJ1313,"no","yes")</f>
        <v>#DIV/0!</v>
      </c>
      <c r="BK1318" s="611"/>
      <c r="BL1318" s="607" t="e">
        <f>IF((0.67*BL1319)&gt;BL1313,"no","yes")</f>
        <v>#DIV/0!</v>
      </c>
      <c r="BM1318" s="607" t="e">
        <f>IF((0.67*BM1319)&gt;BM1313,"no","yes")</f>
        <v>#DIV/0!</v>
      </c>
      <c r="BN1318" s="265"/>
      <c r="BO1318" s="607" t="e">
        <f>IF((0.67*BO1319)&gt;BO1313,"no","yes")</f>
        <v>#DIV/0!</v>
      </c>
      <c r="BP1318" s="607" t="e">
        <f>IF((0.67*BP1319)&gt;BP1313,"no","yes")</f>
        <v>#DIV/0!</v>
      </c>
      <c r="BQ1318" s="265"/>
      <c r="BR1318" s="607" t="e">
        <f>IF((0.67*BR1319)&gt;BR1313,"no","yes")</f>
        <v>#DIV/0!</v>
      </c>
      <c r="BS1318" s="607" t="e">
        <f>IF((0.67*BS1319)&gt;BS1313,"no","yes")</f>
        <v>#DIV/0!</v>
      </c>
      <c r="BT1318" s="265"/>
      <c r="BU1318" s="607" t="e">
        <f>IF((0.67*BU1319)&gt;BU1313,"no","yes")</f>
        <v>#DIV/0!</v>
      </c>
      <c r="BV1318" s="607" t="e">
        <f>IF((0.67*BV1319)&gt;BV1313,"no","yes")</f>
        <v>#DIV/0!</v>
      </c>
      <c r="BW1318" s="265"/>
      <c r="BX1318" s="481"/>
    </row>
    <row r="1319" spans="1:76" s="2" customFormat="1" ht="14">
      <c r="B1319" s="5"/>
      <c r="C1319" s="172"/>
      <c r="D1319" s="843"/>
      <c r="E1319" s="844"/>
      <c r="F1319" s="844"/>
      <c r="G1319" s="844"/>
      <c r="H1319" s="844"/>
      <c r="I1319" s="844"/>
      <c r="J1319" s="845"/>
      <c r="K1319" s="174"/>
      <c r="L1319" s="174"/>
      <c r="M1319" s="174"/>
      <c r="N1319" s="174"/>
      <c r="O1319" s="174"/>
      <c r="P1319" s="174"/>
      <c r="Q1319" s="174"/>
      <c r="R1319" s="271"/>
      <c r="S1319" s="267"/>
      <c r="T1319" s="267"/>
      <c r="U1319" s="185"/>
      <c r="V1319" s="186"/>
      <c r="W1319" s="187"/>
      <c r="Y1319" s="526"/>
      <c r="Z1319" s="5"/>
      <c r="AA1319" s="5"/>
      <c r="AB1319" s="5"/>
      <c r="AC1319" s="5"/>
      <c r="AD1319" s="5"/>
      <c r="AE1319" s="5"/>
      <c r="AF1319" s="5"/>
      <c r="AG1319" s="5"/>
      <c r="AH1319" s="5"/>
      <c r="AI1319" s="5"/>
      <c r="AJ1319" s="5"/>
      <c r="AK1319" s="5"/>
      <c r="AL1319" s="5"/>
      <c r="AM1319" s="5"/>
      <c r="AN1319" s="5"/>
      <c r="AO1319" s="481"/>
      <c r="AP1319" s="265"/>
      <c r="AQ1319" s="265"/>
      <c r="AR1319" s="265"/>
      <c r="AS1319" s="606" t="s">
        <v>11</v>
      </c>
      <c r="AT1319" s="607" t="e">
        <f>_xlfn.STDEV.P(AT1293:AT1312)</f>
        <v>#DIV/0!</v>
      </c>
      <c r="AU1319" s="607" t="e">
        <f>_xlfn.STDEV.P(AU1293:AU1312)</f>
        <v>#DIV/0!</v>
      </c>
      <c r="AV1319" s="606"/>
      <c r="AW1319" s="607" t="e">
        <f>_xlfn.STDEV.P(AW1293:AW1312)</f>
        <v>#DIV/0!</v>
      </c>
      <c r="AX1319" s="607" t="e">
        <f>_xlfn.STDEV.P(AX1293:AX1312)</f>
        <v>#DIV/0!</v>
      </c>
      <c r="AY1319" s="265"/>
      <c r="AZ1319" s="607" t="e">
        <f>_xlfn.STDEV.P(AZ1293:AZ1312)</f>
        <v>#DIV/0!</v>
      </c>
      <c r="BA1319" s="607" t="e">
        <f>_xlfn.STDEV.P(BA1293:BA1312)</f>
        <v>#DIV/0!</v>
      </c>
      <c r="BB1319" s="265"/>
      <c r="BC1319" s="607" t="e">
        <f>_xlfn.STDEV.P(BC1293:BC1312)</f>
        <v>#DIV/0!</v>
      </c>
      <c r="BD1319" s="607" t="e">
        <f>_xlfn.STDEV.P(BD1293:BD1312)</f>
        <v>#DIV/0!</v>
      </c>
      <c r="BE1319" s="265"/>
      <c r="BF1319" s="607" t="e">
        <f>_xlfn.STDEV.P(BF1293:BF1312)</f>
        <v>#DIV/0!</v>
      </c>
      <c r="BG1319" s="607" t="e">
        <f>_xlfn.STDEV.P(BG1293:BG1312)</f>
        <v>#DIV/0!</v>
      </c>
      <c r="BH1319" s="265"/>
      <c r="BI1319" s="607" t="e">
        <f>_xlfn.STDEV.P(BI1293:BI1312)</f>
        <v>#DIV/0!</v>
      </c>
      <c r="BJ1319" s="607" t="e">
        <f>_xlfn.STDEV.P(BJ1293:BJ1312)</f>
        <v>#DIV/0!</v>
      </c>
      <c r="BK1319" s="265"/>
      <c r="BL1319" s="607" t="e">
        <f>_xlfn.STDEV.P(BL1293:BL1312)</f>
        <v>#DIV/0!</v>
      </c>
      <c r="BM1319" s="607" t="e">
        <f>_xlfn.STDEV.P(BM1293:BM1312)</f>
        <v>#DIV/0!</v>
      </c>
      <c r="BN1319" s="265"/>
      <c r="BO1319" s="607" t="e">
        <f>_xlfn.STDEV.P(BO1293:BO1312)</f>
        <v>#DIV/0!</v>
      </c>
      <c r="BP1319" s="607" t="e">
        <f>_xlfn.STDEV.P(BP1293:BP1312)</f>
        <v>#DIV/0!</v>
      </c>
      <c r="BQ1319" s="265"/>
      <c r="BR1319" s="607" t="e">
        <f>_xlfn.STDEV.P(BR1293:BR1312)</f>
        <v>#DIV/0!</v>
      </c>
      <c r="BS1319" s="607" t="e">
        <f>_xlfn.STDEV.P(BS1293:BS1312)</f>
        <v>#DIV/0!</v>
      </c>
      <c r="BT1319" s="265"/>
      <c r="BU1319" s="607" t="e">
        <f>_xlfn.STDEV.P(BU1293:BU1312)</f>
        <v>#DIV/0!</v>
      </c>
      <c r="BV1319" s="607" t="e">
        <f>_xlfn.STDEV.P(BV1293:BV1312)</f>
        <v>#DIV/0!</v>
      </c>
      <c r="BW1319" s="5"/>
      <c r="BX1319" s="481"/>
    </row>
    <row r="1320" spans="1:76" s="2" customFormat="1" ht="14">
      <c r="B1320" s="5"/>
      <c r="C1320" s="172"/>
      <c r="D1320" s="843"/>
      <c r="E1320" s="844"/>
      <c r="F1320" s="844"/>
      <c r="G1320" s="844"/>
      <c r="H1320" s="844"/>
      <c r="I1320" s="844"/>
      <c r="J1320" s="845"/>
      <c r="K1320" s="174"/>
      <c r="L1320" s="174"/>
      <c r="M1320" s="174"/>
      <c r="N1320" s="174"/>
      <c r="O1320" s="174"/>
      <c r="P1320" s="174"/>
      <c r="Q1320" s="174"/>
      <c r="R1320" s="234" t="s">
        <v>137</v>
      </c>
      <c r="S1320" s="165"/>
      <c r="T1320" s="174"/>
      <c r="U1320" s="189"/>
      <c r="V1320" s="190"/>
      <c r="W1320" s="191"/>
      <c r="Y1320" s="526"/>
      <c r="Z1320" s="5"/>
      <c r="AA1320" s="5"/>
      <c r="AB1320" s="5"/>
      <c r="AC1320" s="5"/>
      <c r="AD1320" s="5"/>
      <c r="AE1320" s="5"/>
      <c r="AF1320" s="5"/>
      <c r="AG1320" s="5"/>
      <c r="AH1320" s="5"/>
      <c r="AI1320" s="5"/>
      <c r="AJ1320" s="5"/>
      <c r="AK1320" s="5"/>
      <c r="AL1320" s="5"/>
      <c r="AM1320" s="5"/>
      <c r="AN1320" s="5"/>
      <c r="AO1320" s="481"/>
      <c r="AP1320" s="265"/>
      <c r="AQ1320" s="265"/>
      <c r="AR1320" s="265"/>
      <c r="AS1320" s="611" t="s">
        <v>98</v>
      </c>
      <c r="AT1320" s="612">
        <f>COUNTIF(AT1293:AT1312,"&gt;0")</f>
        <v>0</v>
      </c>
      <c r="AU1320" s="612">
        <f>COUNTIF(AU1293:AU1312,"&gt;0")</f>
        <v>0</v>
      </c>
      <c r="AV1320" s="611"/>
      <c r="AW1320" s="612">
        <f>COUNTIF(AW1293:AW1312,"&gt;0")</f>
        <v>0</v>
      </c>
      <c r="AX1320" s="612">
        <f>COUNTIF(AX1293:AX1312,"&gt;0")</f>
        <v>0</v>
      </c>
      <c r="AY1320" s="265"/>
      <c r="AZ1320" s="612">
        <f>COUNTIF(AZ1293:AZ1312,"&gt;0")</f>
        <v>0</v>
      </c>
      <c r="BA1320" s="612">
        <f>COUNTIF(BA1293:BA1312,"&gt;0")</f>
        <v>0</v>
      </c>
      <c r="BB1320" s="265"/>
      <c r="BC1320" s="612">
        <f>COUNTIF(BC1293:BC1312,"&gt;0")</f>
        <v>0</v>
      </c>
      <c r="BD1320" s="612">
        <f>COUNTIF(BD1293:BD1312,"&gt;0")</f>
        <v>0</v>
      </c>
      <c r="BE1320" s="265"/>
      <c r="BF1320" s="612">
        <f>COUNTIF(BF1293:BF1312,"&gt;0")</f>
        <v>0</v>
      </c>
      <c r="BG1320" s="612">
        <f>COUNTIF(BG1293:BG1312,"&gt;0")</f>
        <v>0</v>
      </c>
      <c r="BH1320" s="265"/>
      <c r="BI1320" s="612">
        <f>COUNTIF(BI1293:BI1312,"&gt;0")</f>
        <v>0</v>
      </c>
      <c r="BJ1320" s="612">
        <f>COUNTIF(BJ1293:BJ1312,"&gt;0")</f>
        <v>0</v>
      </c>
      <c r="BK1320" s="265"/>
      <c r="BL1320" s="612">
        <f>COUNTIF(BL1293:BL1312,"&gt;0")</f>
        <v>0</v>
      </c>
      <c r="BM1320" s="612">
        <f>COUNTIF(BM1293:BM1312,"&gt;0")</f>
        <v>0</v>
      </c>
      <c r="BN1320" s="265"/>
      <c r="BO1320" s="612">
        <f>COUNTIF(BO1293:BO1312,"&gt;0")</f>
        <v>0</v>
      </c>
      <c r="BP1320" s="612">
        <f>COUNTIF(BP1293:BP1312,"&gt;0")</f>
        <v>0</v>
      </c>
      <c r="BQ1320" s="265"/>
      <c r="BR1320" s="612">
        <f>COUNTIF(BR1293:BR1312,"&gt;0")</f>
        <v>0</v>
      </c>
      <c r="BS1320" s="612">
        <f>COUNTIF(BS1293:BS1312,"&gt;0")</f>
        <v>0</v>
      </c>
      <c r="BT1320" s="265"/>
      <c r="BU1320" s="612">
        <f>COUNTIF(BU1293:BU1312,"&gt;0")</f>
        <v>0</v>
      </c>
      <c r="BV1320" s="612">
        <f>COUNTIF(BV1293:BV1312,"&gt;0")</f>
        <v>0</v>
      </c>
      <c r="BW1320" s="5"/>
      <c r="BX1320" s="481"/>
    </row>
    <row r="1321" spans="1:76" s="2" customFormat="1" ht="14">
      <c r="B1321" s="5"/>
      <c r="C1321" s="172"/>
      <c r="D1321" s="843"/>
      <c r="E1321" s="844"/>
      <c r="F1321" s="844"/>
      <c r="G1321" s="844"/>
      <c r="H1321" s="844"/>
      <c r="I1321" s="844"/>
      <c r="J1321" s="845"/>
      <c r="K1321" s="174"/>
      <c r="L1321" s="174"/>
      <c r="M1321" s="174"/>
      <c r="N1321" s="174"/>
      <c r="O1321" s="174"/>
      <c r="P1321" s="174"/>
      <c r="Q1321" s="174"/>
      <c r="R1321" s="192" t="s">
        <v>36</v>
      </c>
      <c r="S1321" s="165"/>
      <c r="T1321" s="174"/>
      <c r="U1321" s="189"/>
      <c r="V1321" s="190"/>
      <c r="W1321" s="191"/>
      <c r="Y1321" s="526"/>
      <c r="Z1321" s="5"/>
      <c r="AA1321" s="5"/>
      <c r="AB1321" s="5"/>
      <c r="AC1321" s="5"/>
      <c r="AD1321" s="5"/>
      <c r="AE1321" s="5"/>
      <c r="AF1321" s="5"/>
      <c r="AG1321" s="5"/>
      <c r="AH1321" s="5"/>
      <c r="AI1321" s="5"/>
      <c r="AJ1321" s="5"/>
      <c r="AK1321" s="5"/>
      <c r="AL1321" s="5"/>
      <c r="AM1321" s="5"/>
      <c r="AN1321" s="5"/>
      <c r="AO1321" s="481"/>
      <c r="AP1321" s="5"/>
      <c r="AQ1321" s="5"/>
      <c r="AR1321" s="5"/>
      <c r="AS1321" s="310"/>
      <c r="AT1321" s="310"/>
      <c r="AU1321" s="310"/>
      <c r="AV1321" s="310"/>
      <c r="AW1321" s="5"/>
      <c r="AX1321" s="5"/>
      <c r="AY1321" s="5"/>
      <c r="AZ1321" s="5"/>
      <c r="BA1321" s="5"/>
      <c r="BB1321" s="5"/>
      <c r="BC1321" s="5"/>
      <c r="BD1321" s="5"/>
      <c r="BE1321" s="5"/>
      <c r="BF1321" s="5"/>
      <c r="BG1321" s="5"/>
      <c r="BH1321" s="5"/>
      <c r="BI1321" s="5"/>
      <c r="BJ1321" s="5"/>
      <c r="BK1321" s="5"/>
      <c r="BL1321" s="5"/>
      <c r="BM1321" s="5"/>
      <c r="BN1321" s="5"/>
      <c r="BO1321" s="5"/>
      <c r="BP1321" s="5"/>
      <c r="BQ1321" s="5"/>
      <c r="BR1321" s="5"/>
      <c r="BS1321" s="5"/>
      <c r="BT1321" s="5"/>
      <c r="BU1321" s="5"/>
      <c r="BV1321" s="5"/>
      <c r="BW1321" s="5"/>
      <c r="BX1321" s="481"/>
    </row>
    <row r="1322" spans="1:76" s="2" customFormat="1" ht="14">
      <c r="B1322" s="5"/>
      <c r="C1322" s="172"/>
      <c r="D1322" s="843"/>
      <c r="E1322" s="844"/>
      <c r="F1322" s="844"/>
      <c r="G1322" s="844"/>
      <c r="H1322" s="844"/>
      <c r="I1322" s="844"/>
      <c r="J1322" s="845"/>
      <c r="K1322" s="174"/>
      <c r="L1322" s="174"/>
      <c r="M1322" s="174"/>
      <c r="N1322" s="174"/>
      <c r="O1322" s="174"/>
      <c r="P1322" s="174"/>
      <c r="Q1322" s="174"/>
      <c r="R1322" s="174"/>
      <c r="S1322" s="165"/>
      <c r="T1322" s="174"/>
      <c r="U1322" s="193"/>
      <c r="V1322" s="194"/>
      <c r="W1322" s="195"/>
      <c r="Y1322" s="526"/>
      <c r="Z1322" s="5"/>
      <c r="AA1322" s="5"/>
      <c r="AB1322" s="5"/>
      <c r="AC1322" s="5"/>
      <c r="AD1322" s="5"/>
      <c r="AE1322" s="5"/>
      <c r="AF1322" s="5"/>
      <c r="AG1322" s="5"/>
      <c r="AH1322" s="5"/>
      <c r="AI1322" s="5"/>
      <c r="AJ1322" s="5"/>
      <c r="AK1322" s="5"/>
      <c r="AL1322" s="5"/>
      <c r="AM1322" s="5"/>
      <c r="AN1322" s="5"/>
      <c r="AO1322" s="481"/>
      <c r="AP1322" s="5"/>
      <c r="AQ1322" s="5"/>
      <c r="AR1322" s="5"/>
      <c r="AS1322" s="310"/>
      <c r="AT1322" s="310"/>
      <c r="AU1322" s="310"/>
      <c r="AV1322" s="310"/>
      <c r="AW1322" s="5"/>
      <c r="AX1322" s="5"/>
      <c r="AY1322" s="5"/>
      <c r="AZ1322" s="5"/>
      <c r="BA1322" s="5"/>
      <c r="BB1322" s="5"/>
      <c r="BC1322" s="5"/>
      <c r="BD1322" s="5"/>
      <c r="BE1322" s="5"/>
      <c r="BF1322" s="5"/>
      <c r="BG1322" s="5"/>
      <c r="BH1322" s="5"/>
      <c r="BI1322" s="5"/>
      <c r="BJ1322" s="5"/>
      <c r="BK1322" s="5"/>
      <c r="BL1322" s="5"/>
      <c r="BM1322" s="5"/>
      <c r="BN1322" s="5"/>
      <c r="BO1322" s="5"/>
      <c r="BP1322" s="5"/>
      <c r="BQ1322" s="5"/>
      <c r="BR1322" s="5"/>
      <c r="BS1322" s="5"/>
      <c r="BT1322" s="5"/>
      <c r="BU1322" s="5"/>
      <c r="BV1322" s="5"/>
      <c r="BW1322" s="5"/>
      <c r="BX1322" s="481"/>
    </row>
    <row r="1323" spans="1:76" s="2" customFormat="1" ht="18">
      <c r="A1323" s="182" t="str">
        <f ca="1">HYPERLINK("#"&amp;"'"&amp;A$1&amp;"'!a1","Back to top")</f>
        <v>Back to top</v>
      </c>
      <c r="B1323" s="304"/>
      <c r="C1323" s="174"/>
      <c r="D1323" s="846"/>
      <c r="E1323" s="847"/>
      <c r="F1323" s="847"/>
      <c r="G1323" s="847"/>
      <c r="H1323" s="847"/>
      <c r="I1323" s="847"/>
      <c r="J1323" s="848"/>
      <c r="S1323" s="83"/>
      <c r="T1323" s="174"/>
      <c r="U1323" s="174"/>
      <c r="V1323" s="174"/>
      <c r="W1323" s="174"/>
      <c r="Y1323" s="526"/>
      <c r="Z1323" s="5"/>
      <c r="AA1323" s="5"/>
      <c r="AB1323" s="5"/>
      <c r="AC1323" s="5"/>
      <c r="AD1323" s="5"/>
      <c r="AE1323" s="5"/>
      <c r="AF1323" s="5"/>
      <c r="AG1323" s="5"/>
      <c r="AH1323" s="5"/>
      <c r="AI1323" s="5"/>
      <c r="AJ1323" s="5"/>
      <c r="AK1323" s="5"/>
      <c r="AL1323" s="5"/>
      <c r="AM1323" s="5"/>
      <c r="AN1323" s="5"/>
      <c r="AO1323" s="615"/>
      <c r="AP1323" s="627"/>
      <c r="AQ1323" s="627"/>
      <c r="AR1323" s="626"/>
      <c r="AS1323" s="626"/>
      <c r="AT1323" s="626"/>
      <c r="AU1323" s="626"/>
      <c r="AV1323" s="626"/>
      <c r="AW1323" s="626"/>
      <c r="AX1323" s="626"/>
      <c r="AY1323" s="626"/>
      <c r="AZ1323" s="626"/>
      <c r="BA1323" s="626"/>
      <c r="BB1323" s="626"/>
      <c r="BC1323" s="626"/>
      <c r="BD1323" s="626"/>
      <c r="BE1323" s="626"/>
      <c r="BF1323" s="626"/>
      <c r="BG1323" s="626"/>
      <c r="BH1323" s="626"/>
      <c r="BI1323" s="626"/>
      <c r="BJ1323" s="626"/>
      <c r="BK1323" s="626"/>
      <c r="BL1323" s="626"/>
      <c r="BM1323" s="626"/>
      <c r="BN1323" s="626"/>
      <c r="BO1323" s="626"/>
      <c r="BP1323" s="626"/>
      <c r="BQ1323" s="626"/>
      <c r="BR1323" s="626"/>
      <c r="BS1323" s="626"/>
      <c r="BT1323" s="626"/>
      <c r="BU1323" s="626"/>
      <c r="BV1323" s="626"/>
      <c r="BW1323" s="626"/>
      <c r="BX1323" s="615"/>
    </row>
    <row r="1324" spans="1:76" s="2" customFormat="1" ht="14">
      <c r="B1324" s="5"/>
      <c r="S1324" s="83"/>
      <c r="T1324" s="83"/>
      <c r="U1324" s="83"/>
      <c r="Y1324" s="526"/>
      <c r="Z1324" s="5"/>
      <c r="AA1324" s="5"/>
      <c r="AB1324" s="5"/>
      <c r="AC1324" s="5"/>
      <c r="AD1324" s="5"/>
      <c r="AE1324" s="5"/>
      <c r="AF1324" s="5"/>
      <c r="AG1324" s="5"/>
      <c r="AH1324" s="5"/>
      <c r="AI1324" s="5"/>
      <c r="AJ1324" s="5"/>
      <c r="AK1324" s="5"/>
      <c r="AL1324" s="5"/>
      <c r="AM1324" s="5"/>
      <c r="AN1324" s="5"/>
      <c r="AO1324" s="481"/>
      <c r="AP1324" s="310"/>
      <c r="AQ1324" s="310"/>
      <c r="AR1324" s="310"/>
      <c r="AS1324" s="310"/>
      <c r="AT1324" s="310"/>
      <c r="AU1324" s="310"/>
      <c r="AV1324" s="310"/>
      <c r="AW1324" s="310"/>
      <c r="AX1324" s="310"/>
      <c r="AY1324" s="310"/>
      <c r="AZ1324" s="310"/>
      <c r="BA1324" s="310"/>
      <c r="BB1324" s="310"/>
      <c r="BC1324" s="310"/>
      <c r="BD1324" s="310"/>
      <c r="BE1324" s="310"/>
      <c r="BF1324" s="310"/>
      <c r="BG1324" s="310"/>
      <c r="BH1324" s="310"/>
      <c r="BI1324" s="310"/>
      <c r="BJ1324" s="310"/>
      <c r="BK1324" s="310"/>
      <c r="BL1324" s="310"/>
      <c r="BM1324" s="310"/>
      <c r="BN1324" s="310"/>
      <c r="BO1324" s="310"/>
      <c r="BP1324" s="310"/>
      <c r="BQ1324" s="310"/>
      <c r="BR1324" s="310"/>
      <c r="BS1324" s="310"/>
      <c r="BT1324" s="310"/>
      <c r="BU1324" s="310"/>
      <c r="BV1324" s="310"/>
      <c r="BW1324" s="310"/>
      <c r="BX1324" s="481"/>
    </row>
    <row r="1325" spans="1:76" s="2" customFormat="1" ht="14">
      <c r="B1325" s="5"/>
      <c r="S1325" s="83"/>
      <c r="T1325" s="83"/>
      <c r="U1325" s="83"/>
      <c r="Y1325" s="526"/>
      <c r="Z1325" s="5"/>
      <c r="AA1325" s="5"/>
      <c r="AB1325" s="5"/>
      <c r="AC1325" s="5"/>
      <c r="AD1325" s="5"/>
      <c r="AE1325" s="5"/>
      <c r="AF1325" s="5"/>
      <c r="AG1325" s="5"/>
      <c r="AH1325" s="5"/>
      <c r="AI1325" s="5"/>
      <c r="AJ1325" s="5"/>
      <c r="AK1325" s="5"/>
      <c r="AL1325" s="5"/>
      <c r="AM1325" s="5"/>
      <c r="AN1325" s="5"/>
      <c r="AO1325" s="481"/>
      <c r="AP1325" s="310"/>
      <c r="AQ1325" s="310"/>
      <c r="AR1325" s="310"/>
      <c r="AS1325" s="310"/>
      <c r="AT1325" s="310"/>
      <c r="AU1325" s="310"/>
      <c r="AV1325" s="310"/>
      <c r="AW1325" s="310"/>
      <c r="AX1325" s="310"/>
      <c r="AY1325" s="310"/>
      <c r="AZ1325" s="310"/>
      <c r="BA1325" s="310"/>
      <c r="BB1325" s="310"/>
      <c r="BC1325" s="310"/>
      <c r="BD1325" s="310"/>
      <c r="BE1325" s="310"/>
      <c r="BF1325" s="310"/>
      <c r="BG1325" s="310"/>
      <c r="BH1325" s="310"/>
      <c r="BI1325" s="310"/>
      <c r="BJ1325" s="310"/>
      <c r="BK1325" s="310"/>
      <c r="BL1325" s="310"/>
      <c r="BM1325" s="310"/>
      <c r="BN1325" s="310"/>
      <c r="BO1325" s="310"/>
      <c r="BP1325" s="310"/>
      <c r="BQ1325" s="310"/>
      <c r="BR1325" s="310"/>
      <c r="BS1325" s="310"/>
      <c r="BT1325" s="310"/>
      <c r="BU1325" s="310"/>
      <c r="BV1325" s="310"/>
      <c r="BW1325" s="310"/>
      <c r="BX1325" s="481"/>
    </row>
    <row r="1326" spans="1:76" s="2" customFormat="1" ht="14">
      <c r="B1326" s="5"/>
      <c r="S1326" s="83"/>
      <c r="T1326" s="83"/>
      <c r="U1326" s="83"/>
      <c r="Y1326" s="526"/>
      <c r="Z1326" s="5"/>
      <c r="AA1326" s="5"/>
      <c r="AB1326" s="5"/>
      <c r="AC1326" s="5"/>
      <c r="AD1326" s="5"/>
      <c r="AE1326" s="5"/>
      <c r="AF1326" s="5"/>
      <c r="AG1326" s="5"/>
      <c r="AH1326" s="5"/>
      <c r="AI1326" s="5"/>
      <c r="AJ1326" s="5"/>
      <c r="AK1326" s="5"/>
      <c r="AL1326" s="5"/>
      <c r="AM1326" s="5"/>
      <c r="AN1326" s="5"/>
      <c r="AO1326" s="481"/>
      <c r="AP1326" s="310"/>
      <c r="AQ1326" s="310"/>
      <c r="AR1326" s="310"/>
      <c r="AS1326" s="310"/>
      <c r="AT1326" s="310"/>
      <c r="AU1326" s="310"/>
      <c r="AV1326" s="310"/>
      <c r="AW1326" s="310"/>
      <c r="AX1326" s="310"/>
      <c r="AY1326" s="310"/>
      <c r="AZ1326" s="310"/>
      <c r="BA1326" s="310"/>
      <c r="BB1326" s="310"/>
      <c r="BC1326" s="310"/>
      <c r="BD1326" s="310"/>
      <c r="BE1326" s="310"/>
      <c r="BF1326" s="310"/>
      <c r="BG1326" s="310"/>
      <c r="BH1326" s="310"/>
      <c r="BI1326" s="310"/>
      <c r="BJ1326" s="310"/>
      <c r="BK1326" s="310"/>
      <c r="BL1326" s="310"/>
      <c r="BM1326" s="310"/>
      <c r="BN1326" s="310"/>
      <c r="BO1326" s="310"/>
      <c r="BP1326" s="310"/>
      <c r="BQ1326" s="310"/>
      <c r="BR1326" s="310"/>
      <c r="BS1326" s="310"/>
      <c r="BT1326" s="310"/>
      <c r="BU1326" s="310"/>
      <c r="BV1326" s="310"/>
      <c r="BW1326" s="310"/>
      <c r="BX1326" s="481"/>
    </row>
    <row r="1327" spans="1:76" s="2" customFormat="1" ht="14">
      <c r="B1327" s="5"/>
      <c r="S1327" s="83"/>
      <c r="T1327" s="83"/>
      <c r="U1327" s="83"/>
      <c r="V1327" s="83"/>
      <c r="Y1327" s="526"/>
      <c r="Z1327" s="5"/>
      <c r="AA1327" s="5"/>
      <c r="AB1327" s="5"/>
      <c r="AC1327" s="5"/>
      <c r="AD1327" s="5"/>
      <c r="AE1327" s="5"/>
      <c r="AF1327" s="5"/>
      <c r="AG1327" s="5"/>
      <c r="AH1327" s="5"/>
      <c r="AI1327" s="5"/>
      <c r="AJ1327" s="5"/>
      <c r="AK1327" s="5"/>
      <c r="AL1327" s="5"/>
      <c r="AM1327" s="5"/>
      <c r="AN1327" s="5"/>
      <c r="AO1327" s="481"/>
      <c r="AP1327" s="310"/>
      <c r="AQ1327" s="310"/>
      <c r="AR1327" s="310"/>
      <c r="AS1327" s="310"/>
      <c r="AT1327" s="310"/>
      <c r="AU1327" s="310"/>
      <c r="AV1327" s="310"/>
      <c r="AW1327" s="310"/>
      <c r="AX1327" s="310"/>
      <c r="AY1327" s="310"/>
      <c r="AZ1327" s="310"/>
      <c r="BA1327" s="310"/>
      <c r="BB1327" s="310"/>
      <c r="BC1327" s="310"/>
      <c r="BD1327" s="310"/>
      <c r="BE1327" s="310"/>
      <c r="BF1327" s="310"/>
      <c r="BG1327" s="310"/>
      <c r="BH1327" s="310"/>
      <c r="BI1327" s="310"/>
      <c r="BJ1327" s="310"/>
      <c r="BK1327" s="310"/>
      <c r="BL1327" s="310"/>
      <c r="BM1327" s="310"/>
      <c r="BN1327" s="310"/>
      <c r="BO1327" s="310"/>
      <c r="BP1327" s="310"/>
      <c r="BQ1327" s="310"/>
      <c r="BR1327" s="310"/>
      <c r="BS1327" s="310"/>
      <c r="BT1327" s="310"/>
      <c r="BU1327" s="310"/>
      <c r="BV1327" s="310"/>
      <c r="BW1327" s="310"/>
      <c r="BX1327" s="481"/>
    </row>
    <row r="1328" spans="1:76" s="22" customFormat="1" ht="18">
      <c r="A1328" s="138">
        <f>1+A1290</f>
        <v>37</v>
      </c>
      <c r="B1328" s="298"/>
      <c r="C1328" s="139" t="str">
        <f>'Variable Meta-analysis-DD'!C1512</f>
        <v>VARIABLE</v>
      </c>
      <c r="D1328" s="196"/>
      <c r="E1328" s="196"/>
      <c r="F1328" s="196"/>
      <c r="G1328" s="196"/>
      <c r="J1328" s="196"/>
      <c r="K1328" s="196"/>
      <c r="L1328" s="140"/>
      <c r="M1328" s="140"/>
      <c r="N1328" s="140"/>
      <c r="R1328" s="839" t="s">
        <v>154</v>
      </c>
      <c r="S1328" s="839"/>
      <c r="T1328" s="839"/>
      <c r="U1328" s="839"/>
      <c r="Y1328" s="585"/>
      <c r="Z1328" s="416"/>
      <c r="AA1328" s="416"/>
      <c r="AB1328" s="416"/>
      <c r="AC1328" s="416"/>
      <c r="AD1328" s="416"/>
      <c r="AE1328" s="416"/>
      <c r="AF1328" s="416"/>
      <c r="AG1328" s="416"/>
      <c r="AH1328" s="416"/>
      <c r="AI1328" s="416"/>
      <c r="AJ1328" s="416"/>
      <c r="AK1328" s="416"/>
      <c r="AL1328" s="416"/>
      <c r="AM1328" s="416"/>
      <c r="AN1328" s="416"/>
      <c r="AO1328" s="416"/>
      <c r="AP1328" s="568">
        <f>A1328</f>
        <v>37</v>
      </c>
      <c r="AQ1328" s="568" t="str">
        <f>C1328</f>
        <v>VARIABLE</v>
      </c>
      <c r="AR1328" s="416"/>
      <c r="AS1328" s="585"/>
      <c r="AT1328" s="585"/>
      <c r="AU1328" s="585"/>
      <c r="AV1328" s="585"/>
      <c r="AW1328" s="416"/>
      <c r="AX1328" s="416"/>
      <c r="AY1328" s="416"/>
      <c r="AZ1328" s="416"/>
      <c r="BA1328" s="416"/>
      <c r="BB1328" s="416"/>
      <c r="BC1328" s="416"/>
      <c r="BD1328" s="416"/>
      <c r="BE1328" s="416"/>
      <c r="BF1328" s="416"/>
      <c r="BG1328" s="416"/>
      <c r="BH1328" s="416"/>
      <c r="BI1328" s="416"/>
      <c r="BJ1328" s="416"/>
      <c r="BK1328" s="416"/>
      <c r="BL1328" s="416"/>
      <c r="BM1328" s="416"/>
      <c r="BN1328" s="416"/>
      <c r="BO1328" s="416"/>
      <c r="BP1328" s="416"/>
      <c r="BQ1328" s="416"/>
      <c r="BR1328" s="416"/>
      <c r="BS1328" s="416"/>
      <c r="BT1328" s="416"/>
      <c r="BU1328" s="416"/>
      <c r="BV1328" s="416"/>
      <c r="BW1328" s="416"/>
      <c r="BX1328" s="416"/>
    </row>
    <row r="1329" spans="1:76" s="2" customFormat="1" ht="14">
      <c r="A1329" s="199"/>
      <c r="B1329" s="299"/>
      <c r="C1329" s="199"/>
      <c r="D1329" s="130"/>
      <c r="E1329" s="130"/>
      <c r="F1329" s="130"/>
      <c r="G1329" s="130"/>
      <c r="J1329" s="130"/>
      <c r="K1329" s="130"/>
      <c r="L1329" s="174"/>
      <c r="M1329" s="174"/>
      <c r="N1329" s="174"/>
      <c r="S1329" s="83"/>
      <c r="T1329" s="83"/>
      <c r="Y1329" s="526"/>
      <c r="Z1329" s="5"/>
      <c r="AA1329" s="5"/>
      <c r="AB1329" s="5"/>
      <c r="AC1329" s="5"/>
      <c r="AD1329" s="5"/>
      <c r="AE1329" s="5"/>
      <c r="AF1329" s="5"/>
      <c r="AG1329" s="5"/>
      <c r="AH1329" s="5"/>
      <c r="AI1329" s="5"/>
      <c r="AJ1329" s="5"/>
      <c r="AK1329" s="5"/>
      <c r="AL1329" s="5"/>
      <c r="AM1329" s="5"/>
      <c r="AN1329" s="5"/>
      <c r="AO1329" s="481"/>
      <c r="AP1329" s="269"/>
      <c r="AQ1329" s="269"/>
      <c r="AR1329" s="269"/>
      <c r="AS1329" s="269"/>
      <c r="AT1329" s="586" t="s">
        <v>230</v>
      </c>
      <c r="AU1329" s="586"/>
      <c r="AV1329" s="269"/>
      <c r="AW1329" s="586" t="s">
        <v>1</v>
      </c>
      <c r="AX1329" s="586"/>
      <c r="AY1329" s="269"/>
      <c r="AZ1329" s="586" t="s">
        <v>2</v>
      </c>
      <c r="BA1329" s="586"/>
      <c r="BB1329" s="269"/>
      <c r="BC1329" s="586" t="s">
        <v>283</v>
      </c>
      <c r="BD1329" s="586"/>
      <c r="BE1329" s="269"/>
      <c r="BF1329" s="586" t="s">
        <v>284</v>
      </c>
      <c r="BG1329" s="586"/>
      <c r="BH1329" s="269"/>
      <c r="BI1329" s="586" t="s">
        <v>3</v>
      </c>
      <c r="BJ1329" s="586"/>
      <c r="BK1329" s="269"/>
      <c r="BL1329" s="586" t="s">
        <v>4</v>
      </c>
      <c r="BM1329" s="586"/>
      <c r="BN1329" s="269"/>
      <c r="BO1329" s="586" t="s">
        <v>5</v>
      </c>
      <c r="BP1329" s="586"/>
      <c r="BQ1329" s="269"/>
      <c r="BR1329" s="586" t="s">
        <v>6</v>
      </c>
      <c r="BS1329" s="586"/>
      <c r="BT1329" s="269"/>
      <c r="BU1329" s="586" t="s">
        <v>34</v>
      </c>
      <c r="BV1329" s="586"/>
      <c r="BW1329" s="269"/>
      <c r="BX1329" s="481"/>
    </row>
    <row r="1330" spans="1:76" s="2" customFormat="1" ht="31" thickBot="1">
      <c r="A1330" s="173" t="s">
        <v>39</v>
      </c>
      <c r="B1330" s="300" t="s">
        <v>9</v>
      </c>
      <c r="C1330" s="211" t="s">
        <v>139</v>
      </c>
      <c r="D1330" s="4" t="s">
        <v>40</v>
      </c>
      <c r="E1330" s="4" t="s">
        <v>234</v>
      </c>
      <c r="F1330" s="211" t="s">
        <v>113</v>
      </c>
      <c r="G1330" s="211" t="s">
        <v>424</v>
      </c>
      <c r="H1330" s="4" t="s">
        <v>59</v>
      </c>
      <c r="I1330" s="695" t="s">
        <v>425</v>
      </c>
      <c r="J1330" s="212" t="s">
        <v>133</v>
      </c>
      <c r="K1330" s="149" t="s">
        <v>140</v>
      </c>
      <c r="L1330" s="222" t="s">
        <v>100</v>
      </c>
      <c r="M1330" s="151" t="s">
        <v>141</v>
      </c>
      <c r="N1330" s="152" t="s">
        <v>135</v>
      </c>
      <c r="O1330" s="151" t="s">
        <v>57</v>
      </c>
      <c r="P1330" s="153"/>
      <c r="Q1330" s="363" t="s">
        <v>272</v>
      </c>
      <c r="R1330" s="364" t="s">
        <v>56</v>
      </c>
      <c r="S1330" s="258" t="s">
        <v>41</v>
      </c>
      <c r="T1330" s="364" t="s">
        <v>136</v>
      </c>
      <c r="U1330" s="419" t="s">
        <v>42</v>
      </c>
      <c r="V1330" s="153"/>
      <c r="W1330" s="153"/>
      <c r="Y1330" s="526"/>
      <c r="Z1330" s="5"/>
      <c r="AA1330" s="5"/>
      <c r="AB1330" s="5"/>
      <c r="AC1330" s="5"/>
      <c r="AD1330" s="5"/>
      <c r="AE1330" s="5"/>
      <c r="AF1330" s="5"/>
      <c r="AG1330" s="5"/>
      <c r="AH1330" s="5"/>
      <c r="AI1330" s="5"/>
      <c r="AJ1330" s="5"/>
      <c r="AK1330" s="5"/>
      <c r="AL1330" s="5"/>
      <c r="AM1330" s="5"/>
      <c r="AN1330" s="5"/>
      <c r="AO1330" s="481"/>
      <c r="AP1330" s="594"/>
      <c r="AQ1330" s="594"/>
      <c r="AR1330" s="419" t="s">
        <v>131</v>
      </c>
      <c r="AS1330" s="594"/>
      <c r="AT1330" s="596" t="s">
        <v>56</v>
      </c>
      <c r="AU1330" s="258" t="s">
        <v>41</v>
      </c>
      <c r="AV1330" s="594"/>
      <c r="AW1330" s="596" t="s">
        <v>56</v>
      </c>
      <c r="AX1330" s="258" t="s">
        <v>41</v>
      </c>
      <c r="AY1330" s="594"/>
      <c r="AZ1330" s="596" t="s">
        <v>56</v>
      </c>
      <c r="BA1330" s="258" t="s">
        <v>41</v>
      </c>
      <c r="BB1330" s="594"/>
      <c r="BC1330" s="596" t="s">
        <v>56</v>
      </c>
      <c r="BD1330" s="258" t="s">
        <v>41</v>
      </c>
      <c r="BE1330" s="594"/>
      <c r="BF1330" s="596" t="s">
        <v>56</v>
      </c>
      <c r="BG1330" s="258" t="s">
        <v>41</v>
      </c>
      <c r="BH1330" s="594"/>
      <c r="BI1330" s="596" t="s">
        <v>56</v>
      </c>
      <c r="BJ1330" s="258" t="s">
        <v>41</v>
      </c>
      <c r="BK1330" s="594"/>
      <c r="BL1330" s="596" t="s">
        <v>56</v>
      </c>
      <c r="BM1330" s="258" t="s">
        <v>41</v>
      </c>
      <c r="BN1330" s="594"/>
      <c r="BO1330" s="596" t="s">
        <v>56</v>
      </c>
      <c r="BP1330" s="258" t="s">
        <v>41</v>
      </c>
      <c r="BQ1330" s="594"/>
      <c r="BR1330" s="596" t="s">
        <v>56</v>
      </c>
      <c r="BS1330" s="258" t="s">
        <v>41</v>
      </c>
      <c r="BT1330" s="594"/>
      <c r="BU1330" s="596" t="s">
        <v>56</v>
      </c>
      <c r="BV1330" s="258" t="s">
        <v>41</v>
      </c>
      <c r="BW1330" s="594"/>
      <c r="BX1330" s="481"/>
    </row>
    <row r="1331" spans="1:76" s="2" customFormat="1" ht="14">
      <c r="A1331" s="159">
        <v>1</v>
      </c>
      <c r="B1331" s="301" t="str">
        <f>CONCATENATE(E1331,": ",C1331)</f>
        <v xml:space="preserve">: </v>
      </c>
      <c r="C1331" s="160"/>
      <c r="D1331" s="160"/>
      <c r="E1331" s="160"/>
      <c r="F1331" s="160"/>
      <c r="G1331" s="161"/>
      <c r="H1331" s="162"/>
      <c r="I1331" s="162"/>
      <c r="J1331" s="163"/>
      <c r="K1331" s="164"/>
      <c r="L1331" s="170"/>
      <c r="M1331" s="664"/>
      <c r="N1331" s="163"/>
      <c r="O1331" s="163"/>
      <c r="P1331" s="165"/>
      <c r="Q1331" s="365"/>
      <c r="R1331" s="259" t="str">
        <f>IF(Q1331="Y","",IF(AND(L1331="",J1331=""),"",IF(L1331="",J1331,L1331)))</f>
        <v/>
      </c>
      <c r="S1331" s="260" t="str">
        <f>IF(R1331="","",IF(R1359="Y",T1331,IF(R1331&gt;=R1351-$AA$35*R1355,IF(R1331&lt;=R1351+$AA$35*R1355,R1331,""),"")))</f>
        <v/>
      </c>
      <c r="T1331" s="259" t="str">
        <f>IF(Q1331="Y","",IF(AND(L1331="",J1331=""),"",IF(L1331="",J1331*N1331,L1331*N1331)))</f>
        <v/>
      </c>
      <c r="U1331" s="259" t="str">
        <f t="shared" ref="U1331:U1350" si="537">IF(AND(M1331="",K1331=""),"",IF(M1331="",K1331,M1331))</f>
        <v/>
      </c>
      <c r="V1331" s="39"/>
      <c r="W1331" s="39"/>
      <c r="Y1331" s="526"/>
      <c r="Z1331" s="5"/>
      <c r="AA1331" s="5"/>
      <c r="AB1331" s="5"/>
      <c r="AC1331" s="5"/>
      <c r="AD1331" s="5"/>
      <c r="AE1331" s="5"/>
      <c r="AF1331" s="5"/>
      <c r="AG1331" s="5"/>
      <c r="AH1331" s="5"/>
      <c r="AI1331" s="5"/>
      <c r="AJ1331" s="5"/>
      <c r="AK1331" s="5"/>
      <c r="AL1331" s="5"/>
      <c r="AM1331" s="5"/>
      <c r="AN1331" s="5"/>
      <c r="AO1331" s="481"/>
      <c r="AP1331" s="269"/>
      <c r="AQ1331" s="269"/>
      <c r="AR1331" s="597" t="str">
        <f>$U1331</f>
        <v/>
      </c>
      <c r="AS1331" s="269"/>
      <c r="AT1331" s="598" t="str">
        <f>IF($E1331=$AT$47,R1331,"")</f>
        <v/>
      </c>
      <c r="AU1331" s="598" t="str">
        <f>IF($E1331=$AT$47,S1331,"")</f>
        <v/>
      </c>
      <c r="AV1331" s="269"/>
      <c r="AW1331" s="598" t="str">
        <f t="shared" ref="AW1331:AX1350" si="538">IF($E1331=$AW$83,R1331,"")</f>
        <v/>
      </c>
      <c r="AX1331" s="598" t="str">
        <f t="shared" si="538"/>
        <v/>
      </c>
      <c r="AY1331" s="269"/>
      <c r="AZ1331" s="598" t="str">
        <f t="shared" ref="AZ1331:BA1350" si="539">IF($E1331=$AZ$83,R1331,"")</f>
        <v/>
      </c>
      <c r="BA1331" s="598" t="str">
        <f t="shared" si="539"/>
        <v/>
      </c>
      <c r="BB1331" s="269"/>
      <c r="BC1331" s="598" t="str">
        <f t="shared" ref="BC1331:BD1350" si="540">IF($E1331=$BC$83,R1331,"")</f>
        <v/>
      </c>
      <c r="BD1331" s="598" t="str">
        <f t="shared" si="540"/>
        <v/>
      </c>
      <c r="BE1331" s="269"/>
      <c r="BF1331" s="598" t="str">
        <f t="shared" ref="BF1331:BG1350" si="541">IF($E1331=$BF$83,R1331,"")</f>
        <v/>
      </c>
      <c r="BG1331" s="598" t="str">
        <f t="shared" si="541"/>
        <v/>
      </c>
      <c r="BH1331" s="269"/>
      <c r="BI1331" s="598" t="str">
        <f t="shared" ref="BI1331:BJ1350" si="542">IF($E1331=$BI$83,R1331,"")</f>
        <v/>
      </c>
      <c r="BJ1331" s="598" t="str">
        <f t="shared" si="542"/>
        <v/>
      </c>
      <c r="BK1331" s="269"/>
      <c r="BL1331" s="598" t="str">
        <f t="shared" ref="BL1331:BM1350" si="543">IF($E1331=$BL$83,R1331,"")</f>
        <v/>
      </c>
      <c r="BM1331" s="598" t="str">
        <f t="shared" si="543"/>
        <v/>
      </c>
      <c r="BN1331" s="269"/>
      <c r="BO1331" s="598" t="str">
        <f t="shared" ref="BO1331:BP1350" si="544">IF($E1331=$BO$83,R1331,"")</f>
        <v/>
      </c>
      <c r="BP1331" s="598" t="str">
        <f t="shared" si="544"/>
        <v/>
      </c>
      <c r="BQ1331" s="269"/>
      <c r="BR1331" s="598" t="str">
        <f t="shared" ref="BR1331:BS1350" si="545">IF($E1331=$BR$83,R1331,"")</f>
        <v/>
      </c>
      <c r="BS1331" s="598" t="str">
        <f t="shared" si="545"/>
        <v/>
      </c>
      <c r="BT1331" s="269"/>
      <c r="BU1331" s="598" t="str">
        <f t="shared" ref="BU1331:BV1350" si="546">IF($E1331=$BU$83,R1331,"")</f>
        <v/>
      </c>
      <c r="BV1331" s="598" t="str">
        <f t="shared" si="546"/>
        <v/>
      </c>
      <c r="BW1331" s="269"/>
      <c r="BX1331" s="481"/>
    </row>
    <row r="1332" spans="1:76" s="2" customFormat="1" ht="14">
      <c r="A1332" s="159">
        <v>2</v>
      </c>
      <c r="B1332" s="301" t="str">
        <f>CONCATENATE(E1332,": ",C1332)</f>
        <v xml:space="preserve">: </v>
      </c>
      <c r="C1332" s="160"/>
      <c r="D1332" s="160"/>
      <c r="E1332" s="160"/>
      <c r="F1332" s="160"/>
      <c r="G1332" s="161"/>
      <c r="H1332" s="162"/>
      <c r="I1332" s="162"/>
      <c r="J1332" s="163"/>
      <c r="K1332" s="163"/>
      <c r="L1332" s="170"/>
      <c r="M1332" s="664"/>
      <c r="N1332" s="163"/>
      <c r="O1332" s="163"/>
      <c r="P1332" s="165"/>
      <c r="Q1332" s="365"/>
      <c r="R1332" s="259" t="str">
        <f t="shared" ref="R1332:R1350" si="547">IF(Q1332="Y","",IF(AND(L1332="",J1332=""),"",IF(L1332="",J1332,L1332)))</f>
        <v/>
      </c>
      <c r="S1332" s="260" t="str">
        <f>IF(R1332="","",IF(R1359="Y",T1332,IF(R1332&gt;=R1351-$AA$35*R1355,IF(R1332&lt;=R1351+$AA$35*R1355,R1332,""),"")))</f>
        <v/>
      </c>
      <c r="T1332" s="259" t="str">
        <f t="shared" ref="T1332:T1350" si="548">IF(Q1332="Y","",IF(AND(L1332="",J1332=""),"",IF(L1332="",J1332*N1332,L1332*N1332)))</f>
        <v/>
      </c>
      <c r="U1332" s="259" t="str">
        <f t="shared" si="537"/>
        <v/>
      </c>
      <c r="V1332" s="39"/>
      <c r="W1332" s="39"/>
      <c r="Y1332" s="526"/>
      <c r="Z1332" s="5"/>
      <c r="AA1332" s="5"/>
      <c r="AB1332" s="5"/>
      <c r="AC1332" s="5"/>
      <c r="AD1332" s="5"/>
      <c r="AE1332" s="5"/>
      <c r="AF1332" s="5"/>
      <c r="AG1332" s="5"/>
      <c r="AH1332" s="5"/>
      <c r="AI1332" s="5"/>
      <c r="AJ1332" s="5"/>
      <c r="AK1332" s="5"/>
      <c r="AL1332" s="5"/>
      <c r="AM1332" s="5"/>
      <c r="AN1332" s="5"/>
      <c r="AO1332" s="481"/>
      <c r="AP1332" s="269"/>
      <c r="AQ1332" s="269"/>
      <c r="AR1332" s="600"/>
      <c r="AS1332" s="269"/>
      <c r="AT1332" s="598" t="str">
        <f t="shared" ref="AT1332:AU1350" si="549">IF($E1332=$AT$47,R1332,"")</f>
        <v/>
      </c>
      <c r="AU1332" s="598" t="str">
        <f t="shared" si="549"/>
        <v/>
      </c>
      <c r="AV1332" s="269"/>
      <c r="AW1332" s="598" t="str">
        <f t="shared" si="538"/>
        <v/>
      </c>
      <c r="AX1332" s="598" t="str">
        <f t="shared" si="538"/>
        <v/>
      </c>
      <c r="AY1332" s="269"/>
      <c r="AZ1332" s="598" t="str">
        <f t="shared" si="539"/>
        <v/>
      </c>
      <c r="BA1332" s="598" t="str">
        <f t="shared" si="539"/>
        <v/>
      </c>
      <c r="BB1332" s="269"/>
      <c r="BC1332" s="598" t="str">
        <f t="shared" si="540"/>
        <v/>
      </c>
      <c r="BD1332" s="598" t="str">
        <f t="shared" si="540"/>
        <v/>
      </c>
      <c r="BE1332" s="269"/>
      <c r="BF1332" s="598" t="str">
        <f t="shared" si="541"/>
        <v/>
      </c>
      <c r="BG1332" s="598" t="str">
        <f t="shared" si="541"/>
        <v/>
      </c>
      <c r="BH1332" s="269"/>
      <c r="BI1332" s="598" t="str">
        <f t="shared" si="542"/>
        <v/>
      </c>
      <c r="BJ1332" s="598" t="str">
        <f t="shared" si="542"/>
        <v/>
      </c>
      <c r="BK1332" s="269"/>
      <c r="BL1332" s="598" t="str">
        <f t="shared" si="543"/>
        <v/>
      </c>
      <c r="BM1332" s="598" t="str">
        <f t="shared" si="543"/>
        <v/>
      </c>
      <c r="BN1332" s="269"/>
      <c r="BO1332" s="598" t="str">
        <f t="shared" si="544"/>
        <v/>
      </c>
      <c r="BP1332" s="598" t="str">
        <f t="shared" si="544"/>
        <v/>
      </c>
      <c r="BQ1332" s="269"/>
      <c r="BR1332" s="598" t="str">
        <f t="shared" si="545"/>
        <v/>
      </c>
      <c r="BS1332" s="598" t="str">
        <f t="shared" si="545"/>
        <v/>
      </c>
      <c r="BT1332" s="269"/>
      <c r="BU1332" s="598" t="str">
        <f t="shared" si="546"/>
        <v/>
      </c>
      <c r="BV1332" s="598" t="str">
        <f t="shared" si="546"/>
        <v/>
      </c>
      <c r="BW1332" s="269"/>
      <c r="BX1332" s="481"/>
    </row>
    <row r="1333" spans="1:76" s="2" customFormat="1" ht="14">
      <c r="A1333" s="159">
        <v>3</v>
      </c>
      <c r="B1333" s="301" t="str">
        <f>CONCATENATE(E1333,": ",C1333)</f>
        <v xml:space="preserve">: </v>
      </c>
      <c r="C1333" s="168"/>
      <c r="D1333" s="162"/>
      <c r="E1333" s="162"/>
      <c r="F1333" s="169"/>
      <c r="G1333" s="161"/>
      <c r="H1333" s="162"/>
      <c r="I1333" s="162"/>
      <c r="J1333" s="170"/>
      <c r="K1333" s="170"/>
      <c r="L1333" s="170"/>
      <c r="M1333" s="664"/>
      <c r="N1333" s="163"/>
      <c r="O1333" s="163"/>
      <c r="P1333" s="165"/>
      <c r="Q1333" s="365"/>
      <c r="R1333" s="259" t="str">
        <f t="shared" si="547"/>
        <v/>
      </c>
      <c r="S1333" s="260" t="str">
        <f>IF(R1333="","",IF(R1359="Y",T1333,IF(R1333&gt;=R1351-$AA$35*R1355,IF(R1333&lt;=R1351+$AA$35*R1355,R1333,""),"")))</f>
        <v/>
      </c>
      <c r="T1333" s="259" t="str">
        <f t="shared" si="548"/>
        <v/>
      </c>
      <c r="U1333" s="259" t="str">
        <f t="shared" si="537"/>
        <v/>
      </c>
      <c r="V1333" s="39"/>
      <c r="W1333" s="39"/>
      <c r="Y1333" s="526"/>
      <c r="Z1333" s="5"/>
      <c r="AA1333" s="5"/>
      <c r="AB1333" s="5"/>
      <c r="AC1333" s="5"/>
      <c r="AD1333" s="5"/>
      <c r="AE1333" s="5"/>
      <c r="AF1333" s="5"/>
      <c r="AG1333" s="5"/>
      <c r="AH1333" s="5"/>
      <c r="AI1333" s="5"/>
      <c r="AJ1333" s="5"/>
      <c r="AK1333" s="5"/>
      <c r="AL1333" s="5"/>
      <c r="AM1333" s="5"/>
      <c r="AN1333" s="5"/>
      <c r="AO1333" s="481"/>
      <c r="AP1333" s="269"/>
      <c r="AQ1333" s="269"/>
      <c r="AR1333" s="600"/>
      <c r="AS1333" s="269"/>
      <c r="AT1333" s="598" t="str">
        <f t="shared" si="549"/>
        <v/>
      </c>
      <c r="AU1333" s="598" t="str">
        <f t="shared" si="549"/>
        <v/>
      </c>
      <c r="AV1333" s="269"/>
      <c r="AW1333" s="598" t="str">
        <f t="shared" si="538"/>
        <v/>
      </c>
      <c r="AX1333" s="598" t="str">
        <f t="shared" si="538"/>
        <v/>
      </c>
      <c r="AY1333" s="269"/>
      <c r="AZ1333" s="598" t="str">
        <f t="shared" si="539"/>
        <v/>
      </c>
      <c r="BA1333" s="598" t="str">
        <f t="shared" si="539"/>
        <v/>
      </c>
      <c r="BB1333" s="269"/>
      <c r="BC1333" s="598" t="str">
        <f t="shared" si="540"/>
        <v/>
      </c>
      <c r="BD1333" s="598" t="str">
        <f t="shared" si="540"/>
        <v/>
      </c>
      <c r="BE1333" s="269"/>
      <c r="BF1333" s="598" t="str">
        <f t="shared" si="541"/>
        <v/>
      </c>
      <c r="BG1333" s="598" t="str">
        <f t="shared" si="541"/>
        <v/>
      </c>
      <c r="BH1333" s="269"/>
      <c r="BI1333" s="598" t="str">
        <f t="shared" si="542"/>
        <v/>
      </c>
      <c r="BJ1333" s="598" t="str">
        <f t="shared" si="542"/>
        <v/>
      </c>
      <c r="BK1333" s="269"/>
      <c r="BL1333" s="598" t="str">
        <f t="shared" si="543"/>
        <v/>
      </c>
      <c r="BM1333" s="598" t="str">
        <f t="shared" si="543"/>
        <v/>
      </c>
      <c r="BN1333" s="269"/>
      <c r="BO1333" s="598" t="str">
        <f t="shared" si="544"/>
        <v/>
      </c>
      <c r="BP1333" s="598" t="str">
        <f t="shared" si="544"/>
        <v/>
      </c>
      <c r="BQ1333" s="269"/>
      <c r="BR1333" s="598" t="str">
        <f t="shared" si="545"/>
        <v/>
      </c>
      <c r="BS1333" s="598" t="str">
        <f t="shared" si="545"/>
        <v/>
      </c>
      <c r="BT1333" s="269"/>
      <c r="BU1333" s="598" t="str">
        <f t="shared" si="546"/>
        <v/>
      </c>
      <c r="BV1333" s="598" t="str">
        <f t="shared" si="546"/>
        <v/>
      </c>
      <c r="BW1333" s="269"/>
      <c r="BX1333" s="481"/>
    </row>
    <row r="1334" spans="1:76" s="2" customFormat="1" ht="14">
      <c r="A1334" s="159">
        <v>4</v>
      </c>
      <c r="B1334" s="301" t="str">
        <f t="shared" ref="B1334:B1350" si="550">CONCATENATE(E1334,": ",C1334)</f>
        <v xml:space="preserve">: </v>
      </c>
      <c r="C1334" s="168"/>
      <c r="D1334" s="162"/>
      <c r="E1334" s="162"/>
      <c r="F1334" s="169"/>
      <c r="G1334" s="161"/>
      <c r="H1334" s="162"/>
      <c r="I1334" s="162"/>
      <c r="J1334" s="170"/>
      <c r="K1334" s="170"/>
      <c r="L1334" s="170"/>
      <c r="M1334" s="664"/>
      <c r="N1334" s="163"/>
      <c r="O1334" s="163"/>
      <c r="P1334" s="165"/>
      <c r="Q1334" s="365"/>
      <c r="R1334" s="259" t="str">
        <f t="shared" si="547"/>
        <v/>
      </c>
      <c r="S1334" s="260" t="str">
        <f>IF(R1334="","",IF(R1359="Y",T1334,IF(R1334&gt;=R1351-$AA$35*R1355,IF(R1334&lt;=R1351+$AA$35*R1355,R1334,""),"")))</f>
        <v/>
      </c>
      <c r="T1334" s="259" t="str">
        <f t="shared" si="548"/>
        <v/>
      </c>
      <c r="U1334" s="259" t="str">
        <f t="shared" si="537"/>
        <v/>
      </c>
      <c r="V1334" s="39"/>
      <c r="W1334" s="39"/>
      <c r="Y1334" s="526"/>
      <c r="Z1334" s="5"/>
      <c r="AA1334" s="5"/>
      <c r="AB1334" s="5"/>
      <c r="AC1334" s="5"/>
      <c r="AD1334" s="5"/>
      <c r="AE1334" s="5"/>
      <c r="AF1334" s="5"/>
      <c r="AG1334" s="5"/>
      <c r="AH1334" s="5"/>
      <c r="AI1334" s="5"/>
      <c r="AJ1334" s="5"/>
      <c r="AK1334" s="5"/>
      <c r="AL1334" s="5"/>
      <c r="AM1334" s="5"/>
      <c r="AN1334" s="5"/>
      <c r="AO1334" s="481"/>
      <c r="AP1334" s="269"/>
      <c r="AQ1334" s="269"/>
      <c r="AR1334" s="600"/>
      <c r="AS1334" s="269"/>
      <c r="AT1334" s="598" t="str">
        <f t="shared" si="549"/>
        <v/>
      </c>
      <c r="AU1334" s="598" t="str">
        <f t="shared" si="549"/>
        <v/>
      </c>
      <c r="AV1334" s="269"/>
      <c r="AW1334" s="598" t="str">
        <f t="shared" si="538"/>
        <v/>
      </c>
      <c r="AX1334" s="598" t="str">
        <f t="shared" si="538"/>
        <v/>
      </c>
      <c r="AY1334" s="269"/>
      <c r="AZ1334" s="598" t="str">
        <f t="shared" si="539"/>
        <v/>
      </c>
      <c r="BA1334" s="598" t="str">
        <f t="shared" si="539"/>
        <v/>
      </c>
      <c r="BB1334" s="269"/>
      <c r="BC1334" s="598" t="str">
        <f t="shared" si="540"/>
        <v/>
      </c>
      <c r="BD1334" s="598" t="str">
        <f t="shared" si="540"/>
        <v/>
      </c>
      <c r="BE1334" s="269"/>
      <c r="BF1334" s="598" t="str">
        <f t="shared" si="541"/>
        <v/>
      </c>
      <c r="BG1334" s="598" t="str">
        <f t="shared" si="541"/>
        <v/>
      </c>
      <c r="BH1334" s="269"/>
      <c r="BI1334" s="598" t="str">
        <f t="shared" si="542"/>
        <v/>
      </c>
      <c r="BJ1334" s="598" t="str">
        <f t="shared" si="542"/>
        <v/>
      </c>
      <c r="BK1334" s="269"/>
      <c r="BL1334" s="598" t="str">
        <f t="shared" si="543"/>
        <v/>
      </c>
      <c r="BM1334" s="598" t="str">
        <f t="shared" si="543"/>
        <v/>
      </c>
      <c r="BN1334" s="269"/>
      <c r="BO1334" s="598" t="str">
        <f t="shared" si="544"/>
        <v/>
      </c>
      <c r="BP1334" s="598" t="str">
        <f t="shared" si="544"/>
        <v/>
      </c>
      <c r="BQ1334" s="269"/>
      <c r="BR1334" s="598" t="str">
        <f t="shared" si="545"/>
        <v/>
      </c>
      <c r="BS1334" s="598" t="str">
        <f t="shared" si="545"/>
        <v/>
      </c>
      <c r="BT1334" s="269"/>
      <c r="BU1334" s="598" t="str">
        <f t="shared" si="546"/>
        <v/>
      </c>
      <c r="BV1334" s="598" t="str">
        <f t="shared" si="546"/>
        <v/>
      </c>
      <c r="BW1334" s="269"/>
      <c r="BX1334" s="481"/>
    </row>
    <row r="1335" spans="1:76" s="2" customFormat="1" ht="14">
      <c r="A1335" s="159">
        <v>5</v>
      </c>
      <c r="B1335" s="301" t="str">
        <f t="shared" si="550"/>
        <v xml:space="preserve">: </v>
      </c>
      <c r="C1335" s="169"/>
      <c r="D1335" s="169"/>
      <c r="E1335" s="169"/>
      <c r="F1335" s="169"/>
      <c r="G1335" s="161"/>
      <c r="H1335" s="162"/>
      <c r="I1335" s="162"/>
      <c r="J1335" s="170"/>
      <c r="K1335" s="170"/>
      <c r="L1335" s="170"/>
      <c r="M1335" s="664"/>
      <c r="N1335" s="163"/>
      <c r="O1335" s="163"/>
      <c r="P1335" s="165"/>
      <c r="Q1335" s="365"/>
      <c r="R1335" s="259" t="str">
        <f t="shared" si="547"/>
        <v/>
      </c>
      <c r="S1335" s="260" t="str">
        <f>IF(R1335="","",IF(R1359="Y",T1335,IF(R1335&gt;=R1351-$AA$35*R1355,IF(R1335&lt;=R1351+$AA$35*R1355,R1335,""),"")))</f>
        <v/>
      </c>
      <c r="T1335" s="259" t="str">
        <f t="shared" si="548"/>
        <v/>
      </c>
      <c r="U1335" s="259" t="str">
        <f t="shared" si="537"/>
        <v/>
      </c>
      <c r="V1335" s="39"/>
      <c r="W1335" s="39"/>
      <c r="Y1335" s="526"/>
      <c r="Z1335" s="5"/>
      <c r="AA1335" s="5"/>
      <c r="AB1335" s="5"/>
      <c r="AC1335" s="5"/>
      <c r="AD1335" s="5"/>
      <c r="AE1335" s="5"/>
      <c r="AF1335" s="5"/>
      <c r="AG1335" s="5"/>
      <c r="AH1335" s="5"/>
      <c r="AI1335" s="5"/>
      <c r="AJ1335" s="5"/>
      <c r="AK1335" s="5"/>
      <c r="AL1335" s="5"/>
      <c r="AM1335" s="5"/>
      <c r="AN1335" s="5"/>
      <c r="AO1335" s="481"/>
      <c r="AP1335" s="269"/>
      <c r="AQ1335" s="269"/>
      <c r="AR1335" s="600"/>
      <c r="AS1335" s="269"/>
      <c r="AT1335" s="598" t="str">
        <f t="shared" si="549"/>
        <v/>
      </c>
      <c r="AU1335" s="598" t="str">
        <f t="shared" si="549"/>
        <v/>
      </c>
      <c r="AV1335" s="269"/>
      <c r="AW1335" s="598" t="str">
        <f t="shared" si="538"/>
        <v/>
      </c>
      <c r="AX1335" s="598" t="str">
        <f t="shared" si="538"/>
        <v/>
      </c>
      <c r="AY1335" s="269"/>
      <c r="AZ1335" s="598" t="str">
        <f t="shared" si="539"/>
        <v/>
      </c>
      <c r="BA1335" s="598" t="str">
        <f t="shared" si="539"/>
        <v/>
      </c>
      <c r="BB1335" s="269"/>
      <c r="BC1335" s="598" t="str">
        <f t="shared" si="540"/>
        <v/>
      </c>
      <c r="BD1335" s="598" t="str">
        <f t="shared" si="540"/>
        <v/>
      </c>
      <c r="BE1335" s="269"/>
      <c r="BF1335" s="598" t="str">
        <f t="shared" si="541"/>
        <v/>
      </c>
      <c r="BG1335" s="598" t="str">
        <f t="shared" si="541"/>
        <v/>
      </c>
      <c r="BH1335" s="269"/>
      <c r="BI1335" s="598" t="str">
        <f t="shared" si="542"/>
        <v/>
      </c>
      <c r="BJ1335" s="598" t="str">
        <f t="shared" si="542"/>
        <v/>
      </c>
      <c r="BK1335" s="269"/>
      <c r="BL1335" s="598" t="str">
        <f t="shared" si="543"/>
        <v/>
      </c>
      <c r="BM1335" s="598" t="str">
        <f t="shared" si="543"/>
        <v/>
      </c>
      <c r="BN1335" s="269"/>
      <c r="BO1335" s="598" t="str">
        <f t="shared" si="544"/>
        <v/>
      </c>
      <c r="BP1335" s="598" t="str">
        <f t="shared" si="544"/>
        <v/>
      </c>
      <c r="BQ1335" s="269"/>
      <c r="BR1335" s="598" t="str">
        <f t="shared" si="545"/>
        <v/>
      </c>
      <c r="BS1335" s="598" t="str">
        <f t="shared" si="545"/>
        <v/>
      </c>
      <c r="BT1335" s="269"/>
      <c r="BU1335" s="598" t="str">
        <f t="shared" si="546"/>
        <v/>
      </c>
      <c r="BV1335" s="598" t="str">
        <f t="shared" si="546"/>
        <v/>
      </c>
      <c r="BW1335" s="269"/>
      <c r="BX1335" s="481"/>
    </row>
    <row r="1336" spans="1:76" s="2" customFormat="1" ht="14">
      <c r="A1336" s="159">
        <v>6</v>
      </c>
      <c r="B1336" s="301" t="str">
        <f t="shared" si="550"/>
        <v xml:space="preserve">: </v>
      </c>
      <c r="C1336" s="169"/>
      <c r="D1336" s="169"/>
      <c r="E1336" s="169"/>
      <c r="F1336" s="169"/>
      <c r="G1336" s="161"/>
      <c r="H1336" s="162"/>
      <c r="I1336" s="162"/>
      <c r="J1336" s="170"/>
      <c r="K1336" s="170"/>
      <c r="L1336" s="170"/>
      <c r="M1336" s="664"/>
      <c r="N1336" s="163"/>
      <c r="O1336" s="163"/>
      <c r="P1336" s="165"/>
      <c r="Q1336" s="365"/>
      <c r="R1336" s="259" t="str">
        <f t="shared" si="547"/>
        <v/>
      </c>
      <c r="S1336" s="260" t="str">
        <f>IF(R1336="","",IF(R1359="Y",T1336,IF(R1336&gt;=R1351-$AA$35*R1355,IF(R1336&lt;=R1351+$AA$35*R1355,R1336,""),"")))</f>
        <v/>
      </c>
      <c r="T1336" s="259" t="str">
        <f t="shared" si="548"/>
        <v/>
      </c>
      <c r="U1336" s="259" t="str">
        <f t="shared" si="537"/>
        <v/>
      </c>
      <c r="V1336" s="39"/>
      <c r="W1336" s="39"/>
      <c r="Y1336" s="526"/>
      <c r="Z1336" s="5"/>
      <c r="AA1336" s="5"/>
      <c r="AB1336" s="5"/>
      <c r="AC1336" s="5"/>
      <c r="AD1336" s="5"/>
      <c r="AE1336" s="5"/>
      <c r="AF1336" s="5"/>
      <c r="AG1336" s="5"/>
      <c r="AH1336" s="5"/>
      <c r="AI1336" s="5"/>
      <c r="AJ1336" s="5"/>
      <c r="AK1336" s="5"/>
      <c r="AL1336" s="5"/>
      <c r="AM1336" s="5"/>
      <c r="AN1336" s="5"/>
      <c r="AO1336" s="481"/>
      <c r="AP1336" s="269"/>
      <c r="AQ1336" s="269"/>
      <c r="AR1336" s="600"/>
      <c r="AS1336" s="269"/>
      <c r="AT1336" s="598" t="str">
        <f t="shared" si="549"/>
        <v/>
      </c>
      <c r="AU1336" s="598" t="str">
        <f t="shared" si="549"/>
        <v/>
      </c>
      <c r="AV1336" s="269"/>
      <c r="AW1336" s="598" t="str">
        <f t="shared" si="538"/>
        <v/>
      </c>
      <c r="AX1336" s="598" t="str">
        <f t="shared" si="538"/>
        <v/>
      </c>
      <c r="AY1336" s="269"/>
      <c r="AZ1336" s="598" t="str">
        <f t="shared" si="539"/>
        <v/>
      </c>
      <c r="BA1336" s="598" t="str">
        <f t="shared" si="539"/>
        <v/>
      </c>
      <c r="BB1336" s="269"/>
      <c r="BC1336" s="598" t="str">
        <f t="shared" si="540"/>
        <v/>
      </c>
      <c r="BD1336" s="598" t="str">
        <f t="shared" si="540"/>
        <v/>
      </c>
      <c r="BE1336" s="269"/>
      <c r="BF1336" s="598" t="str">
        <f t="shared" si="541"/>
        <v/>
      </c>
      <c r="BG1336" s="598" t="str">
        <f t="shared" si="541"/>
        <v/>
      </c>
      <c r="BH1336" s="269"/>
      <c r="BI1336" s="598" t="str">
        <f t="shared" si="542"/>
        <v/>
      </c>
      <c r="BJ1336" s="598" t="str">
        <f t="shared" si="542"/>
        <v/>
      </c>
      <c r="BK1336" s="269"/>
      <c r="BL1336" s="598" t="str">
        <f t="shared" si="543"/>
        <v/>
      </c>
      <c r="BM1336" s="598" t="str">
        <f t="shared" si="543"/>
        <v/>
      </c>
      <c r="BN1336" s="269"/>
      <c r="BO1336" s="598" t="str">
        <f t="shared" si="544"/>
        <v/>
      </c>
      <c r="BP1336" s="598" t="str">
        <f t="shared" si="544"/>
        <v/>
      </c>
      <c r="BQ1336" s="269"/>
      <c r="BR1336" s="598" t="str">
        <f t="shared" si="545"/>
        <v/>
      </c>
      <c r="BS1336" s="598" t="str">
        <f t="shared" si="545"/>
        <v/>
      </c>
      <c r="BT1336" s="269"/>
      <c r="BU1336" s="598" t="str">
        <f t="shared" si="546"/>
        <v/>
      </c>
      <c r="BV1336" s="598" t="str">
        <f t="shared" si="546"/>
        <v/>
      </c>
      <c r="BW1336" s="269"/>
      <c r="BX1336" s="481"/>
    </row>
    <row r="1337" spans="1:76" s="2" customFormat="1" ht="14">
      <c r="A1337" s="159">
        <v>7</v>
      </c>
      <c r="B1337" s="301" t="str">
        <f t="shared" si="550"/>
        <v xml:space="preserve">: </v>
      </c>
      <c r="C1337" s="169"/>
      <c r="D1337" s="169"/>
      <c r="E1337" s="169"/>
      <c r="F1337" s="169"/>
      <c r="G1337" s="161"/>
      <c r="H1337" s="162"/>
      <c r="I1337" s="162"/>
      <c r="J1337" s="170"/>
      <c r="K1337" s="170"/>
      <c r="L1337" s="170"/>
      <c r="M1337" s="664"/>
      <c r="N1337" s="163"/>
      <c r="O1337" s="163"/>
      <c r="P1337" s="165"/>
      <c r="Q1337" s="365"/>
      <c r="R1337" s="259" t="str">
        <f t="shared" si="547"/>
        <v/>
      </c>
      <c r="S1337" s="260" t="str">
        <f>IF(R1337="","",IF(R1359="Y",T1337,IF(R1337&gt;=R1351-$AA$35*R1355,IF(R1337&lt;=R1351+$AA$35*R1355,R1337,""),"")))</f>
        <v/>
      </c>
      <c r="T1337" s="259" t="str">
        <f t="shared" si="548"/>
        <v/>
      </c>
      <c r="U1337" s="259" t="str">
        <f t="shared" si="537"/>
        <v/>
      </c>
      <c r="V1337" s="39"/>
      <c r="W1337" s="39"/>
      <c r="Y1337" s="526"/>
      <c r="Z1337" s="5"/>
      <c r="AA1337" s="5"/>
      <c r="AB1337" s="5"/>
      <c r="AC1337" s="5"/>
      <c r="AD1337" s="5"/>
      <c r="AE1337" s="5"/>
      <c r="AF1337" s="5"/>
      <c r="AG1337" s="5"/>
      <c r="AH1337" s="5"/>
      <c r="AI1337" s="5"/>
      <c r="AJ1337" s="5"/>
      <c r="AK1337" s="5"/>
      <c r="AL1337" s="5"/>
      <c r="AM1337" s="5"/>
      <c r="AN1337" s="5"/>
      <c r="AO1337" s="481"/>
      <c r="AP1337" s="269"/>
      <c r="AQ1337" s="269"/>
      <c r="AR1337" s="600"/>
      <c r="AS1337" s="269"/>
      <c r="AT1337" s="598" t="str">
        <f t="shared" si="549"/>
        <v/>
      </c>
      <c r="AU1337" s="598" t="str">
        <f t="shared" si="549"/>
        <v/>
      </c>
      <c r="AV1337" s="269"/>
      <c r="AW1337" s="598" t="str">
        <f t="shared" si="538"/>
        <v/>
      </c>
      <c r="AX1337" s="598" t="str">
        <f t="shared" si="538"/>
        <v/>
      </c>
      <c r="AY1337" s="269"/>
      <c r="AZ1337" s="598" t="str">
        <f t="shared" si="539"/>
        <v/>
      </c>
      <c r="BA1337" s="598" t="str">
        <f t="shared" si="539"/>
        <v/>
      </c>
      <c r="BB1337" s="269"/>
      <c r="BC1337" s="598" t="str">
        <f t="shared" si="540"/>
        <v/>
      </c>
      <c r="BD1337" s="598" t="str">
        <f t="shared" si="540"/>
        <v/>
      </c>
      <c r="BE1337" s="269"/>
      <c r="BF1337" s="598" t="str">
        <f t="shared" si="541"/>
        <v/>
      </c>
      <c r="BG1337" s="598" t="str">
        <f t="shared" si="541"/>
        <v/>
      </c>
      <c r="BH1337" s="269"/>
      <c r="BI1337" s="598" t="str">
        <f t="shared" si="542"/>
        <v/>
      </c>
      <c r="BJ1337" s="598" t="str">
        <f t="shared" si="542"/>
        <v/>
      </c>
      <c r="BK1337" s="269"/>
      <c r="BL1337" s="598" t="str">
        <f t="shared" si="543"/>
        <v/>
      </c>
      <c r="BM1337" s="598" t="str">
        <f t="shared" si="543"/>
        <v/>
      </c>
      <c r="BN1337" s="269"/>
      <c r="BO1337" s="598" t="str">
        <f t="shared" si="544"/>
        <v/>
      </c>
      <c r="BP1337" s="598" t="str">
        <f t="shared" si="544"/>
        <v/>
      </c>
      <c r="BQ1337" s="269"/>
      <c r="BR1337" s="598" t="str">
        <f t="shared" si="545"/>
        <v/>
      </c>
      <c r="BS1337" s="598" t="str">
        <f t="shared" si="545"/>
        <v/>
      </c>
      <c r="BT1337" s="269"/>
      <c r="BU1337" s="598" t="str">
        <f t="shared" si="546"/>
        <v/>
      </c>
      <c r="BV1337" s="598" t="str">
        <f t="shared" si="546"/>
        <v/>
      </c>
      <c r="BW1337" s="269"/>
      <c r="BX1337" s="481"/>
    </row>
    <row r="1338" spans="1:76" s="2" customFormat="1" ht="14">
      <c r="A1338" s="159">
        <v>8</v>
      </c>
      <c r="B1338" s="301" t="str">
        <f t="shared" si="550"/>
        <v xml:space="preserve">: </v>
      </c>
      <c r="C1338" s="169"/>
      <c r="D1338" s="169"/>
      <c r="E1338" s="169"/>
      <c r="F1338" s="169"/>
      <c r="G1338" s="161"/>
      <c r="H1338" s="162"/>
      <c r="I1338" s="162"/>
      <c r="J1338" s="170"/>
      <c r="K1338" s="170"/>
      <c r="L1338" s="170"/>
      <c r="M1338" s="664"/>
      <c r="N1338" s="163"/>
      <c r="O1338" s="163"/>
      <c r="P1338" s="165"/>
      <c r="Q1338" s="365"/>
      <c r="R1338" s="259" t="str">
        <f t="shared" si="547"/>
        <v/>
      </c>
      <c r="S1338" s="260" t="str">
        <f>IF(R1338="","",IF(R1359="Y",T1338,IF(R1338&gt;=R1351-$AA$35*R1355,IF(R1338&lt;=R1351+$AA$35*R1355,R1338,""),"")))</f>
        <v/>
      </c>
      <c r="T1338" s="259" t="str">
        <f t="shared" si="548"/>
        <v/>
      </c>
      <c r="U1338" s="259" t="str">
        <f t="shared" si="537"/>
        <v/>
      </c>
      <c r="V1338" s="39"/>
      <c r="W1338" s="39"/>
      <c r="Y1338" s="526"/>
      <c r="Z1338" s="5"/>
      <c r="AA1338" s="5"/>
      <c r="AB1338" s="5"/>
      <c r="AC1338" s="5"/>
      <c r="AD1338" s="5"/>
      <c r="AE1338" s="5"/>
      <c r="AF1338" s="5"/>
      <c r="AG1338" s="5"/>
      <c r="AH1338" s="5"/>
      <c r="AI1338" s="5"/>
      <c r="AJ1338" s="5"/>
      <c r="AK1338" s="5"/>
      <c r="AL1338" s="5"/>
      <c r="AM1338" s="5"/>
      <c r="AN1338" s="5"/>
      <c r="AO1338" s="481"/>
      <c r="AP1338" s="269"/>
      <c r="AQ1338" s="269"/>
      <c r="AR1338" s="600"/>
      <c r="AS1338" s="269"/>
      <c r="AT1338" s="598" t="str">
        <f t="shared" si="549"/>
        <v/>
      </c>
      <c r="AU1338" s="598" t="str">
        <f t="shared" si="549"/>
        <v/>
      </c>
      <c r="AV1338" s="269"/>
      <c r="AW1338" s="598" t="str">
        <f t="shared" si="538"/>
        <v/>
      </c>
      <c r="AX1338" s="598" t="str">
        <f t="shared" si="538"/>
        <v/>
      </c>
      <c r="AY1338" s="269"/>
      <c r="AZ1338" s="598" t="str">
        <f t="shared" si="539"/>
        <v/>
      </c>
      <c r="BA1338" s="598" t="str">
        <f t="shared" si="539"/>
        <v/>
      </c>
      <c r="BB1338" s="269"/>
      <c r="BC1338" s="598" t="str">
        <f t="shared" si="540"/>
        <v/>
      </c>
      <c r="BD1338" s="598" t="str">
        <f t="shared" si="540"/>
        <v/>
      </c>
      <c r="BE1338" s="269"/>
      <c r="BF1338" s="598" t="str">
        <f t="shared" si="541"/>
        <v/>
      </c>
      <c r="BG1338" s="598" t="str">
        <f t="shared" si="541"/>
        <v/>
      </c>
      <c r="BH1338" s="269"/>
      <c r="BI1338" s="598" t="str">
        <f t="shared" si="542"/>
        <v/>
      </c>
      <c r="BJ1338" s="598" t="str">
        <f t="shared" si="542"/>
        <v/>
      </c>
      <c r="BK1338" s="269"/>
      <c r="BL1338" s="598" t="str">
        <f t="shared" si="543"/>
        <v/>
      </c>
      <c r="BM1338" s="598" t="str">
        <f t="shared" si="543"/>
        <v/>
      </c>
      <c r="BN1338" s="269"/>
      <c r="BO1338" s="598" t="str">
        <f t="shared" si="544"/>
        <v/>
      </c>
      <c r="BP1338" s="598" t="str">
        <f t="shared" si="544"/>
        <v/>
      </c>
      <c r="BQ1338" s="269"/>
      <c r="BR1338" s="598" t="str">
        <f t="shared" si="545"/>
        <v/>
      </c>
      <c r="BS1338" s="598" t="str">
        <f t="shared" si="545"/>
        <v/>
      </c>
      <c r="BT1338" s="269"/>
      <c r="BU1338" s="598" t="str">
        <f t="shared" si="546"/>
        <v/>
      </c>
      <c r="BV1338" s="598" t="str">
        <f t="shared" si="546"/>
        <v/>
      </c>
      <c r="BW1338" s="269"/>
      <c r="BX1338" s="481"/>
    </row>
    <row r="1339" spans="1:76" s="2" customFormat="1" ht="14">
      <c r="A1339" s="159">
        <v>9</v>
      </c>
      <c r="B1339" s="301" t="str">
        <f t="shared" si="550"/>
        <v xml:space="preserve">: </v>
      </c>
      <c r="C1339" s="169"/>
      <c r="D1339" s="169"/>
      <c r="E1339" s="169"/>
      <c r="F1339" s="169"/>
      <c r="G1339" s="161"/>
      <c r="H1339" s="162"/>
      <c r="I1339" s="162"/>
      <c r="J1339" s="170"/>
      <c r="K1339" s="170"/>
      <c r="L1339" s="170"/>
      <c r="M1339" s="664"/>
      <c r="N1339" s="163"/>
      <c r="O1339" s="163"/>
      <c r="P1339" s="165"/>
      <c r="Q1339" s="365"/>
      <c r="R1339" s="259" t="str">
        <f t="shared" si="547"/>
        <v/>
      </c>
      <c r="S1339" s="260" t="str">
        <f>IF(R1339="","",IF(R1359="Y",T1339,IF(R1339&gt;=R1351-$AA$35*R1355,IF(R1339&lt;=R1351+$AA$35*R1355,R1339,""),"")))</f>
        <v/>
      </c>
      <c r="T1339" s="259" t="str">
        <f t="shared" si="548"/>
        <v/>
      </c>
      <c r="U1339" s="259" t="str">
        <f t="shared" si="537"/>
        <v/>
      </c>
      <c r="V1339" s="39"/>
      <c r="W1339" s="39"/>
      <c r="Y1339" s="526"/>
      <c r="Z1339" s="5"/>
      <c r="AA1339" s="5"/>
      <c r="AB1339" s="5"/>
      <c r="AC1339" s="5"/>
      <c r="AD1339" s="5"/>
      <c r="AE1339" s="5"/>
      <c r="AF1339" s="5"/>
      <c r="AG1339" s="5"/>
      <c r="AH1339" s="5"/>
      <c r="AI1339" s="5"/>
      <c r="AJ1339" s="5"/>
      <c r="AK1339" s="5"/>
      <c r="AL1339" s="5"/>
      <c r="AM1339" s="5"/>
      <c r="AN1339" s="5"/>
      <c r="AO1339" s="481"/>
      <c r="AP1339" s="269"/>
      <c r="AQ1339" s="269"/>
      <c r="AR1339" s="600"/>
      <c r="AS1339" s="269"/>
      <c r="AT1339" s="598" t="str">
        <f t="shared" si="549"/>
        <v/>
      </c>
      <c r="AU1339" s="598" t="str">
        <f t="shared" si="549"/>
        <v/>
      </c>
      <c r="AV1339" s="269"/>
      <c r="AW1339" s="598" t="str">
        <f t="shared" si="538"/>
        <v/>
      </c>
      <c r="AX1339" s="598" t="str">
        <f t="shared" si="538"/>
        <v/>
      </c>
      <c r="AY1339" s="269"/>
      <c r="AZ1339" s="598" t="str">
        <f t="shared" si="539"/>
        <v/>
      </c>
      <c r="BA1339" s="598" t="str">
        <f t="shared" si="539"/>
        <v/>
      </c>
      <c r="BB1339" s="269"/>
      <c r="BC1339" s="598" t="str">
        <f t="shared" si="540"/>
        <v/>
      </c>
      <c r="BD1339" s="598" t="str">
        <f t="shared" si="540"/>
        <v/>
      </c>
      <c r="BE1339" s="269"/>
      <c r="BF1339" s="598" t="str">
        <f t="shared" si="541"/>
        <v/>
      </c>
      <c r="BG1339" s="598" t="str">
        <f t="shared" si="541"/>
        <v/>
      </c>
      <c r="BH1339" s="269"/>
      <c r="BI1339" s="598" t="str">
        <f t="shared" si="542"/>
        <v/>
      </c>
      <c r="BJ1339" s="598" t="str">
        <f t="shared" si="542"/>
        <v/>
      </c>
      <c r="BK1339" s="269"/>
      <c r="BL1339" s="598" t="str">
        <f t="shared" si="543"/>
        <v/>
      </c>
      <c r="BM1339" s="598" t="str">
        <f t="shared" si="543"/>
        <v/>
      </c>
      <c r="BN1339" s="269"/>
      <c r="BO1339" s="598" t="str">
        <f t="shared" si="544"/>
        <v/>
      </c>
      <c r="BP1339" s="598" t="str">
        <f t="shared" si="544"/>
        <v/>
      </c>
      <c r="BQ1339" s="269"/>
      <c r="BR1339" s="598" t="str">
        <f t="shared" si="545"/>
        <v/>
      </c>
      <c r="BS1339" s="598" t="str">
        <f t="shared" si="545"/>
        <v/>
      </c>
      <c r="BT1339" s="269"/>
      <c r="BU1339" s="598" t="str">
        <f t="shared" si="546"/>
        <v/>
      </c>
      <c r="BV1339" s="598" t="str">
        <f t="shared" si="546"/>
        <v/>
      </c>
      <c r="BW1339" s="269"/>
      <c r="BX1339" s="481"/>
    </row>
    <row r="1340" spans="1:76" s="2" customFormat="1" ht="14">
      <c r="A1340" s="159">
        <v>10</v>
      </c>
      <c r="B1340" s="301" t="str">
        <f t="shared" si="550"/>
        <v xml:space="preserve">: </v>
      </c>
      <c r="C1340" s="169"/>
      <c r="D1340" s="169"/>
      <c r="E1340" s="169"/>
      <c r="F1340" s="169"/>
      <c r="G1340" s="161"/>
      <c r="H1340" s="162"/>
      <c r="I1340" s="162"/>
      <c r="J1340" s="170"/>
      <c r="K1340" s="170"/>
      <c r="L1340" s="170"/>
      <c r="M1340" s="664"/>
      <c r="N1340" s="163"/>
      <c r="O1340" s="163"/>
      <c r="P1340" s="165"/>
      <c r="Q1340" s="365"/>
      <c r="R1340" s="259" t="str">
        <f t="shared" si="547"/>
        <v/>
      </c>
      <c r="S1340" s="260" t="str">
        <f>IF(R1340="","",IF(R1359="Y",T1340,IF(R1340&gt;=R1351-$AA$35*R1355,IF(R1340&lt;=R1351+$AA$35*R1355,R1340,""),"")))</f>
        <v/>
      </c>
      <c r="T1340" s="259" t="str">
        <f t="shared" si="548"/>
        <v/>
      </c>
      <c r="U1340" s="259" t="str">
        <f t="shared" si="537"/>
        <v/>
      </c>
      <c r="V1340" s="39"/>
      <c r="W1340" s="39"/>
      <c r="Y1340" s="526"/>
      <c r="Z1340" s="5"/>
      <c r="AA1340" s="5"/>
      <c r="AB1340" s="5"/>
      <c r="AC1340" s="5"/>
      <c r="AD1340" s="5"/>
      <c r="AE1340" s="5"/>
      <c r="AF1340" s="5"/>
      <c r="AG1340" s="5"/>
      <c r="AH1340" s="5"/>
      <c r="AI1340" s="5"/>
      <c r="AJ1340" s="5"/>
      <c r="AK1340" s="5"/>
      <c r="AL1340" s="5"/>
      <c r="AM1340" s="5"/>
      <c r="AN1340" s="5"/>
      <c r="AO1340" s="481"/>
      <c r="AP1340" s="269"/>
      <c r="AQ1340" s="269"/>
      <c r="AR1340" s="600"/>
      <c r="AS1340" s="269"/>
      <c r="AT1340" s="598" t="str">
        <f t="shared" si="549"/>
        <v/>
      </c>
      <c r="AU1340" s="598" t="str">
        <f t="shared" si="549"/>
        <v/>
      </c>
      <c r="AV1340" s="269"/>
      <c r="AW1340" s="598" t="str">
        <f t="shared" si="538"/>
        <v/>
      </c>
      <c r="AX1340" s="598" t="str">
        <f t="shared" si="538"/>
        <v/>
      </c>
      <c r="AY1340" s="269"/>
      <c r="AZ1340" s="598" t="str">
        <f t="shared" si="539"/>
        <v/>
      </c>
      <c r="BA1340" s="598" t="str">
        <f t="shared" si="539"/>
        <v/>
      </c>
      <c r="BB1340" s="269"/>
      <c r="BC1340" s="598" t="str">
        <f t="shared" si="540"/>
        <v/>
      </c>
      <c r="BD1340" s="598" t="str">
        <f t="shared" si="540"/>
        <v/>
      </c>
      <c r="BE1340" s="269"/>
      <c r="BF1340" s="598" t="str">
        <f t="shared" si="541"/>
        <v/>
      </c>
      <c r="BG1340" s="598" t="str">
        <f t="shared" si="541"/>
        <v/>
      </c>
      <c r="BH1340" s="269"/>
      <c r="BI1340" s="598" t="str">
        <f t="shared" si="542"/>
        <v/>
      </c>
      <c r="BJ1340" s="598" t="str">
        <f t="shared" si="542"/>
        <v/>
      </c>
      <c r="BK1340" s="269"/>
      <c r="BL1340" s="598" t="str">
        <f t="shared" si="543"/>
        <v/>
      </c>
      <c r="BM1340" s="598" t="str">
        <f t="shared" si="543"/>
        <v/>
      </c>
      <c r="BN1340" s="269"/>
      <c r="BO1340" s="598" t="str">
        <f t="shared" si="544"/>
        <v/>
      </c>
      <c r="BP1340" s="598" t="str">
        <f t="shared" si="544"/>
        <v/>
      </c>
      <c r="BQ1340" s="269"/>
      <c r="BR1340" s="598" t="str">
        <f t="shared" si="545"/>
        <v/>
      </c>
      <c r="BS1340" s="598" t="str">
        <f t="shared" si="545"/>
        <v/>
      </c>
      <c r="BT1340" s="269"/>
      <c r="BU1340" s="598" t="str">
        <f t="shared" si="546"/>
        <v/>
      </c>
      <c r="BV1340" s="598" t="str">
        <f t="shared" si="546"/>
        <v/>
      </c>
      <c r="BW1340" s="269"/>
      <c r="BX1340" s="481"/>
    </row>
    <row r="1341" spans="1:76" s="2" customFormat="1" ht="14">
      <c r="A1341" s="159">
        <v>11</v>
      </c>
      <c r="B1341" s="301" t="str">
        <f t="shared" si="550"/>
        <v xml:space="preserve">: </v>
      </c>
      <c r="C1341" s="168"/>
      <c r="D1341" s="162"/>
      <c r="E1341" s="162"/>
      <c r="F1341" s="169"/>
      <c r="G1341" s="161"/>
      <c r="H1341" s="162"/>
      <c r="I1341" s="162"/>
      <c r="J1341" s="170"/>
      <c r="K1341" s="170"/>
      <c r="L1341" s="170"/>
      <c r="M1341" s="664"/>
      <c r="N1341" s="163"/>
      <c r="O1341" s="163"/>
      <c r="P1341" s="165"/>
      <c r="Q1341" s="365"/>
      <c r="R1341" s="259" t="str">
        <f t="shared" si="547"/>
        <v/>
      </c>
      <c r="S1341" s="260" t="str">
        <f>IF(R1341="","",IF(R1359="Y",T1341,IF(R1341&gt;=R1351-$AA$35*R1355,IF(R1341&lt;=R1351+$AA$35*R1355,R1341,""),"")))</f>
        <v/>
      </c>
      <c r="T1341" s="259" t="str">
        <f t="shared" si="548"/>
        <v/>
      </c>
      <c r="U1341" s="259" t="str">
        <f t="shared" si="537"/>
        <v/>
      </c>
      <c r="V1341" s="39"/>
      <c r="W1341" s="39"/>
      <c r="Y1341" s="526"/>
      <c r="Z1341" s="5"/>
      <c r="AA1341" s="5"/>
      <c r="AB1341" s="5"/>
      <c r="AC1341" s="5"/>
      <c r="AD1341" s="5"/>
      <c r="AE1341" s="5"/>
      <c r="AF1341" s="5"/>
      <c r="AG1341" s="5"/>
      <c r="AH1341" s="5"/>
      <c r="AI1341" s="5"/>
      <c r="AJ1341" s="5"/>
      <c r="AK1341" s="5"/>
      <c r="AL1341" s="5"/>
      <c r="AM1341" s="5"/>
      <c r="AN1341" s="5"/>
      <c r="AO1341" s="481"/>
      <c r="AP1341" s="269"/>
      <c r="AQ1341" s="269"/>
      <c r="AR1341" s="600"/>
      <c r="AS1341" s="269"/>
      <c r="AT1341" s="598" t="str">
        <f t="shared" si="549"/>
        <v/>
      </c>
      <c r="AU1341" s="598" t="str">
        <f t="shared" si="549"/>
        <v/>
      </c>
      <c r="AV1341" s="269"/>
      <c r="AW1341" s="598" t="str">
        <f t="shared" si="538"/>
        <v/>
      </c>
      <c r="AX1341" s="598" t="str">
        <f t="shared" si="538"/>
        <v/>
      </c>
      <c r="AY1341" s="269"/>
      <c r="AZ1341" s="598" t="str">
        <f t="shared" si="539"/>
        <v/>
      </c>
      <c r="BA1341" s="598" t="str">
        <f t="shared" si="539"/>
        <v/>
      </c>
      <c r="BB1341" s="269"/>
      <c r="BC1341" s="598" t="str">
        <f t="shared" si="540"/>
        <v/>
      </c>
      <c r="BD1341" s="598" t="str">
        <f t="shared" si="540"/>
        <v/>
      </c>
      <c r="BE1341" s="269"/>
      <c r="BF1341" s="598" t="str">
        <f t="shared" si="541"/>
        <v/>
      </c>
      <c r="BG1341" s="598" t="str">
        <f t="shared" si="541"/>
        <v/>
      </c>
      <c r="BH1341" s="269"/>
      <c r="BI1341" s="598" t="str">
        <f t="shared" si="542"/>
        <v/>
      </c>
      <c r="BJ1341" s="598" t="str">
        <f t="shared" si="542"/>
        <v/>
      </c>
      <c r="BK1341" s="269"/>
      <c r="BL1341" s="598" t="str">
        <f t="shared" si="543"/>
        <v/>
      </c>
      <c r="BM1341" s="598" t="str">
        <f t="shared" si="543"/>
        <v/>
      </c>
      <c r="BN1341" s="269"/>
      <c r="BO1341" s="598" t="str">
        <f t="shared" si="544"/>
        <v/>
      </c>
      <c r="BP1341" s="598" t="str">
        <f t="shared" si="544"/>
        <v/>
      </c>
      <c r="BQ1341" s="269"/>
      <c r="BR1341" s="598" t="str">
        <f t="shared" si="545"/>
        <v/>
      </c>
      <c r="BS1341" s="598" t="str">
        <f t="shared" si="545"/>
        <v/>
      </c>
      <c r="BT1341" s="269"/>
      <c r="BU1341" s="598" t="str">
        <f t="shared" si="546"/>
        <v/>
      </c>
      <c r="BV1341" s="598" t="str">
        <f t="shared" si="546"/>
        <v/>
      </c>
      <c r="BW1341" s="269"/>
      <c r="BX1341" s="481"/>
    </row>
    <row r="1342" spans="1:76" s="2" customFormat="1" ht="14">
      <c r="A1342" s="159">
        <v>12</v>
      </c>
      <c r="B1342" s="301" t="str">
        <f t="shared" si="550"/>
        <v xml:space="preserve">: </v>
      </c>
      <c r="C1342" s="169"/>
      <c r="D1342" s="169"/>
      <c r="E1342" s="169"/>
      <c r="F1342" s="169"/>
      <c r="G1342" s="161"/>
      <c r="H1342" s="162"/>
      <c r="I1342" s="162"/>
      <c r="J1342" s="170"/>
      <c r="K1342" s="170"/>
      <c r="L1342" s="170"/>
      <c r="M1342" s="664"/>
      <c r="N1342" s="163"/>
      <c r="O1342" s="163"/>
      <c r="P1342" s="165"/>
      <c r="Q1342" s="365"/>
      <c r="R1342" s="259" t="str">
        <f t="shared" si="547"/>
        <v/>
      </c>
      <c r="S1342" s="260" t="str">
        <f>IF(R1342="","",IF(R1359="Y",T1342,IF(R1342&gt;=R1351-$AA$35*R1355,IF(R1342&lt;=R1351+$AA$35*R1355,R1342,""),"")))</f>
        <v/>
      </c>
      <c r="T1342" s="259" t="str">
        <f t="shared" si="548"/>
        <v/>
      </c>
      <c r="U1342" s="259" t="str">
        <f t="shared" si="537"/>
        <v/>
      </c>
      <c r="V1342" s="39"/>
      <c r="W1342" s="39"/>
      <c r="Y1342" s="526"/>
      <c r="Z1342" s="5"/>
      <c r="AA1342" s="5"/>
      <c r="AB1342" s="5"/>
      <c r="AC1342" s="5"/>
      <c r="AD1342" s="5"/>
      <c r="AE1342" s="5"/>
      <c r="AF1342" s="5"/>
      <c r="AG1342" s="5"/>
      <c r="AH1342" s="5"/>
      <c r="AI1342" s="5"/>
      <c r="AJ1342" s="5"/>
      <c r="AK1342" s="5"/>
      <c r="AL1342" s="5"/>
      <c r="AM1342" s="5"/>
      <c r="AN1342" s="5"/>
      <c r="AO1342" s="481"/>
      <c r="AP1342" s="269"/>
      <c r="AQ1342" s="269"/>
      <c r="AR1342" s="600"/>
      <c r="AS1342" s="269"/>
      <c r="AT1342" s="598" t="str">
        <f t="shared" si="549"/>
        <v/>
      </c>
      <c r="AU1342" s="598" t="str">
        <f t="shared" si="549"/>
        <v/>
      </c>
      <c r="AV1342" s="269"/>
      <c r="AW1342" s="598" t="str">
        <f t="shared" si="538"/>
        <v/>
      </c>
      <c r="AX1342" s="598" t="str">
        <f t="shared" si="538"/>
        <v/>
      </c>
      <c r="AY1342" s="269"/>
      <c r="AZ1342" s="598" t="str">
        <f t="shared" si="539"/>
        <v/>
      </c>
      <c r="BA1342" s="598" t="str">
        <f t="shared" si="539"/>
        <v/>
      </c>
      <c r="BB1342" s="269"/>
      <c r="BC1342" s="598" t="str">
        <f t="shared" si="540"/>
        <v/>
      </c>
      <c r="BD1342" s="598" t="str">
        <f t="shared" si="540"/>
        <v/>
      </c>
      <c r="BE1342" s="269"/>
      <c r="BF1342" s="598" t="str">
        <f t="shared" si="541"/>
        <v/>
      </c>
      <c r="BG1342" s="598" t="str">
        <f t="shared" si="541"/>
        <v/>
      </c>
      <c r="BH1342" s="269"/>
      <c r="BI1342" s="598" t="str">
        <f t="shared" si="542"/>
        <v/>
      </c>
      <c r="BJ1342" s="598" t="str">
        <f t="shared" si="542"/>
        <v/>
      </c>
      <c r="BK1342" s="269"/>
      <c r="BL1342" s="598" t="str">
        <f t="shared" si="543"/>
        <v/>
      </c>
      <c r="BM1342" s="598" t="str">
        <f t="shared" si="543"/>
        <v/>
      </c>
      <c r="BN1342" s="269"/>
      <c r="BO1342" s="598" t="str">
        <f t="shared" si="544"/>
        <v/>
      </c>
      <c r="BP1342" s="598" t="str">
        <f t="shared" si="544"/>
        <v/>
      </c>
      <c r="BQ1342" s="269"/>
      <c r="BR1342" s="598" t="str">
        <f t="shared" si="545"/>
        <v/>
      </c>
      <c r="BS1342" s="598" t="str">
        <f t="shared" si="545"/>
        <v/>
      </c>
      <c r="BT1342" s="269"/>
      <c r="BU1342" s="598" t="str">
        <f t="shared" si="546"/>
        <v/>
      </c>
      <c r="BV1342" s="598" t="str">
        <f t="shared" si="546"/>
        <v/>
      </c>
      <c r="BW1342" s="269"/>
      <c r="BX1342" s="481"/>
    </row>
    <row r="1343" spans="1:76" s="2" customFormat="1" ht="14">
      <c r="A1343" s="159">
        <v>13</v>
      </c>
      <c r="B1343" s="301" t="str">
        <f t="shared" si="550"/>
        <v xml:space="preserve">: </v>
      </c>
      <c r="C1343" s="169"/>
      <c r="D1343" s="169"/>
      <c r="E1343" s="169"/>
      <c r="F1343" s="169"/>
      <c r="G1343" s="161"/>
      <c r="H1343" s="162"/>
      <c r="I1343" s="162"/>
      <c r="J1343" s="170"/>
      <c r="K1343" s="170"/>
      <c r="L1343" s="170"/>
      <c r="M1343" s="664"/>
      <c r="N1343" s="163"/>
      <c r="O1343" s="163"/>
      <c r="P1343" s="165"/>
      <c r="Q1343" s="365"/>
      <c r="R1343" s="259" t="str">
        <f t="shared" si="547"/>
        <v/>
      </c>
      <c r="S1343" s="260" t="str">
        <f>IF(R1343="","",IF(R1359="Y",T1343,IF(R1343&gt;=R1351-$AA$35*R1355,IF(R1343&lt;=R1351+$AA$35*R1355,R1343,""),"")))</f>
        <v/>
      </c>
      <c r="T1343" s="259" t="str">
        <f t="shared" si="548"/>
        <v/>
      </c>
      <c r="U1343" s="259" t="str">
        <f t="shared" si="537"/>
        <v/>
      </c>
      <c r="V1343" s="39"/>
      <c r="W1343" s="39"/>
      <c r="Y1343" s="526"/>
      <c r="Z1343" s="5"/>
      <c r="AA1343" s="5"/>
      <c r="AB1343" s="5"/>
      <c r="AC1343" s="5"/>
      <c r="AD1343" s="5"/>
      <c r="AE1343" s="5"/>
      <c r="AF1343" s="5"/>
      <c r="AG1343" s="5"/>
      <c r="AH1343" s="5"/>
      <c r="AI1343" s="5"/>
      <c r="AJ1343" s="5"/>
      <c r="AK1343" s="5"/>
      <c r="AL1343" s="5"/>
      <c r="AM1343" s="5"/>
      <c r="AN1343" s="5"/>
      <c r="AO1343" s="481"/>
      <c r="AP1343" s="269"/>
      <c r="AQ1343" s="269"/>
      <c r="AR1343" s="600"/>
      <c r="AS1343" s="269"/>
      <c r="AT1343" s="598" t="str">
        <f t="shared" si="549"/>
        <v/>
      </c>
      <c r="AU1343" s="598" t="str">
        <f t="shared" si="549"/>
        <v/>
      </c>
      <c r="AV1343" s="269"/>
      <c r="AW1343" s="598" t="str">
        <f t="shared" si="538"/>
        <v/>
      </c>
      <c r="AX1343" s="598" t="str">
        <f t="shared" si="538"/>
        <v/>
      </c>
      <c r="AY1343" s="269"/>
      <c r="AZ1343" s="598" t="str">
        <f t="shared" si="539"/>
        <v/>
      </c>
      <c r="BA1343" s="598" t="str">
        <f t="shared" si="539"/>
        <v/>
      </c>
      <c r="BB1343" s="269"/>
      <c r="BC1343" s="598" t="str">
        <f t="shared" si="540"/>
        <v/>
      </c>
      <c r="BD1343" s="598" t="str">
        <f t="shared" si="540"/>
        <v/>
      </c>
      <c r="BE1343" s="269"/>
      <c r="BF1343" s="598" t="str">
        <f t="shared" si="541"/>
        <v/>
      </c>
      <c r="BG1343" s="598" t="str">
        <f t="shared" si="541"/>
        <v/>
      </c>
      <c r="BH1343" s="269"/>
      <c r="BI1343" s="598" t="str">
        <f t="shared" si="542"/>
        <v/>
      </c>
      <c r="BJ1343" s="598" t="str">
        <f t="shared" si="542"/>
        <v/>
      </c>
      <c r="BK1343" s="269"/>
      <c r="BL1343" s="598" t="str">
        <f t="shared" si="543"/>
        <v/>
      </c>
      <c r="BM1343" s="598" t="str">
        <f t="shared" si="543"/>
        <v/>
      </c>
      <c r="BN1343" s="269"/>
      <c r="BO1343" s="598" t="str">
        <f t="shared" si="544"/>
        <v/>
      </c>
      <c r="BP1343" s="598" t="str">
        <f t="shared" si="544"/>
        <v/>
      </c>
      <c r="BQ1343" s="269"/>
      <c r="BR1343" s="598" t="str">
        <f t="shared" si="545"/>
        <v/>
      </c>
      <c r="BS1343" s="598" t="str">
        <f t="shared" si="545"/>
        <v/>
      </c>
      <c r="BT1343" s="269"/>
      <c r="BU1343" s="598" t="str">
        <f t="shared" si="546"/>
        <v/>
      </c>
      <c r="BV1343" s="598" t="str">
        <f t="shared" si="546"/>
        <v/>
      </c>
      <c r="BW1343" s="269"/>
      <c r="BX1343" s="481"/>
    </row>
    <row r="1344" spans="1:76" s="2" customFormat="1" ht="14">
      <c r="A1344" s="159">
        <v>14</v>
      </c>
      <c r="B1344" s="301" t="str">
        <f t="shared" si="550"/>
        <v xml:space="preserve">: </v>
      </c>
      <c r="C1344" s="169"/>
      <c r="D1344" s="169"/>
      <c r="E1344" s="169"/>
      <c r="F1344" s="169"/>
      <c r="G1344" s="161"/>
      <c r="H1344" s="162"/>
      <c r="I1344" s="162"/>
      <c r="J1344" s="170"/>
      <c r="K1344" s="170"/>
      <c r="L1344" s="170"/>
      <c r="M1344" s="664"/>
      <c r="N1344" s="163"/>
      <c r="O1344" s="163"/>
      <c r="P1344" s="165"/>
      <c r="Q1344" s="365"/>
      <c r="R1344" s="259" t="str">
        <f t="shared" si="547"/>
        <v/>
      </c>
      <c r="S1344" s="260" t="str">
        <f>IF(R1344="","",IF(R1359="Y",T1344,IF(R1344&gt;=R1351-$AA$35*R1355,IF(R1344&lt;=R1351+$AA$35*R1355,R1344,""),"")))</f>
        <v/>
      </c>
      <c r="T1344" s="259" t="str">
        <f t="shared" si="548"/>
        <v/>
      </c>
      <c r="U1344" s="259" t="str">
        <f t="shared" si="537"/>
        <v/>
      </c>
      <c r="V1344" s="39"/>
      <c r="W1344" s="39"/>
      <c r="Y1344" s="526"/>
      <c r="Z1344" s="5"/>
      <c r="AA1344" s="5"/>
      <c r="AB1344" s="5"/>
      <c r="AC1344" s="5"/>
      <c r="AD1344" s="5"/>
      <c r="AE1344" s="5"/>
      <c r="AF1344" s="5"/>
      <c r="AG1344" s="5"/>
      <c r="AH1344" s="5"/>
      <c r="AI1344" s="5"/>
      <c r="AJ1344" s="5"/>
      <c r="AK1344" s="5"/>
      <c r="AL1344" s="5"/>
      <c r="AM1344" s="5"/>
      <c r="AN1344" s="5"/>
      <c r="AO1344" s="481"/>
      <c r="AP1344" s="269"/>
      <c r="AQ1344" s="269"/>
      <c r="AR1344" s="600"/>
      <c r="AS1344" s="269"/>
      <c r="AT1344" s="598" t="str">
        <f t="shared" si="549"/>
        <v/>
      </c>
      <c r="AU1344" s="598" t="str">
        <f t="shared" si="549"/>
        <v/>
      </c>
      <c r="AV1344" s="269"/>
      <c r="AW1344" s="598" t="str">
        <f t="shared" si="538"/>
        <v/>
      </c>
      <c r="AX1344" s="598" t="str">
        <f t="shared" si="538"/>
        <v/>
      </c>
      <c r="AY1344" s="269"/>
      <c r="AZ1344" s="598" t="str">
        <f t="shared" si="539"/>
        <v/>
      </c>
      <c r="BA1344" s="598" t="str">
        <f t="shared" si="539"/>
        <v/>
      </c>
      <c r="BB1344" s="269"/>
      <c r="BC1344" s="598" t="str">
        <f t="shared" si="540"/>
        <v/>
      </c>
      <c r="BD1344" s="598" t="str">
        <f t="shared" si="540"/>
        <v/>
      </c>
      <c r="BE1344" s="269"/>
      <c r="BF1344" s="598" t="str">
        <f t="shared" si="541"/>
        <v/>
      </c>
      <c r="BG1344" s="598" t="str">
        <f t="shared" si="541"/>
        <v/>
      </c>
      <c r="BH1344" s="269"/>
      <c r="BI1344" s="598" t="str">
        <f t="shared" si="542"/>
        <v/>
      </c>
      <c r="BJ1344" s="598" t="str">
        <f t="shared" si="542"/>
        <v/>
      </c>
      <c r="BK1344" s="269"/>
      <c r="BL1344" s="598" t="str">
        <f t="shared" si="543"/>
        <v/>
      </c>
      <c r="BM1344" s="598" t="str">
        <f t="shared" si="543"/>
        <v/>
      </c>
      <c r="BN1344" s="269"/>
      <c r="BO1344" s="598" t="str">
        <f t="shared" si="544"/>
        <v/>
      </c>
      <c r="BP1344" s="598" t="str">
        <f t="shared" si="544"/>
        <v/>
      </c>
      <c r="BQ1344" s="269"/>
      <c r="BR1344" s="598" t="str">
        <f t="shared" si="545"/>
        <v/>
      </c>
      <c r="BS1344" s="598" t="str">
        <f t="shared" si="545"/>
        <v/>
      </c>
      <c r="BT1344" s="269"/>
      <c r="BU1344" s="598" t="str">
        <f t="shared" si="546"/>
        <v/>
      </c>
      <c r="BV1344" s="598" t="str">
        <f t="shared" si="546"/>
        <v/>
      </c>
      <c r="BW1344" s="269"/>
      <c r="BX1344" s="481"/>
    </row>
    <row r="1345" spans="1:76" s="2" customFormat="1" ht="14">
      <c r="A1345" s="159">
        <v>15</v>
      </c>
      <c r="B1345" s="301" t="str">
        <f t="shared" si="550"/>
        <v xml:space="preserve">: </v>
      </c>
      <c r="C1345" s="169"/>
      <c r="D1345" s="169"/>
      <c r="E1345" s="169"/>
      <c r="F1345" s="169"/>
      <c r="G1345" s="161"/>
      <c r="H1345" s="162"/>
      <c r="I1345" s="162"/>
      <c r="J1345" s="170"/>
      <c r="K1345" s="170"/>
      <c r="L1345" s="170"/>
      <c r="M1345" s="664"/>
      <c r="N1345" s="163"/>
      <c r="O1345" s="163"/>
      <c r="P1345" s="165"/>
      <c r="Q1345" s="365"/>
      <c r="R1345" s="259" t="str">
        <f t="shared" si="547"/>
        <v/>
      </c>
      <c r="S1345" s="260" t="str">
        <f>IF(R1345="","",IF(R1359="Y",T1345,IF(R1345&gt;=R1351-$AA$35*R1355,IF(R1345&lt;=R1351+$AA$35*R1355,R1345,""),"")))</f>
        <v/>
      </c>
      <c r="T1345" s="259" t="str">
        <f t="shared" si="548"/>
        <v/>
      </c>
      <c r="U1345" s="259" t="str">
        <f t="shared" si="537"/>
        <v/>
      </c>
      <c r="V1345" s="39"/>
      <c r="W1345" s="39"/>
      <c r="Y1345" s="526"/>
      <c r="Z1345" s="5"/>
      <c r="AA1345" s="5"/>
      <c r="AB1345" s="5"/>
      <c r="AC1345" s="5"/>
      <c r="AD1345" s="5"/>
      <c r="AE1345" s="5"/>
      <c r="AF1345" s="5"/>
      <c r="AG1345" s="5"/>
      <c r="AH1345" s="5"/>
      <c r="AI1345" s="5"/>
      <c r="AJ1345" s="5"/>
      <c r="AK1345" s="5"/>
      <c r="AL1345" s="5"/>
      <c r="AM1345" s="5"/>
      <c r="AN1345" s="5"/>
      <c r="AO1345" s="481"/>
      <c r="AP1345" s="269"/>
      <c r="AQ1345" s="269"/>
      <c r="AR1345" s="600"/>
      <c r="AS1345" s="269"/>
      <c r="AT1345" s="598" t="str">
        <f t="shared" si="549"/>
        <v/>
      </c>
      <c r="AU1345" s="598" t="str">
        <f t="shared" si="549"/>
        <v/>
      </c>
      <c r="AV1345" s="269"/>
      <c r="AW1345" s="598" t="str">
        <f t="shared" si="538"/>
        <v/>
      </c>
      <c r="AX1345" s="598" t="str">
        <f t="shared" si="538"/>
        <v/>
      </c>
      <c r="AY1345" s="269"/>
      <c r="AZ1345" s="598" t="str">
        <f t="shared" si="539"/>
        <v/>
      </c>
      <c r="BA1345" s="598" t="str">
        <f t="shared" si="539"/>
        <v/>
      </c>
      <c r="BB1345" s="269"/>
      <c r="BC1345" s="598" t="str">
        <f t="shared" si="540"/>
        <v/>
      </c>
      <c r="BD1345" s="598" t="str">
        <f t="shared" si="540"/>
        <v/>
      </c>
      <c r="BE1345" s="269"/>
      <c r="BF1345" s="598" t="str">
        <f t="shared" si="541"/>
        <v/>
      </c>
      <c r="BG1345" s="598" t="str">
        <f t="shared" si="541"/>
        <v/>
      </c>
      <c r="BH1345" s="269"/>
      <c r="BI1345" s="598" t="str">
        <f t="shared" si="542"/>
        <v/>
      </c>
      <c r="BJ1345" s="598" t="str">
        <f t="shared" si="542"/>
        <v/>
      </c>
      <c r="BK1345" s="269"/>
      <c r="BL1345" s="598" t="str">
        <f t="shared" si="543"/>
        <v/>
      </c>
      <c r="BM1345" s="598" t="str">
        <f t="shared" si="543"/>
        <v/>
      </c>
      <c r="BN1345" s="269"/>
      <c r="BO1345" s="598" t="str">
        <f t="shared" si="544"/>
        <v/>
      </c>
      <c r="BP1345" s="598" t="str">
        <f t="shared" si="544"/>
        <v/>
      </c>
      <c r="BQ1345" s="269"/>
      <c r="BR1345" s="598" t="str">
        <f t="shared" si="545"/>
        <v/>
      </c>
      <c r="BS1345" s="598" t="str">
        <f t="shared" si="545"/>
        <v/>
      </c>
      <c r="BT1345" s="269"/>
      <c r="BU1345" s="598" t="str">
        <f t="shared" si="546"/>
        <v/>
      </c>
      <c r="BV1345" s="598" t="str">
        <f t="shared" si="546"/>
        <v/>
      </c>
      <c r="BW1345" s="269"/>
      <c r="BX1345" s="481"/>
    </row>
    <row r="1346" spans="1:76" s="2" customFormat="1" ht="14">
      <c r="A1346" s="159">
        <v>16</v>
      </c>
      <c r="B1346" s="301" t="str">
        <f t="shared" si="550"/>
        <v xml:space="preserve">: </v>
      </c>
      <c r="C1346" s="169"/>
      <c r="D1346" s="169"/>
      <c r="E1346" s="169"/>
      <c r="F1346" s="169"/>
      <c r="G1346" s="161"/>
      <c r="H1346" s="162"/>
      <c r="I1346" s="162"/>
      <c r="J1346" s="170"/>
      <c r="K1346" s="170"/>
      <c r="L1346" s="170"/>
      <c r="M1346" s="664"/>
      <c r="N1346" s="163"/>
      <c r="O1346" s="163"/>
      <c r="P1346" s="165"/>
      <c r="Q1346" s="365"/>
      <c r="R1346" s="259" t="str">
        <f t="shared" si="547"/>
        <v/>
      </c>
      <c r="S1346" s="260" t="str">
        <f>IF(R1346="","",IF(R1359="Y",T1346,IF(R1346&gt;=R1351-$AA$35*R1355,IF(R1346&lt;=R1351+$AA$35*R1355,R1346,""),"")))</f>
        <v/>
      </c>
      <c r="T1346" s="259" t="str">
        <f t="shared" si="548"/>
        <v/>
      </c>
      <c r="U1346" s="259" t="str">
        <f t="shared" si="537"/>
        <v/>
      </c>
      <c r="V1346" s="39"/>
      <c r="W1346" s="39"/>
      <c r="Y1346" s="526"/>
      <c r="Z1346" s="5"/>
      <c r="AA1346" s="5"/>
      <c r="AB1346" s="5"/>
      <c r="AC1346" s="5"/>
      <c r="AD1346" s="5"/>
      <c r="AE1346" s="5"/>
      <c r="AF1346" s="5"/>
      <c r="AG1346" s="5"/>
      <c r="AH1346" s="5"/>
      <c r="AI1346" s="5"/>
      <c r="AJ1346" s="5"/>
      <c r="AK1346" s="5"/>
      <c r="AL1346" s="5"/>
      <c r="AM1346" s="5"/>
      <c r="AN1346" s="5"/>
      <c r="AO1346" s="481"/>
      <c r="AP1346" s="269"/>
      <c r="AQ1346" s="269"/>
      <c r="AR1346" s="600"/>
      <c r="AS1346" s="269"/>
      <c r="AT1346" s="598" t="str">
        <f t="shared" si="549"/>
        <v/>
      </c>
      <c r="AU1346" s="598" t="str">
        <f t="shared" si="549"/>
        <v/>
      </c>
      <c r="AV1346" s="269"/>
      <c r="AW1346" s="598" t="str">
        <f t="shared" si="538"/>
        <v/>
      </c>
      <c r="AX1346" s="598" t="str">
        <f t="shared" si="538"/>
        <v/>
      </c>
      <c r="AY1346" s="269"/>
      <c r="AZ1346" s="598" t="str">
        <f t="shared" si="539"/>
        <v/>
      </c>
      <c r="BA1346" s="598" t="str">
        <f t="shared" si="539"/>
        <v/>
      </c>
      <c r="BB1346" s="269"/>
      <c r="BC1346" s="598" t="str">
        <f t="shared" si="540"/>
        <v/>
      </c>
      <c r="BD1346" s="598" t="str">
        <f t="shared" si="540"/>
        <v/>
      </c>
      <c r="BE1346" s="269"/>
      <c r="BF1346" s="598" t="str">
        <f t="shared" si="541"/>
        <v/>
      </c>
      <c r="BG1346" s="598" t="str">
        <f t="shared" si="541"/>
        <v/>
      </c>
      <c r="BH1346" s="269"/>
      <c r="BI1346" s="598" t="str">
        <f t="shared" si="542"/>
        <v/>
      </c>
      <c r="BJ1346" s="598" t="str">
        <f t="shared" si="542"/>
        <v/>
      </c>
      <c r="BK1346" s="269"/>
      <c r="BL1346" s="598" t="str">
        <f t="shared" si="543"/>
        <v/>
      </c>
      <c r="BM1346" s="598" t="str">
        <f t="shared" si="543"/>
        <v/>
      </c>
      <c r="BN1346" s="269"/>
      <c r="BO1346" s="598" t="str">
        <f t="shared" si="544"/>
        <v/>
      </c>
      <c r="BP1346" s="598" t="str">
        <f t="shared" si="544"/>
        <v/>
      </c>
      <c r="BQ1346" s="269"/>
      <c r="BR1346" s="598" t="str">
        <f t="shared" si="545"/>
        <v/>
      </c>
      <c r="BS1346" s="598" t="str">
        <f t="shared" si="545"/>
        <v/>
      </c>
      <c r="BT1346" s="269"/>
      <c r="BU1346" s="598" t="str">
        <f t="shared" si="546"/>
        <v/>
      </c>
      <c r="BV1346" s="598" t="str">
        <f t="shared" si="546"/>
        <v/>
      </c>
      <c r="BW1346" s="269"/>
      <c r="BX1346" s="481"/>
    </row>
    <row r="1347" spans="1:76" s="2" customFormat="1" ht="14">
      <c r="A1347" s="159">
        <v>17</v>
      </c>
      <c r="B1347" s="301" t="str">
        <f t="shared" si="550"/>
        <v xml:space="preserve">: </v>
      </c>
      <c r="C1347" s="168"/>
      <c r="D1347" s="162"/>
      <c r="E1347" s="162"/>
      <c r="F1347" s="169"/>
      <c r="G1347" s="161"/>
      <c r="H1347" s="162"/>
      <c r="I1347" s="162"/>
      <c r="J1347" s="170"/>
      <c r="K1347" s="170"/>
      <c r="L1347" s="170"/>
      <c r="M1347" s="664"/>
      <c r="N1347" s="163"/>
      <c r="O1347" s="163"/>
      <c r="P1347" s="165"/>
      <c r="Q1347" s="365"/>
      <c r="R1347" s="259" t="str">
        <f t="shared" si="547"/>
        <v/>
      </c>
      <c r="S1347" s="260" t="str">
        <f>IF(R1347="","",IF(R1359="Y",T1347,IF(R1347&gt;=R1351-$AA$35*R1355,IF(R1347&lt;=R1351+$AA$35*R1355,R1347,""),"")))</f>
        <v/>
      </c>
      <c r="T1347" s="259" t="str">
        <f t="shared" si="548"/>
        <v/>
      </c>
      <c r="U1347" s="259" t="str">
        <f t="shared" si="537"/>
        <v/>
      </c>
      <c r="V1347" s="39"/>
      <c r="W1347" s="39"/>
      <c r="Y1347" s="526"/>
      <c r="Z1347" s="5"/>
      <c r="AA1347" s="5"/>
      <c r="AB1347" s="5"/>
      <c r="AC1347" s="5"/>
      <c r="AD1347" s="5"/>
      <c r="AE1347" s="5"/>
      <c r="AF1347" s="5"/>
      <c r="AG1347" s="5"/>
      <c r="AH1347" s="5"/>
      <c r="AI1347" s="5"/>
      <c r="AJ1347" s="5"/>
      <c r="AK1347" s="5"/>
      <c r="AL1347" s="5"/>
      <c r="AM1347" s="5"/>
      <c r="AN1347" s="5"/>
      <c r="AO1347" s="481"/>
      <c r="AP1347" s="269"/>
      <c r="AQ1347" s="269"/>
      <c r="AR1347" s="600"/>
      <c r="AS1347" s="269"/>
      <c r="AT1347" s="598" t="str">
        <f t="shared" si="549"/>
        <v/>
      </c>
      <c r="AU1347" s="598" t="str">
        <f t="shared" si="549"/>
        <v/>
      </c>
      <c r="AV1347" s="269"/>
      <c r="AW1347" s="598" t="str">
        <f t="shared" si="538"/>
        <v/>
      </c>
      <c r="AX1347" s="598" t="str">
        <f t="shared" si="538"/>
        <v/>
      </c>
      <c r="AY1347" s="269"/>
      <c r="AZ1347" s="598" t="str">
        <f t="shared" si="539"/>
        <v/>
      </c>
      <c r="BA1347" s="598" t="str">
        <f t="shared" si="539"/>
        <v/>
      </c>
      <c r="BB1347" s="269"/>
      <c r="BC1347" s="598" t="str">
        <f t="shared" si="540"/>
        <v/>
      </c>
      <c r="BD1347" s="598" t="str">
        <f t="shared" si="540"/>
        <v/>
      </c>
      <c r="BE1347" s="269"/>
      <c r="BF1347" s="598" t="str">
        <f t="shared" si="541"/>
        <v/>
      </c>
      <c r="BG1347" s="598" t="str">
        <f t="shared" si="541"/>
        <v/>
      </c>
      <c r="BH1347" s="269"/>
      <c r="BI1347" s="598" t="str">
        <f t="shared" si="542"/>
        <v/>
      </c>
      <c r="BJ1347" s="598" t="str">
        <f t="shared" si="542"/>
        <v/>
      </c>
      <c r="BK1347" s="269"/>
      <c r="BL1347" s="598" t="str">
        <f t="shared" si="543"/>
        <v/>
      </c>
      <c r="BM1347" s="598" t="str">
        <f t="shared" si="543"/>
        <v/>
      </c>
      <c r="BN1347" s="269"/>
      <c r="BO1347" s="598" t="str">
        <f t="shared" si="544"/>
        <v/>
      </c>
      <c r="BP1347" s="598" t="str">
        <f t="shared" si="544"/>
        <v/>
      </c>
      <c r="BQ1347" s="269"/>
      <c r="BR1347" s="598" t="str">
        <f t="shared" si="545"/>
        <v/>
      </c>
      <c r="BS1347" s="598" t="str">
        <f t="shared" si="545"/>
        <v/>
      </c>
      <c r="BT1347" s="269"/>
      <c r="BU1347" s="598" t="str">
        <f t="shared" si="546"/>
        <v/>
      </c>
      <c r="BV1347" s="598" t="str">
        <f t="shared" si="546"/>
        <v/>
      </c>
      <c r="BW1347" s="269"/>
      <c r="BX1347" s="481"/>
    </row>
    <row r="1348" spans="1:76" s="2" customFormat="1" ht="14">
      <c r="A1348" s="159">
        <v>18</v>
      </c>
      <c r="B1348" s="301" t="str">
        <f t="shared" si="550"/>
        <v xml:space="preserve">: </v>
      </c>
      <c r="C1348" s="168"/>
      <c r="D1348" s="162"/>
      <c r="E1348" s="162"/>
      <c r="F1348" s="169"/>
      <c r="G1348" s="161"/>
      <c r="H1348" s="162"/>
      <c r="I1348" s="162"/>
      <c r="J1348" s="170"/>
      <c r="K1348" s="170"/>
      <c r="L1348" s="170"/>
      <c r="M1348" s="664"/>
      <c r="N1348" s="163"/>
      <c r="O1348" s="163"/>
      <c r="P1348" s="165"/>
      <c r="Q1348" s="365"/>
      <c r="R1348" s="259" t="str">
        <f t="shared" si="547"/>
        <v/>
      </c>
      <c r="S1348" s="260" t="str">
        <f>IF(R1348="","",IF(R1359="Y",T1348,IF(R1348&gt;=R1351-$AA$35*R1355,IF(R1348&lt;=R1351+$AA$35*R1355,R1348,""),"")))</f>
        <v/>
      </c>
      <c r="T1348" s="259" t="str">
        <f t="shared" si="548"/>
        <v/>
      </c>
      <c r="U1348" s="259" t="str">
        <f t="shared" si="537"/>
        <v/>
      </c>
      <c r="V1348" s="39"/>
      <c r="W1348" s="39"/>
      <c r="Y1348" s="526"/>
      <c r="Z1348" s="5"/>
      <c r="AA1348" s="5"/>
      <c r="AB1348" s="5"/>
      <c r="AC1348" s="5"/>
      <c r="AD1348" s="5"/>
      <c r="AE1348" s="5"/>
      <c r="AF1348" s="5"/>
      <c r="AG1348" s="5"/>
      <c r="AH1348" s="5"/>
      <c r="AI1348" s="5"/>
      <c r="AJ1348" s="5"/>
      <c r="AK1348" s="5"/>
      <c r="AL1348" s="5"/>
      <c r="AM1348" s="5"/>
      <c r="AN1348" s="5"/>
      <c r="AO1348" s="481"/>
      <c r="AP1348" s="269"/>
      <c r="AQ1348" s="269"/>
      <c r="AR1348" s="600"/>
      <c r="AS1348" s="269"/>
      <c r="AT1348" s="598" t="str">
        <f t="shared" si="549"/>
        <v/>
      </c>
      <c r="AU1348" s="598" t="str">
        <f t="shared" si="549"/>
        <v/>
      </c>
      <c r="AV1348" s="269"/>
      <c r="AW1348" s="598" t="str">
        <f t="shared" si="538"/>
        <v/>
      </c>
      <c r="AX1348" s="598" t="str">
        <f t="shared" si="538"/>
        <v/>
      </c>
      <c r="AY1348" s="269"/>
      <c r="AZ1348" s="598" t="str">
        <f t="shared" si="539"/>
        <v/>
      </c>
      <c r="BA1348" s="598" t="str">
        <f t="shared" si="539"/>
        <v/>
      </c>
      <c r="BB1348" s="269"/>
      <c r="BC1348" s="598" t="str">
        <f t="shared" si="540"/>
        <v/>
      </c>
      <c r="BD1348" s="598" t="str">
        <f t="shared" si="540"/>
        <v/>
      </c>
      <c r="BE1348" s="269"/>
      <c r="BF1348" s="598" t="str">
        <f t="shared" si="541"/>
        <v/>
      </c>
      <c r="BG1348" s="598" t="str">
        <f t="shared" si="541"/>
        <v/>
      </c>
      <c r="BH1348" s="269"/>
      <c r="BI1348" s="598" t="str">
        <f t="shared" si="542"/>
        <v/>
      </c>
      <c r="BJ1348" s="598" t="str">
        <f t="shared" si="542"/>
        <v/>
      </c>
      <c r="BK1348" s="269"/>
      <c r="BL1348" s="598" t="str">
        <f t="shared" si="543"/>
        <v/>
      </c>
      <c r="BM1348" s="598" t="str">
        <f t="shared" si="543"/>
        <v/>
      </c>
      <c r="BN1348" s="269"/>
      <c r="BO1348" s="598" t="str">
        <f t="shared" si="544"/>
        <v/>
      </c>
      <c r="BP1348" s="598" t="str">
        <f t="shared" si="544"/>
        <v/>
      </c>
      <c r="BQ1348" s="269"/>
      <c r="BR1348" s="598" t="str">
        <f t="shared" si="545"/>
        <v/>
      </c>
      <c r="BS1348" s="598" t="str">
        <f t="shared" si="545"/>
        <v/>
      </c>
      <c r="BT1348" s="269"/>
      <c r="BU1348" s="598" t="str">
        <f t="shared" si="546"/>
        <v/>
      </c>
      <c r="BV1348" s="598" t="str">
        <f t="shared" si="546"/>
        <v/>
      </c>
      <c r="BW1348" s="269"/>
      <c r="BX1348" s="481"/>
    </row>
    <row r="1349" spans="1:76" s="2" customFormat="1" ht="14">
      <c r="A1349" s="159">
        <v>19</v>
      </c>
      <c r="B1349" s="301" t="str">
        <f t="shared" si="550"/>
        <v xml:space="preserve">: </v>
      </c>
      <c r="C1349" s="168"/>
      <c r="D1349" s="162"/>
      <c r="E1349" s="162"/>
      <c r="F1349" s="169"/>
      <c r="G1349" s="161"/>
      <c r="H1349" s="162"/>
      <c r="I1349" s="162"/>
      <c r="J1349" s="170"/>
      <c r="K1349" s="170"/>
      <c r="L1349" s="170"/>
      <c r="M1349" s="664"/>
      <c r="N1349" s="163"/>
      <c r="O1349" s="163"/>
      <c r="P1349" s="165"/>
      <c r="Q1349" s="365"/>
      <c r="R1349" s="259" t="str">
        <f t="shared" si="547"/>
        <v/>
      </c>
      <c r="S1349" s="260" t="str">
        <f>IF(R1349="","",IF(R1359="Y",T1349,IF(R1349&gt;=R1351-$AA$35*R1355,IF(R1349&lt;=R1351+$AA$35*R1355,R1349,""),"")))</f>
        <v/>
      </c>
      <c r="T1349" s="259" t="str">
        <f t="shared" si="548"/>
        <v/>
      </c>
      <c r="U1349" s="259" t="str">
        <f t="shared" si="537"/>
        <v/>
      </c>
      <c r="V1349" s="39"/>
      <c r="W1349" s="39"/>
      <c r="Y1349" s="526"/>
      <c r="Z1349" s="5"/>
      <c r="AA1349" s="5"/>
      <c r="AB1349" s="5"/>
      <c r="AC1349" s="5"/>
      <c r="AD1349" s="5"/>
      <c r="AE1349" s="5"/>
      <c r="AF1349" s="5"/>
      <c r="AG1349" s="5"/>
      <c r="AH1349" s="5"/>
      <c r="AI1349" s="5"/>
      <c r="AJ1349" s="5"/>
      <c r="AK1349" s="5"/>
      <c r="AL1349" s="5"/>
      <c r="AM1349" s="5"/>
      <c r="AN1349" s="5"/>
      <c r="AO1349" s="481"/>
      <c r="AP1349" s="269"/>
      <c r="AQ1349" s="269"/>
      <c r="AR1349" s="600"/>
      <c r="AS1349" s="269"/>
      <c r="AT1349" s="598" t="str">
        <f t="shared" si="549"/>
        <v/>
      </c>
      <c r="AU1349" s="598" t="str">
        <f t="shared" si="549"/>
        <v/>
      </c>
      <c r="AV1349" s="269"/>
      <c r="AW1349" s="598" t="str">
        <f t="shared" si="538"/>
        <v/>
      </c>
      <c r="AX1349" s="598" t="str">
        <f t="shared" si="538"/>
        <v/>
      </c>
      <c r="AY1349" s="269"/>
      <c r="AZ1349" s="598" t="str">
        <f t="shared" si="539"/>
        <v/>
      </c>
      <c r="BA1349" s="598" t="str">
        <f t="shared" si="539"/>
        <v/>
      </c>
      <c r="BB1349" s="269"/>
      <c r="BC1349" s="598" t="str">
        <f t="shared" si="540"/>
        <v/>
      </c>
      <c r="BD1349" s="598" t="str">
        <f t="shared" si="540"/>
        <v/>
      </c>
      <c r="BE1349" s="269"/>
      <c r="BF1349" s="598" t="str">
        <f t="shared" si="541"/>
        <v/>
      </c>
      <c r="BG1349" s="598" t="str">
        <f t="shared" si="541"/>
        <v/>
      </c>
      <c r="BH1349" s="269"/>
      <c r="BI1349" s="598" t="str">
        <f t="shared" si="542"/>
        <v/>
      </c>
      <c r="BJ1349" s="598" t="str">
        <f t="shared" si="542"/>
        <v/>
      </c>
      <c r="BK1349" s="269"/>
      <c r="BL1349" s="598" t="str">
        <f t="shared" si="543"/>
        <v/>
      </c>
      <c r="BM1349" s="598" t="str">
        <f t="shared" si="543"/>
        <v/>
      </c>
      <c r="BN1349" s="269"/>
      <c r="BO1349" s="598" t="str">
        <f t="shared" si="544"/>
        <v/>
      </c>
      <c r="BP1349" s="598" t="str">
        <f t="shared" si="544"/>
        <v/>
      </c>
      <c r="BQ1349" s="269"/>
      <c r="BR1349" s="598" t="str">
        <f t="shared" si="545"/>
        <v/>
      </c>
      <c r="BS1349" s="598" t="str">
        <f t="shared" si="545"/>
        <v/>
      </c>
      <c r="BT1349" s="269"/>
      <c r="BU1349" s="598" t="str">
        <f t="shared" si="546"/>
        <v/>
      </c>
      <c r="BV1349" s="598" t="str">
        <f t="shared" si="546"/>
        <v/>
      </c>
      <c r="BW1349" s="269"/>
      <c r="BX1349" s="481"/>
    </row>
    <row r="1350" spans="1:76" s="2" customFormat="1" ht="14">
      <c r="A1350" s="159">
        <v>20</v>
      </c>
      <c r="B1350" s="301" t="str">
        <f t="shared" si="550"/>
        <v xml:space="preserve">: </v>
      </c>
      <c r="C1350" s="168"/>
      <c r="D1350" s="162"/>
      <c r="E1350" s="162"/>
      <c r="F1350" s="169"/>
      <c r="G1350" s="161"/>
      <c r="H1350" s="162"/>
      <c r="I1350" s="162"/>
      <c r="J1350" s="170"/>
      <c r="K1350" s="170"/>
      <c r="L1350" s="170"/>
      <c r="M1350" s="664"/>
      <c r="N1350" s="163"/>
      <c r="O1350" s="163"/>
      <c r="P1350" s="165"/>
      <c r="Q1350" s="365"/>
      <c r="R1350" s="259" t="str">
        <f t="shared" si="547"/>
        <v/>
      </c>
      <c r="S1350" s="260" t="str">
        <f>IF(R1350="","",IF(R1359="Y",T1350,IF(R1350&gt;=R1351-$AA$35*R1355,IF(R1350&lt;=R1351+$AA$35*R1355,R1350,""),"")))</f>
        <v/>
      </c>
      <c r="T1350" s="259" t="str">
        <f t="shared" si="548"/>
        <v/>
      </c>
      <c r="U1350" s="259" t="str">
        <f t="shared" si="537"/>
        <v/>
      </c>
      <c r="V1350" s="39"/>
      <c r="W1350" s="39"/>
      <c r="Y1350" s="526"/>
      <c r="Z1350" s="5"/>
      <c r="AA1350" s="5"/>
      <c r="AB1350" s="5"/>
      <c r="AC1350" s="5"/>
      <c r="AD1350" s="5"/>
      <c r="AE1350" s="5"/>
      <c r="AF1350" s="5"/>
      <c r="AG1350" s="5"/>
      <c r="AH1350" s="5"/>
      <c r="AI1350" s="5"/>
      <c r="AJ1350" s="5"/>
      <c r="AK1350" s="5"/>
      <c r="AL1350" s="5"/>
      <c r="AM1350" s="5"/>
      <c r="AN1350" s="5"/>
      <c r="AO1350" s="481"/>
      <c r="AP1350" s="269"/>
      <c r="AQ1350" s="269"/>
      <c r="AR1350" s="600"/>
      <c r="AS1350" s="269"/>
      <c r="AT1350" s="598" t="str">
        <f t="shared" si="549"/>
        <v/>
      </c>
      <c r="AU1350" s="598" t="str">
        <f t="shared" si="549"/>
        <v/>
      </c>
      <c r="AV1350" s="269"/>
      <c r="AW1350" s="598" t="str">
        <f t="shared" si="538"/>
        <v/>
      </c>
      <c r="AX1350" s="598" t="str">
        <f t="shared" si="538"/>
        <v/>
      </c>
      <c r="AY1350" s="269"/>
      <c r="AZ1350" s="598" t="str">
        <f t="shared" si="539"/>
        <v/>
      </c>
      <c r="BA1350" s="598" t="str">
        <f t="shared" si="539"/>
        <v/>
      </c>
      <c r="BB1350" s="269"/>
      <c r="BC1350" s="598" t="str">
        <f t="shared" si="540"/>
        <v/>
      </c>
      <c r="BD1350" s="598" t="str">
        <f t="shared" si="540"/>
        <v/>
      </c>
      <c r="BE1350" s="269"/>
      <c r="BF1350" s="598" t="str">
        <f t="shared" si="541"/>
        <v/>
      </c>
      <c r="BG1350" s="598" t="str">
        <f t="shared" si="541"/>
        <v/>
      </c>
      <c r="BH1350" s="269"/>
      <c r="BI1350" s="598" t="str">
        <f t="shared" si="542"/>
        <v/>
      </c>
      <c r="BJ1350" s="598" t="str">
        <f t="shared" si="542"/>
        <v/>
      </c>
      <c r="BK1350" s="269"/>
      <c r="BL1350" s="598" t="str">
        <f t="shared" si="543"/>
        <v/>
      </c>
      <c r="BM1350" s="598" t="str">
        <f t="shared" si="543"/>
        <v/>
      </c>
      <c r="BN1350" s="269"/>
      <c r="BO1350" s="598" t="str">
        <f t="shared" si="544"/>
        <v/>
      </c>
      <c r="BP1350" s="598" t="str">
        <f t="shared" si="544"/>
        <v/>
      </c>
      <c r="BQ1350" s="269"/>
      <c r="BR1350" s="598" t="str">
        <f t="shared" si="545"/>
        <v/>
      </c>
      <c r="BS1350" s="598" t="str">
        <f t="shared" si="545"/>
        <v/>
      </c>
      <c r="BT1350" s="269"/>
      <c r="BU1350" s="598" t="str">
        <f t="shared" si="546"/>
        <v/>
      </c>
      <c r="BV1350" s="598" t="str">
        <f t="shared" si="546"/>
        <v/>
      </c>
      <c r="BW1350" s="269"/>
      <c r="BX1350" s="481"/>
    </row>
    <row r="1351" spans="1:76" s="2" customFormat="1" ht="14">
      <c r="A1351" s="172"/>
      <c r="B1351" s="302" t="s">
        <v>159</v>
      </c>
      <c r="C1351" s="173"/>
      <c r="D1351" s="173"/>
      <c r="E1351" s="173"/>
      <c r="F1351" s="173"/>
      <c r="H1351" s="39"/>
      <c r="I1351" s="175"/>
      <c r="J1351" s="174"/>
      <c r="K1351" s="174"/>
      <c r="L1351" s="174" t="s">
        <v>99</v>
      </c>
      <c r="M1351" s="174"/>
      <c r="N1351" s="174"/>
      <c r="O1351" s="165"/>
      <c r="P1351" s="165"/>
      <c r="Q1351" s="175" t="s">
        <v>31</v>
      </c>
      <c r="R1351" s="261" t="e">
        <f>AVERAGE(R1331:R1350)</f>
        <v>#DIV/0!</v>
      </c>
      <c r="S1351" s="261" t="e">
        <f>IF(R1359="Y",SUM(S1331:S1350)/SUM(N1331:N1350),AVERAGE(S1331:S1350))</f>
        <v>#DIV/0!</v>
      </c>
      <c r="T1351" s="262" t="e">
        <f>SUM(T1331:T1350)/SUM(N1331:N1350)</f>
        <v>#DIV/0!</v>
      </c>
      <c r="U1351" s="269"/>
      <c r="V1351" s="39"/>
      <c r="W1351" s="39"/>
      <c r="Y1351" s="601"/>
      <c r="Z1351" s="5"/>
      <c r="AA1351" s="5"/>
      <c r="AB1351" s="5"/>
      <c r="AC1351" s="5"/>
      <c r="AD1351" s="5"/>
      <c r="AE1351" s="5"/>
      <c r="AF1351" s="5"/>
      <c r="AG1351" s="5"/>
      <c r="AH1351" s="5"/>
      <c r="AI1351" s="5"/>
      <c r="AJ1351" s="5"/>
      <c r="AK1351" s="5"/>
      <c r="AL1351" s="5"/>
      <c r="AM1351" s="5"/>
      <c r="AN1351" s="5"/>
      <c r="AO1351" s="481"/>
      <c r="AP1351" s="269"/>
      <c r="AQ1351" s="269"/>
      <c r="AR1351" s="269"/>
      <c r="AS1351" s="602" t="s">
        <v>31</v>
      </c>
      <c r="AT1351" s="603" t="e">
        <f>AVERAGE(AT1331:AT1350)</f>
        <v>#DIV/0!</v>
      </c>
      <c r="AU1351" s="603" t="e">
        <f>SUM(AU1331:AU1350)/COUNTIF(AU1331:AU1350,"&gt;0")</f>
        <v>#DIV/0!</v>
      </c>
      <c r="AV1351" s="602"/>
      <c r="AW1351" s="603" t="e">
        <f>AVERAGE(AW1331:AW1350)</f>
        <v>#DIV/0!</v>
      </c>
      <c r="AX1351" s="603" t="e">
        <f>SUM(AX1331:AX1350)/COUNTIF(AX1331:AX1350,"&gt;0")</f>
        <v>#DIV/0!</v>
      </c>
      <c r="AY1351" s="269"/>
      <c r="AZ1351" s="603" t="e">
        <f>AVERAGE(AZ1331:AZ1350)</f>
        <v>#DIV/0!</v>
      </c>
      <c r="BA1351" s="603" t="e">
        <f>SUM(BA1331:BA1350)/COUNTIF(BA1331:BA1350,"&gt;0")</f>
        <v>#DIV/0!</v>
      </c>
      <c r="BB1351" s="269"/>
      <c r="BC1351" s="603" t="e">
        <f>AVERAGE(BC1331:BC1350)</f>
        <v>#DIV/0!</v>
      </c>
      <c r="BD1351" s="603" t="e">
        <f>SUM(BD1331:BD1350)/COUNTIF(BD1331:BD1350,"&gt;0")</f>
        <v>#DIV/0!</v>
      </c>
      <c r="BE1351" s="269"/>
      <c r="BF1351" s="603" t="e">
        <f>AVERAGE(BF1331:BF1350)</f>
        <v>#DIV/0!</v>
      </c>
      <c r="BG1351" s="603" t="e">
        <f>SUM(BG1331:BG1350)/COUNTIF(BG1331:BG1350,"&gt;0")</f>
        <v>#DIV/0!</v>
      </c>
      <c r="BH1351" s="269"/>
      <c r="BI1351" s="603" t="e">
        <f>AVERAGE(BI1331:BI1350)</f>
        <v>#DIV/0!</v>
      </c>
      <c r="BJ1351" s="603" t="e">
        <f>SUM(BJ1331:BJ1350)/COUNTIF(BJ1331:BJ1350,"&gt;0")</f>
        <v>#DIV/0!</v>
      </c>
      <c r="BK1351" s="602"/>
      <c r="BL1351" s="603" t="e">
        <f>AVERAGE(BL1331:BL1350)</f>
        <v>#DIV/0!</v>
      </c>
      <c r="BM1351" s="603" t="e">
        <f>SUM(BM1331:BM1350)/COUNTIF(BM1331:BM1350,"&gt;0")</f>
        <v>#DIV/0!</v>
      </c>
      <c r="BN1351" s="269"/>
      <c r="BO1351" s="603" t="e">
        <f>AVERAGE(BO1331:BO1350)</f>
        <v>#DIV/0!</v>
      </c>
      <c r="BP1351" s="603" t="e">
        <f>SUM(BP1331:BP1350)/COUNTIF(BP1331:BP1350,"&gt;0")</f>
        <v>#DIV/0!</v>
      </c>
      <c r="BQ1351" s="269"/>
      <c r="BR1351" s="603" t="e">
        <f>AVERAGE(BR1331:BR1350)</f>
        <v>#DIV/0!</v>
      </c>
      <c r="BS1351" s="603" t="e">
        <f>SUM(BS1331:BS1350)/COUNTIF(BS1331:BS1350,"&gt;0")</f>
        <v>#DIV/0!</v>
      </c>
      <c r="BT1351" s="269"/>
      <c r="BU1351" s="603" t="e">
        <f>AVERAGE(BU1331:BU1350)</f>
        <v>#DIV/0!</v>
      </c>
      <c r="BV1351" s="603" t="e">
        <f>SUM(BV1331:BV1350)/COUNTIF(BV1331:BV1350,"&gt;0")</f>
        <v>#DIV/0!</v>
      </c>
      <c r="BW1351" s="269"/>
      <c r="BX1351" s="481"/>
    </row>
    <row r="1352" spans="1:76" s="2" customFormat="1" ht="15">
      <c r="A1352" s="172"/>
      <c r="B1352" s="302" t="s">
        <v>160</v>
      </c>
      <c r="C1352" s="173" t="s">
        <v>112</v>
      </c>
      <c r="D1352" s="840"/>
      <c r="E1352" s="841"/>
      <c r="F1352" s="841"/>
      <c r="G1352" s="841"/>
      <c r="H1352" s="841"/>
      <c r="I1352" s="841"/>
      <c r="J1352" s="842"/>
      <c r="K1352" s="174"/>
      <c r="L1352" s="174"/>
      <c r="M1352" s="174"/>
      <c r="N1352" s="174"/>
      <c r="O1352" s="165"/>
      <c r="P1352" s="165"/>
      <c r="Q1352" s="366" t="s">
        <v>33</v>
      </c>
      <c r="R1352" s="367" t="e">
        <f>R1351+U1352*R1355</f>
        <v>#DIV/0!</v>
      </c>
      <c r="S1352" s="367" t="e">
        <f>S1351+U1352*S1355</f>
        <v>#DIV/0!</v>
      </c>
      <c r="T1352" s="367" t="e">
        <f>T1351+U1352*T1355</f>
        <v>#DIV/0!</v>
      </c>
      <c r="U1352" s="368">
        <v>1</v>
      </c>
      <c r="V1352" s="50" t="s">
        <v>142</v>
      </c>
      <c r="W1352" s="39"/>
      <c r="X1352" t="s">
        <v>273</v>
      </c>
      <c r="Y1352" s="605"/>
      <c r="Z1352" s="5"/>
      <c r="AA1352" s="5"/>
      <c r="AB1352" s="5"/>
      <c r="AC1352" s="5"/>
      <c r="AD1352" s="5"/>
      <c r="AE1352" s="5"/>
      <c r="AF1352" s="5"/>
      <c r="AG1352" s="5"/>
      <c r="AH1352" s="5"/>
      <c r="AI1352" s="5"/>
      <c r="AJ1352" s="5"/>
      <c r="AK1352" s="5"/>
      <c r="AL1352" s="5"/>
      <c r="AM1352" s="5"/>
      <c r="AN1352" s="5"/>
      <c r="AO1352" s="481"/>
      <c r="AP1352" s="269"/>
      <c r="AQ1352" s="269"/>
      <c r="AR1352" s="269"/>
      <c r="AS1352" s="606" t="s">
        <v>33</v>
      </c>
      <c r="AT1352" s="607" t="e">
        <f>AT1351+(AT1357*AT1354)</f>
        <v>#DIV/0!</v>
      </c>
      <c r="AU1352" s="607" t="e">
        <f>AU1351+(AU1357*AT1354)</f>
        <v>#DIV/0!</v>
      </c>
      <c r="AV1352" s="606"/>
      <c r="AW1352" s="607" t="e">
        <f>AW1351+(AW1357*AW1354)</f>
        <v>#DIV/0!</v>
      </c>
      <c r="AX1352" s="607" t="e">
        <f>AX1351+(AX1357*AW1354)</f>
        <v>#DIV/0!</v>
      </c>
      <c r="AY1352" s="269"/>
      <c r="AZ1352" s="607" t="e">
        <f>AZ1351+(AZ1357*AZ1354)</f>
        <v>#DIV/0!</v>
      </c>
      <c r="BA1352" s="607" t="e">
        <f>BA1351+(BA1357*AZ1354)</f>
        <v>#DIV/0!</v>
      </c>
      <c r="BB1352" s="269"/>
      <c r="BC1352" s="607" t="e">
        <f>BC1351+(BC1357*BC1354)</f>
        <v>#DIV/0!</v>
      </c>
      <c r="BD1352" s="607" t="e">
        <f>BD1351+(BD1357*BC1354)</f>
        <v>#DIV/0!</v>
      </c>
      <c r="BE1352" s="269"/>
      <c r="BF1352" s="607" t="e">
        <f>BF1351+(BF1357*BF1354)</f>
        <v>#DIV/0!</v>
      </c>
      <c r="BG1352" s="607" t="e">
        <f>BG1351+(BG1357*BF1354)</f>
        <v>#DIV/0!</v>
      </c>
      <c r="BH1352" s="269"/>
      <c r="BI1352" s="607" t="e">
        <f>BI1351+(BI1357*BI1354)</f>
        <v>#DIV/0!</v>
      </c>
      <c r="BJ1352" s="607" t="e">
        <f>BJ1351+(BJ1357*BI1354)</f>
        <v>#DIV/0!</v>
      </c>
      <c r="BK1352" s="606"/>
      <c r="BL1352" s="607" t="e">
        <f>BL1351+(BL1357*BL1354)</f>
        <v>#DIV/0!</v>
      </c>
      <c r="BM1352" s="607" t="e">
        <f>BM1351+(BM1357*BL1354)</f>
        <v>#DIV/0!</v>
      </c>
      <c r="BN1352" s="269"/>
      <c r="BO1352" s="607" t="e">
        <f>BO1351+(BO1357*BO1354)</f>
        <v>#DIV/0!</v>
      </c>
      <c r="BP1352" s="607" t="e">
        <f>BP1351+(BP1357*BO1354)</f>
        <v>#DIV/0!</v>
      </c>
      <c r="BQ1352" s="269"/>
      <c r="BR1352" s="607" t="e">
        <f>BR1351+(BR1357*BR1354)</f>
        <v>#DIV/0!</v>
      </c>
      <c r="BS1352" s="607" t="e">
        <f>BS1351+(BS1357*BR1354)</f>
        <v>#DIV/0!</v>
      </c>
      <c r="BT1352" s="269"/>
      <c r="BU1352" s="607" t="e">
        <f>BU1351+(BU1357*BU1354)</f>
        <v>#DIV/0!</v>
      </c>
      <c r="BV1352" s="607" t="e">
        <f>BV1351+(BV1357*BU1354)</f>
        <v>#DIV/0!</v>
      </c>
      <c r="BW1352" s="269"/>
      <c r="BX1352" s="481"/>
    </row>
    <row r="1353" spans="1:76" s="2" customFormat="1" ht="15">
      <c r="A1353" s="172"/>
      <c r="B1353" s="302" t="s">
        <v>161</v>
      </c>
      <c r="C1353" s="179"/>
      <c r="D1353" s="843"/>
      <c r="E1353" s="844"/>
      <c r="F1353" s="844"/>
      <c r="G1353" s="844"/>
      <c r="H1353" s="844"/>
      <c r="I1353" s="844"/>
      <c r="J1353" s="845"/>
      <c r="K1353" s="39"/>
      <c r="L1353" s="39"/>
      <c r="M1353" s="174"/>
      <c r="N1353" s="174"/>
      <c r="O1353" s="174"/>
      <c r="P1353" s="174"/>
      <c r="Q1353" s="366" t="s">
        <v>32</v>
      </c>
      <c r="R1353" s="367" t="e">
        <f>IF($X1353="Y",MIN(R1331:R1350),R1351-$U1353*R1355)</f>
        <v>#DIV/0!</v>
      </c>
      <c r="S1353" s="367" t="e">
        <f>IF($X1353="Y",MIN(S1331:S1350),S1351-$U1353*S1355)</f>
        <v>#DIV/0!</v>
      </c>
      <c r="T1353" s="367" t="e">
        <f>IF($X1353="Y",MIN(T1331:T1350),T1351-$U1353*T1355)</f>
        <v>#DIV/0!</v>
      </c>
      <c r="U1353" s="368">
        <v>1</v>
      </c>
      <c r="V1353" s="50" t="s">
        <v>143</v>
      </c>
      <c r="W1353" s="39"/>
      <c r="X1353" s="369" t="s">
        <v>36</v>
      </c>
      <c r="Y1353" s="605"/>
      <c r="Z1353" s="5"/>
      <c r="AA1353" s="5"/>
      <c r="AB1353" s="5"/>
      <c r="AC1353" s="5"/>
      <c r="AD1353" s="5"/>
      <c r="AE1353" s="5"/>
      <c r="AF1353" s="5"/>
      <c r="AG1353" s="5"/>
      <c r="AH1353" s="5"/>
      <c r="AI1353" s="5"/>
      <c r="AJ1353" s="5"/>
      <c r="AK1353" s="5"/>
      <c r="AL1353" s="5"/>
      <c r="AM1353" s="5"/>
      <c r="AN1353" s="5"/>
      <c r="AO1353" s="481"/>
      <c r="AP1353" s="269"/>
      <c r="AQ1353" s="269"/>
      <c r="AR1353" s="269"/>
      <c r="AS1353" s="606" t="s">
        <v>32</v>
      </c>
      <c r="AT1353" s="607" t="e">
        <f>AT1351-(AT1357*AT1355)</f>
        <v>#DIV/0!</v>
      </c>
      <c r="AU1353" s="607" t="e">
        <f>AU1351-(AU1357*AT1355)</f>
        <v>#DIV/0!</v>
      </c>
      <c r="AV1353" s="606"/>
      <c r="AW1353" s="607" t="e">
        <f>AW1351-(AW1357*AW1355)</f>
        <v>#DIV/0!</v>
      </c>
      <c r="AX1353" s="607" t="e">
        <f>AX1351-(AX1357*AW1355)</f>
        <v>#DIV/0!</v>
      </c>
      <c r="AY1353" s="269"/>
      <c r="AZ1353" s="607" t="e">
        <f>AZ1351-(AZ1357*AZ1355)</f>
        <v>#DIV/0!</v>
      </c>
      <c r="BA1353" s="607" t="e">
        <f>BA1351-(BA1357*AZ1355)</f>
        <v>#DIV/0!</v>
      </c>
      <c r="BB1353" s="269"/>
      <c r="BC1353" s="607" t="e">
        <f>BC1351-(BC1357*BC1355)</f>
        <v>#DIV/0!</v>
      </c>
      <c r="BD1353" s="607" t="e">
        <f>BD1351-(BD1357*BC1355)</f>
        <v>#DIV/0!</v>
      </c>
      <c r="BE1353" s="269"/>
      <c r="BF1353" s="607" t="e">
        <f>BF1351-(BF1357*BF1355)</f>
        <v>#DIV/0!</v>
      </c>
      <c r="BG1353" s="607" t="e">
        <f>BG1351-(BG1357*BF1355)</f>
        <v>#DIV/0!</v>
      </c>
      <c r="BH1353" s="269"/>
      <c r="BI1353" s="607" t="e">
        <f>BI1351-(BI1357*BI1355)</f>
        <v>#DIV/0!</v>
      </c>
      <c r="BJ1353" s="607" t="e">
        <f>BJ1351-(BJ1357*BI1355)</f>
        <v>#DIV/0!</v>
      </c>
      <c r="BK1353" s="606"/>
      <c r="BL1353" s="607" t="e">
        <f>BL1351-(BL1357*BL1355)</f>
        <v>#DIV/0!</v>
      </c>
      <c r="BM1353" s="607" t="e">
        <f>BM1351-(BM1357*BL1355)</f>
        <v>#DIV/0!</v>
      </c>
      <c r="BN1353" s="269"/>
      <c r="BO1353" s="607" t="e">
        <f>BO1351-(BO1357*BO1355)</f>
        <v>#DIV/0!</v>
      </c>
      <c r="BP1353" s="607" t="e">
        <f>BP1351-(BP1357*BO1355)</f>
        <v>#DIV/0!</v>
      </c>
      <c r="BQ1353" s="269"/>
      <c r="BR1353" s="607" t="e">
        <f>BR1351-(BR1357*BR1355)</f>
        <v>#DIV/0!</v>
      </c>
      <c r="BS1353" s="607" t="e">
        <f>BS1351-(BS1357*BR1355)</f>
        <v>#DIV/0!</v>
      </c>
      <c r="BT1353" s="269"/>
      <c r="BU1353" s="607" t="e">
        <f>BU1351-(BU1357*BU1355)</f>
        <v>#DIV/0!</v>
      </c>
      <c r="BV1353" s="607" t="e">
        <f>BV1351-(BV1357*BU1355)</f>
        <v>#DIV/0!</v>
      </c>
      <c r="BW1353" s="269"/>
      <c r="BX1353" s="481"/>
    </row>
    <row r="1354" spans="1:76" s="2" customFormat="1" ht="14">
      <c r="A1354" s="172"/>
      <c r="B1354" s="303"/>
      <c r="C1354" s="179"/>
      <c r="D1354" s="843"/>
      <c r="E1354" s="844"/>
      <c r="F1354" s="844"/>
      <c r="G1354" s="844"/>
      <c r="H1354" s="844"/>
      <c r="I1354" s="844"/>
      <c r="J1354" s="845"/>
      <c r="K1354" s="174"/>
      <c r="L1354" s="174"/>
      <c r="M1354" s="174"/>
      <c r="N1354" s="174"/>
      <c r="O1354" s="174"/>
      <c r="P1354" s="174"/>
      <c r="Q1354" s="176" t="s">
        <v>10</v>
      </c>
      <c r="R1354" s="263" t="e">
        <f>IF((0.67*R1355)&gt;R1351,"no","yes")</f>
        <v>#DIV/0!</v>
      </c>
      <c r="S1354" s="263" t="e">
        <f>IF((0.67*S1355)&gt;S1351,"no","yes")</f>
        <v>#DIV/0!</v>
      </c>
      <c r="T1354" s="263" t="e">
        <f>IF((0.67*T1355)&gt;T1351,"no","yes")</f>
        <v>#DIV/0!</v>
      </c>
      <c r="U1354" s="174"/>
      <c r="V1354" s="174"/>
      <c r="W1354" s="174"/>
      <c r="Y1354" s="605"/>
      <c r="Z1354" s="5"/>
      <c r="AA1354" s="5"/>
      <c r="AB1354" s="5"/>
      <c r="AC1354" s="5"/>
      <c r="AD1354" s="5"/>
      <c r="AE1354" s="5"/>
      <c r="AF1354" s="5"/>
      <c r="AG1354" s="5"/>
      <c r="AH1354" s="5"/>
      <c r="AI1354" s="5"/>
      <c r="AJ1354" s="5"/>
      <c r="AK1354" s="5"/>
      <c r="AL1354" s="5"/>
      <c r="AM1354" s="5"/>
      <c r="AN1354" s="5"/>
      <c r="AO1354" s="481"/>
      <c r="AP1354" s="265"/>
      <c r="AQ1354" s="265"/>
      <c r="AR1354" s="849" t="s">
        <v>132</v>
      </c>
      <c r="AS1354" s="850"/>
      <c r="AT1354" s="609">
        <v>1</v>
      </c>
      <c r="AU1354" s="265"/>
      <c r="AV1354" s="619"/>
      <c r="AW1354" s="609">
        <v>1</v>
      </c>
      <c r="AX1354" s="265"/>
      <c r="AY1354" s="265"/>
      <c r="AZ1354" s="609">
        <v>1</v>
      </c>
      <c r="BA1354" s="265"/>
      <c r="BB1354" s="265"/>
      <c r="BC1354" s="609">
        <v>1</v>
      </c>
      <c r="BD1354" s="265"/>
      <c r="BE1354" s="265"/>
      <c r="BF1354" s="609">
        <v>1</v>
      </c>
      <c r="BG1354" s="265"/>
      <c r="BH1354" s="265"/>
      <c r="BI1354" s="609">
        <v>1</v>
      </c>
      <c r="BJ1354" s="265"/>
      <c r="BK1354" s="606"/>
      <c r="BL1354" s="609">
        <v>1</v>
      </c>
      <c r="BM1354" s="265"/>
      <c r="BN1354" s="265"/>
      <c r="BO1354" s="609">
        <v>1</v>
      </c>
      <c r="BP1354" s="265"/>
      <c r="BQ1354" s="265"/>
      <c r="BR1354" s="609">
        <v>1</v>
      </c>
      <c r="BS1354" s="265"/>
      <c r="BT1354" s="265"/>
      <c r="BU1354" s="609">
        <v>1</v>
      </c>
      <c r="BV1354" s="265"/>
      <c r="BW1354" s="265"/>
      <c r="BX1354" s="481"/>
    </row>
    <row r="1355" spans="1:76" s="2" customFormat="1" ht="14">
      <c r="A1355" s="172"/>
      <c r="B1355" s="303"/>
      <c r="C1355" s="179"/>
      <c r="D1355" s="843"/>
      <c r="E1355" s="844"/>
      <c r="F1355" s="844"/>
      <c r="G1355" s="844"/>
      <c r="H1355" s="844"/>
      <c r="I1355" s="844"/>
      <c r="J1355" s="845"/>
      <c r="K1355" s="174"/>
      <c r="L1355" s="174"/>
      <c r="M1355" s="50"/>
      <c r="N1355" s="50"/>
      <c r="O1355" s="174"/>
      <c r="P1355" s="174"/>
      <c r="Q1355" s="176" t="s">
        <v>11</v>
      </c>
      <c r="R1355" s="263" t="e">
        <f>_xlfn.STDEV.P(R1331:R1350)</f>
        <v>#DIV/0!</v>
      </c>
      <c r="S1355" s="263" t="e">
        <f t="array" ref="S1355">IF(R1359="Y",SQRT(SUM(IFERROR(N1331:N1350*(R1331:R1350-(S1351))^2,0))/((COUNTIFS(N1331:N1350,"&lt;&gt;"&amp;"")-1)/COUNTIFS(N1331:N1350,"&lt;&gt;"&amp;"")*SUM(N1331:N1350))),_xlfn.STDEV.P(S1331:S1350))</f>
        <v>#DIV/0!</v>
      </c>
      <c r="T1355" s="263" t="e">
        <f t="array" ref="T1355">SQRT(SUM(IFERROR(N1331:N1350*(R1331:R1350-(T1351))^2,0))/((COUNTIFS(N1331:N1350,"&lt;&gt;"&amp;"")-1)/COUNTIFS(N1331:N1350,"&lt;&gt;"&amp;"")*SUM(N1331:N1350)))</f>
        <v>#DIV/0!</v>
      </c>
      <c r="U1355" s="174"/>
      <c r="V1355" s="174"/>
      <c r="W1355" s="174"/>
      <c r="Y1355" s="605"/>
      <c r="Z1355" s="5"/>
      <c r="AA1355" s="5"/>
      <c r="AB1355" s="5"/>
      <c r="AC1355" s="5"/>
      <c r="AD1355" s="5"/>
      <c r="AE1355" s="5"/>
      <c r="AF1355" s="5"/>
      <c r="AG1355" s="5"/>
      <c r="AH1355" s="5"/>
      <c r="AI1355" s="5"/>
      <c r="AJ1355" s="5"/>
      <c r="AK1355" s="5"/>
      <c r="AL1355" s="5"/>
      <c r="AM1355" s="5"/>
      <c r="AN1355" s="5"/>
      <c r="AO1355" s="481"/>
      <c r="AP1355" s="265"/>
      <c r="AQ1355" s="265"/>
      <c r="AR1355" s="849"/>
      <c r="AS1355" s="850"/>
      <c r="AT1355" s="609">
        <v>1</v>
      </c>
      <c r="AU1355" s="265"/>
      <c r="AV1355" s="619"/>
      <c r="AW1355" s="609">
        <v>1</v>
      </c>
      <c r="AX1355" s="265"/>
      <c r="AY1355" s="265"/>
      <c r="AZ1355" s="609">
        <v>1</v>
      </c>
      <c r="BA1355" s="265"/>
      <c r="BB1355" s="265"/>
      <c r="BC1355" s="609">
        <v>1</v>
      </c>
      <c r="BD1355" s="265"/>
      <c r="BE1355" s="265"/>
      <c r="BF1355" s="609">
        <v>1</v>
      </c>
      <c r="BG1355" s="265"/>
      <c r="BH1355" s="265"/>
      <c r="BI1355" s="609">
        <v>1</v>
      </c>
      <c r="BJ1355" s="265"/>
      <c r="BK1355" s="606"/>
      <c r="BL1355" s="609">
        <v>1</v>
      </c>
      <c r="BM1355" s="265"/>
      <c r="BN1355" s="265"/>
      <c r="BO1355" s="609">
        <v>1</v>
      </c>
      <c r="BP1355" s="265"/>
      <c r="BQ1355" s="265"/>
      <c r="BR1355" s="609">
        <v>1</v>
      </c>
      <c r="BS1355" s="265"/>
      <c r="BT1355" s="265"/>
      <c r="BU1355" s="609">
        <v>1</v>
      </c>
      <c r="BV1355" s="265"/>
      <c r="BW1355" s="265"/>
      <c r="BX1355" s="481"/>
    </row>
    <row r="1356" spans="1:76" s="2" customFormat="1" ht="14">
      <c r="A1356" s="174"/>
      <c r="B1356" s="265"/>
      <c r="C1356" s="159"/>
      <c r="D1356" s="843"/>
      <c r="E1356" s="844"/>
      <c r="F1356" s="844"/>
      <c r="G1356" s="844"/>
      <c r="H1356" s="844"/>
      <c r="I1356" s="844"/>
      <c r="J1356" s="845"/>
      <c r="K1356" s="174"/>
      <c r="L1356" s="174"/>
      <c r="M1356" s="174"/>
      <c r="N1356" s="174"/>
      <c r="O1356" s="174"/>
      <c r="P1356" s="174"/>
      <c r="Q1356" s="183" t="s">
        <v>98</v>
      </c>
      <c r="R1356" s="264">
        <f>COUNTIF(R1331:R1350,"&gt;0")</f>
        <v>0</v>
      </c>
      <c r="S1356" s="264">
        <f>COUNTIF(S1331:S1350,"&gt;0")</f>
        <v>0</v>
      </c>
      <c r="T1356" s="265"/>
      <c r="U1356" s="184" t="s">
        <v>55</v>
      </c>
      <c r="V1356" s="174"/>
      <c r="W1356" s="174"/>
      <c r="Y1356" s="526"/>
      <c r="Z1356" s="5"/>
      <c r="AA1356" s="5"/>
      <c r="AB1356" s="5"/>
      <c r="AC1356" s="5"/>
      <c r="AD1356" s="5"/>
      <c r="AE1356" s="5"/>
      <c r="AF1356" s="5"/>
      <c r="AG1356" s="5"/>
      <c r="AH1356" s="5"/>
      <c r="AI1356" s="5"/>
      <c r="AJ1356" s="5"/>
      <c r="AK1356" s="5"/>
      <c r="AL1356" s="5"/>
      <c r="AM1356" s="5"/>
      <c r="AN1356" s="5"/>
      <c r="AO1356" s="481"/>
      <c r="AP1356" s="265"/>
      <c r="AQ1356" s="265"/>
      <c r="AR1356" s="265"/>
      <c r="AS1356" s="606" t="s">
        <v>10</v>
      </c>
      <c r="AT1356" s="607" t="e">
        <f>IF((0.67*AT1357)&gt;AT1351,"no","yes")</f>
        <v>#DIV/0!</v>
      </c>
      <c r="AU1356" s="607" t="e">
        <f>IF((0.67*AU1357)&gt;AU1351,"no","yes")</f>
        <v>#DIV/0!</v>
      </c>
      <c r="AV1356" s="606"/>
      <c r="AW1356" s="607" t="e">
        <f>IF((0.67*AW1357)&gt;AW1351,"no","yes")</f>
        <v>#DIV/0!</v>
      </c>
      <c r="AX1356" s="607" t="e">
        <f>IF((0.67*AX1357)&gt;AX1351,"no","yes")</f>
        <v>#DIV/0!</v>
      </c>
      <c r="AY1356" s="265"/>
      <c r="AZ1356" s="607" t="e">
        <f>IF((0.67*AZ1357)&gt;AZ1351,"no","yes")</f>
        <v>#DIV/0!</v>
      </c>
      <c r="BA1356" s="607" t="e">
        <f>IF((0.67*BA1357)&gt;BA1351,"no","yes")</f>
        <v>#DIV/0!</v>
      </c>
      <c r="BB1356" s="265"/>
      <c r="BC1356" s="607" t="e">
        <f>IF((0.67*BC1357)&gt;BC1351,"no","yes")</f>
        <v>#DIV/0!</v>
      </c>
      <c r="BD1356" s="607" t="e">
        <f>IF((0.67*BD1357)&gt;BD1351,"no","yes")</f>
        <v>#DIV/0!</v>
      </c>
      <c r="BE1356" s="265"/>
      <c r="BF1356" s="607" t="e">
        <f>IF((0.67*BF1357)&gt;BF1351,"no","yes")</f>
        <v>#DIV/0!</v>
      </c>
      <c r="BG1356" s="607" t="e">
        <f>IF((0.67*BG1357)&gt;BG1351,"no","yes")</f>
        <v>#DIV/0!</v>
      </c>
      <c r="BH1356" s="265"/>
      <c r="BI1356" s="607" t="e">
        <f>IF((0.67*BI1357)&gt;BI1351,"no","yes")</f>
        <v>#DIV/0!</v>
      </c>
      <c r="BJ1356" s="607" t="e">
        <f>IF((0.67*BJ1357)&gt;BJ1351,"no","yes")</f>
        <v>#DIV/0!</v>
      </c>
      <c r="BK1356" s="611"/>
      <c r="BL1356" s="607" t="e">
        <f>IF((0.67*BL1357)&gt;BL1351,"no","yes")</f>
        <v>#DIV/0!</v>
      </c>
      <c r="BM1356" s="607" t="e">
        <f>IF((0.67*BM1357)&gt;BM1351,"no","yes")</f>
        <v>#DIV/0!</v>
      </c>
      <c r="BN1356" s="265"/>
      <c r="BO1356" s="607" t="e">
        <f>IF((0.67*BO1357)&gt;BO1351,"no","yes")</f>
        <v>#DIV/0!</v>
      </c>
      <c r="BP1356" s="607" t="e">
        <f>IF((0.67*BP1357)&gt;BP1351,"no","yes")</f>
        <v>#DIV/0!</v>
      </c>
      <c r="BQ1356" s="265"/>
      <c r="BR1356" s="607" t="e">
        <f>IF((0.67*BR1357)&gt;BR1351,"no","yes")</f>
        <v>#DIV/0!</v>
      </c>
      <c r="BS1356" s="607" t="e">
        <f>IF((0.67*BS1357)&gt;BS1351,"no","yes")</f>
        <v>#DIV/0!</v>
      </c>
      <c r="BT1356" s="265"/>
      <c r="BU1356" s="607" t="e">
        <f>IF((0.67*BU1357)&gt;BU1351,"no","yes")</f>
        <v>#DIV/0!</v>
      </c>
      <c r="BV1356" s="607" t="e">
        <f>IF((0.67*BV1357)&gt;BV1351,"no","yes")</f>
        <v>#DIV/0!</v>
      </c>
      <c r="BW1356" s="265"/>
      <c r="BX1356" s="481"/>
    </row>
    <row r="1357" spans="1:76" s="2" customFormat="1" ht="14">
      <c r="B1357" s="5"/>
      <c r="C1357" s="172"/>
      <c r="D1357" s="843"/>
      <c r="E1357" s="844"/>
      <c r="F1357" s="844"/>
      <c r="G1357" s="844"/>
      <c r="H1357" s="844"/>
      <c r="I1357" s="844"/>
      <c r="J1357" s="845"/>
      <c r="K1357" s="174"/>
      <c r="L1357" s="174"/>
      <c r="M1357" s="174"/>
      <c r="N1357" s="174"/>
      <c r="O1357" s="174"/>
      <c r="P1357" s="174"/>
      <c r="Q1357" s="174"/>
      <c r="R1357" s="271"/>
      <c r="S1357" s="267"/>
      <c r="T1357" s="267"/>
      <c r="U1357" s="185"/>
      <c r="V1357" s="186"/>
      <c r="W1357" s="187"/>
      <c r="Y1357" s="526"/>
      <c r="Z1357" s="5"/>
      <c r="AA1357" s="5"/>
      <c r="AB1357" s="5"/>
      <c r="AC1357" s="5"/>
      <c r="AD1357" s="5"/>
      <c r="AE1357" s="5"/>
      <c r="AF1357" s="5"/>
      <c r="AG1357" s="5"/>
      <c r="AH1357" s="5"/>
      <c r="AI1357" s="5"/>
      <c r="AJ1357" s="5"/>
      <c r="AK1357" s="5"/>
      <c r="AL1357" s="5"/>
      <c r="AM1357" s="5"/>
      <c r="AN1357" s="5"/>
      <c r="AO1357" s="481"/>
      <c r="AP1357" s="265"/>
      <c r="AQ1357" s="265"/>
      <c r="AR1357" s="265"/>
      <c r="AS1357" s="606" t="s">
        <v>11</v>
      </c>
      <c r="AT1357" s="607" t="e">
        <f>_xlfn.STDEV.P(AT1331:AT1350)</f>
        <v>#DIV/0!</v>
      </c>
      <c r="AU1357" s="607" t="e">
        <f>_xlfn.STDEV.P(AU1331:AU1350)</f>
        <v>#DIV/0!</v>
      </c>
      <c r="AV1357" s="606"/>
      <c r="AW1357" s="607" t="e">
        <f>_xlfn.STDEV.P(AW1331:AW1350)</f>
        <v>#DIV/0!</v>
      </c>
      <c r="AX1357" s="607" t="e">
        <f>_xlfn.STDEV.P(AX1331:AX1350)</f>
        <v>#DIV/0!</v>
      </c>
      <c r="AY1357" s="265"/>
      <c r="AZ1357" s="607" t="e">
        <f>_xlfn.STDEV.P(AZ1331:AZ1350)</f>
        <v>#DIV/0!</v>
      </c>
      <c r="BA1357" s="607" t="e">
        <f>_xlfn.STDEV.P(BA1331:BA1350)</f>
        <v>#DIV/0!</v>
      </c>
      <c r="BB1357" s="265"/>
      <c r="BC1357" s="607" t="e">
        <f>_xlfn.STDEV.P(BC1331:BC1350)</f>
        <v>#DIV/0!</v>
      </c>
      <c r="BD1357" s="607" t="e">
        <f>_xlfn.STDEV.P(BD1331:BD1350)</f>
        <v>#DIV/0!</v>
      </c>
      <c r="BE1357" s="265"/>
      <c r="BF1357" s="607" t="e">
        <f>_xlfn.STDEV.P(BF1331:BF1350)</f>
        <v>#DIV/0!</v>
      </c>
      <c r="BG1357" s="607" t="e">
        <f>_xlfn.STDEV.P(BG1331:BG1350)</f>
        <v>#DIV/0!</v>
      </c>
      <c r="BH1357" s="265"/>
      <c r="BI1357" s="607" t="e">
        <f>_xlfn.STDEV.P(BI1331:BI1350)</f>
        <v>#DIV/0!</v>
      </c>
      <c r="BJ1357" s="607" t="e">
        <f>_xlfn.STDEV.P(BJ1331:BJ1350)</f>
        <v>#DIV/0!</v>
      </c>
      <c r="BK1357" s="265"/>
      <c r="BL1357" s="607" t="e">
        <f>_xlfn.STDEV.P(BL1331:BL1350)</f>
        <v>#DIV/0!</v>
      </c>
      <c r="BM1357" s="607" t="e">
        <f>_xlfn.STDEV.P(BM1331:BM1350)</f>
        <v>#DIV/0!</v>
      </c>
      <c r="BN1357" s="265"/>
      <c r="BO1357" s="607" t="e">
        <f>_xlfn.STDEV.P(BO1331:BO1350)</f>
        <v>#DIV/0!</v>
      </c>
      <c r="BP1357" s="607" t="e">
        <f>_xlfn.STDEV.P(BP1331:BP1350)</f>
        <v>#DIV/0!</v>
      </c>
      <c r="BQ1357" s="265"/>
      <c r="BR1357" s="607" t="e">
        <f>_xlfn.STDEV.P(BR1331:BR1350)</f>
        <v>#DIV/0!</v>
      </c>
      <c r="BS1357" s="607" t="e">
        <f>_xlfn.STDEV.P(BS1331:BS1350)</f>
        <v>#DIV/0!</v>
      </c>
      <c r="BT1357" s="265"/>
      <c r="BU1357" s="607" t="e">
        <f>_xlfn.STDEV.P(BU1331:BU1350)</f>
        <v>#DIV/0!</v>
      </c>
      <c r="BV1357" s="607" t="e">
        <f>_xlfn.STDEV.P(BV1331:BV1350)</f>
        <v>#DIV/0!</v>
      </c>
      <c r="BW1357" s="5"/>
      <c r="BX1357" s="481"/>
    </row>
    <row r="1358" spans="1:76" s="2" customFormat="1" ht="14">
      <c r="B1358" s="5"/>
      <c r="C1358" s="172"/>
      <c r="D1358" s="843"/>
      <c r="E1358" s="844"/>
      <c r="F1358" s="844"/>
      <c r="G1358" s="844"/>
      <c r="H1358" s="844"/>
      <c r="I1358" s="844"/>
      <c r="J1358" s="845"/>
      <c r="K1358" s="174"/>
      <c r="L1358" s="174"/>
      <c r="M1358" s="174"/>
      <c r="N1358" s="174"/>
      <c r="O1358" s="174"/>
      <c r="P1358" s="174"/>
      <c r="Q1358" s="174"/>
      <c r="R1358" s="234" t="s">
        <v>137</v>
      </c>
      <c r="S1358" s="165"/>
      <c r="T1358" s="174"/>
      <c r="U1358" s="189"/>
      <c r="V1358" s="190"/>
      <c r="W1358" s="191"/>
      <c r="Y1358" s="526"/>
      <c r="Z1358" s="5"/>
      <c r="AA1358" s="5"/>
      <c r="AB1358" s="5"/>
      <c r="AC1358" s="5"/>
      <c r="AD1358" s="5"/>
      <c r="AE1358" s="5"/>
      <c r="AF1358" s="5"/>
      <c r="AG1358" s="5"/>
      <c r="AH1358" s="5"/>
      <c r="AI1358" s="5"/>
      <c r="AJ1358" s="5"/>
      <c r="AK1358" s="5"/>
      <c r="AL1358" s="5"/>
      <c r="AM1358" s="5"/>
      <c r="AN1358" s="5"/>
      <c r="AO1358" s="481"/>
      <c r="AP1358" s="265"/>
      <c r="AQ1358" s="265"/>
      <c r="AR1358" s="265"/>
      <c r="AS1358" s="611" t="s">
        <v>98</v>
      </c>
      <c r="AT1358" s="612">
        <f>COUNTIF(AT1331:AT1350,"&gt;0")</f>
        <v>0</v>
      </c>
      <c r="AU1358" s="612">
        <f>COUNTIF(AU1331:AU1350,"&gt;0")</f>
        <v>0</v>
      </c>
      <c r="AV1358" s="611"/>
      <c r="AW1358" s="612">
        <f>COUNTIF(AW1331:AW1350,"&gt;0")</f>
        <v>0</v>
      </c>
      <c r="AX1358" s="612">
        <f>COUNTIF(AX1331:AX1350,"&gt;0")</f>
        <v>0</v>
      </c>
      <c r="AY1358" s="265"/>
      <c r="AZ1358" s="612">
        <f>COUNTIF(AZ1331:AZ1350,"&gt;0")</f>
        <v>0</v>
      </c>
      <c r="BA1358" s="612">
        <f>COUNTIF(BA1331:BA1350,"&gt;0")</f>
        <v>0</v>
      </c>
      <c r="BB1358" s="265"/>
      <c r="BC1358" s="612">
        <f>COUNTIF(BC1331:BC1350,"&gt;0")</f>
        <v>0</v>
      </c>
      <c r="BD1358" s="612">
        <f>COUNTIF(BD1331:BD1350,"&gt;0")</f>
        <v>0</v>
      </c>
      <c r="BE1358" s="265"/>
      <c r="BF1358" s="612">
        <f>COUNTIF(BF1331:BF1350,"&gt;0")</f>
        <v>0</v>
      </c>
      <c r="BG1358" s="612">
        <f>COUNTIF(BG1331:BG1350,"&gt;0")</f>
        <v>0</v>
      </c>
      <c r="BH1358" s="265"/>
      <c r="BI1358" s="612">
        <f>COUNTIF(BI1331:BI1350,"&gt;0")</f>
        <v>0</v>
      </c>
      <c r="BJ1358" s="612">
        <f>COUNTIF(BJ1331:BJ1350,"&gt;0")</f>
        <v>0</v>
      </c>
      <c r="BK1358" s="265"/>
      <c r="BL1358" s="612">
        <f>COUNTIF(BL1331:BL1350,"&gt;0")</f>
        <v>0</v>
      </c>
      <c r="BM1358" s="612">
        <f>COUNTIF(BM1331:BM1350,"&gt;0")</f>
        <v>0</v>
      </c>
      <c r="BN1358" s="265"/>
      <c r="BO1358" s="612">
        <f>COUNTIF(BO1331:BO1350,"&gt;0")</f>
        <v>0</v>
      </c>
      <c r="BP1358" s="612">
        <f>COUNTIF(BP1331:BP1350,"&gt;0")</f>
        <v>0</v>
      </c>
      <c r="BQ1358" s="265"/>
      <c r="BR1358" s="612">
        <f>COUNTIF(BR1331:BR1350,"&gt;0")</f>
        <v>0</v>
      </c>
      <c r="BS1358" s="612">
        <f>COUNTIF(BS1331:BS1350,"&gt;0")</f>
        <v>0</v>
      </c>
      <c r="BT1358" s="265"/>
      <c r="BU1358" s="612">
        <f>COUNTIF(BU1331:BU1350,"&gt;0")</f>
        <v>0</v>
      </c>
      <c r="BV1358" s="612">
        <f>COUNTIF(BV1331:BV1350,"&gt;0")</f>
        <v>0</v>
      </c>
      <c r="BW1358" s="5"/>
      <c r="BX1358" s="481"/>
    </row>
    <row r="1359" spans="1:76" s="2" customFormat="1" ht="14">
      <c r="B1359" s="5"/>
      <c r="C1359" s="172"/>
      <c r="D1359" s="843"/>
      <c r="E1359" s="844"/>
      <c r="F1359" s="844"/>
      <c r="G1359" s="844"/>
      <c r="H1359" s="844"/>
      <c r="I1359" s="844"/>
      <c r="J1359" s="845"/>
      <c r="K1359" s="174"/>
      <c r="L1359" s="174"/>
      <c r="M1359" s="174"/>
      <c r="N1359" s="174"/>
      <c r="O1359" s="174"/>
      <c r="P1359" s="174"/>
      <c r="Q1359" s="174"/>
      <c r="R1359" s="192" t="s">
        <v>36</v>
      </c>
      <c r="S1359" s="165"/>
      <c r="T1359" s="174"/>
      <c r="U1359" s="189"/>
      <c r="V1359" s="190"/>
      <c r="W1359" s="191"/>
      <c r="Y1359" s="526"/>
      <c r="Z1359" s="5"/>
      <c r="AA1359" s="5"/>
      <c r="AB1359" s="5"/>
      <c r="AC1359" s="5"/>
      <c r="AD1359" s="5"/>
      <c r="AE1359" s="5"/>
      <c r="AF1359" s="5"/>
      <c r="AG1359" s="5"/>
      <c r="AH1359" s="5"/>
      <c r="AI1359" s="5"/>
      <c r="AJ1359" s="5"/>
      <c r="AK1359" s="5"/>
      <c r="AL1359" s="5"/>
      <c r="AM1359" s="5"/>
      <c r="AN1359" s="5"/>
      <c r="AO1359" s="481"/>
      <c r="AP1359" s="5"/>
      <c r="AQ1359" s="5"/>
      <c r="AR1359" s="5"/>
      <c r="AS1359" s="310"/>
      <c r="AT1359" s="310"/>
      <c r="AU1359" s="310"/>
      <c r="AV1359" s="310"/>
      <c r="AW1359" s="5"/>
      <c r="AX1359" s="5"/>
      <c r="AY1359" s="5"/>
      <c r="AZ1359" s="5"/>
      <c r="BA1359" s="5"/>
      <c r="BB1359" s="5"/>
      <c r="BC1359" s="5"/>
      <c r="BD1359" s="5"/>
      <c r="BE1359" s="5"/>
      <c r="BF1359" s="5"/>
      <c r="BG1359" s="5"/>
      <c r="BH1359" s="5"/>
      <c r="BI1359" s="5"/>
      <c r="BJ1359" s="5"/>
      <c r="BK1359" s="5"/>
      <c r="BL1359" s="5"/>
      <c r="BM1359" s="5"/>
      <c r="BN1359" s="5"/>
      <c r="BO1359" s="5"/>
      <c r="BP1359" s="5"/>
      <c r="BQ1359" s="5"/>
      <c r="BR1359" s="5"/>
      <c r="BS1359" s="5"/>
      <c r="BT1359" s="5"/>
      <c r="BU1359" s="5"/>
      <c r="BV1359" s="5"/>
      <c r="BW1359" s="5"/>
      <c r="BX1359" s="481"/>
    </row>
    <row r="1360" spans="1:76" s="2" customFormat="1" ht="14">
      <c r="B1360" s="5"/>
      <c r="C1360" s="172"/>
      <c r="D1360" s="843"/>
      <c r="E1360" s="844"/>
      <c r="F1360" s="844"/>
      <c r="G1360" s="844"/>
      <c r="H1360" s="844"/>
      <c r="I1360" s="844"/>
      <c r="J1360" s="845"/>
      <c r="K1360" s="174"/>
      <c r="L1360" s="174"/>
      <c r="M1360" s="174"/>
      <c r="N1360" s="174"/>
      <c r="O1360" s="174"/>
      <c r="P1360" s="174"/>
      <c r="Q1360" s="174"/>
      <c r="R1360" s="174"/>
      <c r="S1360" s="165"/>
      <c r="T1360" s="174"/>
      <c r="U1360" s="193"/>
      <c r="V1360" s="194"/>
      <c r="W1360" s="195"/>
      <c r="Y1360" s="526"/>
      <c r="Z1360" s="5"/>
      <c r="AA1360" s="5"/>
      <c r="AB1360" s="5"/>
      <c r="AC1360" s="5"/>
      <c r="AD1360" s="5"/>
      <c r="AE1360" s="5"/>
      <c r="AF1360" s="5"/>
      <c r="AG1360" s="5"/>
      <c r="AH1360" s="5"/>
      <c r="AI1360" s="5"/>
      <c r="AJ1360" s="5"/>
      <c r="AK1360" s="5"/>
      <c r="AL1360" s="5"/>
      <c r="AM1360" s="5"/>
      <c r="AN1360" s="5"/>
      <c r="AO1360" s="481"/>
      <c r="AP1360" s="5"/>
      <c r="AQ1360" s="5"/>
      <c r="AR1360" s="5"/>
      <c r="AS1360" s="310"/>
      <c r="AT1360" s="310"/>
      <c r="AU1360" s="310"/>
      <c r="AV1360" s="310"/>
      <c r="AW1360" s="5"/>
      <c r="AX1360" s="5"/>
      <c r="AY1360" s="5"/>
      <c r="AZ1360" s="5"/>
      <c r="BA1360" s="5"/>
      <c r="BB1360" s="5"/>
      <c r="BC1360" s="5"/>
      <c r="BD1360" s="5"/>
      <c r="BE1360" s="5"/>
      <c r="BF1360" s="5"/>
      <c r="BG1360" s="5"/>
      <c r="BH1360" s="5"/>
      <c r="BI1360" s="5"/>
      <c r="BJ1360" s="5"/>
      <c r="BK1360" s="5"/>
      <c r="BL1360" s="5"/>
      <c r="BM1360" s="5"/>
      <c r="BN1360" s="5"/>
      <c r="BO1360" s="5"/>
      <c r="BP1360" s="5"/>
      <c r="BQ1360" s="5"/>
      <c r="BR1360" s="5"/>
      <c r="BS1360" s="5"/>
      <c r="BT1360" s="5"/>
      <c r="BU1360" s="5"/>
      <c r="BV1360" s="5"/>
      <c r="BW1360" s="5"/>
      <c r="BX1360" s="481"/>
    </row>
    <row r="1361" spans="1:76" s="2" customFormat="1" ht="18">
      <c r="A1361" s="182" t="str">
        <f ca="1">HYPERLINK("#"&amp;"'"&amp;A$1&amp;"'!a1","Back to top")</f>
        <v>Back to top</v>
      </c>
      <c r="B1361" s="304"/>
      <c r="C1361" s="174"/>
      <c r="D1361" s="846"/>
      <c r="E1361" s="847"/>
      <c r="F1361" s="847"/>
      <c r="G1361" s="847"/>
      <c r="H1361" s="847"/>
      <c r="I1361" s="847"/>
      <c r="J1361" s="848"/>
      <c r="S1361" s="83"/>
      <c r="T1361" s="174"/>
      <c r="U1361" s="174"/>
      <c r="V1361" s="174"/>
      <c r="W1361" s="174"/>
      <c r="Y1361" s="526"/>
      <c r="Z1361" s="5"/>
      <c r="AA1361" s="5"/>
      <c r="AB1361" s="5"/>
      <c r="AC1361" s="5"/>
      <c r="AD1361" s="5"/>
      <c r="AE1361" s="5"/>
      <c r="AF1361" s="5"/>
      <c r="AG1361" s="5"/>
      <c r="AH1361" s="5"/>
      <c r="AI1361" s="5"/>
      <c r="AJ1361" s="5"/>
      <c r="AK1361" s="5"/>
      <c r="AL1361" s="5"/>
      <c r="AM1361" s="5"/>
      <c r="AN1361" s="5"/>
      <c r="AO1361" s="615"/>
      <c r="AP1361" s="627"/>
      <c r="AQ1361" s="627"/>
      <c r="AR1361" s="626"/>
      <c r="AS1361" s="626"/>
      <c r="AT1361" s="626"/>
      <c r="AU1361" s="626"/>
      <c r="AV1361" s="626"/>
      <c r="AW1361" s="626"/>
      <c r="AX1361" s="626"/>
      <c r="AY1361" s="626"/>
      <c r="AZ1361" s="626"/>
      <c r="BA1361" s="626"/>
      <c r="BB1361" s="626"/>
      <c r="BC1361" s="626"/>
      <c r="BD1361" s="626"/>
      <c r="BE1361" s="626"/>
      <c r="BF1361" s="626"/>
      <c r="BG1361" s="626"/>
      <c r="BH1361" s="626"/>
      <c r="BI1361" s="626"/>
      <c r="BJ1361" s="626"/>
      <c r="BK1361" s="626"/>
      <c r="BL1361" s="626"/>
      <c r="BM1361" s="626"/>
      <c r="BN1361" s="626"/>
      <c r="BO1361" s="626"/>
      <c r="BP1361" s="626"/>
      <c r="BQ1361" s="626"/>
      <c r="BR1361" s="626"/>
      <c r="BS1361" s="626"/>
      <c r="BT1361" s="626"/>
      <c r="BU1361" s="626"/>
      <c r="BV1361" s="626"/>
      <c r="BW1361" s="626"/>
      <c r="BX1361" s="615"/>
    </row>
    <row r="1362" spans="1:76" s="2" customFormat="1" ht="14">
      <c r="B1362" s="5"/>
      <c r="S1362" s="83"/>
      <c r="T1362" s="83"/>
      <c r="U1362" s="83"/>
      <c r="Y1362" s="526"/>
      <c r="Z1362" s="5"/>
      <c r="AA1362" s="5"/>
      <c r="AB1362" s="5"/>
      <c r="AC1362" s="5"/>
      <c r="AD1362" s="5"/>
      <c r="AE1362" s="5"/>
      <c r="AF1362" s="5"/>
      <c r="AG1362" s="5"/>
      <c r="AH1362" s="5"/>
      <c r="AI1362" s="5"/>
      <c r="AJ1362" s="5"/>
      <c r="AK1362" s="5"/>
      <c r="AL1362" s="5"/>
      <c r="AM1362" s="5"/>
      <c r="AN1362" s="5"/>
      <c r="AO1362" s="481"/>
      <c r="AP1362" s="310"/>
      <c r="AQ1362" s="310"/>
      <c r="AR1362" s="310"/>
      <c r="AS1362" s="310"/>
      <c r="AT1362" s="310"/>
      <c r="AU1362" s="310"/>
      <c r="AV1362" s="310"/>
      <c r="AW1362" s="310"/>
      <c r="AX1362" s="310"/>
      <c r="AY1362" s="310"/>
      <c r="AZ1362" s="310"/>
      <c r="BA1362" s="310"/>
      <c r="BB1362" s="310"/>
      <c r="BC1362" s="310"/>
      <c r="BD1362" s="310"/>
      <c r="BE1362" s="310"/>
      <c r="BF1362" s="310"/>
      <c r="BG1362" s="310"/>
      <c r="BH1362" s="310"/>
      <c r="BI1362" s="310"/>
      <c r="BJ1362" s="310"/>
      <c r="BK1362" s="310"/>
      <c r="BL1362" s="310"/>
      <c r="BM1362" s="310"/>
      <c r="BN1362" s="310"/>
      <c r="BO1362" s="310"/>
      <c r="BP1362" s="310"/>
      <c r="BQ1362" s="310"/>
      <c r="BR1362" s="310"/>
      <c r="BS1362" s="310"/>
      <c r="BT1362" s="310"/>
      <c r="BU1362" s="310"/>
      <c r="BV1362" s="310"/>
      <c r="BW1362" s="310"/>
      <c r="BX1362" s="481"/>
    </row>
    <row r="1363" spans="1:76" s="2" customFormat="1" ht="14">
      <c r="B1363" s="5"/>
      <c r="S1363" s="83"/>
      <c r="T1363" s="83"/>
      <c r="U1363" s="83"/>
      <c r="Y1363" s="526"/>
      <c r="Z1363" s="5"/>
      <c r="AA1363" s="5"/>
      <c r="AB1363" s="5"/>
      <c r="AC1363" s="5"/>
      <c r="AD1363" s="5"/>
      <c r="AE1363" s="5"/>
      <c r="AF1363" s="5"/>
      <c r="AG1363" s="5"/>
      <c r="AH1363" s="5"/>
      <c r="AI1363" s="5"/>
      <c r="AJ1363" s="5"/>
      <c r="AK1363" s="5"/>
      <c r="AL1363" s="5"/>
      <c r="AM1363" s="5"/>
      <c r="AN1363" s="5"/>
      <c r="AO1363" s="481"/>
      <c r="AP1363" s="310"/>
      <c r="AQ1363" s="310"/>
      <c r="AR1363" s="310"/>
      <c r="AS1363" s="310"/>
      <c r="AT1363" s="310"/>
      <c r="AU1363" s="310"/>
      <c r="AV1363" s="310"/>
      <c r="AW1363" s="310"/>
      <c r="AX1363" s="310"/>
      <c r="AY1363" s="310"/>
      <c r="AZ1363" s="310"/>
      <c r="BA1363" s="310"/>
      <c r="BB1363" s="310"/>
      <c r="BC1363" s="310"/>
      <c r="BD1363" s="310"/>
      <c r="BE1363" s="310"/>
      <c r="BF1363" s="310"/>
      <c r="BG1363" s="310"/>
      <c r="BH1363" s="310"/>
      <c r="BI1363" s="310"/>
      <c r="BJ1363" s="310"/>
      <c r="BK1363" s="310"/>
      <c r="BL1363" s="310"/>
      <c r="BM1363" s="310"/>
      <c r="BN1363" s="310"/>
      <c r="BO1363" s="310"/>
      <c r="BP1363" s="310"/>
      <c r="BQ1363" s="310"/>
      <c r="BR1363" s="310"/>
      <c r="BS1363" s="310"/>
      <c r="BT1363" s="310"/>
      <c r="BU1363" s="310"/>
      <c r="BV1363" s="310"/>
      <c r="BW1363" s="310"/>
      <c r="BX1363" s="481"/>
    </row>
    <row r="1364" spans="1:76" s="2" customFormat="1" ht="14">
      <c r="B1364" s="5"/>
      <c r="S1364" s="83"/>
      <c r="T1364" s="83"/>
      <c r="U1364" s="83"/>
      <c r="Y1364" s="526"/>
      <c r="Z1364" s="5"/>
      <c r="AA1364" s="5"/>
      <c r="AB1364" s="5"/>
      <c r="AC1364" s="5"/>
      <c r="AD1364" s="5"/>
      <c r="AE1364" s="5"/>
      <c r="AF1364" s="5"/>
      <c r="AG1364" s="5"/>
      <c r="AH1364" s="5"/>
      <c r="AI1364" s="5"/>
      <c r="AJ1364" s="5"/>
      <c r="AK1364" s="5"/>
      <c r="AL1364" s="5"/>
      <c r="AM1364" s="5"/>
      <c r="AN1364" s="5"/>
      <c r="AO1364" s="481"/>
      <c r="AP1364" s="310"/>
      <c r="AQ1364" s="310"/>
      <c r="AR1364" s="310"/>
      <c r="AS1364" s="310"/>
      <c r="AT1364" s="310"/>
      <c r="AU1364" s="310"/>
      <c r="AV1364" s="310"/>
      <c r="AW1364" s="310"/>
      <c r="AX1364" s="310"/>
      <c r="AY1364" s="310"/>
      <c r="AZ1364" s="310"/>
      <c r="BA1364" s="310"/>
      <c r="BB1364" s="310"/>
      <c r="BC1364" s="310"/>
      <c r="BD1364" s="310"/>
      <c r="BE1364" s="310"/>
      <c r="BF1364" s="310"/>
      <c r="BG1364" s="310"/>
      <c r="BH1364" s="310"/>
      <c r="BI1364" s="310"/>
      <c r="BJ1364" s="310"/>
      <c r="BK1364" s="310"/>
      <c r="BL1364" s="310"/>
      <c r="BM1364" s="310"/>
      <c r="BN1364" s="310"/>
      <c r="BO1364" s="310"/>
      <c r="BP1364" s="310"/>
      <c r="BQ1364" s="310"/>
      <c r="BR1364" s="310"/>
      <c r="BS1364" s="310"/>
      <c r="BT1364" s="310"/>
      <c r="BU1364" s="310"/>
      <c r="BV1364" s="310"/>
      <c r="BW1364" s="310"/>
      <c r="BX1364" s="481"/>
    </row>
    <row r="1365" spans="1:76" s="2" customFormat="1" ht="14">
      <c r="B1365" s="5"/>
      <c r="S1365" s="83"/>
      <c r="T1365" s="83"/>
      <c r="U1365" s="83"/>
      <c r="V1365" s="83"/>
      <c r="Y1365" s="526"/>
      <c r="Z1365" s="5"/>
      <c r="AA1365" s="5"/>
      <c r="AB1365" s="5"/>
      <c r="AC1365" s="5"/>
      <c r="AD1365" s="5"/>
      <c r="AE1365" s="5"/>
      <c r="AF1365" s="5"/>
      <c r="AG1365" s="5"/>
      <c r="AH1365" s="5"/>
      <c r="AI1365" s="5"/>
      <c r="AJ1365" s="5"/>
      <c r="AK1365" s="5"/>
      <c r="AL1365" s="5"/>
      <c r="AM1365" s="5"/>
      <c r="AN1365" s="5"/>
      <c r="AO1365" s="481"/>
      <c r="AP1365" s="310"/>
      <c r="AQ1365" s="310"/>
      <c r="AR1365" s="310"/>
      <c r="AS1365" s="310"/>
      <c r="AT1365" s="310"/>
      <c r="AU1365" s="310"/>
      <c r="AV1365" s="310"/>
      <c r="AW1365" s="310"/>
      <c r="AX1365" s="310"/>
      <c r="AY1365" s="310"/>
      <c r="AZ1365" s="310"/>
      <c r="BA1365" s="310"/>
      <c r="BB1365" s="310"/>
      <c r="BC1365" s="310"/>
      <c r="BD1365" s="310"/>
      <c r="BE1365" s="310"/>
      <c r="BF1365" s="310"/>
      <c r="BG1365" s="310"/>
      <c r="BH1365" s="310"/>
      <c r="BI1365" s="310"/>
      <c r="BJ1365" s="310"/>
      <c r="BK1365" s="310"/>
      <c r="BL1365" s="310"/>
      <c r="BM1365" s="310"/>
      <c r="BN1365" s="310"/>
      <c r="BO1365" s="310"/>
      <c r="BP1365" s="310"/>
      <c r="BQ1365" s="310"/>
      <c r="BR1365" s="310"/>
      <c r="BS1365" s="310"/>
      <c r="BT1365" s="310"/>
      <c r="BU1365" s="310"/>
      <c r="BV1365" s="310"/>
      <c r="BW1365" s="310"/>
      <c r="BX1365" s="481"/>
    </row>
    <row r="1366" spans="1:76" s="23" customFormat="1" ht="28">
      <c r="A1366" s="244" t="s">
        <v>17</v>
      </c>
      <c r="B1366" s="244"/>
      <c r="C1366" s="54"/>
      <c r="D1366" s="54"/>
      <c r="E1366" s="54"/>
      <c r="F1366" s="54"/>
      <c r="G1366" s="54"/>
      <c r="H1366" s="54"/>
      <c r="I1366" s="54"/>
      <c r="J1366" s="54"/>
      <c r="K1366" s="54"/>
      <c r="L1366" s="54"/>
      <c r="M1366" s="54"/>
      <c r="N1366" s="54"/>
      <c r="O1366" s="19"/>
      <c r="Q1366" s="245"/>
      <c r="R1366" s="246"/>
      <c r="S1366" s="247"/>
      <c r="T1366" s="247"/>
      <c r="U1366" s="247"/>
      <c r="V1366" s="248"/>
      <c r="Y1366" s="423"/>
      <c r="Z1366" s="424"/>
      <c r="AA1366" s="424"/>
      <c r="AB1366" s="424"/>
      <c r="AC1366" s="424"/>
      <c r="AD1366" s="424"/>
      <c r="AE1366" s="424"/>
      <c r="AF1366" s="424"/>
      <c r="AG1366" s="424"/>
      <c r="AH1366" s="424"/>
      <c r="AI1366" s="424"/>
      <c r="AJ1366" s="424"/>
      <c r="AK1366" s="424"/>
      <c r="AL1366" s="424"/>
      <c r="AM1366" s="424"/>
      <c r="AN1366" s="424"/>
      <c r="AO1366" s="423"/>
      <c r="AP1366" s="424"/>
      <c r="AQ1366" s="424"/>
      <c r="AR1366" s="424"/>
      <c r="AS1366" s="424"/>
      <c r="AT1366" s="424"/>
      <c r="AU1366" s="424"/>
      <c r="AV1366" s="424"/>
      <c r="AW1366" s="424"/>
      <c r="AX1366" s="424"/>
      <c r="AY1366" s="424"/>
      <c r="AZ1366" s="424"/>
      <c r="BA1366" s="424"/>
      <c r="BB1366" s="424"/>
      <c r="BC1366" s="424"/>
      <c r="BD1366" s="424"/>
      <c r="BE1366" s="424"/>
      <c r="BF1366" s="424"/>
      <c r="BG1366" s="424"/>
      <c r="BH1366" s="424"/>
      <c r="BI1366" s="424"/>
      <c r="BJ1366" s="424"/>
      <c r="BK1366" s="424"/>
      <c r="BL1366" s="424"/>
      <c r="BM1366" s="424"/>
      <c r="BN1366" s="424"/>
      <c r="BO1366" s="424"/>
      <c r="BP1366" s="424"/>
      <c r="BQ1366" s="424"/>
      <c r="BR1366" s="424"/>
      <c r="BS1366" s="424"/>
      <c r="BT1366" s="424"/>
      <c r="BU1366" s="424"/>
      <c r="BV1366" s="424"/>
      <c r="BW1366" s="424"/>
      <c r="BX1366" s="423"/>
    </row>
    <row r="1367" spans="1:76" ht="36.75" customHeight="1"/>
    <row r="1369" spans="1:76" ht="17" thickBot="1">
      <c r="A1369" s="642" t="s">
        <v>299</v>
      </c>
      <c r="B1369" s="641"/>
      <c r="C1369" s="643"/>
      <c r="D1369" s="643"/>
      <c r="E1369" s="643"/>
      <c r="F1369" s="643"/>
      <c r="G1369" s="643"/>
      <c r="H1369" s="643"/>
      <c r="I1369" s="643"/>
      <c r="J1369" s="643"/>
      <c r="K1369" s="643"/>
      <c r="Y1369" s="11"/>
      <c r="Z1369" s="11"/>
      <c r="AA1369" s="11"/>
      <c r="AB1369" s="11"/>
      <c r="AC1369" s="11"/>
      <c r="AD1369" s="11"/>
      <c r="AE1369" s="11"/>
      <c r="AF1369" s="11"/>
      <c r="AG1369" s="11"/>
      <c r="AH1369" s="11"/>
      <c r="AI1369" s="11"/>
      <c r="AJ1369" s="11"/>
      <c r="AK1369" s="11"/>
      <c r="AL1369" s="11"/>
      <c r="AM1369" s="11"/>
      <c r="AN1369" s="11"/>
      <c r="AO1369" s="22"/>
      <c r="AP1369" s="11"/>
      <c r="AQ1369" s="11"/>
      <c r="AR1369" s="11"/>
      <c r="AS1369" s="11"/>
      <c r="AT1369" s="11"/>
      <c r="AU1369" s="11"/>
      <c r="AV1369" s="11"/>
      <c r="AW1369" s="11"/>
      <c r="AX1369" s="11"/>
      <c r="AY1369" s="11"/>
      <c r="AZ1369" s="11"/>
      <c r="BA1369" s="11"/>
      <c r="BB1369" s="11"/>
      <c r="BC1369" s="11"/>
      <c r="BD1369" s="11"/>
      <c r="BE1369" s="11"/>
      <c r="BF1369" s="11"/>
      <c r="BG1369" s="11"/>
      <c r="BH1369" s="11"/>
      <c r="BI1369" s="11"/>
      <c r="BJ1369" s="11"/>
      <c r="BK1369" s="11"/>
      <c r="BL1369" s="11"/>
      <c r="BM1369" s="11"/>
      <c r="BN1369" s="11"/>
      <c r="BO1369" s="11"/>
      <c r="BP1369" s="11"/>
      <c r="BQ1369" s="11"/>
      <c r="BR1369" s="11"/>
      <c r="BS1369" s="11"/>
      <c r="BT1369" s="11"/>
      <c r="BU1369" s="11"/>
      <c r="BV1369" s="11"/>
      <c r="BW1369" s="11"/>
      <c r="BX1369" s="22"/>
    </row>
    <row r="1370" spans="1:76" ht="17" thickBot="1">
      <c r="C1370" s="277" t="s">
        <v>18</v>
      </c>
      <c r="D1370" s="278" t="e">
        <f>AVERAGE(G1374:G1381)</f>
        <v>#DIV/0!</v>
      </c>
      <c r="E1370" s="11" t="s">
        <v>30</v>
      </c>
    </row>
    <row r="1372" spans="1:76">
      <c r="A1372" s="249" t="s">
        <v>12</v>
      </c>
      <c r="B1372" s="249"/>
      <c r="C1372" s="54" t="s">
        <v>20</v>
      </c>
      <c r="D1372" s="54" t="s">
        <v>19</v>
      </c>
      <c r="E1372" s="273" t="s">
        <v>21</v>
      </c>
      <c r="F1372" s="273"/>
      <c r="G1372" s="273" t="s">
        <v>22</v>
      </c>
    </row>
    <row r="1373" spans="1:76">
      <c r="C1373" s="250"/>
      <c r="D1373" s="251"/>
      <c r="E1373" s="273"/>
      <c r="F1373" s="273"/>
      <c r="G1373" s="273"/>
    </row>
    <row r="1374" spans="1:76">
      <c r="C1374" s="250"/>
      <c r="D1374" s="251"/>
      <c r="E1374" s="274" t="str">
        <f>IF(C1374="","",LOG(D1374/D1373)/LOG(C1374/C1373))</f>
        <v/>
      </c>
      <c r="F1374" s="275"/>
      <c r="G1374" s="276" t="str">
        <f>IF(C1374="","",10^(E1374*LOG(2)))</f>
        <v/>
      </c>
    </row>
    <row r="1375" spans="1:76">
      <c r="C1375" s="250"/>
      <c r="D1375" s="251"/>
      <c r="E1375" s="274" t="str">
        <f>IF(C1375="","",LOG(D1375/D1374)/LOG(C1375/C1374))</f>
        <v/>
      </c>
      <c r="F1375" s="275"/>
      <c r="G1375" s="276" t="str">
        <f t="shared" ref="G1375:G1381" si="551">IF(C1375="","",10^(E1375*LOG(2)))</f>
        <v/>
      </c>
    </row>
    <row r="1376" spans="1:76">
      <c r="C1376" s="250"/>
      <c r="D1376" s="251"/>
      <c r="E1376" s="274" t="str">
        <f t="shared" ref="E1376:E1381" si="552">IF(C1376="","",LOG(D1376/D1375)/LOG(C1376/C1375))</f>
        <v/>
      </c>
      <c r="F1376" s="275"/>
      <c r="G1376" s="276" t="str">
        <f t="shared" si="551"/>
        <v/>
      </c>
    </row>
    <row r="1377" spans="1:76">
      <c r="C1377" s="250"/>
      <c r="D1377" s="251"/>
      <c r="E1377" s="274" t="str">
        <f t="shared" si="552"/>
        <v/>
      </c>
      <c r="F1377" s="275"/>
      <c r="G1377" s="276" t="str">
        <f t="shared" si="551"/>
        <v/>
      </c>
    </row>
    <row r="1378" spans="1:76">
      <c r="C1378" s="250"/>
      <c r="D1378" s="251"/>
      <c r="E1378" s="274" t="str">
        <f t="shared" si="552"/>
        <v/>
      </c>
      <c r="F1378" s="275"/>
      <c r="G1378" s="276" t="str">
        <f t="shared" si="551"/>
        <v/>
      </c>
    </row>
    <row r="1379" spans="1:76">
      <c r="C1379" s="250"/>
      <c r="D1379" s="251"/>
      <c r="E1379" s="274" t="str">
        <f t="shared" si="552"/>
        <v/>
      </c>
      <c r="F1379" s="275"/>
      <c r="G1379" s="276" t="str">
        <f t="shared" si="551"/>
        <v/>
      </c>
    </row>
    <row r="1380" spans="1:76">
      <c r="C1380" s="250"/>
      <c r="D1380" s="251"/>
      <c r="E1380" s="274" t="str">
        <f t="shared" si="552"/>
        <v/>
      </c>
      <c r="F1380" s="275"/>
      <c r="G1380" s="276" t="str">
        <f t="shared" si="551"/>
        <v/>
      </c>
    </row>
    <row r="1381" spans="1:76">
      <c r="C1381" s="250"/>
      <c r="D1381" s="251"/>
      <c r="E1381" s="274" t="str">
        <f t="shared" si="552"/>
        <v/>
      </c>
      <c r="F1381" s="275"/>
      <c r="G1381" s="276" t="str">
        <f t="shared" si="551"/>
        <v/>
      </c>
    </row>
    <row r="1384" spans="1:76" ht="18">
      <c r="A1384" s="837" t="s">
        <v>300</v>
      </c>
      <c r="B1384" s="837"/>
      <c r="C1384" s="837"/>
      <c r="D1384" s="837"/>
      <c r="E1384" s="837"/>
      <c r="F1384" s="837"/>
      <c r="G1384" s="837"/>
      <c r="H1384" s="837"/>
      <c r="I1384" s="837"/>
      <c r="J1384" s="837"/>
      <c r="K1384" s="837"/>
      <c r="Y1384" s="11"/>
      <c r="Z1384" s="11"/>
      <c r="AA1384" s="11"/>
      <c r="AB1384" s="11"/>
      <c r="AC1384" s="11"/>
      <c r="AD1384" s="11"/>
      <c r="AE1384" s="11"/>
      <c r="AF1384" s="11"/>
      <c r="AG1384" s="11"/>
      <c r="AH1384" s="11"/>
      <c r="AI1384" s="11"/>
      <c r="AJ1384" s="11"/>
      <c r="AK1384" s="11"/>
      <c r="AL1384" s="11"/>
      <c r="AM1384" s="11"/>
      <c r="AN1384" s="11"/>
      <c r="AO1384" s="22"/>
      <c r="AP1384" s="11"/>
      <c r="AQ1384" s="11"/>
      <c r="AR1384" s="11"/>
      <c r="AS1384" s="11"/>
      <c r="AT1384" s="11"/>
      <c r="AU1384" s="11"/>
      <c r="AV1384" s="11"/>
      <c r="AW1384" s="11"/>
      <c r="AX1384" s="11"/>
      <c r="AY1384" s="11"/>
      <c r="AZ1384" s="11"/>
      <c r="BA1384" s="11"/>
      <c r="BB1384" s="11"/>
      <c r="BC1384" s="11"/>
      <c r="BD1384" s="11"/>
      <c r="BE1384" s="11"/>
      <c r="BF1384" s="11"/>
      <c r="BG1384" s="11"/>
      <c r="BH1384" s="11"/>
      <c r="BI1384" s="11"/>
      <c r="BJ1384" s="11"/>
      <c r="BK1384" s="11"/>
      <c r="BL1384" s="11"/>
      <c r="BM1384" s="11"/>
      <c r="BN1384" s="11"/>
      <c r="BO1384" s="11"/>
      <c r="BP1384" s="11"/>
      <c r="BQ1384" s="11"/>
      <c r="BR1384" s="11"/>
      <c r="BS1384" s="11"/>
      <c r="BT1384" s="11"/>
      <c r="BU1384" s="11"/>
      <c r="BV1384" s="11"/>
      <c r="BW1384" s="11"/>
      <c r="BX1384" s="22"/>
    </row>
    <row r="1385" spans="1:76" ht="34">
      <c r="A1385" s="634" t="s">
        <v>282</v>
      </c>
      <c r="B1385" s="10"/>
      <c r="C1385" s="703" t="s">
        <v>292</v>
      </c>
      <c r="D1385" s="703" t="s">
        <v>293</v>
      </c>
      <c r="E1385" s="703" t="s">
        <v>294</v>
      </c>
      <c r="F1385" s="634" t="s">
        <v>295</v>
      </c>
      <c r="G1385" s="635" t="s">
        <v>224</v>
      </c>
      <c r="H1385" s="635" t="s">
        <v>296</v>
      </c>
      <c r="Y1385" s="11"/>
      <c r="Z1385" s="11"/>
      <c r="AA1385" s="11"/>
      <c r="AB1385" s="11"/>
      <c r="AC1385" s="11"/>
      <c r="AD1385" s="11"/>
      <c r="AE1385" s="11"/>
      <c r="AF1385" s="11"/>
      <c r="AG1385" s="11"/>
      <c r="AH1385" s="11"/>
      <c r="AI1385" s="11"/>
      <c r="AJ1385" s="11"/>
      <c r="AK1385" s="11"/>
      <c r="AL1385" s="11"/>
      <c r="AM1385" s="11"/>
      <c r="AN1385" s="11"/>
      <c r="AO1385" s="22"/>
      <c r="AP1385" s="11"/>
      <c r="AQ1385" s="11"/>
      <c r="AR1385" s="11"/>
      <c r="AS1385" s="11"/>
      <c r="AT1385" s="11"/>
      <c r="AU1385" s="11"/>
      <c r="AV1385" s="11"/>
      <c r="AW1385" s="11"/>
      <c r="AX1385" s="11"/>
      <c r="AY1385" s="11"/>
      <c r="AZ1385" s="11"/>
      <c r="BA1385" s="11"/>
      <c r="BB1385" s="11"/>
      <c r="BC1385" s="11"/>
      <c r="BD1385" s="11"/>
      <c r="BE1385" s="11"/>
      <c r="BF1385" s="11"/>
      <c r="BG1385" s="11"/>
      <c r="BH1385" s="11"/>
      <c r="BI1385" s="11"/>
      <c r="BJ1385" s="11"/>
      <c r="BK1385" s="11"/>
      <c r="BL1385" s="11"/>
      <c r="BM1385" s="11"/>
      <c r="BN1385" s="11"/>
      <c r="BO1385" s="11"/>
      <c r="BP1385" s="11"/>
      <c r="BQ1385" s="11"/>
      <c r="BR1385" s="11"/>
      <c r="BS1385" s="11"/>
      <c r="BT1385" s="11"/>
      <c r="BU1385" s="11"/>
      <c r="BV1385" s="11"/>
      <c r="BW1385" s="11"/>
      <c r="BX1385" s="22"/>
    </row>
    <row r="1386" spans="1:76">
      <c r="A1386" s="254" t="s">
        <v>225</v>
      </c>
      <c r="B1386" s="243"/>
      <c r="C1386" s="647"/>
      <c r="D1386" s="647"/>
      <c r="E1386" s="647"/>
      <c r="F1386" s="633" t="str">
        <f>IF(SUM(C1386:E1386)&gt;1,"&gt;100%!","")</f>
        <v/>
      </c>
      <c r="Q1386" s="348"/>
      <c r="Y1386" s="11"/>
      <c r="Z1386" s="11"/>
      <c r="AA1386" s="11"/>
      <c r="AB1386" s="11"/>
      <c r="AC1386" s="11"/>
      <c r="AD1386" s="11"/>
      <c r="AE1386" s="11"/>
      <c r="AF1386" s="11"/>
      <c r="AG1386" s="11"/>
      <c r="AH1386" s="11"/>
      <c r="AI1386" s="11"/>
      <c r="AJ1386" s="11"/>
      <c r="AK1386" s="11"/>
      <c r="AL1386" s="11"/>
      <c r="AM1386" s="11"/>
      <c r="AN1386" s="11"/>
      <c r="AO1386" s="22"/>
      <c r="AP1386" s="11"/>
      <c r="AQ1386" s="11"/>
      <c r="AR1386" s="11"/>
      <c r="AS1386" s="11"/>
      <c r="AT1386" s="11"/>
      <c r="AU1386" s="11"/>
      <c r="AV1386" s="11"/>
      <c r="AW1386" s="11"/>
      <c r="AX1386" s="11"/>
      <c r="AY1386" s="11"/>
      <c r="AZ1386" s="11"/>
      <c r="BA1386" s="11"/>
      <c r="BB1386" s="11"/>
      <c r="BC1386" s="11"/>
      <c r="BD1386" s="11"/>
      <c r="BE1386" s="11"/>
      <c r="BF1386" s="11"/>
      <c r="BG1386" s="11"/>
      <c r="BH1386" s="11"/>
      <c r="BI1386" s="11"/>
      <c r="BJ1386" s="11"/>
      <c r="BK1386" s="11"/>
      <c r="BL1386" s="11"/>
      <c r="BM1386" s="11"/>
      <c r="BN1386" s="11"/>
      <c r="BO1386" s="11"/>
      <c r="BP1386" s="11"/>
      <c r="BQ1386" s="11"/>
      <c r="BR1386" s="11"/>
      <c r="BS1386" s="11"/>
      <c r="BT1386" s="11"/>
      <c r="BU1386" s="11"/>
      <c r="BV1386" s="11"/>
      <c r="BW1386" s="11"/>
      <c r="BX1386" s="22"/>
    </row>
    <row r="1387" spans="1:76">
      <c r="A1387" s="254" t="s">
        <v>226</v>
      </c>
      <c r="B1387" s="243"/>
      <c r="C1387" s="699" t="e">
        <f>C1386*$F$1387</f>
        <v>#REF!</v>
      </c>
      <c r="D1387" s="699" t="e">
        <f>D1386*$F$1387</f>
        <v>#REF!</v>
      </c>
      <c r="E1387" s="699" t="e">
        <f>E1386*$F$1387</f>
        <v>#REF!</v>
      </c>
      <c r="F1387" s="649" t="e">
        <f>FirstCostSolution</f>
        <v>#REF!</v>
      </c>
      <c r="Q1387" s="348"/>
      <c r="Y1387" s="11"/>
      <c r="Z1387" s="11"/>
      <c r="AA1387" s="11"/>
      <c r="AB1387" s="11"/>
      <c r="AC1387" s="11"/>
      <c r="AD1387" s="11"/>
      <c r="AE1387" s="11"/>
      <c r="AF1387" s="11"/>
      <c r="AG1387" s="11"/>
      <c r="AH1387" s="11"/>
      <c r="AI1387" s="11"/>
      <c r="AJ1387" s="11"/>
      <c r="AK1387" s="11"/>
      <c r="AL1387" s="11"/>
      <c r="AM1387" s="11"/>
      <c r="AN1387" s="11"/>
      <c r="AO1387" s="22"/>
      <c r="AP1387" s="11"/>
      <c r="AQ1387" s="11"/>
      <c r="AR1387" s="11"/>
      <c r="AS1387" s="11"/>
      <c r="AT1387" s="11"/>
      <c r="AU1387" s="11"/>
      <c r="AV1387" s="11"/>
      <c r="AW1387" s="11"/>
      <c r="AX1387" s="11"/>
      <c r="AY1387" s="11"/>
      <c r="AZ1387" s="11"/>
      <c r="BA1387" s="11"/>
      <c r="BB1387" s="11"/>
      <c r="BC1387" s="11"/>
      <c r="BD1387" s="11"/>
      <c r="BE1387" s="11"/>
      <c r="BF1387" s="11"/>
      <c r="BG1387" s="11"/>
      <c r="BH1387" s="11"/>
      <c r="BI1387" s="11"/>
      <c r="BJ1387" s="11"/>
      <c r="BK1387" s="11"/>
      <c r="BL1387" s="11"/>
      <c r="BM1387" s="11"/>
      <c r="BN1387" s="11"/>
      <c r="BO1387" s="11"/>
      <c r="BP1387" s="11"/>
      <c r="BQ1387" s="11"/>
      <c r="BR1387" s="11"/>
      <c r="BS1387" s="11"/>
      <c r="BT1387" s="11"/>
      <c r="BU1387" s="11"/>
      <c r="BV1387" s="11"/>
      <c r="BW1387" s="11"/>
      <c r="BX1387" s="22"/>
    </row>
    <row r="1388" spans="1:76">
      <c r="A1388" s="254" t="s">
        <v>227</v>
      </c>
      <c r="B1388" s="243"/>
      <c r="C1388" s="700" t="e">
        <f>#REF!/#REF!*#REF!</f>
        <v>#REF!</v>
      </c>
      <c r="D1388" s="700" t="e">
        <f>#REF!/#REF!*#REF!</f>
        <v>#REF!</v>
      </c>
      <c r="E1388" s="700" t="e">
        <f>#REF!/#REF!*#REF!</f>
        <v>#REF!</v>
      </c>
      <c r="Q1388" s="348"/>
      <c r="Y1388" s="11"/>
      <c r="Z1388" s="11"/>
      <c r="AA1388" s="11"/>
      <c r="AB1388" s="11"/>
      <c r="AC1388" s="11"/>
      <c r="AD1388" s="11"/>
      <c r="AE1388" s="11"/>
      <c r="AF1388" s="11"/>
      <c r="AG1388" s="11"/>
      <c r="AH1388" s="11"/>
      <c r="AI1388" s="11"/>
      <c r="AJ1388" s="11"/>
      <c r="AK1388" s="11"/>
      <c r="AL1388" s="11"/>
      <c r="AM1388" s="11"/>
      <c r="AN1388" s="11"/>
      <c r="AO1388" s="22"/>
      <c r="AP1388" s="11"/>
      <c r="AQ1388" s="11"/>
      <c r="AR1388" s="11"/>
      <c r="AS1388" s="11"/>
      <c r="AT1388" s="11"/>
      <c r="AU1388" s="11"/>
      <c r="AV1388" s="11"/>
      <c r="AW1388" s="11"/>
      <c r="AX1388" s="11"/>
      <c r="AY1388" s="11"/>
      <c r="AZ1388" s="11"/>
      <c r="BA1388" s="11"/>
      <c r="BB1388" s="11"/>
      <c r="BC1388" s="11"/>
      <c r="BD1388" s="11"/>
      <c r="BE1388" s="11"/>
      <c r="BF1388" s="11"/>
      <c r="BG1388" s="11"/>
      <c r="BH1388" s="11"/>
      <c r="BI1388" s="11"/>
      <c r="BJ1388" s="11"/>
      <c r="BK1388" s="11"/>
      <c r="BL1388" s="11"/>
      <c r="BM1388" s="11"/>
      <c r="BN1388" s="11"/>
      <c r="BO1388" s="11"/>
      <c r="BP1388" s="11"/>
      <c r="BQ1388" s="11"/>
      <c r="BR1388" s="11"/>
      <c r="BS1388" s="11"/>
      <c r="BT1388" s="11"/>
      <c r="BU1388" s="11"/>
      <c r="BV1388" s="11"/>
      <c r="BW1388" s="11"/>
      <c r="BX1388" s="22"/>
    </row>
    <row r="1389" spans="1:76">
      <c r="A1389" s="254" t="s">
        <v>301</v>
      </c>
      <c r="B1389" s="243"/>
      <c r="C1389" s="648"/>
      <c r="D1389" s="648"/>
      <c r="E1389" s="648"/>
      <c r="G1389" s="705" t="e">
        <f>10^((LOG(F1392/F1387)/LOG(C1391/C1388))*LOG(2))</f>
        <v>#REF!</v>
      </c>
      <c r="H1389" s="705" t="e">
        <f>1-G1389</f>
        <v>#REF!</v>
      </c>
      <c r="Q1389" s="348"/>
      <c r="Y1389" s="11"/>
      <c r="Z1389" s="11"/>
      <c r="AA1389" s="11"/>
      <c r="AB1389" s="11"/>
      <c r="AC1389" s="11"/>
      <c r="AD1389" s="11"/>
      <c r="AE1389" s="11"/>
      <c r="AF1389" s="11"/>
      <c r="AG1389" s="11"/>
      <c r="AH1389" s="11"/>
      <c r="AI1389" s="11"/>
      <c r="AJ1389" s="11"/>
      <c r="AK1389" s="11"/>
      <c r="AL1389" s="11"/>
      <c r="AM1389" s="11"/>
      <c r="AN1389" s="11"/>
      <c r="AO1389" s="22"/>
      <c r="AP1389" s="11"/>
      <c r="AQ1389" s="11"/>
      <c r="AR1389" s="11"/>
      <c r="AS1389" s="11"/>
      <c r="AT1389" s="11"/>
      <c r="AU1389" s="11"/>
      <c r="AV1389" s="11"/>
      <c r="AW1389" s="11"/>
      <c r="AX1389" s="11"/>
      <c r="AY1389" s="11"/>
      <c r="AZ1389" s="11"/>
      <c r="BA1389" s="11"/>
      <c r="BB1389" s="11"/>
      <c r="BC1389" s="11"/>
      <c r="BD1389" s="11"/>
      <c r="BE1389" s="11"/>
      <c r="BF1389" s="11"/>
      <c r="BG1389" s="11"/>
      <c r="BH1389" s="11"/>
      <c r="BI1389" s="11"/>
      <c r="BJ1389" s="11"/>
      <c r="BK1389" s="11"/>
      <c r="BL1389" s="11"/>
      <c r="BM1389" s="11"/>
      <c r="BN1389" s="11"/>
      <c r="BO1389" s="11"/>
      <c r="BP1389" s="11"/>
      <c r="BQ1389" s="11"/>
      <c r="BR1389" s="11"/>
      <c r="BS1389" s="11"/>
      <c r="BT1389" s="11"/>
      <c r="BU1389" s="11"/>
      <c r="BV1389" s="11"/>
      <c r="BW1389" s="11"/>
      <c r="BX1389" s="22"/>
    </row>
    <row r="1390" spans="1:76">
      <c r="A1390" s="254" t="s">
        <v>416</v>
      </c>
      <c r="B1390" s="252"/>
      <c r="C1390" s="693">
        <v>2</v>
      </c>
      <c r="D1390" s="693">
        <v>2</v>
      </c>
      <c r="E1390" s="693">
        <v>2</v>
      </c>
      <c r="G1390" s="694" t="s">
        <v>417</v>
      </c>
      <c r="H1390" s="694"/>
      <c r="I1390" s="694"/>
      <c r="J1390" s="694"/>
      <c r="Q1390" s="348"/>
      <c r="Y1390" s="11"/>
      <c r="Z1390" s="11"/>
      <c r="AA1390" s="11"/>
      <c r="AB1390" s="11"/>
      <c r="AC1390" s="11"/>
      <c r="AD1390" s="11"/>
      <c r="AE1390" s="11"/>
      <c r="AF1390" s="11"/>
      <c r="AG1390" s="11"/>
      <c r="AH1390" s="11"/>
      <c r="AI1390" s="11"/>
      <c r="AJ1390" s="11"/>
      <c r="AK1390" s="11"/>
      <c r="AL1390" s="11"/>
      <c r="AM1390" s="11"/>
      <c r="AN1390" s="11"/>
      <c r="AO1390" s="22"/>
      <c r="AP1390" s="11"/>
      <c r="AQ1390" s="11"/>
      <c r="AR1390" s="11"/>
      <c r="AS1390" s="11"/>
      <c r="AT1390" s="11"/>
      <c r="AU1390" s="11"/>
      <c r="AV1390" s="11"/>
      <c r="AW1390" s="11"/>
      <c r="AX1390" s="11"/>
      <c r="AY1390" s="11"/>
      <c r="AZ1390" s="11"/>
      <c r="BA1390" s="11"/>
      <c r="BB1390" s="11"/>
      <c r="BC1390" s="11"/>
      <c r="BD1390" s="11"/>
      <c r="BE1390" s="11"/>
      <c r="BF1390" s="11"/>
      <c r="BG1390" s="11"/>
      <c r="BH1390" s="11"/>
      <c r="BI1390" s="11"/>
      <c r="BJ1390" s="11"/>
      <c r="BK1390" s="11"/>
      <c r="BL1390" s="11"/>
      <c r="BM1390" s="11"/>
      <c r="BN1390" s="11"/>
      <c r="BO1390" s="11"/>
      <c r="BP1390" s="11"/>
      <c r="BQ1390" s="11"/>
      <c r="BR1390" s="11"/>
      <c r="BS1390" s="11"/>
      <c r="BT1390" s="11"/>
      <c r="BU1390" s="11"/>
      <c r="BV1390" s="11"/>
      <c r="BW1390" s="11"/>
      <c r="BX1390" s="22"/>
    </row>
    <row r="1391" spans="1:76">
      <c r="A1391" s="254" t="s">
        <v>427</v>
      </c>
      <c r="B1391" s="243"/>
      <c r="C1391" s="700" t="e">
        <f>#REF!/#REF!*#REF!</f>
        <v>#REF!</v>
      </c>
      <c r="D1391" s="700" t="e">
        <f>#REF!/#REF!*#REF!</f>
        <v>#REF!</v>
      </c>
      <c r="E1391" s="700" t="e">
        <f>#REF!/#REF!*#REF!</f>
        <v>#REF!</v>
      </c>
      <c r="Q1391" s="348"/>
      <c r="Y1391" s="11"/>
      <c r="Z1391" s="11"/>
      <c r="AA1391" s="11"/>
      <c r="AB1391" s="11"/>
      <c r="AC1391" s="11"/>
      <c r="AD1391" s="11"/>
      <c r="AE1391" s="11"/>
      <c r="AF1391" s="11"/>
      <c r="AG1391" s="11"/>
      <c r="AH1391" s="11"/>
      <c r="AI1391" s="11"/>
      <c r="AJ1391" s="11"/>
      <c r="AK1391" s="11"/>
      <c r="AL1391" s="11"/>
      <c r="AM1391" s="11"/>
      <c r="AN1391" s="11"/>
      <c r="AO1391" s="22"/>
      <c r="AP1391" s="11"/>
      <c r="AQ1391" s="11"/>
      <c r="AR1391" s="11"/>
      <c r="AS1391" s="11"/>
      <c r="AT1391" s="11"/>
      <c r="AU1391" s="11"/>
      <c r="AV1391" s="11"/>
      <c r="AW1391" s="11"/>
      <c r="AX1391" s="11"/>
      <c r="AY1391" s="11"/>
      <c r="AZ1391" s="11"/>
      <c r="BA1391" s="11"/>
      <c r="BB1391" s="11"/>
      <c r="BC1391" s="11"/>
      <c r="BD1391" s="11"/>
      <c r="BE1391" s="11"/>
      <c r="BF1391" s="11"/>
      <c r="BG1391" s="11"/>
      <c r="BH1391" s="11"/>
      <c r="BI1391" s="11"/>
      <c r="BJ1391" s="11"/>
      <c r="BK1391" s="11"/>
      <c r="BL1391" s="11"/>
      <c r="BM1391" s="11"/>
      <c r="BN1391" s="11"/>
      <c r="BO1391" s="11"/>
      <c r="BP1391" s="11"/>
      <c r="BQ1391" s="11"/>
      <c r="BR1391" s="11"/>
      <c r="BS1391" s="11"/>
      <c r="BT1391" s="11"/>
      <c r="BU1391" s="11"/>
      <c r="BV1391" s="11"/>
      <c r="BW1391" s="11"/>
      <c r="BX1391" s="22"/>
    </row>
    <row r="1392" spans="1:76">
      <c r="A1392" s="254" t="s">
        <v>426</v>
      </c>
      <c r="B1392" s="243"/>
      <c r="C1392" s="699" t="e">
        <f>C1387*(C1391/C1388)^(LOG(C1389)/LOG(C1390))</f>
        <v>#REF!</v>
      </c>
      <c r="D1392" s="699" t="e">
        <f>D1387*(D1391/D1388)^(LOG(D1389)/LOG(D1390))</f>
        <v>#REF!</v>
      </c>
      <c r="E1392" s="699" t="e">
        <f>E1387*(E1391/E1388)^(LOG(E1389)/LOG(E1390))</f>
        <v>#REF!</v>
      </c>
      <c r="F1392" s="701">
        <f t="array" ref="F1392">SUM(IF(NOT(ISERROR(C1392:E1392)),C1392:E1392,0))</f>
        <v>0</v>
      </c>
      <c r="Q1392" s="348"/>
      <c r="Y1392" s="11"/>
      <c r="Z1392" s="11"/>
      <c r="AA1392" s="11"/>
      <c r="AB1392" s="11"/>
      <c r="AC1392" s="11"/>
      <c r="AD1392" s="11"/>
      <c r="AE1392" s="11"/>
      <c r="AF1392" s="11"/>
      <c r="AG1392" s="11"/>
      <c r="AH1392" s="11"/>
      <c r="AI1392" s="11"/>
      <c r="AJ1392" s="11"/>
      <c r="AK1392" s="11"/>
      <c r="AL1392" s="11"/>
      <c r="AM1392" s="11"/>
      <c r="AN1392" s="11"/>
      <c r="AO1392" s="22"/>
      <c r="AP1392" s="11"/>
      <c r="AQ1392" s="11"/>
      <c r="AR1392" s="11"/>
      <c r="AS1392" s="11"/>
      <c r="AT1392" s="11"/>
      <c r="AU1392" s="11"/>
      <c r="AV1392" s="11"/>
      <c r="AW1392" s="11"/>
      <c r="AX1392" s="11"/>
      <c r="AY1392" s="11"/>
      <c r="AZ1392" s="11"/>
      <c r="BA1392" s="11"/>
      <c r="BB1392" s="11"/>
      <c r="BC1392" s="11"/>
      <c r="BD1392" s="11"/>
      <c r="BE1392" s="11"/>
      <c r="BF1392" s="11"/>
      <c r="BG1392" s="11"/>
      <c r="BH1392" s="11"/>
      <c r="BI1392" s="11"/>
      <c r="BJ1392" s="11"/>
      <c r="BK1392" s="11"/>
      <c r="BL1392" s="11"/>
      <c r="BM1392" s="11"/>
      <c r="BN1392" s="11"/>
      <c r="BO1392" s="11"/>
      <c r="BP1392" s="11"/>
      <c r="BQ1392" s="11"/>
      <c r="BR1392" s="11"/>
      <c r="BS1392" s="11"/>
      <c r="BT1392" s="11"/>
      <c r="BU1392" s="11"/>
      <c r="BV1392" s="11"/>
      <c r="BW1392" s="11"/>
      <c r="BX1392" s="22"/>
    </row>
    <row r="1393" spans="1:76">
      <c r="A1393" s="636"/>
      <c r="B1393" s="637"/>
      <c r="C1393" s="638"/>
      <c r="D1393" s="639"/>
      <c r="E1393" s="639"/>
      <c r="F1393" s="639"/>
      <c r="G1393" s="639"/>
      <c r="H1393" s="639"/>
      <c r="Y1393" s="11"/>
      <c r="Z1393" s="11"/>
      <c r="AA1393" s="11"/>
      <c r="AB1393" s="11"/>
      <c r="AC1393" s="11"/>
      <c r="AD1393" s="11"/>
      <c r="AE1393" s="11"/>
      <c r="AF1393" s="11"/>
      <c r="AG1393" s="11"/>
      <c r="AH1393" s="11"/>
      <c r="AI1393" s="11"/>
      <c r="AJ1393" s="11"/>
      <c r="AK1393" s="11"/>
      <c r="AL1393" s="11"/>
      <c r="AM1393" s="11"/>
      <c r="AN1393" s="11"/>
      <c r="AO1393" s="22"/>
      <c r="AP1393" s="11"/>
      <c r="AQ1393" s="11"/>
      <c r="AR1393" s="11"/>
      <c r="AS1393" s="11"/>
      <c r="AT1393" s="11"/>
      <c r="AU1393" s="11"/>
      <c r="AV1393" s="11"/>
      <c r="AW1393" s="11"/>
      <c r="AX1393" s="11"/>
      <c r="AY1393" s="11"/>
      <c r="AZ1393" s="11"/>
      <c r="BA1393" s="11"/>
      <c r="BB1393" s="11"/>
      <c r="BC1393" s="11"/>
      <c r="BD1393" s="11"/>
      <c r="BE1393" s="11"/>
      <c r="BF1393" s="11"/>
      <c r="BG1393" s="11"/>
      <c r="BH1393" s="11"/>
      <c r="BI1393" s="11"/>
      <c r="BJ1393" s="11"/>
      <c r="BK1393" s="11"/>
      <c r="BL1393" s="11"/>
      <c r="BM1393" s="11"/>
      <c r="BN1393" s="11"/>
      <c r="BO1393" s="11"/>
      <c r="BP1393" s="11"/>
      <c r="BQ1393" s="11"/>
      <c r="BR1393" s="11"/>
      <c r="BS1393" s="11"/>
      <c r="BT1393" s="11"/>
      <c r="BU1393" s="11"/>
      <c r="BV1393" s="11"/>
      <c r="BW1393" s="11"/>
      <c r="BX1393" s="22"/>
    </row>
    <row r="1394" spans="1:76" ht="34">
      <c r="A1394" s="338" t="s">
        <v>280</v>
      </c>
      <c r="B1394" s="252"/>
      <c r="C1394" s="703" t="s">
        <v>292</v>
      </c>
      <c r="D1394" s="703" t="s">
        <v>293</v>
      </c>
      <c r="E1394" s="703" t="s">
        <v>294</v>
      </c>
      <c r="F1394" s="338" t="s">
        <v>295</v>
      </c>
      <c r="G1394" s="635" t="s">
        <v>224</v>
      </c>
      <c r="H1394" s="635" t="s">
        <v>296</v>
      </c>
      <c r="Y1394" s="11"/>
      <c r="Z1394" s="11"/>
      <c r="AA1394" s="11"/>
      <c r="AB1394" s="11"/>
      <c r="AC1394" s="11"/>
      <c r="AD1394" s="11"/>
      <c r="AE1394" s="11"/>
      <c r="AF1394" s="11"/>
      <c r="AG1394" s="11"/>
      <c r="AH1394" s="11"/>
      <c r="AI1394" s="11"/>
      <c r="AJ1394" s="11"/>
      <c r="AK1394" s="11"/>
      <c r="AL1394" s="11"/>
      <c r="AM1394" s="11"/>
      <c r="AN1394" s="11"/>
      <c r="AO1394" s="22"/>
      <c r="AP1394" s="11"/>
      <c r="AQ1394" s="11"/>
      <c r="AR1394" s="11"/>
      <c r="AS1394" s="11"/>
      <c r="AT1394" s="11"/>
      <c r="AU1394" s="11"/>
      <c r="AV1394" s="11"/>
      <c r="AW1394" s="11"/>
      <c r="AX1394" s="11"/>
      <c r="AY1394" s="11"/>
      <c r="AZ1394" s="11"/>
      <c r="BA1394" s="11"/>
      <c r="BB1394" s="11"/>
      <c r="BC1394" s="11"/>
      <c r="BD1394" s="11"/>
      <c r="BE1394" s="11"/>
      <c r="BF1394" s="11"/>
      <c r="BG1394" s="11"/>
      <c r="BH1394" s="11"/>
      <c r="BI1394" s="11"/>
      <c r="BJ1394" s="11"/>
      <c r="BK1394" s="11"/>
      <c r="BL1394" s="11"/>
      <c r="BM1394" s="11"/>
      <c r="BN1394" s="11"/>
      <c r="BO1394" s="11"/>
      <c r="BP1394" s="11"/>
      <c r="BQ1394" s="11"/>
      <c r="BR1394" s="11"/>
      <c r="BS1394" s="11"/>
      <c r="BT1394" s="11"/>
      <c r="BU1394" s="11"/>
      <c r="BV1394" s="11"/>
      <c r="BW1394" s="11"/>
      <c r="BX1394" s="22"/>
    </row>
    <row r="1395" spans="1:76">
      <c r="A1395" s="254" t="s">
        <v>225</v>
      </c>
      <c r="B1395" s="243"/>
      <c r="C1395" s="647">
        <v>0.5</v>
      </c>
      <c r="D1395" s="647">
        <v>0.3</v>
      </c>
      <c r="E1395" s="647">
        <v>0.2</v>
      </c>
      <c r="F1395" s="633" t="str">
        <f>IF(SUM(C1395:E1395)&gt;1,"&gt;100%!","")</f>
        <v/>
      </c>
      <c r="Q1395" s="348"/>
      <c r="Y1395" s="11"/>
      <c r="Z1395" s="11"/>
      <c r="AA1395" s="11"/>
      <c r="AB1395" s="11"/>
      <c r="AC1395" s="11"/>
      <c r="AD1395" s="11"/>
      <c r="AE1395" s="11"/>
      <c r="AF1395" s="11"/>
      <c r="AG1395" s="11"/>
      <c r="AH1395" s="11"/>
      <c r="AI1395" s="11"/>
      <c r="AJ1395" s="11"/>
      <c r="AK1395" s="11"/>
      <c r="AL1395" s="11"/>
      <c r="AM1395" s="11"/>
      <c r="AN1395" s="11"/>
      <c r="AO1395" s="22"/>
      <c r="AP1395" s="11"/>
      <c r="AQ1395" s="11"/>
      <c r="AR1395" s="11"/>
      <c r="AS1395" s="11"/>
      <c r="AT1395" s="11"/>
      <c r="AU1395" s="11"/>
      <c r="AV1395" s="11"/>
      <c r="AW1395" s="11"/>
      <c r="AX1395" s="11"/>
      <c r="AY1395" s="11"/>
      <c r="AZ1395" s="11"/>
      <c r="BA1395" s="11"/>
      <c r="BB1395" s="11"/>
      <c r="BC1395" s="11"/>
      <c r="BD1395" s="11"/>
      <c r="BE1395" s="11"/>
      <c r="BF1395" s="11"/>
      <c r="BG1395" s="11"/>
      <c r="BH1395" s="11"/>
      <c r="BI1395" s="11"/>
      <c r="BJ1395" s="11"/>
      <c r="BK1395" s="11"/>
      <c r="BL1395" s="11"/>
      <c r="BM1395" s="11"/>
      <c r="BN1395" s="11"/>
      <c r="BO1395" s="11"/>
      <c r="BP1395" s="11"/>
      <c r="BQ1395" s="11"/>
      <c r="BR1395" s="11"/>
      <c r="BS1395" s="11"/>
      <c r="BT1395" s="11"/>
      <c r="BU1395" s="11"/>
      <c r="BV1395" s="11"/>
      <c r="BW1395" s="11"/>
      <c r="BX1395" s="22"/>
    </row>
    <row r="1396" spans="1:76">
      <c r="A1396" s="254" t="s">
        <v>226</v>
      </c>
      <c r="B1396" s="243"/>
      <c r="C1396" s="699" t="e">
        <f>C1395*$F$1396</f>
        <v>#REF!</v>
      </c>
      <c r="D1396" s="699" t="e">
        <f>D1395*$F$1396</f>
        <v>#REF!</v>
      </c>
      <c r="E1396" s="699" t="e">
        <f>E1395*$F$1396</f>
        <v>#REF!</v>
      </c>
      <c r="F1396" s="649" t="e">
        <f>FirstCostSolution</f>
        <v>#REF!</v>
      </c>
      <c r="Q1396" s="348"/>
      <c r="Y1396" s="11"/>
      <c r="Z1396" s="11"/>
      <c r="AA1396" s="11"/>
      <c r="AB1396" s="11"/>
      <c r="AC1396" s="11"/>
      <c r="AD1396" s="11"/>
      <c r="AE1396" s="11"/>
      <c r="AF1396" s="11"/>
      <c r="AG1396" s="11"/>
      <c r="AH1396" s="11"/>
      <c r="AI1396" s="11"/>
      <c r="AJ1396" s="11"/>
      <c r="AK1396" s="11"/>
      <c r="AL1396" s="11"/>
      <c r="AM1396" s="11"/>
      <c r="AN1396" s="11"/>
      <c r="AO1396" s="22"/>
      <c r="AP1396" s="11"/>
      <c r="AQ1396" s="11"/>
      <c r="AR1396" s="11"/>
      <c r="AS1396" s="11"/>
      <c r="AT1396" s="11"/>
      <c r="AU1396" s="11"/>
      <c r="AV1396" s="11"/>
      <c r="AW1396" s="11"/>
      <c r="AX1396" s="11"/>
      <c r="AY1396" s="11"/>
      <c r="AZ1396" s="11"/>
      <c r="BA1396" s="11"/>
      <c r="BB1396" s="11"/>
      <c r="BC1396" s="11"/>
      <c r="BD1396" s="11"/>
      <c r="BE1396" s="11"/>
      <c r="BF1396" s="11"/>
      <c r="BG1396" s="11"/>
      <c r="BH1396" s="11"/>
      <c r="BI1396" s="11"/>
      <c r="BJ1396" s="11"/>
      <c r="BK1396" s="11"/>
      <c r="BL1396" s="11"/>
      <c r="BM1396" s="11"/>
      <c r="BN1396" s="11"/>
      <c r="BO1396" s="11"/>
      <c r="BP1396" s="11"/>
      <c r="BQ1396" s="11"/>
      <c r="BR1396" s="11"/>
      <c r="BS1396" s="11"/>
      <c r="BT1396" s="11"/>
      <c r="BU1396" s="11"/>
      <c r="BV1396" s="11"/>
      <c r="BW1396" s="11"/>
      <c r="BX1396" s="22"/>
    </row>
    <row r="1397" spans="1:76">
      <c r="A1397" s="254" t="s">
        <v>227</v>
      </c>
      <c r="B1397" s="243"/>
      <c r="C1397" s="700" t="e">
        <f>#REF!/#REF!*#REF!</f>
        <v>#REF!</v>
      </c>
      <c r="D1397" s="700" t="e">
        <f>#REF!/#REF!*#REF!</f>
        <v>#REF!</v>
      </c>
      <c r="E1397" s="700" t="e">
        <f>#REF!/#REF!*#REF!</f>
        <v>#REF!</v>
      </c>
      <c r="Q1397" s="348"/>
      <c r="Y1397" s="11"/>
      <c r="Z1397" s="11"/>
      <c r="AA1397" s="11"/>
      <c r="AB1397" s="11"/>
      <c r="AC1397" s="11"/>
      <c r="AD1397" s="11"/>
      <c r="AE1397" s="11"/>
      <c r="AF1397" s="11"/>
      <c r="AG1397" s="11"/>
      <c r="AH1397" s="11"/>
      <c r="AI1397" s="11"/>
      <c r="AJ1397" s="11"/>
      <c r="AK1397" s="11"/>
      <c r="AL1397" s="11"/>
      <c r="AM1397" s="11"/>
      <c r="AN1397" s="11"/>
      <c r="AO1397" s="22"/>
      <c r="AP1397" s="11"/>
      <c r="AQ1397" s="11"/>
      <c r="AR1397" s="11"/>
      <c r="AS1397" s="11"/>
      <c r="AT1397" s="11"/>
      <c r="AU1397" s="11"/>
      <c r="AV1397" s="11"/>
      <c r="AW1397" s="11"/>
      <c r="AX1397" s="11"/>
      <c r="AY1397" s="11"/>
      <c r="AZ1397" s="11"/>
      <c r="BA1397" s="11"/>
      <c r="BB1397" s="11"/>
      <c r="BC1397" s="11"/>
      <c r="BD1397" s="11"/>
      <c r="BE1397" s="11"/>
      <c r="BF1397" s="11"/>
      <c r="BG1397" s="11"/>
      <c r="BH1397" s="11"/>
      <c r="BI1397" s="11"/>
      <c r="BJ1397" s="11"/>
      <c r="BK1397" s="11"/>
      <c r="BL1397" s="11"/>
      <c r="BM1397" s="11"/>
      <c r="BN1397" s="11"/>
      <c r="BO1397" s="11"/>
      <c r="BP1397" s="11"/>
      <c r="BQ1397" s="11"/>
      <c r="BR1397" s="11"/>
      <c r="BS1397" s="11"/>
      <c r="BT1397" s="11"/>
      <c r="BU1397" s="11"/>
      <c r="BV1397" s="11"/>
      <c r="BW1397" s="11"/>
      <c r="BX1397" s="22"/>
    </row>
    <row r="1398" spans="1:76">
      <c r="A1398" s="254" t="s">
        <v>301</v>
      </c>
      <c r="B1398" s="243"/>
      <c r="C1398" s="648">
        <v>0.8</v>
      </c>
      <c r="D1398" s="648">
        <v>0.8</v>
      </c>
      <c r="E1398" s="648">
        <v>0.8</v>
      </c>
      <c r="G1398" s="705" t="e">
        <f>10^((LOG(F1401/F1396)/LOG(C1400/C1397))*LOG(2))</f>
        <v>#REF!</v>
      </c>
      <c r="H1398" s="705" t="e">
        <f>1-G1398</f>
        <v>#REF!</v>
      </c>
      <c r="Q1398" s="348"/>
      <c r="Y1398" s="11"/>
      <c r="Z1398" s="11"/>
      <c r="AA1398" s="11"/>
      <c r="AB1398" s="11"/>
      <c r="AC1398" s="11"/>
      <c r="AD1398" s="11"/>
      <c r="AE1398" s="11"/>
      <c r="AF1398" s="11"/>
      <c r="AG1398" s="11"/>
      <c r="AH1398" s="11"/>
      <c r="AI1398" s="11"/>
      <c r="AJ1398" s="11"/>
      <c r="AK1398" s="11"/>
      <c r="AL1398" s="11"/>
      <c r="AM1398" s="11"/>
      <c r="AN1398" s="11"/>
      <c r="AO1398" s="22"/>
      <c r="AP1398" s="11"/>
      <c r="AQ1398" s="11"/>
      <c r="AR1398" s="11"/>
      <c r="AS1398" s="11"/>
      <c r="AT1398" s="11"/>
      <c r="AU1398" s="11"/>
      <c r="AV1398" s="11"/>
      <c r="AW1398" s="11"/>
      <c r="AX1398" s="11"/>
      <c r="AY1398" s="11"/>
      <c r="AZ1398" s="11"/>
      <c r="BA1398" s="11"/>
      <c r="BB1398" s="11"/>
      <c r="BC1398" s="11"/>
      <c r="BD1398" s="11"/>
      <c r="BE1398" s="11"/>
      <c r="BF1398" s="11"/>
      <c r="BG1398" s="11"/>
      <c r="BH1398" s="11"/>
      <c r="BI1398" s="11"/>
      <c r="BJ1398" s="11"/>
      <c r="BK1398" s="11"/>
      <c r="BL1398" s="11"/>
      <c r="BM1398" s="11"/>
      <c r="BN1398" s="11"/>
      <c r="BO1398" s="11"/>
      <c r="BP1398" s="11"/>
      <c r="BQ1398" s="11"/>
      <c r="BR1398" s="11"/>
      <c r="BS1398" s="11"/>
      <c r="BT1398" s="11"/>
      <c r="BU1398" s="11"/>
      <c r="BV1398" s="11"/>
      <c r="BW1398" s="11"/>
      <c r="BX1398" s="22"/>
    </row>
    <row r="1399" spans="1:76">
      <c r="A1399" s="254" t="s">
        <v>416</v>
      </c>
      <c r="B1399" s="252"/>
      <c r="C1399" s="693">
        <v>2</v>
      </c>
      <c r="D1399" s="693">
        <v>2</v>
      </c>
      <c r="E1399" s="693">
        <v>2</v>
      </c>
      <c r="G1399" s="694" t="s">
        <v>417</v>
      </c>
      <c r="H1399" s="694"/>
      <c r="I1399" s="694"/>
      <c r="J1399" s="694"/>
      <c r="Q1399" s="348"/>
      <c r="Y1399" s="11"/>
      <c r="Z1399" s="11"/>
      <c r="AA1399" s="11"/>
      <c r="AB1399" s="11"/>
      <c r="AC1399" s="11"/>
      <c r="AD1399" s="11"/>
      <c r="AE1399" s="11"/>
      <c r="AF1399" s="11"/>
      <c r="AG1399" s="11"/>
      <c r="AH1399" s="11"/>
      <c r="AI1399" s="11"/>
      <c r="AJ1399" s="11"/>
      <c r="AK1399" s="11"/>
      <c r="AL1399" s="11"/>
      <c r="AM1399" s="11"/>
      <c r="AN1399" s="11"/>
      <c r="AO1399" s="22"/>
      <c r="AP1399" s="11"/>
      <c r="AQ1399" s="11"/>
      <c r="AR1399" s="11"/>
      <c r="AS1399" s="11"/>
      <c r="AT1399" s="11"/>
      <c r="AU1399" s="11"/>
      <c r="AV1399" s="11"/>
      <c r="AW1399" s="11"/>
      <c r="AX1399" s="11"/>
      <c r="AY1399" s="11"/>
      <c r="AZ1399" s="11"/>
      <c r="BA1399" s="11"/>
      <c r="BB1399" s="11"/>
      <c r="BC1399" s="11"/>
      <c r="BD1399" s="11"/>
      <c r="BE1399" s="11"/>
      <c r="BF1399" s="11"/>
      <c r="BG1399" s="11"/>
      <c r="BH1399" s="11"/>
      <c r="BI1399" s="11"/>
      <c r="BJ1399" s="11"/>
      <c r="BK1399" s="11"/>
      <c r="BL1399" s="11"/>
      <c r="BM1399" s="11"/>
      <c r="BN1399" s="11"/>
      <c r="BO1399" s="11"/>
      <c r="BP1399" s="11"/>
      <c r="BQ1399" s="11"/>
      <c r="BR1399" s="11"/>
      <c r="BS1399" s="11"/>
      <c r="BT1399" s="11"/>
      <c r="BU1399" s="11"/>
      <c r="BV1399" s="11"/>
      <c r="BW1399" s="11"/>
      <c r="BX1399" s="22"/>
    </row>
    <row r="1400" spans="1:76">
      <c r="A1400" s="254" t="s">
        <v>427</v>
      </c>
      <c r="B1400" s="243"/>
      <c r="C1400" s="700" t="e">
        <f>#REF!/#REF!*#REF!</f>
        <v>#REF!</v>
      </c>
      <c r="D1400" s="700" t="e">
        <f>#REF!/#REF!*#REF!</f>
        <v>#REF!</v>
      </c>
      <c r="E1400" s="700" t="e">
        <f>#REF!/#REF!*#REF!</f>
        <v>#REF!</v>
      </c>
      <c r="Q1400" s="348"/>
      <c r="Y1400" s="11"/>
      <c r="Z1400" s="11"/>
      <c r="AA1400" s="11"/>
      <c r="AB1400" s="11"/>
      <c r="AC1400" s="11"/>
      <c r="AD1400" s="11"/>
      <c r="AE1400" s="11"/>
      <c r="AF1400" s="11"/>
      <c r="AG1400" s="11"/>
      <c r="AH1400" s="11"/>
      <c r="AI1400" s="11"/>
      <c r="AJ1400" s="11"/>
      <c r="AK1400" s="11"/>
      <c r="AL1400" s="11"/>
      <c r="AM1400" s="11"/>
      <c r="AN1400" s="11"/>
      <c r="AO1400" s="22"/>
      <c r="AP1400" s="11"/>
      <c r="AQ1400" s="11"/>
      <c r="AR1400" s="11"/>
      <c r="AS1400" s="11"/>
      <c r="AT1400" s="11"/>
      <c r="AU1400" s="11"/>
      <c r="AV1400" s="11"/>
      <c r="AW1400" s="11"/>
      <c r="AX1400" s="11"/>
      <c r="AY1400" s="11"/>
      <c r="AZ1400" s="11"/>
      <c r="BA1400" s="11"/>
      <c r="BB1400" s="11"/>
      <c r="BC1400" s="11"/>
      <c r="BD1400" s="11"/>
      <c r="BE1400" s="11"/>
      <c r="BF1400" s="11"/>
      <c r="BG1400" s="11"/>
      <c r="BH1400" s="11"/>
      <c r="BI1400" s="11"/>
      <c r="BJ1400" s="11"/>
      <c r="BK1400" s="11"/>
      <c r="BL1400" s="11"/>
      <c r="BM1400" s="11"/>
      <c r="BN1400" s="11"/>
      <c r="BO1400" s="11"/>
      <c r="BP1400" s="11"/>
      <c r="BQ1400" s="11"/>
      <c r="BR1400" s="11"/>
      <c r="BS1400" s="11"/>
      <c r="BT1400" s="11"/>
      <c r="BU1400" s="11"/>
      <c r="BV1400" s="11"/>
      <c r="BW1400" s="11"/>
      <c r="BX1400" s="22"/>
    </row>
    <row r="1401" spans="1:76">
      <c r="A1401" s="254" t="s">
        <v>426</v>
      </c>
      <c r="B1401" s="243"/>
      <c r="C1401" s="699" t="e">
        <f>C1396*(C1400/C1397)^(LOG(C1398)/LOG(C1399))</f>
        <v>#REF!</v>
      </c>
      <c r="D1401" s="699" t="e">
        <f>D1396*(D1400/D1397)^(LOG(D1398)/LOG(D1399))</f>
        <v>#REF!</v>
      </c>
      <c r="E1401" s="699" t="e">
        <f>E1396*(E1400/E1397)^(LOG(E1398)/LOG(E1399))</f>
        <v>#REF!</v>
      </c>
      <c r="F1401" s="701">
        <f t="array" ref="F1401">SUM(IF(NOT(ISERROR(C1401:E1401)),C1401:E1401,0))</f>
        <v>0</v>
      </c>
      <c r="Q1401" s="348"/>
      <c r="Y1401" s="11"/>
      <c r="Z1401" s="11"/>
      <c r="AA1401" s="11"/>
      <c r="AB1401" s="11"/>
      <c r="AC1401" s="11"/>
      <c r="AD1401" s="11"/>
      <c r="AE1401" s="11"/>
      <c r="AF1401" s="11"/>
      <c r="AG1401" s="11"/>
      <c r="AH1401" s="11"/>
      <c r="AI1401" s="11"/>
      <c r="AJ1401" s="11"/>
      <c r="AK1401" s="11"/>
      <c r="AL1401" s="11"/>
      <c r="AM1401" s="11"/>
      <c r="AN1401" s="11"/>
      <c r="AO1401" s="22"/>
      <c r="AP1401" s="11"/>
      <c r="AQ1401" s="11"/>
      <c r="AR1401" s="11"/>
      <c r="AS1401" s="11"/>
      <c r="AT1401" s="11"/>
      <c r="AU1401" s="11"/>
      <c r="AV1401" s="11"/>
      <c r="AW1401" s="11"/>
      <c r="AX1401" s="11"/>
      <c r="AY1401" s="11"/>
      <c r="AZ1401" s="11"/>
      <c r="BA1401" s="11"/>
      <c r="BB1401" s="11"/>
      <c r="BC1401" s="11"/>
      <c r="BD1401" s="11"/>
      <c r="BE1401" s="11"/>
      <c r="BF1401" s="11"/>
      <c r="BG1401" s="11"/>
      <c r="BH1401" s="11"/>
      <c r="BI1401" s="11"/>
      <c r="BJ1401" s="11"/>
      <c r="BK1401" s="11"/>
      <c r="BL1401" s="11"/>
      <c r="BM1401" s="11"/>
      <c r="BN1401" s="11"/>
      <c r="BO1401" s="11"/>
      <c r="BP1401" s="11"/>
      <c r="BQ1401" s="11"/>
      <c r="BR1401" s="11"/>
      <c r="BS1401" s="11"/>
      <c r="BT1401" s="11"/>
      <c r="BU1401" s="11"/>
      <c r="BV1401" s="11"/>
      <c r="BW1401" s="11"/>
      <c r="BX1401" s="22"/>
    </row>
    <row r="1402" spans="1:76">
      <c r="A1402" s="243"/>
      <c r="B1402" s="243"/>
      <c r="C1402" s="243"/>
      <c r="D1402" s="243"/>
      <c r="E1402" s="243"/>
      <c r="F1402" s="243"/>
      <c r="G1402" s="243"/>
      <c r="H1402" s="243"/>
      <c r="I1402" s="243"/>
      <c r="J1402" s="243"/>
      <c r="K1402" s="243"/>
      <c r="L1402" s="243"/>
      <c r="M1402" s="243"/>
      <c r="Q1402" s="348"/>
      <c r="Y1402" s="11"/>
      <c r="Z1402" s="11"/>
      <c r="AA1402" s="11"/>
      <c r="AB1402" s="11"/>
      <c r="AC1402" s="11"/>
      <c r="AD1402" s="11"/>
      <c r="AE1402" s="11"/>
      <c r="AF1402" s="11"/>
      <c r="AG1402" s="11"/>
      <c r="AH1402" s="11"/>
      <c r="AI1402" s="11"/>
      <c r="AJ1402" s="11"/>
      <c r="AK1402" s="11"/>
      <c r="AL1402" s="11"/>
      <c r="AM1402" s="11"/>
      <c r="AN1402" s="11"/>
      <c r="AO1402" s="22"/>
      <c r="AP1402" s="11"/>
      <c r="AQ1402" s="11"/>
      <c r="AR1402" s="11"/>
      <c r="AS1402" s="11"/>
      <c r="AT1402" s="11"/>
      <c r="AU1402" s="11"/>
      <c r="AV1402" s="11"/>
      <c r="AW1402" s="11"/>
      <c r="AX1402" s="11"/>
      <c r="AY1402" s="11"/>
      <c r="AZ1402" s="11"/>
      <c r="BA1402" s="11"/>
      <c r="BB1402" s="11"/>
      <c r="BC1402" s="11"/>
      <c r="BD1402" s="11"/>
      <c r="BE1402" s="11"/>
      <c r="BF1402" s="11"/>
      <c r="BG1402" s="11"/>
      <c r="BH1402" s="11"/>
      <c r="BI1402" s="11"/>
      <c r="BJ1402" s="11"/>
      <c r="BK1402" s="11"/>
      <c r="BL1402" s="11"/>
      <c r="BM1402" s="11"/>
      <c r="BN1402" s="11"/>
      <c r="BO1402" s="11"/>
      <c r="BP1402" s="11"/>
      <c r="BQ1402" s="11"/>
      <c r="BR1402" s="11"/>
      <c r="BS1402" s="11"/>
      <c r="BT1402" s="11"/>
      <c r="BU1402" s="11"/>
      <c r="BV1402" s="11"/>
      <c r="BW1402" s="11"/>
      <c r="BX1402" s="22"/>
    </row>
    <row r="1405" spans="1:76">
      <c r="A1405" s="243" t="str">
        <f ca="1">HYPERLINK("#"&amp;"'"&amp;A$1&amp;"'!a1","Back to top")</f>
        <v>Back to top</v>
      </c>
      <c r="B1405" s="243"/>
    </row>
    <row r="1407" spans="1:76" ht="18">
      <c r="A1407" s="837" t="s">
        <v>302</v>
      </c>
      <c r="B1407" s="837"/>
      <c r="C1407" s="837"/>
      <c r="D1407" s="837"/>
      <c r="E1407" s="837"/>
      <c r="F1407" s="837"/>
      <c r="G1407" s="837"/>
      <c r="H1407" s="837"/>
      <c r="I1407" s="837"/>
      <c r="J1407" s="837"/>
      <c r="K1407" s="837"/>
      <c r="Y1407" s="11"/>
      <c r="Z1407" s="11"/>
      <c r="AA1407" s="11"/>
      <c r="AB1407" s="11"/>
      <c r="AC1407" s="11"/>
      <c r="AD1407" s="11"/>
      <c r="AE1407" s="11"/>
      <c r="AF1407" s="11"/>
      <c r="AG1407" s="11"/>
      <c r="AH1407" s="11"/>
      <c r="AI1407" s="11"/>
      <c r="AJ1407" s="11"/>
      <c r="AK1407" s="11"/>
      <c r="AL1407" s="11"/>
      <c r="AM1407" s="11"/>
      <c r="AN1407" s="11"/>
      <c r="AO1407" s="22"/>
      <c r="AP1407" s="11"/>
      <c r="AQ1407" s="11"/>
      <c r="AR1407" s="11"/>
      <c r="AS1407" s="11"/>
      <c r="AT1407" s="11"/>
      <c r="AU1407" s="11"/>
      <c r="AV1407" s="11"/>
      <c r="AW1407" s="11"/>
      <c r="AX1407" s="11"/>
      <c r="AY1407" s="11"/>
      <c r="AZ1407" s="11"/>
      <c r="BA1407" s="11"/>
      <c r="BB1407" s="11"/>
      <c r="BC1407" s="11"/>
      <c r="BD1407" s="11"/>
      <c r="BE1407" s="11"/>
      <c r="BF1407" s="11"/>
      <c r="BG1407" s="11"/>
      <c r="BH1407" s="11"/>
      <c r="BI1407" s="11"/>
      <c r="BJ1407" s="11"/>
      <c r="BK1407" s="11"/>
      <c r="BL1407" s="11"/>
      <c r="BM1407" s="11"/>
      <c r="BN1407" s="11"/>
      <c r="BO1407" s="11"/>
      <c r="BP1407" s="11"/>
      <c r="BQ1407" s="11"/>
      <c r="BR1407" s="11"/>
      <c r="BS1407" s="11"/>
      <c r="BT1407" s="11"/>
      <c r="BU1407" s="11"/>
      <c r="BV1407" s="11"/>
      <c r="BW1407" s="11"/>
      <c r="BX1407" s="22"/>
    </row>
    <row r="1408" spans="1:76">
      <c r="A1408" s="252" t="s">
        <v>23</v>
      </c>
      <c r="B1408" s="252"/>
      <c r="C1408" s="649" t="e">
        <f>FirstCostSolution</f>
        <v>#REF!</v>
      </c>
      <c r="D1408" s="11" t="s">
        <v>305</v>
      </c>
    </row>
    <row r="1409" spans="1:4">
      <c r="A1409" s="252" t="s">
        <v>13</v>
      </c>
      <c r="B1409" s="252"/>
      <c r="C1409" s="696" t="e">
        <f>#REF!/#REF!*#REF!</f>
        <v>#REF!</v>
      </c>
      <c r="D1409" s="11" t="s">
        <v>306</v>
      </c>
    </row>
    <row r="1410" spans="1:4">
      <c r="A1410" s="254" t="s">
        <v>301</v>
      </c>
      <c r="B1410" s="252"/>
      <c r="C1410" s="650">
        <f>1-C1411</f>
        <v>0.96</v>
      </c>
      <c r="D1410" s="11" t="s">
        <v>24</v>
      </c>
    </row>
    <row r="1411" spans="1:4">
      <c r="A1411" s="254" t="s">
        <v>297</v>
      </c>
      <c r="B1411" s="254"/>
      <c r="C1411" s="651">
        <v>0.04</v>
      </c>
      <c r="D1411" s="11" t="s">
        <v>25</v>
      </c>
    </row>
    <row r="1412" spans="1:4">
      <c r="A1412" s="252" t="s">
        <v>26</v>
      </c>
      <c r="B1412" s="252"/>
      <c r="C1412" s="696" t="e">
        <f>(#REF!-#REF!)/#REF!*#REF!</f>
        <v>#REF!</v>
      </c>
      <c r="D1412" s="11" t="s">
        <v>306</v>
      </c>
    </row>
    <row r="1413" spans="1:4">
      <c r="C1413" s="652">
        <v>2</v>
      </c>
      <c r="D1413" s="256" t="s">
        <v>27</v>
      </c>
    </row>
    <row r="1414" spans="1:4">
      <c r="A1414" s="252" t="s">
        <v>58</v>
      </c>
      <c r="B1414" s="252"/>
      <c r="C1414" s="653">
        <f>LOG(C1410)/LOG(C1413)</f>
        <v>-5.8893689053568565E-2</v>
      </c>
    </row>
    <row r="1415" spans="1:4">
      <c r="A1415" s="254" t="s">
        <v>14</v>
      </c>
      <c r="B1415" s="254"/>
      <c r="C1415" s="699" t="e">
        <f>C1408*(1/C1409)^C1414</f>
        <v>#REF!</v>
      </c>
      <c r="D1415" s="11" t="s">
        <v>305</v>
      </c>
    </row>
    <row r="1416" spans="1:4">
      <c r="A1416" s="254" t="s">
        <v>15</v>
      </c>
      <c r="B1416" s="254"/>
      <c r="C1416" s="700" t="e">
        <f>C1412+C1409</f>
        <v>#REF!</v>
      </c>
      <c r="D1416" s="11" t="s">
        <v>306</v>
      </c>
    </row>
    <row r="1417" spans="1:4">
      <c r="A1417" s="252" t="s">
        <v>16</v>
      </c>
      <c r="B1417" s="252"/>
      <c r="C1417" s="699" t="e">
        <f>C1408*(C1416/C1409)^C1414</f>
        <v>#REF!</v>
      </c>
      <c r="D1417" s="11" t="s">
        <v>305</v>
      </c>
    </row>
    <row r="1418" spans="1:4">
      <c r="B1418" s="252"/>
      <c r="C1418" s="341"/>
    </row>
    <row r="1419" spans="1:4">
      <c r="A1419" s="243" t="str">
        <f ca="1">HYPERLINK("#"&amp;"'"&amp;A$1&amp;"'!a1","Back to top")</f>
        <v>Back to top</v>
      </c>
      <c r="B1419" s="252"/>
      <c r="C1419" s="341"/>
    </row>
    <row r="1420" spans="1:4" ht="18">
      <c r="A1420" s="838" t="s">
        <v>298</v>
      </c>
      <c r="B1420" s="838"/>
      <c r="C1420" s="838"/>
      <c r="D1420" s="838"/>
    </row>
    <row r="1421" spans="1:4" ht="34">
      <c r="A1421" s="281" t="s">
        <v>8</v>
      </c>
      <c r="B1421" s="289"/>
      <c r="C1421" s="280" t="s">
        <v>29</v>
      </c>
      <c r="D1421" s="280" t="s">
        <v>28</v>
      </c>
    </row>
    <row r="1422" spans="1:4">
      <c r="A1422" s="274">
        <v>2015</v>
      </c>
      <c r="B1422" s="277"/>
      <c r="C1422" s="646" t="e">
        <f>#REF!/#REF!*#REF!</f>
        <v>#REF!</v>
      </c>
      <c r="D1422" s="279" t="e">
        <f>C$1415*(C1422)^C$1414</f>
        <v>#REF!</v>
      </c>
    </row>
    <row r="1423" spans="1:4">
      <c r="A1423" s="274">
        <v>2016</v>
      </c>
      <c r="B1423" s="277"/>
      <c r="C1423" s="646" t="e">
        <f>#REF!/#REF!*#REF!</f>
        <v>#REF!</v>
      </c>
      <c r="D1423" s="279" t="e">
        <f t="shared" ref="D1423:D1467" si="553">C$1415*(C1423)^C$1414</f>
        <v>#REF!</v>
      </c>
    </row>
    <row r="1424" spans="1:4">
      <c r="A1424" s="274">
        <v>2017</v>
      </c>
      <c r="B1424" s="277"/>
      <c r="C1424" s="646" t="e">
        <f>#REF!/#REF!*#REF!</f>
        <v>#REF!</v>
      </c>
      <c r="D1424" s="279" t="e">
        <f t="shared" si="553"/>
        <v>#REF!</v>
      </c>
    </row>
    <row r="1425" spans="1:4">
      <c r="A1425" s="274">
        <v>2018</v>
      </c>
      <c r="B1425" s="277"/>
      <c r="C1425" s="646" t="e">
        <f>#REF!/#REF!*#REF!</f>
        <v>#REF!</v>
      </c>
      <c r="D1425" s="279" t="e">
        <f t="shared" si="553"/>
        <v>#REF!</v>
      </c>
    </row>
    <row r="1426" spans="1:4">
      <c r="A1426" s="274">
        <v>2019</v>
      </c>
      <c r="B1426" s="277"/>
      <c r="C1426" s="646" t="e">
        <f>#REF!/#REF!*#REF!</f>
        <v>#REF!</v>
      </c>
      <c r="D1426" s="279" t="e">
        <f t="shared" si="553"/>
        <v>#REF!</v>
      </c>
    </row>
    <row r="1427" spans="1:4">
      <c r="A1427" s="274">
        <v>2020</v>
      </c>
      <c r="B1427" s="277"/>
      <c r="C1427" s="646" t="e">
        <f>#REF!/#REF!*#REF!</f>
        <v>#REF!</v>
      </c>
      <c r="D1427" s="279" t="e">
        <f t="shared" si="553"/>
        <v>#REF!</v>
      </c>
    </row>
    <row r="1428" spans="1:4">
      <c r="A1428" s="274">
        <v>2021</v>
      </c>
      <c r="B1428" s="277"/>
      <c r="C1428" s="646" t="e">
        <f>#REF!/#REF!*#REF!</f>
        <v>#REF!</v>
      </c>
      <c r="D1428" s="279" t="e">
        <f t="shared" si="553"/>
        <v>#REF!</v>
      </c>
    </row>
    <row r="1429" spans="1:4">
      <c r="A1429" s="274">
        <v>2022</v>
      </c>
      <c r="B1429" s="277"/>
      <c r="C1429" s="646" t="e">
        <f>#REF!/#REF!*#REF!</f>
        <v>#REF!</v>
      </c>
      <c r="D1429" s="279" t="e">
        <f t="shared" si="553"/>
        <v>#REF!</v>
      </c>
    </row>
    <row r="1430" spans="1:4">
      <c r="A1430" s="274">
        <v>2023</v>
      </c>
      <c r="B1430" s="277"/>
      <c r="C1430" s="646" t="e">
        <f>#REF!/#REF!*#REF!</f>
        <v>#REF!</v>
      </c>
      <c r="D1430" s="279" t="e">
        <f t="shared" si="553"/>
        <v>#REF!</v>
      </c>
    </row>
    <row r="1431" spans="1:4">
      <c r="A1431" s="274">
        <v>2024</v>
      </c>
      <c r="B1431" s="277"/>
      <c r="C1431" s="646" t="e">
        <f>#REF!/#REF!*#REF!</f>
        <v>#REF!</v>
      </c>
      <c r="D1431" s="279" t="e">
        <f t="shared" si="553"/>
        <v>#REF!</v>
      </c>
    </row>
    <row r="1432" spans="1:4">
      <c r="A1432" s="274">
        <v>2025</v>
      </c>
      <c r="B1432" s="277"/>
      <c r="C1432" s="646" t="e">
        <f>#REF!/#REF!*#REF!</f>
        <v>#REF!</v>
      </c>
      <c r="D1432" s="279" t="e">
        <f t="shared" si="553"/>
        <v>#REF!</v>
      </c>
    </row>
    <row r="1433" spans="1:4">
      <c r="A1433" s="274">
        <v>2026</v>
      </c>
      <c r="B1433" s="277"/>
      <c r="C1433" s="646" t="e">
        <f>#REF!/#REF!*#REF!</f>
        <v>#REF!</v>
      </c>
      <c r="D1433" s="279" t="e">
        <f t="shared" si="553"/>
        <v>#REF!</v>
      </c>
    </row>
    <row r="1434" spans="1:4">
      <c r="A1434" s="274">
        <v>2027</v>
      </c>
      <c r="B1434" s="277"/>
      <c r="C1434" s="646" t="e">
        <f>#REF!/#REF!*#REF!</f>
        <v>#REF!</v>
      </c>
      <c r="D1434" s="279" t="e">
        <f t="shared" si="553"/>
        <v>#REF!</v>
      </c>
    </row>
    <row r="1435" spans="1:4">
      <c r="A1435" s="274">
        <v>2028</v>
      </c>
      <c r="B1435" s="277"/>
      <c r="C1435" s="646" t="e">
        <f>#REF!/#REF!*#REF!</f>
        <v>#REF!</v>
      </c>
      <c r="D1435" s="279" t="e">
        <f t="shared" si="553"/>
        <v>#REF!</v>
      </c>
    </row>
    <row r="1436" spans="1:4">
      <c r="A1436" s="274">
        <v>2029</v>
      </c>
      <c r="B1436" s="277"/>
      <c r="C1436" s="646" t="e">
        <f>#REF!/#REF!*#REF!</f>
        <v>#REF!</v>
      </c>
      <c r="D1436" s="279" t="e">
        <f t="shared" si="553"/>
        <v>#REF!</v>
      </c>
    </row>
    <row r="1437" spans="1:4">
      <c r="A1437" s="274">
        <v>2030</v>
      </c>
      <c r="B1437" s="277"/>
      <c r="C1437" s="646" t="e">
        <f>#REF!/#REF!*#REF!</f>
        <v>#REF!</v>
      </c>
      <c r="D1437" s="279" t="e">
        <f t="shared" si="553"/>
        <v>#REF!</v>
      </c>
    </row>
    <row r="1438" spans="1:4">
      <c r="A1438" s="274">
        <v>2031</v>
      </c>
      <c r="B1438" s="277"/>
      <c r="C1438" s="646" t="e">
        <f>#REF!/#REF!*#REF!</f>
        <v>#REF!</v>
      </c>
      <c r="D1438" s="279" t="e">
        <f t="shared" si="553"/>
        <v>#REF!</v>
      </c>
    </row>
    <row r="1439" spans="1:4">
      <c r="A1439" s="274">
        <v>2032</v>
      </c>
      <c r="B1439" s="277"/>
      <c r="C1439" s="646" t="e">
        <f>#REF!/#REF!*#REF!</f>
        <v>#REF!</v>
      </c>
      <c r="D1439" s="279" t="e">
        <f t="shared" si="553"/>
        <v>#REF!</v>
      </c>
    </row>
    <row r="1440" spans="1:4">
      <c r="A1440" s="274">
        <v>2033</v>
      </c>
      <c r="B1440" s="277"/>
      <c r="C1440" s="646" t="e">
        <f>#REF!/#REF!*#REF!</f>
        <v>#REF!</v>
      </c>
      <c r="D1440" s="279" t="e">
        <f t="shared" si="553"/>
        <v>#REF!</v>
      </c>
    </row>
    <row r="1441" spans="1:4">
      <c r="A1441" s="274">
        <v>2034</v>
      </c>
      <c r="B1441" s="277"/>
      <c r="C1441" s="646" t="e">
        <f>#REF!/#REF!*#REF!</f>
        <v>#REF!</v>
      </c>
      <c r="D1441" s="279" t="e">
        <f t="shared" si="553"/>
        <v>#REF!</v>
      </c>
    </row>
    <row r="1442" spans="1:4">
      <c r="A1442" s="274">
        <v>2035</v>
      </c>
      <c r="B1442" s="277"/>
      <c r="C1442" s="646" t="e">
        <f>#REF!/#REF!*#REF!</f>
        <v>#REF!</v>
      </c>
      <c r="D1442" s="279" t="e">
        <f t="shared" si="553"/>
        <v>#REF!</v>
      </c>
    </row>
    <row r="1443" spans="1:4">
      <c r="A1443" s="274">
        <v>2036</v>
      </c>
      <c r="B1443" s="277"/>
      <c r="C1443" s="646" t="e">
        <f>#REF!/#REF!*#REF!</f>
        <v>#REF!</v>
      </c>
      <c r="D1443" s="279" t="e">
        <f t="shared" si="553"/>
        <v>#REF!</v>
      </c>
    </row>
    <row r="1444" spans="1:4">
      <c r="A1444" s="274">
        <v>2037</v>
      </c>
      <c r="B1444" s="277"/>
      <c r="C1444" s="646" t="e">
        <f>#REF!/#REF!*#REF!</f>
        <v>#REF!</v>
      </c>
      <c r="D1444" s="279" t="e">
        <f t="shared" si="553"/>
        <v>#REF!</v>
      </c>
    </row>
    <row r="1445" spans="1:4">
      <c r="A1445" s="274">
        <v>2038</v>
      </c>
      <c r="B1445" s="277"/>
      <c r="C1445" s="646" t="e">
        <f>#REF!/#REF!*#REF!</f>
        <v>#REF!</v>
      </c>
      <c r="D1445" s="279" t="e">
        <f t="shared" si="553"/>
        <v>#REF!</v>
      </c>
    </row>
    <row r="1446" spans="1:4">
      <c r="A1446" s="274">
        <v>2039</v>
      </c>
      <c r="B1446" s="277"/>
      <c r="C1446" s="646" t="e">
        <f>#REF!/#REF!*#REF!</f>
        <v>#REF!</v>
      </c>
      <c r="D1446" s="279" t="e">
        <f t="shared" si="553"/>
        <v>#REF!</v>
      </c>
    </row>
    <row r="1447" spans="1:4">
      <c r="A1447" s="274">
        <v>2040</v>
      </c>
      <c r="B1447" s="277"/>
      <c r="C1447" s="646" t="e">
        <f>#REF!/#REF!*#REF!</f>
        <v>#REF!</v>
      </c>
      <c r="D1447" s="279" t="e">
        <f t="shared" si="553"/>
        <v>#REF!</v>
      </c>
    </row>
    <row r="1448" spans="1:4">
      <c r="A1448" s="274">
        <v>2041</v>
      </c>
      <c r="B1448" s="277"/>
      <c r="C1448" s="646" t="e">
        <f>#REF!/#REF!*#REF!</f>
        <v>#REF!</v>
      </c>
      <c r="D1448" s="279" t="e">
        <f t="shared" si="553"/>
        <v>#REF!</v>
      </c>
    </row>
    <row r="1449" spans="1:4">
      <c r="A1449" s="274">
        <v>2042</v>
      </c>
      <c r="B1449" s="277"/>
      <c r="C1449" s="646" t="e">
        <f>#REF!/#REF!*#REF!</f>
        <v>#REF!</v>
      </c>
      <c r="D1449" s="279" t="e">
        <f t="shared" si="553"/>
        <v>#REF!</v>
      </c>
    </row>
    <row r="1450" spans="1:4">
      <c r="A1450" s="274">
        <v>2043</v>
      </c>
      <c r="B1450" s="277"/>
      <c r="C1450" s="646" t="e">
        <f>#REF!/#REF!*#REF!</f>
        <v>#REF!</v>
      </c>
      <c r="D1450" s="279" t="e">
        <f t="shared" si="553"/>
        <v>#REF!</v>
      </c>
    </row>
    <row r="1451" spans="1:4">
      <c r="A1451" s="274">
        <v>2044</v>
      </c>
      <c r="B1451" s="277"/>
      <c r="C1451" s="646" t="e">
        <f>#REF!/#REF!*#REF!</f>
        <v>#REF!</v>
      </c>
      <c r="D1451" s="279" t="e">
        <f t="shared" si="553"/>
        <v>#REF!</v>
      </c>
    </row>
    <row r="1452" spans="1:4" ht="15" customHeight="1">
      <c r="A1452" s="274">
        <v>2045</v>
      </c>
      <c r="B1452" s="277"/>
      <c r="C1452" s="646" t="e">
        <f>#REF!/#REF!*#REF!</f>
        <v>#REF!</v>
      </c>
      <c r="D1452" s="279" t="e">
        <f t="shared" si="553"/>
        <v>#REF!</v>
      </c>
    </row>
    <row r="1453" spans="1:4">
      <c r="A1453" s="274">
        <v>2046</v>
      </c>
      <c r="B1453" s="277"/>
      <c r="C1453" s="646" t="e">
        <f>#REF!/#REF!*#REF!</f>
        <v>#REF!</v>
      </c>
      <c r="D1453" s="279" t="e">
        <f t="shared" si="553"/>
        <v>#REF!</v>
      </c>
    </row>
    <row r="1454" spans="1:4">
      <c r="A1454" s="274">
        <v>2047</v>
      </c>
      <c r="B1454" s="277"/>
      <c r="C1454" s="646" t="e">
        <f>#REF!/#REF!*#REF!</f>
        <v>#REF!</v>
      </c>
      <c r="D1454" s="279" t="e">
        <f t="shared" si="553"/>
        <v>#REF!</v>
      </c>
    </row>
    <row r="1455" spans="1:4">
      <c r="A1455" s="274">
        <v>2048</v>
      </c>
      <c r="B1455" s="277"/>
      <c r="C1455" s="646" t="e">
        <f>#REF!/#REF!*#REF!</f>
        <v>#REF!</v>
      </c>
      <c r="D1455" s="279" t="e">
        <f t="shared" si="553"/>
        <v>#REF!</v>
      </c>
    </row>
    <row r="1456" spans="1:4">
      <c r="A1456" s="274">
        <v>2049</v>
      </c>
      <c r="B1456" s="277"/>
      <c r="C1456" s="646" t="e">
        <f>#REF!/#REF!*#REF!</f>
        <v>#REF!</v>
      </c>
      <c r="D1456" s="279" t="e">
        <f t="shared" si="553"/>
        <v>#REF!</v>
      </c>
    </row>
    <row r="1457" spans="1:4">
      <c r="A1457" s="274">
        <v>2050</v>
      </c>
      <c r="B1457" s="277"/>
      <c r="C1457" s="646" t="e">
        <f>#REF!/#REF!*#REF!</f>
        <v>#REF!</v>
      </c>
      <c r="D1457" s="279" t="e">
        <f t="shared" si="553"/>
        <v>#REF!</v>
      </c>
    </row>
    <row r="1458" spans="1:4">
      <c r="A1458" s="274">
        <v>2051</v>
      </c>
      <c r="B1458" s="277"/>
      <c r="C1458" s="646" t="e">
        <f>#REF!/#REF!*#REF!</f>
        <v>#REF!</v>
      </c>
      <c r="D1458" s="279" t="e">
        <f t="shared" si="553"/>
        <v>#REF!</v>
      </c>
    </row>
    <row r="1459" spans="1:4">
      <c r="A1459" s="274">
        <v>2052</v>
      </c>
      <c r="B1459" s="277"/>
      <c r="C1459" s="646" t="e">
        <f>#REF!/#REF!*#REF!</f>
        <v>#REF!</v>
      </c>
      <c r="D1459" s="279" t="e">
        <f t="shared" si="553"/>
        <v>#REF!</v>
      </c>
    </row>
    <row r="1460" spans="1:4">
      <c r="A1460" s="274">
        <v>2053</v>
      </c>
      <c r="B1460" s="277"/>
      <c r="C1460" s="646" t="e">
        <f>#REF!/#REF!*#REF!</f>
        <v>#REF!</v>
      </c>
      <c r="D1460" s="279" t="e">
        <f t="shared" si="553"/>
        <v>#REF!</v>
      </c>
    </row>
    <row r="1461" spans="1:4">
      <c r="A1461" s="274">
        <v>2054</v>
      </c>
      <c r="B1461" s="277"/>
      <c r="C1461" s="646" t="e">
        <f>#REF!/#REF!*#REF!</f>
        <v>#REF!</v>
      </c>
      <c r="D1461" s="279" t="e">
        <f t="shared" si="553"/>
        <v>#REF!</v>
      </c>
    </row>
    <row r="1462" spans="1:4">
      <c r="A1462" s="274">
        <v>2055</v>
      </c>
      <c r="B1462" s="277"/>
      <c r="C1462" s="646" t="e">
        <f>#REF!/#REF!*#REF!</f>
        <v>#REF!</v>
      </c>
      <c r="D1462" s="279" t="e">
        <f t="shared" si="553"/>
        <v>#REF!</v>
      </c>
    </row>
    <row r="1463" spans="1:4">
      <c r="A1463" s="274">
        <v>2056</v>
      </c>
      <c r="B1463" s="277"/>
      <c r="C1463" s="646" t="e">
        <f>#REF!/#REF!*#REF!</f>
        <v>#REF!</v>
      </c>
      <c r="D1463" s="279" t="e">
        <f t="shared" si="553"/>
        <v>#REF!</v>
      </c>
    </row>
    <row r="1464" spans="1:4">
      <c r="A1464" s="274">
        <v>2057</v>
      </c>
      <c r="B1464" s="277"/>
      <c r="C1464" s="646" t="e">
        <f>#REF!/#REF!*#REF!</f>
        <v>#REF!</v>
      </c>
      <c r="D1464" s="279" t="e">
        <f t="shared" si="553"/>
        <v>#REF!</v>
      </c>
    </row>
    <row r="1465" spans="1:4">
      <c r="A1465" s="274">
        <v>2058</v>
      </c>
      <c r="B1465" s="277"/>
      <c r="C1465" s="646" t="e">
        <f>#REF!/#REF!*#REF!</f>
        <v>#REF!</v>
      </c>
      <c r="D1465" s="279" t="e">
        <f t="shared" si="553"/>
        <v>#REF!</v>
      </c>
    </row>
    <row r="1466" spans="1:4">
      <c r="A1466" s="274">
        <v>2059</v>
      </c>
      <c r="B1466" s="277"/>
      <c r="C1466" s="646" t="e">
        <f>#REF!/#REF!*#REF!</f>
        <v>#REF!</v>
      </c>
      <c r="D1466" s="279" t="e">
        <f t="shared" si="553"/>
        <v>#REF!</v>
      </c>
    </row>
    <row r="1467" spans="1:4">
      <c r="A1467" s="274">
        <v>2060</v>
      </c>
      <c r="B1467" s="277"/>
      <c r="C1467" s="646" t="e">
        <f>#REF!/#REF!*#REF!</f>
        <v>#REF!</v>
      </c>
      <c r="D1467" s="279" t="e">
        <f t="shared" si="553"/>
        <v>#REF!</v>
      </c>
    </row>
    <row r="1470" spans="1:4">
      <c r="A1470" s="243" t="str">
        <f ca="1">HYPERLINK("#"&amp;"'"&amp;A$1&amp;"'!a1","Back to top")</f>
        <v>Back to top</v>
      </c>
      <c r="B1470" s="243"/>
    </row>
  </sheetData>
  <sheetProtection formatCells="0" formatColumns="0" formatRows="0" insertColumns="0" insertRows="0" insertHyperlinks="0"/>
  <mergeCells count="137">
    <mergeCell ref="AQ2:AR2"/>
    <mergeCell ref="C1:M1"/>
    <mergeCell ref="P1:X1"/>
    <mergeCell ref="P2:Q2"/>
    <mergeCell ref="R2:X2"/>
    <mergeCell ref="AJ2:AK2"/>
    <mergeCell ref="AL2:AN2"/>
    <mergeCell ref="J18:L18"/>
    <mergeCell ref="P18:P23"/>
    <mergeCell ref="AJ18:AJ21"/>
    <mergeCell ref="P27:Q27"/>
    <mergeCell ref="R27:T27"/>
    <mergeCell ref="AJ27:AN27"/>
    <mergeCell ref="P5:P11"/>
    <mergeCell ref="AJ5:AJ8"/>
    <mergeCell ref="P15:Q15"/>
    <mergeCell ref="R15:W15"/>
    <mergeCell ref="AJ15:AK15"/>
    <mergeCell ref="AL15:AN15"/>
    <mergeCell ref="R46:U46"/>
    <mergeCell ref="D70:J76"/>
    <mergeCell ref="AR72:AS73"/>
    <mergeCell ref="R80:T80"/>
    <mergeCell ref="D105:J113"/>
    <mergeCell ref="AR108:AS109"/>
    <mergeCell ref="P30:P32"/>
    <mergeCell ref="P34:Q34"/>
    <mergeCell ref="R34:T34"/>
    <mergeCell ref="AJ34:AN34"/>
    <mergeCell ref="P37:P39"/>
    <mergeCell ref="R44:T44"/>
    <mergeCell ref="R187:U187"/>
    <mergeCell ref="D211:J217"/>
    <mergeCell ref="AR213:AS214"/>
    <mergeCell ref="R222:U222"/>
    <mergeCell ref="D246:J252"/>
    <mergeCell ref="AR248:AS249"/>
    <mergeCell ref="R115:U115"/>
    <mergeCell ref="D139:J145"/>
    <mergeCell ref="AR141:AS142"/>
    <mergeCell ref="R151:U151"/>
    <mergeCell ref="D176:J183"/>
    <mergeCell ref="AR177:AS178"/>
    <mergeCell ref="R328:U328"/>
    <mergeCell ref="D352:J361"/>
    <mergeCell ref="AR354:AS355"/>
    <mergeCell ref="R364:U364"/>
    <mergeCell ref="D388:J397"/>
    <mergeCell ref="AR390:AS391"/>
    <mergeCell ref="R256:U256"/>
    <mergeCell ref="D280:J286"/>
    <mergeCell ref="AR282:AS283"/>
    <mergeCell ref="R292:U292"/>
    <mergeCell ref="D316:J325"/>
    <mergeCell ref="AR318:AS319"/>
    <mergeCell ref="R474:U474"/>
    <mergeCell ref="R510:U510"/>
    <mergeCell ref="D534:J540"/>
    <mergeCell ref="AR536:AS537"/>
    <mergeCell ref="R544:U544"/>
    <mergeCell ref="D568:J574"/>
    <mergeCell ref="AR570:AS571"/>
    <mergeCell ref="R400:U400"/>
    <mergeCell ref="D424:J430"/>
    <mergeCell ref="AR426:AS427"/>
    <mergeCell ref="R440:U440"/>
    <mergeCell ref="D464:J470"/>
    <mergeCell ref="AR466:AS467"/>
    <mergeCell ref="R648:U648"/>
    <mergeCell ref="D672:J678"/>
    <mergeCell ref="AR674:AS675"/>
    <mergeCell ref="R684:U684"/>
    <mergeCell ref="D708:J714"/>
    <mergeCell ref="AR710:AS711"/>
    <mergeCell ref="R578:U578"/>
    <mergeCell ref="D602:J608"/>
    <mergeCell ref="AR604:AS605"/>
    <mergeCell ref="R612:U612"/>
    <mergeCell ref="D636:J642"/>
    <mergeCell ref="AR638:AS639"/>
    <mergeCell ref="R790:U790"/>
    <mergeCell ref="D814:J823"/>
    <mergeCell ref="AR816:AS817"/>
    <mergeCell ref="R828:U828"/>
    <mergeCell ref="D852:J861"/>
    <mergeCell ref="AR854:AS855"/>
    <mergeCell ref="R720:U720"/>
    <mergeCell ref="D744:J750"/>
    <mergeCell ref="AR746:AS747"/>
    <mergeCell ref="R755:U755"/>
    <mergeCell ref="D779:J785"/>
    <mergeCell ref="AR781:AS782"/>
    <mergeCell ref="R932:U932"/>
    <mergeCell ref="D956:J962"/>
    <mergeCell ref="AR958:AS959"/>
    <mergeCell ref="R966:U966"/>
    <mergeCell ref="D990:J999"/>
    <mergeCell ref="AR992:AS993"/>
    <mergeCell ref="R864:U864"/>
    <mergeCell ref="D888:J894"/>
    <mergeCell ref="AR890:AS891"/>
    <mergeCell ref="R898:U898"/>
    <mergeCell ref="D922:J928"/>
    <mergeCell ref="AR924:AS925"/>
    <mergeCell ref="R1078:U1078"/>
    <mergeCell ref="D1102:J1110"/>
    <mergeCell ref="AR1104:AS1105"/>
    <mergeCell ref="R1113:U1113"/>
    <mergeCell ref="D1137:J1146"/>
    <mergeCell ref="AR1139:AS1140"/>
    <mergeCell ref="R1006:U1006"/>
    <mergeCell ref="D1030:J1039"/>
    <mergeCell ref="AR1032:AS1033"/>
    <mergeCell ref="R1042:U1042"/>
    <mergeCell ref="D1066:J1075"/>
    <mergeCell ref="AR1068:AS1069"/>
    <mergeCell ref="R1221:U1221"/>
    <mergeCell ref="D1245:J1254"/>
    <mergeCell ref="AR1247:AS1248"/>
    <mergeCell ref="R1256:U1256"/>
    <mergeCell ref="D1280:J1288"/>
    <mergeCell ref="AR1282:AS1283"/>
    <mergeCell ref="R1149:U1149"/>
    <mergeCell ref="D1173:J1182"/>
    <mergeCell ref="AR1175:AS1176"/>
    <mergeCell ref="R1185:U1185"/>
    <mergeCell ref="D1209:J1218"/>
    <mergeCell ref="AR1211:AS1212"/>
    <mergeCell ref="A1384:K1384"/>
    <mergeCell ref="A1407:K1407"/>
    <mergeCell ref="A1420:D1420"/>
    <mergeCell ref="R1290:U1290"/>
    <mergeCell ref="D1314:J1323"/>
    <mergeCell ref="AR1316:AS1317"/>
    <mergeCell ref="R1328:U1328"/>
    <mergeCell ref="D1352:J1361"/>
    <mergeCell ref="AR1354:AS1355"/>
  </mergeCells>
  <conditionalFormatting sqref="Q42:Q43 Q40 Q45 Q80:Q81 G49:G68">
    <cfRule type="containsText" dxfId="1372" priority="960" operator="containsText" text="no">
      <formula>NOT(ISERROR(SEARCH("no",G40)))</formula>
    </cfRule>
    <cfRule type="cellIs" dxfId="1371" priority="964" operator="equal">
      <formula>#REF!</formula>
    </cfRule>
  </conditionalFormatting>
  <conditionalFormatting sqref="Q42:Q43 Q40 Q45 Q80:Q81 G49:G68">
    <cfRule type="containsText" dxfId="1370" priority="961" operator="containsText" text="yes">
      <formula>NOT(ISERROR(SEARCH("yes",G40)))</formula>
    </cfRule>
  </conditionalFormatting>
  <conditionalFormatting sqref="S107">
    <cfRule type="expression" dxfId="1369" priority="942">
      <formula>S107="no"</formula>
    </cfRule>
  </conditionalFormatting>
  <conditionalFormatting sqref="S141">
    <cfRule type="expression" dxfId="1368" priority="371">
      <formula>S141="no"</formula>
    </cfRule>
  </conditionalFormatting>
  <conditionalFormatting sqref="S177">
    <cfRule type="expression" dxfId="1367" priority="370">
      <formula>S177="no"</formula>
    </cfRule>
  </conditionalFormatting>
  <conditionalFormatting sqref="S213">
    <cfRule type="expression" dxfId="1366" priority="369">
      <formula>S213="no"</formula>
    </cfRule>
  </conditionalFormatting>
  <conditionalFormatting sqref="S248">
    <cfRule type="expression" dxfId="1365" priority="368">
      <formula>S248="no"</formula>
    </cfRule>
  </conditionalFormatting>
  <conditionalFormatting sqref="S282">
    <cfRule type="expression" dxfId="1364" priority="367">
      <formula>S282="no"</formula>
    </cfRule>
  </conditionalFormatting>
  <conditionalFormatting sqref="S318">
    <cfRule type="expression" dxfId="1363" priority="366">
      <formula>S318="no"</formula>
    </cfRule>
  </conditionalFormatting>
  <conditionalFormatting sqref="S354">
    <cfRule type="expression" dxfId="1362" priority="365">
      <formula>S354="no"</formula>
    </cfRule>
  </conditionalFormatting>
  <conditionalFormatting sqref="S390">
    <cfRule type="expression" dxfId="1361" priority="364">
      <formula>S390="no"</formula>
    </cfRule>
  </conditionalFormatting>
  <conditionalFormatting sqref="S426">
    <cfRule type="expression" dxfId="1360" priority="363">
      <formula>S426="no"</formula>
    </cfRule>
  </conditionalFormatting>
  <conditionalFormatting sqref="S466">
    <cfRule type="expression" dxfId="1359" priority="362">
      <formula>S466="no"</formula>
    </cfRule>
  </conditionalFormatting>
  <conditionalFormatting sqref="S500">
    <cfRule type="expression" dxfId="1358" priority="361">
      <formula>S500="no"</formula>
    </cfRule>
  </conditionalFormatting>
  <conditionalFormatting sqref="S536">
    <cfRule type="expression" dxfId="1357" priority="360">
      <formula>S536="no"</formula>
    </cfRule>
  </conditionalFormatting>
  <conditionalFormatting sqref="S570">
    <cfRule type="expression" dxfId="1356" priority="359">
      <formula>S570="no"</formula>
    </cfRule>
  </conditionalFormatting>
  <conditionalFormatting sqref="S604">
    <cfRule type="expression" dxfId="1355" priority="358">
      <formula>S604="no"</formula>
    </cfRule>
  </conditionalFormatting>
  <conditionalFormatting sqref="S638">
    <cfRule type="expression" dxfId="1354" priority="357">
      <formula>S638="no"</formula>
    </cfRule>
  </conditionalFormatting>
  <conditionalFormatting sqref="S674">
    <cfRule type="expression" dxfId="1353" priority="356">
      <formula>S674="no"</formula>
    </cfRule>
  </conditionalFormatting>
  <conditionalFormatting sqref="S710">
    <cfRule type="expression" dxfId="1352" priority="355">
      <formula>S710="no"</formula>
    </cfRule>
  </conditionalFormatting>
  <conditionalFormatting sqref="S746">
    <cfRule type="expression" dxfId="1351" priority="354">
      <formula>S746="no"</formula>
    </cfRule>
  </conditionalFormatting>
  <conditionalFormatting sqref="S781">
    <cfRule type="expression" dxfId="1350" priority="353">
      <formula>S781="no"</formula>
    </cfRule>
  </conditionalFormatting>
  <conditionalFormatting sqref="S816">
    <cfRule type="expression" dxfId="1349" priority="352">
      <formula>S816="no"</formula>
    </cfRule>
  </conditionalFormatting>
  <conditionalFormatting sqref="S1032">
    <cfRule type="expression" dxfId="1348" priority="351">
      <formula>S1032="no"</formula>
    </cfRule>
  </conditionalFormatting>
  <conditionalFormatting sqref="S1068">
    <cfRule type="expression" dxfId="1347" priority="350">
      <formula>S1068="no"</formula>
    </cfRule>
  </conditionalFormatting>
  <conditionalFormatting sqref="S1104">
    <cfRule type="expression" dxfId="1346" priority="349">
      <formula>S1104="no"</formula>
    </cfRule>
  </conditionalFormatting>
  <conditionalFormatting sqref="S1139">
    <cfRule type="expression" dxfId="1345" priority="348">
      <formula>S1139="no"</formula>
    </cfRule>
  </conditionalFormatting>
  <conditionalFormatting sqref="S992">
    <cfRule type="expression" dxfId="1344" priority="347">
      <formula>S992="no"</formula>
    </cfRule>
  </conditionalFormatting>
  <conditionalFormatting sqref="S854">
    <cfRule type="expression" dxfId="1343" priority="346">
      <formula>S854="no"</formula>
    </cfRule>
  </conditionalFormatting>
  <conditionalFormatting sqref="S890">
    <cfRule type="expression" dxfId="1342" priority="345">
      <formula>S890="no"</formula>
    </cfRule>
  </conditionalFormatting>
  <conditionalFormatting sqref="S924">
    <cfRule type="expression" dxfId="1341" priority="344">
      <formula>S924="no"</formula>
    </cfRule>
  </conditionalFormatting>
  <conditionalFormatting sqref="S72">
    <cfRule type="expression" dxfId="1340" priority="343">
      <formula>S72="no"</formula>
    </cfRule>
  </conditionalFormatting>
  <conditionalFormatting sqref="Q44">
    <cfRule type="containsText" dxfId="1339" priority="338" operator="containsText" text="no">
      <formula>NOT(ISERROR(SEARCH("no",Q44)))</formula>
    </cfRule>
    <cfRule type="cellIs" dxfId="1338" priority="342" operator="equal">
      <formula>#REF!</formula>
    </cfRule>
  </conditionalFormatting>
  <conditionalFormatting sqref="Q44">
    <cfRule type="containsText" dxfId="1337" priority="339" operator="containsText" text="yes">
      <formula>NOT(ISERROR(SEARCH("yes",Q44)))</formula>
    </cfRule>
  </conditionalFormatting>
  <conditionalFormatting sqref="S958">
    <cfRule type="expression" dxfId="1336" priority="317">
      <formula>S958="no"</formula>
    </cfRule>
  </conditionalFormatting>
  <conditionalFormatting sqref="S1175">
    <cfRule type="expression" dxfId="1335" priority="216">
      <formula>S1175="no"</formula>
    </cfRule>
  </conditionalFormatting>
  <conditionalFormatting sqref="S1211">
    <cfRule type="expression" dxfId="1334" priority="215">
      <formula>S1211="no"</formula>
    </cfRule>
  </conditionalFormatting>
  <conditionalFormatting sqref="S1247">
    <cfRule type="expression" dxfId="1333" priority="214">
      <formula>S1247="no"</formula>
    </cfRule>
  </conditionalFormatting>
  <conditionalFormatting sqref="S1282">
    <cfRule type="expression" dxfId="1332" priority="213">
      <formula>S1282="no"</formula>
    </cfRule>
  </conditionalFormatting>
  <conditionalFormatting sqref="S1316">
    <cfRule type="expression" dxfId="1331" priority="212">
      <formula>S1316="no"</formula>
    </cfRule>
  </conditionalFormatting>
  <conditionalFormatting sqref="S1354">
    <cfRule type="expression" dxfId="1330" priority="181">
      <formula>S1354="no"</formula>
    </cfRule>
  </conditionalFormatting>
  <conditionalFormatting sqref="G84:G103">
    <cfRule type="containsText" dxfId="1329" priority="178" operator="containsText" text="no">
      <formula>NOT(ISERROR(SEARCH("no",G84)))</formula>
    </cfRule>
    <cfRule type="cellIs" dxfId="1328" priority="180" operator="equal">
      <formula>#REF!</formula>
    </cfRule>
  </conditionalFormatting>
  <conditionalFormatting sqref="G84:G103">
    <cfRule type="containsText" dxfId="1327" priority="179" operator="containsText" text="yes">
      <formula>NOT(ISERROR(SEARCH("yes",G84)))</formula>
    </cfRule>
  </conditionalFormatting>
  <conditionalFormatting sqref="G118:G137">
    <cfRule type="containsText" dxfId="1326" priority="173" operator="containsText" text="no">
      <formula>NOT(ISERROR(SEARCH("no",G118)))</formula>
    </cfRule>
    <cfRule type="cellIs" dxfId="1325" priority="175" operator="equal">
      <formula>#REF!</formula>
    </cfRule>
  </conditionalFormatting>
  <conditionalFormatting sqref="G118:G137">
    <cfRule type="containsText" dxfId="1324" priority="174" operator="containsText" text="yes">
      <formula>NOT(ISERROR(SEARCH("yes",G118)))</formula>
    </cfRule>
  </conditionalFormatting>
  <conditionalFormatting sqref="G154:G173">
    <cfRule type="containsText" dxfId="1323" priority="168" operator="containsText" text="no">
      <formula>NOT(ISERROR(SEARCH("no",G154)))</formula>
    </cfRule>
    <cfRule type="cellIs" dxfId="1322" priority="170" operator="equal">
      <formula>#REF!</formula>
    </cfRule>
  </conditionalFormatting>
  <conditionalFormatting sqref="G154:G173">
    <cfRule type="containsText" dxfId="1321" priority="169" operator="containsText" text="yes">
      <formula>NOT(ISERROR(SEARCH("yes",G154)))</formula>
    </cfRule>
  </conditionalFormatting>
  <conditionalFormatting sqref="G190:G209">
    <cfRule type="containsText" dxfId="1320" priority="163" operator="containsText" text="no">
      <formula>NOT(ISERROR(SEARCH("no",G190)))</formula>
    </cfRule>
    <cfRule type="cellIs" dxfId="1319" priority="165" operator="equal">
      <formula>#REF!</formula>
    </cfRule>
  </conditionalFormatting>
  <conditionalFormatting sqref="G190:G209">
    <cfRule type="containsText" dxfId="1318" priority="164" operator="containsText" text="yes">
      <formula>NOT(ISERROR(SEARCH("yes",G190)))</formula>
    </cfRule>
  </conditionalFormatting>
  <conditionalFormatting sqref="G225:G244">
    <cfRule type="containsText" dxfId="1317" priority="158" operator="containsText" text="no">
      <formula>NOT(ISERROR(SEARCH("no",G225)))</formula>
    </cfRule>
    <cfRule type="cellIs" dxfId="1316" priority="160" operator="equal">
      <formula>#REF!</formula>
    </cfRule>
  </conditionalFormatting>
  <conditionalFormatting sqref="G225:G244">
    <cfRule type="containsText" dxfId="1315" priority="159" operator="containsText" text="yes">
      <formula>NOT(ISERROR(SEARCH("yes",G225)))</formula>
    </cfRule>
  </conditionalFormatting>
  <conditionalFormatting sqref="G259:G278">
    <cfRule type="containsText" dxfId="1314" priority="153" operator="containsText" text="no">
      <formula>NOT(ISERROR(SEARCH("no",G259)))</formula>
    </cfRule>
    <cfRule type="cellIs" dxfId="1313" priority="155" operator="equal">
      <formula>#REF!</formula>
    </cfRule>
  </conditionalFormatting>
  <conditionalFormatting sqref="G259:G278">
    <cfRule type="containsText" dxfId="1312" priority="154" operator="containsText" text="yes">
      <formula>NOT(ISERROR(SEARCH("yes",G259)))</formula>
    </cfRule>
  </conditionalFormatting>
  <conditionalFormatting sqref="G295:G314">
    <cfRule type="containsText" dxfId="1311" priority="148" operator="containsText" text="no">
      <formula>NOT(ISERROR(SEARCH("no",G295)))</formula>
    </cfRule>
    <cfRule type="cellIs" dxfId="1310" priority="150" operator="equal">
      <formula>#REF!</formula>
    </cfRule>
  </conditionalFormatting>
  <conditionalFormatting sqref="G295:G314">
    <cfRule type="containsText" dxfId="1309" priority="149" operator="containsText" text="yes">
      <formula>NOT(ISERROR(SEARCH("yes",G295)))</formula>
    </cfRule>
  </conditionalFormatting>
  <conditionalFormatting sqref="G331:G350">
    <cfRule type="containsText" dxfId="1308" priority="143" operator="containsText" text="no">
      <formula>NOT(ISERROR(SEARCH("no",G331)))</formula>
    </cfRule>
    <cfRule type="cellIs" dxfId="1307" priority="145" operator="equal">
      <formula>#REF!</formula>
    </cfRule>
  </conditionalFormatting>
  <conditionalFormatting sqref="G331:G350">
    <cfRule type="containsText" dxfId="1306" priority="144" operator="containsText" text="yes">
      <formula>NOT(ISERROR(SEARCH("yes",G331)))</formula>
    </cfRule>
  </conditionalFormatting>
  <conditionalFormatting sqref="G367:G386">
    <cfRule type="containsText" dxfId="1305" priority="138" operator="containsText" text="no">
      <formula>NOT(ISERROR(SEARCH("no",G367)))</formula>
    </cfRule>
    <cfRule type="cellIs" dxfId="1304" priority="140" operator="equal">
      <formula>#REF!</formula>
    </cfRule>
  </conditionalFormatting>
  <conditionalFormatting sqref="G367:G386">
    <cfRule type="containsText" dxfId="1303" priority="139" operator="containsText" text="yes">
      <formula>NOT(ISERROR(SEARCH("yes",G367)))</formula>
    </cfRule>
  </conditionalFormatting>
  <conditionalFormatting sqref="G403:G422">
    <cfRule type="containsText" dxfId="1302" priority="133" operator="containsText" text="no">
      <formula>NOT(ISERROR(SEARCH("no",G403)))</formula>
    </cfRule>
    <cfRule type="cellIs" dxfId="1301" priority="135" operator="equal">
      <formula>#REF!</formula>
    </cfRule>
  </conditionalFormatting>
  <conditionalFormatting sqref="G403:G422">
    <cfRule type="containsText" dxfId="1300" priority="134" operator="containsText" text="yes">
      <formula>NOT(ISERROR(SEARCH("yes",G403)))</formula>
    </cfRule>
  </conditionalFormatting>
  <conditionalFormatting sqref="G443:G462">
    <cfRule type="containsText" dxfId="1299" priority="128" operator="containsText" text="no">
      <formula>NOT(ISERROR(SEARCH("no",G443)))</formula>
    </cfRule>
    <cfRule type="cellIs" dxfId="1298" priority="130" operator="equal">
      <formula>#REF!</formula>
    </cfRule>
  </conditionalFormatting>
  <conditionalFormatting sqref="G443:G462">
    <cfRule type="containsText" dxfId="1297" priority="129" operator="containsText" text="yes">
      <formula>NOT(ISERROR(SEARCH("yes",G443)))</formula>
    </cfRule>
  </conditionalFormatting>
  <conditionalFormatting sqref="G477:G496">
    <cfRule type="containsText" dxfId="1296" priority="123" operator="containsText" text="no">
      <formula>NOT(ISERROR(SEARCH("no",G477)))</formula>
    </cfRule>
    <cfRule type="cellIs" dxfId="1295" priority="125" operator="equal">
      <formula>#REF!</formula>
    </cfRule>
  </conditionalFormatting>
  <conditionalFormatting sqref="G477:G496">
    <cfRule type="containsText" dxfId="1294" priority="124" operator="containsText" text="yes">
      <formula>NOT(ISERROR(SEARCH("yes",G477)))</formula>
    </cfRule>
  </conditionalFormatting>
  <conditionalFormatting sqref="G513:G532">
    <cfRule type="containsText" dxfId="1293" priority="118" operator="containsText" text="no">
      <formula>NOT(ISERROR(SEARCH("no",G513)))</formula>
    </cfRule>
    <cfRule type="cellIs" dxfId="1292" priority="120" operator="equal">
      <formula>#REF!</formula>
    </cfRule>
  </conditionalFormatting>
  <conditionalFormatting sqref="G513:G532">
    <cfRule type="containsText" dxfId="1291" priority="119" operator="containsText" text="yes">
      <formula>NOT(ISERROR(SEARCH("yes",G513)))</formula>
    </cfRule>
  </conditionalFormatting>
  <conditionalFormatting sqref="G547:G566">
    <cfRule type="containsText" dxfId="1290" priority="113" operator="containsText" text="no">
      <formula>NOT(ISERROR(SEARCH("no",G547)))</formula>
    </cfRule>
    <cfRule type="cellIs" dxfId="1289" priority="115" operator="equal">
      <formula>#REF!</formula>
    </cfRule>
  </conditionalFormatting>
  <conditionalFormatting sqref="G547:G566">
    <cfRule type="containsText" dxfId="1288" priority="114" operator="containsText" text="yes">
      <formula>NOT(ISERROR(SEARCH("yes",G547)))</formula>
    </cfRule>
  </conditionalFormatting>
  <conditionalFormatting sqref="G581:G600">
    <cfRule type="containsText" dxfId="1287" priority="108" operator="containsText" text="no">
      <formula>NOT(ISERROR(SEARCH("no",G581)))</formula>
    </cfRule>
    <cfRule type="cellIs" dxfId="1286" priority="110" operator="equal">
      <formula>#REF!</formula>
    </cfRule>
  </conditionalFormatting>
  <conditionalFormatting sqref="G581:G600">
    <cfRule type="containsText" dxfId="1285" priority="109" operator="containsText" text="yes">
      <formula>NOT(ISERROR(SEARCH("yes",G581)))</formula>
    </cfRule>
  </conditionalFormatting>
  <conditionalFormatting sqref="G615:G634">
    <cfRule type="containsText" dxfId="1284" priority="103" operator="containsText" text="no">
      <formula>NOT(ISERROR(SEARCH("no",G615)))</formula>
    </cfRule>
    <cfRule type="cellIs" dxfId="1283" priority="105" operator="equal">
      <formula>#REF!</formula>
    </cfRule>
  </conditionalFormatting>
  <conditionalFormatting sqref="G615:G634">
    <cfRule type="containsText" dxfId="1282" priority="104" operator="containsText" text="yes">
      <formula>NOT(ISERROR(SEARCH("yes",G615)))</formula>
    </cfRule>
  </conditionalFormatting>
  <conditionalFormatting sqref="G651:G670">
    <cfRule type="containsText" dxfId="1281" priority="98" operator="containsText" text="no">
      <formula>NOT(ISERROR(SEARCH("no",G651)))</formula>
    </cfRule>
    <cfRule type="cellIs" dxfId="1280" priority="100" operator="equal">
      <formula>#REF!</formula>
    </cfRule>
  </conditionalFormatting>
  <conditionalFormatting sqref="G651:G670">
    <cfRule type="containsText" dxfId="1279" priority="99" operator="containsText" text="yes">
      <formula>NOT(ISERROR(SEARCH("yes",G651)))</formula>
    </cfRule>
  </conditionalFormatting>
  <conditionalFormatting sqref="G687:G706">
    <cfRule type="containsText" dxfId="1278" priority="93" operator="containsText" text="no">
      <formula>NOT(ISERROR(SEARCH("no",G687)))</formula>
    </cfRule>
    <cfRule type="cellIs" dxfId="1277" priority="95" operator="equal">
      <formula>#REF!</formula>
    </cfRule>
  </conditionalFormatting>
  <conditionalFormatting sqref="G687:G706">
    <cfRule type="containsText" dxfId="1276" priority="94" operator="containsText" text="yes">
      <formula>NOT(ISERROR(SEARCH("yes",G687)))</formula>
    </cfRule>
  </conditionalFormatting>
  <conditionalFormatting sqref="G723:G742">
    <cfRule type="containsText" dxfId="1275" priority="88" operator="containsText" text="no">
      <formula>NOT(ISERROR(SEARCH("no",G723)))</formula>
    </cfRule>
    <cfRule type="cellIs" dxfId="1274" priority="90" operator="equal">
      <formula>#REF!</formula>
    </cfRule>
  </conditionalFormatting>
  <conditionalFormatting sqref="G723:G742">
    <cfRule type="containsText" dxfId="1273" priority="89" operator="containsText" text="yes">
      <formula>NOT(ISERROR(SEARCH("yes",G723)))</formula>
    </cfRule>
  </conditionalFormatting>
  <conditionalFormatting sqref="G758:G777">
    <cfRule type="containsText" dxfId="1272" priority="83" operator="containsText" text="no">
      <formula>NOT(ISERROR(SEARCH("no",G758)))</formula>
    </cfRule>
    <cfRule type="cellIs" dxfId="1271" priority="85" operator="equal">
      <formula>#REF!</formula>
    </cfRule>
  </conditionalFormatting>
  <conditionalFormatting sqref="G758:G777">
    <cfRule type="containsText" dxfId="1270" priority="84" operator="containsText" text="yes">
      <formula>NOT(ISERROR(SEARCH("yes",G758)))</formula>
    </cfRule>
  </conditionalFormatting>
  <conditionalFormatting sqref="G793:G812">
    <cfRule type="containsText" dxfId="1269" priority="78" operator="containsText" text="no">
      <formula>NOT(ISERROR(SEARCH("no",G793)))</formula>
    </cfRule>
    <cfRule type="cellIs" dxfId="1268" priority="80" operator="equal">
      <formula>#REF!</formula>
    </cfRule>
  </conditionalFormatting>
  <conditionalFormatting sqref="G793:G812">
    <cfRule type="containsText" dxfId="1267" priority="79" operator="containsText" text="yes">
      <formula>NOT(ISERROR(SEARCH("yes",G793)))</formula>
    </cfRule>
  </conditionalFormatting>
  <conditionalFormatting sqref="G831:G850">
    <cfRule type="containsText" dxfId="1266" priority="73" operator="containsText" text="no">
      <formula>NOT(ISERROR(SEARCH("no",G831)))</formula>
    </cfRule>
    <cfRule type="cellIs" dxfId="1265" priority="75" operator="equal">
      <formula>#REF!</formula>
    </cfRule>
  </conditionalFormatting>
  <conditionalFormatting sqref="G831:G850">
    <cfRule type="containsText" dxfId="1264" priority="74" operator="containsText" text="yes">
      <formula>NOT(ISERROR(SEARCH("yes",G831)))</formula>
    </cfRule>
  </conditionalFormatting>
  <conditionalFormatting sqref="G867:G886">
    <cfRule type="containsText" dxfId="1263" priority="68" operator="containsText" text="no">
      <formula>NOT(ISERROR(SEARCH("no",G867)))</formula>
    </cfRule>
    <cfRule type="cellIs" dxfId="1262" priority="70" operator="equal">
      <formula>#REF!</formula>
    </cfRule>
  </conditionalFormatting>
  <conditionalFormatting sqref="G867:G886">
    <cfRule type="containsText" dxfId="1261" priority="69" operator="containsText" text="yes">
      <formula>NOT(ISERROR(SEARCH("yes",G867)))</formula>
    </cfRule>
  </conditionalFormatting>
  <conditionalFormatting sqref="G901:G920">
    <cfRule type="containsText" dxfId="1260" priority="63" operator="containsText" text="no">
      <formula>NOT(ISERROR(SEARCH("no",G901)))</formula>
    </cfRule>
    <cfRule type="cellIs" dxfId="1259" priority="65" operator="equal">
      <formula>#REF!</formula>
    </cfRule>
  </conditionalFormatting>
  <conditionalFormatting sqref="G901:G920">
    <cfRule type="containsText" dxfId="1258" priority="64" operator="containsText" text="yes">
      <formula>NOT(ISERROR(SEARCH("yes",G901)))</formula>
    </cfRule>
  </conditionalFormatting>
  <conditionalFormatting sqref="G935:G954">
    <cfRule type="containsText" dxfId="1257" priority="58" operator="containsText" text="no">
      <formula>NOT(ISERROR(SEARCH("no",G935)))</formula>
    </cfRule>
    <cfRule type="cellIs" dxfId="1256" priority="60" operator="equal">
      <formula>#REF!</formula>
    </cfRule>
  </conditionalFormatting>
  <conditionalFormatting sqref="G935:G954">
    <cfRule type="containsText" dxfId="1255" priority="59" operator="containsText" text="yes">
      <formula>NOT(ISERROR(SEARCH("yes",G935)))</formula>
    </cfRule>
  </conditionalFormatting>
  <conditionalFormatting sqref="G969:G988">
    <cfRule type="containsText" dxfId="1254" priority="53" operator="containsText" text="no">
      <formula>NOT(ISERROR(SEARCH("no",G969)))</formula>
    </cfRule>
    <cfRule type="cellIs" dxfId="1253" priority="55" operator="equal">
      <formula>#REF!</formula>
    </cfRule>
  </conditionalFormatting>
  <conditionalFormatting sqref="G969:G988">
    <cfRule type="containsText" dxfId="1252" priority="54" operator="containsText" text="yes">
      <formula>NOT(ISERROR(SEARCH("yes",G969)))</formula>
    </cfRule>
  </conditionalFormatting>
  <conditionalFormatting sqref="G1009:G1028">
    <cfRule type="containsText" dxfId="1251" priority="48" operator="containsText" text="no">
      <formula>NOT(ISERROR(SEARCH("no",G1009)))</formula>
    </cfRule>
    <cfRule type="cellIs" dxfId="1250" priority="50" operator="equal">
      <formula>#REF!</formula>
    </cfRule>
  </conditionalFormatting>
  <conditionalFormatting sqref="G1009:G1028">
    <cfRule type="containsText" dxfId="1249" priority="49" operator="containsText" text="yes">
      <formula>NOT(ISERROR(SEARCH("yes",G1009)))</formula>
    </cfRule>
  </conditionalFormatting>
  <conditionalFormatting sqref="G1045:G1064">
    <cfRule type="containsText" dxfId="1248" priority="43" operator="containsText" text="no">
      <formula>NOT(ISERROR(SEARCH("no",G1045)))</formula>
    </cfRule>
    <cfRule type="cellIs" dxfId="1247" priority="45" operator="equal">
      <formula>#REF!</formula>
    </cfRule>
  </conditionalFormatting>
  <conditionalFormatting sqref="G1045:G1064">
    <cfRule type="containsText" dxfId="1246" priority="44" operator="containsText" text="yes">
      <formula>NOT(ISERROR(SEARCH("yes",G1045)))</formula>
    </cfRule>
  </conditionalFormatting>
  <conditionalFormatting sqref="G1081:G1100">
    <cfRule type="containsText" dxfId="1245" priority="38" operator="containsText" text="no">
      <formula>NOT(ISERROR(SEARCH("no",G1081)))</formula>
    </cfRule>
    <cfRule type="cellIs" dxfId="1244" priority="40" operator="equal">
      <formula>#REF!</formula>
    </cfRule>
  </conditionalFormatting>
  <conditionalFormatting sqref="G1081:G1100">
    <cfRule type="containsText" dxfId="1243" priority="39" operator="containsText" text="yes">
      <formula>NOT(ISERROR(SEARCH("yes",G1081)))</formula>
    </cfRule>
  </conditionalFormatting>
  <conditionalFormatting sqref="G1116:G1135">
    <cfRule type="containsText" dxfId="1242" priority="33" operator="containsText" text="no">
      <formula>NOT(ISERROR(SEARCH("no",G1116)))</formula>
    </cfRule>
    <cfRule type="cellIs" dxfId="1241" priority="35" operator="equal">
      <formula>#REF!</formula>
    </cfRule>
  </conditionalFormatting>
  <conditionalFormatting sqref="G1116:G1135">
    <cfRule type="containsText" dxfId="1240" priority="34" operator="containsText" text="yes">
      <formula>NOT(ISERROR(SEARCH("yes",G1116)))</formula>
    </cfRule>
  </conditionalFormatting>
  <conditionalFormatting sqref="G1152:G1171">
    <cfRule type="containsText" dxfId="1239" priority="28" operator="containsText" text="no">
      <formula>NOT(ISERROR(SEARCH("no",G1152)))</formula>
    </cfRule>
    <cfRule type="cellIs" dxfId="1238" priority="30" operator="equal">
      <formula>#REF!</formula>
    </cfRule>
  </conditionalFormatting>
  <conditionalFormatting sqref="G1152:G1171">
    <cfRule type="containsText" dxfId="1237" priority="29" operator="containsText" text="yes">
      <formula>NOT(ISERROR(SEARCH("yes",G1152)))</formula>
    </cfRule>
  </conditionalFormatting>
  <conditionalFormatting sqref="G1188:G1207">
    <cfRule type="containsText" dxfId="1236" priority="23" operator="containsText" text="no">
      <formula>NOT(ISERROR(SEARCH("no",G1188)))</formula>
    </cfRule>
    <cfRule type="cellIs" dxfId="1235" priority="25" operator="equal">
      <formula>#REF!</formula>
    </cfRule>
  </conditionalFormatting>
  <conditionalFormatting sqref="G1188:G1207">
    <cfRule type="containsText" dxfId="1234" priority="24" operator="containsText" text="yes">
      <formula>NOT(ISERROR(SEARCH("yes",G1188)))</formula>
    </cfRule>
  </conditionalFormatting>
  <conditionalFormatting sqref="G1224:G1243">
    <cfRule type="containsText" dxfId="1233" priority="18" operator="containsText" text="no">
      <formula>NOT(ISERROR(SEARCH("no",G1224)))</formula>
    </cfRule>
    <cfRule type="cellIs" dxfId="1232" priority="20" operator="equal">
      <formula>#REF!</formula>
    </cfRule>
  </conditionalFormatting>
  <conditionalFormatting sqref="G1224:G1243">
    <cfRule type="containsText" dxfId="1231" priority="19" operator="containsText" text="yes">
      <formula>NOT(ISERROR(SEARCH("yes",G1224)))</formula>
    </cfRule>
  </conditionalFormatting>
  <conditionalFormatting sqref="G1259:G1278">
    <cfRule type="containsText" dxfId="1230" priority="13" operator="containsText" text="no">
      <formula>NOT(ISERROR(SEARCH("no",G1259)))</formula>
    </cfRule>
    <cfRule type="cellIs" dxfId="1229" priority="15" operator="equal">
      <formula>#REF!</formula>
    </cfRule>
  </conditionalFormatting>
  <conditionalFormatting sqref="G1259:G1278">
    <cfRule type="containsText" dxfId="1228" priority="14" operator="containsText" text="yes">
      <formula>NOT(ISERROR(SEARCH("yes",G1259)))</formula>
    </cfRule>
  </conditionalFormatting>
  <conditionalFormatting sqref="G1293:G1312">
    <cfRule type="containsText" dxfId="1227" priority="8" operator="containsText" text="no">
      <formula>NOT(ISERROR(SEARCH("no",G1293)))</formula>
    </cfRule>
    <cfRule type="cellIs" dxfId="1226" priority="10" operator="equal">
      <formula>#REF!</formula>
    </cfRule>
  </conditionalFormatting>
  <conditionalFormatting sqref="G1293:G1312">
    <cfRule type="containsText" dxfId="1225" priority="9" operator="containsText" text="yes">
      <formula>NOT(ISERROR(SEARCH("yes",G1293)))</formula>
    </cfRule>
  </conditionalFormatting>
  <conditionalFormatting sqref="G1331:G1350">
    <cfRule type="containsText" dxfId="1224" priority="3" operator="containsText" text="no">
      <formula>NOT(ISERROR(SEARCH("no",G1331)))</formula>
    </cfRule>
    <cfRule type="cellIs" dxfId="1223" priority="5" operator="equal">
      <formula>#REF!</formula>
    </cfRule>
  </conditionalFormatting>
  <conditionalFormatting sqref="G1331:G1350">
    <cfRule type="containsText" dxfId="1222" priority="4" operator="containsText" text="yes">
      <formula>NOT(ISERROR(SEARCH("yes",G1331)))</formula>
    </cfRule>
  </conditionalFormatting>
  <dataValidations count="3">
    <dataValidation type="list" allowBlank="1" showInputMessage="1" showErrorMessage="1" sqref="E84:E103 E118:E137 E154:E173 E190:E209 E259:E278 E295:E314 E331:E350 E367:E386 E403:E422 E443:E462 E477:E496 E513:E532 E547:E566 E581:E600 E615:E634 E651:E670 E687:E706 E723:E742 E758:E777 E793:E812 E1009:E1028 E1045:E1064 E1081:E1100 E1116:E1135 E1152:E1171 E1188:E1207 E1224:E1243 E1259:E1278 E1293:E1312 E969:E988 E831:E850 E867:E886 E901:E920 E935:E954 E1331:E1350 E49:E68 E225:E244" xr:uid="{00000000-0002-0000-0500-000000000000}">
      <formula1>"World,OECD90,Eastern Europe,Asia (Sans Japan),Middle East and Africa,Latin America,China,India,EU,USA"</formula1>
    </dataValidation>
    <dataValidation type="list" allowBlank="1" showInputMessage="1" showErrorMessage="1" sqref="R395 R715 R859 R679 R643 R77 R609 R575 R505 R471 R431 R218 R253 R146 R182 R287 R359 R323 R541 R751 R821 R1037 R1073 R1109 R1144 R997 Q49:Q68 R895 R929 R963 R1180 R1216 R1252 R1287 R1321 X957 X71 Q84:Q103 Q118:Q137 Q154:Q173 Q190:Q209 Q259:Q278 Q295:Q314 Q331:Q350 Q367:Q386 Q403:Q422 Q443:Q462 Q477:Q496 Q513:Q532 Q547:Q566 Q581:Q600 Q615:Q634 Q651:Q670 Q687:Q706 Q723:Q742 Q758:Q777 Q793:Q812 Q1009:Q1028 Q1045:Q1064 Q1081:Q1100 Q1116:Q1135 Q1152:Q1171 Q1188:Q1207 Q1224:Q1243 Q1259:Q1278 Q1293:Q1312 Q969:Q988 Q831:Q850 Q867:Q886 Q901:Q920 Q935:Q954 X106 X140 X176 X212 X247 X281 X317 X353 X389 X425 X465 X499 X535 X569 X603 X637 X673 X709 X745 X780 X815 X1031 X1067 X1103 X1138 X1174 X1210 X1246 X1281 X1315 X991 X853 X889 X923 R1359 Q1331:Q1350 X1353 R112 Q225:Q244 R786" xr:uid="{00000000-0002-0000-0500-000001000000}">
      <formula1>"Y,N"</formula1>
    </dataValidation>
    <dataValidation type="list" allowBlank="1" showInputMessage="1" showErrorMessage="1" sqref="G49:G68 G84:G103 G118:G137 G154:G173 G190:G209 G225:G244 G259:G278 G295:G314 G331:G350 G367:G386 G403:G422 G443:G462 G477:G496 G513:G532 G547:G566 G581:G600 G615:G634 G651:G670 G687:G706 G723:G742 G758:G777 G793:G812 G831:G850 G867:G886 G901:G920 G935:G954 G969:G988 G1009:G1028 G1045:G1064 G1081:G1100 G1116:G1135 G1152:G1171 G1188:G1207 G1224:G1243 G1259:G1278 G1293:G1312 G1331:G1350" xr:uid="{00000000-0002-0000-0500-000002000000}">
      <formula1>$AQ$3:$AQ$10</formula1>
    </dataValidation>
  </dataValidations>
  <hyperlinks>
    <hyperlink ref="Z28" r:id="rId1" xr:uid="{00000000-0004-0000-0500-000000000000}"/>
    <hyperlink ref="Z20" r:id="rId2" xr:uid="{00000000-0004-0000-0500-000001000000}"/>
  </hyperlinks>
  <pageMargins left="0.7" right="0.7" top="0.75" bottom="0.75" header="0.3" footer="0.3"/>
  <pageSetup orientation="portrait"/>
  <drawing r:id="rId3"/>
  <legacyDrawing r:id="rId4"/>
  <mc:AlternateContent xmlns:mc="http://schemas.openxmlformats.org/markup-compatibility/2006">
    <mc:Choice Requires="x14">
      <controls>
        <mc:AlternateContent xmlns:mc="http://schemas.openxmlformats.org/markup-compatibility/2006">
          <mc:Choice Requires="x14">
            <control shapeId="174377" r:id="rId5" name="Button 297">
              <controlPr defaultSize="0" print="0" autoFill="0" autoPict="0" macro="[0]!summarizeVariables">
                <anchor moveWithCells="1" sizeWithCells="1">
                  <from>
                    <xdr:col>13</xdr:col>
                    <xdr:colOff>152400</xdr:colOff>
                    <xdr:row>4</xdr:row>
                    <xdr:rowOff>152400</xdr:rowOff>
                  </from>
                  <to>
                    <xdr:col>14</xdr:col>
                    <xdr:colOff>2362200</xdr:colOff>
                    <xdr:row>7</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962" operator="containsText" id="{73E0C706-2DC1-4D30-9827-5115CA01ED33}">
            <xm:f>NOT(ISERROR(SEARCH(#REF!,Q40)))</xm:f>
            <xm:f>#REF!</xm:f>
            <x14:dxf>
              <font>
                <color rgb="FF9C0006"/>
              </font>
              <fill>
                <patternFill>
                  <bgColor rgb="FFFFC7CE"/>
                </patternFill>
              </fill>
            </x14:dxf>
          </x14:cfRule>
          <x14:cfRule type="containsText" priority="963" operator="containsText" id="{F68E93BB-BF42-4F98-8CA3-F0606FB21211}">
            <xm:f>NOT(ISERROR(SEARCH(#REF!,Q40)))</xm:f>
            <xm:f>#REF!</xm:f>
            <x14:dxf>
              <font>
                <color rgb="FF006100"/>
              </font>
              <fill>
                <patternFill>
                  <bgColor rgb="FFC6EFCE"/>
                </patternFill>
              </fill>
            </x14:dxf>
          </x14:cfRule>
          <xm:sqref>Q42:Q43 Q40 Q45 Q80:Q81</xm:sqref>
        </x14:conditionalFormatting>
        <x14:conditionalFormatting xmlns:xm="http://schemas.microsoft.com/office/excel/2006/main">
          <x14:cfRule type="containsText" priority="387" operator="containsText" id="{E513ADA5-A5F6-43DF-A975-4733A8C28DB6}">
            <xm:f>NOT(ISERROR(SEARCH(#REF!,G49)))</xm:f>
            <xm:f>#REF!</xm:f>
            <x14:dxf>
              <font>
                <color rgb="FF9C0006"/>
              </font>
              <fill>
                <patternFill>
                  <bgColor rgb="FFFFC7CE"/>
                </patternFill>
              </fill>
            </x14:dxf>
          </x14:cfRule>
          <x14:cfRule type="containsText" priority="388" operator="containsText" id="{B44EC815-C06E-499D-A44F-B066A269D53D}">
            <xm:f>NOT(ISERROR(SEARCH(#REF!,G49)))</xm:f>
            <xm:f>#REF!</xm:f>
            <x14:dxf>
              <font>
                <color rgb="FF006100"/>
              </font>
              <fill>
                <patternFill>
                  <bgColor rgb="FFC6EFCE"/>
                </patternFill>
              </fill>
            </x14:dxf>
          </x14:cfRule>
          <xm:sqref>G49:G68</xm:sqref>
        </x14:conditionalFormatting>
        <x14:conditionalFormatting xmlns:xm="http://schemas.microsoft.com/office/excel/2006/main">
          <x14:cfRule type="containsText" priority="340" operator="containsText" id="{1EA45403-F0B8-452E-A63F-13B3A0402E99}">
            <xm:f>NOT(ISERROR(SEARCH(#REF!,Q44)))</xm:f>
            <xm:f>#REF!</xm:f>
            <x14:dxf>
              <font>
                <color rgb="FF9C0006"/>
              </font>
              <fill>
                <patternFill>
                  <bgColor rgb="FFFFC7CE"/>
                </patternFill>
              </fill>
            </x14:dxf>
          </x14:cfRule>
          <x14:cfRule type="containsText" priority="341" operator="containsText" id="{DB0A59F6-5CCC-464B-81F5-188943F92012}">
            <xm:f>NOT(ISERROR(SEARCH(#REF!,Q44)))</xm:f>
            <xm:f>#REF!</xm:f>
            <x14:dxf>
              <font>
                <color rgb="FF006100"/>
              </font>
              <fill>
                <patternFill>
                  <bgColor rgb="FFC6EFCE"/>
                </patternFill>
              </fill>
            </x14:dxf>
          </x14:cfRule>
          <xm:sqref>Q44</xm:sqref>
        </x14:conditionalFormatting>
        <x14:conditionalFormatting xmlns:xm="http://schemas.microsoft.com/office/excel/2006/main">
          <x14:cfRule type="containsText" priority="176" operator="containsText" id="{FEC32B29-7F82-4D34-B9E6-F9DAEBA06387}">
            <xm:f>NOT(ISERROR(SEARCH(#REF!,G84)))</xm:f>
            <xm:f>#REF!</xm:f>
            <x14:dxf>
              <font>
                <color rgb="FF9C0006"/>
              </font>
              <fill>
                <patternFill>
                  <bgColor rgb="FFFFC7CE"/>
                </patternFill>
              </fill>
            </x14:dxf>
          </x14:cfRule>
          <x14:cfRule type="containsText" priority="177" operator="containsText" id="{3FD34692-6131-4AF8-BB81-72352FB254F5}">
            <xm:f>NOT(ISERROR(SEARCH(#REF!,G84)))</xm:f>
            <xm:f>#REF!</xm:f>
            <x14:dxf>
              <font>
                <color rgb="FF006100"/>
              </font>
              <fill>
                <patternFill>
                  <bgColor rgb="FFC6EFCE"/>
                </patternFill>
              </fill>
            </x14:dxf>
          </x14:cfRule>
          <xm:sqref>G84:G103</xm:sqref>
        </x14:conditionalFormatting>
        <x14:conditionalFormatting xmlns:xm="http://schemas.microsoft.com/office/excel/2006/main">
          <x14:cfRule type="containsText" priority="171" operator="containsText" id="{D32DF498-CDB1-4FF7-8423-53D5974EA77A}">
            <xm:f>NOT(ISERROR(SEARCH(#REF!,G118)))</xm:f>
            <xm:f>#REF!</xm:f>
            <x14:dxf>
              <font>
                <color rgb="FF9C0006"/>
              </font>
              <fill>
                <patternFill>
                  <bgColor rgb="FFFFC7CE"/>
                </patternFill>
              </fill>
            </x14:dxf>
          </x14:cfRule>
          <x14:cfRule type="containsText" priority="172" operator="containsText" id="{322A2030-7F7C-4C8E-BB12-592E929E0313}">
            <xm:f>NOT(ISERROR(SEARCH(#REF!,G118)))</xm:f>
            <xm:f>#REF!</xm:f>
            <x14:dxf>
              <font>
                <color rgb="FF006100"/>
              </font>
              <fill>
                <patternFill>
                  <bgColor rgb="FFC6EFCE"/>
                </patternFill>
              </fill>
            </x14:dxf>
          </x14:cfRule>
          <xm:sqref>G118:G137</xm:sqref>
        </x14:conditionalFormatting>
        <x14:conditionalFormatting xmlns:xm="http://schemas.microsoft.com/office/excel/2006/main">
          <x14:cfRule type="containsText" priority="166" operator="containsText" id="{D4F197A4-C105-4D17-A80E-47C9D78B2F75}">
            <xm:f>NOT(ISERROR(SEARCH(#REF!,G154)))</xm:f>
            <xm:f>#REF!</xm:f>
            <x14:dxf>
              <font>
                <color rgb="FF9C0006"/>
              </font>
              <fill>
                <patternFill>
                  <bgColor rgb="FFFFC7CE"/>
                </patternFill>
              </fill>
            </x14:dxf>
          </x14:cfRule>
          <x14:cfRule type="containsText" priority="167" operator="containsText" id="{A8B51CDB-5FE3-44EA-AD54-D06D28A609D5}">
            <xm:f>NOT(ISERROR(SEARCH(#REF!,G154)))</xm:f>
            <xm:f>#REF!</xm:f>
            <x14:dxf>
              <font>
                <color rgb="FF006100"/>
              </font>
              <fill>
                <patternFill>
                  <bgColor rgb="FFC6EFCE"/>
                </patternFill>
              </fill>
            </x14:dxf>
          </x14:cfRule>
          <xm:sqref>G154:G173</xm:sqref>
        </x14:conditionalFormatting>
        <x14:conditionalFormatting xmlns:xm="http://schemas.microsoft.com/office/excel/2006/main">
          <x14:cfRule type="containsText" priority="161" operator="containsText" id="{4A8BD8E2-1434-44E9-93BC-F874E1CBFB5F}">
            <xm:f>NOT(ISERROR(SEARCH(#REF!,G190)))</xm:f>
            <xm:f>#REF!</xm:f>
            <x14:dxf>
              <font>
                <color rgb="FF9C0006"/>
              </font>
              <fill>
                <patternFill>
                  <bgColor rgb="FFFFC7CE"/>
                </patternFill>
              </fill>
            </x14:dxf>
          </x14:cfRule>
          <x14:cfRule type="containsText" priority="162" operator="containsText" id="{7219348D-F0A3-4F31-A40B-DD1D9ECB050B}">
            <xm:f>NOT(ISERROR(SEARCH(#REF!,G190)))</xm:f>
            <xm:f>#REF!</xm:f>
            <x14:dxf>
              <font>
                <color rgb="FF006100"/>
              </font>
              <fill>
                <patternFill>
                  <bgColor rgb="FFC6EFCE"/>
                </patternFill>
              </fill>
            </x14:dxf>
          </x14:cfRule>
          <xm:sqref>G190:G209</xm:sqref>
        </x14:conditionalFormatting>
        <x14:conditionalFormatting xmlns:xm="http://schemas.microsoft.com/office/excel/2006/main">
          <x14:cfRule type="containsText" priority="156" operator="containsText" id="{1552FB78-AEF8-4BFE-A6B0-4D2EF8EA7B1B}">
            <xm:f>NOT(ISERROR(SEARCH(#REF!,G225)))</xm:f>
            <xm:f>#REF!</xm:f>
            <x14:dxf>
              <font>
                <color rgb="FF9C0006"/>
              </font>
              <fill>
                <patternFill>
                  <bgColor rgb="FFFFC7CE"/>
                </patternFill>
              </fill>
            </x14:dxf>
          </x14:cfRule>
          <x14:cfRule type="containsText" priority="157" operator="containsText" id="{ADE04F4A-1D78-4C41-B539-95FE3E0068BF}">
            <xm:f>NOT(ISERROR(SEARCH(#REF!,G225)))</xm:f>
            <xm:f>#REF!</xm:f>
            <x14:dxf>
              <font>
                <color rgb="FF006100"/>
              </font>
              <fill>
                <patternFill>
                  <bgColor rgb="FFC6EFCE"/>
                </patternFill>
              </fill>
            </x14:dxf>
          </x14:cfRule>
          <xm:sqref>G225:G244</xm:sqref>
        </x14:conditionalFormatting>
        <x14:conditionalFormatting xmlns:xm="http://schemas.microsoft.com/office/excel/2006/main">
          <x14:cfRule type="containsText" priority="151" operator="containsText" id="{3282B0FB-3683-4969-92D3-E66123A90786}">
            <xm:f>NOT(ISERROR(SEARCH(#REF!,G259)))</xm:f>
            <xm:f>#REF!</xm:f>
            <x14:dxf>
              <font>
                <color rgb="FF9C0006"/>
              </font>
              <fill>
                <patternFill>
                  <bgColor rgb="FFFFC7CE"/>
                </patternFill>
              </fill>
            </x14:dxf>
          </x14:cfRule>
          <x14:cfRule type="containsText" priority="152" operator="containsText" id="{43F50EDA-C086-4249-9B30-00B1189312ED}">
            <xm:f>NOT(ISERROR(SEARCH(#REF!,G259)))</xm:f>
            <xm:f>#REF!</xm:f>
            <x14:dxf>
              <font>
                <color rgb="FF006100"/>
              </font>
              <fill>
                <patternFill>
                  <bgColor rgb="FFC6EFCE"/>
                </patternFill>
              </fill>
            </x14:dxf>
          </x14:cfRule>
          <xm:sqref>G259:G278</xm:sqref>
        </x14:conditionalFormatting>
        <x14:conditionalFormatting xmlns:xm="http://schemas.microsoft.com/office/excel/2006/main">
          <x14:cfRule type="containsText" priority="146" operator="containsText" id="{8DAF9B37-66C4-4BEF-8B95-CE29028C1B1C}">
            <xm:f>NOT(ISERROR(SEARCH(#REF!,G295)))</xm:f>
            <xm:f>#REF!</xm:f>
            <x14:dxf>
              <font>
                <color rgb="FF9C0006"/>
              </font>
              <fill>
                <patternFill>
                  <bgColor rgb="FFFFC7CE"/>
                </patternFill>
              </fill>
            </x14:dxf>
          </x14:cfRule>
          <x14:cfRule type="containsText" priority="147" operator="containsText" id="{D9A7B597-FD44-4058-8E11-A1A4BB48348B}">
            <xm:f>NOT(ISERROR(SEARCH(#REF!,G295)))</xm:f>
            <xm:f>#REF!</xm:f>
            <x14:dxf>
              <font>
                <color rgb="FF006100"/>
              </font>
              <fill>
                <patternFill>
                  <bgColor rgb="FFC6EFCE"/>
                </patternFill>
              </fill>
            </x14:dxf>
          </x14:cfRule>
          <xm:sqref>G295:G314</xm:sqref>
        </x14:conditionalFormatting>
        <x14:conditionalFormatting xmlns:xm="http://schemas.microsoft.com/office/excel/2006/main">
          <x14:cfRule type="containsText" priority="141" operator="containsText" id="{3068206A-41F2-44B8-850A-FA3273F74A71}">
            <xm:f>NOT(ISERROR(SEARCH(#REF!,G331)))</xm:f>
            <xm:f>#REF!</xm:f>
            <x14:dxf>
              <font>
                <color rgb="FF9C0006"/>
              </font>
              <fill>
                <patternFill>
                  <bgColor rgb="FFFFC7CE"/>
                </patternFill>
              </fill>
            </x14:dxf>
          </x14:cfRule>
          <x14:cfRule type="containsText" priority="142" operator="containsText" id="{060586C7-5D82-4A82-A0A0-FAA8EAD7C32F}">
            <xm:f>NOT(ISERROR(SEARCH(#REF!,G331)))</xm:f>
            <xm:f>#REF!</xm:f>
            <x14:dxf>
              <font>
                <color rgb="FF006100"/>
              </font>
              <fill>
                <patternFill>
                  <bgColor rgb="FFC6EFCE"/>
                </patternFill>
              </fill>
            </x14:dxf>
          </x14:cfRule>
          <xm:sqref>G331:G350</xm:sqref>
        </x14:conditionalFormatting>
        <x14:conditionalFormatting xmlns:xm="http://schemas.microsoft.com/office/excel/2006/main">
          <x14:cfRule type="containsText" priority="136" operator="containsText" id="{0E404D56-4ADD-4E97-A3BC-2065198AC24C}">
            <xm:f>NOT(ISERROR(SEARCH(#REF!,G367)))</xm:f>
            <xm:f>#REF!</xm:f>
            <x14:dxf>
              <font>
                <color rgb="FF9C0006"/>
              </font>
              <fill>
                <patternFill>
                  <bgColor rgb="FFFFC7CE"/>
                </patternFill>
              </fill>
            </x14:dxf>
          </x14:cfRule>
          <x14:cfRule type="containsText" priority="137" operator="containsText" id="{F4CA822B-AB7C-4CFE-8225-A4DF2615A268}">
            <xm:f>NOT(ISERROR(SEARCH(#REF!,G367)))</xm:f>
            <xm:f>#REF!</xm:f>
            <x14:dxf>
              <font>
                <color rgb="FF006100"/>
              </font>
              <fill>
                <patternFill>
                  <bgColor rgb="FFC6EFCE"/>
                </patternFill>
              </fill>
            </x14:dxf>
          </x14:cfRule>
          <xm:sqref>G367:G386</xm:sqref>
        </x14:conditionalFormatting>
        <x14:conditionalFormatting xmlns:xm="http://schemas.microsoft.com/office/excel/2006/main">
          <x14:cfRule type="containsText" priority="131" operator="containsText" id="{BFA62A91-AEB4-4168-9CB6-D27E73817D68}">
            <xm:f>NOT(ISERROR(SEARCH(#REF!,G403)))</xm:f>
            <xm:f>#REF!</xm:f>
            <x14:dxf>
              <font>
                <color rgb="FF9C0006"/>
              </font>
              <fill>
                <patternFill>
                  <bgColor rgb="FFFFC7CE"/>
                </patternFill>
              </fill>
            </x14:dxf>
          </x14:cfRule>
          <x14:cfRule type="containsText" priority="132" operator="containsText" id="{BEF6EF3D-A5AE-4DED-8289-FB622D6B16E4}">
            <xm:f>NOT(ISERROR(SEARCH(#REF!,G403)))</xm:f>
            <xm:f>#REF!</xm:f>
            <x14:dxf>
              <font>
                <color rgb="FF006100"/>
              </font>
              <fill>
                <patternFill>
                  <bgColor rgb="FFC6EFCE"/>
                </patternFill>
              </fill>
            </x14:dxf>
          </x14:cfRule>
          <xm:sqref>G403:G422</xm:sqref>
        </x14:conditionalFormatting>
        <x14:conditionalFormatting xmlns:xm="http://schemas.microsoft.com/office/excel/2006/main">
          <x14:cfRule type="containsText" priority="126" operator="containsText" id="{D64A64C4-FF2C-4FAF-BAC5-A917113BE334}">
            <xm:f>NOT(ISERROR(SEARCH(#REF!,G443)))</xm:f>
            <xm:f>#REF!</xm:f>
            <x14:dxf>
              <font>
                <color rgb="FF9C0006"/>
              </font>
              <fill>
                <patternFill>
                  <bgColor rgb="FFFFC7CE"/>
                </patternFill>
              </fill>
            </x14:dxf>
          </x14:cfRule>
          <x14:cfRule type="containsText" priority="127" operator="containsText" id="{DC4FD1FC-8EBC-492C-BD13-D57320178387}">
            <xm:f>NOT(ISERROR(SEARCH(#REF!,G443)))</xm:f>
            <xm:f>#REF!</xm:f>
            <x14:dxf>
              <font>
                <color rgb="FF006100"/>
              </font>
              <fill>
                <patternFill>
                  <bgColor rgb="FFC6EFCE"/>
                </patternFill>
              </fill>
            </x14:dxf>
          </x14:cfRule>
          <xm:sqref>G443:G462</xm:sqref>
        </x14:conditionalFormatting>
        <x14:conditionalFormatting xmlns:xm="http://schemas.microsoft.com/office/excel/2006/main">
          <x14:cfRule type="containsText" priority="121" operator="containsText" id="{91F3F443-A8FA-486C-92FC-D9F1398D85F5}">
            <xm:f>NOT(ISERROR(SEARCH(#REF!,G477)))</xm:f>
            <xm:f>#REF!</xm:f>
            <x14:dxf>
              <font>
                <color rgb="FF9C0006"/>
              </font>
              <fill>
                <patternFill>
                  <bgColor rgb="FFFFC7CE"/>
                </patternFill>
              </fill>
            </x14:dxf>
          </x14:cfRule>
          <x14:cfRule type="containsText" priority="122" operator="containsText" id="{58906223-93CB-41A8-8F8D-3AA861EDFBC4}">
            <xm:f>NOT(ISERROR(SEARCH(#REF!,G477)))</xm:f>
            <xm:f>#REF!</xm:f>
            <x14:dxf>
              <font>
                <color rgb="FF006100"/>
              </font>
              <fill>
                <patternFill>
                  <bgColor rgb="FFC6EFCE"/>
                </patternFill>
              </fill>
            </x14:dxf>
          </x14:cfRule>
          <xm:sqref>G477:G496</xm:sqref>
        </x14:conditionalFormatting>
        <x14:conditionalFormatting xmlns:xm="http://schemas.microsoft.com/office/excel/2006/main">
          <x14:cfRule type="containsText" priority="116" operator="containsText" id="{01B44CE9-B748-4744-B57C-2411F0F8C0A9}">
            <xm:f>NOT(ISERROR(SEARCH(#REF!,G513)))</xm:f>
            <xm:f>#REF!</xm:f>
            <x14:dxf>
              <font>
                <color rgb="FF9C0006"/>
              </font>
              <fill>
                <patternFill>
                  <bgColor rgb="FFFFC7CE"/>
                </patternFill>
              </fill>
            </x14:dxf>
          </x14:cfRule>
          <x14:cfRule type="containsText" priority="117" operator="containsText" id="{A267BA25-00D6-4D5A-8D2B-7DA0E589A015}">
            <xm:f>NOT(ISERROR(SEARCH(#REF!,G513)))</xm:f>
            <xm:f>#REF!</xm:f>
            <x14:dxf>
              <font>
                <color rgb="FF006100"/>
              </font>
              <fill>
                <patternFill>
                  <bgColor rgb="FFC6EFCE"/>
                </patternFill>
              </fill>
            </x14:dxf>
          </x14:cfRule>
          <xm:sqref>G513:G532</xm:sqref>
        </x14:conditionalFormatting>
        <x14:conditionalFormatting xmlns:xm="http://schemas.microsoft.com/office/excel/2006/main">
          <x14:cfRule type="containsText" priority="111" operator="containsText" id="{C350C5DA-E8AC-42A1-A819-2D4B5029B936}">
            <xm:f>NOT(ISERROR(SEARCH(#REF!,G547)))</xm:f>
            <xm:f>#REF!</xm:f>
            <x14:dxf>
              <font>
                <color rgb="FF9C0006"/>
              </font>
              <fill>
                <patternFill>
                  <bgColor rgb="FFFFC7CE"/>
                </patternFill>
              </fill>
            </x14:dxf>
          </x14:cfRule>
          <x14:cfRule type="containsText" priority="112" operator="containsText" id="{CF42C09C-1EE9-4358-99DF-D060B32148CF}">
            <xm:f>NOT(ISERROR(SEARCH(#REF!,G547)))</xm:f>
            <xm:f>#REF!</xm:f>
            <x14:dxf>
              <font>
                <color rgb="FF006100"/>
              </font>
              <fill>
                <patternFill>
                  <bgColor rgb="FFC6EFCE"/>
                </patternFill>
              </fill>
            </x14:dxf>
          </x14:cfRule>
          <xm:sqref>G547:G566</xm:sqref>
        </x14:conditionalFormatting>
        <x14:conditionalFormatting xmlns:xm="http://schemas.microsoft.com/office/excel/2006/main">
          <x14:cfRule type="containsText" priority="106" operator="containsText" id="{3023722C-0ABC-413E-ADD6-FC396C1D72E8}">
            <xm:f>NOT(ISERROR(SEARCH(#REF!,G581)))</xm:f>
            <xm:f>#REF!</xm:f>
            <x14:dxf>
              <font>
                <color rgb="FF9C0006"/>
              </font>
              <fill>
                <patternFill>
                  <bgColor rgb="FFFFC7CE"/>
                </patternFill>
              </fill>
            </x14:dxf>
          </x14:cfRule>
          <x14:cfRule type="containsText" priority="107" operator="containsText" id="{BB7A05C7-07B3-4FE8-828D-21FCA903EEF7}">
            <xm:f>NOT(ISERROR(SEARCH(#REF!,G581)))</xm:f>
            <xm:f>#REF!</xm:f>
            <x14:dxf>
              <font>
                <color rgb="FF006100"/>
              </font>
              <fill>
                <patternFill>
                  <bgColor rgb="FFC6EFCE"/>
                </patternFill>
              </fill>
            </x14:dxf>
          </x14:cfRule>
          <xm:sqref>G581:G600</xm:sqref>
        </x14:conditionalFormatting>
        <x14:conditionalFormatting xmlns:xm="http://schemas.microsoft.com/office/excel/2006/main">
          <x14:cfRule type="containsText" priority="101" operator="containsText" id="{A2B47F63-5A31-4E80-A7DD-B9153940CF0B}">
            <xm:f>NOT(ISERROR(SEARCH(#REF!,G615)))</xm:f>
            <xm:f>#REF!</xm:f>
            <x14:dxf>
              <font>
                <color rgb="FF9C0006"/>
              </font>
              <fill>
                <patternFill>
                  <bgColor rgb="FFFFC7CE"/>
                </patternFill>
              </fill>
            </x14:dxf>
          </x14:cfRule>
          <x14:cfRule type="containsText" priority="102" operator="containsText" id="{0155084B-8A3F-4DC6-9EC4-9D346C90D8BB}">
            <xm:f>NOT(ISERROR(SEARCH(#REF!,G615)))</xm:f>
            <xm:f>#REF!</xm:f>
            <x14:dxf>
              <font>
                <color rgb="FF006100"/>
              </font>
              <fill>
                <patternFill>
                  <bgColor rgb="FFC6EFCE"/>
                </patternFill>
              </fill>
            </x14:dxf>
          </x14:cfRule>
          <xm:sqref>G615:G634</xm:sqref>
        </x14:conditionalFormatting>
        <x14:conditionalFormatting xmlns:xm="http://schemas.microsoft.com/office/excel/2006/main">
          <x14:cfRule type="containsText" priority="96" operator="containsText" id="{B71F0E19-F1AC-4EE8-9B97-965F61EDFB0B}">
            <xm:f>NOT(ISERROR(SEARCH(#REF!,G651)))</xm:f>
            <xm:f>#REF!</xm:f>
            <x14:dxf>
              <font>
                <color rgb="FF9C0006"/>
              </font>
              <fill>
                <patternFill>
                  <bgColor rgb="FFFFC7CE"/>
                </patternFill>
              </fill>
            </x14:dxf>
          </x14:cfRule>
          <x14:cfRule type="containsText" priority="97" operator="containsText" id="{858ECECA-B702-47CF-A43F-1D996E030CD0}">
            <xm:f>NOT(ISERROR(SEARCH(#REF!,G651)))</xm:f>
            <xm:f>#REF!</xm:f>
            <x14:dxf>
              <font>
                <color rgb="FF006100"/>
              </font>
              <fill>
                <patternFill>
                  <bgColor rgb="FFC6EFCE"/>
                </patternFill>
              </fill>
            </x14:dxf>
          </x14:cfRule>
          <xm:sqref>G651:G670</xm:sqref>
        </x14:conditionalFormatting>
        <x14:conditionalFormatting xmlns:xm="http://schemas.microsoft.com/office/excel/2006/main">
          <x14:cfRule type="containsText" priority="91" operator="containsText" id="{6F8CFAC3-AD3E-4CCD-A75C-6FA0DDD8A55A}">
            <xm:f>NOT(ISERROR(SEARCH(#REF!,G687)))</xm:f>
            <xm:f>#REF!</xm:f>
            <x14:dxf>
              <font>
                <color rgb="FF9C0006"/>
              </font>
              <fill>
                <patternFill>
                  <bgColor rgb="FFFFC7CE"/>
                </patternFill>
              </fill>
            </x14:dxf>
          </x14:cfRule>
          <x14:cfRule type="containsText" priority="92" operator="containsText" id="{49933CFB-8729-4BF0-A7AF-DA5B358EE40D}">
            <xm:f>NOT(ISERROR(SEARCH(#REF!,G687)))</xm:f>
            <xm:f>#REF!</xm:f>
            <x14:dxf>
              <font>
                <color rgb="FF006100"/>
              </font>
              <fill>
                <patternFill>
                  <bgColor rgb="FFC6EFCE"/>
                </patternFill>
              </fill>
            </x14:dxf>
          </x14:cfRule>
          <xm:sqref>G687:G706</xm:sqref>
        </x14:conditionalFormatting>
        <x14:conditionalFormatting xmlns:xm="http://schemas.microsoft.com/office/excel/2006/main">
          <x14:cfRule type="containsText" priority="86" operator="containsText" id="{A78233E8-6E43-44A7-A2DA-CA5AA2FE23B4}">
            <xm:f>NOT(ISERROR(SEARCH(#REF!,G723)))</xm:f>
            <xm:f>#REF!</xm:f>
            <x14:dxf>
              <font>
                <color rgb="FF9C0006"/>
              </font>
              <fill>
                <patternFill>
                  <bgColor rgb="FFFFC7CE"/>
                </patternFill>
              </fill>
            </x14:dxf>
          </x14:cfRule>
          <x14:cfRule type="containsText" priority="87" operator="containsText" id="{C70C0B63-A49D-47A7-92D2-54A54865E417}">
            <xm:f>NOT(ISERROR(SEARCH(#REF!,G723)))</xm:f>
            <xm:f>#REF!</xm:f>
            <x14:dxf>
              <font>
                <color rgb="FF006100"/>
              </font>
              <fill>
                <patternFill>
                  <bgColor rgb="FFC6EFCE"/>
                </patternFill>
              </fill>
            </x14:dxf>
          </x14:cfRule>
          <xm:sqref>G723:G742</xm:sqref>
        </x14:conditionalFormatting>
        <x14:conditionalFormatting xmlns:xm="http://schemas.microsoft.com/office/excel/2006/main">
          <x14:cfRule type="containsText" priority="81" operator="containsText" id="{39972B3A-665A-407C-9C25-F5824CC66927}">
            <xm:f>NOT(ISERROR(SEARCH(#REF!,G758)))</xm:f>
            <xm:f>#REF!</xm:f>
            <x14:dxf>
              <font>
                <color rgb="FF9C0006"/>
              </font>
              <fill>
                <patternFill>
                  <bgColor rgb="FFFFC7CE"/>
                </patternFill>
              </fill>
            </x14:dxf>
          </x14:cfRule>
          <x14:cfRule type="containsText" priority="82" operator="containsText" id="{7D1392A8-B3EF-4FB7-B989-2BC90ADB58BD}">
            <xm:f>NOT(ISERROR(SEARCH(#REF!,G758)))</xm:f>
            <xm:f>#REF!</xm:f>
            <x14:dxf>
              <font>
                <color rgb="FF006100"/>
              </font>
              <fill>
                <patternFill>
                  <bgColor rgb="FFC6EFCE"/>
                </patternFill>
              </fill>
            </x14:dxf>
          </x14:cfRule>
          <xm:sqref>G758:G777</xm:sqref>
        </x14:conditionalFormatting>
        <x14:conditionalFormatting xmlns:xm="http://schemas.microsoft.com/office/excel/2006/main">
          <x14:cfRule type="containsText" priority="76" operator="containsText" id="{756E53D1-55C7-4D7C-8FA6-E79F1C5F070D}">
            <xm:f>NOT(ISERROR(SEARCH(#REF!,G793)))</xm:f>
            <xm:f>#REF!</xm:f>
            <x14:dxf>
              <font>
                <color rgb="FF9C0006"/>
              </font>
              <fill>
                <patternFill>
                  <bgColor rgb="FFFFC7CE"/>
                </patternFill>
              </fill>
            </x14:dxf>
          </x14:cfRule>
          <x14:cfRule type="containsText" priority="77" operator="containsText" id="{FFA7C155-B323-47AB-92EF-60BC12C083F7}">
            <xm:f>NOT(ISERROR(SEARCH(#REF!,G793)))</xm:f>
            <xm:f>#REF!</xm:f>
            <x14:dxf>
              <font>
                <color rgb="FF006100"/>
              </font>
              <fill>
                <patternFill>
                  <bgColor rgb="FFC6EFCE"/>
                </patternFill>
              </fill>
            </x14:dxf>
          </x14:cfRule>
          <xm:sqref>G793:G812</xm:sqref>
        </x14:conditionalFormatting>
        <x14:conditionalFormatting xmlns:xm="http://schemas.microsoft.com/office/excel/2006/main">
          <x14:cfRule type="containsText" priority="71" operator="containsText" id="{9CCD3818-62A9-4926-886B-17E2FD752F94}">
            <xm:f>NOT(ISERROR(SEARCH(#REF!,G831)))</xm:f>
            <xm:f>#REF!</xm:f>
            <x14:dxf>
              <font>
                <color rgb="FF9C0006"/>
              </font>
              <fill>
                <patternFill>
                  <bgColor rgb="FFFFC7CE"/>
                </patternFill>
              </fill>
            </x14:dxf>
          </x14:cfRule>
          <x14:cfRule type="containsText" priority="72" operator="containsText" id="{1019ACCB-6EF3-49A0-A600-D1519010B089}">
            <xm:f>NOT(ISERROR(SEARCH(#REF!,G831)))</xm:f>
            <xm:f>#REF!</xm:f>
            <x14:dxf>
              <font>
                <color rgb="FF006100"/>
              </font>
              <fill>
                <patternFill>
                  <bgColor rgb="FFC6EFCE"/>
                </patternFill>
              </fill>
            </x14:dxf>
          </x14:cfRule>
          <xm:sqref>G831:G850</xm:sqref>
        </x14:conditionalFormatting>
        <x14:conditionalFormatting xmlns:xm="http://schemas.microsoft.com/office/excel/2006/main">
          <x14:cfRule type="containsText" priority="66" operator="containsText" id="{2D8CB74E-55C4-4B79-B65C-BFD91C284AD8}">
            <xm:f>NOT(ISERROR(SEARCH(#REF!,G867)))</xm:f>
            <xm:f>#REF!</xm:f>
            <x14:dxf>
              <font>
                <color rgb="FF9C0006"/>
              </font>
              <fill>
                <patternFill>
                  <bgColor rgb="FFFFC7CE"/>
                </patternFill>
              </fill>
            </x14:dxf>
          </x14:cfRule>
          <x14:cfRule type="containsText" priority="67" operator="containsText" id="{2633B610-1A80-403F-B1F0-3FE7D3F687AA}">
            <xm:f>NOT(ISERROR(SEARCH(#REF!,G867)))</xm:f>
            <xm:f>#REF!</xm:f>
            <x14:dxf>
              <font>
                <color rgb="FF006100"/>
              </font>
              <fill>
                <patternFill>
                  <bgColor rgb="FFC6EFCE"/>
                </patternFill>
              </fill>
            </x14:dxf>
          </x14:cfRule>
          <xm:sqref>G867:G886</xm:sqref>
        </x14:conditionalFormatting>
        <x14:conditionalFormatting xmlns:xm="http://schemas.microsoft.com/office/excel/2006/main">
          <x14:cfRule type="containsText" priority="61" operator="containsText" id="{C1DE813A-AD3A-4F53-8C30-0C0444A9DCB7}">
            <xm:f>NOT(ISERROR(SEARCH(#REF!,G901)))</xm:f>
            <xm:f>#REF!</xm:f>
            <x14:dxf>
              <font>
                <color rgb="FF9C0006"/>
              </font>
              <fill>
                <patternFill>
                  <bgColor rgb="FFFFC7CE"/>
                </patternFill>
              </fill>
            </x14:dxf>
          </x14:cfRule>
          <x14:cfRule type="containsText" priority="62" operator="containsText" id="{D63EC77F-863A-49B8-B702-42284D12BE54}">
            <xm:f>NOT(ISERROR(SEARCH(#REF!,G901)))</xm:f>
            <xm:f>#REF!</xm:f>
            <x14:dxf>
              <font>
                <color rgb="FF006100"/>
              </font>
              <fill>
                <patternFill>
                  <bgColor rgb="FFC6EFCE"/>
                </patternFill>
              </fill>
            </x14:dxf>
          </x14:cfRule>
          <xm:sqref>G901:G920</xm:sqref>
        </x14:conditionalFormatting>
        <x14:conditionalFormatting xmlns:xm="http://schemas.microsoft.com/office/excel/2006/main">
          <x14:cfRule type="containsText" priority="56" operator="containsText" id="{9A2324A4-FDEF-4743-9262-A65832064C98}">
            <xm:f>NOT(ISERROR(SEARCH(#REF!,G935)))</xm:f>
            <xm:f>#REF!</xm:f>
            <x14:dxf>
              <font>
                <color rgb="FF9C0006"/>
              </font>
              <fill>
                <patternFill>
                  <bgColor rgb="FFFFC7CE"/>
                </patternFill>
              </fill>
            </x14:dxf>
          </x14:cfRule>
          <x14:cfRule type="containsText" priority="57" operator="containsText" id="{A04A5C7E-5102-4B37-9A70-1059CFC7E48A}">
            <xm:f>NOT(ISERROR(SEARCH(#REF!,G935)))</xm:f>
            <xm:f>#REF!</xm:f>
            <x14:dxf>
              <font>
                <color rgb="FF006100"/>
              </font>
              <fill>
                <patternFill>
                  <bgColor rgb="FFC6EFCE"/>
                </patternFill>
              </fill>
            </x14:dxf>
          </x14:cfRule>
          <xm:sqref>G935:G954</xm:sqref>
        </x14:conditionalFormatting>
        <x14:conditionalFormatting xmlns:xm="http://schemas.microsoft.com/office/excel/2006/main">
          <x14:cfRule type="containsText" priority="51" operator="containsText" id="{6709E00F-E11F-4758-9A82-CAD35B76A075}">
            <xm:f>NOT(ISERROR(SEARCH(#REF!,G969)))</xm:f>
            <xm:f>#REF!</xm:f>
            <x14:dxf>
              <font>
                <color rgb="FF9C0006"/>
              </font>
              <fill>
                <patternFill>
                  <bgColor rgb="FFFFC7CE"/>
                </patternFill>
              </fill>
            </x14:dxf>
          </x14:cfRule>
          <x14:cfRule type="containsText" priority="52" operator="containsText" id="{7E2F79A5-81B2-44BC-81F5-8E416A3E4B71}">
            <xm:f>NOT(ISERROR(SEARCH(#REF!,G969)))</xm:f>
            <xm:f>#REF!</xm:f>
            <x14:dxf>
              <font>
                <color rgb="FF006100"/>
              </font>
              <fill>
                <patternFill>
                  <bgColor rgb="FFC6EFCE"/>
                </patternFill>
              </fill>
            </x14:dxf>
          </x14:cfRule>
          <xm:sqref>G969:G988</xm:sqref>
        </x14:conditionalFormatting>
        <x14:conditionalFormatting xmlns:xm="http://schemas.microsoft.com/office/excel/2006/main">
          <x14:cfRule type="containsText" priority="46" operator="containsText" id="{FBEFCF4E-D786-4ABF-93EC-023F2ADF1E59}">
            <xm:f>NOT(ISERROR(SEARCH(#REF!,G1009)))</xm:f>
            <xm:f>#REF!</xm:f>
            <x14:dxf>
              <font>
                <color rgb="FF9C0006"/>
              </font>
              <fill>
                <patternFill>
                  <bgColor rgb="FFFFC7CE"/>
                </patternFill>
              </fill>
            </x14:dxf>
          </x14:cfRule>
          <x14:cfRule type="containsText" priority="47" operator="containsText" id="{8E0A6B16-1149-415A-857E-12FC359327CC}">
            <xm:f>NOT(ISERROR(SEARCH(#REF!,G1009)))</xm:f>
            <xm:f>#REF!</xm:f>
            <x14:dxf>
              <font>
                <color rgb="FF006100"/>
              </font>
              <fill>
                <patternFill>
                  <bgColor rgb="FFC6EFCE"/>
                </patternFill>
              </fill>
            </x14:dxf>
          </x14:cfRule>
          <xm:sqref>G1009:G1028</xm:sqref>
        </x14:conditionalFormatting>
        <x14:conditionalFormatting xmlns:xm="http://schemas.microsoft.com/office/excel/2006/main">
          <x14:cfRule type="containsText" priority="41" operator="containsText" id="{BA56DCC2-86CC-4B51-8B22-023E75720271}">
            <xm:f>NOT(ISERROR(SEARCH(#REF!,G1045)))</xm:f>
            <xm:f>#REF!</xm:f>
            <x14:dxf>
              <font>
                <color rgb="FF9C0006"/>
              </font>
              <fill>
                <patternFill>
                  <bgColor rgb="FFFFC7CE"/>
                </patternFill>
              </fill>
            </x14:dxf>
          </x14:cfRule>
          <x14:cfRule type="containsText" priority="42" operator="containsText" id="{62869F29-4F66-4CE1-8C59-D596EC5C7983}">
            <xm:f>NOT(ISERROR(SEARCH(#REF!,G1045)))</xm:f>
            <xm:f>#REF!</xm:f>
            <x14:dxf>
              <font>
                <color rgb="FF006100"/>
              </font>
              <fill>
                <patternFill>
                  <bgColor rgb="FFC6EFCE"/>
                </patternFill>
              </fill>
            </x14:dxf>
          </x14:cfRule>
          <xm:sqref>G1045:G1064</xm:sqref>
        </x14:conditionalFormatting>
        <x14:conditionalFormatting xmlns:xm="http://schemas.microsoft.com/office/excel/2006/main">
          <x14:cfRule type="containsText" priority="36" operator="containsText" id="{B740586C-A268-478A-9491-EE46CC979173}">
            <xm:f>NOT(ISERROR(SEARCH(#REF!,G1081)))</xm:f>
            <xm:f>#REF!</xm:f>
            <x14:dxf>
              <font>
                <color rgb="FF9C0006"/>
              </font>
              <fill>
                <patternFill>
                  <bgColor rgb="FFFFC7CE"/>
                </patternFill>
              </fill>
            </x14:dxf>
          </x14:cfRule>
          <x14:cfRule type="containsText" priority="37" operator="containsText" id="{E7DDD182-CC64-470E-A7A9-804D25A76760}">
            <xm:f>NOT(ISERROR(SEARCH(#REF!,G1081)))</xm:f>
            <xm:f>#REF!</xm:f>
            <x14:dxf>
              <font>
                <color rgb="FF006100"/>
              </font>
              <fill>
                <patternFill>
                  <bgColor rgb="FFC6EFCE"/>
                </patternFill>
              </fill>
            </x14:dxf>
          </x14:cfRule>
          <xm:sqref>G1081:G1100</xm:sqref>
        </x14:conditionalFormatting>
        <x14:conditionalFormatting xmlns:xm="http://schemas.microsoft.com/office/excel/2006/main">
          <x14:cfRule type="containsText" priority="31" operator="containsText" id="{9FCB67C6-F3F8-4B77-B557-4A2D409C9E2B}">
            <xm:f>NOT(ISERROR(SEARCH(#REF!,G1116)))</xm:f>
            <xm:f>#REF!</xm:f>
            <x14:dxf>
              <font>
                <color rgb="FF9C0006"/>
              </font>
              <fill>
                <patternFill>
                  <bgColor rgb="FFFFC7CE"/>
                </patternFill>
              </fill>
            </x14:dxf>
          </x14:cfRule>
          <x14:cfRule type="containsText" priority="32" operator="containsText" id="{50961E26-4621-41FF-A14E-FC6236F2D7F2}">
            <xm:f>NOT(ISERROR(SEARCH(#REF!,G1116)))</xm:f>
            <xm:f>#REF!</xm:f>
            <x14:dxf>
              <font>
                <color rgb="FF006100"/>
              </font>
              <fill>
                <patternFill>
                  <bgColor rgb="FFC6EFCE"/>
                </patternFill>
              </fill>
            </x14:dxf>
          </x14:cfRule>
          <xm:sqref>G1116:G1135</xm:sqref>
        </x14:conditionalFormatting>
        <x14:conditionalFormatting xmlns:xm="http://schemas.microsoft.com/office/excel/2006/main">
          <x14:cfRule type="containsText" priority="26" operator="containsText" id="{E8CF7231-0EF9-4E03-8004-46491233EF9A}">
            <xm:f>NOT(ISERROR(SEARCH(#REF!,G1152)))</xm:f>
            <xm:f>#REF!</xm:f>
            <x14:dxf>
              <font>
                <color rgb="FF9C0006"/>
              </font>
              <fill>
                <patternFill>
                  <bgColor rgb="FFFFC7CE"/>
                </patternFill>
              </fill>
            </x14:dxf>
          </x14:cfRule>
          <x14:cfRule type="containsText" priority="27" operator="containsText" id="{6B197C88-568F-4C66-BEBE-058653DB4DA1}">
            <xm:f>NOT(ISERROR(SEARCH(#REF!,G1152)))</xm:f>
            <xm:f>#REF!</xm:f>
            <x14:dxf>
              <font>
                <color rgb="FF006100"/>
              </font>
              <fill>
                <patternFill>
                  <bgColor rgb="FFC6EFCE"/>
                </patternFill>
              </fill>
            </x14:dxf>
          </x14:cfRule>
          <xm:sqref>G1152:G1171</xm:sqref>
        </x14:conditionalFormatting>
        <x14:conditionalFormatting xmlns:xm="http://schemas.microsoft.com/office/excel/2006/main">
          <x14:cfRule type="containsText" priority="21" operator="containsText" id="{55E08F62-6B2D-4CCF-AE53-11A8093A544B}">
            <xm:f>NOT(ISERROR(SEARCH(#REF!,G1188)))</xm:f>
            <xm:f>#REF!</xm:f>
            <x14:dxf>
              <font>
                <color rgb="FF9C0006"/>
              </font>
              <fill>
                <patternFill>
                  <bgColor rgb="FFFFC7CE"/>
                </patternFill>
              </fill>
            </x14:dxf>
          </x14:cfRule>
          <x14:cfRule type="containsText" priority="22" operator="containsText" id="{EC401A60-443D-482C-85AA-2CAB126D8645}">
            <xm:f>NOT(ISERROR(SEARCH(#REF!,G1188)))</xm:f>
            <xm:f>#REF!</xm:f>
            <x14:dxf>
              <font>
                <color rgb="FF006100"/>
              </font>
              <fill>
                <patternFill>
                  <bgColor rgb="FFC6EFCE"/>
                </patternFill>
              </fill>
            </x14:dxf>
          </x14:cfRule>
          <xm:sqref>G1188:G1207</xm:sqref>
        </x14:conditionalFormatting>
        <x14:conditionalFormatting xmlns:xm="http://schemas.microsoft.com/office/excel/2006/main">
          <x14:cfRule type="containsText" priority="16" operator="containsText" id="{7BB6AE5B-5585-46F3-8FD3-03FD4B5DCD5B}">
            <xm:f>NOT(ISERROR(SEARCH(#REF!,G1224)))</xm:f>
            <xm:f>#REF!</xm:f>
            <x14:dxf>
              <font>
                <color rgb="FF9C0006"/>
              </font>
              <fill>
                <patternFill>
                  <bgColor rgb="FFFFC7CE"/>
                </patternFill>
              </fill>
            </x14:dxf>
          </x14:cfRule>
          <x14:cfRule type="containsText" priority="17" operator="containsText" id="{B1E22D54-18A8-4F4F-AB9A-0B2C43A004CB}">
            <xm:f>NOT(ISERROR(SEARCH(#REF!,G1224)))</xm:f>
            <xm:f>#REF!</xm:f>
            <x14:dxf>
              <font>
                <color rgb="FF006100"/>
              </font>
              <fill>
                <patternFill>
                  <bgColor rgb="FFC6EFCE"/>
                </patternFill>
              </fill>
            </x14:dxf>
          </x14:cfRule>
          <xm:sqref>G1224:G1243</xm:sqref>
        </x14:conditionalFormatting>
        <x14:conditionalFormatting xmlns:xm="http://schemas.microsoft.com/office/excel/2006/main">
          <x14:cfRule type="containsText" priority="11" operator="containsText" id="{80B3415C-CBF7-4902-B5A0-65E2CFE9DEA7}">
            <xm:f>NOT(ISERROR(SEARCH(#REF!,G1259)))</xm:f>
            <xm:f>#REF!</xm:f>
            <x14:dxf>
              <font>
                <color rgb="FF9C0006"/>
              </font>
              <fill>
                <patternFill>
                  <bgColor rgb="FFFFC7CE"/>
                </patternFill>
              </fill>
            </x14:dxf>
          </x14:cfRule>
          <x14:cfRule type="containsText" priority="12" operator="containsText" id="{0C8AE4FB-4779-4518-9D06-298730B60A43}">
            <xm:f>NOT(ISERROR(SEARCH(#REF!,G1259)))</xm:f>
            <xm:f>#REF!</xm:f>
            <x14:dxf>
              <font>
                <color rgb="FF006100"/>
              </font>
              <fill>
                <patternFill>
                  <bgColor rgb="FFC6EFCE"/>
                </patternFill>
              </fill>
            </x14:dxf>
          </x14:cfRule>
          <xm:sqref>G1259:G1278</xm:sqref>
        </x14:conditionalFormatting>
        <x14:conditionalFormatting xmlns:xm="http://schemas.microsoft.com/office/excel/2006/main">
          <x14:cfRule type="containsText" priority="6" operator="containsText" id="{118F7747-1D24-4DEB-BB06-6E1DE1670E6D}">
            <xm:f>NOT(ISERROR(SEARCH(#REF!,G1293)))</xm:f>
            <xm:f>#REF!</xm:f>
            <x14:dxf>
              <font>
                <color rgb="FF9C0006"/>
              </font>
              <fill>
                <patternFill>
                  <bgColor rgb="FFFFC7CE"/>
                </patternFill>
              </fill>
            </x14:dxf>
          </x14:cfRule>
          <x14:cfRule type="containsText" priority="7" operator="containsText" id="{77D4914E-6774-4115-AC5A-063F2F1D14B2}">
            <xm:f>NOT(ISERROR(SEARCH(#REF!,G1293)))</xm:f>
            <xm:f>#REF!</xm:f>
            <x14:dxf>
              <font>
                <color rgb="FF006100"/>
              </font>
              <fill>
                <patternFill>
                  <bgColor rgb="FFC6EFCE"/>
                </patternFill>
              </fill>
            </x14:dxf>
          </x14:cfRule>
          <xm:sqref>G1293:G1312</xm:sqref>
        </x14:conditionalFormatting>
        <x14:conditionalFormatting xmlns:xm="http://schemas.microsoft.com/office/excel/2006/main">
          <x14:cfRule type="containsText" priority="1" operator="containsText" id="{6D62EB49-A460-4B6B-8F76-C4A5093DB114}">
            <xm:f>NOT(ISERROR(SEARCH(#REF!,G1331)))</xm:f>
            <xm:f>#REF!</xm:f>
            <x14:dxf>
              <font>
                <color rgb="FF9C0006"/>
              </font>
              <fill>
                <patternFill>
                  <bgColor rgb="FFFFC7CE"/>
                </patternFill>
              </fill>
            </x14:dxf>
          </x14:cfRule>
          <x14:cfRule type="containsText" priority="2" operator="containsText" id="{8732691F-286C-48B3-857F-33A2E608773A}">
            <xm:f>NOT(ISERROR(SEARCH(#REF!,G1331)))</xm:f>
            <xm:f>#REF!</xm:f>
            <x14:dxf>
              <font>
                <color rgb="FF006100"/>
              </font>
              <fill>
                <patternFill>
                  <bgColor rgb="FFC6EFCE"/>
                </patternFill>
              </fill>
            </x14:dxf>
          </x14:cfRule>
          <xm:sqref>G1331:G1350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5" tint="0.59999389629810485"/>
  </sheetPr>
  <dimension ref="A1:CH1654"/>
  <sheetViews>
    <sheetView showGridLines="0" tabSelected="1" topLeftCell="A36" zoomScale="78" zoomScaleNormal="78" zoomScalePageLayoutView="40" workbookViewId="0">
      <selection activeCell="Q54" sqref="Q54"/>
    </sheetView>
  </sheetViews>
  <sheetFormatPr baseColWidth="10" defaultColWidth="8.83203125" defaultRowHeight="16"/>
  <cols>
    <col min="1" max="1" width="34.6640625" style="11" customWidth="1"/>
    <col min="2" max="2" width="90.33203125" style="11" hidden="1" customWidth="1"/>
    <col min="3" max="3" width="45.83203125" style="11" customWidth="1"/>
    <col min="4" max="4" width="20.83203125" style="11" customWidth="1"/>
    <col min="5" max="5" width="30" style="11" customWidth="1"/>
    <col min="6" max="6" width="23.33203125" style="11" customWidth="1"/>
    <col min="7" max="7" width="36.6640625" style="11" customWidth="1"/>
    <col min="8" max="8" width="17" style="11" customWidth="1"/>
    <col min="9" max="9" width="13.83203125" style="11" customWidth="1"/>
    <col min="10" max="10" width="13" style="11" customWidth="1"/>
    <col min="11" max="11" width="17.83203125" style="11" customWidth="1"/>
    <col min="12" max="12" width="31.1640625" style="748" customWidth="1"/>
    <col min="13" max="13" width="24.33203125" style="11" customWidth="1"/>
    <col min="14" max="14" width="16" style="11" customWidth="1"/>
    <col min="15" max="15" width="52.83203125" style="11" customWidth="1"/>
    <col min="16" max="16" width="12.33203125" style="11" bestFit="1" customWidth="1"/>
    <col min="17" max="17" width="14.1640625" style="11" customWidth="1"/>
    <col min="18" max="18" width="17" style="101" bestFit="1" customWidth="1"/>
    <col min="19" max="19" width="21.1640625" style="101" bestFit="1" customWidth="1"/>
    <col min="20" max="20" width="16.83203125" style="101" customWidth="1"/>
    <col min="21" max="21" width="22.33203125" style="101" bestFit="1" customWidth="1"/>
    <col min="22" max="22" width="13" style="101" customWidth="1"/>
    <col min="23" max="23" width="14.83203125" style="11" customWidth="1"/>
    <col min="24" max="24" width="20" style="11" customWidth="1"/>
    <col min="25" max="25" width="6.83203125" style="11" customWidth="1"/>
    <col min="26" max="26" width="28" style="11" customWidth="1"/>
    <col min="27" max="27" width="8.83203125" style="11" customWidth="1"/>
    <col min="28" max="28" width="11" style="11" customWidth="1"/>
    <col min="29" max="29" width="13.83203125" style="11" customWidth="1"/>
    <col min="30" max="32" width="8.83203125" style="11" customWidth="1"/>
    <col min="33" max="33" width="13.1640625" style="11" customWidth="1"/>
    <col min="34" max="34" width="14.1640625" style="11" customWidth="1"/>
    <col min="35" max="35" width="8.83203125" style="11" customWidth="1"/>
    <col min="36" max="36" width="21.33203125" style="11" customWidth="1"/>
    <col min="37" max="37" width="10.33203125" style="11" customWidth="1"/>
    <col min="38" max="38" width="13.33203125" style="11" customWidth="1"/>
    <col min="39" max="39" width="14.1640625" style="11" customWidth="1"/>
    <col min="40" max="40" width="16.1640625" style="11" customWidth="1"/>
    <col min="41" max="41" width="12.33203125" style="22" customWidth="1"/>
    <col min="42" max="42" width="4.33203125" style="11" hidden="1" customWidth="1"/>
    <col min="43" max="43" width="119.83203125" style="11" hidden="1" customWidth="1"/>
    <col min="44" max="44" width="21" style="11" hidden="1" customWidth="1"/>
    <col min="45" max="45" width="15" style="11" hidden="1" customWidth="1"/>
    <col min="46" max="46" width="14.33203125" style="11" hidden="1" customWidth="1"/>
    <col min="47" max="48" width="19.33203125" style="11" hidden="1" customWidth="1"/>
    <col min="49" max="49" width="11.1640625" style="11" hidden="1" customWidth="1"/>
    <col min="50" max="50" width="19.33203125" style="11" hidden="1" customWidth="1"/>
    <col min="51" max="51" width="27.33203125" style="11" hidden="1" customWidth="1"/>
    <col min="52" max="53" width="19.33203125" style="11" hidden="1" customWidth="1"/>
    <col min="54" max="54" width="27.33203125" style="11" hidden="1" customWidth="1"/>
    <col min="55" max="55" width="22.1640625" style="11" hidden="1" customWidth="1"/>
    <col min="56" max="56" width="19.33203125" style="11" hidden="1" customWidth="1"/>
    <col min="57" max="57" width="27.33203125" style="11" hidden="1" customWidth="1"/>
    <col min="58" max="58" width="24.83203125" style="11" hidden="1" customWidth="1"/>
    <col min="59" max="59" width="19.33203125" style="11" hidden="1" customWidth="1"/>
    <col min="60" max="60" width="27.33203125" style="11" hidden="1" customWidth="1"/>
    <col min="61" max="61" width="17.33203125" style="11" hidden="1" customWidth="1"/>
    <col min="62" max="62" width="19.33203125" style="11" hidden="1" customWidth="1"/>
    <col min="63" max="63" width="27.33203125" style="11" hidden="1" customWidth="1"/>
    <col min="64" max="64" width="10.1640625" style="11" hidden="1" customWidth="1"/>
    <col min="65" max="65" width="19.33203125" style="11" hidden="1" customWidth="1"/>
    <col min="66" max="66" width="27.33203125" style="11" hidden="1" customWidth="1"/>
    <col min="67" max="67" width="10.1640625" style="11" hidden="1" customWidth="1"/>
    <col min="68" max="68" width="19.33203125" style="11" hidden="1" customWidth="1"/>
    <col min="69" max="69" width="27.33203125" style="11" hidden="1" customWidth="1"/>
    <col min="70" max="70" width="10.1640625" style="11" hidden="1" customWidth="1"/>
    <col min="71" max="71" width="19.33203125" style="11" hidden="1" customWidth="1"/>
    <col min="72" max="72" width="27.33203125" style="11" hidden="1" customWidth="1"/>
    <col min="73" max="73" width="10.1640625" style="11" hidden="1" customWidth="1"/>
    <col min="74" max="74" width="19.33203125" style="11" hidden="1" customWidth="1"/>
    <col min="75" max="75" width="8.83203125" style="11" hidden="1" customWidth="1"/>
    <col min="76" max="76" width="8.83203125" style="22"/>
    <col min="77" max="16384" width="8.83203125" style="11"/>
  </cols>
  <sheetData>
    <row r="1" spans="1:86" s="23" customFormat="1" ht="23">
      <c r="A1" s="7" t="str">
        <f ca="1">MID(CELL("filename",A1),FIND("]",CELL("filename",A1))+1,256)</f>
        <v>Variable Meta-analysis-DD</v>
      </c>
      <c r="B1" s="7"/>
      <c r="C1" s="942" t="e">
        <f>#REF!</f>
        <v>#REF!</v>
      </c>
      <c r="D1" s="942"/>
      <c r="E1" s="942"/>
      <c r="F1" s="942"/>
      <c r="G1" s="942"/>
      <c r="H1" s="942"/>
      <c r="I1" s="942"/>
      <c r="J1" s="942"/>
      <c r="K1" s="942"/>
      <c r="L1" s="942"/>
      <c r="M1" s="942"/>
      <c r="N1" s="18"/>
      <c r="O1" s="19"/>
      <c r="P1" s="932" t="s">
        <v>85</v>
      </c>
      <c r="Q1" s="932"/>
      <c r="R1" s="932"/>
      <c r="S1" s="932"/>
      <c r="T1" s="932"/>
      <c r="U1" s="932"/>
      <c r="V1" s="932"/>
      <c r="W1" s="932"/>
      <c r="X1" s="932"/>
      <c r="Y1" s="20"/>
      <c r="Z1" s="20"/>
      <c r="AA1" s="20"/>
      <c r="AB1" s="20"/>
      <c r="AC1" s="20"/>
      <c r="AD1" s="20"/>
      <c r="AE1" s="20"/>
      <c r="AF1" s="20"/>
      <c r="AG1" s="20"/>
      <c r="AH1" s="20"/>
      <c r="AI1" s="20"/>
      <c r="AJ1" s="20"/>
      <c r="AK1" s="20"/>
      <c r="AL1" s="20"/>
      <c r="AM1" s="20"/>
      <c r="AN1" s="20"/>
      <c r="AO1" s="21"/>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22"/>
      <c r="BY1" s="9"/>
      <c r="BZ1" s="9"/>
      <c r="CA1" s="9"/>
      <c r="CB1" s="9"/>
      <c r="CC1" s="9"/>
      <c r="CD1" s="9"/>
      <c r="CE1" s="9"/>
      <c r="CF1" s="9"/>
      <c r="CG1" s="9"/>
      <c r="CH1" s="9"/>
    </row>
    <row r="2" spans="1:86">
      <c r="A2" s="29"/>
      <c r="B2" s="24"/>
      <c r="G2" s="25"/>
      <c r="H2" s="25"/>
      <c r="I2" s="25"/>
      <c r="P2" s="933" t="s">
        <v>71</v>
      </c>
      <c r="Q2" s="933"/>
      <c r="R2" s="935" t="s">
        <v>63</v>
      </c>
      <c r="S2" s="935"/>
      <c r="T2" s="935"/>
      <c r="U2" s="935"/>
      <c r="V2" s="935"/>
      <c r="W2" s="935"/>
      <c r="X2" s="935"/>
      <c r="Y2" s="26" t="s">
        <v>38</v>
      </c>
      <c r="Z2" s="27" t="s">
        <v>108</v>
      </c>
      <c r="AA2" s="27" t="s">
        <v>109</v>
      </c>
      <c r="AB2" s="22"/>
      <c r="AC2" s="22"/>
      <c r="AD2" s="22"/>
      <c r="AE2" s="22"/>
      <c r="AF2" s="22"/>
      <c r="AG2" s="22"/>
      <c r="AH2" s="22"/>
      <c r="AI2" s="9"/>
      <c r="AJ2" s="952" t="s">
        <v>114</v>
      </c>
      <c r="AK2" s="952"/>
      <c r="AL2" s="960" t="s">
        <v>63</v>
      </c>
      <c r="AM2" s="960"/>
      <c r="AN2" s="960"/>
      <c r="AO2" s="28"/>
      <c r="AP2" s="9"/>
      <c r="AQ2" s="915" t="s">
        <v>418</v>
      </c>
      <c r="AR2" s="915"/>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Y2" s="9"/>
      <c r="BZ2" s="9"/>
      <c r="CA2" s="9"/>
      <c r="CB2" s="9"/>
      <c r="CC2" s="9"/>
      <c r="CD2" s="9"/>
      <c r="CE2" s="9"/>
      <c r="CF2" s="9"/>
      <c r="CG2" s="9"/>
      <c r="CH2" s="9"/>
    </row>
    <row r="3" spans="1:86" s="9" customFormat="1">
      <c r="A3" s="707"/>
      <c r="B3" s="708"/>
      <c r="G3" s="25"/>
      <c r="H3" s="25"/>
      <c r="I3" s="25"/>
      <c r="L3" s="749"/>
      <c r="P3" s="30"/>
      <c r="Q3" s="30"/>
      <c r="R3" s="709"/>
      <c r="S3" s="709"/>
      <c r="T3" s="709"/>
      <c r="U3" s="709"/>
      <c r="V3" s="709"/>
      <c r="W3" s="709"/>
      <c r="X3" s="709"/>
      <c r="Y3" s="26"/>
      <c r="Z3" s="8">
        <v>2017</v>
      </c>
      <c r="AA3" s="712"/>
      <c r="AB3" s="713">
        <f>236.736/245.12</f>
        <v>0.96579634464751951</v>
      </c>
      <c r="AJ3" s="35"/>
      <c r="AK3" s="35"/>
      <c r="AL3" s="710"/>
      <c r="AM3" s="710"/>
      <c r="AN3" s="710"/>
      <c r="AO3" s="48"/>
      <c r="AQ3" s="711"/>
      <c r="AR3" s="711"/>
    </row>
    <row r="4" spans="1:86">
      <c r="A4" s="29"/>
      <c r="B4" s="29"/>
      <c r="G4" s="25"/>
      <c r="H4" s="25"/>
      <c r="I4" s="25"/>
      <c r="P4" s="30"/>
      <c r="Q4" s="30"/>
      <c r="R4" s="31" t="s">
        <v>64</v>
      </c>
      <c r="S4" s="31" t="s">
        <v>65</v>
      </c>
      <c r="T4" s="31" t="s">
        <v>66</v>
      </c>
      <c r="U4" s="31" t="s">
        <v>67</v>
      </c>
      <c r="V4" s="31" t="s">
        <v>68</v>
      </c>
      <c r="W4" s="32" t="s">
        <v>60</v>
      </c>
      <c r="X4" s="32" t="s">
        <v>72</v>
      </c>
      <c r="Y4" s="26" t="s">
        <v>43</v>
      </c>
      <c r="Z4" s="8">
        <v>2016</v>
      </c>
      <c r="AB4" s="713">
        <v>0.98688521856579481</v>
      </c>
      <c r="AH4" s="9"/>
      <c r="AI4" s="9"/>
      <c r="AJ4" s="35"/>
      <c r="AK4" s="35"/>
      <c r="AL4" s="36" t="s">
        <v>115</v>
      </c>
      <c r="AM4" s="36" t="s">
        <v>116</v>
      </c>
      <c r="AN4" s="36" t="s">
        <v>117</v>
      </c>
      <c r="AO4" s="36" t="s">
        <v>279</v>
      </c>
      <c r="AP4" s="9"/>
      <c r="AQ4" s="9" t="s">
        <v>419</v>
      </c>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Y4" s="9"/>
      <c r="BZ4" s="9"/>
      <c r="CA4" s="9"/>
      <c r="CB4" s="9"/>
      <c r="CC4" s="9"/>
      <c r="CD4" s="9"/>
      <c r="CE4" s="9"/>
      <c r="CF4" s="9"/>
      <c r="CG4" s="9"/>
      <c r="CH4" s="9"/>
    </row>
    <row r="5" spans="1:86" ht="17" thickBot="1">
      <c r="A5" s="29"/>
      <c r="B5" s="29"/>
      <c r="G5" s="25"/>
      <c r="H5" s="25"/>
      <c r="I5" s="25"/>
      <c r="P5" s="37"/>
      <c r="Q5" s="38" t="s">
        <v>70</v>
      </c>
      <c r="R5" s="39"/>
      <c r="S5" s="40"/>
      <c r="T5" s="40"/>
      <c r="U5" s="40"/>
      <c r="V5" s="40"/>
      <c r="W5" s="41"/>
      <c r="X5" s="37"/>
      <c r="Y5" s="9"/>
      <c r="Z5" s="8">
        <v>2015</v>
      </c>
      <c r="AB5" s="713">
        <v>0.99880999999999998</v>
      </c>
      <c r="AD5" s="9"/>
      <c r="AE5" s="9"/>
      <c r="AF5" s="9"/>
      <c r="AG5" s="9"/>
      <c r="AH5" s="9"/>
      <c r="AI5" s="9"/>
      <c r="AJ5" s="42"/>
      <c r="AK5" s="43" t="s">
        <v>70</v>
      </c>
      <c r="AL5" s="44"/>
      <c r="AM5" s="45"/>
      <c r="AN5" s="45"/>
      <c r="AO5" s="48"/>
      <c r="AP5" s="9"/>
      <c r="AQ5" s="9" t="s">
        <v>420</v>
      </c>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Y5" s="9"/>
      <c r="BZ5" s="9"/>
      <c r="CA5" s="9"/>
      <c r="CB5" s="9"/>
      <c r="CC5" s="9"/>
      <c r="CD5" s="9"/>
      <c r="CE5" s="9"/>
      <c r="CF5" s="9"/>
      <c r="CG5" s="9"/>
      <c r="CH5" s="9"/>
    </row>
    <row r="6" spans="1:86" ht="17" thickBot="1">
      <c r="A6" s="29"/>
      <c r="B6" s="29"/>
      <c r="G6" s="25"/>
      <c r="H6" s="25"/>
      <c r="I6" s="25"/>
      <c r="P6" s="934" t="s">
        <v>69</v>
      </c>
      <c r="Q6" s="46" t="s">
        <v>64</v>
      </c>
      <c r="R6" s="374">
        <v>1</v>
      </c>
      <c r="S6" s="380">
        <v>238.84589700000001</v>
      </c>
      <c r="T6" s="380">
        <v>2.3884589699999999E-5</v>
      </c>
      <c r="U6" s="380">
        <v>947.81712000000005</v>
      </c>
      <c r="V6" s="380">
        <v>0.27777777799999998</v>
      </c>
      <c r="W6" s="381">
        <v>2.7777777799999997E-4</v>
      </c>
      <c r="X6" s="380">
        <v>277777.77799999999</v>
      </c>
      <c r="Y6" s="9"/>
      <c r="Z6" s="344">
        <v>2014</v>
      </c>
      <c r="AA6" s="345"/>
      <c r="AB6" s="346">
        <v>1</v>
      </c>
      <c r="AC6" s="347" t="s">
        <v>111</v>
      </c>
      <c r="AD6" s="9"/>
      <c r="AE6" s="9"/>
      <c r="AF6" s="9"/>
      <c r="AG6" s="9"/>
      <c r="AH6" s="9"/>
      <c r="AI6" s="9"/>
      <c r="AJ6" s="961" t="s">
        <v>69</v>
      </c>
      <c r="AK6" s="47" t="s">
        <v>115</v>
      </c>
      <c r="AL6" s="392">
        <v>1</v>
      </c>
      <c r="AM6" s="396">
        <v>0.40468599999999999</v>
      </c>
      <c r="AN6" s="397">
        <v>4.0468564224000001E-4</v>
      </c>
      <c r="AO6" s="395">
        <v>4046.8626697153031</v>
      </c>
      <c r="AP6" s="9"/>
      <c r="AQ6" s="9" t="s">
        <v>421</v>
      </c>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Y6" s="9"/>
      <c r="BZ6" s="9"/>
      <c r="CA6" s="9"/>
      <c r="CB6" s="9"/>
      <c r="CC6" s="9"/>
      <c r="CD6" s="9"/>
      <c r="CE6" s="9"/>
      <c r="CF6" s="9"/>
      <c r="CG6" s="9"/>
      <c r="CH6" s="9"/>
    </row>
    <row r="7" spans="1:86">
      <c r="A7" s="29"/>
      <c r="B7" s="29"/>
      <c r="P7" s="934"/>
      <c r="Q7" s="46" t="s">
        <v>65</v>
      </c>
      <c r="R7" s="380">
        <v>4.1868000000000001E-3</v>
      </c>
      <c r="S7" s="374">
        <v>1</v>
      </c>
      <c r="T7" s="370">
        <v>9.9999999999999995E-8</v>
      </c>
      <c r="U7" s="380">
        <v>3.9683207199999999</v>
      </c>
      <c r="V7" s="380">
        <v>1.163E-3</v>
      </c>
      <c r="W7" s="371">
        <v>1.1629999999999999E-6</v>
      </c>
      <c r="X7" s="373">
        <v>1163</v>
      </c>
      <c r="Y7" s="9"/>
      <c r="Z7" s="33">
        <v>2013</v>
      </c>
      <c r="AA7" s="33"/>
      <c r="AB7" s="343">
        <v>1.02</v>
      </c>
      <c r="AC7" s="9"/>
      <c r="AD7" s="9"/>
      <c r="AE7" s="9"/>
      <c r="AF7" s="9"/>
      <c r="AG7" s="9"/>
      <c r="AH7" s="9"/>
      <c r="AI7" s="9"/>
      <c r="AJ7" s="961"/>
      <c r="AK7" s="47" t="s">
        <v>116</v>
      </c>
      <c r="AL7" s="393">
        <v>2.4710559990831999</v>
      </c>
      <c r="AM7" s="392">
        <v>1</v>
      </c>
      <c r="AN7" s="398">
        <v>1E-3</v>
      </c>
      <c r="AO7" s="395">
        <v>10000</v>
      </c>
      <c r="AP7" s="9"/>
      <c r="AQ7" s="9" t="s">
        <v>422</v>
      </c>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Y7" s="9"/>
      <c r="BZ7" s="9"/>
      <c r="CA7" s="9"/>
      <c r="CB7" s="9"/>
      <c r="CC7" s="9"/>
      <c r="CD7" s="9"/>
      <c r="CE7" s="9"/>
      <c r="CF7" s="9"/>
      <c r="CG7" s="9"/>
      <c r="CH7" s="9"/>
    </row>
    <row r="8" spans="1:86">
      <c r="P8" s="934"/>
      <c r="Q8" s="46" t="s">
        <v>66</v>
      </c>
      <c r="R8" s="373">
        <v>41868</v>
      </c>
      <c r="S8" s="373">
        <v>10000000</v>
      </c>
      <c r="T8" s="374">
        <v>1</v>
      </c>
      <c r="U8" s="384">
        <v>39683207.200000003</v>
      </c>
      <c r="V8" s="373">
        <v>11630</v>
      </c>
      <c r="W8" s="380">
        <v>11.63</v>
      </c>
      <c r="X8" s="373">
        <v>11630000000</v>
      </c>
      <c r="Y8" s="9"/>
      <c r="Z8" s="33">
        <v>2012</v>
      </c>
      <c r="AA8" s="33"/>
      <c r="AB8" s="34">
        <v>1.03</v>
      </c>
      <c r="AC8" s="9"/>
      <c r="AD8" s="9"/>
      <c r="AE8" s="9"/>
      <c r="AF8" s="9"/>
      <c r="AG8" s="9"/>
      <c r="AH8" s="9"/>
      <c r="AI8" s="9"/>
      <c r="AJ8" s="961"/>
      <c r="AK8" s="47" t="s">
        <v>117</v>
      </c>
      <c r="AL8" s="395">
        <v>2471.04392018</v>
      </c>
      <c r="AM8" s="399">
        <v>1000</v>
      </c>
      <c r="AN8" s="392">
        <v>1</v>
      </c>
      <c r="AO8" s="395">
        <v>10000015.437452331</v>
      </c>
      <c r="AP8" s="9"/>
      <c r="AQ8" s="9" t="s">
        <v>423</v>
      </c>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Y8" s="9"/>
      <c r="BZ8" s="9"/>
      <c r="CA8" s="9"/>
      <c r="CB8" s="9"/>
      <c r="CC8" s="9"/>
      <c r="CD8" s="9"/>
      <c r="CE8" s="9"/>
      <c r="CF8" s="9"/>
      <c r="CG8" s="9"/>
      <c r="CH8" s="9"/>
    </row>
    <row r="9" spans="1:86">
      <c r="P9" s="934"/>
      <c r="Q9" s="46" t="s">
        <v>67</v>
      </c>
      <c r="R9" s="380">
        <v>1.0550558499999999E-3</v>
      </c>
      <c r="S9" s="380">
        <v>0.25199576099999998</v>
      </c>
      <c r="T9" s="370">
        <v>2.51995761E-8</v>
      </c>
      <c r="U9" s="374">
        <v>1</v>
      </c>
      <c r="V9" s="382">
        <v>2.9307106999999999E-4</v>
      </c>
      <c r="W9" s="371">
        <v>2.9307106999999998E-7</v>
      </c>
      <c r="X9" s="380">
        <v>293.07106999999996</v>
      </c>
      <c r="Y9" s="9"/>
      <c r="Z9" s="33">
        <v>2011</v>
      </c>
      <c r="AA9" s="33"/>
      <c r="AB9" s="34">
        <v>1.05</v>
      </c>
      <c r="AC9" s="9"/>
      <c r="AD9" s="9"/>
      <c r="AE9" s="9"/>
      <c r="AF9" s="9"/>
      <c r="AG9" s="9"/>
      <c r="AH9" s="9"/>
      <c r="AI9" s="9"/>
      <c r="AJ9" s="961"/>
      <c r="AK9" s="47" t="s">
        <v>279</v>
      </c>
      <c r="AL9" s="400">
        <v>2.4710500000000001E-4</v>
      </c>
      <c r="AM9" s="401">
        <v>9.9999845625715002E-5</v>
      </c>
      <c r="AN9" s="394">
        <v>9.9999845625715006E-8</v>
      </c>
      <c r="AO9" s="392">
        <v>1</v>
      </c>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Y9" s="9"/>
      <c r="BZ9" s="9"/>
      <c r="CA9" s="9"/>
      <c r="CB9" s="9"/>
      <c r="CC9" s="9"/>
      <c r="CD9" s="9"/>
      <c r="CE9" s="9"/>
      <c r="CF9" s="9"/>
      <c r="CG9" s="9"/>
      <c r="CH9" s="9"/>
    </row>
    <row r="10" spans="1:86">
      <c r="P10" s="934"/>
      <c r="Q10" s="46" t="s">
        <v>68</v>
      </c>
      <c r="R10" s="385">
        <v>3.6</v>
      </c>
      <c r="S10" s="380">
        <v>859.84522800000002</v>
      </c>
      <c r="T10" s="380">
        <v>8.5984522799999996E-5</v>
      </c>
      <c r="U10" s="380">
        <v>3412.1416300000001</v>
      </c>
      <c r="V10" s="374">
        <v>1</v>
      </c>
      <c r="W10" s="386">
        <v>1E-3</v>
      </c>
      <c r="X10" s="373">
        <v>1000000</v>
      </c>
      <c r="Y10" s="9"/>
      <c r="Z10" s="33">
        <v>2010</v>
      </c>
      <c r="AA10" s="33"/>
      <c r="AB10" s="34">
        <v>1.0900000000000001</v>
      </c>
      <c r="AC10" s="9"/>
      <c r="AD10" s="9"/>
      <c r="AE10" s="9"/>
      <c r="AF10" s="9"/>
      <c r="AG10" s="9"/>
      <c r="AH10" s="9"/>
      <c r="AI10" s="9"/>
      <c r="AJ10" s="48"/>
      <c r="AK10" s="48"/>
      <c r="AL10" s="48"/>
      <c r="AM10" s="48"/>
      <c r="AN10" s="48"/>
      <c r="AO10" s="48"/>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Y10" s="9"/>
      <c r="BZ10" s="9"/>
      <c r="CA10" s="9"/>
      <c r="CB10" s="9"/>
      <c r="CC10" s="9"/>
      <c r="CD10" s="9"/>
      <c r="CE10" s="9"/>
      <c r="CF10" s="9"/>
      <c r="CG10" s="9"/>
      <c r="CH10" s="9"/>
    </row>
    <row r="11" spans="1:86">
      <c r="P11" s="934"/>
      <c r="Q11" s="12" t="s">
        <v>60</v>
      </c>
      <c r="R11" s="373">
        <v>3600</v>
      </c>
      <c r="S11" s="380">
        <v>859845.228</v>
      </c>
      <c r="T11" s="383">
        <v>8.5984522799999991E-2</v>
      </c>
      <c r="U11" s="380">
        <v>3412141.63</v>
      </c>
      <c r="V11" s="373">
        <v>1000</v>
      </c>
      <c r="W11" s="374">
        <v>1</v>
      </c>
      <c r="X11" s="373">
        <v>1000000000</v>
      </c>
      <c r="Y11" s="9"/>
      <c r="Z11" s="33">
        <v>2009</v>
      </c>
      <c r="AA11" s="33"/>
      <c r="AB11" s="34">
        <v>1.1000000000000001</v>
      </c>
      <c r="AC11" s="9"/>
      <c r="AD11" s="9"/>
      <c r="AE11" s="9"/>
      <c r="AF11" s="9"/>
      <c r="AG11" s="9"/>
      <c r="AH11" s="39"/>
      <c r="AI11" s="9"/>
      <c r="AJ11" s="48"/>
      <c r="AK11" s="48"/>
      <c r="AL11" s="48"/>
      <c r="AM11" s="48"/>
      <c r="AN11" s="48"/>
      <c r="AO11" s="28"/>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Y11" s="9"/>
      <c r="BZ11" s="9"/>
      <c r="CA11" s="9"/>
      <c r="CB11" s="9"/>
      <c r="CC11" s="9"/>
      <c r="CD11" s="9"/>
      <c r="CE11" s="9"/>
      <c r="CF11" s="9"/>
      <c r="CG11" s="9"/>
      <c r="CH11" s="9"/>
    </row>
    <row r="12" spans="1:86">
      <c r="P12" s="934"/>
      <c r="Q12" s="46" t="s">
        <v>73</v>
      </c>
      <c r="R12" s="372">
        <v>3.5999999999999998E-6</v>
      </c>
      <c r="S12" s="383">
        <v>8.5984522799999999E-4</v>
      </c>
      <c r="T12" s="372">
        <v>8.5984522799999997E-11</v>
      </c>
      <c r="U12" s="383">
        <v>3.4121416300000001E-3</v>
      </c>
      <c r="V12" s="372">
        <v>9.9999999999999995E-7</v>
      </c>
      <c r="W12" s="372">
        <v>1.0000000000000001E-9</v>
      </c>
      <c r="X12" s="374">
        <v>1</v>
      </c>
      <c r="Y12" s="9"/>
      <c r="Z12" s="33">
        <v>2008</v>
      </c>
      <c r="AA12" s="33"/>
      <c r="AB12" s="34">
        <v>1.1000000000000001</v>
      </c>
      <c r="AC12" s="9"/>
      <c r="AD12" s="39"/>
      <c r="AE12" s="39"/>
      <c r="AF12" s="39"/>
      <c r="AG12" s="39"/>
      <c r="AH12" s="49"/>
      <c r="AI12" s="9"/>
      <c r="AJ12" s="48"/>
      <c r="AK12" s="48"/>
      <c r="AL12" s="48"/>
      <c r="AM12" s="48"/>
      <c r="AN12" s="48"/>
      <c r="AO12" s="28"/>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Y12" s="9"/>
      <c r="BZ12" s="9"/>
      <c r="CA12" s="9"/>
      <c r="CB12" s="9"/>
      <c r="CC12" s="9"/>
      <c r="CD12" s="9"/>
      <c r="CE12" s="9"/>
      <c r="CF12" s="9"/>
      <c r="CG12" s="9"/>
      <c r="CH12" s="9"/>
    </row>
    <row r="13" spans="1:86">
      <c r="P13" s="2"/>
      <c r="Q13" s="2"/>
      <c r="R13" s="2"/>
      <c r="S13" s="2"/>
      <c r="T13" s="2"/>
      <c r="U13" s="2"/>
      <c r="V13" s="2"/>
      <c r="W13" s="2"/>
      <c r="X13" s="2"/>
      <c r="Y13" s="9"/>
      <c r="Z13" s="33">
        <v>2007</v>
      </c>
      <c r="AA13" s="33"/>
      <c r="AB13" s="34">
        <v>1.1399999999999999</v>
      </c>
      <c r="AC13" s="39"/>
      <c r="AD13" s="49"/>
      <c r="AE13" s="49"/>
      <c r="AF13" s="49"/>
      <c r="AG13" s="49"/>
      <c r="AH13" s="39"/>
      <c r="AI13" s="9"/>
      <c r="AJ13" s="48"/>
      <c r="AK13" s="48"/>
      <c r="AL13" s="48"/>
      <c r="AM13" s="48"/>
      <c r="AN13" s="48"/>
      <c r="AO13" s="28"/>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Y13" s="9"/>
      <c r="BZ13" s="9"/>
      <c r="CA13" s="9"/>
      <c r="CB13" s="9"/>
      <c r="CC13" s="9"/>
      <c r="CD13" s="9"/>
      <c r="CE13" s="9"/>
      <c r="CF13" s="9"/>
      <c r="CG13" s="9"/>
      <c r="CH13" s="9"/>
    </row>
    <row r="14" spans="1:86">
      <c r="P14" s="2"/>
      <c r="Q14" s="51" t="s">
        <v>74</v>
      </c>
      <c r="R14" s="2"/>
      <c r="S14" s="2"/>
      <c r="T14" s="2"/>
      <c r="U14" s="2"/>
      <c r="V14" s="2"/>
      <c r="W14" s="2"/>
      <c r="X14" s="2"/>
      <c r="Y14" s="9"/>
      <c r="Z14" s="33">
        <v>2006</v>
      </c>
      <c r="AA14" s="33"/>
      <c r="AB14" s="34">
        <v>1.17</v>
      </c>
      <c r="AC14" s="49"/>
      <c r="AD14" s="39"/>
      <c r="AE14" s="39"/>
      <c r="AF14" s="39"/>
      <c r="AG14" s="39"/>
      <c r="AH14" s="39"/>
      <c r="AI14" s="9"/>
      <c r="AJ14" s="48"/>
      <c r="AK14" s="44"/>
      <c r="AL14" s="44"/>
      <c r="AM14" s="44"/>
      <c r="AN14" s="44"/>
      <c r="AO14" s="28"/>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Y14" s="9"/>
      <c r="BZ14" s="9"/>
      <c r="CA14" s="9"/>
      <c r="CB14" s="9"/>
      <c r="CC14" s="9"/>
      <c r="CD14" s="9"/>
      <c r="CE14" s="9"/>
      <c r="CF14" s="9"/>
      <c r="CG14" s="9"/>
      <c r="CH14" s="9"/>
    </row>
    <row r="15" spans="1:86">
      <c r="P15" s="2"/>
      <c r="Q15" s="2"/>
      <c r="R15" s="2"/>
      <c r="S15" s="2"/>
      <c r="T15" s="2"/>
      <c r="U15" s="2"/>
      <c r="V15" s="2"/>
      <c r="W15" s="2"/>
      <c r="X15" s="2"/>
      <c r="Y15" s="9"/>
      <c r="Z15" s="33">
        <v>2005</v>
      </c>
      <c r="AA15" s="33"/>
      <c r="AB15" s="34">
        <v>1.21</v>
      </c>
      <c r="AC15" s="50"/>
      <c r="AD15" s="39"/>
      <c r="AE15" s="39"/>
      <c r="AF15" s="39"/>
      <c r="AG15" s="39"/>
      <c r="AH15" s="39"/>
      <c r="AI15" s="9"/>
      <c r="AJ15" s="44"/>
      <c r="AK15" s="52"/>
      <c r="AL15" s="52"/>
      <c r="AM15" s="52"/>
      <c r="AN15" s="52"/>
      <c r="AO15" s="28"/>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Y15" s="9"/>
      <c r="BZ15" s="9"/>
      <c r="CA15" s="9"/>
      <c r="CB15" s="9"/>
      <c r="CC15" s="9"/>
      <c r="CD15" s="9"/>
      <c r="CE15" s="9"/>
      <c r="CF15" s="9"/>
      <c r="CG15" s="9"/>
      <c r="CH15" s="9"/>
    </row>
    <row r="16" spans="1:86" s="23" customFormat="1" ht="18">
      <c r="A16" s="53" t="s">
        <v>286</v>
      </c>
      <c r="B16" s="53"/>
      <c r="C16" s="54"/>
      <c r="D16" s="54"/>
      <c r="E16" s="54"/>
      <c r="F16" s="54"/>
      <c r="G16" s="54"/>
      <c r="H16" s="54"/>
      <c r="I16" s="54"/>
      <c r="J16" s="54"/>
      <c r="K16" s="54"/>
      <c r="L16" s="750"/>
      <c r="M16" s="55"/>
      <c r="N16" s="55"/>
      <c r="O16" s="56"/>
      <c r="P16" s="940" t="s">
        <v>84</v>
      </c>
      <c r="Q16" s="940"/>
      <c r="R16" s="939" t="s">
        <v>63</v>
      </c>
      <c r="S16" s="939"/>
      <c r="T16" s="939"/>
      <c r="U16" s="939"/>
      <c r="V16" s="939"/>
      <c r="W16" s="939"/>
      <c r="X16" s="57"/>
      <c r="Y16" s="9"/>
      <c r="Z16" s="33">
        <v>2004</v>
      </c>
      <c r="AA16" s="33"/>
      <c r="AB16" s="34">
        <v>1.25</v>
      </c>
      <c r="AC16" s="39"/>
      <c r="AD16" s="39"/>
      <c r="AE16" s="39"/>
      <c r="AF16" s="39"/>
      <c r="AG16" s="39"/>
      <c r="AH16" s="39"/>
      <c r="AI16" s="9"/>
      <c r="AJ16" s="952" t="s">
        <v>118</v>
      </c>
      <c r="AK16" s="952"/>
      <c r="AL16" s="960" t="s">
        <v>63</v>
      </c>
      <c r="AM16" s="960"/>
      <c r="AN16" s="960"/>
      <c r="AO16" s="21"/>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22"/>
      <c r="BY16" s="9"/>
      <c r="BZ16" s="9"/>
      <c r="CA16" s="9"/>
      <c r="CB16" s="9"/>
      <c r="CC16" s="9"/>
      <c r="CD16" s="9"/>
      <c r="CE16" s="9"/>
      <c r="CF16" s="9"/>
      <c r="CG16" s="9"/>
      <c r="CH16" s="9"/>
    </row>
    <row r="17" spans="1:86" s="9" customFormat="1">
      <c r="A17" s="58" t="s">
        <v>287</v>
      </c>
      <c r="B17" s="58"/>
      <c r="C17" s="55"/>
      <c r="D17" s="55"/>
      <c r="E17" s="55"/>
      <c r="F17" s="55"/>
      <c r="G17" s="55"/>
      <c r="H17" s="55"/>
      <c r="I17" s="55"/>
      <c r="J17" s="55"/>
      <c r="K17" s="55"/>
      <c r="L17" s="751"/>
      <c r="M17" s="55"/>
      <c r="N17" s="55"/>
      <c r="O17" s="56"/>
      <c r="P17" s="59"/>
      <c r="Q17" s="59"/>
      <c r="R17" s="60" t="s">
        <v>75</v>
      </c>
      <c r="S17" s="60" t="s">
        <v>76</v>
      </c>
      <c r="T17" s="60" t="s">
        <v>77</v>
      </c>
      <c r="U17" s="60" t="s">
        <v>82</v>
      </c>
      <c r="V17" s="60" t="s">
        <v>78</v>
      </c>
      <c r="W17" s="46" t="s">
        <v>278</v>
      </c>
      <c r="X17" s="2"/>
      <c r="Z17" s="33">
        <v>2003</v>
      </c>
      <c r="AA17" s="33"/>
      <c r="AB17" s="34">
        <v>1.29</v>
      </c>
      <c r="AC17" s="39"/>
      <c r="AD17" s="39"/>
      <c r="AE17" s="39"/>
      <c r="AF17" s="39"/>
      <c r="AG17" s="39"/>
      <c r="AH17" s="61"/>
      <c r="AJ17" s="35"/>
      <c r="AK17" s="35"/>
      <c r="AL17" s="36" t="s">
        <v>119</v>
      </c>
      <c r="AM17" s="36" t="s">
        <v>120</v>
      </c>
      <c r="AN17" s="36" t="s">
        <v>121</v>
      </c>
      <c r="AO17" s="28"/>
      <c r="BX17" s="22"/>
    </row>
    <row r="18" spans="1:86" s="39" customFormat="1" ht="14.25" customHeight="1" thickBot="1">
      <c r="J18" s="63"/>
      <c r="K18" s="63"/>
      <c r="L18" s="752"/>
      <c r="M18" s="64"/>
      <c r="N18" s="64"/>
      <c r="O18" s="63"/>
      <c r="P18" s="2"/>
      <c r="Q18" s="38" t="s">
        <v>70</v>
      </c>
      <c r="R18" s="2"/>
      <c r="S18" s="8"/>
      <c r="T18" s="8"/>
      <c r="U18" s="8"/>
      <c r="V18" s="8"/>
      <c r="W18" s="8"/>
      <c r="X18" s="2"/>
      <c r="Z18" s="33">
        <v>2002</v>
      </c>
      <c r="AA18" s="33"/>
      <c r="AB18" s="34">
        <v>1.32</v>
      </c>
      <c r="AE18" s="61"/>
      <c r="AF18" s="61"/>
      <c r="AG18" s="62"/>
      <c r="AH18" s="61"/>
      <c r="AJ18" s="42"/>
      <c r="AK18" s="43" t="s">
        <v>70</v>
      </c>
      <c r="AL18" s="44"/>
      <c r="AM18" s="45"/>
      <c r="AN18" s="45"/>
      <c r="AO18" s="65"/>
      <c r="BX18" s="66"/>
    </row>
    <row r="19" spans="1:86" s="49" customFormat="1" ht="16.5" customHeight="1" thickBot="1">
      <c r="C19" s="67" t="s">
        <v>37</v>
      </c>
      <c r="D19" s="68"/>
      <c r="E19" s="68"/>
      <c r="F19" s="68"/>
      <c r="G19" s="68"/>
      <c r="H19" s="68"/>
      <c r="I19" s="68"/>
      <c r="J19" s="943"/>
      <c r="K19" s="943"/>
      <c r="L19" s="944"/>
      <c r="M19" s="69"/>
      <c r="N19" s="69"/>
      <c r="P19" s="941" t="s">
        <v>69</v>
      </c>
      <c r="Q19" s="46" t="s">
        <v>79</v>
      </c>
      <c r="R19" s="377">
        <v>1</v>
      </c>
      <c r="S19" s="378">
        <v>0.83267418500000001</v>
      </c>
      <c r="T19" s="378">
        <v>2.3809523799999999E-2</v>
      </c>
      <c r="U19" s="378">
        <v>0.13368055600000001</v>
      </c>
      <c r="V19" s="378">
        <v>3.78541178</v>
      </c>
      <c r="W19" s="378">
        <v>3.7854117800000002E-3</v>
      </c>
      <c r="X19" s="2"/>
      <c r="Y19" s="39"/>
      <c r="Z19" s="33">
        <v>2001</v>
      </c>
      <c r="AA19" s="33"/>
      <c r="AB19" s="34">
        <v>1.34</v>
      </c>
      <c r="AC19" s="39"/>
      <c r="AD19" s="39"/>
      <c r="AE19" s="61"/>
      <c r="AF19" s="61"/>
      <c r="AG19" s="62"/>
      <c r="AH19" s="39"/>
      <c r="AJ19" s="961" t="s">
        <v>69</v>
      </c>
      <c r="AK19" s="36" t="s">
        <v>119</v>
      </c>
      <c r="AL19" s="392">
        <v>1</v>
      </c>
      <c r="AM19" s="393">
        <v>0.01</v>
      </c>
      <c r="AN19" s="394">
        <v>1E-8</v>
      </c>
      <c r="AO19" s="70"/>
      <c r="BX19" s="71"/>
    </row>
    <row r="20" spans="1:86" s="39" customFormat="1" ht="15" customHeight="1">
      <c r="A20" s="39">
        <v>1</v>
      </c>
      <c r="C20" s="72" t="str">
        <f ca="1">HYPERLINK("#"&amp;"'"&amp;A$1&amp;"'!"&amp;CELL("address",C47),C47)</f>
        <v>Current Adoption</v>
      </c>
      <c r="D20" s="73"/>
      <c r="E20" s="73"/>
      <c r="F20" s="73"/>
      <c r="G20" s="74"/>
      <c r="H20" s="75">
        <v>20</v>
      </c>
      <c r="I20" s="72" t="str">
        <f ca="1">HYPERLINK("#"&amp;"'"&amp;A$1&amp;"'!VariableSolutionIndirectCO2",VariableSolutionIndirectCO2)</f>
        <v>Indirect CO2 Emissions per SOLUTION Implementation Unit (Select on Advanced Controls)</v>
      </c>
      <c r="J20" s="74"/>
      <c r="K20" s="76"/>
      <c r="L20" s="753"/>
      <c r="M20" s="69"/>
      <c r="N20" s="69"/>
      <c r="P20" s="941"/>
      <c r="Q20" s="46" t="s">
        <v>80</v>
      </c>
      <c r="R20" s="378">
        <v>1.2009499299999999</v>
      </c>
      <c r="S20" s="377">
        <v>1</v>
      </c>
      <c r="T20" s="378">
        <v>2.8594045799999999E-2</v>
      </c>
      <c r="U20" s="378">
        <v>0.16054365300000001</v>
      </c>
      <c r="V20" s="378">
        <v>4.5460900000000004</v>
      </c>
      <c r="W20" s="378">
        <v>4.54609E-3</v>
      </c>
      <c r="X20" s="2"/>
      <c r="Z20" s="33">
        <v>2000</v>
      </c>
      <c r="AA20" s="33"/>
      <c r="AB20" s="34">
        <v>1.37</v>
      </c>
      <c r="AJ20" s="961"/>
      <c r="AK20" s="36" t="s">
        <v>120</v>
      </c>
      <c r="AL20" s="395">
        <v>100</v>
      </c>
      <c r="AM20" s="392">
        <v>1</v>
      </c>
      <c r="AN20" s="394">
        <v>9.9999999999999995E-7</v>
      </c>
      <c r="AO20" s="65"/>
      <c r="BX20" s="66"/>
    </row>
    <row r="21" spans="1:86" s="39" customFormat="1">
      <c r="A21" s="39">
        <v>2</v>
      </c>
      <c r="C21" s="78" t="str">
        <f ca="1">HYPERLINK("#"&amp;"'"&amp;A$1&amp;"'!VariableConventionalFirstCost",VariableConventionalFirstCost)</f>
        <v>CONVENTIONAL First Cost per Implementation Unit for replaced practices/technologies</v>
      </c>
      <c r="D21" s="79"/>
      <c r="E21" s="79"/>
      <c r="F21" s="79"/>
      <c r="G21" s="61"/>
      <c r="H21" s="80">
        <v>21</v>
      </c>
      <c r="I21" s="78" t="e">
        <f ca="1">HYPERLINK("#"&amp;"'"&amp;A$1&amp;"'!VariableCH4Reduced",VariableCH4Reduced)</f>
        <v>#REF!</v>
      </c>
      <c r="J21" s="61"/>
      <c r="K21" s="81"/>
      <c r="L21" s="754"/>
      <c r="M21" s="69"/>
      <c r="N21" s="69"/>
      <c r="P21" s="941"/>
      <c r="Q21" s="46" t="s">
        <v>81</v>
      </c>
      <c r="R21" s="375">
        <v>42</v>
      </c>
      <c r="S21" s="378">
        <v>34.972315799999997</v>
      </c>
      <c r="T21" s="377">
        <v>1</v>
      </c>
      <c r="U21" s="378">
        <v>5.6145833300000003</v>
      </c>
      <c r="V21" s="378">
        <v>158.98729499999999</v>
      </c>
      <c r="W21" s="378">
        <v>0.158987295</v>
      </c>
      <c r="X21" s="2"/>
      <c r="Z21" s="77" t="s">
        <v>110</v>
      </c>
      <c r="AJ21" s="961"/>
      <c r="AK21" s="36" t="s">
        <v>121</v>
      </c>
      <c r="AL21" s="395">
        <v>100000000</v>
      </c>
      <c r="AM21" s="395">
        <v>1000000</v>
      </c>
      <c r="AN21" s="392">
        <v>1</v>
      </c>
      <c r="AO21" s="65"/>
      <c r="BX21" s="66"/>
    </row>
    <row r="22" spans="1:86" s="39" customFormat="1">
      <c r="A22" s="39">
        <v>3</v>
      </c>
      <c r="C22" s="78" t="str">
        <f ca="1">HYPERLINK("#"&amp;"'"&amp;A$1&amp;"'!VariableSolutionFirstCost",VariableSolutionFirstCost)</f>
        <v>SOLUTION First Cost per Implementation Unit</v>
      </c>
      <c r="D22" s="79"/>
      <c r="E22" s="79"/>
      <c r="F22" s="79"/>
      <c r="G22" s="61"/>
      <c r="H22" s="80">
        <v>22</v>
      </c>
      <c r="I22" s="78" t="e">
        <f ca="1">HYPERLINK("#"&amp;"'"&amp;A$1&amp;"'!Variable20",Variable20)</f>
        <v>#REF!</v>
      </c>
      <c r="J22" s="61"/>
      <c r="K22" s="81"/>
      <c r="L22" s="755"/>
      <c r="M22" s="69"/>
      <c r="N22" s="69"/>
      <c r="P22" s="941"/>
      <c r="Q22" s="46" t="s">
        <v>82</v>
      </c>
      <c r="R22" s="378">
        <v>7.4805194799999999</v>
      </c>
      <c r="S22" s="378">
        <v>6.22883546</v>
      </c>
      <c r="T22" s="378">
        <v>0.178107607</v>
      </c>
      <c r="U22" s="377">
        <v>1</v>
      </c>
      <c r="V22" s="378">
        <v>28.316846600000002</v>
      </c>
      <c r="W22" s="378">
        <v>2.8316846600000001E-2</v>
      </c>
      <c r="X22" s="2"/>
      <c r="Y22" s="2"/>
      <c r="Z22" s="2"/>
      <c r="AA22" s="2"/>
      <c r="AB22" s="2"/>
      <c r="AC22" s="2"/>
      <c r="AD22" s="83"/>
      <c r="AE22" s="2"/>
      <c r="AF22" s="2"/>
      <c r="AG22" s="2"/>
      <c r="AH22" s="2"/>
      <c r="AJ22" s="961"/>
      <c r="AK22" s="48"/>
      <c r="AL22" s="48"/>
      <c r="AM22" s="48"/>
      <c r="AN22" s="48"/>
      <c r="AO22" s="65"/>
      <c r="BX22" s="66"/>
    </row>
    <row r="23" spans="1:86" s="39" customFormat="1">
      <c r="A23" s="39">
        <v>4</v>
      </c>
      <c r="C23" s="78" t="str">
        <f ca="1">HYPERLINK("#"&amp;"'"&amp;A$1&amp;"'!VariableConventionalLifetime",VariableConventionalLifetime)</f>
        <v>Lifetime Capacity - CONVENTIONAL</v>
      </c>
      <c r="D23" s="79"/>
      <c r="E23" s="79"/>
      <c r="F23" s="79"/>
      <c r="G23" s="61"/>
      <c r="H23" s="80">
        <v>23</v>
      </c>
      <c r="I23" s="78" t="str">
        <f ca="1">HYPERLINK("#"&amp;"'"&amp;A$1&amp;"'!"&amp;CELL("address",C1012),C1012)</f>
        <v>2005-2014 Average CONVENTIONAL Fuel Price per functional unit</v>
      </c>
      <c r="J23" s="61"/>
      <c r="K23" s="81"/>
      <c r="L23" s="755"/>
      <c r="M23" s="69"/>
      <c r="N23" s="69"/>
      <c r="P23" s="941"/>
      <c r="Q23" s="46" t="s">
        <v>83</v>
      </c>
      <c r="R23" s="378">
        <v>0.26417205199999999</v>
      </c>
      <c r="S23" s="378">
        <v>0.21996924800000001</v>
      </c>
      <c r="T23" s="378">
        <v>6.2898107700000002E-3</v>
      </c>
      <c r="U23" s="378">
        <v>3.5314666699999997E-2</v>
      </c>
      <c r="V23" s="377">
        <v>1</v>
      </c>
      <c r="W23" s="378">
        <v>1E-3</v>
      </c>
      <c r="X23" s="84"/>
      <c r="Y23" s="2"/>
      <c r="Z23" s="11"/>
      <c r="AA23" s="85"/>
      <c r="AB23" s="61"/>
      <c r="AC23" s="61"/>
      <c r="AD23" s="83"/>
      <c r="AE23" s="2"/>
      <c r="AF23" s="2"/>
      <c r="AG23" s="2"/>
      <c r="AH23" s="2"/>
      <c r="AJ23" s="44"/>
      <c r="AK23" s="44"/>
      <c r="AL23" s="44"/>
      <c r="AM23" s="44"/>
      <c r="AN23" s="44"/>
      <c r="AO23" s="65"/>
      <c r="BX23" s="66"/>
    </row>
    <row r="24" spans="1:86" s="39" customFormat="1">
      <c r="A24" s="39">
        <v>5</v>
      </c>
      <c r="C24" s="78" t="str">
        <f ca="1">HYPERLINK("#"&amp;"'"&amp;A$1&amp;"'!VariableSolutionLifetime",VariableSolutionLifetime)</f>
        <v>Lifetime Capacity - SOLUTION</v>
      </c>
      <c r="D24" s="79"/>
      <c r="E24" s="79"/>
      <c r="F24" s="79"/>
      <c r="G24" s="61"/>
      <c r="H24" s="80">
        <v>24</v>
      </c>
      <c r="I24" s="78" t="str">
        <f ca="1">HYPERLINK("#"&amp;"'"&amp;A$1&amp;"'!"&amp;CELL("address",C1048),C1048)</f>
        <v xml:space="preserve">Weighted Average CONVENTIONAL Plant Efficiency </v>
      </c>
      <c r="J24" s="61"/>
      <c r="K24" s="81"/>
      <c r="L24" s="755"/>
      <c r="M24" s="69"/>
      <c r="N24" s="69"/>
      <c r="P24" s="941"/>
      <c r="Q24" s="46" t="s">
        <v>278</v>
      </c>
      <c r="R24" s="379">
        <v>264.17205200000001</v>
      </c>
      <c r="S24" s="379">
        <v>219.96924799999999</v>
      </c>
      <c r="T24" s="379">
        <v>6.2898107699999999</v>
      </c>
      <c r="U24" s="379">
        <v>35.314666699999997</v>
      </c>
      <c r="V24" s="375">
        <v>1000</v>
      </c>
      <c r="W24" s="376">
        <v>1</v>
      </c>
      <c r="Y24" s="2"/>
      <c r="Z24" s="11"/>
      <c r="AA24" s="86"/>
      <c r="AB24" s="87"/>
      <c r="AC24" s="61"/>
      <c r="AD24" s="83"/>
      <c r="AE24" s="2"/>
      <c r="AF24" s="2"/>
      <c r="AG24" s="2"/>
      <c r="AH24" s="2"/>
      <c r="AJ24" s="44"/>
      <c r="AK24" s="44"/>
      <c r="AL24" s="44"/>
      <c r="AM24" s="44"/>
      <c r="AN24" s="88"/>
      <c r="AO24" s="89"/>
      <c r="BX24" s="66"/>
    </row>
    <row r="25" spans="1:86" s="39" customFormat="1">
      <c r="A25" s="39">
        <v>6</v>
      </c>
      <c r="C25" s="78" t="str">
        <f ca="1">HYPERLINK("#"&amp;"'"&amp;A$1&amp;"'!VariableConventionalAnnualCapacity",VariableConventionalAnnualCapacity)</f>
        <v>Average Annual Use - CONVENTIONAL</v>
      </c>
      <c r="D25" s="79"/>
      <c r="E25" s="79"/>
      <c r="F25" s="79"/>
      <c r="G25" s="61"/>
      <c r="H25" s="80">
        <v>25</v>
      </c>
      <c r="I25" s="78" t="str">
        <f ca="1">HYPERLINK("#"&amp;"'"&amp;A$1&amp;"'!"&amp;CELL("address",C1082),C1082)</f>
        <v>Coal Plant Efficiency</v>
      </c>
      <c r="J25" s="61"/>
      <c r="K25" s="81"/>
      <c r="L25" s="755"/>
      <c r="M25" s="69"/>
      <c r="N25" s="69"/>
      <c r="Q25" s="51" t="s">
        <v>74</v>
      </c>
      <c r="Y25" s="2"/>
      <c r="Z25" s="11"/>
      <c r="AA25" s="90"/>
      <c r="AB25" s="91"/>
      <c r="AC25" s="61"/>
      <c r="AD25" s="83"/>
      <c r="AE25" s="2"/>
      <c r="AF25" s="2"/>
      <c r="AG25" s="2"/>
      <c r="AH25" s="2"/>
      <c r="AI25" s="50"/>
      <c r="AO25" s="89"/>
      <c r="BX25" s="66"/>
    </row>
    <row r="26" spans="1:86" s="39" customFormat="1" ht="13.5" customHeight="1">
      <c r="A26" s="39">
        <v>7</v>
      </c>
      <c r="C26" s="78" t="str">
        <f ca="1">HYPERLINK("#"&amp;"'"&amp;A$1&amp;"'!VariableSolutionAnnualCapacity",VariableSolutionAnnualCapacity)</f>
        <v>Average Annual Use - SOLUTION</v>
      </c>
      <c r="D26" s="79"/>
      <c r="E26" s="79"/>
      <c r="F26" s="79"/>
      <c r="G26" s="61"/>
      <c r="H26" s="80">
        <v>26</v>
      </c>
      <c r="I26" s="78" t="str">
        <f ca="1">HYPERLINK("#"&amp;"'"&amp;A$1&amp;"'!"&amp;CELL("address",C1116),C1116)</f>
        <v>Natural Gas Plant Efficiency</v>
      </c>
      <c r="J26" s="61"/>
      <c r="K26" s="81"/>
      <c r="L26" s="755"/>
      <c r="M26" s="69"/>
      <c r="N26" s="69"/>
      <c r="Y26" s="2"/>
      <c r="Z26" s="11"/>
      <c r="AA26" s="92"/>
      <c r="AB26" s="87"/>
      <c r="AC26" s="61"/>
      <c r="AD26" s="83"/>
      <c r="AE26" s="2"/>
      <c r="AF26" s="2"/>
      <c r="AG26" s="2"/>
      <c r="AH26" s="2"/>
      <c r="AO26" s="65"/>
      <c r="BX26" s="66"/>
    </row>
    <row r="27" spans="1:86" s="39" customFormat="1" ht="13.5" customHeight="1">
      <c r="A27" s="39">
        <v>8</v>
      </c>
      <c r="C27" s="78" t="str">
        <f ca="1">HYPERLINK("#"&amp;"'"&amp;A$1&amp;"'!VariableConventionalOperatingCost",VariableConventionalOperatingCost)</f>
        <v>CONVENTIONAL Variable Operating Cost (VOM) per Functional Unit</v>
      </c>
      <c r="D27" s="79"/>
      <c r="E27" s="79"/>
      <c r="F27" s="79"/>
      <c r="G27" s="61"/>
      <c r="H27" s="80">
        <v>27</v>
      </c>
      <c r="I27" s="78" t="str">
        <f ca="1">HYPERLINK("#"&amp;"'"&amp;A$1&amp;"'!"&amp;CELL("address",C1150),C1150)</f>
        <v>Oil Plant Efficiency</v>
      </c>
      <c r="J27" s="61"/>
      <c r="K27" s="81"/>
      <c r="L27" s="755"/>
      <c r="M27" s="69"/>
      <c r="N27" s="69"/>
      <c r="Y27" s="2"/>
      <c r="Z27" s="11"/>
      <c r="AA27" s="93"/>
      <c r="AB27" s="94"/>
      <c r="AC27" s="61"/>
      <c r="AD27" s="83"/>
      <c r="AE27" s="2"/>
      <c r="AF27" s="2"/>
      <c r="AG27" s="2"/>
      <c r="AH27" s="2"/>
      <c r="AO27" s="65"/>
      <c r="BX27" s="66"/>
    </row>
    <row r="28" spans="1:86" s="39" customFormat="1">
      <c r="A28" s="39">
        <v>9</v>
      </c>
      <c r="C28" s="78" t="str">
        <f ca="1">HYPERLINK("#"&amp;"'"&amp;A$1&amp;"'!VariableSolutionOperatingCost",VariableSolutionOperatingCost)</f>
        <v xml:space="preserve">SOLUTION Variable Operating Cost (VOM) per Functional Unit </v>
      </c>
      <c r="D28" s="79"/>
      <c r="E28" s="79"/>
      <c r="F28" s="79"/>
      <c r="G28" s="61"/>
      <c r="H28" s="80">
        <v>28</v>
      </c>
      <c r="I28" s="78" t="str">
        <f ca="1">HYPERLINK("#"&amp;"'"&amp;A$1&amp;"'!"&amp;CELL("address",C1190),C1190)</f>
        <v>VARIABLE</v>
      </c>
      <c r="J28" s="61"/>
      <c r="K28" s="61"/>
      <c r="L28" s="754"/>
      <c r="M28" s="81"/>
      <c r="N28" s="81"/>
      <c r="P28" s="936" t="s">
        <v>92</v>
      </c>
      <c r="Q28" s="936"/>
      <c r="R28" s="937" t="s">
        <v>63</v>
      </c>
      <c r="S28" s="937"/>
      <c r="T28" s="937"/>
      <c r="U28" s="95"/>
      <c r="V28" s="95"/>
      <c r="W28" s="66"/>
      <c r="X28" s="66"/>
      <c r="Y28" s="2"/>
      <c r="Z28" s="27" t="s">
        <v>105</v>
      </c>
      <c r="AA28" s="96"/>
      <c r="AB28" s="97" t="s">
        <v>106</v>
      </c>
      <c r="AC28" s="98"/>
      <c r="AD28" s="99"/>
      <c r="AE28" s="57"/>
      <c r="AF28" s="57"/>
      <c r="AG28" s="57"/>
      <c r="AH28" s="57"/>
      <c r="AJ28" s="952" t="s">
        <v>122</v>
      </c>
      <c r="AK28" s="952"/>
      <c r="AL28" s="952"/>
      <c r="AM28" s="952"/>
      <c r="AN28" s="952"/>
      <c r="AO28" s="65"/>
      <c r="BX28" s="66"/>
    </row>
    <row r="29" spans="1:86" s="2" customFormat="1">
      <c r="A29" s="39">
        <v>10</v>
      </c>
      <c r="C29" s="78" t="str">
        <f ca="1">HYPERLINK("#"&amp;"'"&amp;A$1&amp;"'!VariableConventionalDisposal",VariableConventionalDisposal)</f>
        <v>CONVENTIONAL Fixed Operating Cost (FOM)</v>
      </c>
      <c r="D29" s="83"/>
      <c r="E29" s="83"/>
      <c r="F29" s="83"/>
      <c r="G29" s="83"/>
      <c r="H29" s="80">
        <v>29</v>
      </c>
      <c r="I29" s="78" t="str">
        <f ca="1">HYPERLINK("#"&amp;"'"&amp;A$1&amp;"'!"&amp;CELL("address",C1226),C1226)</f>
        <v>Percentage of Solar Photovoltaic Generation from Utility Scale</v>
      </c>
      <c r="J29" s="83"/>
      <c r="K29" s="83"/>
      <c r="L29" s="756"/>
      <c r="P29" s="40"/>
      <c r="Q29" s="40"/>
      <c r="R29" s="31" t="s">
        <v>90</v>
      </c>
      <c r="S29" s="31" t="s">
        <v>86</v>
      </c>
      <c r="T29" s="31" t="s">
        <v>87</v>
      </c>
      <c r="W29" s="8"/>
      <c r="X29" s="8"/>
      <c r="Z29" s="100" t="s">
        <v>107</v>
      </c>
      <c r="AA29" s="11"/>
      <c r="AB29" s="101"/>
      <c r="AC29" s="101"/>
      <c r="AD29" s="83"/>
      <c r="AJ29" s="102"/>
      <c r="AK29" s="103"/>
      <c r="AL29" s="104"/>
      <c r="AM29" s="104"/>
      <c r="AN29" s="105"/>
      <c r="AO29" s="106"/>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57"/>
      <c r="BY29" s="3"/>
      <c r="BZ29" s="3"/>
      <c r="CA29" s="3"/>
      <c r="CB29" s="3"/>
      <c r="CC29" s="3"/>
      <c r="CD29" s="3"/>
      <c r="CE29" s="3"/>
      <c r="CF29" s="3"/>
      <c r="CG29" s="3"/>
      <c r="CH29" s="3"/>
    </row>
    <row r="30" spans="1:86" s="2" customFormat="1">
      <c r="A30" s="39">
        <v>11</v>
      </c>
      <c r="C30" s="78" t="str">
        <f ca="1">HYPERLINK("#"&amp;"'"&amp;A$1&amp;"'!VariableSolutionDisposal",VariableSolutionDisposal)</f>
        <v>SOLUTION Fixed Operating Cost (FOM)</v>
      </c>
      <c r="D30" s="83"/>
      <c r="E30" s="83"/>
      <c r="F30" s="83"/>
      <c r="G30" s="83"/>
      <c r="H30" s="80">
        <v>30</v>
      </c>
      <c r="I30" s="78" t="str">
        <f ca="1">HYPERLINK("#"&amp;"'"&amp;A$1&amp;"'!"&amp;CELL("address",C1262),C1262)</f>
        <v>Solar PV Module Learning Rate</v>
      </c>
      <c r="J30" s="83"/>
      <c r="K30" s="83"/>
      <c r="L30" s="756"/>
      <c r="P30" s="40"/>
      <c r="Q30" s="38" t="s">
        <v>70</v>
      </c>
      <c r="R30" s="40"/>
      <c r="S30" s="40"/>
      <c r="T30" s="40"/>
      <c r="W30" s="8"/>
      <c r="X30" s="8"/>
      <c r="AJ30" s="107" t="s">
        <v>123</v>
      </c>
      <c r="AK30" s="108"/>
      <c r="AL30" s="109"/>
      <c r="AM30" s="110" t="s">
        <v>124</v>
      </c>
      <c r="AN30" s="105"/>
      <c r="AO30" s="106"/>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57"/>
      <c r="BY30" s="3"/>
      <c r="BZ30" s="3"/>
      <c r="CA30" s="3"/>
      <c r="CB30" s="3"/>
      <c r="CC30" s="3"/>
      <c r="CD30" s="3"/>
      <c r="CE30" s="3"/>
      <c r="CF30" s="3"/>
      <c r="CG30" s="3"/>
      <c r="CH30" s="3"/>
    </row>
    <row r="31" spans="1:86" s="2" customFormat="1">
      <c r="A31" s="39">
        <v>12</v>
      </c>
      <c r="C31" s="78" t="str">
        <f ca="1">HYPERLINK("#"&amp;"'"&amp;A$1&amp;"'!VariableAnnualEnergyConv",VariableAnnualEnergyConv)</f>
        <v>Electricity Consumed per Functional Unit - CONVENTIONAL</v>
      </c>
      <c r="D31" s="83"/>
      <c r="E31" s="83"/>
      <c r="F31" s="83"/>
      <c r="G31" s="83"/>
      <c r="H31" s="80">
        <v>31</v>
      </c>
      <c r="I31" s="78" t="str">
        <f ca="1">HYPERLINK("#"&amp;"'"&amp;A$1&amp;"'!"&amp;CELL("address",C1297),C1297)</f>
        <v>Utility Scale PV BOS Learning Rate</v>
      </c>
      <c r="J31" s="83"/>
      <c r="K31" s="83"/>
      <c r="L31" s="756"/>
      <c r="P31" s="934" t="s">
        <v>69</v>
      </c>
      <c r="Q31" s="12" t="s">
        <v>91</v>
      </c>
      <c r="R31" s="387">
        <v>1</v>
      </c>
      <c r="S31" s="388">
        <v>1E-3</v>
      </c>
      <c r="T31" s="388">
        <v>9.9999999999999995E-7</v>
      </c>
      <c r="W31" s="8"/>
      <c r="X31" s="8"/>
      <c r="AJ31" s="111" t="s">
        <v>125</v>
      </c>
      <c r="AK31" s="112"/>
      <c r="AL31" s="113"/>
      <c r="AM31" s="110" t="s">
        <v>126</v>
      </c>
      <c r="AN31" s="105"/>
      <c r="AO31" s="106"/>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57"/>
      <c r="BY31" s="3"/>
      <c r="BZ31" s="3"/>
      <c r="CA31" s="3"/>
      <c r="CB31" s="3"/>
      <c r="CC31" s="3"/>
      <c r="CD31" s="3"/>
      <c r="CE31" s="3"/>
      <c r="CF31" s="3"/>
      <c r="CG31" s="3"/>
      <c r="CH31" s="3"/>
    </row>
    <row r="32" spans="1:86" s="2" customFormat="1">
      <c r="A32" s="39">
        <v>13</v>
      </c>
      <c r="C32" s="78" t="str">
        <f ca="1">HYPERLINK("#"&amp;"'"&amp;A$1&amp;"'!VariableAnnualEnergyReduced",VariableAnnualEnergyReduced)</f>
        <v>Energy Efficiency Factor - SOLUTION</v>
      </c>
      <c r="D32" s="83"/>
      <c r="E32" s="83"/>
      <c r="F32" s="83"/>
      <c r="G32" s="83"/>
      <c r="H32" s="80">
        <v>32</v>
      </c>
      <c r="I32" s="78" t="str">
        <f ca="1">HYPERLINK("#"&amp;"'"&amp;A$1&amp;"'!"&amp;CELL("address",C1331),C1331)</f>
        <v>Percentage of PV System Installed Costs from Module</v>
      </c>
      <c r="J32" s="83"/>
      <c r="K32" s="83"/>
      <c r="L32" s="756"/>
      <c r="P32" s="934"/>
      <c r="Q32" s="46" t="s">
        <v>88</v>
      </c>
      <c r="R32" s="389">
        <v>1000</v>
      </c>
      <c r="S32" s="387">
        <v>1</v>
      </c>
      <c r="T32" s="390">
        <v>1E-3</v>
      </c>
      <c r="W32" s="8"/>
      <c r="X32" s="8"/>
      <c r="AJ32" s="111" t="s">
        <v>127</v>
      </c>
      <c r="AK32" s="112"/>
      <c r="AL32" s="113"/>
      <c r="AM32" s="110" t="s">
        <v>128</v>
      </c>
      <c r="AN32" s="105"/>
      <c r="AO32" s="57"/>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57"/>
      <c r="BY32" s="3"/>
      <c r="BZ32" s="3"/>
      <c r="CA32" s="3"/>
      <c r="CB32" s="3"/>
      <c r="CC32" s="3"/>
      <c r="CD32" s="3"/>
      <c r="CE32" s="3"/>
      <c r="CF32" s="3"/>
      <c r="CG32" s="3"/>
      <c r="CH32" s="3"/>
    </row>
    <row r="33" spans="1:86" s="2" customFormat="1">
      <c r="A33" s="39">
        <v>14</v>
      </c>
      <c r="C33" s="78" t="str">
        <f ca="1">HYPERLINK("#"&amp;"'"&amp;A$1&amp;"'!Variable30",Variable30)</f>
        <v>Total Energy Used per SOLUTION functional unit</v>
      </c>
      <c r="D33" s="83"/>
      <c r="E33" s="83"/>
      <c r="F33" s="83"/>
      <c r="G33" s="83"/>
      <c r="H33" s="80">
        <v>33</v>
      </c>
      <c r="I33" s="78" t="str">
        <f ca="1">HYPERLINK("#"&amp;"'"&amp;A$1&amp;"'!"&amp;CELL("address",C1369),C1369)</f>
        <v>Carbon abatement cost comparison</v>
      </c>
      <c r="J33" s="83"/>
      <c r="K33" s="83"/>
      <c r="L33" s="756"/>
      <c r="P33" s="934"/>
      <c r="Q33" s="46" t="s">
        <v>89</v>
      </c>
      <c r="R33" s="389">
        <v>1000000</v>
      </c>
      <c r="S33" s="389">
        <v>1000</v>
      </c>
      <c r="T33" s="387">
        <v>1</v>
      </c>
      <c r="W33" s="8"/>
      <c r="X33" s="8"/>
      <c r="AJ33" s="111" t="s">
        <v>127</v>
      </c>
      <c r="AK33" s="112"/>
      <c r="AL33" s="113"/>
      <c r="AM33" s="110" t="s">
        <v>129</v>
      </c>
      <c r="AN33" s="105"/>
      <c r="AO33" s="57"/>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57"/>
      <c r="BY33" s="3"/>
      <c r="BZ33" s="3"/>
      <c r="CA33" s="3"/>
      <c r="CB33" s="3"/>
      <c r="CC33" s="3"/>
      <c r="CD33" s="3"/>
      <c r="CE33" s="3"/>
      <c r="CF33" s="3"/>
      <c r="CG33" s="3"/>
      <c r="CH33" s="3"/>
    </row>
    <row r="34" spans="1:86" s="2" customFormat="1">
      <c r="A34" s="39">
        <v>15</v>
      </c>
      <c r="C34" s="78" t="str">
        <f ca="1">HYPERLINK("#"&amp;"'"&amp;A$1&amp;"'!VariableFuelConsumed",VariableFuelConsumed)</f>
        <v>Fuel Consumed per CONVENTIONAL Functional Unit</v>
      </c>
      <c r="D34" s="83"/>
      <c r="E34" s="83"/>
      <c r="F34" s="83"/>
      <c r="G34" s="83"/>
      <c r="H34" s="80">
        <v>34</v>
      </c>
      <c r="I34" s="78" t="str">
        <f ca="1">HYPERLINK("#"&amp;"'"&amp;A$1&amp;"'!"&amp;CELL("address",C1405),C1405)</f>
        <v>VARIABLE</v>
      </c>
      <c r="J34" s="83"/>
      <c r="K34" s="83"/>
      <c r="L34" s="756"/>
      <c r="P34" s="8"/>
      <c r="Q34" s="8"/>
      <c r="R34" s="8"/>
      <c r="S34" s="8"/>
      <c r="T34" s="8"/>
      <c r="U34" s="8"/>
      <c r="V34" s="8"/>
      <c r="W34" s="8"/>
      <c r="X34" s="8"/>
      <c r="AN34" s="105"/>
      <c r="AO34" s="57"/>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57"/>
      <c r="BY34" s="3"/>
      <c r="BZ34" s="3"/>
      <c r="CA34" s="3"/>
      <c r="CB34" s="3"/>
      <c r="CC34" s="3"/>
      <c r="CD34" s="3"/>
      <c r="CE34" s="3"/>
      <c r="CF34" s="3"/>
      <c r="CG34" s="3"/>
      <c r="CH34" s="3"/>
    </row>
    <row r="35" spans="1:86" s="2" customFormat="1">
      <c r="A35" s="39">
        <v>16</v>
      </c>
      <c r="C35" s="78" t="str">
        <f ca="1">HYPERLINK("#"&amp;"'"&amp;A$1&amp;"'!Variable19",Variable19)</f>
        <v>Fuel Efficiency Factor - SOLUTION</v>
      </c>
      <c r="D35" s="83"/>
      <c r="E35" s="83"/>
      <c r="F35" s="83"/>
      <c r="G35" s="83"/>
      <c r="H35" s="80">
        <v>35</v>
      </c>
      <c r="I35" s="78" t="str">
        <f ca="1">HYPERLINK("#"&amp;"'"&amp;A$1&amp;"'!"&amp;CELL("address",C1440),C1440)</f>
        <v>VARIABLE</v>
      </c>
      <c r="J35" s="83"/>
      <c r="K35" s="83"/>
      <c r="L35" s="756"/>
      <c r="P35" s="936" t="s">
        <v>93</v>
      </c>
      <c r="Q35" s="936"/>
      <c r="R35" s="937" t="s">
        <v>63</v>
      </c>
      <c r="S35" s="937"/>
      <c r="T35" s="938"/>
      <c r="U35" s="57"/>
      <c r="V35" s="57"/>
      <c r="W35" s="57"/>
      <c r="X35" s="57"/>
      <c r="Z35" s="114" t="s">
        <v>144</v>
      </c>
      <c r="AA35" s="57"/>
      <c r="AB35" s="57"/>
      <c r="AC35" s="57"/>
      <c r="AD35" s="57"/>
      <c r="AE35" s="57"/>
      <c r="AF35" s="57"/>
      <c r="AG35" s="57"/>
      <c r="AH35" s="57"/>
      <c r="AJ35" s="952" t="s">
        <v>236</v>
      </c>
      <c r="AK35" s="952"/>
      <c r="AL35" s="952"/>
      <c r="AM35" s="952"/>
      <c r="AN35" s="952"/>
      <c r="AO35" s="57"/>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57"/>
      <c r="BY35" s="3"/>
      <c r="BZ35" s="3"/>
      <c r="CA35" s="3"/>
      <c r="CB35" s="3"/>
      <c r="CC35" s="3"/>
      <c r="CD35" s="3"/>
      <c r="CE35" s="3"/>
      <c r="CF35" s="3"/>
      <c r="CG35" s="3"/>
      <c r="CH35" s="3"/>
    </row>
    <row r="36" spans="1:86" s="2" customFormat="1">
      <c r="A36" s="39">
        <v>17</v>
      </c>
      <c r="C36" s="78" t="str">
        <f ca="1">HYPERLINK("#"&amp;"'"&amp;A$1&amp;"'!VariableConventionalDirectEmissions",VariableConventionalDirectEmissions)</f>
        <v>Direct Emissions per CONVENTIONAL Functional Unit</v>
      </c>
      <c r="D36" s="83"/>
      <c r="E36" s="83"/>
      <c r="F36" s="83"/>
      <c r="G36" s="83"/>
      <c r="H36" s="80">
        <v>36</v>
      </c>
      <c r="I36" s="78" t="str">
        <f ca="1">HYPERLINK("#"&amp;"'"&amp;A$1&amp;"'!"&amp;CELL("address",C1474),C1474)</f>
        <v>VARIABLE</v>
      </c>
      <c r="J36" s="83"/>
      <c r="K36" s="83"/>
      <c r="L36" s="756"/>
      <c r="P36" s="40"/>
      <c r="Q36" s="40"/>
      <c r="R36" s="31" t="s">
        <v>96</v>
      </c>
      <c r="S36" s="31" t="s">
        <v>97</v>
      </c>
      <c r="T36" s="115"/>
      <c r="Z36" s="116" t="s">
        <v>145</v>
      </c>
      <c r="AA36" s="117">
        <v>3</v>
      </c>
      <c r="AB36" s="2" t="s">
        <v>146</v>
      </c>
      <c r="AJ36" s="102"/>
      <c r="AK36" s="103" t="s">
        <v>237</v>
      </c>
      <c r="AL36" s="103" t="s">
        <v>237</v>
      </c>
      <c r="AM36" s="104"/>
      <c r="AN36" s="105"/>
      <c r="AO36" s="57"/>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57"/>
      <c r="BY36" s="3"/>
      <c r="BZ36" s="3"/>
      <c r="CA36" s="3"/>
      <c r="CB36" s="3"/>
      <c r="CC36" s="3"/>
      <c r="CD36" s="3"/>
      <c r="CE36" s="3"/>
      <c r="CF36" s="3"/>
      <c r="CG36" s="3"/>
      <c r="CH36" s="3"/>
    </row>
    <row r="37" spans="1:86" s="2" customFormat="1">
      <c r="A37" s="39">
        <v>18</v>
      </c>
      <c r="C37" s="78" t="str">
        <f ca="1">HYPERLINK("#"&amp;"'"&amp;A$1&amp;"'!VariableSolutionDirectEmissions",VariableSolutionDirectEmissions)</f>
        <v>Direct Emissions per SOLUTION Functional Unit</v>
      </c>
      <c r="D37" s="83"/>
      <c r="E37" s="83"/>
      <c r="F37" s="83"/>
      <c r="G37" s="83"/>
      <c r="H37" s="80">
        <v>37</v>
      </c>
      <c r="I37" s="78" t="str">
        <f ca="1">HYPERLINK("#"&amp;"'"&amp;A$1&amp;"'!"&amp;CELL("address",C1512),C1512)</f>
        <v>VARIABLE</v>
      </c>
      <c r="J37" s="83"/>
      <c r="K37" s="83"/>
      <c r="L37" s="756"/>
      <c r="P37" s="40"/>
      <c r="Q37" s="38" t="s">
        <v>70</v>
      </c>
      <c r="R37" s="40"/>
      <c r="S37" s="40"/>
      <c r="T37" s="118"/>
      <c r="AD37" s="83"/>
      <c r="AK37" s="2" t="s">
        <v>270</v>
      </c>
      <c r="AL37" s="2" t="s">
        <v>271</v>
      </c>
      <c r="AN37" s="105"/>
      <c r="AO37" s="57"/>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57"/>
      <c r="BY37" s="3"/>
      <c r="BZ37" s="3"/>
      <c r="CA37" s="3"/>
      <c r="CB37" s="3"/>
      <c r="CC37" s="3"/>
      <c r="CD37" s="3"/>
      <c r="CE37" s="3"/>
      <c r="CF37" s="3"/>
      <c r="CG37" s="3"/>
      <c r="CH37" s="3"/>
    </row>
    <row r="38" spans="1:86" s="2" customFormat="1" ht="17" thickBot="1">
      <c r="A38" s="39">
        <v>19</v>
      </c>
      <c r="C38" s="295" t="str">
        <f ca="1">HYPERLINK("#"&amp;"'"&amp;A$1&amp;"'!VariableConventionalIndirectCO2",VariableConventionalIndirectCO2)</f>
        <v>Indirect CO2 Emissions per CONVENTIONAL Implementation OR functional Unit -- CHOOSE ONLY ONE on Advanced Controls</v>
      </c>
      <c r="D38" s="119"/>
      <c r="E38" s="119"/>
      <c r="F38" s="119"/>
      <c r="G38" s="119"/>
      <c r="H38" s="120"/>
      <c r="I38" s="412" t="str">
        <f ca="1">HYPERLINK("#"&amp;"'"&amp;A$1&amp;"'!EstimateLearningRate",A1550)</f>
        <v>ESTIMATE A LEARNING RATE</v>
      </c>
      <c r="J38" s="413"/>
      <c r="K38" s="414"/>
      <c r="L38" s="757"/>
      <c r="P38" s="934" t="s">
        <v>69</v>
      </c>
      <c r="Q38" s="12" t="s">
        <v>94</v>
      </c>
      <c r="R38" s="387">
        <v>1</v>
      </c>
      <c r="S38" s="388">
        <v>1.6093440000000001</v>
      </c>
      <c r="T38" s="118"/>
      <c r="Z38" s="114" t="s">
        <v>186</v>
      </c>
      <c r="AA38" s="57"/>
      <c r="AB38" s="57"/>
      <c r="AC38" s="57"/>
      <c r="AD38" s="57"/>
      <c r="AE38" s="57"/>
      <c r="AF38" s="57"/>
      <c r="AG38" s="57"/>
      <c r="AH38" s="57"/>
      <c r="AJ38" s="353" t="s">
        <v>162</v>
      </c>
      <c r="AK38" s="350">
        <v>84</v>
      </c>
      <c r="AL38" s="350">
        <v>28</v>
      </c>
      <c r="AN38" s="105"/>
      <c r="AO38" s="57"/>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57"/>
      <c r="BY38" s="3"/>
      <c r="BZ38" s="3"/>
      <c r="CA38" s="3"/>
      <c r="CB38" s="3"/>
      <c r="CC38" s="3"/>
      <c r="CD38" s="3"/>
      <c r="CE38" s="3"/>
      <c r="CF38" s="3"/>
      <c r="CG38" s="3"/>
      <c r="CH38" s="3"/>
    </row>
    <row r="39" spans="1:86" s="84" customFormat="1">
      <c r="C39" s="82"/>
      <c r="D39" s="121"/>
      <c r="E39" s="121"/>
      <c r="F39" s="121"/>
      <c r="G39" s="121"/>
      <c r="H39" s="121"/>
      <c r="I39" s="121"/>
      <c r="J39" s="122"/>
      <c r="L39" s="758"/>
      <c r="P39" s="934"/>
      <c r="Q39" s="46" t="s">
        <v>95</v>
      </c>
      <c r="R39" s="391">
        <v>0.62137119223699999</v>
      </c>
      <c r="S39" s="387">
        <v>1</v>
      </c>
      <c r="T39" s="123"/>
      <c r="Z39" s="330" t="s">
        <v>187</v>
      </c>
      <c r="AA39" s="332">
        <f>AD39*AD40</f>
        <v>8760</v>
      </c>
      <c r="AC39" s="329" t="s">
        <v>188</v>
      </c>
      <c r="AD39" s="331">
        <v>365</v>
      </c>
      <c r="AJ39" s="354" t="s">
        <v>238</v>
      </c>
      <c r="AK39" s="350">
        <v>264</v>
      </c>
      <c r="AL39" s="350">
        <v>265</v>
      </c>
      <c r="AN39" s="105"/>
      <c r="AO39" s="125"/>
      <c r="BX39" s="125"/>
    </row>
    <row r="40" spans="1:86" s="84" customFormat="1">
      <c r="C40" s="126"/>
      <c r="D40" s="127"/>
      <c r="E40" s="127"/>
      <c r="F40" s="127"/>
      <c r="G40" s="127"/>
      <c r="J40" s="127"/>
      <c r="K40" s="127"/>
      <c r="L40" s="758"/>
      <c r="P40" s="934"/>
      <c r="Q40" s="46"/>
      <c r="R40" s="123"/>
      <c r="S40" s="123"/>
      <c r="T40" s="123"/>
      <c r="AC40" s="329" t="s">
        <v>189</v>
      </c>
      <c r="AD40" s="331">
        <v>24</v>
      </c>
      <c r="AJ40" s="352"/>
      <c r="AK40" s="351"/>
      <c r="AL40" s="351"/>
      <c r="AN40" s="105"/>
      <c r="AO40" s="125"/>
      <c r="BX40" s="125"/>
    </row>
    <row r="41" spans="1:86" s="84" customFormat="1">
      <c r="C41" s="126"/>
      <c r="D41" s="127"/>
      <c r="E41" s="127"/>
      <c r="F41" s="127"/>
      <c r="G41" s="127"/>
      <c r="J41" s="127"/>
      <c r="K41" s="127"/>
      <c r="L41" s="758"/>
      <c r="Q41" s="128"/>
      <c r="AD41" s="124"/>
      <c r="AJ41" s="352"/>
      <c r="AK41" s="351"/>
      <c r="AL41" s="351"/>
      <c r="AN41" s="105"/>
      <c r="AO41" s="125"/>
      <c r="BX41" s="125"/>
    </row>
    <row r="43" spans="1:86" s="39" customFormat="1">
      <c r="C43" s="129"/>
      <c r="D43" s="130"/>
      <c r="E43" s="130"/>
      <c r="F43" s="130"/>
      <c r="G43" s="130"/>
      <c r="J43" s="130"/>
      <c r="K43" s="130"/>
      <c r="L43" s="759"/>
      <c r="Q43" s="69"/>
      <c r="AO43" s="22"/>
      <c r="AZ43" s="61"/>
      <c r="BX43" s="22"/>
    </row>
    <row r="44" spans="1:86" s="39" customFormat="1" ht="44.25" customHeight="1">
      <c r="C44" s="129"/>
      <c r="D44" s="130"/>
      <c r="E44" s="130"/>
      <c r="F44" s="130"/>
      <c r="G44" s="130"/>
      <c r="J44" s="130"/>
      <c r="K44" s="130"/>
      <c r="L44" s="759"/>
      <c r="Q44" s="69"/>
      <c r="AO44" s="22"/>
      <c r="BX44" s="22"/>
    </row>
    <row r="45" spans="1:86" s="134" customFormat="1" ht="30">
      <c r="A45" s="131" t="s">
        <v>152</v>
      </c>
      <c r="B45" s="131"/>
      <c r="C45" s="132"/>
      <c r="D45" s="133"/>
      <c r="E45" s="133"/>
      <c r="F45" s="133"/>
      <c r="G45" s="133"/>
      <c r="J45" s="133"/>
      <c r="K45" s="133"/>
      <c r="L45" s="760"/>
      <c r="Q45" s="135"/>
      <c r="R45" s="904"/>
      <c r="S45" s="904"/>
      <c r="T45" s="904"/>
      <c r="AD45" s="136"/>
      <c r="AH45" s="134" t="s">
        <v>130</v>
      </c>
    </row>
    <row r="46" spans="1:86" s="39" customFormat="1">
      <c r="C46" s="129"/>
      <c r="D46" s="130"/>
      <c r="E46" s="130"/>
      <c r="F46" s="130"/>
      <c r="G46" s="130"/>
      <c r="J46" s="130"/>
      <c r="K46" s="130"/>
      <c r="L46" s="759"/>
      <c r="Q46" s="69"/>
      <c r="AO46" s="22"/>
      <c r="BX46" s="22"/>
    </row>
    <row r="47" spans="1:86" s="22" customFormat="1" ht="18">
      <c r="A47" s="138">
        <v>1</v>
      </c>
      <c r="B47" s="298"/>
      <c r="C47" s="27" t="s">
        <v>153</v>
      </c>
      <c r="D47" s="296" t="e">
        <f>CONCATENATE("in ",FunctionalUnitOfMeasure)</f>
        <v>#REF!</v>
      </c>
      <c r="E47" s="196"/>
      <c r="F47" s="196"/>
      <c r="G47" s="196"/>
      <c r="J47" s="196"/>
      <c r="K47" s="196"/>
      <c r="L47" s="761"/>
      <c r="M47" s="140"/>
      <c r="N47" s="140"/>
      <c r="R47" s="839" t="s">
        <v>154</v>
      </c>
      <c r="S47" s="839"/>
      <c r="T47" s="839"/>
      <c r="U47" s="839"/>
      <c r="Y47" s="198"/>
      <c r="AP47" s="125">
        <f>A47</f>
        <v>1</v>
      </c>
      <c r="AQ47" s="125" t="str">
        <f>C47</f>
        <v>Current Adoption</v>
      </c>
      <c r="AS47" s="198"/>
      <c r="AT47" s="22">
        <v>45</v>
      </c>
      <c r="AU47" s="22">
        <v>46</v>
      </c>
      <c r="AV47" s="22">
        <v>47</v>
      </c>
      <c r="AW47" s="22">
        <v>48</v>
      </c>
      <c r="AX47" s="22">
        <v>49</v>
      </c>
      <c r="AY47" s="22">
        <v>50</v>
      </c>
      <c r="AZ47" s="22">
        <v>51</v>
      </c>
      <c r="BA47" s="22">
        <v>52</v>
      </c>
      <c r="BB47" s="22">
        <v>53</v>
      </c>
      <c r="BC47" s="22">
        <v>54</v>
      </c>
      <c r="BD47" s="22">
        <v>55</v>
      </c>
      <c r="BE47" s="22">
        <v>56</v>
      </c>
      <c r="BF47" s="22">
        <v>57</v>
      </c>
      <c r="BG47" s="22">
        <v>58</v>
      </c>
      <c r="BH47" s="22">
        <v>59</v>
      </c>
      <c r="BI47" s="22">
        <v>60</v>
      </c>
      <c r="BJ47" s="22">
        <v>61</v>
      </c>
      <c r="BK47" s="22">
        <v>62</v>
      </c>
      <c r="BL47" s="22">
        <v>63</v>
      </c>
      <c r="BM47" s="22">
        <v>64</v>
      </c>
      <c r="BN47" s="22">
        <v>65</v>
      </c>
      <c r="BO47" s="22">
        <v>66</v>
      </c>
      <c r="BP47" s="22">
        <v>67</v>
      </c>
      <c r="BQ47" s="22">
        <v>68</v>
      </c>
      <c r="BR47" s="22">
        <v>69</v>
      </c>
      <c r="BS47" s="22">
        <v>70</v>
      </c>
      <c r="BT47" s="22">
        <v>71</v>
      </c>
      <c r="BU47" s="22">
        <v>72</v>
      </c>
      <c r="BV47" s="22">
        <v>73</v>
      </c>
    </row>
    <row r="48" spans="1:86" s="2" customFormat="1" ht="14">
      <c r="A48" s="199"/>
      <c r="B48" s="299"/>
      <c r="C48" s="199"/>
      <c r="D48" s="130"/>
      <c r="E48" s="130"/>
      <c r="F48" s="130"/>
      <c r="G48" s="130"/>
      <c r="J48" s="130"/>
      <c r="K48" s="130"/>
      <c r="L48" s="762"/>
      <c r="M48" s="174"/>
      <c r="N48" s="174"/>
      <c r="S48" s="83"/>
      <c r="T48" s="83"/>
      <c r="Y48" s="99"/>
      <c r="AO48" s="57"/>
      <c r="AP48" s="39"/>
      <c r="AQ48" s="39"/>
      <c r="AR48" s="39"/>
      <c r="AS48" s="39"/>
      <c r="AT48" s="158" t="s">
        <v>7</v>
      </c>
      <c r="AU48" s="158"/>
      <c r="AV48" s="158"/>
      <c r="AW48" s="158" t="s">
        <v>1</v>
      </c>
      <c r="AX48" s="158"/>
      <c r="AY48" s="39"/>
      <c r="AZ48" s="158" t="s">
        <v>2</v>
      </c>
      <c r="BA48" s="158"/>
      <c r="BB48" s="39"/>
      <c r="BC48" s="158" t="s">
        <v>283</v>
      </c>
      <c r="BD48" s="158"/>
      <c r="BE48" s="39"/>
      <c r="BF48" s="158" t="s">
        <v>284</v>
      </c>
      <c r="BG48" s="158"/>
      <c r="BH48" s="39"/>
      <c r="BI48" s="158" t="s">
        <v>3</v>
      </c>
      <c r="BJ48" s="158"/>
      <c r="BK48" s="39"/>
      <c r="BL48" s="158" t="s">
        <v>4</v>
      </c>
      <c r="BM48" s="158"/>
      <c r="BN48" s="39"/>
      <c r="BO48" s="158" t="s">
        <v>5</v>
      </c>
      <c r="BP48" s="158"/>
      <c r="BQ48" s="39"/>
      <c r="BR48" s="158" t="s">
        <v>6</v>
      </c>
      <c r="BS48" s="158"/>
      <c r="BT48" s="39"/>
      <c r="BU48" s="158" t="s">
        <v>34</v>
      </c>
      <c r="BV48" s="158"/>
      <c r="BW48" s="39"/>
      <c r="BX48" s="57"/>
    </row>
    <row r="49" spans="1:76" s="2" customFormat="1" ht="54" customHeight="1" thickBot="1">
      <c r="A49" s="173" t="s">
        <v>39</v>
      </c>
      <c r="B49" s="300" t="s">
        <v>9</v>
      </c>
      <c r="C49" s="211" t="s">
        <v>139</v>
      </c>
      <c r="D49" s="4" t="s">
        <v>40</v>
      </c>
      <c r="E49" s="4" t="s">
        <v>234</v>
      </c>
      <c r="F49" s="211" t="s">
        <v>113</v>
      </c>
      <c r="G49" s="211" t="s">
        <v>424</v>
      </c>
      <c r="H49" s="4" t="s">
        <v>59</v>
      </c>
      <c r="I49" s="695" t="s">
        <v>425</v>
      </c>
      <c r="J49" s="212" t="s">
        <v>133</v>
      </c>
      <c r="K49" s="149" t="s">
        <v>140</v>
      </c>
      <c r="L49" s="763" t="s">
        <v>100</v>
      </c>
      <c r="M49" s="151" t="s">
        <v>141</v>
      </c>
      <c r="N49" s="663" t="s">
        <v>135</v>
      </c>
      <c r="O49" s="658" t="s">
        <v>57</v>
      </c>
      <c r="P49" s="153"/>
      <c r="Q49" s="363" t="s">
        <v>272</v>
      </c>
      <c r="R49" s="364" t="s">
        <v>56</v>
      </c>
      <c r="S49" s="258" t="s">
        <v>41</v>
      </c>
      <c r="T49" s="364" t="s">
        <v>136</v>
      </c>
      <c r="U49" s="156" t="s">
        <v>42</v>
      </c>
      <c r="V49" s="153"/>
      <c r="W49" s="153"/>
      <c r="Y49" s="99"/>
      <c r="AO49" s="57"/>
      <c r="AP49" s="153"/>
      <c r="AQ49" s="153"/>
      <c r="AR49" s="156" t="s">
        <v>131</v>
      </c>
      <c r="AS49" s="153"/>
      <c r="AT49" s="154" t="s">
        <v>56</v>
      </c>
      <c r="AU49" s="155" t="s">
        <v>41</v>
      </c>
      <c r="AV49" s="155"/>
      <c r="AW49" s="154" t="s">
        <v>56</v>
      </c>
      <c r="AX49" s="155" t="s">
        <v>41</v>
      </c>
      <c r="AY49" s="153"/>
      <c r="AZ49" s="154" t="s">
        <v>56</v>
      </c>
      <c r="BA49" s="155" t="s">
        <v>41</v>
      </c>
      <c r="BB49" s="153"/>
      <c r="BC49" s="154" t="s">
        <v>56</v>
      </c>
      <c r="BD49" s="155" t="s">
        <v>41</v>
      </c>
      <c r="BE49" s="153"/>
      <c r="BF49" s="154" t="s">
        <v>56</v>
      </c>
      <c r="BG49" s="155" t="s">
        <v>41</v>
      </c>
      <c r="BH49" s="153"/>
      <c r="BI49" s="154" t="s">
        <v>56</v>
      </c>
      <c r="BJ49" s="155" t="s">
        <v>41</v>
      </c>
      <c r="BK49" s="153"/>
      <c r="BL49" s="154" t="s">
        <v>56</v>
      </c>
      <c r="BM49" s="155" t="s">
        <v>41</v>
      </c>
      <c r="BN49" s="153"/>
      <c r="BO49" s="154" t="s">
        <v>56</v>
      </c>
      <c r="BP49" s="155" t="s">
        <v>41</v>
      </c>
      <c r="BQ49" s="153"/>
      <c r="BR49" s="154" t="s">
        <v>56</v>
      </c>
      <c r="BS49" s="155" t="s">
        <v>41</v>
      </c>
      <c r="BT49" s="153"/>
      <c r="BU49" s="154" t="s">
        <v>56</v>
      </c>
      <c r="BV49" s="155" t="s">
        <v>41</v>
      </c>
      <c r="BW49" s="153"/>
      <c r="BX49" s="57"/>
    </row>
    <row r="50" spans="1:76" s="2" customFormat="1" ht="15">
      <c r="A50" s="159">
        <v>1</v>
      </c>
      <c r="B50" s="301" t="str">
        <f>CONCATENATE(E50,": ",C50)</f>
        <v>World: IRENA (2016)_Historical data for solar PV</v>
      </c>
      <c r="C50" s="288" t="s">
        <v>315</v>
      </c>
      <c r="D50" s="160" t="s">
        <v>274</v>
      </c>
      <c r="E50" s="160" t="s">
        <v>7</v>
      </c>
      <c r="F50" s="160"/>
      <c r="G50" s="161" t="s">
        <v>420</v>
      </c>
      <c r="H50" s="668">
        <v>2014</v>
      </c>
      <c r="I50" s="163"/>
      <c r="J50" s="803"/>
      <c r="K50" s="669" t="s">
        <v>60</v>
      </c>
      <c r="L50" s="802" t="e">
        <f>J50*#REF!</f>
        <v>#REF!</v>
      </c>
      <c r="M50" s="667" t="e">
        <f t="shared" ref="M50:M92" si="0">FunctionalUnitOfMeasure</f>
        <v>#REF!</v>
      </c>
      <c r="N50" s="664"/>
      <c r="O50" s="665" t="s">
        <v>316</v>
      </c>
      <c r="P50" s="165"/>
      <c r="Q50" s="691" t="s">
        <v>35</v>
      </c>
      <c r="R50" s="259" t="str">
        <f>IF(Q50="Y","",IF(AND(L50="",J50=""),"",IF(L50="",J50,L50)))</f>
        <v/>
      </c>
      <c r="S50" s="260" t="str">
        <f>IF(R50="","",IF(R106="Y",T50,IF(R50&gt;=R98-$AA$36*R102,IF(R50&lt;=R98+$AA$36*R102,R50,""),"")))</f>
        <v/>
      </c>
      <c r="T50" s="259" t="str">
        <f>IF(Q50="Y","",IF(AND(L50="",J50=""),"",IF(L50="",J50*N50,L50*N50)))</f>
        <v/>
      </c>
      <c r="U50" s="166" t="e">
        <f t="shared" ref="U50:U62" si="1">IF(AND(M50="",K50=""),"",IF(M50="",K50,M50))</f>
        <v>#REF!</v>
      </c>
      <c r="V50" s="39"/>
      <c r="W50" s="39"/>
      <c r="Y50" s="99"/>
      <c r="AO50" s="57"/>
      <c r="AP50" s="39"/>
      <c r="AQ50" s="39"/>
      <c r="AR50" s="359" t="e">
        <f>$U50</f>
        <v>#REF!</v>
      </c>
      <c r="AS50" s="39"/>
      <c r="AT50" s="360" t="str">
        <f>IF($E50=$AT$48,R50,"")</f>
        <v/>
      </c>
      <c r="AU50" s="360" t="str">
        <f>IF($E50=$AT$48,S50,"")</f>
        <v/>
      </c>
      <c r="AV50" s="290"/>
      <c r="AW50" s="360" t="str">
        <f t="shared" ref="AW50:AW85" si="2">IF($E50=$AW$112,R50,"")</f>
        <v/>
      </c>
      <c r="AX50" s="360" t="str">
        <f t="shared" ref="AX50:AX85" si="3">IF($E50=$AW$112,S50,"")</f>
        <v/>
      </c>
      <c r="AY50" s="39"/>
      <c r="AZ50" s="360" t="str">
        <f t="shared" ref="AZ50:AZ85" si="4">IF($E50=$AZ$112,R50,"")</f>
        <v/>
      </c>
      <c r="BA50" s="360" t="str">
        <f t="shared" ref="BA50:BA85" si="5">IF($E50=$AZ$112,S50,"")</f>
        <v/>
      </c>
      <c r="BB50" s="39"/>
      <c r="BC50" s="360" t="str">
        <f t="shared" ref="BC50:BC85" si="6">IF($E50=$BC$112,R50,"")</f>
        <v/>
      </c>
      <c r="BD50" s="360" t="str">
        <f t="shared" ref="BD50:BD85" si="7">IF($E50=$BC$112,S50,"")</f>
        <v/>
      </c>
      <c r="BE50" s="39"/>
      <c r="BF50" s="360" t="str">
        <f t="shared" ref="BF50:BF85" si="8">IF($E50=$BF$112,R50,"")</f>
        <v/>
      </c>
      <c r="BG50" s="360" t="str">
        <f t="shared" ref="BG50:BG85" si="9">IF($E50=$BF$112,S50,"")</f>
        <v/>
      </c>
      <c r="BH50" s="39"/>
      <c r="BI50" s="360" t="str">
        <f t="shared" ref="BI50:BI85" si="10">IF($E50=$BI$112,R50,"")</f>
        <v/>
      </c>
      <c r="BJ50" s="360" t="str">
        <f t="shared" ref="BJ50:BJ85" si="11">IF($E50=$BI$112,S50,"")</f>
        <v/>
      </c>
      <c r="BK50" s="39"/>
      <c r="BL50" s="360" t="str">
        <f t="shared" ref="BL50:BL85" si="12">IF($E50=$BL$112,R50,"")</f>
        <v/>
      </c>
      <c r="BM50" s="360" t="str">
        <f t="shared" ref="BM50:BM85" si="13">IF($E50=$BL$112,S50,"")</f>
        <v/>
      </c>
      <c r="BN50" s="39"/>
      <c r="BO50" s="360" t="str">
        <f t="shared" ref="BO50:BO85" si="14">IF($E50=$BO$112,R50,"")</f>
        <v/>
      </c>
      <c r="BP50" s="360" t="str">
        <f t="shared" ref="BP50:BP85" si="15">IF($E50=$BO$112,S50,"")</f>
        <v/>
      </c>
      <c r="BQ50" s="39"/>
      <c r="BR50" s="360" t="str">
        <f t="shared" ref="BR50:BR85" si="16">IF($E50=$BR$112,R50,"")</f>
        <v/>
      </c>
      <c r="BS50" s="360" t="str">
        <f t="shared" ref="BS50:BS85" si="17">IF($E50=$BR$112,S50,"")</f>
        <v/>
      </c>
      <c r="BT50" s="39"/>
      <c r="BU50" s="360" t="str">
        <f t="shared" ref="BU50:BU85" si="18">IF($E50=$BU$112,R50,"")</f>
        <v/>
      </c>
      <c r="BV50" s="360" t="str">
        <f t="shared" ref="BV50:BV85" si="19">IF($E50=$BU$112,S50,"")</f>
        <v/>
      </c>
      <c r="BW50" s="39"/>
      <c r="BX50" s="57"/>
    </row>
    <row r="51" spans="1:76" s="2" customFormat="1" ht="14">
      <c r="A51" s="159">
        <v>2</v>
      </c>
      <c r="B51" s="301" t="str">
        <f t="shared" ref="B51:B86" si="20">CONCATENATE(E51,": ",C51)</f>
        <v>OECD90: IRENA (2016)_Historical data for solar PV</v>
      </c>
      <c r="C51" s="288" t="s">
        <v>315</v>
      </c>
      <c r="D51" s="160" t="s">
        <v>274</v>
      </c>
      <c r="E51" s="160" t="s">
        <v>1</v>
      </c>
      <c r="F51" s="160"/>
      <c r="G51" s="161" t="s">
        <v>420</v>
      </c>
      <c r="H51" s="668">
        <v>2014</v>
      </c>
      <c r="I51" s="163"/>
      <c r="J51" s="803"/>
      <c r="K51" s="669" t="s">
        <v>60</v>
      </c>
      <c r="L51" s="802" t="e">
        <f>J51*#REF!</f>
        <v>#REF!</v>
      </c>
      <c r="M51" s="667" t="e">
        <f t="shared" si="0"/>
        <v>#REF!</v>
      </c>
      <c r="N51" s="664"/>
      <c r="O51" s="665" t="s">
        <v>316</v>
      </c>
      <c r="P51" s="165"/>
      <c r="Q51" s="691"/>
      <c r="R51" s="259" t="e">
        <f t="shared" ref="R51:R86" si="21">IF(Q51="Y","",IF(AND(L51="",J51=""),"",IF(L51="",J51,L51)))</f>
        <v>#REF!</v>
      </c>
      <c r="S51" s="260" t="e">
        <f>IF(R51="","",IF(R106="Y",T51,IF(R51&gt;=R98-$AA$36*R102,IF(R51&lt;=R98+$AA$36*R102,R51,""),"")))</f>
        <v>#REF!</v>
      </c>
      <c r="T51" s="259" t="e">
        <f t="shared" ref="T51:T86" si="22">IF(Q51="Y","",IF(AND(L51="",J51=""),"",IF(L51="",J51*N51,L51*N51)))</f>
        <v>#REF!</v>
      </c>
      <c r="U51" s="166" t="e">
        <f t="shared" si="1"/>
        <v>#REF!</v>
      </c>
      <c r="V51" s="39"/>
      <c r="W51" s="39"/>
      <c r="Y51" s="99"/>
      <c r="AO51" s="57"/>
      <c r="AP51" s="39"/>
      <c r="AQ51" s="39"/>
      <c r="AR51" s="171"/>
      <c r="AS51" s="39"/>
      <c r="AT51" s="360" t="str">
        <f t="shared" ref="AT51:AT62" si="23">IF($E51=$AT$48,R51,"")</f>
        <v/>
      </c>
      <c r="AU51" s="360" t="str">
        <f t="shared" ref="AU51:AU62" si="24">IF($E51=$AT$48,S51,"")</f>
        <v/>
      </c>
      <c r="AV51" s="290"/>
      <c r="AW51" s="360" t="e">
        <f t="shared" si="2"/>
        <v>#REF!</v>
      </c>
      <c r="AX51" s="360" t="e">
        <f t="shared" si="3"/>
        <v>#REF!</v>
      </c>
      <c r="AY51" s="39"/>
      <c r="AZ51" s="360" t="str">
        <f t="shared" si="4"/>
        <v/>
      </c>
      <c r="BA51" s="360" t="str">
        <f t="shared" si="5"/>
        <v/>
      </c>
      <c r="BB51" s="39"/>
      <c r="BC51" s="360" t="str">
        <f t="shared" si="6"/>
        <v/>
      </c>
      <c r="BD51" s="360" t="str">
        <f t="shared" si="7"/>
        <v/>
      </c>
      <c r="BE51" s="39"/>
      <c r="BF51" s="360" t="str">
        <f t="shared" si="8"/>
        <v/>
      </c>
      <c r="BG51" s="360" t="str">
        <f t="shared" si="9"/>
        <v/>
      </c>
      <c r="BH51" s="39"/>
      <c r="BI51" s="360" t="str">
        <f t="shared" si="10"/>
        <v/>
      </c>
      <c r="BJ51" s="360" t="str">
        <f t="shared" si="11"/>
        <v/>
      </c>
      <c r="BK51" s="39"/>
      <c r="BL51" s="360" t="str">
        <f t="shared" si="12"/>
        <v/>
      </c>
      <c r="BM51" s="360" t="str">
        <f t="shared" si="13"/>
        <v/>
      </c>
      <c r="BN51" s="39"/>
      <c r="BO51" s="360" t="str">
        <f t="shared" si="14"/>
        <v/>
      </c>
      <c r="BP51" s="360" t="str">
        <f t="shared" si="15"/>
        <v/>
      </c>
      <c r="BQ51" s="39"/>
      <c r="BR51" s="360" t="str">
        <f t="shared" si="16"/>
        <v/>
      </c>
      <c r="BS51" s="360" t="str">
        <f t="shared" si="17"/>
        <v/>
      </c>
      <c r="BT51" s="39"/>
      <c r="BU51" s="360" t="str">
        <f t="shared" si="18"/>
        <v/>
      </c>
      <c r="BV51" s="360" t="str">
        <f t="shared" si="19"/>
        <v/>
      </c>
      <c r="BW51" s="39"/>
      <c r="BX51" s="57"/>
    </row>
    <row r="52" spans="1:76" s="2" customFormat="1" ht="14">
      <c r="A52" s="159">
        <v>3</v>
      </c>
      <c r="B52" s="301" t="str">
        <f t="shared" si="20"/>
        <v>Eastern Europe: IRENA (2016)_Historical data for solar PV</v>
      </c>
      <c r="C52" s="288" t="s">
        <v>315</v>
      </c>
      <c r="D52" s="160" t="s">
        <v>274</v>
      </c>
      <c r="E52" s="160" t="s">
        <v>2</v>
      </c>
      <c r="F52" s="160"/>
      <c r="G52" s="161" t="s">
        <v>420</v>
      </c>
      <c r="H52" s="668">
        <v>2014</v>
      </c>
      <c r="I52" s="163"/>
      <c r="J52" s="803"/>
      <c r="K52" s="669" t="s">
        <v>60</v>
      </c>
      <c r="L52" s="802" t="e">
        <f>J52*#REF!</f>
        <v>#REF!</v>
      </c>
      <c r="M52" s="667" t="e">
        <f t="shared" si="0"/>
        <v>#REF!</v>
      </c>
      <c r="N52" s="664"/>
      <c r="O52" s="665" t="s">
        <v>316</v>
      </c>
      <c r="P52" s="165"/>
      <c r="Q52" s="691"/>
      <c r="R52" s="259" t="e">
        <f t="shared" si="21"/>
        <v>#REF!</v>
      </c>
      <c r="S52" s="260" t="e">
        <f>IF(R52="","",IF(R106="Y",T52,IF(R52&gt;=R98-$AA$36*R102,IF(R52&lt;=R98+$AA$36*R102,R52,""),"")))</f>
        <v>#REF!</v>
      </c>
      <c r="T52" s="259" t="e">
        <f t="shared" si="22"/>
        <v>#REF!</v>
      </c>
      <c r="U52" s="166" t="e">
        <f t="shared" si="1"/>
        <v>#REF!</v>
      </c>
      <c r="V52" s="39"/>
      <c r="W52" s="39"/>
      <c r="Y52" s="99"/>
      <c r="AO52" s="57"/>
      <c r="AP52" s="39"/>
      <c r="AQ52" s="39"/>
      <c r="AR52" s="171"/>
      <c r="AS52" s="39"/>
      <c r="AT52" s="360" t="str">
        <f t="shared" si="23"/>
        <v/>
      </c>
      <c r="AU52" s="360" t="str">
        <f t="shared" si="24"/>
        <v/>
      </c>
      <c r="AV52" s="290"/>
      <c r="AW52" s="360" t="str">
        <f t="shared" si="2"/>
        <v/>
      </c>
      <c r="AX52" s="360" t="str">
        <f t="shared" si="3"/>
        <v/>
      </c>
      <c r="AY52" s="39"/>
      <c r="AZ52" s="360" t="e">
        <f t="shared" si="4"/>
        <v>#REF!</v>
      </c>
      <c r="BA52" s="360" t="e">
        <f t="shared" si="5"/>
        <v>#REF!</v>
      </c>
      <c r="BB52" s="39"/>
      <c r="BC52" s="360" t="str">
        <f t="shared" si="6"/>
        <v/>
      </c>
      <c r="BD52" s="360" t="str">
        <f t="shared" si="7"/>
        <v/>
      </c>
      <c r="BE52" s="39"/>
      <c r="BF52" s="360" t="str">
        <f t="shared" si="8"/>
        <v/>
      </c>
      <c r="BG52" s="360" t="str">
        <f t="shared" si="9"/>
        <v/>
      </c>
      <c r="BH52" s="39"/>
      <c r="BI52" s="360" t="str">
        <f t="shared" si="10"/>
        <v/>
      </c>
      <c r="BJ52" s="360" t="str">
        <f t="shared" si="11"/>
        <v/>
      </c>
      <c r="BK52" s="39"/>
      <c r="BL52" s="360" t="str">
        <f t="shared" si="12"/>
        <v/>
      </c>
      <c r="BM52" s="360" t="str">
        <f t="shared" si="13"/>
        <v/>
      </c>
      <c r="BN52" s="39"/>
      <c r="BO52" s="360" t="str">
        <f t="shared" si="14"/>
        <v/>
      </c>
      <c r="BP52" s="360" t="str">
        <f t="shared" si="15"/>
        <v/>
      </c>
      <c r="BQ52" s="39"/>
      <c r="BR52" s="360" t="str">
        <f t="shared" si="16"/>
        <v/>
      </c>
      <c r="BS52" s="360" t="str">
        <f t="shared" si="17"/>
        <v/>
      </c>
      <c r="BT52" s="39"/>
      <c r="BU52" s="360" t="str">
        <f t="shared" si="18"/>
        <v/>
      </c>
      <c r="BV52" s="360" t="str">
        <f t="shared" si="19"/>
        <v/>
      </c>
      <c r="BW52" s="39"/>
      <c r="BX52" s="57"/>
    </row>
    <row r="53" spans="1:76" s="2" customFormat="1" ht="14">
      <c r="A53" s="159">
        <v>4</v>
      </c>
      <c r="B53" s="301" t="str">
        <f t="shared" si="20"/>
        <v>Asia (Sans Japan): IRENA (2016)_Historical data for solar PV</v>
      </c>
      <c r="C53" s="288" t="s">
        <v>315</v>
      </c>
      <c r="D53" s="160" t="s">
        <v>274</v>
      </c>
      <c r="E53" s="160" t="s">
        <v>283</v>
      </c>
      <c r="F53" s="160"/>
      <c r="G53" s="161" t="s">
        <v>420</v>
      </c>
      <c r="H53" s="668">
        <v>2014</v>
      </c>
      <c r="I53" s="163"/>
      <c r="J53" s="803"/>
      <c r="K53" s="669" t="s">
        <v>60</v>
      </c>
      <c r="L53" s="802" t="e">
        <f>J53*#REF!</f>
        <v>#REF!</v>
      </c>
      <c r="M53" s="667" t="e">
        <f t="shared" si="0"/>
        <v>#REF!</v>
      </c>
      <c r="N53" s="664"/>
      <c r="O53" s="665" t="s">
        <v>316</v>
      </c>
      <c r="P53" s="165"/>
      <c r="Q53" s="691"/>
      <c r="R53" s="259" t="e">
        <f t="shared" si="21"/>
        <v>#REF!</v>
      </c>
      <c r="S53" s="260" t="e">
        <f>IF(R53="","",IF(R106="Y",T53,IF(R53&gt;=R98-$AA$36*R102,IF(R53&lt;=R98+$AA$36*R102,R53,""),"")))</f>
        <v>#REF!</v>
      </c>
      <c r="T53" s="259" t="e">
        <f t="shared" si="22"/>
        <v>#REF!</v>
      </c>
      <c r="U53" s="166" t="e">
        <f t="shared" si="1"/>
        <v>#REF!</v>
      </c>
      <c r="V53" s="39"/>
      <c r="W53" s="39"/>
      <c r="Y53" s="99"/>
      <c r="AO53" s="57"/>
      <c r="AP53" s="39"/>
      <c r="AQ53" s="39"/>
      <c r="AR53" s="171"/>
      <c r="AS53" s="39"/>
      <c r="AT53" s="360" t="str">
        <f t="shared" si="23"/>
        <v/>
      </c>
      <c r="AU53" s="360" t="str">
        <f t="shared" si="24"/>
        <v/>
      </c>
      <c r="AV53" s="290"/>
      <c r="AW53" s="360" t="str">
        <f t="shared" si="2"/>
        <v/>
      </c>
      <c r="AX53" s="360" t="str">
        <f t="shared" si="3"/>
        <v/>
      </c>
      <c r="AY53" s="39"/>
      <c r="AZ53" s="360" t="str">
        <f t="shared" si="4"/>
        <v/>
      </c>
      <c r="BA53" s="360" t="str">
        <f t="shared" si="5"/>
        <v/>
      </c>
      <c r="BB53" s="39"/>
      <c r="BC53" s="360" t="e">
        <f t="shared" si="6"/>
        <v>#REF!</v>
      </c>
      <c r="BD53" s="360" t="e">
        <f t="shared" si="7"/>
        <v>#REF!</v>
      </c>
      <c r="BE53" s="39"/>
      <c r="BF53" s="360" t="str">
        <f t="shared" si="8"/>
        <v/>
      </c>
      <c r="BG53" s="360" t="str">
        <f t="shared" si="9"/>
        <v/>
      </c>
      <c r="BH53" s="39"/>
      <c r="BI53" s="360" t="str">
        <f t="shared" si="10"/>
        <v/>
      </c>
      <c r="BJ53" s="360" t="str">
        <f t="shared" si="11"/>
        <v/>
      </c>
      <c r="BK53" s="39"/>
      <c r="BL53" s="360" t="str">
        <f t="shared" si="12"/>
        <v/>
      </c>
      <c r="BM53" s="360" t="str">
        <f t="shared" si="13"/>
        <v/>
      </c>
      <c r="BN53" s="39"/>
      <c r="BO53" s="360" t="str">
        <f t="shared" si="14"/>
        <v/>
      </c>
      <c r="BP53" s="360" t="str">
        <f t="shared" si="15"/>
        <v/>
      </c>
      <c r="BQ53" s="39"/>
      <c r="BR53" s="360" t="str">
        <f t="shared" si="16"/>
        <v/>
      </c>
      <c r="BS53" s="360" t="str">
        <f t="shared" si="17"/>
        <v/>
      </c>
      <c r="BT53" s="39"/>
      <c r="BU53" s="360" t="str">
        <f t="shared" si="18"/>
        <v/>
      </c>
      <c r="BV53" s="360" t="str">
        <f t="shared" si="19"/>
        <v/>
      </c>
      <c r="BW53" s="39"/>
      <c r="BX53" s="57"/>
    </row>
    <row r="54" spans="1:76" s="2" customFormat="1" ht="14">
      <c r="A54" s="159">
        <v>5</v>
      </c>
      <c r="B54" s="301" t="str">
        <f t="shared" si="20"/>
        <v>Middle East and Africa: IRENA (2016)_Historical data for solar PV</v>
      </c>
      <c r="C54" s="288" t="s">
        <v>315</v>
      </c>
      <c r="D54" s="160" t="s">
        <v>274</v>
      </c>
      <c r="E54" s="160" t="s">
        <v>284</v>
      </c>
      <c r="F54" s="160"/>
      <c r="G54" s="161" t="s">
        <v>420</v>
      </c>
      <c r="H54" s="668">
        <v>2014</v>
      </c>
      <c r="I54" s="163"/>
      <c r="J54" s="803"/>
      <c r="K54" s="669" t="s">
        <v>60</v>
      </c>
      <c r="L54" s="802" t="e">
        <f>J54*#REF!</f>
        <v>#REF!</v>
      </c>
      <c r="M54" s="667" t="e">
        <f t="shared" si="0"/>
        <v>#REF!</v>
      </c>
      <c r="N54" s="664"/>
      <c r="O54" s="665" t="s">
        <v>316</v>
      </c>
      <c r="P54" s="165"/>
      <c r="Q54" s="691"/>
      <c r="R54" s="259" t="e">
        <f t="shared" si="21"/>
        <v>#REF!</v>
      </c>
      <c r="S54" s="260" t="e">
        <f>IF(R54="","",IF(R106="Y",T54,IF(R54&gt;=R98-$AA$36*R102,IF(R54&lt;=R98+$AA$36*R102,R54,""),"")))</f>
        <v>#REF!</v>
      </c>
      <c r="T54" s="259" t="e">
        <f t="shared" si="22"/>
        <v>#REF!</v>
      </c>
      <c r="U54" s="166" t="e">
        <f t="shared" si="1"/>
        <v>#REF!</v>
      </c>
      <c r="V54" s="39"/>
      <c r="W54" s="39"/>
      <c r="Y54" s="99"/>
      <c r="AO54" s="57"/>
      <c r="AP54" s="39"/>
      <c r="AQ54" s="39"/>
      <c r="AR54" s="171"/>
      <c r="AS54" s="39"/>
      <c r="AT54" s="360" t="str">
        <f t="shared" si="23"/>
        <v/>
      </c>
      <c r="AU54" s="360" t="str">
        <f t="shared" si="24"/>
        <v/>
      </c>
      <c r="AV54" s="290"/>
      <c r="AW54" s="360" t="str">
        <f t="shared" si="2"/>
        <v/>
      </c>
      <c r="AX54" s="360" t="str">
        <f t="shared" si="3"/>
        <v/>
      </c>
      <c r="AY54" s="39"/>
      <c r="AZ54" s="360" t="str">
        <f t="shared" si="4"/>
        <v/>
      </c>
      <c r="BA54" s="360" t="str">
        <f t="shared" si="5"/>
        <v/>
      </c>
      <c r="BB54" s="39"/>
      <c r="BC54" s="360" t="str">
        <f t="shared" si="6"/>
        <v/>
      </c>
      <c r="BD54" s="360" t="str">
        <f t="shared" si="7"/>
        <v/>
      </c>
      <c r="BE54" s="39"/>
      <c r="BF54" s="360" t="e">
        <f t="shared" si="8"/>
        <v>#REF!</v>
      </c>
      <c r="BG54" s="360" t="e">
        <f t="shared" si="9"/>
        <v>#REF!</v>
      </c>
      <c r="BH54" s="39"/>
      <c r="BI54" s="360" t="str">
        <f t="shared" si="10"/>
        <v/>
      </c>
      <c r="BJ54" s="360" t="str">
        <f t="shared" si="11"/>
        <v/>
      </c>
      <c r="BK54" s="39"/>
      <c r="BL54" s="360" t="str">
        <f t="shared" si="12"/>
        <v/>
      </c>
      <c r="BM54" s="360" t="str">
        <f t="shared" si="13"/>
        <v/>
      </c>
      <c r="BN54" s="39"/>
      <c r="BO54" s="360" t="str">
        <f t="shared" si="14"/>
        <v/>
      </c>
      <c r="BP54" s="360" t="str">
        <f t="shared" si="15"/>
        <v/>
      </c>
      <c r="BQ54" s="39"/>
      <c r="BR54" s="360" t="str">
        <f t="shared" si="16"/>
        <v/>
      </c>
      <c r="BS54" s="360" t="str">
        <f t="shared" si="17"/>
        <v/>
      </c>
      <c r="BT54" s="39"/>
      <c r="BU54" s="360" t="str">
        <f t="shared" si="18"/>
        <v/>
      </c>
      <c r="BV54" s="360" t="str">
        <f t="shared" si="19"/>
        <v/>
      </c>
      <c r="BW54" s="39"/>
      <c r="BX54" s="57"/>
    </row>
    <row r="55" spans="1:76" s="2" customFormat="1" ht="14">
      <c r="A55" s="159">
        <v>6</v>
      </c>
      <c r="B55" s="301" t="str">
        <f t="shared" si="20"/>
        <v>Latin America: IRENA (2016)_Historical data for solar PV</v>
      </c>
      <c r="C55" s="288" t="s">
        <v>315</v>
      </c>
      <c r="D55" s="160" t="s">
        <v>274</v>
      </c>
      <c r="E55" s="160" t="s">
        <v>3</v>
      </c>
      <c r="F55" s="160"/>
      <c r="G55" s="161" t="s">
        <v>420</v>
      </c>
      <c r="H55" s="668">
        <v>2014</v>
      </c>
      <c r="I55" s="163"/>
      <c r="J55" s="803"/>
      <c r="K55" s="669" t="s">
        <v>60</v>
      </c>
      <c r="L55" s="802" t="e">
        <f>J55*#REF!</f>
        <v>#REF!</v>
      </c>
      <c r="M55" s="667" t="e">
        <f t="shared" si="0"/>
        <v>#REF!</v>
      </c>
      <c r="N55" s="664"/>
      <c r="O55" s="665" t="s">
        <v>316</v>
      </c>
      <c r="P55" s="165"/>
      <c r="Q55" s="691"/>
      <c r="R55" s="259" t="e">
        <f t="shared" si="21"/>
        <v>#REF!</v>
      </c>
      <c r="S55" s="260" t="e">
        <f>IF(R55="","",IF(R106="Y",T55,IF(R55&gt;=R98-$AA$36*R102,IF(R55&lt;=R98+$AA$36*R102,R55,""),"")))</f>
        <v>#REF!</v>
      </c>
      <c r="T55" s="259" t="e">
        <f t="shared" si="22"/>
        <v>#REF!</v>
      </c>
      <c r="U55" s="166" t="e">
        <f t="shared" si="1"/>
        <v>#REF!</v>
      </c>
      <c r="V55" s="39"/>
      <c r="W55" s="39"/>
      <c r="Y55" s="99"/>
      <c r="AO55" s="57"/>
      <c r="AP55" s="39"/>
      <c r="AQ55" s="39"/>
      <c r="AR55" s="171"/>
      <c r="AS55" s="39"/>
      <c r="AT55" s="360" t="str">
        <f t="shared" si="23"/>
        <v/>
      </c>
      <c r="AU55" s="360" t="str">
        <f t="shared" si="24"/>
        <v/>
      </c>
      <c r="AV55" s="290"/>
      <c r="AW55" s="360" t="str">
        <f t="shared" si="2"/>
        <v/>
      </c>
      <c r="AX55" s="360" t="str">
        <f t="shared" si="3"/>
        <v/>
      </c>
      <c r="AY55" s="39"/>
      <c r="AZ55" s="360" t="str">
        <f t="shared" si="4"/>
        <v/>
      </c>
      <c r="BA55" s="360" t="str">
        <f t="shared" si="5"/>
        <v/>
      </c>
      <c r="BB55" s="39"/>
      <c r="BC55" s="360" t="str">
        <f t="shared" si="6"/>
        <v/>
      </c>
      <c r="BD55" s="360" t="str">
        <f t="shared" si="7"/>
        <v/>
      </c>
      <c r="BE55" s="39"/>
      <c r="BF55" s="360" t="str">
        <f t="shared" si="8"/>
        <v/>
      </c>
      <c r="BG55" s="360" t="str">
        <f t="shared" si="9"/>
        <v/>
      </c>
      <c r="BH55" s="39"/>
      <c r="BI55" s="360" t="e">
        <f t="shared" si="10"/>
        <v>#REF!</v>
      </c>
      <c r="BJ55" s="360" t="e">
        <f t="shared" si="11"/>
        <v>#REF!</v>
      </c>
      <c r="BK55" s="39"/>
      <c r="BL55" s="360" t="str">
        <f t="shared" si="12"/>
        <v/>
      </c>
      <c r="BM55" s="360" t="str">
        <f t="shared" si="13"/>
        <v/>
      </c>
      <c r="BN55" s="39"/>
      <c r="BO55" s="360" t="str">
        <f t="shared" si="14"/>
        <v/>
      </c>
      <c r="BP55" s="360" t="str">
        <f t="shared" si="15"/>
        <v/>
      </c>
      <c r="BQ55" s="39"/>
      <c r="BR55" s="360" t="str">
        <f t="shared" si="16"/>
        <v/>
      </c>
      <c r="BS55" s="360" t="str">
        <f t="shared" si="17"/>
        <v/>
      </c>
      <c r="BT55" s="39"/>
      <c r="BU55" s="360" t="str">
        <f t="shared" si="18"/>
        <v/>
      </c>
      <c r="BV55" s="360" t="str">
        <f t="shared" si="19"/>
        <v/>
      </c>
      <c r="BW55" s="39"/>
      <c r="BX55" s="57"/>
    </row>
    <row r="56" spans="1:76" s="2" customFormat="1" ht="14">
      <c r="A56" s="159">
        <v>7</v>
      </c>
      <c r="B56" s="301" t="str">
        <f t="shared" si="20"/>
        <v>China: IRENA (2016)_Historical data for solar PV</v>
      </c>
      <c r="C56" s="288" t="s">
        <v>315</v>
      </c>
      <c r="D56" s="160" t="s">
        <v>274</v>
      </c>
      <c r="E56" s="160" t="s">
        <v>4</v>
      </c>
      <c r="F56" s="160"/>
      <c r="G56" s="161" t="s">
        <v>420</v>
      </c>
      <c r="H56" s="668">
        <v>2014</v>
      </c>
      <c r="I56" s="163"/>
      <c r="J56" s="803"/>
      <c r="K56" s="669" t="s">
        <v>60</v>
      </c>
      <c r="L56" s="802" t="e">
        <f>J56*#REF!</f>
        <v>#REF!</v>
      </c>
      <c r="M56" s="667" t="e">
        <f t="shared" si="0"/>
        <v>#REF!</v>
      </c>
      <c r="N56" s="664"/>
      <c r="O56" s="665" t="s">
        <v>316</v>
      </c>
      <c r="P56" s="165"/>
      <c r="Q56" s="691"/>
      <c r="R56" s="259" t="e">
        <f t="shared" si="21"/>
        <v>#REF!</v>
      </c>
      <c r="S56" s="260" t="e">
        <f>IF(R56="","",IF(R106="Y",T56,IF(R56&gt;=R98-$AA$36*R102,IF(R56&lt;=R98+$AA$36*R102,R56,""),"")))</f>
        <v>#REF!</v>
      </c>
      <c r="T56" s="259" t="e">
        <f t="shared" si="22"/>
        <v>#REF!</v>
      </c>
      <c r="U56" s="166" t="e">
        <f t="shared" si="1"/>
        <v>#REF!</v>
      </c>
      <c r="V56" s="39"/>
      <c r="W56" s="39"/>
      <c r="Y56" s="99"/>
      <c r="AO56" s="57"/>
      <c r="AP56" s="39"/>
      <c r="AQ56" s="39"/>
      <c r="AR56" s="171"/>
      <c r="AS56" s="39"/>
      <c r="AT56" s="360" t="str">
        <f t="shared" si="23"/>
        <v/>
      </c>
      <c r="AU56" s="360" t="str">
        <f t="shared" si="24"/>
        <v/>
      </c>
      <c r="AV56" s="290"/>
      <c r="AW56" s="360" t="str">
        <f t="shared" si="2"/>
        <v/>
      </c>
      <c r="AX56" s="360" t="str">
        <f t="shared" si="3"/>
        <v/>
      </c>
      <c r="AY56" s="39"/>
      <c r="AZ56" s="360" t="str">
        <f t="shared" si="4"/>
        <v/>
      </c>
      <c r="BA56" s="360" t="str">
        <f t="shared" si="5"/>
        <v/>
      </c>
      <c r="BB56" s="39"/>
      <c r="BC56" s="360" t="str">
        <f t="shared" si="6"/>
        <v/>
      </c>
      <c r="BD56" s="360" t="str">
        <f t="shared" si="7"/>
        <v/>
      </c>
      <c r="BE56" s="39"/>
      <c r="BF56" s="360" t="str">
        <f t="shared" si="8"/>
        <v/>
      </c>
      <c r="BG56" s="360" t="str">
        <f t="shared" si="9"/>
        <v/>
      </c>
      <c r="BH56" s="39"/>
      <c r="BI56" s="360" t="str">
        <f t="shared" si="10"/>
        <v/>
      </c>
      <c r="BJ56" s="360" t="str">
        <f t="shared" si="11"/>
        <v/>
      </c>
      <c r="BK56" s="39"/>
      <c r="BL56" s="360" t="e">
        <f t="shared" si="12"/>
        <v>#REF!</v>
      </c>
      <c r="BM56" s="360" t="e">
        <f t="shared" si="13"/>
        <v>#REF!</v>
      </c>
      <c r="BN56" s="39"/>
      <c r="BO56" s="360" t="str">
        <f t="shared" si="14"/>
        <v/>
      </c>
      <c r="BP56" s="360" t="str">
        <f t="shared" si="15"/>
        <v/>
      </c>
      <c r="BQ56" s="39"/>
      <c r="BR56" s="360" t="str">
        <f t="shared" si="16"/>
        <v/>
      </c>
      <c r="BS56" s="360" t="str">
        <f t="shared" si="17"/>
        <v/>
      </c>
      <c r="BT56" s="39"/>
      <c r="BU56" s="360" t="str">
        <f t="shared" si="18"/>
        <v/>
      </c>
      <c r="BV56" s="360" t="str">
        <f t="shared" si="19"/>
        <v/>
      </c>
      <c r="BW56" s="39"/>
      <c r="BX56" s="57"/>
    </row>
    <row r="57" spans="1:76" s="2" customFormat="1" ht="14">
      <c r="A57" s="159">
        <v>8</v>
      </c>
      <c r="B57" s="301" t="str">
        <f t="shared" si="20"/>
        <v>India: IRENA (2016)_Historical data for solar PV</v>
      </c>
      <c r="C57" s="288" t="s">
        <v>315</v>
      </c>
      <c r="D57" s="160" t="s">
        <v>274</v>
      </c>
      <c r="E57" s="160" t="s">
        <v>5</v>
      </c>
      <c r="F57" s="160"/>
      <c r="G57" s="161" t="s">
        <v>420</v>
      </c>
      <c r="H57" s="668">
        <v>2014</v>
      </c>
      <c r="I57" s="163"/>
      <c r="J57" s="803"/>
      <c r="K57" s="669" t="s">
        <v>60</v>
      </c>
      <c r="L57" s="802" t="e">
        <f>J57*#REF!</f>
        <v>#REF!</v>
      </c>
      <c r="M57" s="667" t="e">
        <f t="shared" si="0"/>
        <v>#REF!</v>
      </c>
      <c r="N57" s="664"/>
      <c r="O57" s="665" t="s">
        <v>316</v>
      </c>
      <c r="P57" s="165"/>
      <c r="Q57" s="691"/>
      <c r="R57" s="259" t="e">
        <f t="shared" si="21"/>
        <v>#REF!</v>
      </c>
      <c r="S57" s="260" t="e">
        <f>IF(R57="","",IF(R106="Y",T57,IF(R57&gt;=R98-$AA$36*R102,IF(R57&lt;=R98+$AA$36*R102,R57,""),"")))</f>
        <v>#REF!</v>
      </c>
      <c r="T57" s="259" t="e">
        <f t="shared" si="22"/>
        <v>#REF!</v>
      </c>
      <c r="U57" s="166" t="e">
        <f t="shared" si="1"/>
        <v>#REF!</v>
      </c>
      <c r="V57" s="39"/>
      <c r="W57" s="39"/>
      <c r="Y57" s="99"/>
      <c r="AO57" s="57"/>
      <c r="AP57" s="39"/>
      <c r="AQ57" s="39"/>
      <c r="AR57" s="171"/>
      <c r="AS57" s="39"/>
      <c r="AT57" s="360" t="str">
        <f t="shared" si="23"/>
        <v/>
      </c>
      <c r="AU57" s="360" t="str">
        <f t="shared" si="24"/>
        <v/>
      </c>
      <c r="AV57" s="290"/>
      <c r="AW57" s="360" t="str">
        <f t="shared" si="2"/>
        <v/>
      </c>
      <c r="AX57" s="360" t="str">
        <f t="shared" si="3"/>
        <v/>
      </c>
      <c r="AY57" s="39"/>
      <c r="AZ57" s="360" t="str">
        <f t="shared" si="4"/>
        <v/>
      </c>
      <c r="BA57" s="360" t="str">
        <f t="shared" si="5"/>
        <v/>
      </c>
      <c r="BB57" s="39"/>
      <c r="BC57" s="360" t="str">
        <f t="shared" si="6"/>
        <v/>
      </c>
      <c r="BD57" s="360" t="str">
        <f t="shared" si="7"/>
        <v/>
      </c>
      <c r="BE57" s="39"/>
      <c r="BF57" s="360" t="str">
        <f t="shared" si="8"/>
        <v/>
      </c>
      <c r="BG57" s="360" t="str">
        <f t="shared" si="9"/>
        <v/>
      </c>
      <c r="BH57" s="39"/>
      <c r="BI57" s="360" t="str">
        <f t="shared" si="10"/>
        <v/>
      </c>
      <c r="BJ57" s="360" t="str">
        <f t="shared" si="11"/>
        <v/>
      </c>
      <c r="BK57" s="39"/>
      <c r="BL57" s="360" t="str">
        <f t="shared" si="12"/>
        <v/>
      </c>
      <c r="BM57" s="360" t="str">
        <f t="shared" si="13"/>
        <v/>
      </c>
      <c r="BN57" s="39"/>
      <c r="BO57" s="360" t="e">
        <f t="shared" si="14"/>
        <v>#REF!</v>
      </c>
      <c r="BP57" s="360" t="e">
        <f t="shared" si="15"/>
        <v>#REF!</v>
      </c>
      <c r="BQ57" s="39"/>
      <c r="BR57" s="360" t="str">
        <f t="shared" si="16"/>
        <v/>
      </c>
      <c r="BS57" s="360" t="str">
        <f t="shared" si="17"/>
        <v/>
      </c>
      <c r="BT57" s="39"/>
      <c r="BU57" s="360" t="str">
        <f t="shared" si="18"/>
        <v/>
      </c>
      <c r="BV57" s="360" t="str">
        <f t="shared" si="19"/>
        <v/>
      </c>
      <c r="BW57" s="39"/>
      <c r="BX57" s="57"/>
    </row>
    <row r="58" spans="1:76" s="2" customFormat="1" ht="14">
      <c r="A58" s="159">
        <v>9</v>
      </c>
      <c r="B58" s="301" t="str">
        <f t="shared" si="20"/>
        <v>EU: IRENA (2016)_Historical data for solar PV</v>
      </c>
      <c r="C58" s="288" t="s">
        <v>315</v>
      </c>
      <c r="D58" s="160" t="s">
        <v>274</v>
      </c>
      <c r="E58" s="160" t="s">
        <v>6</v>
      </c>
      <c r="F58" s="160"/>
      <c r="G58" s="161" t="s">
        <v>420</v>
      </c>
      <c r="H58" s="668">
        <v>2014</v>
      </c>
      <c r="I58" s="163"/>
      <c r="J58" s="803"/>
      <c r="K58" s="669" t="s">
        <v>60</v>
      </c>
      <c r="L58" s="802" t="e">
        <f>J58*#REF!</f>
        <v>#REF!</v>
      </c>
      <c r="M58" s="667" t="e">
        <f t="shared" si="0"/>
        <v>#REF!</v>
      </c>
      <c r="N58" s="664"/>
      <c r="O58" s="665" t="s">
        <v>316</v>
      </c>
      <c r="P58" s="165"/>
      <c r="Q58" s="691"/>
      <c r="R58" s="259" t="e">
        <f t="shared" si="21"/>
        <v>#REF!</v>
      </c>
      <c r="S58" s="260" t="e">
        <f>IF(R58="","",IF(R106="Y",T58,IF(R58&gt;=R98-$AA$36*R102,IF(R58&lt;=R98+$AA$36*R102,R58,""),"")))</f>
        <v>#REF!</v>
      </c>
      <c r="T58" s="259" t="e">
        <f t="shared" si="22"/>
        <v>#REF!</v>
      </c>
      <c r="U58" s="166" t="e">
        <f t="shared" si="1"/>
        <v>#REF!</v>
      </c>
      <c r="V58" s="39"/>
      <c r="W58" s="39"/>
      <c r="Y58" s="99"/>
      <c r="AO58" s="57"/>
      <c r="AP58" s="39"/>
      <c r="AQ58" s="39"/>
      <c r="AR58" s="171"/>
      <c r="AS58" s="39"/>
      <c r="AT58" s="360" t="str">
        <f t="shared" si="23"/>
        <v/>
      </c>
      <c r="AU58" s="360" t="str">
        <f t="shared" si="24"/>
        <v/>
      </c>
      <c r="AV58" s="290"/>
      <c r="AW58" s="360" t="str">
        <f t="shared" si="2"/>
        <v/>
      </c>
      <c r="AX58" s="360" t="str">
        <f t="shared" si="3"/>
        <v/>
      </c>
      <c r="AY58" s="39"/>
      <c r="AZ58" s="360" t="str">
        <f t="shared" si="4"/>
        <v/>
      </c>
      <c r="BA58" s="360" t="str">
        <f t="shared" si="5"/>
        <v/>
      </c>
      <c r="BB58" s="39"/>
      <c r="BC58" s="360" t="str">
        <f t="shared" si="6"/>
        <v/>
      </c>
      <c r="BD58" s="360" t="str">
        <f t="shared" si="7"/>
        <v/>
      </c>
      <c r="BE58" s="39"/>
      <c r="BF58" s="360" t="str">
        <f t="shared" si="8"/>
        <v/>
      </c>
      <c r="BG58" s="360" t="str">
        <f t="shared" si="9"/>
        <v/>
      </c>
      <c r="BH58" s="39"/>
      <c r="BI58" s="360" t="str">
        <f t="shared" si="10"/>
        <v/>
      </c>
      <c r="BJ58" s="360" t="str">
        <f t="shared" si="11"/>
        <v/>
      </c>
      <c r="BK58" s="39"/>
      <c r="BL58" s="360" t="str">
        <f t="shared" si="12"/>
        <v/>
      </c>
      <c r="BM58" s="360" t="str">
        <f t="shared" si="13"/>
        <v/>
      </c>
      <c r="BN58" s="39"/>
      <c r="BO58" s="360" t="str">
        <f t="shared" si="14"/>
        <v/>
      </c>
      <c r="BP58" s="360" t="str">
        <f t="shared" si="15"/>
        <v/>
      </c>
      <c r="BQ58" s="39"/>
      <c r="BR58" s="360" t="e">
        <f t="shared" si="16"/>
        <v>#REF!</v>
      </c>
      <c r="BS58" s="360" t="e">
        <f t="shared" si="17"/>
        <v>#REF!</v>
      </c>
      <c r="BT58" s="39"/>
      <c r="BU58" s="360" t="str">
        <f t="shared" si="18"/>
        <v/>
      </c>
      <c r="BV58" s="360" t="str">
        <f t="shared" si="19"/>
        <v/>
      </c>
      <c r="BW58" s="39"/>
      <c r="BX58" s="57"/>
    </row>
    <row r="59" spans="1:76" s="2" customFormat="1" ht="14">
      <c r="A59" s="159">
        <v>10</v>
      </c>
      <c r="B59" s="301" t="str">
        <f t="shared" si="20"/>
        <v>USA: IRENA (2016)_Historical data for solar PV</v>
      </c>
      <c r="C59" s="288" t="s">
        <v>315</v>
      </c>
      <c r="D59" s="160" t="s">
        <v>274</v>
      </c>
      <c r="E59" s="160" t="s">
        <v>34</v>
      </c>
      <c r="F59" s="160"/>
      <c r="G59" s="161" t="s">
        <v>420</v>
      </c>
      <c r="H59" s="668">
        <v>2014</v>
      </c>
      <c r="I59" s="163"/>
      <c r="J59" s="803"/>
      <c r="K59" s="669" t="s">
        <v>60</v>
      </c>
      <c r="L59" s="802" t="e">
        <f>J59*#REF!</f>
        <v>#REF!</v>
      </c>
      <c r="M59" s="667" t="e">
        <f t="shared" si="0"/>
        <v>#REF!</v>
      </c>
      <c r="N59" s="664"/>
      <c r="O59" s="665" t="s">
        <v>316</v>
      </c>
      <c r="P59" s="165"/>
      <c r="Q59" s="691"/>
      <c r="R59" s="259" t="e">
        <f t="shared" si="21"/>
        <v>#REF!</v>
      </c>
      <c r="S59" s="260" t="e">
        <f>IF(R59="","",IF(R106="Y",T59,IF(R59&gt;=R98-$AA$36*R102,IF(R59&lt;=R98+$AA$36*R102,R59,""),"")))</f>
        <v>#REF!</v>
      </c>
      <c r="T59" s="259" t="e">
        <f t="shared" si="22"/>
        <v>#REF!</v>
      </c>
      <c r="U59" s="166" t="e">
        <f t="shared" si="1"/>
        <v>#REF!</v>
      </c>
      <c r="V59" s="39"/>
      <c r="W59" s="39"/>
      <c r="Y59" s="99"/>
      <c r="AO59" s="57"/>
      <c r="AP59" s="39"/>
      <c r="AQ59" s="39"/>
      <c r="AR59" s="171"/>
      <c r="AS59" s="39"/>
      <c r="AT59" s="360" t="str">
        <f t="shared" si="23"/>
        <v/>
      </c>
      <c r="AU59" s="360" t="str">
        <f t="shared" si="24"/>
        <v/>
      </c>
      <c r="AV59" s="290"/>
      <c r="AW59" s="360" t="str">
        <f t="shared" si="2"/>
        <v/>
      </c>
      <c r="AX59" s="360" t="str">
        <f t="shared" si="3"/>
        <v/>
      </c>
      <c r="AY59" s="39"/>
      <c r="AZ59" s="360" t="str">
        <f t="shared" si="4"/>
        <v/>
      </c>
      <c r="BA59" s="360" t="str">
        <f t="shared" si="5"/>
        <v/>
      </c>
      <c r="BB59" s="39"/>
      <c r="BC59" s="360" t="str">
        <f t="shared" si="6"/>
        <v/>
      </c>
      <c r="BD59" s="360" t="str">
        <f t="shared" si="7"/>
        <v/>
      </c>
      <c r="BE59" s="39"/>
      <c r="BF59" s="360" t="str">
        <f t="shared" si="8"/>
        <v/>
      </c>
      <c r="BG59" s="360" t="str">
        <f t="shared" si="9"/>
        <v/>
      </c>
      <c r="BH59" s="39"/>
      <c r="BI59" s="360" t="str">
        <f t="shared" si="10"/>
        <v/>
      </c>
      <c r="BJ59" s="360" t="str">
        <f t="shared" si="11"/>
        <v/>
      </c>
      <c r="BK59" s="39"/>
      <c r="BL59" s="360" t="str">
        <f t="shared" si="12"/>
        <v/>
      </c>
      <c r="BM59" s="360" t="str">
        <f t="shared" si="13"/>
        <v/>
      </c>
      <c r="BN59" s="39"/>
      <c r="BO59" s="360" t="str">
        <f t="shared" si="14"/>
        <v/>
      </c>
      <c r="BP59" s="360" t="str">
        <f t="shared" si="15"/>
        <v/>
      </c>
      <c r="BQ59" s="39"/>
      <c r="BR59" s="360" t="str">
        <f t="shared" si="16"/>
        <v/>
      </c>
      <c r="BS59" s="360" t="str">
        <f t="shared" si="17"/>
        <v/>
      </c>
      <c r="BT59" s="39"/>
      <c r="BU59" s="360" t="e">
        <f t="shared" si="18"/>
        <v>#REF!</v>
      </c>
      <c r="BV59" s="360" t="e">
        <f t="shared" si="19"/>
        <v>#REF!</v>
      </c>
      <c r="BW59" s="39"/>
      <c r="BX59" s="57"/>
    </row>
    <row r="60" spans="1:76" s="2" customFormat="1" ht="15">
      <c r="A60" s="159">
        <v>11</v>
      </c>
      <c r="B60" s="301" t="str">
        <f t="shared" si="20"/>
        <v>World: IRENA(2018), World PV Generation - IRENA.(2018). Renewable Energy Statistics 2018. Abu Dhabi:IRENA pp.47-51</v>
      </c>
      <c r="C60" s="288" t="s">
        <v>637</v>
      </c>
      <c r="D60" s="812" t="s">
        <v>445</v>
      </c>
      <c r="E60" s="725" t="s">
        <v>7</v>
      </c>
      <c r="F60" s="725"/>
      <c r="G60" s="719" t="s">
        <v>420</v>
      </c>
      <c r="H60" s="801">
        <v>2015</v>
      </c>
      <c r="I60" s="720"/>
      <c r="J60" s="804"/>
      <c r="K60" s="726" t="s">
        <v>68</v>
      </c>
      <c r="L60" s="787" t="e">
        <f>J60*#REF!</f>
        <v>#REF!</v>
      </c>
      <c r="M60" s="667" t="e">
        <f t="shared" si="0"/>
        <v>#REF!</v>
      </c>
      <c r="N60" s="720"/>
      <c r="O60" s="721" t="s">
        <v>316</v>
      </c>
      <c r="P60" s="165"/>
      <c r="Q60" s="691"/>
      <c r="R60" s="259" t="e">
        <f t="shared" si="21"/>
        <v>#REF!</v>
      </c>
      <c r="S60" s="260" t="e">
        <f>IF(R60="","",IF(R106="Y",T60,IF(R60&gt;=R98-$AA$36*R102,IF(R60&lt;=R98+$AA$36*R102,R60,""),"")))</f>
        <v>#REF!</v>
      </c>
      <c r="T60" s="259" t="e">
        <f t="shared" si="22"/>
        <v>#REF!</v>
      </c>
      <c r="U60" s="166" t="e">
        <f t="shared" si="1"/>
        <v>#REF!</v>
      </c>
      <c r="V60" s="39"/>
      <c r="W60" s="39"/>
      <c r="Y60" s="99"/>
      <c r="AO60" s="57"/>
      <c r="AP60" s="39"/>
      <c r="AQ60" s="39"/>
      <c r="AR60" s="171"/>
      <c r="AS60" s="39"/>
      <c r="AT60" s="360" t="e">
        <f t="shared" si="23"/>
        <v>#REF!</v>
      </c>
      <c r="AU60" s="360" t="e">
        <f t="shared" si="24"/>
        <v>#REF!</v>
      </c>
      <c r="AV60" s="290"/>
      <c r="AW60" s="360" t="str">
        <f t="shared" si="2"/>
        <v/>
      </c>
      <c r="AX60" s="360" t="str">
        <f t="shared" si="3"/>
        <v/>
      </c>
      <c r="AY60" s="39"/>
      <c r="AZ60" s="360" t="str">
        <f t="shared" si="4"/>
        <v/>
      </c>
      <c r="BA60" s="360" t="str">
        <f t="shared" si="5"/>
        <v/>
      </c>
      <c r="BB60" s="39"/>
      <c r="BC60" s="360" t="str">
        <f t="shared" si="6"/>
        <v/>
      </c>
      <c r="BD60" s="360" t="str">
        <f t="shared" si="7"/>
        <v/>
      </c>
      <c r="BE60" s="39"/>
      <c r="BF60" s="360" t="str">
        <f t="shared" si="8"/>
        <v/>
      </c>
      <c r="BG60" s="360" t="str">
        <f t="shared" si="9"/>
        <v/>
      </c>
      <c r="BH60" s="39"/>
      <c r="BI60" s="360" t="str">
        <f t="shared" si="10"/>
        <v/>
      </c>
      <c r="BJ60" s="360" t="str">
        <f t="shared" si="11"/>
        <v/>
      </c>
      <c r="BK60" s="39"/>
      <c r="BL60" s="360" t="str">
        <f t="shared" si="12"/>
        <v/>
      </c>
      <c r="BM60" s="360" t="str">
        <f t="shared" si="13"/>
        <v/>
      </c>
      <c r="BN60" s="39"/>
      <c r="BO60" s="360" t="str">
        <f t="shared" si="14"/>
        <v/>
      </c>
      <c r="BP60" s="360" t="str">
        <f t="shared" si="15"/>
        <v/>
      </c>
      <c r="BQ60" s="39"/>
      <c r="BR60" s="360" t="str">
        <f t="shared" si="16"/>
        <v/>
      </c>
      <c r="BS60" s="360" t="str">
        <f t="shared" si="17"/>
        <v/>
      </c>
      <c r="BT60" s="39"/>
      <c r="BU60" s="360" t="str">
        <f t="shared" si="18"/>
        <v/>
      </c>
      <c r="BV60" s="360" t="str">
        <f t="shared" si="19"/>
        <v/>
      </c>
      <c r="BW60" s="39"/>
      <c r="BX60" s="57"/>
    </row>
    <row r="61" spans="1:76" s="2" customFormat="1" ht="14" customHeight="1">
      <c r="A61" s="159">
        <v>34</v>
      </c>
      <c r="B61" s="301" t="str">
        <f>CONCATENATE(E61,": ",C61)</f>
        <v>Middle East and Africa: IRENA(2018), Middle East and Africa PV Generation - IRENA.(2018). Renewable Energy Statistics 2018. Abu Dhabi:IRENA pp.47-51</v>
      </c>
      <c r="C61" s="288" t="s">
        <v>638</v>
      </c>
      <c r="D61" s="814" t="s">
        <v>445</v>
      </c>
      <c r="E61" s="160" t="s">
        <v>284</v>
      </c>
      <c r="F61" s="160"/>
      <c r="G61" s="161" t="s">
        <v>420</v>
      </c>
      <c r="H61" s="162">
        <v>2015</v>
      </c>
      <c r="I61" s="163"/>
      <c r="J61" s="806"/>
      <c r="K61" s="164" t="s">
        <v>68</v>
      </c>
      <c r="L61" s="802">
        <f t="shared" ref="L61:L69" si="25">J61*0.6/1000</f>
        <v>0</v>
      </c>
      <c r="M61" s="667" t="e">
        <f t="shared" si="0"/>
        <v>#REF!</v>
      </c>
      <c r="N61" s="664"/>
      <c r="O61" s="721" t="s">
        <v>316</v>
      </c>
      <c r="P61" s="165"/>
      <c r="Q61" s="691"/>
      <c r="R61" s="259">
        <f>IF(Q61="Y","",IF(AND(L61="",J61=""),"",IF(L61="",J61,L61)))</f>
        <v>0</v>
      </c>
      <c r="S61" s="260">
        <f>IF(R61="","",IF($R$106="Y",T61,IF(R61&gt;=$R$98-$AA$36*$R$102,IF(R61&lt;=$R$98+$AA$36*$R$102,R61,""),"")))</f>
        <v>0</v>
      </c>
      <c r="T61" s="259">
        <f>IF(Q61="Y","",IF(AND(L61="",J61=""),"",IF(L61="",J61*N61,L61*N61)))</f>
        <v>0</v>
      </c>
      <c r="U61" s="166" t="e">
        <f>IF(AND(M61="",K61=""),"",IF(M61="",K61,M61))</f>
        <v>#REF!</v>
      </c>
      <c r="V61" s="39"/>
      <c r="W61" s="39"/>
      <c r="Y61" s="99"/>
      <c r="AO61" s="57"/>
      <c r="AP61" s="39"/>
      <c r="AQ61" s="39"/>
      <c r="AR61" s="171"/>
      <c r="AS61" s="39"/>
      <c r="AT61" s="360" t="str">
        <f>IF($E61=$AT$48,R61,"")</f>
        <v/>
      </c>
      <c r="AU61" s="360" t="str">
        <f>IF($E61=$AT$48,S61,"")</f>
        <v/>
      </c>
      <c r="AV61" s="290"/>
      <c r="AW61" s="360" t="str">
        <f t="shared" si="2"/>
        <v/>
      </c>
      <c r="AX61" s="360" t="str">
        <f t="shared" si="3"/>
        <v/>
      </c>
      <c r="AY61" s="39"/>
      <c r="AZ61" s="360" t="str">
        <f t="shared" si="4"/>
        <v/>
      </c>
      <c r="BA61" s="360" t="str">
        <f t="shared" si="5"/>
        <v/>
      </c>
      <c r="BB61" s="39"/>
      <c r="BC61" s="360" t="str">
        <f t="shared" si="6"/>
        <v/>
      </c>
      <c r="BD61" s="360" t="str">
        <f t="shared" si="7"/>
        <v/>
      </c>
      <c r="BE61" s="39"/>
      <c r="BF61" s="360">
        <f t="shared" si="8"/>
        <v>0</v>
      </c>
      <c r="BG61" s="360">
        <f t="shared" si="9"/>
        <v>0</v>
      </c>
      <c r="BH61" s="39"/>
      <c r="BI61" s="360" t="str">
        <f t="shared" si="10"/>
        <v/>
      </c>
      <c r="BJ61" s="360" t="str">
        <f t="shared" si="11"/>
        <v/>
      </c>
      <c r="BK61" s="39"/>
      <c r="BL61" s="360" t="str">
        <f t="shared" si="12"/>
        <v/>
      </c>
      <c r="BM61" s="360" t="str">
        <f t="shared" si="13"/>
        <v/>
      </c>
      <c r="BN61" s="39"/>
      <c r="BO61" s="360" t="str">
        <f t="shared" si="14"/>
        <v/>
      </c>
      <c r="BP61" s="360" t="str">
        <f t="shared" si="15"/>
        <v/>
      </c>
      <c r="BQ61" s="39"/>
      <c r="BR61" s="360" t="str">
        <f t="shared" si="16"/>
        <v/>
      </c>
      <c r="BS61" s="360" t="str">
        <f t="shared" si="17"/>
        <v/>
      </c>
      <c r="BT61" s="39"/>
      <c r="BU61" s="360" t="str">
        <f t="shared" si="18"/>
        <v/>
      </c>
      <c r="BV61" s="360" t="str">
        <f t="shared" si="19"/>
        <v/>
      </c>
      <c r="BW61" s="39"/>
      <c r="BX61" s="57"/>
    </row>
    <row r="62" spans="1:76" s="2" customFormat="1" ht="14" customHeight="1">
      <c r="A62" s="159">
        <v>12</v>
      </c>
      <c r="B62" s="301" t="str">
        <f t="shared" si="20"/>
        <v>Asia (Sans Japan): IRENA(2018), Asia (Sans Japan) PV Generation - IRENA.(2018). Renewable Energy Statistics 2018. Abu Dhabi:IRENA pp.47-51</v>
      </c>
      <c r="C62" s="288" t="s">
        <v>640</v>
      </c>
      <c r="D62" s="814" t="s">
        <v>445</v>
      </c>
      <c r="E62" s="160" t="s">
        <v>283</v>
      </c>
      <c r="F62" s="160"/>
      <c r="G62" s="161" t="s">
        <v>420</v>
      </c>
      <c r="H62" s="801">
        <v>2015</v>
      </c>
      <c r="I62" s="664"/>
      <c r="J62" s="803"/>
      <c r="K62" s="669" t="s">
        <v>68</v>
      </c>
      <c r="L62" s="802">
        <f t="shared" si="25"/>
        <v>0</v>
      </c>
      <c r="M62" s="667" t="e">
        <f t="shared" si="0"/>
        <v>#REF!</v>
      </c>
      <c r="N62" s="664"/>
      <c r="O62" s="721" t="s">
        <v>316</v>
      </c>
      <c r="P62" s="165"/>
      <c r="Q62" s="691"/>
      <c r="R62" s="259">
        <f t="shared" si="21"/>
        <v>0</v>
      </c>
      <c r="S62" s="260">
        <f t="shared" ref="S62:S85" si="26">IF(R62="","",IF($R$106="Y",T62,IF(R62&gt;=$R$98-$AA$36*$R$102,IF(R62&lt;=$R$98+$AA$36*$R$102,R62,""),"")))</f>
        <v>0</v>
      </c>
      <c r="T62" s="259">
        <f t="shared" si="22"/>
        <v>0</v>
      </c>
      <c r="U62" s="166" t="e">
        <f t="shared" si="1"/>
        <v>#REF!</v>
      </c>
      <c r="V62" s="39"/>
      <c r="W62" s="39"/>
      <c r="Y62" s="99"/>
      <c r="AO62" s="57"/>
      <c r="AP62" s="39"/>
      <c r="AQ62" s="39"/>
      <c r="AR62" s="171"/>
      <c r="AS62" s="39"/>
      <c r="AT62" s="360" t="str">
        <f t="shared" si="23"/>
        <v/>
      </c>
      <c r="AU62" s="360" t="str">
        <f t="shared" si="24"/>
        <v/>
      </c>
      <c r="AV62" s="290"/>
      <c r="AW62" s="360" t="str">
        <f t="shared" si="2"/>
        <v/>
      </c>
      <c r="AX62" s="360" t="str">
        <f t="shared" si="3"/>
        <v/>
      </c>
      <c r="AY62" s="39"/>
      <c r="AZ62" s="360" t="str">
        <f t="shared" si="4"/>
        <v/>
      </c>
      <c r="BA62" s="360" t="str">
        <f t="shared" si="5"/>
        <v/>
      </c>
      <c r="BB62" s="39"/>
      <c r="BC62" s="360">
        <f t="shared" si="6"/>
        <v>0</v>
      </c>
      <c r="BD62" s="360">
        <f t="shared" si="7"/>
        <v>0</v>
      </c>
      <c r="BE62" s="39"/>
      <c r="BF62" s="360" t="str">
        <f t="shared" si="8"/>
        <v/>
      </c>
      <c r="BG62" s="360" t="str">
        <f t="shared" si="9"/>
        <v/>
      </c>
      <c r="BH62" s="39"/>
      <c r="BI62" s="360" t="str">
        <f t="shared" si="10"/>
        <v/>
      </c>
      <c r="BJ62" s="360" t="str">
        <f t="shared" si="11"/>
        <v/>
      </c>
      <c r="BK62" s="39"/>
      <c r="BL62" s="360" t="str">
        <f t="shared" si="12"/>
        <v/>
      </c>
      <c r="BM62" s="360" t="str">
        <f t="shared" si="13"/>
        <v/>
      </c>
      <c r="BN62" s="39"/>
      <c r="BO62" s="360" t="str">
        <f t="shared" si="14"/>
        <v/>
      </c>
      <c r="BP62" s="360" t="str">
        <f t="shared" si="15"/>
        <v/>
      </c>
      <c r="BQ62" s="39"/>
      <c r="BR62" s="360" t="str">
        <f t="shared" si="16"/>
        <v/>
      </c>
      <c r="BS62" s="360" t="str">
        <f t="shared" si="17"/>
        <v/>
      </c>
      <c r="BT62" s="39"/>
      <c r="BU62" s="360" t="str">
        <f t="shared" si="18"/>
        <v/>
      </c>
      <c r="BV62" s="360" t="str">
        <f t="shared" si="19"/>
        <v/>
      </c>
      <c r="BW62" s="39"/>
      <c r="BX62" s="57"/>
    </row>
    <row r="63" spans="1:76" s="2" customFormat="1" ht="14" customHeight="1">
      <c r="A63" s="159">
        <v>13</v>
      </c>
      <c r="B63" s="301" t="str">
        <f t="shared" si="20"/>
        <v>Latin America: IRENA(2018), Latin America PV Generation - IRENA.(2018). Renewable Energy Statistics 2018. Abu Dhabi:IRENA pp.47-51</v>
      </c>
      <c r="C63" s="288" t="s">
        <v>641</v>
      </c>
      <c r="D63" s="814" t="s">
        <v>445</v>
      </c>
      <c r="E63" s="160" t="s">
        <v>3</v>
      </c>
      <c r="F63" s="160"/>
      <c r="G63" s="161" t="s">
        <v>420</v>
      </c>
      <c r="H63" s="801">
        <v>2015</v>
      </c>
      <c r="I63" s="664"/>
      <c r="J63" s="803"/>
      <c r="K63" s="669" t="s">
        <v>68</v>
      </c>
      <c r="L63" s="802">
        <f t="shared" si="25"/>
        <v>0</v>
      </c>
      <c r="M63" s="667" t="e">
        <f t="shared" si="0"/>
        <v>#REF!</v>
      </c>
      <c r="N63" s="664"/>
      <c r="O63" s="721" t="s">
        <v>316</v>
      </c>
      <c r="P63" s="165"/>
      <c r="Q63" s="691"/>
      <c r="R63" s="259">
        <f t="shared" si="21"/>
        <v>0</v>
      </c>
      <c r="S63" s="260">
        <f t="shared" si="26"/>
        <v>0</v>
      </c>
      <c r="T63" s="259">
        <f t="shared" si="22"/>
        <v>0</v>
      </c>
      <c r="U63" s="166" t="e">
        <f>IF(AND(M63="",K63=""),"",IF(M63="",K63,M63))</f>
        <v>#REF!</v>
      </c>
      <c r="V63" s="39"/>
      <c r="W63" s="39"/>
      <c r="Y63" s="99"/>
      <c r="AO63" s="57"/>
      <c r="AP63" s="39"/>
      <c r="AQ63" s="39"/>
      <c r="AR63" s="171"/>
      <c r="AS63" s="39"/>
      <c r="AT63" s="360" t="str">
        <f t="shared" ref="AT63:AU67" si="27">IF($E63=$AT$48,R63,"")</f>
        <v/>
      </c>
      <c r="AU63" s="360" t="str">
        <f t="shared" si="27"/>
        <v/>
      </c>
      <c r="AV63" s="290"/>
      <c r="AW63" s="360" t="str">
        <f t="shared" si="2"/>
        <v/>
      </c>
      <c r="AX63" s="360" t="str">
        <f t="shared" si="3"/>
        <v/>
      </c>
      <c r="AY63" s="39"/>
      <c r="AZ63" s="360" t="str">
        <f t="shared" si="4"/>
        <v/>
      </c>
      <c r="BA63" s="360" t="str">
        <f t="shared" si="5"/>
        <v/>
      </c>
      <c r="BB63" s="39"/>
      <c r="BC63" s="360" t="str">
        <f t="shared" si="6"/>
        <v/>
      </c>
      <c r="BD63" s="360" t="str">
        <f t="shared" si="7"/>
        <v/>
      </c>
      <c r="BE63" s="39"/>
      <c r="BF63" s="360" t="str">
        <f t="shared" si="8"/>
        <v/>
      </c>
      <c r="BG63" s="360" t="str">
        <f t="shared" si="9"/>
        <v/>
      </c>
      <c r="BH63" s="39"/>
      <c r="BI63" s="360">
        <f t="shared" si="10"/>
        <v>0</v>
      </c>
      <c r="BJ63" s="360">
        <f t="shared" si="11"/>
        <v>0</v>
      </c>
      <c r="BK63" s="39"/>
      <c r="BL63" s="360" t="str">
        <f t="shared" si="12"/>
        <v/>
      </c>
      <c r="BM63" s="360" t="str">
        <f t="shared" si="13"/>
        <v/>
      </c>
      <c r="BN63" s="39"/>
      <c r="BO63" s="360" t="str">
        <f t="shared" si="14"/>
        <v/>
      </c>
      <c r="BP63" s="360" t="str">
        <f t="shared" si="15"/>
        <v/>
      </c>
      <c r="BQ63" s="39"/>
      <c r="BR63" s="360" t="str">
        <f t="shared" si="16"/>
        <v/>
      </c>
      <c r="BS63" s="360" t="str">
        <f t="shared" si="17"/>
        <v/>
      </c>
      <c r="BT63" s="39"/>
      <c r="BU63" s="360" t="str">
        <f t="shared" si="18"/>
        <v/>
      </c>
      <c r="BV63" s="360" t="str">
        <f t="shared" si="19"/>
        <v/>
      </c>
      <c r="BW63" s="39"/>
      <c r="BX63" s="57"/>
    </row>
    <row r="64" spans="1:76" s="2" customFormat="1" ht="14" customHeight="1">
      <c r="A64" s="159">
        <v>14</v>
      </c>
      <c r="B64" s="301" t="str">
        <f t="shared" si="20"/>
        <v>EU: IRENA(2018), EU PV Generation - IRENA.(2018). Renewable Energy Statistics 2018. Abu Dhabi:IRENA pp.47-51</v>
      </c>
      <c r="C64" s="288" t="s">
        <v>643</v>
      </c>
      <c r="D64" s="814" t="s">
        <v>445</v>
      </c>
      <c r="E64" s="160" t="s">
        <v>6</v>
      </c>
      <c r="F64" s="160"/>
      <c r="G64" s="161" t="s">
        <v>420</v>
      </c>
      <c r="H64" s="801">
        <v>2015</v>
      </c>
      <c r="I64" s="664"/>
      <c r="J64" s="803"/>
      <c r="K64" s="669" t="s">
        <v>68</v>
      </c>
      <c r="L64" s="802">
        <f t="shared" si="25"/>
        <v>0</v>
      </c>
      <c r="M64" s="667" t="e">
        <f t="shared" si="0"/>
        <v>#REF!</v>
      </c>
      <c r="N64" s="664"/>
      <c r="O64" s="721" t="s">
        <v>316</v>
      </c>
      <c r="P64" s="165"/>
      <c r="Q64" s="691"/>
      <c r="R64" s="259">
        <f t="shared" si="21"/>
        <v>0</v>
      </c>
      <c r="S64" s="260">
        <f t="shared" si="26"/>
        <v>0</v>
      </c>
      <c r="T64" s="259">
        <f t="shared" si="22"/>
        <v>0</v>
      </c>
      <c r="U64" s="166" t="e">
        <f>IF(AND(M64="",K64=""),"",IF(M64="",K64,M64))</f>
        <v>#REF!</v>
      </c>
      <c r="V64" s="39"/>
      <c r="W64" s="39"/>
      <c r="Y64" s="99"/>
      <c r="AO64" s="57"/>
      <c r="AP64" s="39"/>
      <c r="AQ64" s="39"/>
      <c r="AR64" s="171"/>
      <c r="AS64" s="39"/>
      <c r="AT64" s="360" t="str">
        <f t="shared" si="27"/>
        <v/>
      </c>
      <c r="AU64" s="360" t="str">
        <f t="shared" si="27"/>
        <v/>
      </c>
      <c r="AV64" s="290"/>
      <c r="AW64" s="360" t="str">
        <f t="shared" si="2"/>
        <v/>
      </c>
      <c r="AX64" s="360" t="str">
        <f t="shared" si="3"/>
        <v/>
      </c>
      <c r="AY64" s="39"/>
      <c r="AZ64" s="360" t="str">
        <f t="shared" si="4"/>
        <v/>
      </c>
      <c r="BA64" s="360" t="str">
        <f t="shared" si="5"/>
        <v/>
      </c>
      <c r="BB64" s="39"/>
      <c r="BC64" s="360" t="str">
        <f t="shared" si="6"/>
        <v/>
      </c>
      <c r="BD64" s="360" t="str">
        <f t="shared" si="7"/>
        <v/>
      </c>
      <c r="BE64" s="39"/>
      <c r="BF64" s="360" t="str">
        <f t="shared" si="8"/>
        <v/>
      </c>
      <c r="BG64" s="360" t="str">
        <f t="shared" si="9"/>
        <v/>
      </c>
      <c r="BH64" s="39"/>
      <c r="BI64" s="360" t="str">
        <f t="shared" si="10"/>
        <v/>
      </c>
      <c r="BJ64" s="360" t="str">
        <f t="shared" si="11"/>
        <v/>
      </c>
      <c r="BK64" s="39"/>
      <c r="BL64" s="360" t="str">
        <f t="shared" si="12"/>
        <v/>
      </c>
      <c r="BM64" s="360" t="str">
        <f t="shared" si="13"/>
        <v/>
      </c>
      <c r="BN64" s="39"/>
      <c r="BO64" s="360" t="str">
        <f t="shared" si="14"/>
        <v/>
      </c>
      <c r="BP64" s="360" t="str">
        <f t="shared" si="15"/>
        <v/>
      </c>
      <c r="BQ64" s="39"/>
      <c r="BR64" s="360">
        <f t="shared" si="16"/>
        <v>0</v>
      </c>
      <c r="BS64" s="360">
        <f t="shared" si="17"/>
        <v>0</v>
      </c>
      <c r="BT64" s="39"/>
      <c r="BU64" s="360" t="str">
        <f t="shared" si="18"/>
        <v/>
      </c>
      <c r="BV64" s="360" t="str">
        <f t="shared" si="19"/>
        <v/>
      </c>
      <c r="BW64" s="39"/>
      <c r="BX64" s="57"/>
    </row>
    <row r="65" spans="1:76" s="2" customFormat="1" ht="14" customHeight="1">
      <c r="A65" s="159">
        <v>15</v>
      </c>
      <c r="B65" s="301" t="str">
        <f t="shared" si="20"/>
        <v>Eastern Europe: IRENA(2018),Eastern Europe PV Generation - IRENA.(2018). Renewable Energy Statistics 2018. Abu Dhabi:IRENA pp.47-51</v>
      </c>
      <c r="C65" s="288" t="s">
        <v>644</v>
      </c>
      <c r="D65" s="814" t="s">
        <v>445</v>
      </c>
      <c r="E65" s="160" t="s">
        <v>2</v>
      </c>
      <c r="F65" s="160"/>
      <c r="G65" s="161" t="s">
        <v>420</v>
      </c>
      <c r="H65" s="801">
        <v>2015</v>
      </c>
      <c r="I65" s="664"/>
      <c r="J65" s="803"/>
      <c r="K65" s="669" t="s">
        <v>68</v>
      </c>
      <c r="L65" s="802">
        <f t="shared" si="25"/>
        <v>0</v>
      </c>
      <c r="M65" s="667" t="e">
        <f t="shared" si="0"/>
        <v>#REF!</v>
      </c>
      <c r="N65" s="664"/>
      <c r="O65" s="721" t="s">
        <v>316</v>
      </c>
      <c r="P65" s="165"/>
      <c r="Q65" s="691"/>
      <c r="R65" s="259">
        <f t="shared" si="21"/>
        <v>0</v>
      </c>
      <c r="S65" s="260">
        <f t="shared" si="26"/>
        <v>0</v>
      </c>
      <c r="T65" s="259">
        <f t="shared" si="22"/>
        <v>0</v>
      </c>
      <c r="U65" s="166" t="e">
        <f>IF(AND(M65="",K65=""),"",IF(M65="",K65,M65))</f>
        <v>#REF!</v>
      </c>
      <c r="V65" s="39"/>
      <c r="W65" s="39"/>
      <c r="Y65" s="99"/>
      <c r="AO65" s="57"/>
      <c r="AP65" s="39"/>
      <c r="AQ65" s="39"/>
      <c r="AR65" s="171"/>
      <c r="AS65" s="39"/>
      <c r="AT65" s="360" t="str">
        <f t="shared" si="27"/>
        <v/>
      </c>
      <c r="AU65" s="360" t="str">
        <f t="shared" si="27"/>
        <v/>
      </c>
      <c r="AV65" s="290"/>
      <c r="AW65" s="360" t="str">
        <f t="shared" si="2"/>
        <v/>
      </c>
      <c r="AX65" s="360" t="str">
        <f t="shared" si="3"/>
        <v/>
      </c>
      <c r="AY65" s="39"/>
      <c r="AZ65" s="360">
        <f t="shared" si="4"/>
        <v>0</v>
      </c>
      <c r="BA65" s="360">
        <f t="shared" si="5"/>
        <v>0</v>
      </c>
      <c r="BB65" s="39"/>
      <c r="BC65" s="360" t="str">
        <f t="shared" si="6"/>
        <v/>
      </c>
      <c r="BD65" s="360" t="str">
        <f t="shared" si="7"/>
        <v/>
      </c>
      <c r="BE65" s="39"/>
      <c r="BF65" s="360" t="str">
        <f t="shared" si="8"/>
        <v/>
      </c>
      <c r="BG65" s="360" t="str">
        <f t="shared" si="9"/>
        <v/>
      </c>
      <c r="BH65" s="39"/>
      <c r="BI65" s="360" t="str">
        <f t="shared" si="10"/>
        <v/>
      </c>
      <c r="BJ65" s="360" t="str">
        <f t="shared" si="11"/>
        <v/>
      </c>
      <c r="BK65" s="39"/>
      <c r="BL65" s="360" t="str">
        <f t="shared" si="12"/>
        <v/>
      </c>
      <c r="BM65" s="360" t="str">
        <f t="shared" si="13"/>
        <v/>
      </c>
      <c r="BN65" s="39"/>
      <c r="BO65" s="360" t="str">
        <f t="shared" si="14"/>
        <v/>
      </c>
      <c r="BP65" s="360" t="str">
        <f t="shared" si="15"/>
        <v/>
      </c>
      <c r="BQ65" s="39"/>
      <c r="BR65" s="360" t="str">
        <f t="shared" si="16"/>
        <v/>
      </c>
      <c r="BS65" s="360" t="str">
        <f t="shared" si="17"/>
        <v/>
      </c>
      <c r="BT65" s="39"/>
      <c r="BU65" s="360" t="str">
        <f t="shared" si="18"/>
        <v/>
      </c>
      <c r="BV65" s="360" t="str">
        <f t="shared" si="19"/>
        <v/>
      </c>
      <c r="BW65" s="39"/>
      <c r="BX65" s="57"/>
    </row>
    <row r="66" spans="1:76" s="2" customFormat="1" ht="14" customHeight="1">
      <c r="A66" s="159">
        <v>16</v>
      </c>
      <c r="B66" s="301" t="str">
        <f t="shared" si="20"/>
        <v>OECD90: IRENA(2018), OECD90 PV Generation - IRENA.(2018). Renewable Energy Statistics 2018. Abu Dhabi:IRENA pp.47-51</v>
      </c>
      <c r="C66" s="288" t="s">
        <v>646</v>
      </c>
      <c r="D66" s="814" t="s">
        <v>445</v>
      </c>
      <c r="E66" s="160" t="s">
        <v>1</v>
      </c>
      <c r="F66" s="160"/>
      <c r="G66" s="161" t="s">
        <v>420</v>
      </c>
      <c r="H66" s="801">
        <v>2015</v>
      </c>
      <c r="I66" s="664"/>
      <c r="J66" s="803"/>
      <c r="K66" s="669" t="s">
        <v>68</v>
      </c>
      <c r="L66" s="802">
        <f t="shared" si="25"/>
        <v>0</v>
      </c>
      <c r="M66" s="667" t="e">
        <f t="shared" si="0"/>
        <v>#REF!</v>
      </c>
      <c r="N66" s="664"/>
      <c r="O66" s="721" t="s">
        <v>316</v>
      </c>
      <c r="P66" s="165"/>
      <c r="Q66" s="691"/>
      <c r="R66" s="259">
        <f t="shared" si="21"/>
        <v>0</v>
      </c>
      <c r="S66" s="260">
        <f t="shared" si="26"/>
        <v>0</v>
      </c>
      <c r="T66" s="259">
        <f t="shared" si="22"/>
        <v>0</v>
      </c>
      <c r="U66" s="166" t="e">
        <f>IF(AND(M66="",K66=""),"",IF(M66="",K66,M66))</f>
        <v>#REF!</v>
      </c>
      <c r="V66" s="39"/>
      <c r="W66" s="39"/>
      <c r="Y66" s="99"/>
      <c r="AO66" s="57"/>
      <c r="AP66" s="39"/>
      <c r="AQ66" s="39"/>
      <c r="AR66" s="171"/>
      <c r="AS66" s="39"/>
      <c r="AT66" s="360" t="str">
        <f t="shared" si="27"/>
        <v/>
      </c>
      <c r="AU66" s="360" t="str">
        <f t="shared" si="27"/>
        <v/>
      </c>
      <c r="AV66" s="290"/>
      <c r="AW66" s="360">
        <f t="shared" si="2"/>
        <v>0</v>
      </c>
      <c r="AX66" s="360">
        <f t="shared" si="3"/>
        <v>0</v>
      </c>
      <c r="AY66" s="39"/>
      <c r="AZ66" s="360" t="str">
        <f t="shared" si="4"/>
        <v/>
      </c>
      <c r="BA66" s="360" t="str">
        <f t="shared" si="5"/>
        <v/>
      </c>
      <c r="BB66" s="39"/>
      <c r="BC66" s="360" t="str">
        <f t="shared" si="6"/>
        <v/>
      </c>
      <c r="BD66" s="360" t="str">
        <f t="shared" si="7"/>
        <v/>
      </c>
      <c r="BE66" s="39"/>
      <c r="BF66" s="360" t="str">
        <f t="shared" si="8"/>
        <v/>
      </c>
      <c r="BG66" s="360" t="str">
        <f t="shared" si="9"/>
        <v/>
      </c>
      <c r="BH66" s="39"/>
      <c r="BI66" s="360" t="str">
        <f t="shared" si="10"/>
        <v/>
      </c>
      <c r="BJ66" s="360" t="str">
        <f t="shared" si="11"/>
        <v/>
      </c>
      <c r="BK66" s="39"/>
      <c r="BL66" s="360" t="str">
        <f t="shared" si="12"/>
        <v/>
      </c>
      <c r="BM66" s="360" t="str">
        <f t="shared" si="13"/>
        <v/>
      </c>
      <c r="BN66" s="39"/>
      <c r="BO66" s="360" t="str">
        <f t="shared" si="14"/>
        <v/>
      </c>
      <c r="BP66" s="360" t="str">
        <f t="shared" si="15"/>
        <v/>
      </c>
      <c r="BQ66" s="39"/>
      <c r="BR66" s="360" t="str">
        <f t="shared" si="16"/>
        <v/>
      </c>
      <c r="BS66" s="360" t="str">
        <f t="shared" si="17"/>
        <v/>
      </c>
      <c r="BT66" s="39"/>
      <c r="BU66" s="360" t="str">
        <f t="shared" si="18"/>
        <v/>
      </c>
      <c r="BV66" s="360" t="str">
        <f t="shared" si="19"/>
        <v/>
      </c>
      <c r="BW66" s="39"/>
      <c r="BX66" s="57"/>
    </row>
    <row r="67" spans="1:76" s="2" customFormat="1" ht="15">
      <c r="A67" s="159">
        <v>17</v>
      </c>
      <c r="B67" s="301" t="str">
        <f t="shared" si="20"/>
        <v>China: IRENA(2018), China PV Generation - IRENA.(2018). Renewable Energy Statistics 2018. Abu Dhabi:IRENA pp.47-51</v>
      </c>
      <c r="C67" s="288" t="s">
        <v>647</v>
      </c>
      <c r="D67" s="814" t="s">
        <v>445</v>
      </c>
      <c r="E67" s="160" t="s">
        <v>4</v>
      </c>
      <c r="F67" s="160"/>
      <c r="G67" s="161" t="s">
        <v>420</v>
      </c>
      <c r="H67" s="801">
        <v>2015</v>
      </c>
      <c r="I67" s="664"/>
      <c r="J67" s="818"/>
      <c r="K67" s="669" t="s">
        <v>68</v>
      </c>
      <c r="L67" s="802">
        <f t="shared" si="25"/>
        <v>0</v>
      </c>
      <c r="M67" s="667" t="e">
        <f t="shared" si="0"/>
        <v>#REF!</v>
      </c>
      <c r="N67" s="664"/>
      <c r="O67" s="721" t="s">
        <v>316</v>
      </c>
      <c r="P67" s="165"/>
      <c r="Q67" s="691"/>
      <c r="R67" s="259">
        <f t="shared" si="21"/>
        <v>0</v>
      </c>
      <c r="S67" s="260">
        <f t="shared" si="26"/>
        <v>0</v>
      </c>
      <c r="T67" s="259">
        <f t="shared" si="22"/>
        <v>0</v>
      </c>
      <c r="U67" s="166" t="e">
        <f>IF(AND(M67="",K67=""),"",IF(M67="",K67,M67))</f>
        <v>#REF!</v>
      </c>
      <c r="V67" s="39"/>
      <c r="W67" s="39"/>
      <c r="Y67" s="99"/>
      <c r="AO67" s="57"/>
      <c r="AP67" s="39"/>
      <c r="AQ67" s="39"/>
      <c r="AR67" s="171"/>
      <c r="AS67" s="39"/>
      <c r="AT67" s="360" t="str">
        <f t="shared" si="27"/>
        <v/>
      </c>
      <c r="AU67" s="360" t="str">
        <f t="shared" si="27"/>
        <v/>
      </c>
      <c r="AV67" s="290"/>
      <c r="AW67" s="360" t="str">
        <f t="shared" si="2"/>
        <v/>
      </c>
      <c r="AX67" s="360" t="str">
        <f t="shared" si="3"/>
        <v/>
      </c>
      <c r="AY67" s="39"/>
      <c r="AZ67" s="360" t="str">
        <f t="shared" si="4"/>
        <v/>
      </c>
      <c r="BA67" s="360" t="str">
        <f t="shared" si="5"/>
        <v/>
      </c>
      <c r="BB67" s="39"/>
      <c r="BC67" s="360" t="str">
        <f t="shared" si="6"/>
        <v/>
      </c>
      <c r="BD67" s="360" t="str">
        <f t="shared" si="7"/>
        <v/>
      </c>
      <c r="BE67" s="39"/>
      <c r="BF67" s="360" t="str">
        <f t="shared" si="8"/>
        <v/>
      </c>
      <c r="BG67" s="360" t="str">
        <f t="shared" si="9"/>
        <v/>
      </c>
      <c r="BH67" s="39"/>
      <c r="BI67" s="360" t="str">
        <f t="shared" si="10"/>
        <v/>
      </c>
      <c r="BJ67" s="360" t="str">
        <f t="shared" si="11"/>
        <v/>
      </c>
      <c r="BK67" s="39"/>
      <c r="BL67" s="360">
        <f t="shared" si="12"/>
        <v>0</v>
      </c>
      <c r="BM67" s="360">
        <f t="shared" si="13"/>
        <v>0</v>
      </c>
      <c r="BN67" s="39"/>
      <c r="BO67" s="360" t="str">
        <f t="shared" si="14"/>
        <v/>
      </c>
      <c r="BP67" s="360" t="str">
        <f t="shared" si="15"/>
        <v/>
      </c>
      <c r="BQ67" s="39"/>
      <c r="BR67" s="360" t="str">
        <f t="shared" si="16"/>
        <v/>
      </c>
      <c r="BS67" s="360" t="str">
        <f t="shared" si="17"/>
        <v/>
      </c>
      <c r="BT67" s="39"/>
      <c r="BU67" s="360" t="str">
        <f t="shared" si="18"/>
        <v/>
      </c>
      <c r="BV67" s="360" t="str">
        <f t="shared" si="19"/>
        <v/>
      </c>
      <c r="BW67" s="39"/>
      <c r="BX67" s="57"/>
    </row>
    <row r="68" spans="1:76" s="2" customFormat="1" ht="15">
      <c r="A68" s="159">
        <v>18</v>
      </c>
      <c r="B68" s="301" t="str">
        <f t="shared" ref="B68:B84" si="28">CONCATENATE(E68,": ",C68)</f>
        <v>India: IRENA(2018),  India PV Generation - IRENA.(2018). Renewable Energy Statistics 2018. Abu Dhabi:IRENA pp.47-51</v>
      </c>
      <c r="C68" s="288" t="s">
        <v>649</v>
      </c>
      <c r="D68" s="814" t="s">
        <v>445</v>
      </c>
      <c r="E68" s="160" t="s">
        <v>5</v>
      </c>
      <c r="F68" s="160"/>
      <c r="G68" s="161" t="s">
        <v>420</v>
      </c>
      <c r="H68" s="801">
        <v>2015</v>
      </c>
      <c r="I68" s="664"/>
      <c r="J68" s="818"/>
      <c r="K68" s="669" t="s">
        <v>68</v>
      </c>
      <c r="L68" s="802">
        <f t="shared" si="25"/>
        <v>0</v>
      </c>
      <c r="M68" s="667" t="e">
        <f t="shared" si="0"/>
        <v>#REF!</v>
      </c>
      <c r="N68" s="664"/>
      <c r="O68" s="721" t="s">
        <v>316</v>
      </c>
      <c r="P68" s="165"/>
      <c r="Q68" s="691"/>
      <c r="R68" s="259">
        <f t="shared" ref="R68:R84" si="29">IF(Q68="Y","",IF(AND(L68="",J68=""),"",IF(L68="",J68,L68)))</f>
        <v>0</v>
      </c>
      <c r="S68" s="260">
        <f t="shared" si="26"/>
        <v>0</v>
      </c>
      <c r="T68" s="259">
        <f t="shared" ref="T68:T84" si="30">IF(Q68="Y","",IF(AND(L68="",J68=""),"",IF(L68="",J68*N68,L68*N68)))</f>
        <v>0</v>
      </c>
      <c r="U68" s="166" t="e">
        <f t="shared" ref="U68:U84" si="31">IF(AND(M68="",K68=""),"",IF(M68="",K68,M68))</f>
        <v>#REF!</v>
      </c>
      <c r="V68" s="39"/>
      <c r="W68" s="39"/>
      <c r="Y68" s="99"/>
      <c r="AO68" s="57"/>
      <c r="AP68" s="39"/>
      <c r="AQ68" s="39"/>
      <c r="AR68" s="171"/>
      <c r="AS68" s="39"/>
      <c r="AT68" s="360" t="str">
        <f t="shared" ref="AT68:AT84" si="32">IF($E68=$AT$48,R68,"")</f>
        <v/>
      </c>
      <c r="AU68" s="360" t="str">
        <f t="shared" ref="AU68:AU84" si="33">IF($E68=$AT$48,S68,"")</f>
        <v/>
      </c>
      <c r="AV68" s="290"/>
      <c r="AW68" s="360" t="str">
        <f t="shared" si="2"/>
        <v/>
      </c>
      <c r="AX68" s="360" t="str">
        <f t="shared" si="3"/>
        <v/>
      </c>
      <c r="AY68" s="39"/>
      <c r="AZ68" s="360" t="str">
        <f t="shared" si="4"/>
        <v/>
      </c>
      <c r="BA68" s="360" t="str">
        <f t="shared" si="5"/>
        <v/>
      </c>
      <c r="BB68" s="39"/>
      <c r="BC68" s="360" t="str">
        <f t="shared" si="6"/>
        <v/>
      </c>
      <c r="BD68" s="360" t="str">
        <f t="shared" si="7"/>
        <v/>
      </c>
      <c r="BE68" s="39"/>
      <c r="BF68" s="360" t="str">
        <f t="shared" si="8"/>
        <v/>
      </c>
      <c r="BG68" s="360" t="str">
        <f t="shared" si="9"/>
        <v/>
      </c>
      <c r="BH68" s="39"/>
      <c r="BI68" s="360" t="str">
        <f t="shared" si="10"/>
        <v/>
      </c>
      <c r="BJ68" s="360" t="str">
        <f t="shared" si="11"/>
        <v/>
      </c>
      <c r="BK68" s="39"/>
      <c r="BL68" s="360" t="str">
        <f t="shared" si="12"/>
        <v/>
      </c>
      <c r="BM68" s="360" t="str">
        <f t="shared" si="13"/>
        <v/>
      </c>
      <c r="BN68" s="39"/>
      <c r="BO68" s="360">
        <f t="shared" si="14"/>
        <v>0</v>
      </c>
      <c r="BP68" s="360">
        <f t="shared" si="15"/>
        <v>0</v>
      </c>
      <c r="BQ68" s="39"/>
      <c r="BR68" s="360" t="str">
        <f t="shared" si="16"/>
        <v/>
      </c>
      <c r="BS68" s="360" t="str">
        <f t="shared" si="17"/>
        <v/>
      </c>
      <c r="BT68" s="39"/>
      <c r="BU68" s="360" t="str">
        <f t="shared" si="18"/>
        <v/>
      </c>
      <c r="BV68" s="360" t="str">
        <f t="shared" si="19"/>
        <v/>
      </c>
      <c r="BW68" s="39"/>
      <c r="BX68" s="57"/>
    </row>
    <row r="69" spans="1:76" s="2" customFormat="1" ht="15">
      <c r="A69" s="159">
        <v>19</v>
      </c>
      <c r="B69" s="301" t="str">
        <f t="shared" si="28"/>
        <v>USA: IRENA(2018), USA PV Generation - IRENA.(2018). Renewable Energy Statistics 2018. Abu Dhabi:IRENA pp.47-51</v>
      </c>
      <c r="C69" s="288" t="s">
        <v>650</v>
      </c>
      <c r="D69" s="814" t="s">
        <v>445</v>
      </c>
      <c r="E69" s="160" t="s">
        <v>34</v>
      </c>
      <c r="F69" s="160"/>
      <c r="G69" s="161" t="s">
        <v>420</v>
      </c>
      <c r="H69" s="801">
        <v>2015</v>
      </c>
      <c r="I69" s="664"/>
      <c r="J69" s="818"/>
      <c r="K69" s="669" t="s">
        <v>68</v>
      </c>
      <c r="L69" s="802">
        <f t="shared" si="25"/>
        <v>0</v>
      </c>
      <c r="M69" s="667" t="e">
        <f t="shared" si="0"/>
        <v>#REF!</v>
      </c>
      <c r="N69" s="664"/>
      <c r="O69" s="721" t="s">
        <v>316</v>
      </c>
      <c r="P69" s="165"/>
      <c r="Q69" s="691"/>
      <c r="R69" s="259">
        <f t="shared" si="29"/>
        <v>0</v>
      </c>
      <c r="S69" s="260">
        <f t="shared" si="26"/>
        <v>0</v>
      </c>
      <c r="T69" s="259">
        <f t="shared" si="30"/>
        <v>0</v>
      </c>
      <c r="U69" s="166" t="e">
        <f t="shared" si="31"/>
        <v>#REF!</v>
      </c>
      <c r="V69" s="39"/>
      <c r="W69" s="39"/>
      <c r="Y69" s="99"/>
      <c r="AO69" s="57"/>
      <c r="AP69" s="39"/>
      <c r="AQ69" s="39"/>
      <c r="AR69" s="171"/>
      <c r="AS69" s="39"/>
      <c r="AT69" s="360" t="str">
        <f t="shared" si="32"/>
        <v/>
      </c>
      <c r="AU69" s="360" t="str">
        <f t="shared" si="33"/>
        <v/>
      </c>
      <c r="AV69" s="290"/>
      <c r="AW69" s="360" t="str">
        <f t="shared" si="2"/>
        <v/>
      </c>
      <c r="AX69" s="360" t="str">
        <f t="shared" si="3"/>
        <v/>
      </c>
      <c r="AY69" s="39"/>
      <c r="AZ69" s="360" t="str">
        <f t="shared" si="4"/>
        <v/>
      </c>
      <c r="BA69" s="360" t="str">
        <f t="shared" si="5"/>
        <v/>
      </c>
      <c r="BB69" s="39"/>
      <c r="BC69" s="360" t="str">
        <f t="shared" si="6"/>
        <v/>
      </c>
      <c r="BD69" s="360" t="str">
        <f t="shared" si="7"/>
        <v/>
      </c>
      <c r="BE69" s="39"/>
      <c r="BF69" s="360" t="str">
        <f t="shared" si="8"/>
        <v/>
      </c>
      <c r="BG69" s="360" t="str">
        <f t="shared" si="9"/>
        <v/>
      </c>
      <c r="BH69" s="39"/>
      <c r="BI69" s="360" t="str">
        <f t="shared" si="10"/>
        <v/>
      </c>
      <c r="BJ69" s="360" t="str">
        <f t="shared" si="11"/>
        <v/>
      </c>
      <c r="BK69" s="39"/>
      <c r="BL69" s="360" t="str">
        <f t="shared" si="12"/>
        <v/>
      </c>
      <c r="BM69" s="360" t="str">
        <f t="shared" si="13"/>
        <v/>
      </c>
      <c r="BN69" s="39"/>
      <c r="BO69" s="360" t="str">
        <f t="shared" si="14"/>
        <v/>
      </c>
      <c r="BP69" s="360" t="str">
        <f t="shared" si="15"/>
        <v/>
      </c>
      <c r="BQ69" s="39"/>
      <c r="BR69" s="360" t="str">
        <f t="shared" si="16"/>
        <v/>
      </c>
      <c r="BS69" s="360" t="str">
        <f t="shared" si="17"/>
        <v/>
      </c>
      <c r="BT69" s="39"/>
      <c r="BU69" s="360">
        <f t="shared" si="18"/>
        <v>0</v>
      </c>
      <c r="BV69" s="360">
        <f t="shared" si="19"/>
        <v>0</v>
      </c>
      <c r="BW69" s="39"/>
      <c r="BX69" s="57"/>
    </row>
    <row r="70" spans="1:76" s="2" customFormat="1" ht="15.5" customHeight="1">
      <c r="A70" s="159">
        <v>20</v>
      </c>
      <c r="B70" s="301" t="str">
        <f t="shared" si="28"/>
        <v>World: IRENA(2018),  World PV Generation - IRENA.(2018). Renewable Energy Statistics 2018. Abu Dhabi:IRENA pp.47-51</v>
      </c>
      <c r="C70" s="288" t="s">
        <v>651</v>
      </c>
      <c r="D70" s="725" t="s">
        <v>445</v>
      </c>
      <c r="E70" s="160" t="s">
        <v>7</v>
      </c>
      <c r="F70" s="160"/>
      <c r="G70" s="161" t="s">
        <v>420</v>
      </c>
      <c r="H70" s="808">
        <v>2016</v>
      </c>
      <c r="I70" s="664"/>
      <c r="J70" s="803"/>
      <c r="K70" s="669" t="s">
        <v>60</v>
      </c>
      <c r="L70" s="787" t="e">
        <f>J70*#REF!</f>
        <v>#REF!</v>
      </c>
      <c r="M70" s="667" t="e">
        <f t="shared" si="0"/>
        <v>#REF!</v>
      </c>
      <c r="N70" s="664"/>
      <c r="O70" s="721" t="s">
        <v>316</v>
      </c>
      <c r="P70" s="165"/>
      <c r="Q70" s="691"/>
      <c r="R70" s="259" t="e">
        <f t="shared" si="29"/>
        <v>#REF!</v>
      </c>
      <c r="S70" s="260" t="e">
        <f t="shared" si="26"/>
        <v>#REF!</v>
      </c>
      <c r="T70" s="259" t="e">
        <f t="shared" si="30"/>
        <v>#REF!</v>
      </c>
      <c r="U70" s="166" t="e">
        <f t="shared" si="31"/>
        <v>#REF!</v>
      </c>
      <c r="V70" s="39"/>
      <c r="W70" s="39"/>
      <c r="Y70" s="99"/>
      <c r="AO70" s="57"/>
      <c r="AP70" s="39"/>
      <c r="AQ70" s="39"/>
      <c r="AR70" s="171"/>
      <c r="AS70" s="39"/>
      <c r="AT70" s="360" t="e">
        <f t="shared" si="32"/>
        <v>#REF!</v>
      </c>
      <c r="AU70" s="360" t="e">
        <f t="shared" si="33"/>
        <v>#REF!</v>
      </c>
      <c r="AV70" s="290"/>
      <c r="AW70" s="360" t="str">
        <f t="shared" si="2"/>
        <v/>
      </c>
      <c r="AX70" s="360" t="str">
        <f t="shared" si="3"/>
        <v/>
      </c>
      <c r="AY70" s="39"/>
      <c r="AZ70" s="360" t="str">
        <f t="shared" si="4"/>
        <v/>
      </c>
      <c r="BA70" s="360" t="str">
        <f t="shared" si="5"/>
        <v/>
      </c>
      <c r="BB70" s="39"/>
      <c r="BC70" s="360" t="str">
        <f t="shared" si="6"/>
        <v/>
      </c>
      <c r="BD70" s="360" t="str">
        <f t="shared" si="7"/>
        <v/>
      </c>
      <c r="BE70" s="39"/>
      <c r="BF70" s="360" t="str">
        <f t="shared" si="8"/>
        <v/>
      </c>
      <c r="BG70" s="360" t="str">
        <f t="shared" si="9"/>
        <v/>
      </c>
      <c r="BH70" s="39"/>
      <c r="BI70" s="360" t="str">
        <f t="shared" si="10"/>
        <v/>
      </c>
      <c r="BJ70" s="360" t="str">
        <f t="shared" si="11"/>
        <v/>
      </c>
      <c r="BK70" s="39"/>
      <c r="BL70" s="360" t="str">
        <f t="shared" si="12"/>
        <v/>
      </c>
      <c r="BM70" s="360" t="str">
        <f t="shared" si="13"/>
        <v/>
      </c>
      <c r="BN70" s="39"/>
      <c r="BO70" s="360" t="str">
        <f t="shared" si="14"/>
        <v/>
      </c>
      <c r="BP70" s="360" t="str">
        <f t="shared" si="15"/>
        <v/>
      </c>
      <c r="BQ70" s="39"/>
      <c r="BR70" s="360" t="str">
        <f t="shared" si="16"/>
        <v/>
      </c>
      <c r="BS70" s="360" t="str">
        <f t="shared" si="17"/>
        <v/>
      </c>
      <c r="BT70" s="39"/>
      <c r="BU70" s="360" t="str">
        <f t="shared" si="18"/>
        <v/>
      </c>
      <c r="BV70" s="360" t="str">
        <f t="shared" si="19"/>
        <v/>
      </c>
      <c r="BW70" s="39"/>
      <c r="BX70" s="57"/>
    </row>
    <row r="71" spans="1:76" s="2" customFormat="1" ht="14">
      <c r="A71" s="159">
        <v>21</v>
      </c>
      <c r="B71" s="301" t="str">
        <f t="shared" si="28"/>
        <v>OECD90: IRENA(2018), OECD90 PV Generation - IRENA.(2018). Renewable Energy Statistics 2018. Abu Dhabi:IRENA pp.47-51</v>
      </c>
      <c r="C71" s="288" t="s">
        <v>646</v>
      </c>
      <c r="D71" s="720" t="s">
        <v>445</v>
      </c>
      <c r="E71" s="725" t="s">
        <v>1</v>
      </c>
      <c r="F71" s="725"/>
      <c r="G71" s="719" t="s">
        <v>420</v>
      </c>
      <c r="H71" s="718">
        <v>2016</v>
      </c>
      <c r="I71" s="720"/>
      <c r="J71" s="804"/>
      <c r="K71" s="726" t="s">
        <v>68</v>
      </c>
      <c r="L71" s="787" t="e">
        <f>J71*#REF!/1000</f>
        <v>#REF!</v>
      </c>
      <c r="M71" s="667" t="e">
        <f t="shared" si="0"/>
        <v>#REF!</v>
      </c>
      <c r="N71" s="720"/>
      <c r="O71" s="721" t="s">
        <v>316</v>
      </c>
      <c r="P71" s="165"/>
      <c r="Q71" s="691"/>
      <c r="R71" s="259" t="e">
        <f t="shared" si="29"/>
        <v>#REF!</v>
      </c>
      <c r="S71" s="260" t="e">
        <f t="shared" si="26"/>
        <v>#REF!</v>
      </c>
      <c r="T71" s="259" t="e">
        <f t="shared" si="30"/>
        <v>#REF!</v>
      </c>
      <c r="U71" s="166" t="e">
        <f t="shared" si="31"/>
        <v>#REF!</v>
      </c>
      <c r="V71" s="39"/>
      <c r="W71" s="39"/>
      <c r="Y71" s="99"/>
      <c r="AO71" s="57"/>
      <c r="AP71" s="39"/>
      <c r="AQ71" s="39"/>
      <c r="AR71" s="171"/>
      <c r="AS71" s="39"/>
      <c r="AT71" s="360" t="str">
        <f t="shared" si="32"/>
        <v/>
      </c>
      <c r="AU71" s="360" t="str">
        <f t="shared" si="33"/>
        <v/>
      </c>
      <c r="AV71" s="290"/>
      <c r="AW71" s="360" t="e">
        <f t="shared" si="2"/>
        <v>#REF!</v>
      </c>
      <c r="AX71" s="360" t="e">
        <f t="shared" si="3"/>
        <v>#REF!</v>
      </c>
      <c r="AY71" s="39"/>
      <c r="AZ71" s="360" t="str">
        <f t="shared" si="4"/>
        <v/>
      </c>
      <c r="BA71" s="360" t="str">
        <f t="shared" si="5"/>
        <v/>
      </c>
      <c r="BB71" s="39"/>
      <c r="BC71" s="360" t="str">
        <f t="shared" si="6"/>
        <v/>
      </c>
      <c r="BD71" s="360" t="str">
        <f t="shared" si="7"/>
        <v/>
      </c>
      <c r="BE71" s="39"/>
      <c r="BF71" s="360" t="str">
        <f t="shared" si="8"/>
        <v/>
      </c>
      <c r="BG71" s="360" t="str">
        <f t="shared" si="9"/>
        <v/>
      </c>
      <c r="BH71" s="39"/>
      <c r="BI71" s="360" t="str">
        <f t="shared" si="10"/>
        <v/>
      </c>
      <c r="BJ71" s="360" t="str">
        <f t="shared" si="11"/>
        <v/>
      </c>
      <c r="BK71" s="39"/>
      <c r="BL71" s="360" t="str">
        <f t="shared" si="12"/>
        <v/>
      </c>
      <c r="BM71" s="360" t="str">
        <f t="shared" si="13"/>
        <v/>
      </c>
      <c r="BN71" s="39"/>
      <c r="BO71" s="360" t="str">
        <f t="shared" si="14"/>
        <v/>
      </c>
      <c r="BP71" s="360" t="str">
        <f t="shared" si="15"/>
        <v/>
      </c>
      <c r="BQ71" s="39"/>
      <c r="BR71" s="360" t="str">
        <f t="shared" si="16"/>
        <v/>
      </c>
      <c r="BS71" s="360" t="str">
        <f t="shared" si="17"/>
        <v/>
      </c>
      <c r="BT71" s="39"/>
      <c r="BU71" s="360" t="str">
        <f t="shared" si="18"/>
        <v/>
      </c>
      <c r="BV71" s="360" t="str">
        <f t="shared" si="19"/>
        <v/>
      </c>
      <c r="BW71" s="39"/>
      <c r="BX71" s="57"/>
    </row>
    <row r="72" spans="1:76" s="2" customFormat="1" ht="14">
      <c r="A72" s="159">
        <v>22</v>
      </c>
      <c r="B72" s="301" t="str">
        <f t="shared" si="28"/>
        <v>Eastern Europe: IRENA(2018), Eastern Europe PV Generation - IRENA.(2018). Renewable Energy Statistics 2018. Abu Dhabi:IRENA pp.47-51</v>
      </c>
      <c r="C72" s="288" t="s">
        <v>645</v>
      </c>
      <c r="D72" s="720" t="s">
        <v>445</v>
      </c>
      <c r="E72" s="725" t="s">
        <v>2</v>
      </c>
      <c r="F72" s="725"/>
      <c r="G72" s="719" t="s">
        <v>420</v>
      </c>
      <c r="H72" s="718">
        <v>2016</v>
      </c>
      <c r="I72" s="720"/>
      <c r="J72" s="804"/>
      <c r="K72" s="726" t="s">
        <v>68</v>
      </c>
      <c r="L72" s="787" t="e">
        <f>J72*#REF!/1000</f>
        <v>#REF!</v>
      </c>
      <c r="M72" s="667" t="e">
        <f t="shared" si="0"/>
        <v>#REF!</v>
      </c>
      <c r="N72" s="720"/>
      <c r="O72" s="721" t="s">
        <v>316</v>
      </c>
      <c r="P72" s="165"/>
      <c r="Q72" s="691"/>
      <c r="R72" s="259" t="e">
        <f t="shared" si="29"/>
        <v>#REF!</v>
      </c>
      <c r="S72" s="260" t="e">
        <f>IF(R72="","",IF($R$106="Y",T72,IF(R72&gt;=$R$98-$AA$36*$R$102,IF(R72&lt;=$R$98+$AA$36*$R$102,R72,""),"")))</f>
        <v>#REF!</v>
      </c>
      <c r="T72" s="259" t="e">
        <f t="shared" si="30"/>
        <v>#REF!</v>
      </c>
      <c r="U72" s="166" t="e">
        <f t="shared" si="31"/>
        <v>#REF!</v>
      </c>
      <c r="V72" s="39"/>
      <c r="W72" s="39"/>
      <c r="Y72" s="99"/>
      <c r="AO72" s="57"/>
      <c r="AP72" s="39"/>
      <c r="AQ72" s="39"/>
      <c r="AR72" s="171"/>
      <c r="AS72" s="39"/>
      <c r="AT72" s="360" t="str">
        <f t="shared" si="32"/>
        <v/>
      </c>
      <c r="AU72" s="360" t="str">
        <f t="shared" si="33"/>
        <v/>
      </c>
      <c r="AV72" s="290"/>
      <c r="AW72" s="360" t="str">
        <f t="shared" si="2"/>
        <v/>
      </c>
      <c r="AX72" s="360" t="str">
        <f t="shared" si="3"/>
        <v/>
      </c>
      <c r="AY72" s="39"/>
      <c r="AZ72" s="360" t="e">
        <f t="shared" si="4"/>
        <v>#REF!</v>
      </c>
      <c r="BA72" s="360" t="e">
        <f t="shared" si="5"/>
        <v>#REF!</v>
      </c>
      <c r="BB72" s="39"/>
      <c r="BC72" s="360" t="str">
        <f t="shared" si="6"/>
        <v/>
      </c>
      <c r="BD72" s="360" t="str">
        <f t="shared" si="7"/>
        <v/>
      </c>
      <c r="BE72" s="39"/>
      <c r="BF72" s="360" t="str">
        <f t="shared" si="8"/>
        <v/>
      </c>
      <c r="BG72" s="360" t="str">
        <f t="shared" si="9"/>
        <v/>
      </c>
      <c r="BH72" s="39"/>
      <c r="BI72" s="360" t="str">
        <f t="shared" si="10"/>
        <v/>
      </c>
      <c r="BJ72" s="360" t="str">
        <f t="shared" si="11"/>
        <v/>
      </c>
      <c r="BK72" s="39"/>
      <c r="BL72" s="360" t="str">
        <f t="shared" si="12"/>
        <v/>
      </c>
      <c r="BM72" s="360" t="str">
        <f t="shared" si="13"/>
        <v/>
      </c>
      <c r="BN72" s="39"/>
      <c r="BO72" s="360" t="str">
        <f t="shared" si="14"/>
        <v/>
      </c>
      <c r="BP72" s="360" t="str">
        <f t="shared" si="15"/>
        <v/>
      </c>
      <c r="BQ72" s="39"/>
      <c r="BR72" s="360" t="str">
        <f t="shared" si="16"/>
        <v/>
      </c>
      <c r="BS72" s="360" t="str">
        <f t="shared" si="17"/>
        <v/>
      </c>
      <c r="BT72" s="39"/>
      <c r="BU72" s="360" t="str">
        <f t="shared" si="18"/>
        <v/>
      </c>
      <c r="BV72" s="360" t="str">
        <f t="shared" si="19"/>
        <v/>
      </c>
      <c r="BW72" s="39"/>
      <c r="BX72" s="57"/>
    </row>
    <row r="73" spans="1:76" s="2" customFormat="1" ht="14">
      <c r="A73" s="159">
        <v>23</v>
      </c>
      <c r="B73" s="301" t="str">
        <f t="shared" si="28"/>
        <v>Asia (Sans Japan): IRENA(2018), Asia (Sans Japan) PV Generation - IRENA.(2018). Renewable Energy Statistics 2018. Abu Dhabi:IRENA pp.47-51</v>
      </c>
      <c r="C73" s="288" t="s">
        <v>640</v>
      </c>
      <c r="D73" s="720" t="s">
        <v>445</v>
      </c>
      <c r="E73" s="725" t="s">
        <v>283</v>
      </c>
      <c r="F73" s="725"/>
      <c r="G73" s="719" t="s">
        <v>420</v>
      </c>
      <c r="H73" s="718">
        <v>2016</v>
      </c>
      <c r="I73" s="720"/>
      <c r="J73" s="804"/>
      <c r="K73" s="726" t="s">
        <v>68</v>
      </c>
      <c r="L73" s="787" t="e">
        <f>J73*#REF!/1000</f>
        <v>#REF!</v>
      </c>
      <c r="M73" s="667" t="e">
        <f t="shared" si="0"/>
        <v>#REF!</v>
      </c>
      <c r="N73" s="720"/>
      <c r="O73" s="721" t="s">
        <v>316</v>
      </c>
      <c r="P73" s="165"/>
      <c r="Q73" s="691"/>
      <c r="R73" s="259" t="e">
        <f t="shared" si="29"/>
        <v>#REF!</v>
      </c>
      <c r="S73" s="260" t="e">
        <f t="shared" si="26"/>
        <v>#REF!</v>
      </c>
      <c r="T73" s="259" t="e">
        <f t="shared" si="30"/>
        <v>#REF!</v>
      </c>
      <c r="U73" s="166" t="e">
        <f t="shared" si="31"/>
        <v>#REF!</v>
      </c>
      <c r="V73" s="39"/>
      <c r="W73" s="39"/>
      <c r="Y73" s="99"/>
      <c r="AO73" s="57"/>
      <c r="AP73" s="39"/>
      <c r="AQ73" s="39"/>
      <c r="AR73" s="171"/>
      <c r="AS73" s="39"/>
      <c r="AT73" s="360" t="str">
        <f t="shared" si="32"/>
        <v/>
      </c>
      <c r="AU73" s="360" t="str">
        <f t="shared" si="33"/>
        <v/>
      </c>
      <c r="AV73" s="290"/>
      <c r="AW73" s="360" t="str">
        <f t="shared" si="2"/>
        <v/>
      </c>
      <c r="AX73" s="360" t="str">
        <f t="shared" si="3"/>
        <v/>
      </c>
      <c r="AY73" s="39"/>
      <c r="AZ73" s="360" t="str">
        <f t="shared" si="4"/>
        <v/>
      </c>
      <c r="BA73" s="360" t="str">
        <f t="shared" si="5"/>
        <v/>
      </c>
      <c r="BB73" s="39"/>
      <c r="BC73" s="360" t="e">
        <f t="shared" si="6"/>
        <v>#REF!</v>
      </c>
      <c r="BD73" s="360" t="e">
        <f t="shared" si="7"/>
        <v>#REF!</v>
      </c>
      <c r="BE73" s="39"/>
      <c r="BF73" s="360" t="str">
        <f t="shared" si="8"/>
        <v/>
      </c>
      <c r="BG73" s="360" t="str">
        <f t="shared" si="9"/>
        <v/>
      </c>
      <c r="BH73" s="39"/>
      <c r="BI73" s="360" t="str">
        <f t="shared" si="10"/>
        <v/>
      </c>
      <c r="BJ73" s="360" t="str">
        <f t="shared" si="11"/>
        <v/>
      </c>
      <c r="BK73" s="39"/>
      <c r="BL73" s="360" t="str">
        <f t="shared" si="12"/>
        <v/>
      </c>
      <c r="BM73" s="360" t="str">
        <f t="shared" si="13"/>
        <v/>
      </c>
      <c r="BN73" s="39"/>
      <c r="BO73" s="360" t="str">
        <f t="shared" si="14"/>
        <v/>
      </c>
      <c r="BP73" s="360" t="str">
        <f t="shared" si="15"/>
        <v/>
      </c>
      <c r="BQ73" s="39"/>
      <c r="BR73" s="360" t="str">
        <f t="shared" si="16"/>
        <v/>
      </c>
      <c r="BS73" s="360" t="str">
        <f t="shared" si="17"/>
        <v/>
      </c>
      <c r="BT73" s="39"/>
      <c r="BU73" s="360" t="str">
        <f t="shared" si="18"/>
        <v/>
      </c>
      <c r="BV73" s="360" t="str">
        <f t="shared" si="19"/>
        <v/>
      </c>
      <c r="BW73" s="39"/>
      <c r="BX73" s="57"/>
    </row>
    <row r="74" spans="1:76" s="2" customFormat="1" ht="14">
      <c r="A74" s="159">
        <v>24</v>
      </c>
      <c r="B74" s="301" t="str">
        <f t="shared" si="28"/>
        <v>Middle East and Africa: IRENA(2018),Middle East and Africa PV Generation - IRENA.(2018). Renewable Energy Statistics 2018. Abu Dhabi:IRENA pp.47-51</v>
      </c>
      <c r="C74" s="288" t="s">
        <v>639</v>
      </c>
      <c r="D74" s="720" t="s">
        <v>445</v>
      </c>
      <c r="E74" s="725" t="s">
        <v>284</v>
      </c>
      <c r="F74" s="725"/>
      <c r="G74" s="719" t="s">
        <v>420</v>
      </c>
      <c r="H74" s="718">
        <v>2016</v>
      </c>
      <c r="I74" s="720"/>
      <c r="J74" s="804"/>
      <c r="K74" s="726" t="s">
        <v>68</v>
      </c>
      <c r="L74" s="787" t="e">
        <f>J74*#REF!/1000</f>
        <v>#REF!</v>
      </c>
      <c r="M74" s="667" t="e">
        <f t="shared" si="0"/>
        <v>#REF!</v>
      </c>
      <c r="N74" s="720"/>
      <c r="O74" s="721" t="s">
        <v>316</v>
      </c>
      <c r="P74" s="165"/>
      <c r="Q74" s="691"/>
      <c r="R74" s="259" t="e">
        <f t="shared" si="29"/>
        <v>#REF!</v>
      </c>
      <c r="S74" s="260" t="e">
        <f t="shared" si="26"/>
        <v>#REF!</v>
      </c>
      <c r="T74" s="259" t="e">
        <f t="shared" si="30"/>
        <v>#REF!</v>
      </c>
      <c r="U74" s="166" t="e">
        <f t="shared" si="31"/>
        <v>#REF!</v>
      </c>
      <c r="V74" s="39"/>
      <c r="W74" s="39"/>
      <c r="Y74" s="99"/>
      <c r="AO74" s="57"/>
      <c r="AP74" s="39"/>
      <c r="AQ74" s="39"/>
      <c r="AR74" s="171"/>
      <c r="AS74" s="39"/>
      <c r="AT74" s="360" t="str">
        <f t="shared" si="32"/>
        <v/>
      </c>
      <c r="AU74" s="360" t="str">
        <f t="shared" si="33"/>
        <v/>
      </c>
      <c r="AV74" s="290"/>
      <c r="AW74" s="360" t="str">
        <f t="shared" si="2"/>
        <v/>
      </c>
      <c r="AX74" s="360" t="str">
        <f t="shared" si="3"/>
        <v/>
      </c>
      <c r="AY74" s="39"/>
      <c r="AZ74" s="360" t="str">
        <f t="shared" si="4"/>
        <v/>
      </c>
      <c r="BA74" s="360" t="str">
        <f t="shared" si="5"/>
        <v/>
      </c>
      <c r="BB74" s="39"/>
      <c r="BC74" s="360" t="str">
        <f t="shared" si="6"/>
        <v/>
      </c>
      <c r="BD74" s="360" t="str">
        <f t="shared" si="7"/>
        <v/>
      </c>
      <c r="BE74" s="39"/>
      <c r="BF74" s="360" t="e">
        <f t="shared" si="8"/>
        <v>#REF!</v>
      </c>
      <c r="BG74" s="360" t="e">
        <f t="shared" si="9"/>
        <v>#REF!</v>
      </c>
      <c r="BH74" s="39"/>
      <c r="BI74" s="360" t="str">
        <f t="shared" si="10"/>
        <v/>
      </c>
      <c r="BJ74" s="360" t="str">
        <f t="shared" si="11"/>
        <v/>
      </c>
      <c r="BK74" s="39"/>
      <c r="BL74" s="360" t="str">
        <f t="shared" si="12"/>
        <v/>
      </c>
      <c r="BM74" s="360" t="str">
        <f t="shared" si="13"/>
        <v/>
      </c>
      <c r="BN74" s="39"/>
      <c r="BO74" s="360" t="str">
        <f t="shared" si="14"/>
        <v/>
      </c>
      <c r="BP74" s="360" t="str">
        <f t="shared" si="15"/>
        <v/>
      </c>
      <c r="BQ74" s="39"/>
      <c r="BR74" s="360" t="str">
        <f t="shared" si="16"/>
        <v/>
      </c>
      <c r="BS74" s="360" t="str">
        <f t="shared" si="17"/>
        <v/>
      </c>
      <c r="BT74" s="39"/>
      <c r="BU74" s="360" t="str">
        <f t="shared" si="18"/>
        <v/>
      </c>
      <c r="BV74" s="360" t="str">
        <f t="shared" si="19"/>
        <v/>
      </c>
      <c r="BW74" s="39"/>
      <c r="BX74" s="57"/>
    </row>
    <row r="75" spans="1:76" s="2" customFormat="1" ht="14">
      <c r="A75" s="159">
        <v>25</v>
      </c>
      <c r="B75" s="301" t="str">
        <f t="shared" si="28"/>
        <v>Latin America: IRENA(2018),Latin America PV Generation - IRENA.(2018). Renewable Energy Statistics 2018. Abu Dhabi:IRENA pp.47-51</v>
      </c>
      <c r="C75" s="288" t="s">
        <v>642</v>
      </c>
      <c r="D75" s="720" t="s">
        <v>445</v>
      </c>
      <c r="E75" s="725" t="s">
        <v>3</v>
      </c>
      <c r="F75" s="725"/>
      <c r="G75" s="719" t="s">
        <v>420</v>
      </c>
      <c r="H75" s="718">
        <v>2016</v>
      </c>
      <c r="I75" s="720"/>
      <c r="J75" s="804"/>
      <c r="K75" s="726" t="s">
        <v>68</v>
      </c>
      <c r="L75" s="787" t="e">
        <f>J75*#REF!/1000</f>
        <v>#REF!</v>
      </c>
      <c r="M75" s="667" t="e">
        <f t="shared" si="0"/>
        <v>#REF!</v>
      </c>
      <c r="N75" s="720"/>
      <c r="O75" s="721" t="s">
        <v>316</v>
      </c>
      <c r="P75" s="165"/>
      <c r="Q75" s="691"/>
      <c r="R75" s="259" t="e">
        <f t="shared" si="29"/>
        <v>#REF!</v>
      </c>
      <c r="S75" s="260" t="e">
        <f t="shared" si="26"/>
        <v>#REF!</v>
      </c>
      <c r="T75" s="259" t="e">
        <f t="shared" si="30"/>
        <v>#REF!</v>
      </c>
      <c r="U75" s="166" t="e">
        <f t="shared" si="31"/>
        <v>#REF!</v>
      </c>
      <c r="V75" s="39"/>
      <c r="W75" s="39"/>
      <c r="Y75" s="99"/>
      <c r="AO75" s="57"/>
      <c r="AP75" s="39"/>
      <c r="AQ75" s="39"/>
      <c r="AR75" s="171"/>
      <c r="AS75" s="39"/>
      <c r="AT75" s="360" t="str">
        <f t="shared" si="32"/>
        <v/>
      </c>
      <c r="AU75" s="360" t="str">
        <f t="shared" si="33"/>
        <v/>
      </c>
      <c r="AV75" s="290"/>
      <c r="AW75" s="360" t="str">
        <f t="shared" si="2"/>
        <v/>
      </c>
      <c r="AX75" s="360" t="str">
        <f t="shared" si="3"/>
        <v/>
      </c>
      <c r="AY75" s="39"/>
      <c r="AZ75" s="360" t="str">
        <f t="shared" si="4"/>
        <v/>
      </c>
      <c r="BA75" s="360" t="str">
        <f t="shared" si="5"/>
        <v/>
      </c>
      <c r="BB75" s="39"/>
      <c r="BC75" s="360" t="str">
        <f t="shared" si="6"/>
        <v/>
      </c>
      <c r="BD75" s="360" t="str">
        <f t="shared" si="7"/>
        <v/>
      </c>
      <c r="BE75" s="39"/>
      <c r="BF75" s="360" t="str">
        <f t="shared" si="8"/>
        <v/>
      </c>
      <c r="BG75" s="360" t="str">
        <f t="shared" si="9"/>
        <v/>
      </c>
      <c r="BH75" s="39"/>
      <c r="BI75" s="360" t="e">
        <f t="shared" si="10"/>
        <v>#REF!</v>
      </c>
      <c r="BJ75" s="360" t="e">
        <f t="shared" si="11"/>
        <v>#REF!</v>
      </c>
      <c r="BK75" s="39"/>
      <c r="BL75" s="360" t="str">
        <f t="shared" si="12"/>
        <v/>
      </c>
      <c r="BM75" s="360" t="str">
        <f t="shared" si="13"/>
        <v/>
      </c>
      <c r="BN75" s="39"/>
      <c r="BO75" s="360" t="str">
        <f t="shared" si="14"/>
        <v/>
      </c>
      <c r="BP75" s="360" t="str">
        <f t="shared" si="15"/>
        <v/>
      </c>
      <c r="BQ75" s="39"/>
      <c r="BR75" s="360" t="str">
        <f t="shared" si="16"/>
        <v/>
      </c>
      <c r="BS75" s="360" t="str">
        <f t="shared" si="17"/>
        <v/>
      </c>
      <c r="BT75" s="39"/>
      <c r="BU75" s="360" t="str">
        <f t="shared" si="18"/>
        <v/>
      </c>
      <c r="BV75" s="360" t="str">
        <f t="shared" si="19"/>
        <v/>
      </c>
      <c r="BW75" s="39"/>
      <c r="BX75" s="57"/>
    </row>
    <row r="76" spans="1:76" s="2" customFormat="1" ht="14" customHeight="1">
      <c r="A76" s="159">
        <v>26</v>
      </c>
      <c r="B76" s="301" t="str">
        <f t="shared" si="28"/>
        <v>China: IRENA(2018),  China PV Generation - IRENA.(2018). Renewable Energy Statistics 2018. Abu Dhabi:IRENA pp.47-51</v>
      </c>
      <c r="C76" s="288" t="s">
        <v>648</v>
      </c>
      <c r="D76" s="720" t="s">
        <v>445</v>
      </c>
      <c r="E76" s="725" t="s">
        <v>4</v>
      </c>
      <c r="F76" s="725"/>
      <c r="G76" s="719" t="s">
        <v>420</v>
      </c>
      <c r="H76" s="718">
        <v>2016</v>
      </c>
      <c r="I76" s="720"/>
      <c r="J76" s="805"/>
      <c r="K76" s="726" t="s">
        <v>68</v>
      </c>
      <c r="L76" s="787" t="e">
        <f>J76*#REF!/1000</f>
        <v>#REF!</v>
      </c>
      <c r="M76" s="667" t="e">
        <f t="shared" si="0"/>
        <v>#REF!</v>
      </c>
      <c r="N76" s="720"/>
      <c r="O76" s="721" t="s">
        <v>316</v>
      </c>
      <c r="P76" s="165"/>
      <c r="Q76" s="691"/>
      <c r="R76" s="259" t="e">
        <f t="shared" si="29"/>
        <v>#REF!</v>
      </c>
      <c r="S76" s="260" t="e">
        <f t="shared" si="26"/>
        <v>#REF!</v>
      </c>
      <c r="T76" s="259" t="e">
        <f t="shared" si="30"/>
        <v>#REF!</v>
      </c>
      <c r="U76" s="166" t="e">
        <f t="shared" si="31"/>
        <v>#REF!</v>
      </c>
      <c r="V76" s="39"/>
      <c r="W76" s="39"/>
      <c r="Y76" s="99"/>
      <c r="AO76" s="57"/>
      <c r="AP76" s="39"/>
      <c r="AQ76" s="39"/>
      <c r="AR76" s="171"/>
      <c r="AS76" s="39"/>
      <c r="AT76" s="360" t="str">
        <f t="shared" si="32"/>
        <v/>
      </c>
      <c r="AU76" s="360" t="str">
        <f t="shared" si="33"/>
        <v/>
      </c>
      <c r="AV76" s="290"/>
      <c r="AW76" s="360" t="str">
        <f t="shared" si="2"/>
        <v/>
      </c>
      <c r="AX76" s="360" t="str">
        <f t="shared" si="3"/>
        <v/>
      </c>
      <c r="AY76" s="39"/>
      <c r="AZ76" s="360" t="str">
        <f t="shared" si="4"/>
        <v/>
      </c>
      <c r="BA76" s="360" t="str">
        <f t="shared" si="5"/>
        <v/>
      </c>
      <c r="BB76" s="39"/>
      <c r="BC76" s="360" t="str">
        <f t="shared" si="6"/>
        <v/>
      </c>
      <c r="BD76" s="360" t="str">
        <f t="shared" si="7"/>
        <v/>
      </c>
      <c r="BE76" s="39"/>
      <c r="BF76" s="360" t="str">
        <f t="shared" si="8"/>
        <v/>
      </c>
      <c r="BG76" s="360" t="str">
        <f t="shared" si="9"/>
        <v/>
      </c>
      <c r="BH76" s="39"/>
      <c r="BI76" s="360" t="str">
        <f t="shared" si="10"/>
        <v/>
      </c>
      <c r="BJ76" s="360" t="str">
        <f t="shared" si="11"/>
        <v/>
      </c>
      <c r="BK76" s="39"/>
      <c r="BL76" s="360" t="e">
        <f t="shared" si="12"/>
        <v>#REF!</v>
      </c>
      <c r="BM76" s="360" t="e">
        <f t="shared" si="13"/>
        <v>#REF!</v>
      </c>
      <c r="BN76" s="39"/>
      <c r="BO76" s="360" t="str">
        <f t="shared" si="14"/>
        <v/>
      </c>
      <c r="BP76" s="360" t="str">
        <f t="shared" si="15"/>
        <v/>
      </c>
      <c r="BQ76" s="39"/>
      <c r="BR76" s="360" t="str">
        <f t="shared" si="16"/>
        <v/>
      </c>
      <c r="BS76" s="360" t="str">
        <f t="shared" si="17"/>
        <v/>
      </c>
      <c r="BT76" s="39"/>
      <c r="BU76" s="360" t="str">
        <f t="shared" si="18"/>
        <v/>
      </c>
      <c r="BV76" s="360" t="str">
        <f t="shared" si="19"/>
        <v/>
      </c>
      <c r="BW76" s="39"/>
      <c r="BX76" s="57"/>
    </row>
    <row r="77" spans="1:76" s="2" customFormat="1" ht="14" customHeight="1">
      <c r="A77" s="159">
        <v>27</v>
      </c>
      <c r="B77" s="301" t="str">
        <f t="shared" si="28"/>
        <v>India: IRENA(2018),  India PV Generation - IRENA.(2018). Renewable Energy Statistics 2018. Abu Dhabi:IRENA pp.47-51</v>
      </c>
      <c r="C77" s="288" t="s">
        <v>649</v>
      </c>
      <c r="D77" s="720" t="s">
        <v>445</v>
      </c>
      <c r="E77" s="725" t="s">
        <v>5</v>
      </c>
      <c r="F77" s="725"/>
      <c r="G77" s="719" t="s">
        <v>420</v>
      </c>
      <c r="H77" s="718">
        <v>2016</v>
      </c>
      <c r="I77" s="720"/>
      <c r="J77" s="805"/>
      <c r="K77" s="726" t="s">
        <v>68</v>
      </c>
      <c r="L77" s="787" t="e">
        <f>J77*#REF!/1000</f>
        <v>#REF!</v>
      </c>
      <c r="M77" s="667" t="e">
        <f t="shared" si="0"/>
        <v>#REF!</v>
      </c>
      <c r="N77" s="720"/>
      <c r="O77" s="721" t="s">
        <v>316</v>
      </c>
      <c r="P77" s="165"/>
      <c r="Q77" s="691"/>
      <c r="R77" s="259" t="e">
        <f t="shared" si="29"/>
        <v>#REF!</v>
      </c>
      <c r="S77" s="260" t="e">
        <f t="shared" si="26"/>
        <v>#REF!</v>
      </c>
      <c r="T77" s="259" t="e">
        <f t="shared" si="30"/>
        <v>#REF!</v>
      </c>
      <c r="U77" s="166" t="e">
        <f t="shared" si="31"/>
        <v>#REF!</v>
      </c>
      <c r="V77" s="39"/>
      <c r="W77" s="39"/>
      <c r="Y77" s="99"/>
      <c r="AO77" s="57"/>
      <c r="AP77" s="39"/>
      <c r="AQ77" s="39"/>
      <c r="AR77" s="171"/>
      <c r="AS77" s="39"/>
      <c r="AT77" s="360" t="str">
        <f t="shared" si="32"/>
        <v/>
      </c>
      <c r="AU77" s="360" t="str">
        <f t="shared" si="33"/>
        <v/>
      </c>
      <c r="AV77" s="290"/>
      <c r="AW77" s="360" t="str">
        <f t="shared" si="2"/>
        <v/>
      </c>
      <c r="AX77" s="360" t="str">
        <f t="shared" si="3"/>
        <v/>
      </c>
      <c r="AY77" s="39"/>
      <c r="AZ77" s="360" t="str">
        <f t="shared" si="4"/>
        <v/>
      </c>
      <c r="BA77" s="360" t="str">
        <f t="shared" si="5"/>
        <v/>
      </c>
      <c r="BB77" s="39"/>
      <c r="BC77" s="360" t="str">
        <f t="shared" si="6"/>
        <v/>
      </c>
      <c r="BD77" s="360" t="str">
        <f t="shared" si="7"/>
        <v/>
      </c>
      <c r="BE77" s="39"/>
      <c r="BF77" s="360" t="str">
        <f t="shared" si="8"/>
        <v/>
      </c>
      <c r="BG77" s="360" t="str">
        <f t="shared" si="9"/>
        <v/>
      </c>
      <c r="BH77" s="39"/>
      <c r="BI77" s="360" t="str">
        <f t="shared" si="10"/>
        <v/>
      </c>
      <c r="BJ77" s="360" t="str">
        <f t="shared" si="11"/>
        <v/>
      </c>
      <c r="BK77" s="39"/>
      <c r="BL77" s="360" t="str">
        <f t="shared" si="12"/>
        <v/>
      </c>
      <c r="BM77" s="360" t="str">
        <f t="shared" si="13"/>
        <v/>
      </c>
      <c r="BN77" s="39"/>
      <c r="BO77" s="360" t="e">
        <f t="shared" si="14"/>
        <v>#REF!</v>
      </c>
      <c r="BP77" s="360" t="e">
        <f t="shared" si="15"/>
        <v>#REF!</v>
      </c>
      <c r="BQ77" s="39"/>
      <c r="BR77" s="360" t="str">
        <f t="shared" si="16"/>
        <v/>
      </c>
      <c r="BS77" s="360" t="str">
        <f t="shared" si="17"/>
        <v/>
      </c>
      <c r="BT77" s="39"/>
      <c r="BU77" s="360" t="str">
        <f t="shared" si="18"/>
        <v/>
      </c>
      <c r="BV77" s="360" t="str">
        <f t="shared" si="19"/>
        <v/>
      </c>
      <c r="BW77" s="39"/>
      <c r="BX77" s="57"/>
    </row>
    <row r="78" spans="1:76" s="2" customFormat="1" ht="14" customHeight="1">
      <c r="A78" s="159">
        <v>28</v>
      </c>
      <c r="B78" s="301" t="str">
        <f t="shared" si="28"/>
        <v>EU: IRENA(2018), EU PV Generation - IRENA.(2018). Renewable Energy Statistics 2018. Abu Dhabi:IRENA pp.47-51</v>
      </c>
      <c r="C78" s="288" t="s">
        <v>643</v>
      </c>
      <c r="D78" s="720" t="s">
        <v>445</v>
      </c>
      <c r="E78" s="725" t="s">
        <v>6</v>
      </c>
      <c r="F78" s="725"/>
      <c r="G78" s="719" t="s">
        <v>420</v>
      </c>
      <c r="H78" s="718">
        <v>2016</v>
      </c>
      <c r="I78" s="720"/>
      <c r="J78" s="805"/>
      <c r="K78" s="726" t="s">
        <v>68</v>
      </c>
      <c r="L78" s="787" t="e">
        <f>J78*#REF!/1000</f>
        <v>#REF!</v>
      </c>
      <c r="M78" s="667" t="e">
        <f t="shared" si="0"/>
        <v>#REF!</v>
      </c>
      <c r="N78" s="720"/>
      <c r="O78" s="721" t="s">
        <v>316</v>
      </c>
      <c r="P78" s="165"/>
      <c r="Q78" s="691"/>
      <c r="R78" s="259" t="e">
        <f t="shared" si="29"/>
        <v>#REF!</v>
      </c>
      <c r="S78" s="260" t="e">
        <f t="shared" si="26"/>
        <v>#REF!</v>
      </c>
      <c r="T78" s="259" t="e">
        <f t="shared" si="30"/>
        <v>#REF!</v>
      </c>
      <c r="U78" s="166" t="e">
        <f t="shared" si="31"/>
        <v>#REF!</v>
      </c>
      <c r="V78" s="39"/>
      <c r="W78" s="39"/>
      <c r="Y78" s="99"/>
      <c r="AO78" s="57"/>
      <c r="AP78" s="39"/>
      <c r="AQ78" s="39"/>
      <c r="AR78" s="171"/>
      <c r="AS78" s="39"/>
      <c r="AT78" s="360" t="str">
        <f t="shared" si="32"/>
        <v/>
      </c>
      <c r="AU78" s="360" t="str">
        <f t="shared" si="33"/>
        <v/>
      </c>
      <c r="AV78" s="290"/>
      <c r="AW78" s="360" t="str">
        <f t="shared" si="2"/>
        <v/>
      </c>
      <c r="AX78" s="360" t="str">
        <f t="shared" si="3"/>
        <v/>
      </c>
      <c r="AY78" s="39"/>
      <c r="AZ78" s="360" t="str">
        <f t="shared" si="4"/>
        <v/>
      </c>
      <c r="BA78" s="360" t="str">
        <f t="shared" si="5"/>
        <v/>
      </c>
      <c r="BB78" s="39"/>
      <c r="BC78" s="360" t="str">
        <f t="shared" si="6"/>
        <v/>
      </c>
      <c r="BD78" s="360" t="str">
        <f t="shared" si="7"/>
        <v/>
      </c>
      <c r="BE78" s="39"/>
      <c r="BF78" s="360" t="str">
        <f t="shared" si="8"/>
        <v/>
      </c>
      <c r="BG78" s="360" t="str">
        <f t="shared" si="9"/>
        <v/>
      </c>
      <c r="BH78" s="39"/>
      <c r="BI78" s="360" t="str">
        <f t="shared" si="10"/>
        <v/>
      </c>
      <c r="BJ78" s="360" t="str">
        <f t="shared" si="11"/>
        <v/>
      </c>
      <c r="BK78" s="39"/>
      <c r="BL78" s="360" t="str">
        <f t="shared" si="12"/>
        <v/>
      </c>
      <c r="BM78" s="360" t="str">
        <f t="shared" si="13"/>
        <v/>
      </c>
      <c r="BN78" s="39"/>
      <c r="BO78" s="360" t="str">
        <f t="shared" si="14"/>
        <v/>
      </c>
      <c r="BP78" s="360" t="str">
        <f t="shared" si="15"/>
        <v/>
      </c>
      <c r="BQ78" s="39"/>
      <c r="BR78" s="360" t="e">
        <f t="shared" si="16"/>
        <v>#REF!</v>
      </c>
      <c r="BS78" s="360" t="e">
        <f t="shared" si="17"/>
        <v>#REF!</v>
      </c>
      <c r="BT78" s="39"/>
      <c r="BU78" s="360" t="str">
        <f t="shared" si="18"/>
        <v/>
      </c>
      <c r="BV78" s="360" t="str">
        <f t="shared" si="19"/>
        <v/>
      </c>
      <c r="BW78" s="39"/>
      <c r="BX78" s="57"/>
    </row>
    <row r="79" spans="1:76" s="2" customFormat="1" ht="14" customHeight="1">
      <c r="A79" s="159">
        <v>29</v>
      </c>
      <c r="B79" s="301" t="str">
        <f t="shared" si="28"/>
        <v>USA: IRENA(2018), USA PV Generation - IRENA.(2018). Renewable Energy Statistics 2018. Abu Dhabi:IRENA pp.47-51</v>
      </c>
      <c r="C79" s="288" t="s">
        <v>650</v>
      </c>
      <c r="D79" s="720" t="s">
        <v>445</v>
      </c>
      <c r="E79" s="725" t="s">
        <v>34</v>
      </c>
      <c r="F79" s="725"/>
      <c r="G79" s="719" t="s">
        <v>420</v>
      </c>
      <c r="H79" s="718">
        <v>2016</v>
      </c>
      <c r="I79" s="720"/>
      <c r="J79" s="805"/>
      <c r="K79" s="726" t="s">
        <v>68</v>
      </c>
      <c r="L79" s="787" t="e">
        <f>J79*#REF!/1000</f>
        <v>#REF!</v>
      </c>
      <c r="M79" s="667" t="e">
        <f t="shared" si="0"/>
        <v>#REF!</v>
      </c>
      <c r="N79" s="720"/>
      <c r="O79" s="721" t="s">
        <v>316</v>
      </c>
      <c r="P79" s="165"/>
      <c r="Q79" s="691"/>
      <c r="R79" s="259" t="e">
        <f t="shared" si="29"/>
        <v>#REF!</v>
      </c>
      <c r="S79" s="260" t="e">
        <f t="shared" si="26"/>
        <v>#REF!</v>
      </c>
      <c r="T79" s="259" t="e">
        <f t="shared" si="30"/>
        <v>#REF!</v>
      </c>
      <c r="U79" s="166" t="e">
        <f t="shared" si="31"/>
        <v>#REF!</v>
      </c>
      <c r="V79" s="39"/>
      <c r="W79" s="39"/>
      <c r="Y79" s="99"/>
      <c r="AO79" s="57"/>
      <c r="AP79" s="39"/>
      <c r="AQ79" s="39"/>
      <c r="AR79" s="171"/>
      <c r="AS79" s="39"/>
      <c r="AT79" s="360" t="str">
        <f t="shared" si="32"/>
        <v/>
      </c>
      <c r="AU79" s="360" t="str">
        <f t="shared" si="33"/>
        <v/>
      </c>
      <c r="AV79" s="290"/>
      <c r="AW79" s="360" t="str">
        <f t="shared" si="2"/>
        <v/>
      </c>
      <c r="AX79" s="360" t="str">
        <f t="shared" si="3"/>
        <v/>
      </c>
      <c r="AY79" s="39"/>
      <c r="AZ79" s="360" t="str">
        <f t="shared" si="4"/>
        <v/>
      </c>
      <c r="BA79" s="360" t="str">
        <f t="shared" si="5"/>
        <v/>
      </c>
      <c r="BB79" s="39"/>
      <c r="BC79" s="360" t="str">
        <f t="shared" si="6"/>
        <v/>
      </c>
      <c r="BD79" s="360" t="str">
        <f t="shared" si="7"/>
        <v/>
      </c>
      <c r="BE79" s="39"/>
      <c r="BF79" s="360" t="str">
        <f t="shared" si="8"/>
        <v/>
      </c>
      <c r="BG79" s="360" t="str">
        <f t="shared" si="9"/>
        <v/>
      </c>
      <c r="BH79" s="39"/>
      <c r="BI79" s="360" t="str">
        <f t="shared" si="10"/>
        <v/>
      </c>
      <c r="BJ79" s="360" t="str">
        <f t="shared" si="11"/>
        <v/>
      </c>
      <c r="BK79" s="39"/>
      <c r="BL79" s="360" t="str">
        <f t="shared" si="12"/>
        <v/>
      </c>
      <c r="BM79" s="360" t="str">
        <f t="shared" si="13"/>
        <v/>
      </c>
      <c r="BN79" s="39"/>
      <c r="BO79" s="360" t="str">
        <f t="shared" si="14"/>
        <v/>
      </c>
      <c r="BP79" s="360" t="str">
        <f t="shared" si="15"/>
        <v/>
      </c>
      <c r="BQ79" s="39"/>
      <c r="BR79" s="360" t="str">
        <f t="shared" si="16"/>
        <v/>
      </c>
      <c r="BS79" s="360" t="str">
        <f t="shared" si="17"/>
        <v/>
      </c>
      <c r="BT79" s="39"/>
      <c r="BU79" s="360" t="e">
        <f t="shared" si="18"/>
        <v>#REF!</v>
      </c>
      <c r="BV79" s="360" t="e">
        <f t="shared" si="19"/>
        <v>#REF!</v>
      </c>
      <c r="BW79" s="39"/>
      <c r="BX79" s="57"/>
    </row>
    <row r="80" spans="1:76" s="2" customFormat="1" ht="14">
      <c r="A80" s="159">
        <v>30</v>
      </c>
      <c r="B80" s="301" t="str">
        <f t="shared" si="28"/>
        <v>World: BP (June 2018), World Solar PV Generation - BP.(2018). BP Statistical Review of World Energy, June 2018. BP. p-A1</v>
      </c>
      <c r="C80" s="288" t="s">
        <v>652</v>
      </c>
      <c r="D80" s="727" t="s">
        <v>446</v>
      </c>
      <c r="E80" s="725" t="s">
        <v>7</v>
      </c>
      <c r="F80" s="725"/>
      <c r="G80" s="719" t="s">
        <v>421</v>
      </c>
      <c r="H80" s="718">
        <v>2016</v>
      </c>
      <c r="I80" s="720"/>
      <c r="J80" s="804"/>
      <c r="K80" s="726" t="s">
        <v>60</v>
      </c>
      <c r="L80" s="787" t="e">
        <f>J80*#REF!</f>
        <v>#REF!</v>
      </c>
      <c r="M80" s="667" t="e">
        <f t="shared" si="0"/>
        <v>#REF!</v>
      </c>
      <c r="N80" s="720"/>
      <c r="O80" s="721" t="s">
        <v>316</v>
      </c>
      <c r="P80" s="165"/>
      <c r="Q80" s="691"/>
      <c r="R80" s="259" t="e">
        <f t="shared" si="29"/>
        <v>#REF!</v>
      </c>
      <c r="S80" s="260" t="e">
        <f t="shared" si="26"/>
        <v>#REF!</v>
      </c>
      <c r="T80" s="259" t="e">
        <f t="shared" si="30"/>
        <v>#REF!</v>
      </c>
      <c r="U80" s="166" t="e">
        <f t="shared" si="31"/>
        <v>#REF!</v>
      </c>
      <c r="V80" s="39"/>
      <c r="W80" s="39"/>
      <c r="Y80" s="99"/>
      <c r="AO80" s="57"/>
      <c r="AP80" s="39"/>
      <c r="AQ80" s="39"/>
      <c r="AR80" s="171"/>
      <c r="AS80" s="39"/>
      <c r="AT80" s="360" t="e">
        <f t="shared" si="32"/>
        <v>#REF!</v>
      </c>
      <c r="AU80" s="360" t="e">
        <f t="shared" si="33"/>
        <v>#REF!</v>
      </c>
      <c r="AV80" s="290"/>
      <c r="AW80" s="360" t="str">
        <f t="shared" si="2"/>
        <v/>
      </c>
      <c r="AX80" s="360" t="str">
        <f t="shared" si="3"/>
        <v/>
      </c>
      <c r="AY80" s="39"/>
      <c r="AZ80" s="360" t="str">
        <f t="shared" si="4"/>
        <v/>
      </c>
      <c r="BA80" s="360" t="str">
        <f t="shared" si="5"/>
        <v/>
      </c>
      <c r="BB80" s="39"/>
      <c r="BC80" s="360" t="str">
        <f t="shared" si="6"/>
        <v/>
      </c>
      <c r="BD80" s="360" t="str">
        <f t="shared" si="7"/>
        <v/>
      </c>
      <c r="BE80" s="39"/>
      <c r="BF80" s="360" t="str">
        <f t="shared" si="8"/>
        <v/>
      </c>
      <c r="BG80" s="360" t="str">
        <f t="shared" si="9"/>
        <v/>
      </c>
      <c r="BH80" s="39"/>
      <c r="BI80" s="360" t="str">
        <f t="shared" si="10"/>
        <v/>
      </c>
      <c r="BJ80" s="360" t="str">
        <f t="shared" si="11"/>
        <v/>
      </c>
      <c r="BK80" s="39"/>
      <c r="BL80" s="360" t="str">
        <f t="shared" si="12"/>
        <v/>
      </c>
      <c r="BM80" s="360" t="str">
        <f t="shared" si="13"/>
        <v/>
      </c>
      <c r="BN80" s="39"/>
      <c r="BO80" s="360" t="str">
        <f t="shared" si="14"/>
        <v/>
      </c>
      <c r="BP80" s="360" t="str">
        <f t="shared" si="15"/>
        <v/>
      </c>
      <c r="BQ80" s="39"/>
      <c r="BR80" s="360" t="str">
        <f t="shared" si="16"/>
        <v/>
      </c>
      <c r="BS80" s="360" t="str">
        <f t="shared" si="17"/>
        <v/>
      </c>
      <c r="BT80" s="39"/>
      <c r="BU80" s="360" t="str">
        <f t="shared" si="18"/>
        <v/>
      </c>
      <c r="BV80" s="360" t="str">
        <f t="shared" si="19"/>
        <v/>
      </c>
      <c r="BW80" s="39"/>
      <c r="BX80" s="57"/>
    </row>
    <row r="81" spans="1:76" s="2" customFormat="1" ht="14">
      <c r="A81" s="159">
        <v>31</v>
      </c>
      <c r="B81" s="301" t="str">
        <f t="shared" si="28"/>
        <v>: BP (June 2018), North America Solar PV Generation - BP.(2018). BP Statistical Review of World Energy, June 2018. BP. p-A1</v>
      </c>
      <c r="C81" s="288" t="s">
        <v>654</v>
      </c>
      <c r="D81" s="727" t="s">
        <v>446</v>
      </c>
      <c r="E81" s="725"/>
      <c r="F81" s="725" t="s">
        <v>447</v>
      </c>
      <c r="G81" s="719" t="s">
        <v>421</v>
      </c>
      <c r="H81" s="718">
        <v>2016</v>
      </c>
      <c r="I81" s="720"/>
      <c r="J81" s="804"/>
      <c r="K81" s="726" t="s">
        <v>60</v>
      </c>
      <c r="L81" s="787" t="e">
        <f>J81*#REF!</f>
        <v>#REF!</v>
      </c>
      <c r="M81" s="667" t="e">
        <f t="shared" si="0"/>
        <v>#REF!</v>
      </c>
      <c r="N81" s="720"/>
      <c r="O81" s="721" t="s">
        <v>316</v>
      </c>
      <c r="P81" s="165"/>
      <c r="Q81" s="691"/>
      <c r="R81" s="259" t="e">
        <f t="shared" si="29"/>
        <v>#REF!</v>
      </c>
      <c r="S81" s="260" t="e">
        <f t="shared" si="26"/>
        <v>#REF!</v>
      </c>
      <c r="T81" s="259" t="e">
        <f t="shared" si="30"/>
        <v>#REF!</v>
      </c>
      <c r="U81" s="166" t="e">
        <f t="shared" si="31"/>
        <v>#REF!</v>
      </c>
      <c r="V81" s="39"/>
      <c r="W81" s="39"/>
      <c r="Y81" s="99"/>
      <c r="AO81" s="57"/>
      <c r="AP81" s="39"/>
      <c r="AQ81" s="39"/>
      <c r="AR81" s="171"/>
      <c r="AS81" s="39"/>
      <c r="AT81" s="360" t="str">
        <f t="shared" si="32"/>
        <v/>
      </c>
      <c r="AU81" s="360" t="str">
        <f t="shared" si="33"/>
        <v/>
      </c>
      <c r="AV81" s="290"/>
      <c r="AW81" s="360" t="str">
        <f t="shared" si="2"/>
        <v/>
      </c>
      <c r="AX81" s="360" t="str">
        <f t="shared" si="3"/>
        <v/>
      </c>
      <c r="AY81" s="39"/>
      <c r="AZ81" s="360" t="str">
        <f t="shared" si="4"/>
        <v/>
      </c>
      <c r="BA81" s="360" t="str">
        <f t="shared" si="5"/>
        <v/>
      </c>
      <c r="BB81" s="39"/>
      <c r="BC81" s="360" t="str">
        <f t="shared" si="6"/>
        <v/>
      </c>
      <c r="BD81" s="360" t="str">
        <f t="shared" si="7"/>
        <v/>
      </c>
      <c r="BE81" s="39"/>
      <c r="BF81" s="360" t="str">
        <f t="shared" si="8"/>
        <v/>
      </c>
      <c r="BG81" s="360" t="str">
        <f t="shared" si="9"/>
        <v/>
      </c>
      <c r="BH81" s="39"/>
      <c r="BI81" s="360" t="str">
        <f t="shared" si="10"/>
        <v/>
      </c>
      <c r="BJ81" s="360" t="str">
        <f t="shared" si="11"/>
        <v/>
      </c>
      <c r="BK81" s="39"/>
      <c r="BL81" s="360" t="str">
        <f t="shared" si="12"/>
        <v/>
      </c>
      <c r="BM81" s="360" t="str">
        <f t="shared" si="13"/>
        <v/>
      </c>
      <c r="BN81" s="39"/>
      <c r="BO81" s="360" t="str">
        <f t="shared" si="14"/>
        <v/>
      </c>
      <c r="BP81" s="360" t="str">
        <f t="shared" si="15"/>
        <v/>
      </c>
      <c r="BQ81" s="39"/>
      <c r="BR81" s="360" t="str">
        <f t="shared" si="16"/>
        <v/>
      </c>
      <c r="BS81" s="360" t="str">
        <f t="shared" si="17"/>
        <v/>
      </c>
      <c r="BT81" s="39"/>
      <c r="BU81" s="360" t="str">
        <f t="shared" si="18"/>
        <v/>
      </c>
      <c r="BV81" s="360" t="str">
        <f t="shared" si="19"/>
        <v/>
      </c>
      <c r="BW81" s="39"/>
      <c r="BX81" s="57"/>
    </row>
    <row r="82" spans="1:76" s="2" customFormat="1" ht="14">
      <c r="A82" s="159">
        <v>32</v>
      </c>
      <c r="B82" s="301" t="str">
        <f t="shared" si="28"/>
        <v>: BP (June 2018), South and Central AmericaSolar PV Generation - BP.(2018). BP Statistical Review of World Energy, June 2018. BP. p-A1</v>
      </c>
      <c r="C82" s="288" t="s">
        <v>656</v>
      </c>
      <c r="D82" s="727" t="s">
        <v>446</v>
      </c>
      <c r="E82" s="725"/>
      <c r="F82" s="725" t="s">
        <v>448</v>
      </c>
      <c r="G82" s="719" t="s">
        <v>421</v>
      </c>
      <c r="H82" s="718">
        <v>2016</v>
      </c>
      <c r="I82" s="720"/>
      <c r="J82" s="804"/>
      <c r="K82" s="726" t="s">
        <v>60</v>
      </c>
      <c r="L82" s="787" t="e">
        <f>J82*#REF!</f>
        <v>#REF!</v>
      </c>
      <c r="M82" s="667" t="e">
        <f t="shared" si="0"/>
        <v>#REF!</v>
      </c>
      <c r="N82" s="720"/>
      <c r="O82" s="721" t="s">
        <v>316</v>
      </c>
      <c r="P82" s="165"/>
      <c r="Q82" s="691"/>
      <c r="R82" s="259" t="e">
        <f t="shared" si="29"/>
        <v>#REF!</v>
      </c>
      <c r="S82" s="260" t="e">
        <f t="shared" si="26"/>
        <v>#REF!</v>
      </c>
      <c r="T82" s="259" t="e">
        <f t="shared" si="30"/>
        <v>#REF!</v>
      </c>
      <c r="U82" s="166" t="e">
        <f t="shared" si="31"/>
        <v>#REF!</v>
      </c>
      <c r="V82" s="39"/>
      <c r="W82" s="39"/>
      <c r="Y82" s="99"/>
      <c r="AO82" s="57"/>
      <c r="AP82" s="39"/>
      <c r="AQ82" s="39"/>
      <c r="AR82" s="171"/>
      <c r="AS82" s="39"/>
      <c r="AT82" s="360" t="str">
        <f t="shared" si="32"/>
        <v/>
      </c>
      <c r="AU82" s="360" t="str">
        <f t="shared" si="33"/>
        <v/>
      </c>
      <c r="AV82" s="290"/>
      <c r="AW82" s="360" t="str">
        <f t="shared" si="2"/>
        <v/>
      </c>
      <c r="AX82" s="360" t="str">
        <f t="shared" si="3"/>
        <v/>
      </c>
      <c r="AY82" s="39"/>
      <c r="AZ82" s="360" t="str">
        <f t="shared" si="4"/>
        <v/>
      </c>
      <c r="BA82" s="360" t="str">
        <f t="shared" si="5"/>
        <v/>
      </c>
      <c r="BB82" s="39"/>
      <c r="BC82" s="360" t="str">
        <f t="shared" si="6"/>
        <v/>
      </c>
      <c r="BD82" s="360" t="str">
        <f t="shared" si="7"/>
        <v/>
      </c>
      <c r="BE82" s="39"/>
      <c r="BF82" s="360" t="str">
        <f t="shared" si="8"/>
        <v/>
      </c>
      <c r="BG82" s="360" t="str">
        <f t="shared" si="9"/>
        <v/>
      </c>
      <c r="BH82" s="39"/>
      <c r="BI82" s="360" t="str">
        <f t="shared" si="10"/>
        <v/>
      </c>
      <c r="BJ82" s="360" t="str">
        <f t="shared" si="11"/>
        <v/>
      </c>
      <c r="BK82" s="39"/>
      <c r="BL82" s="360" t="str">
        <f t="shared" si="12"/>
        <v/>
      </c>
      <c r="BM82" s="360" t="str">
        <f t="shared" si="13"/>
        <v/>
      </c>
      <c r="BN82" s="39"/>
      <c r="BO82" s="360" t="str">
        <f t="shared" si="14"/>
        <v/>
      </c>
      <c r="BP82" s="360" t="str">
        <f t="shared" si="15"/>
        <v/>
      </c>
      <c r="BQ82" s="39"/>
      <c r="BR82" s="360" t="str">
        <f t="shared" si="16"/>
        <v/>
      </c>
      <c r="BS82" s="360" t="str">
        <f t="shared" si="17"/>
        <v/>
      </c>
      <c r="BT82" s="39"/>
      <c r="BU82" s="360" t="str">
        <f t="shared" si="18"/>
        <v/>
      </c>
      <c r="BV82" s="360" t="str">
        <f t="shared" si="19"/>
        <v/>
      </c>
      <c r="BW82" s="39"/>
      <c r="BX82" s="57"/>
    </row>
    <row r="83" spans="1:76" s="2" customFormat="1" ht="14">
      <c r="A83" s="159">
        <v>33</v>
      </c>
      <c r="B83" s="301" t="str">
        <f t="shared" si="28"/>
        <v>EU: BP (June 2018), EU Solar PV Generation - BP.(2018). BP Statistical Review of World Energy, June 2018. BP. p-A1</v>
      </c>
      <c r="C83" s="288" t="s">
        <v>658</v>
      </c>
      <c r="D83" s="727" t="s">
        <v>446</v>
      </c>
      <c r="E83" s="725" t="s">
        <v>6</v>
      </c>
      <c r="F83" s="725"/>
      <c r="G83" s="719" t="s">
        <v>421</v>
      </c>
      <c r="H83" s="718">
        <v>2016</v>
      </c>
      <c r="I83" s="720"/>
      <c r="J83" s="804"/>
      <c r="K83" s="726" t="s">
        <v>60</v>
      </c>
      <c r="L83" s="787" t="e">
        <f>J83*#REF!</f>
        <v>#REF!</v>
      </c>
      <c r="M83" s="667" t="e">
        <f t="shared" si="0"/>
        <v>#REF!</v>
      </c>
      <c r="N83" s="720"/>
      <c r="O83" s="721" t="s">
        <v>316</v>
      </c>
      <c r="P83" s="165"/>
      <c r="Q83" s="691"/>
      <c r="R83" s="259" t="e">
        <f t="shared" si="29"/>
        <v>#REF!</v>
      </c>
      <c r="S83" s="260" t="e">
        <f t="shared" si="26"/>
        <v>#REF!</v>
      </c>
      <c r="T83" s="259" t="e">
        <f t="shared" si="30"/>
        <v>#REF!</v>
      </c>
      <c r="U83" s="166" t="e">
        <f t="shared" si="31"/>
        <v>#REF!</v>
      </c>
      <c r="V83" s="39"/>
      <c r="W83" s="39"/>
      <c r="Y83" s="99"/>
      <c r="AO83" s="57"/>
      <c r="AP83" s="39"/>
      <c r="AQ83" s="39"/>
      <c r="AR83" s="171"/>
      <c r="AS83" s="39"/>
      <c r="AT83" s="360" t="str">
        <f t="shared" si="32"/>
        <v/>
      </c>
      <c r="AU83" s="360" t="str">
        <f t="shared" si="33"/>
        <v/>
      </c>
      <c r="AV83" s="290"/>
      <c r="AW83" s="360" t="str">
        <f t="shared" si="2"/>
        <v/>
      </c>
      <c r="AX83" s="360" t="str">
        <f t="shared" si="3"/>
        <v/>
      </c>
      <c r="AY83" s="39"/>
      <c r="AZ83" s="360" t="str">
        <f t="shared" si="4"/>
        <v/>
      </c>
      <c r="BA83" s="360" t="str">
        <f t="shared" si="5"/>
        <v/>
      </c>
      <c r="BB83" s="39"/>
      <c r="BC83" s="360" t="str">
        <f t="shared" si="6"/>
        <v/>
      </c>
      <c r="BD83" s="360" t="str">
        <f t="shared" si="7"/>
        <v/>
      </c>
      <c r="BE83" s="39"/>
      <c r="BF83" s="360" t="str">
        <f t="shared" si="8"/>
        <v/>
      </c>
      <c r="BG83" s="360" t="str">
        <f t="shared" si="9"/>
        <v/>
      </c>
      <c r="BH83" s="39"/>
      <c r="BI83" s="360" t="str">
        <f t="shared" si="10"/>
        <v/>
      </c>
      <c r="BJ83" s="360" t="str">
        <f t="shared" si="11"/>
        <v/>
      </c>
      <c r="BK83" s="39"/>
      <c r="BL83" s="360" t="str">
        <f t="shared" si="12"/>
        <v/>
      </c>
      <c r="BM83" s="360" t="str">
        <f t="shared" si="13"/>
        <v/>
      </c>
      <c r="BN83" s="39"/>
      <c r="BO83" s="360" t="str">
        <f t="shared" si="14"/>
        <v/>
      </c>
      <c r="BP83" s="360" t="str">
        <f t="shared" si="15"/>
        <v/>
      </c>
      <c r="BQ83" s="39"/>
      <c r="BR83" s="360" t="e">
        <f t="shared" si="16"/>
        <v>#REF!</v>
      </c>
      <c r="BS83" s="360" t="e">
        <f t="shared" si="17"/>
        <v>#REF!</v>
      </c>
      <c r="BT83" s="39"/>
      <c r="BU83" s="360" t="str">
        <f t="shared" si="18"/>
        <v/>
      </c>
      <c r="BV83" s="360" t="str">
        <f t="shared" si="19"/>
        <v/>
      </c>
      <c r="BW83" s="39"/>
      <c r="BX83" s="57"/>
    </row>
    <row r="84" spans="1:76" s="2" customFormat="1" ht="14.5" customHeight="1">
      <c r="A84" s="159">
        <v>35</v>
      </c>
      <c r="B84" s="301" t="str">
        <f t="shared" si="28"/>
        <v>Middle East and Africa: BP (June 2018),  Middle East and Africa Solar PV Generation - BP.(2018). BP Statistical Review of World Energy, June 2018. BP. p-A1</v>
      </c>
      <c r="C84" s="288" t="s">
        <v>660</v>
      </c>
      <c r="D84" s="727" t="s">
        <v>446</v>
      </c>
      <c r="E84" s="725" t="s">
        <v>284</v>
      </c>
      <c r="F84" s="725"/>
      <c r="G84" s="719" t="s">
        <v>421</v>
      </c>
      <c r="H84" s="815">
        <v>2016</v>
      </c>
      <c r="I84" s="816"/>
      <c r="J84" s="817"/>
      <c r="K84" s="819" t="s">
        <v>60</v>
      </c>
      <c r="L84" s="787" t="e">
        <f>J84*#REF!</f>
        <v>#REF!</v>
      </c>
      <c r="M84" s="667" t="e">
        <f t="shared" si="0"/>
        <v>#REF!</v>
      </c>
      <c r="N84" s="720"/>
      <c r="O84" s="721" t="s">
        <v>316</v>
      </c>
      <c r="P84" s="165"/>
      <c r="Q84" s="691"/>
      <c r="R84" s="259" t="e">
        <f t="shared" si="29"/>
        <v>#REF!</v>
      </c>
      <c r="S84" s="260" t="e">
        <f t="shared" si="26"/>
        <v>#REF!</v>
      </c>
      <c r="T84" s="259" t="e">
        <f t="shared" si="30"/>
        <v>#REF!</v>
      </c>
      <c r="U84" s="166" t="e">
        <f t="shared" si="31"/>
        <v>#REF!</v>
      </c>
      <c r="V84" s="39"/>
      <c r="W84" s="39"/>
      <c r="Y84" s="99"/>
      <c r="AO84" s="57"/>
      <c r="AP84" s="39"/>
      <c r="AQ84" s="39"/>
      <c r="AR84" s="171"/>
      <c r="AS84" s="39"/>
      <c r="AT84" s="360" t="str">
        <f t="shared" si="32"/>
        <v/>
      </c>
      <c r="AU84" s="360" t="str">
        <f t="shared" si="33"/>
        <v/>
      </c>
      <c r="AV84" s="290"/>
      <c r="AW84" s="360" t="str">
        <f t="shared" si="2"/>
        <v/>
      </c>
      <c r="AX84" s="360" t="str">
        <f t="shared" si="3"/>
        <v/>
      </c>
      <c r="AY84" s="39"/>
      <c r="AZ84" s="360" t="str">
        <f t="shared" si="4"/>
        <v/>
      </c>
      <c r="BA84" s="360" t="str">
        <f t="shared" si="5"/>
        <v/>
      </c>
      <c r="BB84" s="39"/>
      <c r="BC84" s="360" t="str">
        <f t="shared" si="6"/>
        <v/>
      </c>
      <c r="BD84" s="360" t="str">
        <f t="shared" si="7"/>
        <v/>
      </c>
      <c r="BE84" s="39"/>
      <c r="BF84" s="360" t="e">
        <f t="shared" si="8"/>
        <v>#REF!</v>
      </c>
      <c r="BG84" s="360" t="e">
        <f t="shared" si="9"/>
        <v>#REF!</v>
      </c>
      <c r="BH84" s="39"/>
      <c r="BI84" s="360" t="str">
        <f t="shared" si="10"/>
        <v/>
      </c>
      <c r="BJ84" s="360" t="str">
        <f t="shared" si="11"/>
        <v/>
      </c>
      <c r="BK84" s="39"/>
      <c r="BL84" s="360" t="str">
        <f t="shared" si="12"/>
        <v/>
      </c>
      <c r="BM84" s="360" t="str">
        <f t="shared" si="13"/>
        <v/>
      </c>
      <c r="BN84" s="39"/>
      <c r="BO84" s="360" t="str">
        <f t="shared" si="14"/>
        <v/>
      </c>
      <c r="BP84" s="360" t="str">
        <f t="shared" si="15"/>
        <v/>
      </c>
      <c r="BQ84" s="39"/>
      <c r="BR84" s="360" t="str">
        <f t="shared" si="16"/>
        <v/>
      </c>
      <c r="BS84" s="360" t="str">
        <f t="shared" si="17"/>
        <v/>
      </c>
      <c r="BT84" s="39"/>
      <c r="BU84" s="360" t="str">
        <f t="shared" si="18"/>
        <v/>
      </c>
      <c r="BV84" s="360" t="str">
        <f t="shared" si="19"/>
        <v/>
      </c>
      <c r="BW84" s="39"/>
      <c r="BX84" s="57"/>
    </row>
    <row r="85" spans="1:76" s="2" customFormat="1" ht="14.5" customHeight="1">
      <c r="A85" s="159">
        <v>36</v>
      </c>
      <c r="B85" s="301" t="str">
        <f t="shared" si="20"/>
        <v>World: IEA, (2018), World Solar PV Generation. IEA.(2018). World Energy Outlook 2018. Paris: International Energy Agency. p-528</v>
      </c>
      <c r="C85" s="288" t="s">
        <v>653</v>
      </c>
      <c r="D85" s="720" t="s">
        <v>449</v>
      </c>
      <c r="E85" s="725" t="s">
        <v>7</v>
      </c>
      <c r="F85" s="725"/>
      <c r="G85" s="719" t="s">
        <v>420</v>
      </c>
      <c r="H85" s="815">
        <v>2016</v>
      </c>
      <c r="I85" s="816"/>
      <c r="J85" s="817"/>
      <c r="K85" s="819" t="s">
        <v>60</v>
      </c>
      <c r="L85" s="787" t="e">
        <f>J85*#REF!</f>
        <v>#REF!</v>
      </c>
      <c r="M85" s="667" t="e">
        <f t="shared" si="0"/>
        <v>#REF!</v>
      </c>
      <c r="N85" s="720"/>
      <c r="O85" s="721" t="s">
        <v>316</v>
      </c>
      <c r="P85" s="165"/>
      <c r="Q85" s="691"/>
      <c r="R85" s="259" t="e">
        <f t="shared" si="21"/>
        <v>#REF!</v>
      </c>
      <c r="S85" s="260" t="e">
        <f t="shared" si="26"/>
        <v>#REF!</v>
      </c>
      <c r="T85" s="259" t="e">
        <f t="shared" si="22"/>
        <v>#REF!</v>
      </c>
      <c r="U85" s="166" t="e">
        <f>IF(AND(M85="",K85=""),"",IF(M85="",K85,M85))</f>
        <v>#REF!</v>
      </c>
      <c r="V85" s="39"/>
      <c r="W85" s="39"/>
      <c r="Y85" s="99"/>
      <c r="AO85" s="57"/>
      <c r="AP85" s="39"/>
      <c r="AQ85" s="39"/>
      <c r="AR85" s="171"/>
      <c r="AS85" s="39"/>
      <c r="AT85" s="360" t="e">
        <f>IF($E85=$AT$48,R85,"")</f>
        <v>#REF!</v>
      </c>
      <c r="AU85" s="360" t="e">
        <f>IF($E85=$AT$48,S85,"")</f>
        <v>#REF!</v>
      </c>
      <c r="AV85" s="290"/>
      <c r="AW85" s="360" t="str">
        <f t="shared" si="2"/>
        <v/>
      </c>
      <c r="AX85" s="360" t="str">
        <f t="shared" si="3"/>
        <v/>
      </c>
      <c r="AY85" s="39"/>
      <c r="AZ85" s="360" t="str">
        <f t="shared" si="4"/>
        <v/>
      </c>
      <c r="BA85" s="360" t="str">
        <f t="shared" si="5"/>
        <v/>
      </c>
      <c r="BB85" s="39"/>
      <c r="BC85" s="360" t="str">
        <f t="shared" si="6"/>
        <v/>
      </c>
      <c r="BD85" s="360" t="str">
        <f t="shared" si="7"/>
        <v/>
      </c>
      <c r="BE85" s="39"/>
      <c r="BF85" s="360" t="str">
        <f t="shared" si="8"/>
        <v/>
      </c>
      <c r="BG85" s="360" t="str">
        <f t="shared" si="9"/>
        <v/>
      </c>
      <c r="BH85" s="39"/>
      <c r="BI85" s="360" t="str">
        <f t="shared" si="10"/>
        <v/>
      </c>
      <c r="BJ85" s="360" t="str">
        <f t="shared" si="11"/>
        <v/>
      </c>
      <c r="BK85" s="39"/>
      <c r="BL85" s="360" t="str">
        <f t="shared" si="12"/>
        <v/>
      </c>
      <c r="BM85" s="360" t="str">
        <f t="shared" si="13"/>
        <v/>
      </c>
      <c r="BN85" s="39"/>
      <c r="BO85" s="360" t="str">
        <f t="shared" si="14"/>
        <v/>
      </c>
      <c r="BP85" s="360" t="str">
        <f t="shared" si="15"/>
        <v/>
      </c>
      <c r="BQ85" s="39"/>
      <c r="BR85" s="360" t="str">
        <f t="shared" si="16"/>
        <v/>
      </c>
      <c r="BS85" s="360" t="str">
        <f t="shared" si="17"/>
        <v/>
      </c>
      <c r="BT85" s="39"/>
      <c r="BU85" s="360" t="str">
        <f t="shared" si="18"/>
        <v/>
      </c>
      <c r="BV85" s="360" t="str">
        <f t="shared" si="19"/>
        <v/>
      </c>
      <c r="BW85" s="39"/>
      <c r="BX85" s="57"/>
    </row>
    <row r="86" spans="1:76" s="2" customFormat="1" ht="14.5" customHeight="1">
      <c r="A86" s="159">
        <v>37</v>
      </c>
      <c r="B86" s="301" t="str">
        <f t="shared" si="20"/>
        <v>: BP (June 2018), North America Solar PV Generation - BP Statistical Review of World Energy, 2018, p-A1</v>
      </c>
      <c r="C86" s="288" t="s">
        <v>655</v>
      </c>
      <c r="D86" s="727" t="s">
        <v>446</v>
      </c>
      <c r="E86" s="725"/>
      <c r="F86" s="725" t="s">
        <v>447</v>
      </c>
      <c r="G86" s="719" t="s">
        <v>421</v>
      </c>
      <c r="H86" s="815">
        <v>2016</v>
      </c>
      <c r="I86" s="816"/>
      <c r="J86" s="817"/>
      <c r="K86" s="819" t="s">
        <v>60</v>
      </c>
      <c r="L86" s="787" t="e">
        <f>J86*#REF!</f>
        <v>#REF!</v>
      </c>
      <c r="M86" s="667" t="e">
        <f t="shared" si="0"/>
        <v>#REF!</v>
      </c>
      <c r="N86" s="720"/>
      <c r="O86" s="721" t="s">
        <v>316</v>
      </c>
      <c r="P86" s="165"/>
      <c r="Q86" s="691"/>
      <c r="R86" s="259" t="e">
        <f t="shared" si="21"/>
        <v>#REF!</v>
      </c>
      <c r="S86" s="260" t="e">
        <f t="shared" ref="S86:S97" si="34">IF(R86="","",IF($R$106="Y",T86,IF(R86&gt;=$R$98-$AA$36*$R$102,IF(R86&lt;=$R$98+$AA$36*$R$102,R86,""),"")))</f>
        <v>#REF!</v>
      </c>
      <c r="T86" s="259" t="e">
        <f t="shared" si="22"/>
        <v>#REF!</v>
      </c>
      <c r="U86" s="166" t="e">
        <f>IF(AND(M86="",K86=""),"",IF(M86="",K86,M86))</f>
        <v>#REF!</v>
      </c>
      <c r="V86" s="39"/>
      <c r="W86" s="39"/>
      <c r="Y86" s="99"/>
      <c r="AO86" s="57"/>
      <c r="AP86" s="39"/>
      <c r="AQ86" s="39"/>
      <c r="AR86" s="171"/>
      <c r="AS86" s="39"/>
      <c r="AT86" s="360" t="str">
        <f>IF($E86=$AT$48,R86,"")</f>
        <v/>
      </c>
      <c r="AU86" s="360" t="str">
        <f>IF($E86=$AT$48,S86,"")</f>
        <v/>
      </c>
      <c r="AV86" s="290"/>
      <c r="AW86" s="360" t="str">
        <f t="shared" ref="AW86:AW97" si="35">IF($E86=$AW$112,R86,"")</f>
        <v/>
      </c>
      <c r="AX86" s="360" t="str">
        <f t="shared" ref="AX86:AX97" si="36">IF($E86=$AW$112,S86,"")</f>
        <v/>
      </c>
      <c r="AY86" s="39"/>
      <c r="AZ86" s="360" t="str">
        <f t="shared" ref="AZ86:AZ97" si="37">IF($E86=$AZ$112,R86,"")</f>
        <v/>
      </c>
      <c r="BA86" s="360" t="str">
        <f t="shared" ref="BA86:BA97" si="38">IF($E86=$AZ$112,S86,"")</f>
        <v/>
      </c>
      <c r="BB86" s="39"/>
      <c r="BC86" s="360" t="str">
        <f t="shared" ref="BC86:BC97" si="39">IF($E86=$BC$112,R86,"")</f>
        <v/>
      </c>
      <c r="BD86" s="360" t="str">
        <f t="shared" ref="BD86:BD97" si="40">IF($E86=$BC$112,S86,"")</f>
        <v/>
      </c>
      <c r="BE86" s="39"/>
      <c r="BF86" s="360" t="str">
        <f t="shared" ref="BF86:BF97" si="41">IF($E86=$BF$112,R86,"")</f>
        <v/>
      </c>
      <c r="BG86" s="360" t="str">
        <f t="shared" ref="BG86:BG97" si="42">IF($E86=$BF$112,S86,"")</f>
        <v/>
      </c>
      <c r="BH86" s="39"/>
      <c r="BI86" s="360" t="str">
        <f t="shared" ref="BI86:BI97" si="43">IF($E86=$BI$112,R86,"")</f>
        <v/>
      </c>
      <c r="BJ86" s="360" t="str">
        <f t="shared" ref="BJ86:BJ97" si="44">IF($E86=$BI$112,S86,"")</f>
        <v/>
      </c>
      <c r="BK86" s="39"/>
      <c r="BL86" s="360" t="str">
        <f t="shared" ref="BL86:BL97" si="45">IF($E86=$BL$112,R86,"")</f>
        <v/>
      </c>
      <c r="BM86" s="360" t="str">
        <f t="shared" ref="BM86:BM97" si="46">IF($E86=$BL$112,S86,"")</f>
        <v/>
      </c>
      <c r="BN86" s="39"/>
      <c r="BO86" s="360" t="str">
        <f t="shared" ref="BO86:BO97" si="47">IF($E86=$BO$112,R86,"")</f>
        <v/>
      </c>
      <c r="BP86" s="360" t="str">
        <f t="shared" ref="BP86:BP97" si="48">IF($E86=$BO$112,S86,"")</f>
        <v/>
      </c>
      <c r="BQ86" s="39"/>
      <c r="BR86" s="360" t="str">
        <f t="shared" ref="BR86:BR97" si="49">IF($E86=$BR$112,R86,"")</f>
        <v/>
      </c>
      <c r="BS86" s="360" t="str">
        <f t="shared" ref="BS86:BS97" si="50">IF($E86=$BR$112,S86,"")</f>
        <v/>
      </c>
      <c r="BT86" s="39"/>
      <c r="BU86" s="360" t="str">
        <f t="shared" ref="BU86:BU97" si="51">IF($E86=$BU$112,R86,"")</f>
        <v/>
      </c>
      <c r="BV86" s="360" t="str">
        <f t="shared" ref="BV86:BV97" si="52">IF($E86=$BU$112,S86,"")</f>
        <v/>
      </c>
      <c r="BW86" s="39"/>
      <c r="BX86" s="57"/>
    </row>
    <row r="87" spans="1:76" s="2" customFormat="1" ht="14.5" customHeight="1">
      <c r="A87" s="159">
        <v>38</v>
      </c>
      <c r="B87" s="301" t="str">
        <f t="shared" ref="B87:B97" si="53">CONCATENATE(E87,": ",C87)</f>
        <v>: BP (June 2018), South and Central America Solar PV Generation - BP.(2018). BP Statistical Review of World Energy, June 2018. BP. p-A1</v>
      </c>
      <c r="C87" s="288" t="s">
        <v>657</v>
      </c>
      <c r="D87" s="727" t="s">
        <v>446</v>
      </c>
      <c r="E87" s="725"/>
      <c r="F87" s="725" t="s">
        <v>448</v>
      </c>
      <c r="G87" s="719" t="s">
        <v>421</v>
      </c>
      <c r="H87" s="815">
        <v>2016</v>
      </c>
      <c r="I87" s="816"/>
      <c r="J87" s="817"/>
      <c r="K87" s="819" t="s">
        <v>60</v>
      </c>
      <c r="L87" s="787" t="e">
        <f>J87*#REF!</f>
        <v>#REF!</v>
      </c>
      <c r="M87" s="667" t="e">
        <f t="shared" si="0"/>
        <v>#REF!</v>
      </c>
      <c r="N87" s="720"/>
      <c r="O87" s="721" t="s">
        <v>316</v>
      </c>
      <c r="P87" s="165"/>
      <c r="Q87" s="691"/>
      <c r="R87" s="259" t="e">
        <f t="shared" ref="R87:R97" si="54">IF(Q87="Y","",IF(AND(L87="",J87=""),"",IF(L87="",J87,L87)))</f>
        <v>#REF!</v>
      </c>
      <c r="S87" s="260" t="e">
        <f t="shared" si="34"/>
        <v>#REF!</v>
      </c>
      <c r="T87" s="259" t="e">
        <f t="shared" ref="T87:T97" si="55">IF(Q87="Y","",IF(AND(L87="",J87=""),"",IF(L87="",J87*N87,L87*N87)))</f>
        <v>#REF!</v>
      </c>
      <c r="U87" s="166" t="e">
        <f t="shared" ref="U87:U97" si="56">IF(AND(M87="",K87=""),"",IF(M87="",K87,M87))</f>
        <v>#REF!</v>
      </c>
      <c r="V87" s="39"/>
      <c r="W87" s="39"/>
      <c r="Y87" s="99"/>
      <c r="AO87" s="57"/>
      <c r="AP87" s="39"/>
      <c r="AQ87" s="39"/>
      <c r="AR87" s="171"/>
      <c r="AS87" s="39"/>
      <c r="AT87" s="360" t="str">
        <f t="shared" ref="AT87:AT97" si="57">IF($E87=$AT$48,R87,"")</f>
        <v/>
      </c>
      <c r="AU87" s="360" t="str">
        <f t="shared" ref="AU87:AU97" si="58">IF($E87=$AT$48,S87,"")</f>
        <v/>
      </c>
      <c r="AV87" s="290"/>
      <c r="AW87" s="360" t="str">
        <f t="shared" si="35"/>
        <v/>
      </c>
      <c r="AX87" s="360" t="str">
        <f t="shared" si="36"/>
        <v/>
      </c>
      <c r="AY87" s="39"/>
      <c r="AZ87" s="360" t="str">
        <f t="shared" si="37"/>
        <v/>
      </c>
      <c r="BA87" s="360" t="str">
        <f t="shared" si="38"/>
        <v/>
      </c>
      <c r="BB87" s="39"/>
      <c r="BC87" s="360" t="str">
        <f t="shared" si="39"/>
        <v/>
      </c>
      <c r="BD87" s="360" t="str">
        <f t="shared" si="40"/>
        <v/>
      </c>
      <c r="BE87" s="39"/>
      <c r="BF87" s="360" t="str">
        <f t="shared" si="41"/>
        <v/>
      </c>
      <c r="BG87" s="360" t="str">
        <f t="shared" si="42"/>
        <v/>
      </c>
      <c r="BH87" s="39"/>
      <c r="BI87" s="360" t="str">
        <f t="shared" si="43"/>
        <v/>
      </c>
      <c r="BJ87" s="360" t="str">
        <f t="shared" si="44"/>
        <v/>
      </c>
      <c r="BK87" s="39"/>
      <c r="BL87" s="360" t="str">
        <f t="shared" si="45"/>
        <v/>
      </c>
      <c r="BM87" s="360" t="str">
        <f t="shared" si="46"/>
        <v/>
      </c>
      <c r="BN87" s="39"/>
      <c r="BO87" s="360" t="str">
        <f t="shared" si="47"/>
        <v/>
      </c>
      <c r="BP87" s="360" t="str">
        <f t="shared" si="48"/>
        <v/>
      </c>
      <c r="BQ87" s="39"/>
      <c r="BR87" s="360" t="str">
        <f t="shared" si="49"/>
        <v/>
      </c>
      <c r="BS87" s="360" t="str">
        <f t="shared" si="50"/>
        <v/>
      </c>
      <c r="BT87" s="39"/>
      <c r="BU87" s="360" t="str">
        <f t="shared" si="51"/>
        <v/>
      </c>
      <c r="BV87" s="360" t="str">
        <f t="shared" si="52"/>
        <v/>
      </c>
      <c r="BW87" s="39"/>
      <c r="BX87" s="57"/>
    </row>
    <row r="88" spans="1:76" s="2" customFormat="1" ht="14.5" customHeight="1">
      <c r="A88" s="159">
        <v>39</v>
      </c>
      <c r="B88" s="301" t="str">
        <f t="shared" si="53"/>
        <v>EU: BP (June 2018),  EU Solar PV Generation - BP.(2018). BP Statistical Review of World Energy, June 2018. BP. p-A1</v>
      </c>
      <c r="C88" s="288" t="s">
        <v>659</v>
      </c>
      <c r="D88" s="727" t="s">
        <v>446</v>
      </c>
      <c r="E88" s="725" t="s">
        <v>6</v>
      </c>
      <c r="F88" s="725"/>
      <c r="G88" s="719" t="s">
        <v>421</v>
      </c>
      <c r="H88" s="807">
        <v>2016</v>
      </c>
      <c r="I88" s="816"/>
      <c r="J88" s="817"/>
      <c r="K88" s="819" t="s">
        <v>60</v>
      </c>
      <c r="L88" s="787" t="e">
        <f>J88*#REF!</f>
        <v>#REF!</v>
      </c>
      <c r="M88" s="667" t="e">
        <f t="shared" si="0"/>
        <v>#REF!</v>
      </c>
      <c r="N88" s="720"/>
      <c r="O88" s="721" t="s">
        <v>316</v>
      </c>
      <c r="P88" s="165"/>
      <c r="Q88" s="691"/>
      <c r="R88" s="259" t="e">
        <f t="shared" si="54"/>
        <v>#REF!</v>
      </c>
      <c r="S88" s="260" t="e">
        <f t="shared" si="34"/>
        <v>#REF!</v>
      </c>
      <c r="T88" s="259" t="e">
        <f t="shared" si="55"/>
        <v>#REF!</v>
      </c>
      <c r="U88" s="166" t="e">
        <f t="shared" si="56"/>
        <v>#REF!</v>
      </c>
      <c r="V88" s="39"/>
      <c r="W88" s="39"/>
      <c r="Y88" s="99"/>
      <c r="AO88" s="57"/>
      <c r="AP88" s="39"/>
      <c r="AQ88" s="39"/>
      <c r="AR88" s="171"/>
      <c r="AS88" s="39"/>
      <c r="AT88" s="360" t="str">
        <f t="shared" si="57"/>
        <v/>
      </c>
      <c r="AU88" s="360" t="str">
        <f t="shared" si="58"/>
        <v/>
      </c>
      <c r="AV88" s="290"/>
      <c r="AW88" s="360" t="str">
        <f t="shared" si="35"/>
        <v/>
      </c>
      <c r="AX88" s="360" t="str">
        <f t="shared" si="36"/>
        <v/>
      </c>
      <c r="AY88" s="39"/>
      <c r="AZ88" s="360" t="str">
        <f t="shared" si="37"/>
        <v/>
      </c>
      <c r="BA88" s="360" t="str">
        <f t="shared" si="38"/>
        <v/>
      </c>
      <c r="BB88" s="39"/>
      <c r="BC88" s="360" t="str">
        <f t="shared" si="39"/>
        <v/>
      </c>
      <c r="BD88" s="360" t="str">
        <f t="shared" si="40"/>
        <v/>
      </c>
      <c r="BE88" s="39"/>
      <c r="BF88" s="360" t="str">
        <f t="shared" si="41"/>
        <v/>
      </c>
      <c r="BG88" s="360" t="str">
        <f t="shared" si="42"/>
        <v/>
      </c>
      <c r="BH88" s="39"/>
      <c r="BI88" s="360" t="str">
        <f t="shared" si="43"/>
        <v/>
      </c>
      <c r="BJ88" s="360" t="str">
        <f t="shared" si="44"/>
        <v/>
      </c>
      <c r="BK88" s="39"/>
      <c r="BL88" s="360" t="str">
        <f t="shared" si="45"/>
        <v/>
      </c>
      <c r="BM88" s="360" t="str">
        <f t="shared" si="46"/>
        <v/>
      </c>
      <c r="BN88" s="39"/>
      <c r="BO88" s="360" t="str">
        <f t="shared" si="47"/>
        <v/>
      </c>
      <c r="BP88" s="360" t="str">
        <f t="shared" si="48"/>
        <v/>
      </c>
      <c r="BQ88" s="39"/>
      <c r="BR88" s="360" t="e">
        <f t="shared" si="49"/>
        <v>#REF!</v>
      </c>
      <c r="BS88" s="360" t="e">
        <f t="shared" si="50"/>
        <v>#REF!</v>
      </c>
      <c r="BT88" s="39"/>
      <c r="BU88" s="360" t="str">
        <f t="shared" si="51"/>
        <v/>
      </c>
      <c r="BV88" s="360" t="str">
        <f t="shared" si="52"/>
        <v/>
      </c>
      <c r="BW88" s="39"/>
      <c r="BX88" s="57"/>
    </row>
    <row r="89" spans="1:76" s="2" customFormat="1" ht="14.5" customHeight="1">
      <c r="A89" s="159">
        <v>40</v>
      </c>
      <c r="B89" s="301" t="str">
        <f t="shared" si="53"/>
        <v>World: BP (June 2018), Solar PV Generation - BP.(2018). BP Statistical Review of World Energy, June 2018. BP. p-A1</v>
      </c>
      <c r="C89" s="288" t="s">
        <v>613</v>
      </c>
      <c r="D89" s="727" t="s">
        <v>446</v>
      </c>
      <c r="E89" s="725" t="s">
        <v>7</v>
      </c>
      <c r="F89" s="725"/>
      <c r="G89" s="719" t="s">
        <v>421</v>
      </c>
      <c r="H89" s="815">
        <v>2017</v>
      </c>
      <c r="I89" s="816"/>
      <c r="J89" s="817"/>
      <c r="K89" s="819" t="s">
        <v>60</v>
      </c>
      <c r="L89" s="787" t="e">
        <f>J89*#REF!</f>
        <v>#REF!</v>
      </c>
      <c r="M89" s="667" t="e">
        <f t="shared" si="0"/>
        <v>#REF!</v>
      </c>
      <c r="N89" s="720"/>
      <c r="O89" s="721" t="s">
        <v>316</v>
      </c>
      <c r="P89" s="165"/>
      <c r="Q89" s="691"/>
      <c r="R89" s="259" t="e">
        <f t="shared" si="54"/>
        <v>#REF!</v>
      </c>
      <c r="S89" s="260" t="e">
        <f t="shared" si="34"/>
        <v>#REF!</v>
      </c>
      <c r="T89" s="259" t="e">
        <f t="shared" si="55"/>
        <v>#REF!</v>
      </c>
      <c r="U89" s="166" t="e">
        <f t="shared" si="56"/>
        <v>#REF!</v>
      </c>
      <c r="V89" s="39"/>
      <c r="W89" s="39"/>
      <c r="Y89" s="99"/>
      <c r="AO89" s="57"/>
      <c r="AP89" s="39"/>
      <c r="AQ89" s="39"/>
      <c r="AR89" s="171"/>
      <c r="AS89" s="39"/>
      <c r="AT89" s="360" t="e">
        <f t="shared" si="57"/>
        <v>#REF!</v>
      </c>
      <c r="AU89" s="360" t="e">
        <f t="shared" si="58"/>
        <v>#REF!</v>
      </c>
      <c r="AV89" s="290"/>
      <c r="AW89" s="360" t="str">
        <f t="shared" si="35"/>
        <v/>
      </c>
      <c r="AX89" s="360" t="str">
        <f t="shared" si="36"/>
        <v/>
      </c>
      <c r="AY89" s="39"/>
      <c r="AZ89" s="360" t="str">
        <f t="shared" si="37"/>
        <v/>
      </c>
      <c r="BA89" s="360" t="str">
        <f t="shared" si="38"/>
        <v/>
      </c>
      <c r="BB89" s="39"/>
      <c r="BC89" s="360" t="str">
        <f t="shared" si="39"/>
        <v/>
      </c>
      <c r="BD89" s="360" t="str">
        <f t="shared" si="40"/>
        <v/>
      </c>
      <c r="BE89" s="39"/>
      <c r="BF89" s="360" t="str">
        <f t="shared" si="41"/>
        <v/>
      </c>
      <c r="BG89" s="360" t="str">
        <f t="shared" si="42"/>
        <v/>
      </c>
      <c r="BH89" s="39"/>
      <c r="BI89" s="360" t="str">
        <f t="shared" si="43"/>
        <v/>
      </c>
      <c r="BJ89" s="360" t="str">
        <f t="shared" si="44"/>
        <v/>
      </c>
      <c r="BK89" s="39"/>
      <c r="BL89" s="360" t="str">
        <f t="shared" si="45"/>
        <v/>
      </c>
      <c r="BM89" s="360" t="str">
        <f t="shared" si="46"/>
        <v/>
      </c>
      <c r="BN89" s="39"/>
      <c r="BO89" s="360" t="str">
        <f t="shared" si="47"/>
        <v/>
      </c>
      <c r="BP89" s="360" t="str">
        <f t="shared" si="48"/>
        <v/>
      </c>
      <c r="BQ89" s="39"/>
      <c r="BR89" s="360" t="str">
        <f t="shared" si="49"/>
        <v/>
      </c>
      <c r="BS89" s="360" t="str">
        <f t="shared" si="50"/>
        <v/>
      </c>
      <c r="BT89" s="39"/>
      <c r="BU89" s="360" t="str">
        <f t="shared" si="51"/>
        <v/>
      </c>
      <c r="BV89" s="360" t="str">
        <f t="shared" si="52"/>
        <v/>
      </c>
      <c r="BW89" s="39"/>
      <c r="BX89" s="57"/>
    </row>
    <row r="90" spans="1:76" s="2" customFormat="1" ht="14.5" customHeight="1">
      <c r="A90" s="159">
        <v>41</v>
      </c>
      <c r="B90" s="301" t="str">
        <f t="shared" si="53"/>
        <v>Middle East and Africa: BP (June 2018), Middle East and Africa Solar PV Generation - BP.(2018). BP Statistical Review of World Energy, June 2018. BP. p-A1</v>
      </c>
      <c r="C90" s="288" t="s">
        <v>661</v>
      </c>
      <c r="D90" s="727" t="s">
        <v>446</v>
      </c>
      <c r="E90" s="725" t="s">
        <v>284</v>
      </c>
      <c r="F90" s="725"/>
      <c r="G90" s="719" t="s">
        <v>421</v>
      </c>
      <c r="H90" s="815">
        <v>2017</v>
      </c>
      <c r="I90" s="816"/>
      <c r="J90" s="817"/>
      <c r="K90" s="819" t="s">
        <v>60</v>
      </c>
      <c r="L90" s="787" t="e">
        <f>J90*#REF!</f>
        <v>#REF!</v>
      </c>
      <c r="M90" s="667" t="e">
        <f t="shared" si="0"/>
        <v>#REF!</v>
      </c>
      <c r="N90" s="720"/>
      <c r="O90" s="721" t="s">
        <v>316</v>
      </c>
      <c r="P90" s="165"/>
      <c r="Q90" s="691"/>
      <c r="R90" s="259" t="e">
        <f t="shared" si="54"/>
        <v>#REF!</v>
      </c>
      <c r="S90" s="260" t="e">
        <f t="shared" si="34"/>
        <v>#REF!</v>
      </c>
      <c r="T90" s="259" t="e">
        <f t="shared" si="55"/>
        <v>#REF!</v>
      </c>
      <c r="U90" s="166" t="e">
        <f t="shared" si="56"/>
        <v>#REF!</v>
      </c>
      <c r="V90" s="39"/>
      <c r="W90" s="39"/>
      <c r="Y90" s="99"/>
      <c r="AO90" s="57"/>
      <c r="AP90" s="39"/>
      <c r="AQ90" s="39"/>
      <c r="AR90" s="171"/>
      <c r="AS90" s="39"/>
      <c r="AT90" s="360" t="str">
        <f t="shared" si="57"/>
        <v/>
      </c>
      <c r="AU90" s="360" t="str">
        <f t="shared" si="58"/>
        <v/>
      </c>
      <c r="AV90" s="290"/>
      <c r="AW90" s="360" t="str">
        <f t="shared" si="35"/>
        <v/>
      </c>
      <c r="AX90" s="360" t="str">
        <f t="shared" si="36"/>
        <v/>
      </c>
      <c r="AY90" s="39"/>
      <c r="AZ90" s="360" t="str">
        <f t="shared" si="37"/>
        <v/>
      </c>
      <c r="BA90" s="360" t="str">
        <f t="shared" si="38"/>
        <v/>
      </c>
      <c r="BB90" s="39"/>
      <c r="BC90" s="360" t="str">
        <f t="shared" si="39"/>
        <v/>
      </c>
      <c r="BD90" s="360" t="str">
        <f t="shared" si="40"/>
        <v/>
      </c>
      <c r="BE90" s="39"/>
      <c r="BF90" s="360" t="e">
        <f t="shared" si="41"/>
        <v>#REF!</v>
      </c>
      <c r="BG90" s="360" t="e">
        <f t="shared" si="42"/>
        <v>#REF!</v>
      </c>
      <c r="BH90" s="39"/>
      <c r="BI90" s="360" t="str">
        <f t="shared" si="43"/>
        <v/>
      </c>
      <c r="BJ90" s="360" t="str">
        <f t="shared" si="44"/>
        <v/>
      </c>
      <c r="BK90" s="39"/>
      <c r="BL90" s="360" t="str">
        <f t="shared" si="45"/>
        <v/>
      </c>
      <c r="BM90" s="360" t="str">
        <f t="shared" si="46"/>
        <v/>
      </c>
      <c r="BN90" s="39"/>
      <c r="BO90" s="360" t="str">
        <f t="shared" si="47"/>
        <v/>
      </c>
      <c r="BP90" s="360" t="str">
        <f t="shared" si="48"/>
        <v/>
      </c>
      <c r="BQ90" s="39"/>
      <c r="BR90" s="360" t="str">
        <f t="shared" si="49"/>
        <v/>
      </c>
      <c r="BS90" s="360" t="str">
        <f t="shared" si="50"/>
        <v/>
      </c>
      <c r="BT90" s="39"/>
      <c r="BU90" s="360" t="str">
        <f t="shared" si="51"/>
        <v/>
      </c>
      <c r="BV90" s="360" t="str">
        <f t="shared" si="52"/>
        <v/>
      </c>
      <c r="BW90" s="39"/>
      <c r="BX90" s="57"/>
    </row>
    <row r="91" spans="1:76" s="2" customFormat="1" ht="14.5" customHeight="1">
      <c r="A91" s="159">
        <v>42</v>
      </c>
      <c r="B91" s="301" t="str">
        <f t="shared" si="53"/>
        <v>USA: EIA, (Oct. 2018), Solar PV Generation in the US. EIA, US(2018).Frequently Asked Questions. EIA,US. Energy Information Administration, US.</v>
      </c>
      <c r="C91" s="288" t="s">
        <v>614</v>
      </c>
      <c r="D91" s="720" t="s">
        <v>450</v>
      </c>
      <c r="E91" s="725" t="s">
        <v>34</v>
      </c>
      <c r="F91" s="725"/>
      <c r="G91" s="719" t="s">
        <v>420</v>
      </c>
      <c r="H91" s="815">
        <v>2017</v>
      </c>
      <c r="I91" s="816"/>
      <c r="J91" s="817"/>
      <c r="K91" s="819" t="s">
        <v>451</v>
      </c>
      <c r="L91" s="787" t="e">
        <f>J91*#REF!</f>
        <v>#REF!</v>
      </c>
      <c r="M91" s="667" t="e">
        <f t="shared" si="0"/>
        <v>#REF!</v>
      </c>
      <c r="N91" s="720"/>
      <c r="O91" s="721" t="s">
        <v>452</v>
      </c>
      <c r="P91" s="165"/>
      <c r="Q91" s="691"/>
      <c r="R91" s="259" t="e">
        <f t="shared" si="54"/>
        <v>#REF!</v>
      </c>
      <c r="S91" s="260" t="e">
        <f t="shared" si="34"/>
        <v>#REF!</v>
      </c>
      <c r="T91" s="259" t="e">
        <f t="shared" si="55"/>
        <v>#REF!</v>
      </c>
      <c r="U91" s="166" t="e">
        <f t="shared" si="56"/>
        <v>#REF!</v>
      </c>
      <c r="V91" s="39"/>
      <c r="W91" s="39"/>
      <c r="Y91" s="99"/>
      <c r="AO91" s="57"/>
      <c r="AP91" s="39"/>
      <c r="AQ91" s="39"/>
      <c r="AR91" s="171"/>
      <c r="AS91" s="39"/>
      <c r="AT91" s="360" t="str">
        <f t="shared" si="57"/>
        <v/>
      </c>
      <c r="AU91" s="360" t="str">
        <f t="shared" si="58"/>
        <v/>
      </c>
      <c r="AV91" s="290"/>
      <c r="AW91" s="360" t="str">
        <f t="shared" si="35"/>
        <v/>
      </c>
      <c r="AX91" s="360" t="str">
        <f t="shared" si="36"/>
        <v/>
      </c>
      <c r="AY91" s="39"/>
      <c r="AZ91" s="360" t="str">
        <f t="shared" si="37"/>
        <v/>
      </c>
      <c r="BA91" s="360" t="str">
        <f t="shared" si="38"/>
        <v/>
      </c>
      <c r="BB91" s="39"/>
      <c r="BC91" s="360" t="str">
        <f t="shared" si="39"/>
        <v/>
      </c>
      <c r="BD91" s="360" t="str">
        <f t="shared" si="40"/>
        <v/>
      </c>
      <c r="BE91" s="39"/>
      <c r="BF91" s="360" t="str">
        <f t="shared" si="41"/>
        <v/>
      </c>
      <c r="BG91" s="360" t="str">
        <f t="shared" si="42"/>
        <v/>
      </c>
      <c r="BH91" s="39"/>
      <c r="BI91" s="360" t="str">
        <f t="shared" si="43"/>
        <v/>
      </c>
      <c r="BJ91" s="360" t="str">
        <f t="shared" si="44"/>
        <v/>
      </c>
      <c r="BK91" s="39"/>
      <c r="BL91" s="360" t="str">
        <f t="shared" si="45"/>
        <v/>
      </c>
      <c r="BM91" s="360" t="str">
        <f t="shared" si="46"/>
        <v/>
      </c>
      <c r="BN91" s="39"/>
      <c r="BO91" s="360" t="str">
        <f t="shared" si="47"/>
        <v/>
      </c>
      <c r="BP91" s="360" t="str">
        <f t="shared" si="48"/>
        <v/>
      </c>
      <c r="BQ91" s="39"/>
      <c r="BR91" s="360" t="str">
        <f t="shared" si="49"/>
        <v/>
      </c>
      <c r="BS91" s="360" t="str">
        <f t="shared" si="50"/>
        <v/>
      </c>
      <c r="BT91" s="39"/>
      <c r="BU91" s="360" t="e">
        <f t="shared" si="51"/>
        <v>#REF!</v>
      </c>
      <c r="BV91" s="360" t="e">
        <f t="shared" si="52"/>
        <v>#REF!</v>
      </c>
      <c r="BW91" s="39"/>
      <c r="BX91" s="57"/>
    </row>
    <row r="92" spans="1:76" s="2" customFormat="1" ht="14.5" customHeight="1">
      <c r="A92" s="159">
        <v>43</v>
      </c>
      <c r="B92" s="301" t="str">
        <f t="shared" si="53"/>
        <v>World: IEA, (2018), World Solar PV Generation. IEA.(2018). World Energy Outlook 2018. Paris: International Energy Agency. p-528</v>
      </c>
      <c r="C92" s="288" t="s">
        <v>653</v>
      </c>
      <c r="D92" s="720" t="s">
        <v>449</v>
      </c>
      <c r="E92" s="725" t="s">
        <v>7</v>
      </c>
      <c r="F92" s="725"/>
      <c r="G92" s="719" t="s">
        <v>420</v>
      </c>
      <c r="H92" s="815">
        <v>2017</v>
      </c>
      <c r="I92" s="816"/>
      <c r="J92" s="817"/>
      <c r="K92" s="819" t="s">
        <v>60</v>
      </c>
      <c r="L92" s="787" t="e">
        <f>J92*#REF!</f>
        <v>#REF!</v>
      </c>
      <c r="M92" s="667" t="e">
        <f t="shared" si="0"/>
        <v>#REF!</v>
      </c>
      <c r="N92" s="720"/>
      <c r="O92" s="721" t="s">
        <v>453</v>
      </c>
      <c r="P92" s="165"/>
      <c r="Q92" s="691"/>
      <c r="R92" s="259" t="e">
        <f t="shared" si="54"/>
        <v>#REF!</v>
      </c>
      <c r="S92" s="260" t="e">
        <f t="shared" si="34"/>
        <v>#REF!</v>
      </c>
      <c r="T92" s="259" t="e">
        <f t="shared" si="55"/>
        <v>#REF!</v>
      </c>
      <c r="U92" s="166" t="e">
        <f t="shared" si="56"/>
        <v>#REF!</v>
      </c>
      <c r="V92" s="39"/>
      <c r="W92" s="39"/>
      <c r="Y92" s="99"/>
      <c r="AO92" s="57"/>
      <c r="AP92" s="39"/>
      <c r="AQ92" s="39"/>
      <c r="AR92" s="171"/>
      <c r="AS92" s="39"/>
      <c r="AT92" s="360" t="e">
        <f t="shared" si="57"/>
        <v>#REF!</v>
      </c>
      <c r="AU92" s="360" t="e">
        <f t="shared" si="58"/>
        <v>#REF!</v>
      </c>
      <c r="AV92" s="290"/>
      <c r="AW92" s="360" t="str">
        <f t="shared" si="35"/>
        <v/>
      </c>
      <c r="AX92" s="360" t="str">
        <f t="shared" si="36"/>
        <v/>
      </c>
      <c r="AY92" s="39"/>
      <c r="AZ92" s="360" t="str">
        <f t="shared" si="37"/>
        <v/>
      </c>
      <c r="BA92" s="360" t="str">
        <f t="shared" si="38"/>
        <v/>
      </c>
      <c r="BB92" s="39"/>
      <c r="BC92" s="360" t="str">
        <f t="shared" si="39"/>
        <v/>
      </c>
      <c r="BD92" s="360" t="str">
        <f t="shared" si="40"/>
        <v/>
      </c>
      <c r="BE92" s="39"/>
      <c r="BF92" s="360" t="str">
        <f t="shared" si="41"/>
        <v/>
      </c>
      <c r="BG92" s="360" t="str">
        <f t="shared" si="42"/>
        <v/>
      </c>
      <c r="BH92" s="39"/>
      <c r="BI92" s="360" t="str">
        <f t="shared" si="43"/>
        <v/>
      </c>
      <c r="BJ92" s="360" t="str">
        <f t="shared" si="44"/>
        <v/>
      </c>
      <c r="BK92" s="39"/>
      <c r="BL92" s="360" t="str">
        <f t="shared" si="45"/>
        <v/>
      </c>
      <c r="BM92" s="360" t="str">
        <f t="shared" si="46"/>
        <v/>
      </c>
      <c r="BN92" s="39"/>
      <c r="BO92" s="360" t="str">
        <f t="shared" si="47"/>
        <v/>
      </c>
      <c r="BP92" s="360" t="str">
        <f t="shared" si="48"/>
        <v/>
      </c>
      <c r="BQ92" s="39"/>
      <c r="BR92" s="360" t="str">
        <f t="shared" si="49"/>
        <v/>
      </c>
      <c r="BS92" s="360" t="str">
        <f t="shared" si="50"/>
        <v/>
      </c>
      <c r="BT92" s="39"/>
      <c r="BU92" s="360" t="str">
        <f t="shared" si="51"/>
        <v/>
      </c>
      <c r="BV92" s="360" t="str">
        <f t="shared" si="52"/>
        <v/>
      </c>
      <c r="BW92" s="39"/>
      <c r="BX92" s="57"/>
    </row>
    <row r="93" spans="1:76" s="2" customFormat="1" ht="14.5" customHeight="1">
      <c r="A93" s="159">
        <v>43</v>
      </c>
      <c r="B93" s="301" t="str">
        <f t="shared" si="53"/>
        <v>World: IEA (2018). World (Top Down) Global Electricity Production from PV in 2017.IEA-PVPS. (2018). Trends 2018 in Photovoltaic Applications. Paris: IEA PVPS. Table 8.</v>
      </c>
      <c r="C93" s="820" t="s">
        <v>662</v>
      </c>
      <c r="D93" s="718" t="s">
        <v>636</v>
      </c>
      <c r="E93" s="725" t="s">
        <v>7</v>
      </c>
      <c r="F93" s="725"/>
      <c r="G93" s="719" t="s">
        <v>420</v>
      </c>
      <c r="H93" s="740">
        <v>2017</v>
      </c>
      <c r="I93" s="720"/>
      <c r="J93" s="720"/>
      <c r="K93" s="832" t="s">
        <v>60</v>
      </c>
      <c r="L93" s="833">
        <f>J93*0.6</f>
        <v>0</v>
      </c>
      <c r="M93" s="831" t="e">
        <f t="shared" ref="M93" si="59">FunctionalUnitOfMeasure</f>
        <v>#REF!</v>
      </c>
      <c r="N93" s="720"/>
      <c r="O93" s="721" t="s">
        <v>316</v>
      </c>
      <c r="P93" s="165"/>
      <c r="Q93" s="691"/>
      <c r="R93" s="826">
        <f t="shared" si="54"/>
        <v>0</v>
      </c>
      <c r="S93" s="800">
        <f t="shared" ref="S93" si="60">IF(R93="","",IF($R$118="Y",T93,IF(R93&gt;=$R$110-$AA$36*$R$114,IF(R93&lt;=$R$110+$AA$36*$R$114,R93,""),"")))</f>
        <v>0</v>
      </c>
      <c r="T93" s="826">
        <f t="shared" si="55"/>
        <v>0</v>
      </c>
      <c r="U93" s="827" t="e">
        <f t="shared" si="56"/>
        <v>#REF!</v>
      </c>
      <c r="V93" s="39"/>
      <c r="W93" s="39"/>
      <c r="Y93" s="99"/>
      <c r="AO93" s="57"/>
      <c r="AP93" s="39"/>
      <c r="AQ93" s="39"/>
      <c r="AR93" s="828"/>
      <c r="AS93" s="39"/>
      <c r="AT93" s="829">
        <f t="shared" si="57"/>
        <v>0</v>
      </c>
      <c r="AU93" s="829">
        <f t="shared" si="58"/>
        <v>0</v>
      </c>
      <c r="AV93" s="830"/>
      <c r="AW93" s="829" t="str">
        <f t="shared" ref="AW93:AX93" si="61">IF($E93=$AW$124,R93,"")</f>
        <v/>
      </c>
      <c r="AX93" s="829" t="str">
        <f t="shared" si="61"/>
        <v/>
      </c>
      <c r="AY93" s="39"/>
      <c r="AZ93" s="829" t="str">
        <f t="shared" ref="AZ93:BA93" si="62">IF($E93=$AZ$124,R93,"")</f>
        <v/>
      </c>
      <c r="BA93" s="829" t="str">
        <f t="shared" si="62"/>
        <v/>
      </c>
      <c r="BB93" s="39"/>
      <c r="BC93" s="829" t="str">
        <f t="shared" ref="BC93:BD93" si="63">IF($E93=$BC$124,R93,"")</f>
        <v/>
      </c>
      <c r="BD93" s="829" t="str">
        <f t="shared" si="63"/>
        <v/>
      </c>
      <c r="BE93" s="39"/>
      <c r="BF93" s="829" t="str">
        <f t="shared" ref="BF93:BG93" si="64">IF($E93=$BF$124,R93,"")</f>
        <v/>
      </c>
      <c r="BG93" s="829" t="str">
        <f t="shared" si="64"/>
        <v/>
      </c>
      <c r="BH93" s="39"/>
      <c r="BI93" s="829" t="str">
        <f t="shared" ref="BI93:BJ93" si="65">IF($E93=$BI$124,R93,"")</f>
        <v/>
      </c>
      <c r="BJ93" s="829" t="str">
        <f t="shared" si="65"/>
        <v/>
      </c>
      <c r="BK93" s="39"/>
      <c r="BL93" s="829" t="str">
        <f t="shared" ref="BL93:BM93" si="66">IF($E93=$BL$124,R93,"")</f>
        <v/>
      </c>
      <c r="BM93" s="829" t="str">
        <f t="shared" si="66"/>
        <v/>
      </c>
      <c r="BN93" s="39"/>
      <c r="BO93" s="829" t="str">
        <f t="shared" ref="BO93:BP93" si="67">IF($E93=$BO$124,R93,"")</f>
        <v/>
      </c>
      <c r="BP93" s="829" t="str">
        <f t="shared" si="67"/>
        <v/>
      </c>
      <c r="BQ93" s="39"/>
      <c r="BR93" s="829" t="str">
        <f t="shared" ref="BR93:BS93" si="68">IF($E93=$BR$124,R93,"")</f>
        <v/>
      </c>
      <c r="BS93" s="829" t="str">
        <f t="shared" si="68"/>
        <v/>
      </c>
      <c r="BT93" s="39"/>
      <c r="BU93" s="829" t="str">
        <f t="shared" ref="BU93:BV93" si="69">IF($E93=$BU$124,R93,"")</f>
        <v/>
      </c>
      <c r="BV93" s="829" t="str">
        <f t="shared" si="69"/>
        <v/>
      </c>
      <c r="BW93" s="39"/>
      <c r="BX93" s="57"/>
    </row>
    <row r="94" spans="1:76" s="2" customFormat="1" ht="14">
      <c r="A94" s="159">
        <v>45</v>
      </c>
      <c r="B94" s="301" t="str">
        <f t="shared" si="53"/>
        <v xml:space="preserve">: </v>
      </c>
      <c r="C94" s="288"/>
      <c r="D94" s="160"/>
      <c r="E94" s="160"/>
      <c r="F94" s="160"/>
      <c r="G94" s="161"/>
      <c r="H94" s="162"/>
      <c r="I94" s="163"/>
      <c r="J94" s="163"/>
      <c r="K94" s="164"/>
      <c r="L94" s="764"/>
      <c r="M94" s="667" t="e">
        <f>FunctionalUnitOfMeasure</f>
        <v>#REF!</v>
      </c>
      <c r="N94" s="664"/>
      <c r="O94" s="665"/>
      <c r="P94" s="165"/>
      <c r="Q94" s="691"/>
      <c r="R94" s="259" t="str">
        <f t="shared" si="54"/>
        <v/>
      </c>
      <c r="S94" s="260" t="str">
        <f t="shared" si="34"/>
        <v/>
      </c>
      <c r="T94" s="259" t="str">
        <f t="shared" si="55"/>
        <v/>
      </c>
      <c r="U94" s="166" t="e">
        <f t="shared" si="56"/>
        <v>#REF!</v>
      </c>
      <c r="V94" s="39"/>
      <c r="W94" s="39"/>
      <c r="Y94" s="99"/>
      <c r="AO94" s="57"/>
      <c r="AP94" s="39"/>
      <c r="AQ94" s="39"/>
      <c r="AR94" s="171"/>
      <c r="AS94" s="39"/>
      <c r="AT94" s="360" t="str">
        <f t="shared" si="57"/>
        <v/>
      </c>
      <c r="AU94" s="360" t="str">
        <f t="shared" si="58"/>
        <v/>
      </c>
      <c r="AV94" s="290"/>
      <c r="AW94" s="360" t="str">
        <f t="shared" si="35"/>
        <v/>
      </c>
      <c r="AX94" s="360" t="str">
        <f t="shared" si="36"/>
        <v/>
      </c>
      <c r="AY94" s="39"/>
      <c r="AZ94" s="360" t="str">
        <f t="shared" si="37"/>
        <v/>
      </c>
      <c r="BA94" s="360" t="str">
        <f t="shared" si="38"/>
        <v/>
      </c>
      <c r="BB94" s="39"/>
      <c r="BC94" s="360" t="str">
        <f t="shared" si="39"/>
        <v/>
      </c>
      <c r="BD94" s="360" t="str">
        <f t="shared" si="40"/>
        <v/>
      </c>
      <c r="BE94" s="39"/>
      <c r="BF94" s="360" t="str">
        <f t="shared" si="41"/>
        <v/>
      </c>
      <c r="BG94" s="360" t="str">
        <f t="shared" si="42"/>
        <v/>
      </c>
      <c r="BH94" s="39"/>
      <c r="BI94" s="360" t="str">
        <f t="shared" si="43"/>
        <v/>
      </c>
      <c r="BJ94" s="360" t="str">
        <f t="shared" si="44"/>
        <v/>
      </c>
      <c r="BK94" s="39"/>
      <c r="BL94" s="360" t="str">
        <f t="shared" si="45"/>
        <v/>
      </c>
      <c r="BM94" s="360" t="str">
        <f t="shared" si="46"/>
        <v/>
      </c>
      <c r="BN94" s="39"/>
      <c r="BO94" s="360" t="str">
        <f t="shared" si="47"/>
        <v/>
      </c>
      <c r="BP94" s="360" t="str">
        <f t="shared" si="48"/>
        <v/>
      </c>
      <c r="BQ94" s="39"/>
      <c r="BR94" s="360" t="str">
        <f t="shared" si="49"/>
        <v/>
      </c>
      <c r="BS94" s="360" t="str">
        <f t="shared" si="50"/>
        <v/>
      </c>
      <c r="BT94" s="39"/>
      <c r="BU94" s="360" t="str">
        <f t="shared" si="51"/>
        <v/>
      </c>
      <c r="BV94" s="360" t="str">
        <f t="shared" si="52"/>
        <v/>
      </c>
      <c r="BW94" s="39"/>
      <c r="BX94" s="57"/>
    </row>
    <row r="95" spans="1:76" s="2" customFormat="1" ht="14">
      <c r="A95" s="159">
        <v>46</v>
      </c>
      <c r="B95" s="301" t="str">
        <f t="shared" si="53"/>
        <v xml:space="preserve">: </v>
      </c>
      <c r="C95" s="288"/>
      <c r="D95" s="160"/>
      <c r="E95" s="160"/>
      <c r="F95" s="160"/>
      <c r="G95" s="161"/>
      <c r="H95" s="162"/>
      <c r="I95" s="163"/>
      <c r="J95" s="163"/>
      <c r="K95" s="164"/>
      <c r="L95" s="764"/>
      <c r="M95" s="667" t="e">
        <f>FunctionalUnitOfMeasure</f>
        <v>#REF!</v>
      </c>
      <c r="N95" s="664"/>
      <c r="O95" s="665"/>
      <c r="P95" s="165"/>
      <c r="Q95" s="691"/>
      <c r="R95" s="259" t="str">
        <f t="shared" si="54"/>
        <v/>
      </c>
      <c r="S95" s="260" t="str">
        <f t="shared" si="34"/>
        <v/>
      </c>
      <c r="T95" s="259" t="str">
        <f t="shared" si="55"/>
        <v/>
      </c>
      <c r="U95" s="166" t="e">
        <f t="shared" si="56"/>
        <v>#REF!</v>
      </c>
      <c r="V95" s="39"/>
      <c r="W95" s="39"/>
      <c r="Y95" s="99"/>
      <c r="AO95" s="57"/>
      <c r="AP95" s="39"/>
      <c r="AQ95" s="39"/>
      <c r="AR95" s="171"/>
      <c r="AS95" s="39"/>
      <c r="AT95" s="360" t="str">
        <f t="shared" si="57"/>
        <v/>
      </c>
      <c r="AU95" s="360" t="str">
        <f t="shared" si="58"/>
        <v/>
      </c>
      <c r="AV95" s="290"/>
      <c r="AW95" s="360" t="str">
        <f t="shared" si="35"/>
        <v/>
      </c>
      <c r="AX95" s="360" t="str">
        <f t="shared" si="36"/>
        <v/>
      </c>
      <c r="AY95" s="39"/>
      <c r="AZ95" s="360" t="str">
        <f t="shared" si="37"/>
        <v/>
      </c>
      <c r="BA95" s="360" t="str">
        <f t="shared" si="38"/>
        <v/>
      </c>
      <c r="BB95" s="39"/>
      <c r="BC95" s="360" t="str">
        <f t="shared" si="39"/>
        <v/>
      </c>
      <c r="BD95" s="360" t="str">
        <f t="shared" si="40"/>
        <v/>
      </c>
      <c r="BE95" s="39"/>
      <c r="BF95" s="360" t="str">
        <f t="shared" si="41"/>
        <v/>
      </c>
      <c r="BG95" s="360" t="str">
        <f t="shared" si="42"/>
        <v/>
      </c>
      <c r="BH95" s="39"/>
      <c r="BI95" s="360" t="str">
        <f t="shared" si="43"/>
        <v/>
      </c>
      <c r="BJ95" s="360" t="str">
        <f t="shared" si="44"/>
        <v/>
      </c>
      <c r="BK95" s="39"/>
      <c r="BL95" s="360" t="str">
        <f t="shared" si="45"/>
        <v/>
      </c>
      <c r="BM95" s="360" t="str">
        <f t="shared" si="46"/>
        <v/>
      </c>
      <c r="BN95" s="39"/>
      <c r="BO95" s="360" t="str">
        <f t="shared" si="47"/>
        <v/>
      </c>
      <c r="BP95" s="360" t="str">
        <f t="shared" si="48"/>
        <v/>
      </c>
      <c r="BQ95" s="39"/>
      <c r="BR95" s="360" t="str">
        <f t="shared" si="49"/>
        <v/>
      </c>
      <c r="BS95" s="360" t="str">
        <f t="shared" si="50"/>
        <v/>
      </c>
      <c r="BT95" s="39"/>
      <c r="BU95" s="360" t="str">
        <f t="shared" si="51"/>
        <v/>
      </c>
      <c r="BV95" s="360" t="str">
        <f t="shared" si="52"/>
        <v/>
      </c>
      <c r="BW95" s="39"/>
      <c r="BX95" s="57"/>
    </row>
    <row r="96" spans="1:76" s="2" customFormat="1" ht="14">
      <c r="A96" s="159">
        <v>47</v>
      </c>
      <c r="B96" s="301" t="str">
        <f t="shared" si="53"/>
        <v xml:space="preserve">: </v>
      </c>
      <c r="C96" s="288"/>
      <c r="D96" s="160"/>
      <c r="E96" s="160"/>
      <c r="F96" s="160"/>
      <c r="G96" s="161"/>
      <c r="H96" s="162"/>
      <c r="I96" s="163"/>
      <c r="J96" s="163"/>
      <c r="K96" s="164"/>
      <c r="L96" s="764"/>
      <c r="M96" s="667" t="e">
        <f>FunctionalUnitOfMeasure</f>
        <v>#REF!</v>
      </c>
      <c r="N96" s="664"/>
      <c r="O96" s="665"/>
      <c r="P96" s="165"/>
      <c r="Q96" s="691"/>
      <c r="R96" s="259" t="str">
        <f t="shared" si="54"/>
        <v/>
      </c>
      <c r="S96" s="260" t="str">
        <f t="shared" si="34"/>
        <v/>
      </c>
      <c r="T96" s="259" t="str">
        <f t="shared" si="55"/>
        <v/>
      </c>
      <c r="U96" s="166" t="e">
        <f t="shared" si="56"/>
        <v>#REF!</v>
      </c>
      <c r="V96" s="39"/>
      <c r="W96" s="39"/>
      <c r="Y96" s="99"/>
      <c r="AO96" s="57"/>
      <c r="AP96" s="39"/>
      <c r="AQ96" s="39"/>
      <c r="AR96" s="171"/>
      <c r="AS96" s="39"/>
      <c r="AT96" s="360" t="str">
        <f t="shared" si="57"/>
        <v/>
      </c>
      <c r="AU96" s="360" t="str">
        <f t="shared" si="58"/>
        <v/>
      </c>
      <c r="AV96" s="290"/>
      <c r="AW96" s="360" t="str">
        <f t="shared" si="35"/>
        <v/>
      </c>
      <c r="AX96" s="360" t="str">
        <f t="shared" si="36"/>
        <v/>
      </c>
      <c r="AY96" s="39"/>
      <c r="AZ96" s="360" t="str">
        <f t="shared" si="37"/>
        <v/>
      </c>
      <c r="BA96" s="360" t="str">
        <f t="shared" si="38"/>
        <v/>
      </c>
      <c r="BB96" s="39"/>
      <c r="BC96" s="360" t="str">
        <f t="shared" si="39"/>
        <v/>
      </c>
      <c r="BD96" s="360" t="str">
        <f t="shared" si="40"/>
        <v/>
      </c>
      <c r="BE96" s="39"/>
      <c r="BF96" s="360" t="str">
        <f t="shared" si="41"/>
        <v/>
      </c>
      <c r="BG96" s="360" t="str">
        <f t="shared" si="42"/>
        <v/>
      </c>
      <c r="BH96" s="39"/>
      <c r="BI96" s="360" t="str">
        <f t="shared" si="43"/>
        <v/>
      </c>
      <c r="BJ96" s="360" t="str">
        <f t="shared" si="44"/>
        <v/>
      </c>
      <c r="BK96" s="39"/>
      <c r="BL96" s="360" t="str">
        <f t="shared" si="45"/>
        <v/>
      </c>
      <c r="BM96" s="360" t="str">
        <f t="shared" si="46"/>
        <v/>
      </c>
      <c r="BN96" s="39"/>
      <c r="BO96" s="360" t="str">
        <f t="shared" si="47"/>
        <v/>
      </c>
      <c r="BP96" s="360" t="str">
        <f t="shared" si="48"/>
        <v/>
      </c>
      <c r="BQ96" s="39"/>
      <c r="BR96" s="360" t="str">
        <f t="shared" si="49"/>
        <v/>
      </c>
      <c r="BS96" s="360" t="str">
        <f t="shared" si="50"/>
        <v/>
      </c>
      <c r="BT96" s="39"/>
      <c r="BU96" s="360" t="str">
        <f t="shared" si="51"/>
        <v/>
      </c>
      <c r="BV96" s="360" t="str">
        <f t="shared" si="52"/>
        <v/>
      </c>
      <c r="BW96" s="39"/>
      <c r="BX96" s="57"/>
    </row>
    <row r="97" spans="1:76" s="2" customFormat="1" ht="14">
      <c r="A97" s="159">
        <v>48</v>
      </c>
      <c r="B97" s="301" t="str">
        <f t="shared" si="53"/>
        <v xml:space="preserve">: </v>
      </c>
      <c r="C97" s="288"/>
      <c r="D97" s="160"/>
      <c r="E97" s="160"/>
      <c r="F97" s="160"/>
      <c r="G97" s="161"/>
      <c r="H97" s="162"/>
      <c r="I97" s="163"/>
      <c r="J97" s="163"/>
      <c r="K97" s="164"/>
      <c r="L97" s="764"/>
      <c r="M97" s="667" t="e">
        <f>FunctionalUnitOfMeasure</f>
        <v>#REF!</v>
      </c>
      <c r="N97" s="664"/>
      <c r="O97" s="665"/>
      <c r="P97" s="165"/>
      <c r="Q97" s="691"/>
      <c r="R97" s="259" t="str">
        <f t="shared" si="54"/>
        <v/>
      </c>
      <c r="S97" s="260" t="str">
        <f t="shared" si="34"/>
        <v/>
      </c>
      <c r="T97" s="259" t="str">
        <f t="shared" si="55"/>
        <v/>
      </c>
      <c r="U97" s="166" t="e">
        <f t="shared" si="56"/>
        <v>#REF!</v>
      </c>
      <c r="V97" s="39"/>
      <c r="W97" s="39"/>
      <c r="Y97" s="99"/>
      <c r="AO97" s="57"/>
      <c r="AP97" s="39"/>
      <c r="AQ97" s="39"/>
      <c r="AR97" s="171"/>
      <c r="AS97" s="39"/>
      <c r="AT97" s="360" t="str">
        <f t="shared" si="57"/>
        <v/>
      </c>
      <c r="AU97" s="360" t="str">
        <f t="shared" si="58"/>
        <v/>
      </c>
      <c r="AV97" s="290"/>
      <c r="AW97" s="360" t="str">
        <f t="shared" si="35"/>
        <v/>
      </c>
      <c r="AX97" s="360" t="str">
        <f t="shared" si="36"/>
        <v/>
      </c>
      <c r="AY97" s="39"/>
      <c r="AZ97" s="360" t="str">
        <f t="shared" si="37"/>
        <v/>
      </c>
      <c r="BA97" s="360" t="str">
        <f t="shared" si="38"/>
        <v/>
      </c>
      <c r="BB97" s="39"/>
      <c r="BC97" s="360" t="str">
        <f t="shared" si="39"/>
        <v/>
      </c>
      <c r="BD97" s="360" t="str">
        <f t="shared" si="40"/>
        <v/>
      </c>
      <c r="BE97" s="39"/>
      <c r="BF97" s="360" t="str">
        <f t="shared" si="41"/>
        <v/>
      </c>
      <c r="BG97" s="360" t="str">
        <f t="shared" si="42"/>
        <v/>
      </c>
      <c r="BH97" s="39"/>
      <c r="BI97" s="360" t="str">
        <f t="shared" si="43"/>
        <v/>
      </c>
      <c r="BJ97" s="360" t="str">
        <f t="shared" si="44"/>
        <v/>
      </c>
      <c r="BK97" s="39"/>
      <c r="BL97" s="360" t="str">
        <f t="shared" si="45"/>
        <v/>
      </c>
      <c r="BM97" s="360" t="str">
        <f t="shared" si="46"/>
        <v/>
      </c>
      <c r="BN97" s="39"/>
      <c r="BO97" s="360" t="str">
        <f t="shared" si="47"/>
        <v/>
      </c>
      <c r="BP97" s="360" t="str">
        <f t="shared" si="48"/>
        <v/>
      </c>
      <c r="BQ97" s="39"/>
      <c r="BR97" s="360" t="str">
        <f t="shared" si="49"/>
        <v/>
      </c>
      <c r="BS97" s="360" t="str">
        <f t="shared" si="50"/>
        <v/>
      </c>
      <c r="BT97" s="39"/>
      <c r="BU97" s="360" t="str">
        <f t="shared" si="51"/>
        <v/>
      </c>
      <c r="BV97" s="360" t="str">
        <f t="shared" si="52"/>
        <v/>
      </c>
      <c r="BW97" s="39"/>
      <c r="BX97" s="57"/>
    </row>
    <row r="98" spans="1:76" s="2" customFormat="1" ht="14">
      <c r="A98" s="172"/>
      <c r="B98" s="302" t="s">
        <v>156</v>
      </c>
      <c r="C98" s="173"/>
      <c r="D98" s="173"/>
      <c r="E98" s="173"/>
      <c r="F98" s="173"/>
      <c r="G98" s="174"/>
      <c r="H98" s="39"/>
      <c r="I98" s="175"/>
      <c r="J98" s="174"/>
      <c r="K98" s="174"/>
      <c r="L98" s="762" t="s">
        <v>99</v>
      </c>
      <c r="M98" s="174"/>
      <c r="N98" s="174"/>
      <c r="O98" s="165"/>
      <c r="P98" s="165"/>
      <c r="Q98" s="175" t="s">
        <v>31</v>
      </c>
      <c r="R98" s="261">
        <v>62.374204262626286</v>
      </c>
      <c r="S98" s="261">
        <v>62.374204262626286</v>
      </c>
      <c r="T98" s="262" t="e">
        <v>#DIV/0!</v>
      </c>
      <c r="U98" s="39"/>
      <c r="V98" s="39"/>
      <c r="W98" s="39"/>
      <c r="Y98" s="207"/>
      <c r="AO98" s="57"/>
      <c r="AP98" s="39"/>
      <c r="AQ98" s="39"/>
      <c r="AR98" s="39"/>
      <c r="AS98" s="175" t="s">
        <v>31</v>
      </c>
      <c r="AT98" s="178" t="e">
        <f>AVERAGE(AT50:AT97)</f>
        <v>#REF!</v>
      </c>
      <c r="AU98" s="178" t="e">
        <f>SUM(AU50:AU97)/COUNTIF(AU50:AU97,"&gt;0")</f>
        <v>#REF!</v>
      </c>
      <c r="AV98" s="291"/>
      <c r="AW98" s="178" t="e">
        <f>AVERAGE(AW50:AW97)</f>
        <v>#REF!</v>
      </c>
      <c r="AX98" s="178" t="e">
        <f>SUM(AX50:AX97)/COUNTIF(AX50:AX97,"&gt;0")</f>
        <v>#REF!</v>
      </c>
      <c r="AY98" s="39"/>
      <c r="AZ98" s="178" t="e">
        <f>AVERAGE(AZ50:AZ97)</f>
        <v>#REF!</v>
      </c>
      <c r="BA98" s="178" t="e">
        <f>SUM(BA50:BA97)/COUNTIF(BA50:BA97,"&gt;0")</f>
        <v>#REF!</v>
      </c>
      <c r="BB98" s="39"/>
      <c r="BC98" s="178" t="e">
        <f>AVERAGE(BC50:BC97)</f>
        <v>#REF!</v>
      </c>
      <c r="BD98" s="178" t="e">
        <f>SUM(BD50:BD97)/COUNTIF(BD50:BD97,"&gt;0")</f>
        <v>#REF!</v>
      </c>
      <c r="BE98" s="39"/>
      <c r="BF98" s="178" t="e">
        <f>AVERAGE(BF50:BF97)</f>
        <v>#REF!</v>
      </c>
      <c r="BG98" s="178" t="e">
        <f>SUM(BG50:BG97)/COUNTIF(BG50:BG97,"&gt;0")</f>
        <v>#REF!</v>
      </c>
      <c r="BH98" s="39"/>
      <c r="BI98" s="178" t="e">
        <f>AVERAGE(BI50:BI97)</f>
        <v>#REF!</v>
      </c>
      <c r="BJ98" s="178" t="e">
        <f>SUM(BJ50:BJ97)/COUNTIF(BJ50:BJ97,"&gt;0")</f>
        <v>#REF!</v>
      </c>
      <c r="BK98" s="175"/>
      <c r="BL98" s="178" t="e">
        <f>AVERAGE(BL50:BL97)</f>
        <v>#REF!</v>
      </c>
      <c r="BM98" s="178" t="e">
        <f>SUM(BM50:BM97)/COUNTIF(BM50:BM97,"&gt;0")</f>
        <v>#REF!</v>
      </c>
      <c r="BN98" s="39"/>
      <c r="BO98" s="178" t="e">
        <f>AVERAGE(BO50:BO97)</f>
        <v>#REF!</v>
      </c>
      <c r="BP98" s="178" t="e">
        <f>SUM(BP50:BP97)/COUNTIF(BP50:BP97,"&gt;0")</f>
        <v>#REF!</v>
      </c>
      <c r="BQ98" s="39"/>
      <c r="BR98" s="178" t="e">
        <f>AVERAGE(BR50:BR97)</f>
        <v>#REF!</v>
      </c>
      <c r="BS98" s="178" t="e">
        <f>SUM(BS50:BS97)/COUNTIF(BS50:BS97,"&gt;0")</f>
        <v>#REF!</v>
      </c>
      <c r="BT98" s="39"/>
      <c r="BU98" s="178" t="e">
        <f>AVERAGE(BU50:BU97)</f>
        <v>#REF!</v>
      </c>
      <c r="BV98" s="178" t="e">
        <f>SUM(BV50:BV97)/COUNTIF(BV50:BV97,"&gt;0")</f>
        <v>#REF!</v>
      </c>
      <c r="BW98" s="39"/>
      <c r="BX98" s="57"/>
    </row>
    <row r="99" spans="1:76" s="2" customFormat="1" ht="15">
      <c r="A99" s="172"/>
      <c r="B99" s="302" t="s">
        <v>158</v>
      </c>
      <c r="C99" s="173" t="s">
        <v>112</v>
      </c>
      <c r="D99" s="945" t="s">
        <v>379</v>
      </c>
      <c r="E99" s="946"/>
      <c r="F99" s="946"/>
      <c r="G99" s="946"/>
      <c r="H99" s="946"/>
      <c r="I99" s="946"/>
      <c r="J99" s="947"/>
      <c r="K99" s="174"/>
      <c r="L99" s="762"/>
      <c r="M99" s="174"/>
      <c r="N99" s="174"/>
      <c r="O99" s="165"/>
      <c r="P99" s="165"/>
      <c r="Q99" s="366" t="s">
        <v>33</v>
      </c>
      <c r="R99" s="367">
        <v>142.3334541207152</v>
      </c>
      <c r="S99" s="367">
        <v>142.3334541207152</v>
      </c>
      <c r="T99" s="367" t="e">
        <v>#DIV/0!</v>
      </c>
      <c r="U99" s="368">
        <v>1</v>
      </c>
      <c r="V99" s="50" t="s">
        <v>142</v>
      </c>
      <c r="W99" s="39"/>
      <c r="X99" t="s">
        <v>273</v>
      </c>
      <c r="Y99" s="208"/>
      <c r="AO99" s="57"/>
      <c r="AP99" s="39"/>
      <c r="AQ99" s="39"/>
      <c r="AR99" s="39"/>
      <c r="AS99" s="176" t="s">
        <v>33</v>
      </c>
      <c r="AT99" s="180" t="e">
        <f>AT98+(AT104*AT101)</f>
        <v>#REF!</v>
      </c>
      <c r="AU99" s="180" t="e">
        <f>AU98+(AU104*AT101)</f>
        <v>#REF!</v>
      </c>
      <c r="AV99" s="292"/>
      <c r="AW99" s="180" t="e">
        <f>AW98+(AW104*AW101)</f>
        <v>#REF!</v>
      </c>
      <c r="AX99" s="180" t="e">
        <f>AX98+(AX104*AW101)</f>
        <v>#REF!</v>
      </c>
      <c r="AY99" s="39"/>
      <c r="AZ99" s="180" t="e">
        <f>AZ98+(AZ104*AZ101)</f>
        <v>#REF!</v>
      </c>
      <c r="BA99" s="180" t="e">
        <f>BA98+(BA104*AZ101)</f>
        <v>#REF!</v>
      </c>
      <c r="BB99" s="39"/>
      <c r="BC99" s="180" t="e">
        <f>BC98+(BC104*BC101)</f>
        <v>#REF!</v>
      </c>
      <c r="BD99" s="180" t="e">
        <f>BD98+(BD104*BC101)</f>
        <v>#REF!</v>
      </c>
      <c r="BE99" s="39"/>
      <c r="BF99" s="180" t="e">
        <f>BF98+(BF104*BF101)</f>
        <v>#REF!</v>
      </c>
      <c r="BG99" s="180" t="e">
        <f>BG98+(BG104*BF101)</f>
        <v>#REF!</v>
      </c>
      <c r="BH99" s="39"/>
      <c r="BI99" s="180" t="e">
        <f>BI98+(BI104*BI101)</f>
        <v>#REF!</v>
      </c>
      <c r="BJ99" s="180" t="e">
        <f>BJ98+(BJ104*BI101)</f>
        <v>#REF!</v>
      </c>
      <c r="BK99" s="176"/>
      <c r="BL99" s="180" t="e">
        <f>BL98+(BL104*BL101)</f>
        <v>#REF!</v>
      </c>
      <c r="BM99" s="180" t="e">
        <f>BM98+(BM104*BL101)</f>
        <v>#REF!</v>
      </c>
      <c r="BN99" s="39"/>
      <c r="BO99" s="180" t="e">
        <f>BO98+(BO104*BO101)</f>
        <v>#REF!</v>
      </c>
      <c r="BP99" s="180" t="e">
        <f>BP98+(BP104*BO101)</f>
        <v>#REF!</v>
      </c>
      <c r="BQ99" s="39"/>
      <c r="BR99" s="180" t="e">
        <f>BR98+(BR104*BR101)</f>
        <v>#REF!</v>
      </c>
      <c r="BS99" s="180" t="e">
        <f>BS98+(BS104*BR101)</f>
        <v>#REF!</v>
      </c>
      <c r="BT99" s="39"/>
      <c r="BU99" s="180" t="e">
        <f>BU98+(BU104*BU101)</f>
        <v>#REF!</v>
      </c>
      <c r="BV99" s="180" t="e">
        <f>BV98+(BV104*BU101)</f>
        <v>#REF!</v>
      </c>
      <c r="BW99" s="39"/>
      <c r="BX99" s="57"/>
    </row>
    <row r="100" spans="1:76" s="2" customFormat="1" ht="15">
      <c r="A100" s="172"/>
      <c r="B100" s="302" t="s">
        <v>157</v>
      </c>
      <c r="C100" s="179"/>
      <c r="D100" s="948"/>
      <c r="E100" s="872"/>
      <c r="F100" s="872"/>
      <c r="G100" s="872"/>
      <c r="H100" s="872"/>
      <c r="I100" s="872"/>
      <c r="J100" s="873"/>
      <c r="K100" s="39"/>
      <c r="L100" s="759"/>
      <c r="M100" s="174"/>
      <c r="N100" s="174"/>
      <c r="O100" s="174"/>
      <c r="P100" s="174"/>
      <c r="Q100" s="366" t="s">
        <v>32</v>
      </c>
      <c r="R100" s="367">
        <v>-17.585045595462624</v>
      </c>
      <c r="S100" s="367">
        <v>-17.585045595462624</v>
      </c>
      <c r="T100" s="367" t="e">
        <v>#DIV/0!</v>
      </c>
      <c r="U100" s="368">
        <v>1</v>
      </c>
      <c r="V100" s="50" t="s">
        <v>143</v>
      </c>
      <c r="W100" s="39"/>
      <c r="X100" s="369" t="s">
        <v>36</v>
      </c>
      <c r="Y100" s="208"/>
      <c r="AO100" s="57"/>
      <c r="AP100" s="39"/>
      <c r="AQ100" s="39"/>
      <c r="AR100" s="39"/>
      <c r="AS100" s="176" t="s">
        <v>32</v>
      </c>
      <c r="AT100" s="180" t="e">
        <f>AT98-(AT104*AT102)</f>
        <v>#REF!</v>
      </c>
      <c r="AU100" s="180" t="e">
        <f>AU98-(AU104*AT102)</f>
        <v>#REF!</v>
      </c>
      <c r="AV100" s="292"/>
      <c r="AW100" s="180" t="e">
        <f>AW98-(AW104*AW102)</f>
        <v>#REF!</v>
      </c>
      <c r="AX100" s="180" t="e">
        <f>AX98-(AX104*AW102)</f>
        <v>#REF!</v>
      </c>
      <c r="AY100" s="39"/>
      <c r="AZ100" s="180" t="e">
        <f>AZ98-(AZ104*AZ102)</f>
        <v>#REF!</v>
      </c>
      <c r="BA100" s="180" t="e">
        <f>BA98-(BA104*AZ102)</f>
        <v>#REF!</v>
      </c>
      <c r="BB100" s="39"/>
      <c r="BC100" s="180" t="e">
        <f>BC98-(BC104*BC102)</f>
        <v>#REF!</v>
      </c>
      <c r="BD100" s="180" t="e">
        <f>BD98-(BD104*BC102)</f>
        <v>#REF!</v>
      </c>
      <c r="BE100" s="39"/>
      <c r="BF100" s="180" t="e">
        <f>BF98-(BF104*BF102)</f>
        <v>#REF!</v>
      </c>
      <c r="BG100" s="180" t="e">
        <f>BG98-(BG104*BF102)</f>
        <v>#REF!</v>
      </c>
      <c r="BH100" s="39"/>
      <c r="BI100" s="180" t="e">
        <f>BI98-(BI104*BI102)</f>
        <v>#REF!</v>
      </c>
      <c r="BJ100" s="180" t="e">
        <f>BJ98-(BJ104*BI102)</f>
        <v>#REF!</v>
      </c>
      <c r="BK100" s="176"/>
      <c r="BL100" s="180" t="e">
        <f>BL98-(BL104*BL102)</f>
        <v>#REF!</v>
      </c>
      <c r="BM100" s="180" t="e">
        <f>BM98-(BM104*BL102)</f>
        <v>#REF!</v>
      </c>
      <c r="BN100" s="39"/>
      <c r="BO100" s="180" t="e">
        <f>BO98-(BO104*BO102)</f>
        <v>#REF!</v>
      </c>
      <c r="BP100" s="180" t="e">
        <f>BP98-(BP104*BO102)</f>
        <v>#REF!</v>
      </c>
      <c r="BQ100" s="39"/>
      <c r="BR100" s="180" t="e">
        <f>BR98-(BR104*BR102)</f>
        <v>#REF!</v>
      </c>
      <c r="BS100" s="180" t="e">
        <f>BS98-(BS104*BR102)</f>
        <v>#REF!</v>
      </c>
      <c r="BT100" s="39"/>
      <c r="BU100" s="180" t="e">
        <f>BU98-(BU104*BU102)</f>
        <v>#REF!</v>
      </c>
      <c r="BV100" s="180" t="e">
        <f>BV98-(BV104*BU102)</f>
        <v>#REF!</v>
      </c>
      <c r="BW100" s="39"/>
      <c r="BX100" s="57"/>
    </row>
    <row r="101" spans="1:76" s="2" customFormat="1" ht="14">
      <c r="A101" s="172"/>
      <c r="B101" s="303"/>
      <c r="C101" s="179"/>
      <c r="D101" s="948"/>
      <c r="E101" s="872"/>
      <c r="F101" s="872"/>
      <c r="G101" s="872"/>
      <c r="H101" s="872"/>
      <c r="I101" s="872"/>
      <c r="J101" s="873"/>
      <c r="K101" s="174"/>
      <c r="L101" s="762"/>
      <c r="M101" s="174"/>
      <c r="N101" s="174"/>
      <c r="O101" s="174"/>
      <c r="P101" s="174"/>
      <c r="Q101" s="176" t="s">
        <v>10</v>
      </c>
      <c r="R101" s="263" t="s">
        <v>38</v>
      </c>
      <c r="S101" s="263" t="s">
        <v>38</v>
      </c>
      <c r="T101" s="263" t="e">
        <v>#DIV/0!</v>
      </c>
      <c r="U101" s="174"/>
      <c r="V101" s="174"/>
      <c r="W101" s="174"/>
      <c r="Y101" s="208"/>
      <c r="AO101" s="57"/>
      <c r="AP101" s="174"/>
      <c r="AQ101" s="174"/>
      <c r="AR101" s="923" t="s">
        <v>132</v>
      </c>
      <c r="AS101" s="924"/>
      <c r="AT101" s="177">
        <v>1</v>
      </c>
      <c r="AU101" s="174"/>
      <c r="AV101" s="293"/>
      <c r="AW101" s="177">
        <v>1</v>
      </c>
      <c r="AX101" s="174"/>
      <c r="AY101" s="174"/>
      <c r="AZ101" s="177">
        <v>1</v>
      </c>
      <c r="BA101" s="174"/>
      <c r="BB101" s="174"/>
      <c r="BC101" s="177">
        <v>1</v>
      </c>
      <c r="BD101" s="174"/>
      <c r="BE101" s="174"/>
      <c r="BF101" s="177">
        <v>1</v>
      </c>
      <c r="BG101" s="174"/>
      <c r="BH101" s="174"/>
      <c r="BI101" s="177">
        <v>1</v>
      </c>
      <c r="BJ101" s="174"/>
      <c r="BK101" s="176"/>
      <c r="BL101" s="177">
        <v>1</v>
      </c>
      <c r="BM101" s="174"/>
      <c r="BN101" s="174"/>
      <c r="BO101" s="177">
        <v>1</v>
      </c>
      <c r="BP101" s="174"/>
      <c r="BQ101" s="174"/>
      <c r="BR101" s="177">
        <v>1</v>
      </c>
      <c r="BS101" s="174"/>
      <c r="BT101" s="174"/>
      <c r="BU101" s="177">
        <v>1</v>
      </c>
      <c r="BV101" s="174"/>
      <c r="BW101" s="174"/>
      <c r="BX101" s="57"/>
    </row>
    <row r="102" spans="1:76" s="2" customFormat="1" ht="14">
      <c r="A102" s="182" t="str">
        <f ca="1">HYPERLINK("#"&amp;"'"&amp;A$1&amp;"'!a1","Back to top")</f>
        <v>Back to top</v>
      </c>
      <c r="B102" s="304"/>
      <c r="C102" s="179"/>
      <c r="D102" s="948"/>
      <c r="E102" s="872"/>
      <c r="F102" s="872"/>
      <c r="G102" s="872"/>
      <c r="H102" s="872"/>
      <c r="I102" s="872"/>
      <c r="J102" s="873"/>
      <c r="K102" s="174"/>
      <c r="L102" s="762"/>
      <c r="M102" s="50"/>
      <c r="N102" s="50"/>
      <c r="O102" s="174"/>
      <c r="P102" s="174"/>
      <c r="Q102" s="176" t="s">
        <v>11</v>
      </c>
      <c r="R102" s="263">
        <v>79.95924985808891</v>
      </c>
      <c r="S102" s="263">
        <v>79.95924985808891</v>
      </c>
      <c r="T102" s="263" t="e">
        <v>#DIV/0!</v>
      </c>
      <c r="U102" s="174"/>
      <c r="V102" s="174"/>
      <c r="W102" s="174"/>
      <c r="Y102" s="208"/>
      <c r="AO102" s="57"/>
      <c r="AP102" s="174"/>
      <c r="AQ102" s="174"/>
      <c r="AR102" s="923"/>
      <c r="AS102" s="924"/>
      <c r="AT102" s="177">
        <v>1</v>
      </c>
      <c r="AU102" s="174"/>
      <c r="AV102" s="293"/>
      <c r="AW102" s="177">
        <v>1</v>
      </c>
      <c r="AX102" s="174"/>
      <c r="AY102" s="174"/>
      <c r="AZ102" s="177">
        <v>1</v>
      </c>
      <c r="BA102" s="174"/>
      <c r="BB102" s="174"/>
      <c r="BC102" s="177">
        <v>1</v>
      </c>
      <c r="BD102" s="174"/>
      <c r="BE102" s="174"/>
      <c r="BF102" s="177">
        <v>1</v>
      </c>
      <c r="BG102" s="174"/>
      <c r="BH102" s="174"/>
      <c r="BI102" s="177">
        <v>1</v>
      </c>
      <c r="BJ102" s="174"/>
      <c r="BK102" s="176"/>
      <c r="BL102" s="177">
        <v>1</v>
      </c>
      <c r="BM102" s="174"/>
      <c r="BN102" s="174"/>
      <c r="BO102" s="177">
        <v>1</v>
      </c>
      <c r="BP102" s="174"/>
      <c r="BQ102" s="174"/>
      <c r="BR102" s="177">
        <v>1</v>
      </c>
      <c r="BS102" s="174"/>
      <c r="BT102" s="174"/>
      <c r="BU102" s="177">
        <v>1</v>
      </c>
      <c r="BV102" s="174"/>
      <c r="BW102" s="174"/>
      <c r="BX102" s="57"/>
    </row>
    <row r="103" spans="1:76" s="2" customFormat="1" ht="14">
      <c r="A103" s="174"/>
      <c r="B103" s="265"/>
      <c r="C103" s="159"/>
      <c r="D103" s="948"/>
      <c r="E103" s="872"/>
      <c r="F103" s="872"/>
      <c r="G103" s="872"/>
      <c r="H103" s="872"/>
      <c r="I103" s="872"/>
      <c r="J103" s="873"/>
      <c r="K103" s="174"/>
      <c r="L103" s="762"/>
      <c r="M103" s="174"/>
      <c r="N103" s="174"/>
      <c r="O103" s="174"/>
      <c r="P103" s="174"/>
      <c r="Q103" s="183" t="s">
        <v>98</v>
      </c>
      <c r="R103" s="264">
        <v>44</v>
      </c>
      <c r="S103" s="264">
        <v>44</v>
      </c>
      <c r="T103" s="265"/>
      <c r="U103" s="184" t="s">
        <v>55</v>
      </c>
      <c r="V103" s="174"/>
      <c r="W103" s="174"/>
      <c r="Y103" s="99"/>
      <c r="AO103" s="57"/>
      <c r="AP103" s="174"/>
      <c r="AQ103" s="174"/>
      <c r="AR103" s="174"/>
      <c r="AS103" s="176" t="s">
        <v>10</v>
      </c>
      <c r="AT103" s="180" t="e">
        <f>IF((0.67*AT104)&gt;AT98,"no","yes")</f>
        <v>#REF!</v>
      </c>
      <c r="AU103" s="180" t="e">
        <f>IF((0.67*AU104)&gt;AU98,"no","yes")</f>
        <v>#REF!</v>
      </c>
      <c r="AV103" s="292"/>
      <c r="AW103" s="180" t="e">
        <f>IF((0.67*AW104)&gt;AW98,"no","yes")</f>
        <v>#REF!</v>
      </c>
      <c r="AX103" s="180" t="e">
        <f>IF((0.67*AX104)&gt;AX98,"no","yes")</f>
        <v>#REF!</v>
      </c>
      <c r="AY103" s="174"/>
      <c r="AZ103" s="180" t="e">
        <f>IF((0.67*AZ104)&gt;AZ98,"no","yes")</f>
        <v>#REF!</v>
      </c>
      <c r="BA103" s="180" t="e">
        <f>IF((0.67*BA104)&gt;BA98,"no","yes")</f>
        <v>#REF!</v>
      </c>
      <c r="BB103" s="174"/>
      <c r="BC103" s="180" t="e">
        <f>IF((0.67*BC104)&gt;BC98,"no","yes")</f>
        <v>#REF!</v>
      </c>
      <c r="BD103" s="180" t="e">
        <f>IF((0.67*BD104)&gt;BD98,"no","yes")</f>
        <v>#REF!</v>
      </c>
      <c r="BE103" s="174"/>
      <c r="BF103" s="180" t="e">
        <f>IF((0.67*BF104)&gt;BF98,"no","yes")</f>
        <v>#REF!</v>
      </c>
      <c r="BG103" s="180" t="e">
        <f>IF((0.67*BG104)&gt;BG98,"no","yes")</f>
        <v>#REF!</v>
      </c>
      <c r="BH103" s="174"/>
      <c r="BI103" s="180" t="e">
        <f>IF((0.67*BI104)&gt;BI98,"no","yes")</f>
        <v>#REF!</v>
      </c>
      <c r="BJ103" s="180" t="e">
        <f>IF((0.67*BJ104)&gt;BJ98,"no","yes")</f>
        <v>#REF!</v>
      </c>
      <c r="BK103" s="183"/>
      <c r="BL103" s="180" t="e">
        <f>IF((0.67*BL104)&gt;BL98,"no","yes")</f>
        <v>#REF!</v>
      </c>
      <c r="BM103" s="180" t="e">
        <f>IF((0.67*BM104)&gt;BM98,"no","yes")</f>
        <v>#REF!</v>
      </c>
      <c r="BN103" s="174"/>
      <c r="BO103" s="180" t="e">
        <f>IF((0.67*BO104)&gt;BO98,"no","yes")</f>
        <v>#REF!</v>
      </c>
      <c r="BP103" s="180" t="e">
        <f>IF((0.67*BP104)&gt;BP98,"no","yes")</f>
        <v>#REF!</v>
      </c>
      <c r="BQ103" s="174"/>
      <c r="BR103" s="180" t="e">
        <f>IF((0.67*BR104)&gt;BR98,"no","yes")</f>
        <v>#REF!</v>
      </c>
      <c r="BS103" s="180" t="e">
        <f>IF((0.67*BS104)&gt;BS98,"no","yes")</f>
        <v>#REF!</v>
      </c>
      <c r="BT103" s="174"/>
      <c r="BU103" s="180" t="e">
        <f>IF((0.67*BU104)&gt;BU98,"no","yes")</f>
        <v>#REF!</v>
      </c>
      <c r="BV103" s="180" t="e">
        <f>IF((0.67*BV104)&gt;BV98,"no","yes")</f>
        <v>#REF!</v>
      </c>
      <c r="BW103" s="174"/>
      <c r="BX103" s="57"/>
    </row>
    <row r="104" spans="1:76" s="2" customFormat="1" ht="14">
      <c r="B104" s="5"/>
      <c r="C104" s="172"/>
      <c r="D104" s="948"/>
      <c r="E104" s="872"/>
      <c r="F104" s="872"/>
      <c r="G104" s="872"/>
      <c r="H104" s="872"/>
      <c r="I104" s="872"/>
      <c r="J104" s="873"/>
      <c r="K104" s="174"/>
      <c r="L104" s="762"/>
      <c r="M104" s="174"/>
      <c r="N104" s="174"/>
      <c r="O104" s="174"/>
      <c r="P104" s="174"/>
      <c r="Q104" s="174"/>
      <c r="R104" s="265"/>
      <c r="S104" s="267"/>
      <c r="T104" s="267"/>
      <c r="U104" s="185"/>
      <c r="V104" s="186"/>
      <c r="W104" s="187"/>
      <c r="Y104" s="99"/>
      <c r="AO104" s="57"/>
      <c r="AP104" s="174"/>
      <c r="AQ104" s="174"/>
      <c r="AR104" s="174"/>
      <c r="AS104" s="176" t="s">
        <v>11</v>
      </c>
      <c r="AT104" s="180" t="e">
        <f>_xlfn.STDEV.P(AT50:AT97)</f>
        <v>#REF!</v>
      </c>
      <c r="AU104" s="180" t="e">
        <f>_xlfn.STDEV.P(AU50:AU97)</f>
        <v>#REF!</v>
      </c>
      <c r="AV104" s="292"/>
      <c r="AW104" s="180" t="e">
        <f>_xlfn.STDEV.P(AW50:AW97)</f>
        <v>#REF!</v>
      </c>
      <c r="AX104" s="180" t="e">
        <f>_xlfn.STDEV.P(AX50:AX97)</f>
        <v>#REF!</v>
      </c>
      <c r="AY104" s="174"/>
      <c r="AZ104" s="180" t="e">
        <f>_xlfn.STDEV.P(AZ50:AZ97)</f>
        <v>#REF!</v>
      </c>
      <c r="BA104" s="180" t="e">
        <f>_xlfn.STDEV.P(BA50:BA97)</f>
        <v>#REF!</v>
      </c>
      <c r="BB104" s="174"/>
      <c r="BC104" s="180" t="e">
        <f>_xlfn.STDEV.P(BC50:BC97)</f>
        <v>#REF!</v>
      </c>
      <c r="BD104" s="180" t="e">
        <f>_xlfn.STDEV.P(BD50:BD97)</f>
        <v>#REF!</v>
      </c>
      <c r="BE104" s="174"/>
      <c r="BF104" s="180" t="e">
        <f>_xlfn.STDEV.P(BF50:BF97)</f>
        <v>#REF!</v>
      </c>
      <c r="BG104" s="180" t="e">
        <f>_xlfn.STDEV.P(BG50:BG97)</f>
        <v>#REF!</v>
      </c>
      <c r="BH104" s="174"/>
      <c r="BI104" s="180" t="e">
        <f>_xlfn.STDEV.P(BI50:BI97)</f>
        <v>#REF!</v>
      </c>
      <c r="BJ104" s="180" t="e">
        <f>_xlfn.STDEV.P(BJ50:BJ97)</f>
        <v>#REF!</v>
      </c>
      <c r="BK104" s="174"/>
      <c r="BL104" s="180" t="e">
        <f>_xlfn.STDEV.P(BL50:BL97)</f>
        <v>#REF!</v>
      </c>
      <c r="BM104" s="180" t="e">
        <f>_xlfn.STDEV.P(BM50:BM97)</f>
        <v>#REF!</v>
      </c>
      <c r="BN104" s="174"/>
      <c r="BO104" s="180" t="e">
        <f>_xlfn.STDEV.P(BO50:BO97)</f>
        <v>#REF!</v>
      </c>
      <c r="BP104" s="180" t="e">
        <f>_xlfn.STDEV.P(BP50:BP97)</f>
        <v>#REF!</v>
      </c>
      <c r="BQ104" s="174"/>
      <c r="BR104" s="180" t="e">
        <f>_xlfn.STDEV.P(BR50:BR97)</f>
        <v>#REF!</v>
      </c>
      <c r="BS104" s="180" t="e">
        <f>_xlfn.STDEV.P(BS50:BS97)</f>
        <v>#REF!</v>
      </c>
      <c r="BT104" s="174"/>
      <c r="BU104" s="180" t="e">
        <f>_xlfn.STDEV.P(BU50:BU97)</f>
        <v>#REF!</v>
      </c>
      <c r="BV104" s="180" t="e">
        <f>_xlfn.STDEV.P(BV50:BV97)</f>
        <v>#REF!</v>
      </c>
      <c r="BX104" s="57"/>
    </row>
    <row r="105" spans="1:76" s="2" customFormat="1" ht="14">
      <c r="B105" s="5"/>
      <c r="C105" s="174"/>
      <c r="D105" s="949"/>
      <c r="E105" s="950"/>
      <c r="F105" s="950"/>
      <c r="G105" s="950"/>
      <c r="H105" s="950"/>
      <c r="I105" s="950"/>
      <c r="J105" s="951"/>
      <c r="L105" s="349"/>
      <c r="R105" s="188" t="s">
        <v>137</v>
      </c>
      <c r="S105" s="83"/>
      <c r="T105" s="174"/>
      <c r="U105" s="189"/>
      <c r="V105" s="190"/>
      <c r="W105" s="191"/>
      <c r="Y105" s="99"/>
      <c r="AO105" s="57"/>
      <c r="AP105" s="174"/>
      <c r="AQ105" s="174"/>
      <c r="AR105" s="174"/>
      <c r="AS105" s="183" t="s">
        <v>98</v>
      </c>
      <c r="AT105" s="361">
        <f>COUNTIF(AT50:AT97,"&gt;0")</f>
        <v>0</v>
      </c>
      <c r="AU105" s="361">
        <f>COUNTIF(AU50:AU97,"&gt;0")</f>
        <v>0</v>
      </c>
      <c r="AV105" s="294"/>
      <c r="AW105" s="361">
        <f>COUNTIF(AW50:AW97,"&gt;0")</f>
        <v>0</v>
      </c>
      <c r="AX105" s="361">
        <f>COUNTIF(AX50:AX97,"&gt;0")</f>
        <v>0</v>
      </c>
      <c r="AY105" s="174"/>
      <c r="AZ105" s="361">
        <f>COUNTIF(AZ50:AZ97,"&gt;0")</f>
        <v>0</v>
      </c>
      <c r="BA105" s="361">
        <f>COUNTIF(BA50:BA97,"&gt;0")</f>
        <v>0</v>
      </c>
      <c r="BB105" s="174"/>
      <c r="BC105" s="361">
        <f>COUNTIF(BC50:BC97,"&gt;0")</f>
        <v>0</v>
      </c>
      <c r="BD105" s="361">
        <f>COUNTIF(BD50:BD97,"&gt;0")</f>
        <v>0</v>
      </c>
      <c r="BE105" s="174"/>
      <c r="BF105" s="361">
        <f>COUNTIF(BF50:BF97,"&gt;0")</f>
        <v>0</v>
      </c>
      <c r="BG105" s="361">
        <f>COUNTIF(BG50:BG97,"&gt;0")</f>
        <v>0</v>
      </c>
      <c r="BH105" s="174"/>
      <c r="BI105" s="361">
        <f>COUNTIF(BI50:BI97,"&gt;0")</f>
        <v>0</v>
      </c>
      <c r="BJ105" s="361">
        <f>COUNTIF(BJ50:BJ97,"&gt;0")</f>
        <v>0</v>
      </c>
      <c r="BK105" s="174"/>
      <c r="BL105" s="361">
        <f>COUNTIF(BL50:BL97,"&gt;0")</f>
        <v>0</v>
      </c>
      <c r="BM105" s="361">
        <f>COUNTIF(BM50:BM97,"&gt;0")</f>
        <v>0</v>
      </c>
      <c r="BN105" s="174"/>
      <c r="BO105" s="361">
        <f>COUNTIF(BO50:BO97,"&gt;0")</f>
        <v>0</v>
      </c>
      <c r="BP105" s="361">
        <f>COUNTIF(BP50:BP97,"&gt;0")</f>
        <v>0</v>
      </c>
      <c r="BQ105" s="174"/>
      <c r="BR105" s="361">
        <f>COUNTIF(BR50:BR97,"&gt;0")</f>
        <v>0</v>
      </c>
      <c r="BS105" s="361">
        <f>COUNTIF(BS50:BS97,"&gt;0")</f>
        <v>0</v>
      </c>
      <c r="BT105" s="174"/>
      <c r="BU105" s="361">
        <f>COUNTIF(BU50:BU97,"&gt;0")</f>
        <v>0</v>
      </c>
      <c r="BV105" s="361">
        <f>COUNTIF(BV50:BV97,"&gt;0")</f>
        <v>0</v>
      </c>
      <c r="BX105" s="57"/>
    </row>
    <row r="106" spans="1:76" s="2" customFormat="1" ht="14">
      <c r="A106" s="235"/>
      <c r="B106" s="305"/>
      <c r="L106" s="349"/>
      <c r="R106" s="192" t="s">
        <v>36</v>
      </c>
      <c r="S106" s="83"/>
      <c r="T106" s="174"/>
      <c r="U106" s="189"/>
      <c r="V106" s="190"/>
      <c r="W106" s="191"/>
      <c r="Y106" s="99"/>
      <c r="AO106" s="57"/>
      <c r="AS106" s="209"/>
      <c r="AT106" s="209"/>
      <c r="AU106" s="209"/>
      <c r="AV106" s="209"/>
      <c r="BX106" s="57"/>
    </row>
    <row r="107" spans="1:76" s="2" customFormat="1" ht="14">
      <c r="B107" s="5"/>
      <c r="L107" s="349"/>
      <c r="S107" s="83"/>
      <c r="T107" s="174"/>
      <c r="U107" s="193"/>
      <c r="V107" s="194"/>
      <c r="W107" s="195"/>
      <c r="Y107" s="99"/>
      <c r="AO107" s="57"/>
      <c r="AS107" s="209"/>
      <c r="AT107" s="209"/>
      <c r="AU107" s="209"/>
      <c r="AV107" s="209"/>
      <c r="BX107" s="57"/>
    </row>
    <row r="108" spans="1:76" s="2" customFormat="1" ht="14">
      <c r="B108" s="5"/>
      <c r="L108" s="349"/>
      <c r="R108" s="83"/>
      <c r="S108" s="83"/>
      <c r="T108" s="174"/>
      <c r="U108" s="174"/>
      <c r="V108" s="174"/>
      <c r="W108" s="174"/>
      <c r="Y108" s="99"/>
      <c r="AO108" s="57"/>
      <c r="AP108" s="209"/>
      <c r="AQ108" s="209"/>
      <c r="AR108" s="209"/>
      <c r="AS108" s="61"/>
      <c r="AT108" s="61"/>
      <c r="AU108" s="61"/>
      <c r="AV108" s="61"/>
      <c r="AW108" s="85"/>
      <c r="AX108" s="85"/>
      <c r="AY108" s="85"/>
      <c r="AZ108" s="61"/>
      <c r="BA108" s="61"/>
      <c r="BB108" s="85"/>
      <c r="BC108" s="85"/>
      <c r="BD108" s="85"/>
      <c r="BE108" s="61"/>
      <c r="BF108" s="61"/>
      <c r="BG108" s="85"/>
      <c r="BH108" s="85"/>
      <c r="BI108" s="85"/>
      <c r="BJ108" s="61"/>
      <c r="BK108" s="61"/>
      <c r="BL108" s="85"/>
      <c r="BM108" s="85"/>
      <c r="BN108" s="85"/>
      <c r="BO108" s="61"/>
      <c r="BP108" s="61"/>
      <c r="BQ108" s="85"/>
      <c r="BR108" s="85"/>
      <c r="BS108" s="85"/>
      <c r="BT108" s="61"/>
      <c r="BU108" s="61"/>
      <c r="BV108" s="85"/>
      <c r="BW108" s="61"/>
      <c r="BX108" s="57"/>
    </row>
    <row r="109" spans="1:76" s="134" customFormat="1" ht="30">
      <c r="A109" s="131" t="s">
        <v>62</v>
      </c>
      <c r="B109" s="306"/>
      <c r="C109" s="132"/>
      <c r="D109" s="133"/>
      <c r="E109" s="133"/>
      <c r="F109" s="133"/>
      <c r="G109" s="133"/>
      <c r="J109" s="133"/>
      <c r="K109" s="133"/>
      <c r="L109" s="760"/>
      <c r="Q109" s="135"/>
      <c r="R109" s="904" t="s">
        <v>154</v>
      </c>
      <c r="S109" s="904"/>
      <c r="T109" s="904"/>
      <c r="AD109" s="136"/>
      <c r="AH109" s="134" t="s">
        <v>130</v>
      </c>
    </row>
    <row r="110" spans="1:76" s="39" customFormat="1" ht="13.5" customHeight="1">
      <c r="B110" s="269"/>
      <c r="C110" s="129"/>
      <c r="D110" s="130"/>
      <c r="E110" s="130"/>
      <c r="F110" s="130"/>
      <c r="G110" s="130"/>
      <c r="J110" s="130"/>
      <c r="K110" s="130"/>
      <c r="L110" s="759"/>
      <c r="Q110" s="69"/>
      <c r="R110" s="137"/>
      <c r="S110" s="137"/>
      <c r="T110" s="137"/>
      <c r="Y110" s="66"/>
      <c r="AO110" s="66"/>
      <c r="BX110" s="66"/>
    </row>
    <row r="111" spans="1:76" s="66" customFormat="1" ht="18">
      <c r="A111" s="138">
        <f>A47+1</f>
        <v>2</v>
      </c>
      <c r="B111" s="298"/>
      <c r="C111" s="139" t="s">
        <v>134</v>
      </c>
      <c r="D111" s="140"/>
      <c r="E111" s="140"/>
      <c r="F111" s="140"/>
      <c r="G111" s="125"/>
      <c r="H111" s="140"/>
      <c r="I111" s="140"/>
      <c r="J111" s="140"/>
      <c r="K111" s="140"/>
      <c r="L111" s="761"/>
      <c r="M111" s="140"/>
      <c r="N111" s="140"/>
      <c r="O111" s="140"/>
      <c r="P111" s="140"/>
      <c r="Q111" s="140"/>
      <c r="R111" s="140"/>
      <c r="S111" s="125"/>
      <c r="T111" s="125"/>
      <c r="U111" s="125"/>
      <c r="V111" s="125"/>
      <c r="W111" s="125"/>
      <c r="X111" s="125"/>
      <c r="AP111" s="141">
        <f>A111</f>
        <v>2</v>
      </c>
      <c r="AQ111" s="141" t="str">
        <f>C111</f>
        <v>CONVENTIONAL First Cost per Implementation Unit for replaced practices/technologies</v>
      </c>
      <c r="AR111" s="142"/>
      <c r="AS111" s="143"/>
      <c r="AT111" s="143"/>
      <c r="AU111" s="143"/>
      <c r="AV111" s="143"/>
      <c r="AW111" s="142"/>
      <c r="AX111" s="142"/>
      <c r="AY111" s="142"/>
      <c r="AZ111" s="142"/>
      <c r="BA111" s="142"/>
      <c r="BB111" s="142"/>
      <c r="BC111" s="142"/>
      <c r="BD111" s="142"/>
      <c r="BE111" s="142"/>
      <c r="BF111" s="142"/>
      <c r="BG111" s="142"/>
      <c r="BH111" s="142"/>
      <c r="BI111" s="142"/>
      <c r="BJ111" s="142"/>
      <c r="BK111" s="142"/>
      <c r="BL111" s="142"/>
      <c r="BM111" s="142"/>
      <c r="BN111" s="142"/>
      <c r="BO111" s="142"/>
      <c r="BP111" s="142"/>
      <c r="BQ111" s="142"/>
      <c r="BR111" s="142"/>
      <c r="BS111" s="142"/>
      <c r="BT111" s="142"/>
      <c r="BU111" s="142"/>
      <c r="BV111" s="142"/>
      <c r="BW111" s="142"/>
    </row>
    <row r="112" spans="1:76" s="153" customFormat="1" ht="31" thickBot="1">
      <c r="A112" s="144" t="s">
        <v>39</v>
      </c>
      <c r="B112" s="300" t="s">
        <v>9</v>
      </c>
      <c r="C112" s="145" t="s">
        <v>139</v>
      </c>
      <c r="D112" s="146" t="s">
        <v>40</v>
      </c>
      <c r="E112" s="146" t="s">
        <v>234</v>
      </c>
      <c r="F112" s="147" t="s">
        <v>113</v>
      </c>
      <c r="G112" s="211" t="s">
        <v>424</v>
      </c>
      <c r="H112" s="4" t="s">
        <v>59</v>
      </c>
      <c r="I112" s="695" t="s">
        <v>425</v>
      </c>
      <c r="J112" s="148" t="s">
        <v>133</v>
      </c>
      <c r="K112" s="149" t="s">
        <v>140</v>
      </c>
      <c r="L112" s="765" t="s">
        <v>100</v>
      </c>
      <c r="M112" s="658" t="s">
        <v>141</v>
      </c>
      <c r="N112" s="663" t="s">
        <v>135</v>
      </c>
      <c r="O112" s="663" t="s">
        <v>57</v>
      </c>
      <c r="Q112" s="363" t="s">
        <v>272</v>
      </c>
      <c r="R112" s="364" t="s">
        <v>56</v>
      </c>
      <c r="S112" s="258" t="s">
        <v>41</v>
      </c>
      <c r="T112" s="364" t="s">
        <v>136</v>
      </c>
      <c r="U112" s="156" t="s">
        <v>42</v>
      </c>
      <c r="Y112" s="157"/>
      <c r="AO112" s="157"/>
      <c r="AP112" s="39"/>
      <c r="AQ112" s="39"/>
      <c r="AR112" s="39"/>
      <c r="AS112" s="39"/>
      <c r="AT112" s="158" t="s">
        <v>230</v>
      </c>
      <c r="AU112" s="158"/>
      <c r="AV112" s="39"/>
      <c r="AW112" s="158" t="s">
        <v>1</v>
      </c>
      <c r="AX112" s="158"/>
      <c r="AY112" s="39"/>
      <c r="AZ112" s="158" t="s">
        <v>2</v>
      </c>
      <c r="BA112" s="158"/>
      <c r="BB112" s="39"/>
      <c r="BC112" s="158" t="s">
        <v>283</v>
      </c>
      <c r="BD112" s="158"/>
      <c r="BE112" s="39"/>
      <c r="BF112" s="158" t="s">
        <v>284</v>
      </c>
      <c r="BG112" s="158"/>
      <c r="BH112" s="39"/>
      <c r="BI112" s="158" t="s">
        <v>3</v>
      </c>
      <c r="BJ112" s="158"/>
      <c r="BK112" s="39"/>
      <c r="BL112" s="158" t="s">
        <v>4</v>
      </c>
      <c r="BM112" s="158"/>
      <c r="BN112" s="39"/>
      <c r="BO112" s="158" t="s">
        <v>5</v>
      </c>
      <c r="BP112" s="158"/>
      <c r="BQ112" s="39"/>
      <c r="BR112" s="158" t="s">
        <v>6</v>
      </c>
      <c r="BS112" s="158"/>
      <c r="BT112" s="39"/>
      <c r="BU112" s="158" t="s">
        <v>34</v>
      </c>
      <c r="BV112" s="39"/>
      <c r="BW112" s="39"/>
      <c r="BX112" s="157"/>
    </row>
    <row r="113" spans="1:76" s="39" customFormat="1" ht="15">
      <c r="A113" s="159">
        <v>1</v>
      </c>
      <c r="B113" s="301" t="str">
        <f t="shared" ref="B113:B134" si="70">CONCATENATE(E113,": ",C113)</f>
        <v>World : IPCC WG3 AR5, Coal - PC, min   (Table A.III.1)</v>
      </c>
      <c r="C113" s="160" t="s">
        <v>163</v>
      </c>
      <c r="D113" s="668" t="s">
        <v>102</v>
      </c>
      <c r="E113" s="668" t="s">
        <v>230</v>
      </c>
      <c r="F113" s="160"/>
      <c r="G113" s="161" t="s">
        <v>419</v>
      </c>
      <c r="H113" s="668">
        <v>2014</v>
      </c>
      <c r="I113" s="664"/>
      <c r="J113" s="671"/>
      <c r="K113" s="664" t="s">
        <v>164</v>
      </c>
      <c r="L113" s="766">
        <f>J113*$AB$10</f>
        <v>0</v>
      </c>
      <c r="M113" s="662" t="s">
        <v>198</v>
      </c>
      <c r="N113" s="666" t="e">
        <f>#REF!</f>
        <v>#REF!</v>
      </c>
      <c r="O113" s="714" t="s">
        <v>168</v>
      </c>
      <c r="P113" s="165"/>
      <c r="Q113" s="365"/>
      <c r="R113" s="259">
        <f>IF(Q113="Y","",IF(AND(L113="",J113=""),"",IF(L113="",J113,L113)))</f>
        <v>0</v>
      </c>
      <c r="S113" s="260" t="e">
        <f>IF(R113="","",IF(R143="Y",T113,IF(R113&gt;=R135-$AA$36*R139,IF(R113&lt;=R135+$AA$36*R139,R113,""),"")))</f>
        <v>#REF!</v>
      </c>
      <c r="T113" s="259" t="e">
        <f>IF(Q113="Y","",IF(AND(L113="",J113=""),"",IF(L113="",J113*N113,L113*N113)))</f>
        <v>#REF!</v>
      </c>
      <c r="U113" s="166" t="str">
        <f t="shared" ref="U113:U134" si="71">IF(AND(M113="",K113=""),"",IF(M113="",K113,M113))</f>
        <v>US$2014/kW</v>
      </c>
      <c r="Y113" s="66"/>
      <c r="AO113" s="66"/>
      <c r="AP113" s="153"/>
      <c r="AQ113" s="153"/>
      <c r="AR113" s="156" t="s">
        <v>131</v>
      </c>
      <c r="AS113" s="153"/>
      <c r="AT113" s="154" t="s">
        <v>56</v>
      </c>
      <c r="AU113" s="155" t="s">
        <v>41</v>
      </c>
      <c r="AV113" s="153"/>
      <c r="AW113" s="154" t="s">
        <v>56</v>
      </c>
      <c r="AX113" s="155" t="s">
        <v>41</v>
      </c>
      <c r="AY113" s="153"/>
      <c r="AZ113" s="154" t="s">
        <v>56</v>
      </c>
      <c r="BA113" s="155" t="s">
        <v>41</v>
      </c>
      <c r="BB113" s="153"/>
      <c r="BC113" s="154" t="s">
        <v>56</v>
      </c>
      <c r="BD113" s="155" t="s">
        <v>41</v>
      </c>
      <c r="BE113" s="153"/>
      <c r="BF113" s="154" t="s">
        <v>56</v>
      </c>
      <c r="BG113" s="155" t="s">
        <v>41</v>
      </c>
      <c r="BH113" s="153"/>
      <c r="BI113" s="154" t="s">
        <v>56</v>
      </c>
      <c r="BJ113" s="155" t="s">
        <v>41</v>
      </c>
      <c r="BK113" s="153"/>
      <c r="BL113" s="154" t="s">
        <v>56</v>
      </c>
      <c r="BM113" s="155" t="s">
        <v>41</v>
      </c>
      <c r="BN113" s="153"/>
      <c r="BO113" s="154" t="s">
        <v>56</v>
      </c>
      <c r="BP113" s="155" t="s">
        <v>41</v>
      </c>
      <c r="BQ113" s="153"/>
      <c r="BR113" s="154" t="s">
        <v>56</v>
      </c>
      <c r="BS113" s="155" t="s">
        <v>41</v>
      </c>
      <c r="BT113" s="153"/>
      <c r="BU113" s="154" t="s">
        <v>56</v>
      </c>
      <c r="BV113" s="155" t="s">
        <v>41</v>
      </c>
      <c r="BW113" s="153"/>
      <c r="BX113" s="66"/>
    </row>
    <row r="114" spans="1:76" s="39" customFormat="1" ht="14">
      <c r="A114" s="159">
        <v>2</v>
      </c>
      <c r="B114" s="301" t="str">
        <f t="shared" si="70"/>
        <v>World : IPCC WG3 AR5, Coal - PC, max  (Table A.III.1)</v>
      </c>
      <c r="C114" s="668" t="s">
        <v>165</v>
      </c>
      <c r="D114" s="668" t="s">
        <v>102</v>
      </c>
      <c r="E114" s="668" t="s">
        <v>230</v>
      </c>
      <c r="F114" s="668"/>
      <c r="G114" s="161" t="s">
        <v>419</v>
      </c>
      <c r="H114" s="668">
        <v>2014</v>
      </c>
      <c r="I114" s="664"/>
      <c r="J114" s="671"/>
      <c r="K114" s="672" t="s">
        <v>164</v>
      </c>
      <c r="L114" s="766">
        <f>J114*$AB$10</f>
        <v>0</v>
      </c>
      <c r="M114" s="662" t="s">
        <v>198</v>
      </c>
      <c r="N114" s="666" t="e">
        <f>#REF!</f>
        <v>#REF!</v>
      </c>
      <c r="O114" s="714" t="s">
        <v>168</v>
      </c>
      <c r="P114" s="165"/>
      <c r="Q114" s="365"/>
      <c r="R114" s="259">
        <f t="shared" ref="R114:R134" si="72">IF(Q114="Y","",IF(AND(L114="",J114=""),"",IF(L114="",J114,L114)))</f>
        <v>0</v>
      </c>
      <c r="S114" s="260" t="e">
        <f>IF(R114="","",IF(R143="Y",T114,IF(R114&gt;=R135-$AA$36*R139,IF(R114&lt;=R135+$AA$36*R139,R114,""),"")))</f>
        <v>#REF!</v>
      </c>
      <c r="T114" s="259" t="e">
        <f t="shared" ref="T114:T134" si="73">IF(Q114="Y","",IF(AND(L114="",J114=""),"",IF(L114="",J114*N114,L114*N114)))</f>
        <v>#REF!</v>
      </c>
      <c r="U114" s="166" t="str">
        <f t="shared" si="71"/>
        <v>US$2014/kW</v>
      </c>
      <c r="Y114" s="66"/>
      <c r="AO114" s="66"/>
      <c r="AR114" s="359" t="str">
        <f>$U113</f>
        <v>US$2014/kW</v>
      </c>
      <c r="AT114" s="360" t="str">
        <f>IF($E114=$AT$48,R114,"")</f>
        <v/>
      </c>
      <c r="AU114" s="360" t="str">
        <f>IF($E114=$AT$48,S114,"")</f>
        <v/>
      </c>
      <c r="AW114" s="360" t="str">
        <f t="shared" ref="AW114:AW135" si="74">IF($E113=$AW$112,R113,"")</f>
        <v/>
      </c>
      <c r="AX114" s="360" t="str">
        <f t="shared" ref="AX114:AX135" si="75">IF($E113=$AW$112,S113,"")</f>
        <v/>
      </c>
      <c r="AZ114" s="360" t="str">
        <f t="shared" ref="AZ114:AZ135" si="76">IF($E113=$AZ$112,R113,"")</f>
        <v/>
      </c>
      <c r="BA114" s="360" t="str">
        <f t="shared" ref="BA114:BA135" si="77">IF($E113=$AZ$112,S113,"")</f>
        <v/>
      </c>
      <c r="BC114" s="360" t="str">
        <f t="shared" ref="BC114:BC135" si="78">IF($E113=$BC$112,R113,"")</f>
        <v/>
      </c>
      <c r="BD114" s="360" t="str">
        <f t="shared" ref="BD114:BD135" si="79">IF($E113=$BC$112,S113,"")</f>
        <v/>
      </c>
      <c r="BF114" s="360" t="str">
        <f t="shared" ref="BF114:BF135" si="80">IF($E113=$BF$112,R113,"")</f>
        <v/>
      </c>
      <c r="BG114" s="360" t="str">
        <f t="shared" ref="BG114:BG135" si="81">IF($E113=$BF$112,S113,"")</f>
        <v/>
      </c>
      <c r="BI114" s="360" t="str">
        <f t="shared" ref="BI114:BI135" si="82">IF($E113=$BI$112,R113,"")</f>
        <v/>
      </c>
      <c r="BJ114" s="360" t="str">
        <f t="shared" ref="BJ114:BJ135" si="83">IF($E113=$BI$112,S113,"")</f>
        <v/>
      </c>
      <c r="BL114" s="360" t="str">
        <f t="shared" ref="BL114:BL135" si="84">IF($E113=$BL$112,R113,"")</f>
        <v/>
      </c>
      <c r="BM114" s="360" t="str">
        <f t="shared" ref="BM114:BM135" si="85">IF($E113=$BL$112,S113,"")</f>
        <v/>
      </c>
      <c r="BO114" s="360" t="str">
        <f t="shared" ref="BO114:BO135" si="86">IF($E113=$BO$112,R113,"")</f>
        <v/>
      </c>
      <c r="BP114" s="360" t="str">
        <f t="shared" ref="BP114:BP135" si="87">IF($E113=$BO$112,S113,"")</f>
        <v/>
      </c>
      <c r="BR114" s="360" t="str">
        <f t="shared" ref="BR114:BR135" si="88">IF($E113=$BR$112,R113,"")</f>
        <v/>
      </c>
      <c r="BS114" s="360" t="str">
        <f t="shared" ref="BS114:BS135" si="89">IF($E113=$BR$112,S113,"")</f>
        <v/>
      </c>
      <c r="BU114" s="360" t="str">
        <f t="shared" ref="BU114:BU135" si="90">IF($E113=$BU$112,R113,"")</f>
        <v/>
      </c>
      <c r="BV114" s="360" t="str">
        <f t="shared" ref="BV114:BV135" si="91">IF($E113=$BU$112,S113,"")</f>
        <v/>
      </c>
      <c r="BX114" s="66"/>
    </row>
    <row r="115" spans="1:76" s="39" customFormat="1" ht="14">
      <c r="A115" s="159">
        <v>3</v>
      </c>
      <c r="B115" s="301" t="str">
        <f>CONCATENATE(E115,": ",C115)</f>
        <v>World : IPCC WG3 AR5, Natural Gas - CCGT, min  (Table A.III.1)</v>
      </c>
      <c r="C115" s="668" t="s">
        <v>166</v>
      </c>
      <c r="D115" s="668" t="s">
        <v>102</v>
      </c>
      <c r="E115" s="668" t="s">
        <v>230</v>
      </c>
      <c r="F115" s="668"/>
      <c r="G115" s="161" t="s">
        <v>419</v>
      </c>
      <c r="H115" s="668">
        <v>2014</v>
      </c>
      <c r="I115" s="664"/>
      <c r="J115" s="671"/>
      <c r="K115" s="672" t="s">
        <v>164</v>
      </c>
      <c r="L115" s="766">
        <f>J115*$AB$10</f>
        <v>0</v>
      </c>
      <c r="M115" s="662" t="s">
        <v>198</v>
      </c>
      <c r="N115" s="666" t="e">
        <f>#REF!</f>
        <v>#REF!</v>
      </c>
      <c r="O115" s="714" t="s">
        <v>168</v>
      </c>
      <c r="P115" s="165"/>
      <c r="Q115" s="365"/>
      <c r="R115" s="259">
        <f t="shared" si="72"/>
        <v>0</v>
      </c>
      <c r="S115" s="260" t="e">
        <f>IF(R115="","",IF(R143="Y",T115,IF(R115&gt;=R135-$AA$36*R139,IF(R115&lt;=R135+$AA$36*R139,R115,""),"")))</f>
        <v>#REF!</v>
      </c>
      <c r="T115" s="259" t="e">
        <f t="shared" si="73"/>
        <v>#REF!</v>
      </c>
      <c r="U115" s="166" t="str">
        <f t="shared" si="71"/>
        <v>US$2014/kW</v>
      </c>
      <c r="Y115" s="66"/>
      <c r="AO115" s="66"/>
      <c r="AR115" s="171"/>
      <c r="AT115" s="360" t="str">
        <f>IF($E115=$AT$48,R115,"")</f>
        <v/>
      </c>
      <c r="AU115" s="360" t="str">
        <f t="shared" ref="AU115:AU135" si="92">IF($E115=$AT$48,S115,"")</f>
        <v/>
      </c>
      <c r="AW115" s="360" t="str">
        <f t="shared" si="74"/>
        <v/>
      </c>
      <c r="AX115" s="360" t="str">
        <f t="shared" si="75"/>
        <v/>
      </c>
      <c r="AZ115" s="360" t="str">
        <f t="shared" si="76"/>
        <v/>
      </c>
      <c r="BA115" s="360" t="str">
        <f t="shared" si="77"/>
        <v/>
      </c>
      <c r="BC115" s="360" t="str">
        <f t="shared" si="78"/>
        <v/>
      </c>
      <c r="BD115" s="360" t="str">
        <f t="shared" si="79"/>
        <v/>
      </c>
      <c r="BF115" s="360" t="str">
        <f t="shared" si="80"/>
        <v/>
      </c>
      <c r="BG115" s="360" t="str">
        <f t="shared" si="81"/>
        <v/>
      </c>
      <c r="BI115" s="360" t="str">
        <f t="shared" si="82"/>
        <v/>
      </c>
      <c r="BJ115" s="360" t="str">
        <f t="shared" si="83"/>
        <v/>
      </c>
      <c r="BL115" s="360" t="str">
        <f t="shared" si="84"/>
        <v/>
      </c>
      <c r="BM115" s="360" t="str">
        <f t="shared" si="85"/>
        <v/>
      </c>
      <c r="BO115" s="360" t="str">
        <f t="shared" si="86"/>
        <v/>
      </c>
      <c r="BP115" s="360" t="str">
        <f t="shared" si="87"/>
        <v/>
      </c>
      <c r="BR115" s="360" t="str">
        <f t="shared" si="88"/>
        <v/>
      </c>
      <c r="BS115" s="360" t="str">
        <f t="shared" si="89"/>
        <v/>
      </c>
      <c r="BU115" s="360" t="str">
        <f t="shared" si="90"/>
        <v/>
      </c>
      <c r="BV115" s="360" t="str">
        <f t="shared" si="91"/>
        <v/>
      </c>
      <c r="BX115" s="66"/>
    </row>
    <row r="116" spans="1:76" s="39" customFormat="1" ht="14">
      <c r="A116" s="159">
        <v>4</v>
      </c>
      <c r="B116" s="301" t="str">
        <f t="shared" si="70"/>
        <v>World : IPCC WG3 AR5, Natural Gas - CCGT, max  (Table A.III.1)</v>
      </c>
      <c r="C116" s="668" t="s">
        <v>167</v>
      </c>
      <c r="D116" s="668" t="s">
        <v>102</v>
      </c>
      <c r="E116" s="668" t="s">
        <v>230</v>
      </c>
      <c r="F116" s="668"/>
      <c r="G116" s="161" t="s">
        <v>419</v>
      </c>
      <c r="H116" s="668">
        <v>2014</v>
      </c>
      <c r="I116" s="664"/>
      <c r="J116" s="671"/>
      <c r="K116" s="672" t="s">
        <v>164</v>
      </c>
      <c r="L116" s="766">
        <f>J116*$AB$10</f>
        <v>0</v>
      </c>
      <c r="M116" s="662" t="s">
        <v>198</v>
      </c>
      <c r="N116" s="666" t="e">
        <f>#REF!</f>
        <v>#REF!</v>
      </c>
      <c r="O116" s="714" t="s">
        <v>168</v>
      </c>
      <c r="P116" s="165"/>
      <c r="Q116" s="365"/>
      <c r="R116" s="259">
        <f t="shared" si="72"/>
        <v>0</v>
      </c>
      <c r="S116" s="260" t="e">
        <f>IF(R116="","",IF(R143="Y",T116,IF(R116&gt;=R135-$AA$36*R139,IF(R116&lt;=R135+$AA$36*R139,R116,""),"")))</f>
        <v>#REF!</v>
      </c>
      <c r="T116" s="259" t="e">
        <f t="shared" si="73"/>
        <v>#REF!</v>
      </c>
      <c r="U116" s="166" t="str">
        <f t="shared" si="71"/>
        <v>US$2014/kW</v>
      </c>
      <c r="Y116" s="66"/>
      <c r="AO116" s="66"/>
      <c r="AR116" s="171"/>
      <c r="AT116" s="360" t="str">
        <f t="shared" ref="AT116:AT135" si="93">IF($E116=$AT$48,R116,"")</f>
        <v/>
      </c>
      <c r="AU116" s="360" t="str">
        <f t="shared" si="92"/>
        <v/>
      </c>
      <c r="AW116" s="360" t="str">
        <f t="shared" si="74"/>
        <v/>
      </c>
      <c r="AX116" s="360" t="str">
        <f t="shared" si="75"/>
        <v/>
      </c>
      <c r="AZ116" s="360" t="str">
        <f t="shared" si="76"/>
        <v/>
      </c>
      <c r="BA116" s="360" t="str">
        <f t="shared" si="77"/>
        <v/>
      </c>
      <c r="BC116" s="360" t="str">
        <f t="shared" si="78"/>
        <v/>
      </c>
      <c r="BD116" s="360" t="str">
        <f t="shared" si="79"/>
        <v/>
      </c>
      <c r="BF116" s="360" t="str">
        <f t="shared" si="80"/>
        <v/>
      </c>
      <c r="BG116" s="360" t="str">
        <f t="shared" si="81"/>
        <v/>
      </c>
      <c r="BI116" s="360" t="str">
        <f t="shared" si="82"/>
        <v/>
      </c>
      <c r="BJ116" s="360" t="str">
        <f t="shared" si="83"/>
        <v/>
      </c>
      <c r="BL116" s="360" t="str">
        <f t="shared" si="84"/>
        <v/>
      </c>
      <c r="BM116" s="360" t="str">
        <f t="shared" si="85"/>
        <v/>
      </c>
      <c r="BO116" s="360" t="str">
        <f t="shared" si="86"/>
        <v/>
      </c>
      <c r="BP116" s="360" t="str">
        <f t="shared" si="87"/>
        <v/>
      </c>
      <c r="BR116" s="360" t="str">
        <f t="shared" si="88"/>
        <v/>
      </c>
      <c r="BS116" s="360" t="str">
        <f t="shared" si="89"/>
        <v/>
      </c>
      <c r="BU116" s="360" t="str">
        <f t="shared" si="90"/>
        <v/>
      </c>
      <c r="BV116" s="360" t="str">
        <f t="shared" si="91"/>
        <v/>
      </c>
      <c r="BX116" s="66"/>
    </row>
    <row r="117" spans="1:76" s="39" customFormat="1" ht="14">
      <c r="A117" s="159">
        <v>5</v>
      </c>
      <c r="B117" s="301" t="str">
        <f t="shared" si="70"/>
        <v>USA: Lazard's LCOE Analysis–Version 10.0, 2016, coal, low estimate</v>
      </c>
      <c r="C117" s="160" t="s">
        <v>240</v>
      </c>
      <c r="D117" s="668" t="s">
        <v>241</v>
      </c>
      <c r="E117" s="668" t="s">
        <v>34</v>
      </c>
      <c r="F117" s="668"/>
      <c r="G117" s="161" t="s">
        <v>421</v>
      </c>
      <c r="H117" s="668">
        <v>2016</v>
      </c>
      <c r="I117" s="664"/>
      <c r="J117" s="671"/>
      <c r="K117" s="672" t="s">
        <v>242</v>
      </c>
      <c r="L117" s="766">
        <f>J117*AB$4</f>
        <v>0</v>
      </c>
      <c r="M117" s="662" t="s">
        <v>198</v>
      </c>
      <c r="N117" s="666" t="e">
        <f>#REF!</f>
        <v>#REF!</v>
      </c>
      <c r="O117" s="714" t="s">
        <v>168</v>
      </c>
      <c r="P117" s="165"/>
      <c r="Q117" s="365"/>
      <c r="R117" s="259">
        <f t="shared" si="72"/>
        <v>0</v>
      </c>
      <c r="S117" s="260" t="e">
        <f>IF(R117="","",IF(R143="Y",T117,IF(R117&gt;=R135-$AA$36*R139,IF(R117&lt;=R135+$AA$36*R139,R117,""),"")))</f>
        <v>#REF!</v>
      </c>
      <c r="T117" s="259" t="e">
        <f t="shared" si="73"/>
        <v>#REF!</v>
      </c>
      <c r="U117" s="166" t="str">
        <f t="shared" si="71"/>
        <v>US$2014/kW</v>
      </c>
      <c r="Y117" s="66"/>
      <c r="AO117" s="66"/>
      <c r="AR117" s="171"/>
      <c r="AT117" s="360" t="str">
        <f t="shared" si="93"/>
        <v/>
      </c>
      <c r="AU117" s="360" t="str">
        <f t="shared" si="92"/>
        <v/>
      </c>
      <c r="AW117" s="360" t="str">
        <f t="shared" si="74"/>
        <v/>
      </c>
      <c r="AX117" s="360" t="str">
        <f t="shared" si="75"/>
        <v/>
      </c>
      <c r="AZ117" s="360" t="str">
        <f t="shared" si="76"/>
        <v/>
      </c>
      <c r="BA117" s="360" t="str">
        <f t="shared" si="77"/>
        <v/>
      </c>
      <c r="BC117" s="360" t="str">
        <f t="shared" si="78"/>
        <v/>
      </c>
      <c r="BD117" s="360" t="str">
        <f t="shared" si="79"/>
        <v/>
      </c>
      <c r="BF117" s="360" t="str">
        <f t="shared" si="80"/>
        <v/>
      </c>
      <c r="BG117" s="360" t="str">
        <f t="shared" si="81"/>
        <v/>
      </c>
      <c r="BI117" s="360" t="str">
        <f t="shared" si="82"/>
        <v/>
      </c>
      <c r="BJ117" s="360" t="str">
        <f t="shared" si="83"/>
        <v/>
      </c>
      <c r="BL117" s="360" t="str">
        <f t="shared" si="84"/>
        <v/>
      </c>
      <c r="BM117" s="360" t="str">
        <f t="shared" si="85"/>
        <v/>
      </c>
      <c r="BO117" s="360" t="str">
        <f t="shared" si="86"/>
        <v/>
      </c>
      <c r="BP117" s="360" t="str">
        <f t="shared" si="87"/>
        <v/>
      </c>
      <c r="BR117" s="360" t="str">
        <f t="shared" si="88"/>
        <v/>
      </c>
      <c r="BS117" s="360" t="str">
        <f t="shared" si="89"/>
        <v/>
      </c>
      <c r="BU117" s="360" t="str">
        <f t="shared" si="90"/>
        <v/>
      </c>
      <c r="BV117" s="360" t="str">
        <f t="shared" si="91"/>
        <v/>
      </c>
      <c r="BX117" s="66"/>
    </row>
    <row r="118" spans="1:76" s="39" customFormat="1" ht="14">
      <c r="A118" s="159">
        <v>6</v>
      </c>
      <c r="B118" s="301" t="str">
        <f t="shared" si="70"/>
        <v>USA: Lazard's LCOE Analysis–Version 10.0, 2016, natural gas (Combined Cycle), low estimate</v>
      </c>
      <c r="C118" s="668" t="s">
        <v>243</v>
      </c>
      <c r="D118" s="668" t="s">
        <v>241</v>
      </c>
      <c r="E118" s="668" t="s">
        <v>34</v>
      </c>
      <c r="F118" s="160"/>
      <c r="G118" s="161" t="s">
        <v>421</v>
      </c>
      <c r="H118" s="668">
        <v>2016</v>
      </c>
      <c r="I118" s="664"/>
      <c r="J118" s="671"/>
      <c r="K118" s="664" t="s">
        <v>242</v>
      </c>
      <c r="L118" s="766">
        <f>J118*AB$4</f>
        <v>0</v>
      </c>
      <c r="M118" s="662" t="s">
        <v>198</v>
      </c>
      <c r="N118" s="666" t="e">
        <f>#REF!</f>
        <v>#REF!</v>
      </c>
      <c r="O118" s="714" t="s">
        <v>168</v>
      </c>
      <c r="P118" s="165"/>
      <c r="Q118" s="365"/>
      <c r="R118" s="259">
        <f t="shared" si="72"/>
        <v>0</v>
      </c>
      <c r="S118" s="260" t="e">
        <f>IF(R118="","",IF(R143="Y",T118,IF(R118&gt;=R135-$AA$36*R139,IF(R118&lt;=R135+$AA$36*R139,R118,""),"")))</f>
        <v>#REF!</v>
      </c>
      <c r="T118" s="259" t="e">
        <f t="shared" si="73"/>
        <v>#REF!</v>
      </c>
      <c r="U118" s="166" t="str">
        <f t="shared" si="71"/>
        <v>US$2014/kW</v>
      </c>
      <c r="Y118" s="66"/>
      <c r="AO118" s="66"/>
      <c r="AR118" s="171"/>
      <c r="AT118" s="360" t="str">
        <f t="shared" si="93"/>
        <v/>
      </c>
      <c r="AU118" s="360" t="str">
        <f t="shared" si="92"/>
        <v/>
      </c>
      <c r="AW118" s="360" t="str">
        <f t="shared" si="74"/>
        <v/>
      </c>
      <c r="AX118" s="360" t="str">
        <f t="shared" si="75"/>
        <v/>
      </c>
      <c r="AZ118" s="360" t="str">
        <f t="shared" si="76"/>
        <v/>
      </c>
      <c r="BA118" s="360" t="str">
        <f t="shared" si="77"/>
        <v/>
      </c>
      <c r="BC118" s="360" t="str">
        <f t="shared" si="78"/>
        <v/>
      </c>
      <c r="BD118" s="360" t="str">
        <f t="shared" si="79"/>
        <v/>
      </c>
      <c r="BF118" s="360" t="str">
        <f t="shared" si="80"/>
        <v/>
      </c>
      <c r="BG118" s="360" t="str">
        <f t="shared" si="81"/>
        <v/>
      </c>
      <c r="BI118" s="360" t="str">
        <f t="shared" si="82"/>
        <v/>
      </c>
      <c r="BJ118" s="360" t="str">
        <f t="shared" si="83"/>
        <v/>
      </c>
      <c r="BL118" s="360" t="str">
        <f t="shared" si="84"/>
        <v/>
      </c>
      <c r="BM118" s="360" t="str">
        <f t="shared" si="85"/>
        <v/>
      </c>
      <c r="BO118" s="360" t="str">
        <f t="shared" si="86"/>
        <v/>
      </c>
      <c r="BP118" s="360" t="str">
        <f t="shared" si="87"/>
        <v/>
      </c>
      <c r="BR118" s="360" t="str">
        <f t="shared" si="88"/>
        <v/>
      </c>
      <c r="BS118" s="360" t="str">
        <f t="shared" si="89"/>
        <v/>
      </c>
      <c r="BU118" s="360">
        <f t="shared" si="90"/>
        <v>0</v>
      </c>
      <c r="BV118" s="360" t="e">
        <f t="shared" si="91"/>
        <v>#REF!</v>
      </c>
      <c r="BX118" s="66"/>
    </row>
    <row r="119" spans="1:76" s="39" customFormat="1" ht="14">
      <c r="A119" s="159">
        <v>7</v>
      </c>
      <c r="B119" s="301" t="str">
        <f t="shared" si="70"/>
        <v>USA: Lazard's LCOE Analysis–Version 10.0, 2016, natural gas (Combined Cycle), high estimate</v>
      </c>
      <c r="C119" s="668" t="s">
        <v>244</v>
      </c>
      <c r="D119" s="668" t="s">
        <v>241</v>
      </c>
      <c r="E119" s="668" t="s">
        <v>34</v>
      </c>
      <c r="F119" s="668"/>
      <c r="G119" s="161" t="s">
        <v>421</v>
      </c>
      <c r="H119" s="668">
        <v>2016</v>
      </c>
      <c r="I119" s="664"/>
      <c r="J119" s="671"/>
      <c r="K119" s="672" t="s">
        <v>242</v>
      </c>
      <c r="L119" s="766">
        <f>J119*AB$4</f>
        <v>0</v>
      </c>
      <c r="M119" s="662" t="s">
        <v>198</v>
      </c>
      <c r="N119" s="666" t="e">
        <f>#REF!</f>
        <v>#REF!</v>
      </c>
      <c r="O119" s="714" t="s">
        <v>168</v>
      </c>
      <c r="P119" s="165"/>
      <c r="Q119" s="365"/>
      <c r="R119" s="259">
        <f t="shared" si="72"/>
        <v>0</v>
      </c>
      <c r="S119" s="260" t="e">
        <f>IF(R119="","",IF(R143="Y",T119,IF(R119&gt;=R135-$AA$36*R139,IF(R119&lt;=R135+$AA$36*R139,R119,""),"")))</f>
        <v>#REF!</v>
      </c>
      <c r="T119" s="259" t="e">
        <f t="shared" si="73"/>
        <v>#REF!</v>
      </c>
      <c r="U119" s="166" t="str">
        <f t="shared" si="71"/>
        <v>US$2014/kW</v>
      </c>
      <c r="Y119" s="66"/>
      <c r="AO119" s="66"/>
      <c r="AR119" s="171"/>
      <c r="AT119" s="360" t="str">
        <f t="shared" si="93"/>
        <v/>
      </c>
      <c r="AU119" s="360" t="str">
        <f t="shared" si="92"/>
        <v/>
      </c>
      <c r="AW119" s="360" t="str">
        <f t="shared" si="74"/>
        <v/>
      </c>
      <c r="AX119" s="360" t="str">
        <f t="shared" si="75"/>
        <v/>
      </c>
      <c r="AZ119" s="360" t="str">
        <f t="shared" si="76"/>
        <v/>
      </c>
      <c r="BA119" s="360" t="str">
        <f t="shared" si="77"/>
        <v/>
      </c>
      <c r="BC119" s="360" t="str">
        <f t="shared" si="78"/>
        <v/>
      </c>
      <c r="BD119" s="360" t="str">
        <f t="shared" si="79"/>
        <v/>
      </c>
      <c r="BF119" s="360" t="str">
        <f t="shared" si="80"/>
        <v/>
      </c>
      <c r="BG119" s="360" t="str">
        <f t="shared" si="81"/>
        <v/>
      </c>
      <c r="BI119" s="360" t="str">
        <f t="shared" si="82"/>
        <v/>
      </c>
      <c r="BJ119" s="360" t="str">
        <f t="shared" si="83"/>
        <v/>
      </c>
      <c r="BL119" s="360" t="str">
        <f t="shared" si="84"/>
        <v/>
      </c>
      <c r="BM119" s="360" t="str">
        <f t="shared" si="85"/>
        <v/>
      </c>
      <c r="BO119" s="360" t="str">
        <f t="shared" si="86"/>
        <v/>
      </c>
      <c r="BP119" s="360" t="str">
        <f t="shared" si="87"/>
        <v/>
      </c>
      <c r="BR119" s="360" t="str">
        <f t="shared" si="88"/>
        <v/>
      </c>
      <c r="BS119" s="360" t="str">
        <f t="shared" si="89"/>
        <v/>
      </c>
      <c r="BU119" s="360">
        <f t="shared" si="90"/>
        <v>0</v>
      </c>
      <c r="BV119" s="360" t="e">
        <f t="shared" si="91"/>
        <v>#REF!</v>
      </c>
      <c r="BX119" s="66"/>
    </row>
    <row r="120" spans="1:76" s="39" customFormat="1" ht="14">
      <c r="A120" s="159">
        <v>8</v>
      </c>
      <c r="B120" s="301" t="str">
        <f t="shared" si="70"/>
        <v>USA: Lazard's LCOE Analysis–Version 10.0, 2016, Diesel Reciprocrating Engine Low Estimtae</v>
      </c>
      <c r="C120" s="668" t="s">
        <v>245</v>
      </c>
      <c r="D120" s="668" t="s">
        <v>241</v>
      </c>
      <c r="E120" s="668" t="s">
        <v>34</v>
      </c>
      <c r="F120" s="668"/>
      <c r="G120" s="161" t="s">
        <v>421</v>
      </c>
      <c r="H120" s="668">
        <v>2016</v>
      </c>
      <c r="I120" s="664"/>
      <c r="J120" s="671"/>
      <c r="K120" s="672" t="s">
        <v>242</v>
      </c>
      <c r="L120" s="766">
        <f>J120*AB$4</f>
        <v>0</v>
      </c>
      <c r="M120" s="662" t="s">
        <v>198</v>
      </c>
      <c r="N120" s="666" t="e">
        <f>#REF!</f>
        <v>#REF!</v>
      </c>
      <c r="O120" s="714" t="s">
        <v>168</v>
      </c>
      <c r="P120" s="165"/>
      <c r="Q120" s="365"/>
      <c r="R120" s="259">
        <f t="shared" si="72"/>
        <v>0</v>
      </c>
      <c r="S120" s="260" t="e">
        <f>IF(R120="","",IF(R143="Y",T120,IF(R120&gt;=R135-$AA$36*R139,IF(R120&lt;=R135+$AA$36*R139,R120,""),"")))</f>
        <v>#REF!</v>
      </c>
      <c r="T120" s="259" t="e">
        <f t="shared" si="73"/>
        <v>#REF!</v>
      </c>
      <c r="U120" s="166" t="str">
        <f t="shared" si="71"/>
        <v>US$2014/kW</v>
      </c>
      <c r="Y120" s="66"/>
      <c r="AO120" s="66"/>
      <c r="AR120" s="171"/>
      <c r="AT120" s="360" t="str">
        <f t="shared" si="93"/>
        <v/>
      </c>
      <c r="AU120" s="360" t="str">
        <f t="shared" si="92"/>
        <v/>
      </c>
      <c r="AW120" s="360" t="str">
        <f t="shared" si="74"/>
        <v/>
      </c>
      <c r="AX120" s="360" t="str">
        <f t="shared" si="75"/>
        <v/>
      </c>
      <c r="AZ120" s="360" t="str">
        <f t="shared" si="76"/>
        <v/>
      </c>
      <c r="BA120" s="360" t="str">
        <f t="shared" si="77"/>
        <v/>
      </c>
      <c r="BC120" s="360" t="str">
        <f t="shared" si="78"/>
        <v/>
      </c>
      <c r="BD120" s="360" t="str">
        <f t="shared" si="79"/>
        <v/>
      </c>
      <c r="BF120" s="360" t="str">
        <f t="shared" si="80"/>
        <v/>
      </c>
      <c r="BG120" s="360" t="str">
        <f t="shared" si="81"/>
        <v/>
      </c>
      <c r="BI120" s="360" t="str">
        <f t="shared" si="82"/>
        <v/>
      </c>
      <c r="BJ120" s="360" t="str">
        <f t="shared" si="83"/>
        <v/>
      </c>
      <c r="BL120" s="360" t="str">
        <f t="shared" si="84"/>
        <v/>
      </c>
      <c r="BM120" s="360" t="str">
        <f t="shared" si="85"/>
        <v/>
      </c>
      <c r="BO120" s="360" t="str">
        <f t="shared" si="86"/>
        <v/>
      </c>
      <c r="BP120" s="360" t="str">
        <f t="shared" si="87"/>
        <v/>
      </c>
      <c r="BR120" s="360" t="str">
        <f t="shared" si="88"/>
        <v/>
      </c>
      <c r="BS120" s="360" t="str">
        <f t="shared" si="89"/>
        <v/>
      </c>
      <c r="BU120" s="360">
        <f t="shared" si="90"/>
        <v>0</v>
      </c>
      <c r="BV120" s="360" t="e">
        <f t="shared" si="91"/>
        <v>#REF!</v>
      </c>
      <c r="BX120" s="66"/>
    </row>
    <row r="121" spans="1:76" s="39" customFormat="1" ht="14">
      <c r="A121" s="159">
        <v>9</v>
      </c>
      <c r="B121" s="301" t="str">
        <f t="shared" si="70"/>
        <v>USA: Lazard's LCOE Analysis–Version 10.0, 2016, Diesel Reciprocrating Engine High estimate</v>
      </c>
      <c r="C121" s="160" t="s">
        <v>246</v>
      </c>
      <c r="D121" s="668" t="s">
        <v>241</v>
      </c>
      <c r="E121" s="668" t="s">
        <v>34</v>
      </c>
      <c r="F121" s="668"/>
      <c r="G121" s="161" t="s">
        <v>421</v>
      </c>
      <c r="H121" s="668">
        <v>2016</v>
      </c>
      <c r="I121" s="664"/>
      <c r="J121" s="671"/>
      <c r="K121" s="672" t="s">
        <v>242</v>
      </c>
      <c r="L121" s="766">
        <f>J121*AB$4</f>
        <v>0</v>
      </c>
      <c r="M121" s="662" t="s">
        <v>198</v>
      </c>
      <c r="N121" s="666" t="e">
        <f>#REF!</f>
        <v>#REF!</v>
      </c>
      <c r="O121" s="714" t="s">
        <v>168</v>
      </c>
      <c r="P121" s="165"/>
      <c r="Q121" s="365"/>
      <c r="R121" s="259">
        <f t="shared" si="72"/>
        <v>0</v>
      </c>
      <c r="S121" s="260" t="e">
        <f>IF(R121="","",IF(R143="Y",T121,IF(R121&gt;=R135-$AA$36*R139,IF(R121&lt;=R135+$AA$36*R139,R121,""),"")))</f>
        <v>#REF!</v>
      </c>
      <c r="T121" s="259" t="e">
        <f t="shared" si="73"/>
        <v>#REF!</v>
      </c>
      <c r="U121" s="166" t="str">
        <f t="shared" si="71"/>
        <v>US$2014/kW</v>
      </c>
      <c r="W121" s="418"/>
      <c r="Y121" s="66"/>
      <c r="AO121" s="66"/>
      <c r="AR121" s="171"/>
      <c r="AT121" s="360" t="str">
        <f t="shared" si="93"/>
        <v/>
      </c>
      <c r="AU121" s="360" t="str">
        <f t="shared" si="92"/>
        <v/>
      </c>
      <c r="AW121" s="360" t="str">
        <f t="shared" si="74"/>
        <v/>
      </c>
      <c r="AX121" s="360" t="str">
        <f t="shared" si="75"/>
        <v/>
      </c>
      <c r="AZ121" s="360" t="str">
        <f t="shared" si="76"/>
        <v/>
      </c>
      <c r="BA121" s="360" t="str">
        <f t="shared" si="77"/>
        <v/>
      </c>
      <c r="BC121" s="360" t="str">
        <f t="shared" si="78"/>
        <v/>
      </c>
      <c r="BD121" s="360" t="str">
        <f t="shared" si="79"/>
        <v/>
      </c>
      <c r="BF121" s="360" t="str">
        <f t="shared" si="80"/>
        <v/>
      </c>
      <c r="BG121" s="360" t="str">
        <f t="shared" si="81"/>
        <v/>
      </c>
      <c r="BI121" s="360" t="str">
        <f t="shared" si="82"/>
        <v/>
      </c>
      <c r="BJ121" s="360" t="str">
        <f t="shared" si="83"/>
        <v/>
      </c>
      <c r="BL121" s="360" t="str">
        <f t="shared" si="84"/>
        <v/>
      </c>
      <c r="BM121" s="360" t="str">
        <f t="shared" si="85"/>
        <v/>
      </c>
      <c r="BO121" s="360" t="str">
        <f t="shared" si="86"/>
        <v/>
      </c>
      <c r="BP121" s="360" t="str">
        <f t="shared" si="87"/>
        <v/>
      </c>
      <c r="BR121" s="360" t="str">
        <f t="shared" si="88"/>
        <v/>
      </c>
      <c r="BS121" s="360" t="str">
        <f t="shared" si="89"/>
        <v/>
      </c>
      <c r="BU121" s="360">
        <f t="shared" si="90"/>
        <v>0</v>
      </c>
      <c r="BV121" s="360" t="e">
        <f t="shared" si="91"/>
        <v>#REF!</v>
      </c>
      <c r="BX121" s="66"/>
    </row>
    <row r="122" spans="1:76" s="39" customFormat="1" ht="14">
      <c r="A122" s="159">
        <v>10</v>
      </c>
      <c r="B122" s="301" t="str">
        <f t="shared" si="70"/>
        <v>Middle East and Africa: IEA (2010) Projected Costs of generating Electricity (oil plants)</v>
      </c>
      <c r="C122" s="668" t="s">
        <v>247</v>
      </c>
      <c r="D122" s="668" t="s">
        <v>248</v>
      </c>
      <c r="E122" s="668" t="s">
        <v>284</v>
      </c>
      <c r="F122" s="668" t="s">
        <v>53</v>
      </c>
      <c r="G122" s="161" t="s">
        <v>420</v>
      </c>
      <c r="H122" s="668">
        <v>2010</v>
      </c>
      <c r="I122" s="664"/>
      <c r="J122" s="671"/>
      <c r="K122" s="672" t="s">
        <v>164</v>
      </c>
      <c r="L122" s="766">
        <f>J122*$AB$10</f>
        <v>0</v>
      </c>
      <c r="M122" s="662" t="s">
        <v>198</v>
      </c>
      <c r="N122" s="666" t="e">
        <f>#REF!</f>
        <v>#REF!</v>
      </c>
      <c r="O122" s="714" t="s">
        <v>168</v>
      </c>
      <c r="P122" s="165"/>
      <c r="Q122" s="365"/>
      <c r="R122" s="259">
        <f t="shared" si="72"/>
        <v>0</v>
      </c>
      <c r="S122" s="260" t="e">
        <f>IF(R122="","",IF(R143="Y",T122,IF(R122&gt;=R135-$AA$36*R139,IF(R122&lt;=R135+$AA$36*R139,R122,""),"")))</f>
        <v>#REF!</v>
      </c>
      <c r="T122" s="259" t="e">
        <f t="shared" si="73"/>
        <v>#REF!</v>
      </c>
      <c r="U122" s="166" t="str">
        <f t="shared" si="71"/>
        <v>US$2014/kW</v>
      </c>
      <c r="W122" s="418"/>
      <c r="Y122" s="66"/>
      <c r="AO122" s="66"/>
      <c r="AR122" s="171"/>
      <c r="AT122" s="360" t="str">
        <f t="shared" si="93"/>
        <v/>
      </c>
      <c r="AU122" s="360" t="str">
        <f t="shared" si="92"/>
        <v/>
      </c>
      <c r="AW122" s="360" t="str">
        <f t="shared" si="74"/>
        <v/>
      </c>
      <c r="AX122" s="360" t="str">
        <f t="shared" si="75"/>
        <v/>
      </c>
      <c r="AZ122" s="360" t="str">
        <f t="shared" si="76"/>
        <v/>
      </c>
      <c r="BA122" s="360" t="str">
        <f t="shared" si="77"/>
        <v/>
      </c>
      <c r="BC122" s="360" t="str">
        <f t="shared" si="78"/>
        <v/>
      </c>
      <c r="BD122" s="360" t="str">
        <f t="shared" si="79"/>
        <v/>
      </c>
      <c r="BF122" s="360" t="str">
        <f t="shared" si="80"/>
        <v/>
      </c>
      <c r="BG122" s="360" t="str">
        <f t="shared" si="81"/>
        <v/>
      </c>
      <c r="BI122" s="360" t="str">
        <f t="shared" si="82"/>
        <v/>
      </c>
      <c r="BJ122" s="360" t="str">
        <f t="shared" si="83"/>
        <v/>
      </c>
      <c r="BL122" s="360" t="str">
        <f t="shared" si="84"/>
        <v/>
      </c>
      <c r="BM122" s="360" t="str">
        <f t="shared" si="85"/>
        <v/>
      </c>
      <c r="BO122" s="360" t="str">
        <f t="shared" si="86"/>
        <v/>
      </c>
      <c r="BP122" s="360" t="str">
        <f t="shared" si="87"/>
        <v/>
      </c>
      <c r="BR122" s="360" t="str">
        <f t="shared" si="88"/>
        <v/>
      </c>
      <c r="BS122" s="360" t="str">
        <f t="shared" si="89"/>
        <v/>
      </c>
      <c r="BU122" s="360">
        <f t="shared" si="90"/>
        <v>0</v>
      </c>
      <c r="BV122" s="360" t="e">
        <f t="shared" si="91"/>
        <v>#REF!</v>
      </c>
      <c r="BX122" s="66"/>
    </row>
    <row r="123" spans="1:76" s="39" customFormat="1" ht="14">
      <c r="A123" s="159">
        <v>11</v>
      </c>
      <c r="B123" s="301" t="str">
        <f t="shared" si="70"/>
        <v>World: Schmidt T. S., R. Born, and M. Schneider (2012). Assessing the costs of photovoltaic and wind power in six developing countries. Nature Climate Change 2, 548 – 553.  doi:  10.1038 / nclimate1490. - natural gas combined cycle</v>
      </c>
      <c r="C123" s="668" t="s">
        <v>431</v>
      </c>
      <c r="D123" s="668" t="s">
        <v>385</v>
      </c>
      <c r="E123" s="668" t="s">
        <v>7</v>
      </c>
      <c r="F123" s="160"/>
      <c r="G123" s="161" t="s">
        <v>419</v>
      </c>
      <c r="H123" s="668">
        <v>2012</v>
      </c>
      <c r="I123" s="664"/>
      <c r="J123" s="671"/>
      <c r="K123" s="664" t="s">
        <v>386</v>
      </c>
      <c r="L123" s="766">
        <f>$AB$8*J123*$W$10*1.285697</f>
        <v>0</v>
      </c>
      <c r="M123" s="662" t="s">
        <v>198</v>
      </c>
      <c r="N123" s="666" t="e">
        <f>#REF!</f>
        <v>#REF!</v>
      </c>
      <c r="O123" s="714" t="s">
        <v>432</v>
      </c>
      <c r="P123" s="165"/>
      <c r="Q123" s="365"/>
      <c r="R123" s="259">
        <f t="shared" si="72"/>
        <v>0</v>
      </c>
      <c r="S123" s="260" t="e">
        <f>IF(R123="","",IF(R143="Y",T123,IF(R123&gt;=R135-$AA$36*R139,IF(R123&lt;=R135+$AA$36*R139,R123,""),"")))</f>
        <v>#REF!</v>
      </c>
      <c r="T123" s="259" t="e">
        <f t="shared" si="73"/>
        <v>#REF!</v>
      </c>
      <c r="U123" s="166" t="str">
        <f t="shared" si="71"/>
        <v>US$2014/kW</v>
      </c>
      <c r="Y123" s="66"/>
      <c r="AO123" s="66"/>
      <c r="AR123" s="171"/>
      <c r="AT123" s="360">
        <f t="shared" si="93"/>
        <v>0</v>
      </c>
      <c r="AU123" s="360" t="e">
        <f t="shared" si="92"/>
        <v>#REF!</v>
      </c>
      <c r="AW123" s="360" t="str">
        <f t="shared" si="74"/>
        <v/>
      </c>
      <c r="AX123" s="360" t="str">
        <f t="shared" si="75"/>
        <v/>
      </c>
      <c r="AZ123" s="360" t="str">
        <f t="shared" si="76"/>
        <v/>
      </c>
      <c r="BA123" s="360" t="str">
        <f t="shared" si="77"/>
        <v/>
      </c>
      <c r="BC123" s="360" t="str">
        <f t="shared" si="78"/>
        <v/>
      </c>
      <c r="BD123" s="360" t="str">
        <f t="shared" si="79"/>
        <v/>
      </c>
      <c r="BF123" s="360">
        <f t="shared" si="80"/>
        <v>0</v>
      </c>
      <c r="BG123" s="360" t="e">
        <f t="shared" si="81"/>
        <v>#REF!</v>
      </c>
      <c r="BI123" s="360" t="str">
        <f t="shared" si="82"/>
        <v/>
      </c>
      <c r="BJ123" s="360" t="str">
        <f t="shared" si="83"/>
        <v/>
      </c>
      <c r="BL123" s="360" t="str">
        <f t="shared" si="84"/>
        <v/>
      </c>
      <c r="BM123" s="360" t="str">
        <f t="shared" si="85"/>
        <v/>
      </c>
      <c r="BO123" s="360" t="str">
        <f t="shared" si="86"/>
        <v/>
      </c>
      <c r="BP123" s="360" t="str">
        <f t="shared" si="87"/>
        <v/>
      </c>
      <c r="BR123" s="360" t="str">
        <f t="shared" si="88"/>
        <v/>
      </c>
      <c r="BS123" s="360" t="str">
        <f t="shared" si="89"/>
        <v/>
      </c>
      <c r="BU123" s="360" t="str">
        <f t="shared" si="90"/>
        <v/>
      </c>
      <c r="BV123" s="360" t="str">
        <f t="shared" si="91"/>
        <v/>
      </c>
      <c r="BX123" s="66"/>
    </row>
    <row r="124" spans="1:76" s="39" customFormat="1" ht="14">
      <c r="A124" s="159">
        <v>12</v>
      </c>
      <c r="B124" s="301" t="str">
        <f t="shared" si="70"/>
        <v>World: Schmidt T. S., R. Born, and M. Schneider (2012). Assessing the costs of photovoltaic and wind power in six developing countries. Nature Climate Change 2, 548 – 553.  doi:  10.1038 / nclimate1490. - sub critical hard coal</v>
      </c>
      <c r="C124" s="668" t="s">
        <v>433</v>
      </c>
      <c r="D124" s="668" t="s">
        <v>385</v>
      </c>
      <c r="E124" s="668" t="s">
        <v>7</v>
      </c>
      <c r="F124" s="668"/>
      <c r="G124" s="161" t="s">
        <v>419</v>
      </c>
      <c r="H124" s="668">
        <v>2012</v>
      </c>
      <c r="I124" s="664"/>
      <c r="J124" s="671"/>
      <c r="K124" s="672" t="s">
        <v>386</v>
      </c>
      <c r="L124" s="766">
        <f>$AB$8*J124*$W$10*1.285697</f>
        <v>0</v>
      </c>
      <c r="M124" s="662" t="s">
        <v>198</v>
      </c>
      <c r="N124" s="666" t="e">
        <f>#REF!</f>
        <v>#REF!</v>
      </c>
      <c r="O124" s="714" t="s">
        <v>432</v>
      </c>
      <c r="P124" s="165"/>
      <c r="Q124" s="365"/>
      <c r="R124" s="259">
        <f t="shared" si="72"/>
        <v>0</v>
      </c>
      <c r="S124" s="260" t="e">
        <f>IF(R124="","",IF(R143="Y",T124,IF(R124&gt;=R135-$AA$36*R139,IF(R124&lt;=R135+$AA$36*R139,R124,""),"")))</f>
        <v>#REF!</v>
      </c>
      <c r="T124" s="259" t="e">
        <f t="shared" si="73"/>
        <v>#REF!</v>
      </c>
      <c r="U124" s="166" t="str">
        <f t="shared" si="71"/>
        <v>US$2014/kW</v>
      </c>
      <c r="Y124" s="66"/>
      <c r="AO124" s="66"/>
      <c r="AR124" s="171"/>
      <c r="AT124" s="360">
        <f t="shared" si="93"/>
        <v>0</v>
      </c>
      <c r="AU124" s="360" t="e">
        <f t="shared" si="92"/>
        <v>#REF!</v>
      </c>
      <c r="AW124" s="360" t="str">
        <f t="shared" si="74"/>
        <v/>
      </c>
      <c r="AX124" s="360" t="str">
        <f t="shared" si="75"/>
        <v/>
      </c>
      <c r="AZ124" s="360" t="str">
        <f t="shared" si="76"/>
        <v/>
      </c>
      <c r="BA124" s="360" t="str">
        <f t="shared" si="77"/>
        <v/>
      </c>
      <c r="BC124" s="360" t="str">
        <f t="shared" si="78"/>
        <v/>
      </c>
      <c r="BD124" s="360" t="str">
        <f t="shared" si="79"/>
        <v/>
      </c>
      <c r="BF124" s="360" t="str">
        <f t="shared" si="80"/>
        <v/>
      </c>
      <c r="BG124" s="360" t="str">
        <f t="shared" si="81"/>
        <v/>
      </c>
      <c r="BI124" s="360" t="str">
        <f t="shared" si="82"/>
        <v/>
      </c>
      <c r="BJ124" s="360" t="str">
        <f t="shared" si="83"/>
        <v/>
      </c>
      <c r="BL124" s="360" t="str">
        <f t="shared" si="84"/>
        <v/>
      </c>
      <c r="BM124" s="360" t="str">
        <f t="shared" si="85"/>
        <v/>
      </c>
      <c r="BO124" s="360" t="str">
        <f t="shared" si="86"/>
        <v/>
      </c>
      <c r="BP124" s="360" t="str">
        <f t="shared" si="87"/>
        <v/>
      </c>
      <c r="BR124" s="360" t="str">
        <f t="shared" si="88"/>
        <v/>
      </c>
      <c r="BS124" s="360" t="str">
        <f t="shared" si="89"/>
        <v/>
      </c>
      <c r="BU124" s="360" t="str">
        <f t="shared" si="90"/>
        <v/>
      </c>
      <c r="BV124" s="360" t="str">
        <f t="shared" si="91"/>
        <v/>
      </c>
      <c r="BX124" s="66"/>
    </row>
    <row r="125" spans="1:76" s="39" customFormat="1" ht="14">
      <c r="A125" s="159">
        <v>13</v>
      </c>
      <c r="B125" s="301"/>
      <c r="C125" s="160" t="s">
        <v>434</v>
      </c>
      <c r="D125" s="668" t="s">
        <v>385</v>
      </c>
      <c r="E125" s="668" t="s">
        <v>7</v>
      </c>
      <c r="F125" s="668"/>
      <c r="G125" s="161" t="s">
        <v>419</v>
      </c>
      <c r="H125" s="668">
        <v>2012</v>
      </c>
      <c r="I125" s="664"/>
      <c r="J125" s="671"/>
      <c r="K125" s="672" t="s">
        <v>386</v>
      </c>
      <c r="L125" s="766">
        <f>$AB$8*J125*$W$10*1.285697</f>
        <v>0</v>
      </c>
      <c r="M125" s="662" t="s">
        <v>198</v>
      </c>
      <c r="N125" s="666" t="e">
        <f>#REF!</f>
        <v>#REF!</v>
      </c>
      <c r="O125" s="714" t="s">
        <v>432</v>
      </c>
      <c r="P125" s="165"/>
      <c r="Q125" s="691"/>
      <c r="R125" s="259">
        <f t="shared" si="72"/>
        <v>0</v>
      </c>
      <c r="S125" s="260" t="e">
        <f>IF(R125="","",IF(R143="Y",T125,IF(R125&gt;=R135-$AA$36*R139,IF(R125&lt;=R135+$AA$36*R139,R125,""),"")))</f>
        <v>#REF!</v>
      </c>
      <c r="T125" s="259" t="e">
        <f>IF(Q125="Y","",IF(AND(L125="",J125=""),"",IF(L125="",J125*N125,L125*N125)))</f>
        <v>#REF!</v>
      </c>
      <c r="U125" s="166" t="str">
        <f t="shared" si="71"/>
        <v>US$2014/kW</v>
      </c>
      <c r="Y125" s="66"/>
      <c r="AO125" s="66"/>
      <c r="AR125" s="171"/>
      <c r="AT125" s="360"/>
      <c r="AU125" s="360"/>
      <c r="AW125" s="360"/>
      <c r="AX125" s="360"/>
      <c r="AZ125" s="360"/>
      <c r="BA125" s="360"/>
      <c r="BC125" s="360"/>
      <c r="BD125" s="360"/>
      <c r="BF125" s="360"/>
      <c r="BG125" s="360"/>
      <c r="BI125" s="360"/>
      <c r="BJ125" s="360"/>
      <c r="BL125" s="360"/>
      <c r="BM125" s="360"/>
      <c r="BO125" s="360"/>
      <c r="BP125" s="360"/>
      <c r="BR125" s="360"/>
      <c r="BS125" s="360"/>
      <c r="BU125" s="360"/>
      <c r="BV125" s="360"/>
      <c r="BX125" s="66"/>
    </row>
    <row r="126" spans="1:76" s="39" customFormat="1" ht="14">
      <c r="A126" s="159">
        <v>14</v>
      </c>
      <c r="B126" s="301"/>
      <c r="C126" s="668" t="s">
        <v>415</v>
      </c>
      <c r="D126" s="668" t="s">
        <v>385</v>
      </c>
      <c r="E126" s="668" t="s">
        <v>7</v>
      </c>
      <c r="F126" s="668"/>
      <c r="G126" s="161" t="s">
        <v>419</v>
      </c>
      <c r="H126" s="668">
        <v>2012</v>
      </c>
      <c r="I126" s="664"/>
      <c r="J126" s="671"/>
      <c r="K126" s="672" t="s">
        <v>386</v>
      </c>
      <c r="L126" s="766">
        <f>$AB$8*J126*$W$10*1.285697</f>
        <v>0</v>
      </c>
      <c r="M126" s="662" t="s">
        <v>198</v>
      </c>
      <c r="N126" s="666" t="e">
        <f>#REF!</f>
        <v>#REF!</v>
      </c>
      <c r="O126" s="714" t="s">
        <v>432</v>
      </c>
      <c r="P126" s="165"/>
      <c r="Q126" s="691"/>
      <c r="R126" s="259">
        <f t="shared" si="72"/>
        <v>0</v>
      </c>
      <c r="S126" s="260" t="e">
        <f>IF(R126="","",IF(R143="Y",T126,IF(R126&gt;=R135-$AA$36*R139,IF(R126&lt;=R135+$AA$36*R139,R126,""),"")))</f>
        <v>#REF!</v>
      </c>
      <c r="T126" s="259" t="e">
        <f t="shared" si="73"/>
        <v>#REF!</v>
      </c>
      <c r="U126" s="166" t="str">
        <f t="shared" si="71"/>
        <v>US$2014/kW</v>
      </c>
      <c r="Y126" s="66"/>
      <c r="AO126" s="66"/>
      <c r="AR126" s="171"/>
      <c r="AT126" s="360"/>
      <c r="AU126" s="360"/>
      <c r="AW126" s="360"/>
      <c r="AX126" s="360"/>
      <c r="AZ126" s="360"/>
      <c r="BA126" s="360"/>
      <c r="BC126" s="360"/>
      <c r="BD126" s="360"/>
      <c r="BF126" s="360"/>
      <c r="BG126" s="360"/>
      <c r="BI126" s="360"/>
      <c r="BJ126" s="360"/>
      <c r="BL126" s="360"/>
      <c r="BM126" s="360"/>
      <c r="BO126" s="360"/>
      <c r="BP126" s="360"/>
      <c r="BR126" s="360"/>
      <c r="BS126" s="360"/>
      <c r="BU126" s="360"/>
      <c r="BV126" s="360"/>
      <c r="BX126" s="66"/>
    </row>
    <row r="127" spans="1:76" s="39" customFormat="1" ht="14">
      <c r="A127" s="159">
        <v>15</v>
      </c>
      <c r="B127" s="301" t="str">
        <f t="shared" si="70"/>
        <v>World : OECD/NEA 2015 -  Combined Cycle natural gas (Minimum)</v>
      </c>
      <c r="C127" s="668" t="s">
        <v>387</v>
      </c>
      <c r="D127" s="668" t="s">
        <v>388</v>
      </c>
      <c r="E127" s="668" t="s">
        <v>230</v>
      </c>
      <c r="F127" s="668"/>
      <c r="G127" s="161" t="s">
        <v>420</v>
      </c>
      <c r="H127" s="668">
        <v>2015</v>
      </c>
      <c r="I127" s="664"/>
      <c r="J127" s="671"/>
      <c r="K127" s="672" t="s">
        <v>389</v>
      </c>
      <c r="L127" s="766">
        <f>J127*$AB$5</f>
        <v>0</v>
      </c>
      <c r="M127" s="662" t="s">
        <v>198</v>
      </c>
      <c r="N127" s="666" t="e">
        <f>#REF!</f>
        <v>#REF!</v>
      </c>
      <c r="O127" s="714" t="s">
        <v>168</v>
      </c>
      <c r="P127" s="165"/>
      <c r="Q127" s="365"/>
      <c r="R127" s="259">
        <f t="shared" si="72"/>
        <v>0</v>
      </c>
      <c r="S127" s="260" t="e">
        <f>IF(R127="","",IF(R143="Y",T127,IF(R127&gt;=R135-$AA$36*R139,IF(R127&lt;=R135+$AA$36*R139,R127,""),"")))</f>
        <v>#REF!</v>
      </c>
      <c r="T127" s="259" t="e">
        <f t="shared" si="73"/>
        <v>#REF!</v>
      </c>
      <c r="U127" s="166" t="str">
        <f t="shared" si="71"/>
        <v>US$2014/kW</v>
      </c>
      <c r="Y127" s="66"/>
      <c r="AO127" s="66"/>
      <c r="AR127" s="171"/>
      <c r="AT127" s="360" t="str">
        <f t="shared" si="93"/>
        <v/>
      </c>
      <c r="AU127" s="360" t="str">
        <f t="shared" si="92"/>
        <v/>
      </c>
      <c r="AW127" s="360" t="str">
        <f>IF($E124=$AW$112,R124,"")</f>
        <v/>
      </c>
      <c r="AX127" s="360" t="str">
        <f>IF($E124=$AW$112,S124,"")</f>
        <v/>
      </c>
      <c r="AZ127" s="360" t="str">
        <f>IF($E124=$AZ$112,R124,"")</f>
        <v/>
      </c>
      <c r="BA127" s="360" t="str">
        <f>IF($E124=$AZ$112,S124,"")</f>
        <v/>
      </c>
      <c r="BC127" s="360" t="str">
        <f>IF($E124=$BC$112,R124,"")</f>
        <v/>
      </c>
      <c r="BD127" s="360" t="str">
        <f>IF($E124=$BC$112,S124,"")</f>
        <v/>
      </c>
      <c r="BF127" s="360" t="str">
        <f>IF($E124=$BF$112,R124,"")</f>
        <v/>
      </c>
      <c r="BG127" s="360" t="str">
        <f>IF($E124=$BF$112,S124,"")</f>
        <v/>
      </c>
      <c r="BI127" s="360" t="str">
        <f>IF($E124=$BI$112,R124,"")</f>
        <v/>
      </c>
      <c r="BJ127" s="360" t="str">
        <f>IF($E124=$BI$112,S124,"")</f>
        <v/>
      </c>
      <c r="BL127" s="360" t="str">
        <f>IF($E124=$BL$112,R124,"")</f>
        <v/>
      </c>
      <c r="BM127" s="360" t="str">
        <f>IF($E124=$BL$112,S124,"")</f>
        <v/>
      </c>
      <c r="BO127" s="360" t="str">
        <f>IF($E124=$BO$112,R124,"")</f>
        <v/>
      </c>
      <c r="BP127" s="360" t="str">
        <f>IF($E124=$BO$112,S124,"")</f>
        <v/>
      </c>
      <c r="BR127" s="360" t="str">
        <f>IF($E124=$BR$112,R124,"")</f>
        <v/>
      </c>
      <c r="BS127" s="360" t="str">
        <f>IF($E124=$BR$112,S124,"")</f>
        <v/>
      </c>
      <c r="BU127" s="360" t="str">
        <f>IF($E124=$BU$112,R124,"")</f>
        <v/>
      </c>
      <c r="BV127" s="360" t="str">
        <f>IF($E124=$BU$112,S124,"")</f>
        <v/>
      </c>
      <c r="BX127" s="66"/>
    </row>
    <row r="128" spans="1:76" s="39" customFormat="1" ht="14">
      <c r="A128" s="159">
        <v>16</v>
      </c>
      <c r="B128" s="301" t="str">
        <f t="shared" si="70"/>
        <v>World: OECD/NEA 2015 - Combined Cycle natural gas (Maximum)</v>
      </c>
      <c r="C128" s="668" t="s">
        <v>390</v>
      </c>
      <c r="D128" s="668" t="s">
        <v>388</v>
      </c>
      <c r="E128" s="668" t="s">
        <v>7</v>
      </c>
      <c r="F128" s="160"/>
      <c r="G128" s="161" t="s">
        <v>420</v>
      </c>
      <c r="H128" s="668">
        <v>2015</v>
      </c>
      <c r="I128" s="664"/>
      <c r="J128" s="671"/>
      <c r="K128" s="664" t="s">
        <v>389</v>
      </c>
      <c r="L128" s="766">
        <f>J128*$AB$5</f>
        <v>0</v>
      </c>
      <c r="M128" s="662" t="s">
        <v>198</v>
      </c>
      <c r="N128" s="666" t="e">
        <f>#REF!</f>
        <v>#REF!</v>
      </c>
      <c r="O128" s="714" t="s">
        <v>168</v>
      </c>
      <c r="P128" s="165"/>
      <c r="Q128" s="365"/>
      <c r="R128" s="259">
        <f t="shared" si="72"/>
        <v>0</v>
      </c>
      <c r="S128" s="260" t="e">
        <f>IF(R128="","",IF(R143="Y",T128,IF(R128&gt;=R135-$AA$36*R139,IF(R128&lt;=R135+$AA$36*R139,R128,""),"")))</f>
        <v>#REF!</v>
      </c>
      <c r="T128" s="259" t="e">
        <f t="shared" si="73"/>
        <v>#REF!</v>
      </c>
      <c r="U128" s="166" t="str">
        <f t="shared" si="71"/>
        <v>US$2014/kW</v>
      </c>
      <c r="Y128" s="66"/>
      <c r="AO128" s="66"/>
      <c r="AR128" s="171"/>
      <c r="AT128" s="360">
        <f t="shared" si="93"/>
        <v>0</v>
      </c>
      <c r="AU128" s="360" t="e">
        <f t="shared" si="92"/>
        <v>#REF!</v>
      </c>
      <c r="AW128" s="360" t="str">
        <f t="shared" si="74"/>
        <v/>
      </c>
      <c r="AX128" s="360" t="str">
        <f t="shared" si="75"/>
        <v/>
      </c>
      <c r="AZ128" s="360" t="str">
        <f t="shared" si="76"/>
        <v/>
      </c>
      <c r="BA128" s="360" t="str">
        <f t="shared" si="77"/>
        <v/>
      </c>
      <c r="BC128" s="360" t="str">
        <f t="shared" si="78"/>
        <v/>
      </c>
      <c r="BD128" s="360" t="str">
        <f t="shared" si="79"/>
        <v/>
      </c>
      <c r="BF128" s="360" t="str">
        <f t="shared" si="80"/>
        <v/>
      </c>
      <c r="BG128" s="360" t="str">
        <f t="shared" si="81"/>
        <v/>
      </c>
      <c r="BI128" s="360" t="str">
        <f t="shared" si="82"/>
        <v/>
      </c>
      <c r="BJ128" s="360" t="str">
        <f t="shared" si="83"/>
        <v/>
      </c>
      <c r="BL128" s="360" t="str">
        <f t="shared" si="84"/>
        <v/>
      </c>
      <c r="BM128" s="360" t="str">
        <f t="shared" si="85"/>
        <v/>
      </c>
      <c r="BO128" s="360" t="str">
        <f t="shared" si="86"/>
        <v/>
      </c>
      <c r="BP128" s="360" t="str">
        <f t="shared" si="87"/>
        <v/>
      </c>
      <c r="BR128" s="360" t="str">
        <f t="shared" si="88"/>
        <v/>
      </c>
      <c r="BS128" s="360" t="str">
        <f t="shared" si="89"/>
        <v/>
      </c>
      <c r="BU128" s="360" t="str">
        <f t="shared" si="90"/>
        <v/>
      </c>
      <c r="BV128" s="360" t="str">
        <f t="shared" si="91"/>
        <v/>
      </c>
      <c r="BX128" s="66"/>
    </row>
    <row r="129" spans="1:76" s="39" customFormat="1" ht="14">
      <c r="A129" s="159">
        <v>17</v>
      </c>
      <c r="B129" s="301" t="str">
        <f t="shared" si="70"/>
        <v>World: OECD/NEA 2015 - Pulverised Coal fired technology (minimum)</v>
      </c>
      <c r="C129" s="160" t="s">
        <v>391</v>
      </c>
      <c r="D129" s="668" t="s">
        <v>388</v>
      </c>
      <c r="E129" s="668" t="s">
        <v>7</v>
      </c>
      <c r="F129" s="668"/>
      <c r="G129" s="161" t="s">
        <v>420</v>
      </c>
      <c r="H129" s="668">
        <v>2015</v>
      </c>
      <c r="I129" s="664"/>
      <c r="J129" s="671"/>
      <c r="K129" s="672" t="s">
        <v>389</v>
      </c>
      <c r="L129" s="766">
        <f>J129*$AB$5</f>
        <v>0</v>
      </c>
      <c r="M129" s="662" t="s">
        <v>198</v>
      </c>
      <c r="N129" s="666" t="e">
        <f>#REF!</f>
        <v>#REF!</v>
      </c>
      <c r="O129" s="714" t="s">
        <v>168</v>
      </c>
      <c r="P129" s="165"/>
      <c r="Q129" s="365"/>
      <c r="R129" s="259">
        <f t="shared" si="72"/>
        <v>0</v>
      </c>
      <c r="S129" s="260" t="e">
        <f>IF(R129="","",IF(R143="Y",T129,IF(R129&gt;=R135-$AA$36*R139,IF(R129&lt;=R135+$AA$36*R139,R129,""),"")))</f>
        <v>#REF!</v>
      </c>
      <c r="T129" s="259" t="e">
        <f t="shared" si="73"/>
        <v>#REF!</v>
      </c>
      <c r="U129" s="166" t="str">
        <f t="shared" si="71"/>
        <v>US$2014/kW</v>
      </c>
      <c r="Y129" s="66"/>
      <c r="AO129" s="66"/>
      <c r="AR129" s="171"/>
      <c r="AT129" s="360">
        <f t="shared" si="93"/>
        <v>0</v>
      </c>
      <c r="AU129" s="360" t="e">
        <f t="shared" si="92"/>
        <v>#REF!</v>
      </c>
      <c r="AW129" s="360" t="str">
        <f t="shared" si="74"/>
        <v/>
      </c>
      <c r="AX129" s="360" t="str">
        <f t="shared" si="75"/>
        <v/>
      </c>
      <c r="AZ129" s="360" t="str">
        <f t="shared" si="76"/>
        <v/>
      </c>
      <c r="BA129" s="360" t="str">
        <f t="shared" si="77"/>
        <v/>
      </c>
      <c r="BC129" s="360" t="str">
        <f t="shared" si="78"/>
        <v/>
      </c>
      <c r="BD129" s="360" t="str">
        <f t="shared" si="79"/>
        <v/>
      </c>
      <c r="BF129" s="360" t="str">
        <f t="shared" si="80"/>
        <v/>
      </c>
      <c r="BG129" s="360" t="str">
        <f t="shared" si="81"/>
        <v/>
      </c>
      <c r="BI129" s="360" t="str">
        <f t="shared" si="82"/>
        <v/>
      </c>
      <c r="BJ129" s="360" t="str">
        <f t="shared" si="83"/>
        <v/>
      </c>
      <c r="BL129" s="360" t="str">
        <f t="shared" si="84"/>
        <v/>
      </c>
      <c r="BM129" s="360" t="str">
        <f t="shared" si="85"/>
        <v/>
      </c>
      <c r="BO129" s="360" t="str">
        <f t="shared" si="86"/>
        <v/>
      </c>
      <c r="BP129" s="360" t="str">
        <f t="shared" si="87"/>
        <v/>
      </c>
      <c r="BR129" s="360" t="str">
        <f t="shared" si="88"/>
        <v/>
      </c>
      <c r="BS129" s="360" t="str">
        <f t="shared" si="89"/>
        <v/>
      </c>
      <c r="BU129" s="360" t="str">
        <f t="shared" si="90"/>
        <v/>
      </c>
      <c r="BV129" s="360" t="str">
        <f t="shared" si="91"/>
        <v/>
      </c>
      <c r="BX129" s="66"/>
    </row>
    <row r="130" spans="1:76" s="39" customFormat="1" ht="14">
      <c r="A130" s="159">
        <v>18</v>
      </c>
      <c r="B130" s="301" t="str">
        <f t="shared" si="70"/>
        <v>World: OECD/NEA 2015 - Pulverised Coal fired technology (Maximum)</v>
      </c>
      <c r="C130" s="668" t="s">
        <v>392</v>
      </c>
      <c r="D130" s="668" t="s">
        <v>388</v>
      </c>
      <c r="E130" s="668" t="s">
        <v>7</v>
      </c>
      <c r="F130" s="668"/>
      <c r="G130" s="161" t="s">
        <v>420</v>
      </c>
      <c r="H130" s="668">
        <v>2015</v>
      </c>
      <c r="I130" s="664"/>
      <c r="J130" s="671"/>
      <c r="K130" s="672" t="s">
        <v>389</v>
      </c>
      <c r="L130" s="766">
        <f>J130*$AB$5</f>
        <v>0</v>
      </c>
      <c r="M130" s="662" t="s">
        <v>198</v>
      </c>
      <c r="N130" s="666" t="e">
        <f>#REF!</f>
        <v>#REF!</v>
      </c>
      <c r="O130" s="714" t="s">
        <v>168</v>
      </c>
      <c r="P130" s="165"/>
      <c r="Q130" s="365"/>
      <c r="R130" s="259">
        <f t="shared" si="72"/>
        <v>0</v>
      </c>
      <c r="S130" s="260" t="e">
        <f>IF(R130="","",IF(R143="Y",T130,IF(R130&gt;=R135-$AA$36*R139,IF(R130&lt;=R135+$AA$36*R139,R130,""),"")))</f>
        <v>#REF!</v>
      </c>
      <c r="T130" s="259" t="e">
        <f t="shared" si="73"/>
        <v>#REF!</v>
      </c>
      <c r="U130" s="166" t="str">
        <f t="shared" si="71"/>
        <v>US$2014/kW</v>
      </c>
      <c r="Y130" s="66"/>
      <c r="AO130" s="66"/>
      <c r="AR130" s="171"/>
      <c r="AT130" s="360">
        <f t="shared" si="93"/>
        <v>0</v>
      </c>
      <c r="AU130" s="360" t="e">
        <f t="shared" si="92"/>
        <v>#REF!</v>
      </c>
      <c r="AW130" s="360" t="str">
        <f t="shared" si="74"/>
        <v/>
      </c>
      <c r="AX130" s="360" t="str">
        <f t="shared" si="75"/>
        <v/>
      </c>
      <c r="AZ130" s="360" t="str">
        <f t="shared" si="76"/>
        <v/>
      </c>
      <c r="BA130" s="360" t="str">
        <f t="shared" si="77"/>
        <v/>
      </c>
      <c r="BC130" s="360" t="str">
        <f t="shared" si="78"/>
        <v/>
      </c>
      <c r="BD130" s="360" t="str">
        <f t="shared" si="79"/>
        <v/>
      </c>
      <c r="BF130" s="360" t="str">
        <f t="shared" si="80"/>
        <v/>
      </c>
      <c r="BG130" s="360" t="str">
        <f t="shared" si="81"/>
        <v/>
      </c>
      <c r="BI130" s="360" t="str">
        <f t="shared" si="82"/>
        <v/>
      </c>
      <c r="BJ130" s="360" t="str">
        <f t="shared" si="83"/>
        <v/>
      </c>
      <c r="BL130" s="360" t="str">
        <f t="shared" si="84"/>
        <v/>
      </c>
      <c r="BM130" s="360" t="str">
        <f t="shared" si="85"/>
        <v/>
      </c>
      <c r="BO130" s="360" t="str">
        <f t="shared" si="86"/>
        <v/>
      </c>
      <c r="BP130" s="360" t="str">
        <f t="shared" si="87"/>
        <v/>
      </c>
      <c r="BR130" s="360" t="str">
        <f t="shared" si="88"/>
        <v/>
      </c>
      <c r="BS130" s="360" t="str">
        <f t="shared" si="89"/>
        <v/>
      </c>
      <c r="BU130" s="360" t="str">
        <f t="shared" si="90"/>
        <v/>
      </c>
      <c r="BV130" s="360" t="str">
        <f t="shared" si="91"/>
        <v/>
      </c>
      <c r="BX130" s="66"/>
    </row>
    <row r="131" spans="1:76" s="39" customFormat="1" ht="14">
      <c r="A131" s="159">
        <v>19</v>
      </c>
      <c r="B131" s="301" t="str">
        <f t="shared" si="70"/>
        <v>USA: US EIA (2013) Conventional Natural gas Combined Cycle</v>
      </c>
      <c r="C131" s="668" t="s">
        <v>393</v>
      </c>
      <c r="D131" s="668" t="s">
        <v>394</v>
      </c>
      <c r="E131" s="668" t="s">
        <v>34</v>
      </c>
      <c r="F131" s="668"/>
      <c r="G131" s="161" t="s">
        <v>420</v>
      </c>
      <c r="H131" s="668">
        <v>2012</v>
      </c>
      <c r="I131" s="664"/>
      <c r="J131" s="671"/>
      <c r="K131" s="672" t="s">
        <v>341</v>
      </c>
      <c r="L131" s="766">
        <f>J131*$AB$8</f>
        <v>0</v>
      </c>
      <c r="M131" s="662" t="s">
        <v>198</v>
      </c>
      <c r="N131" s="666" t="e">
        <f>#REF!</f>
        <v>#REF!</v>
      </c>
      <c r="O131" s="714" t="s">
        <v>168</v>
      </c>
      <c r="P131" s="165"/>
      <c r="Q131" s="365"/>
      <c r="R131" s="259">
        <f t="shared" si="72"/>
        <v>0</v>
      </c>
      <c r="S131" s="260" t="e">
        <f>IF(R131="","",IF(R143="Y",T131,IF(R131&gt;=R135-$AA$36*R139,IF(R131&lt;=R135+$AA$36*R139,R131,""),"")))</f>
        <v>#REF!</v>
      </c>
      <c r="T131" s="259" t="e">
        <f t="shared" si="73"/>
        <v>#REF!</v>
      </c>
      <c r="U131" s="166" t="str">
        <f t="shared" si="71"/>
        <v>US$2014/kW</v>
      </c>
      <c r="Y131" s="66"/>
      <c r="AO131" s="66"/>
      <c r="AR131" s="171"/>
      <c r="AT131" s="360" t="str">
        <f t="shared" si="93"/>
        <v/>
      </c>
      <c r="AU131" s="360" t="str">
        <f t="shared" si="92"/>
        <v/>
      </c>
      <c r="AW131" s="360" t="str">
        <f t="shared" si="74"/>
        <v/>
      </c>
      <c r="AX131" s="360" t="str">
        <f t="shared" si="75"/>
        <v/>
      </c>
      <c r="AZ131" s="360" t="str">
        <f t="shared" si="76"/>
        <v/>
      </c>
      <c r="BA131" s="360" t="str">
        <f t="shared" si="77"/>
        <v/>
      </c>
      <c r="BC131" s="360" t="str">
        <f t="shared" si="78"/>
        <v/>
      </c>
      <c r="BD131" s="360" t="str">
        <f t="shared" si="79"/>
        <v/>
      </c>
      <c r="BF131" s="360" t="str">
        <f t="shared" si="80"/>
        <v/>
      </c>
      <c r="BG131" s="360" t="str">
        <f t="shared" si="81"/>
        <v/>
      </c>
      <c r="BI131" s="360" t="str">
        <f t="shared" si="82"/>
        <v/>
      </c>
      <c r="BJ131" s="360" t="str">
        <f t="shared" si="83"/>
        <v/>
      </c>
      <c r="BL131" s="360" t="str">
        <f t="shared" si="84"/>
        <v/>
      </c>
      <c r="BM131" s="360" t="str">
        <f t="shared" si="85"/>
        <v/>
      </c>
      <c r="BO131" s="360" t="str">
        <f t="shared" si="86"/>
        <v/>
      </c>
      <c r="BP131" s="360" t="str">
        <f t="shared" si="87"/>
        <v/>
      </c>
      <c r="BR131" s="360" t="str">
        <f t="shared" si="88"/>
        <v/>
      </c>
      <c r="BS131" s="360" t="str">
        <f t="shared" si="89"/>
        <v/>
      </c>
      <c r="BU131" s="360" t="str">
        <f t="shared" si="90"/>
        <v/>
      </c>
      <c r="BV131" s="360" t="str">
        <f t="shared" si="91"/>
        <v/>
      </c>
      <c r="BX131" s="66"/>
    </row>
    <row r="132" spans="1:76" s="39" customFormat="1" ht="14">
      <c r="A132" s="159">
        <v>20</v>
      </c>
      <c r="B132" s="301" t="str">
        <f t="shared" si="70"/>
        <v>USA: US EIA (2013) Coal Dual Unit IGCC</v>
      </c>
      <c r="C132" s="668" t="s">
        <v>395</v>
      </c>
      <c r="D132" s="668" t="s">
        <v>394</v>
      </c>
      <c r="E132" s="668" t="s">
        <v>34</v>
      </c>
      <c r="F132" s="668"/>
      <c r="G132" s="161" t="s">
        <v>420</v>
      </c>
      <c r="H132" s="668">
        <v>2012</v>
      </c>
      <c r="I132" s="664"/>
      <c r="J132" s="671"/>
      <c r="K132" s="672" t="s">
        <v>341</v>
      </c>
      <c r="L132" s="766">
        <f>J132*$AB$8</f>
        <v>0</v>
      </c>
      <c r="M132" s="662" t="s">
        <v>198</v>
      </c>
      <c r="N132" s="666" t="e">
        <f>#REF!</f>
        <v>#REF!</v>
      </c>
      <c r="O132" s="714" t="s">
        <v>168</v>
      </c>
      <c r="P132" s="165"/>
      <c r="Q132" s="365"/>
      <c r="R132" s="259">
        <f t="shared" si="72"/>
        <v>0</v>
      </c>
      <c r="S132" s="260" t="e">
        <f>IF(R132="","",IF(R143="Y",T132,IF(R132&gt;=R135-$AA$36*R139,IF(R132&lt;=R135+$AA$36*R139,R132,""),"")))</f>
        <v>#REF!</v>
      </c>
      <c r="T132" s="259" t="e">
        <f t="shared" si="73"/>
        <v>#REF!</v>
      </c>
      <c r="U132" s="166" t="str">
        <f t="shared" si="71"/>
        <v>US$2014/kW</v>
      </c>
      <c r="Y132" s="66"/>
      <c r="AO132" s="66"/>
      <c r="AR132" s="171"/>
      <c r="AT132" s="360" t="str">
        <f t="shared" si="93"/>
        <v/>
      </c>
      <c r="AU132" s="360" t="str">
        <f t="shared" si="92"/>
        <v/>
      </c>
      <c r="AW132" s="360" t="str">
        <f t="shared" si="74"/>
        <v/>
      </c>
      <c r="AX132" s="360" t="str">
        <f t="shared" si="75"/>
        <v/>
      </c>
      <c r="AZ132" s="360" t="str">
        <f t="shared" si="76"/>
        <v/>
      </c>
      <c r="BA132" s="360" t="str">
        <f t="shared" si="77"/>
        <v/>
      </c>
      <c r="BC132" s="360" t="str">
        <f t="shared" si="78"/>
        <v/>
      </c>
      <c r="BD132" s="360" t="str">
        <f t="shared" si="79"/>
        <v/>
      </c>
      <c r="BF132" s="360" t="str">
        <f t="shared" si="80"/>
        <v/>
      </c>
      <c r="BG132" s="360" t="str">
        <f t="shared" si="81"/>
        <v/>
      </c>
      <c r="BI132" s="360" t="str">
        <f t="shared" si="82"/>
        <v/>
      </c>
      <c r="BJ132" s="360" t="str">
        <f t="shared" si="83"/>
        <v/>
      </c>
      <c r="BL132" s="360" t="str">
        <f t="shared" si="84"/>
        <v/>
      </c>
      <c r="BM132" s="360" t="str">
        <f t="shared" si="85"/>
        <v/>
      </c>
      <c r="BO132" s="360" t="str">
        <f t="shared" si="86"/>
        <v/>
      </c>
      <c r="BP132" s="360" t="str">
        <f t="shared" si="87"/>
        <v/>
      </c>
      <c r="BR132" s="360" t="str">
        <f t="shared" si="88"/>
        <v/>
      </c>
      <c r="BS132" s="360" t="str">
        <f t="shared" si="89"/>
        <v/>
      </c>
      <c r="BU132" s="360">
        <f t="shared" si="90"/>
        <v>0</v>
      </c>
      <c r="BV132" s="360" t="e">
        <f t="shared" si="91"/>
        <v>#REF!</v>
      </c>
      <c r="BX132" s="66"/>
    </row>
    <row r="133" spans="1:76" s="39" customFormat="1" ht="14">
      <c r="A133" s="159">
        <v>21</v>
      </c>
      <c r="B133" s="301" t="str">
        <f t="shared" si="70"/>
        <v>EU: EnergyNet.DK - advanced pulverized coal fired powerplant</v>
      </c>
      <c r="C133" s="160" t="s">
        <v>435</v>
      </c>
      <c r="D133" s="668" t="s">
        <v>396</v>
      </c>
      <c r="E133" s="668" t="s">
        <v>6</v>
      </c>
      <c r="F133" s="160" t="s">
        <v>45</v>
      </c>
      <c r="G133" s="161" t="s">
        <v>420</v>
      </c>
      <c r="H133" s="668">
        <v>2012</v>
      </c>
      <c r="I133" s="664"/>
      <c r="J133" s="671"/>
      <c r="K133" s="672" t="s">
        <v>436</v>
      </c>
      <c r="L133" s="766">
        <f>J133*$AB$9*1.392707</f>
        <v>0</v>
      </c>
      <c r="M133" s="662" t="s">
        <v>198</v>
      </c>
      <c r="N133" s="666" t="e">
        <f>#REF!</f>
        <v>#REF!</v>
      </c>
      <c r="O133" s="714" t="s">
        <v>437</v>
      </c>
      <c r="P133" s="165"/>
      <c r="Q133" s="365"/>
      <c r="R133" s="259">
        <f t="shared" si="72"/>
        <v>0</v>
      </c>
      <c r="S133" s="260" t="e">
        <f>IF(R133="","",IF(R143="Y",T133,IF(R133&gt;=R135-$AA$36*R139,IF(R133&lt;=R135+$AA$36*R139,R133,""),"")))</f>
        <v>#REF!</v>
      </c>
      <c r="T133" s="259" t="e">
        <f t="shared" si="73"/>
        <v>#REF!</v>
      </c>
      <c r="U133" s="166" t="str">
        <f t="shared" si="71"/>
        <v>US$2014/kW</v>
      </c>
      <c r="Y133" s="66"/>
      <c r="AO133" s="66"/>
      <c r="AR133" s="171"/>
      <c r="AT133" s="360" t="str">
        <f t="shared" si="93"/>
        <v/>
      </c>
      <c r="AU133" s="360" t="str">
        <f t="shared" si="92"/>
        <v/>
      </c>
      <c r="AW133" s="360" t="str">
        <f t="shared" si="74"/>
        <v/>
      </c>
      <c r="AX133" s="360" t="str">
        <f t="shared" si="75"/>
        <v/>
      </c>
      <c r="AZ133" s="360" t="str">
        <f t="shared" si="76"/>
        <v/>
      </c>
      <c r="BA133" s="360" t="str">
        <f t="shared" si="77"/>
        <v/>
      </c>
      <c r="BC133" s="360" t="str">
        <f t="shared" si="78"/>
        <v/>
      </c>
      <c r="BD133" s="360" t="str">
        <f t="shared" si="79"/>
        <v/>
      </c>
      <c r="BF133" s="360" t="str">
        <f t="shared" si="80"/>
        <v/>
      </c>
      <c r="BG133" s="360" t="str">
        <f t="shared" si="81"/>
        <v/>
      </c>
      <c r="BI133" s="360" t="str">
        <f t="shared" si="82"/>
        <v/>
      </c>
      <c r="BJ133" s="360" t="str">
        <f t="shared" si="83"/>
        <v/>
      </c>
      <c r="BL133" s="360" t="str">
        <f t="shared" si="84"/>
        <v/>
      </c>
      <c r="BM133" s="360" t="str">
        <f t="shared" si="85"/>
        <v/>
      </c>
      <c r="BO133" s="360" t="str">
        <f t="shared" si="86"/>
        <v/>
      </c>
      <c r="BP133" s="360" t="str">
        <f t="shared" si="87"/>
        <v/>
      </c>
      <c r="BR133" s="360" t="str">
        <f t="shared" si="88"/>
        <v/>
      </c>
      <c r="BS133" s="360" t="str">
        <f t="shared" si="89"/>
        <v/>
      </c>
      <c r="BU133" s="360">
        <f t="shared" si="90"/>
        <v>0</v>
      </c>
      <c r="BV133" s="360" t="e">
        <f t="shared" si="91"/>
        <v>#REF!</v>
      </c>
      <c r="BX133" s="66"/>
    </row>
    <row r="134" spans="1:76" s="39" customFormat="1" ht="14">
      <c r="A134" s="159">
        <v>22</v>
      </c>
      <c r="B134" s="301" t="str">
        <f t="shared" si="70"/>
        <v>EU: EnergyNet.DK - gas turbine combined cycle (back pressure)</v>
      </c>
      <c r="C134" s="668" t="s">
        <v>397</v>
      </c>
      <c r="D134" s="668" t="s">
        <v>396</v>
      </c>
      <c r="E134" s="668" t="s">
        <v>6</v>
      </c>
      <c r="F134" s="668" t="s">
        <v>45</v>
      </c>
      <c r="G134" s="161" t="s">
        <v>420</v>
      </c>
      <c r="H134" s="668">
        <v>2012</v>
      </c>
      <c r="I134" s="664"/>
      <c r="J134" s="671"/>
      <c r="K134" s="672" t="s">
        <v>436</v>
      </c>
      <c r="L134" s="766">
        <f>J134*$AB$9*1.392705</f>
        <v>0</v>
      </c>
      <c r="M134" s="662" t="s">
        <v>198</v>
      </c>
      <c r="N134" s="666" t="e">
        <f>#REF!</f>
        <v>#REF!</v>
      </c>
      <c r="O134" s="714" t="s">
        <v>437</v>
      </c>
      <c r="P134" s="165"/>
      <c r="Q134" s="365"/>
      <c r="R134" s="259">
        <f t="shared" si="72"/>
        <v>0</v>
      </c>
      <c r="S134" s="260" t="e">
        <f>IF(R134="","",IF(R143="Y",T134,IF(R134&gt;=R135-$AA$36*R139,IF(R134&lt;=R135+$AA$36*R139,R134,""),"")))</f>
        <v>#REF!</v>
      </c>
      <c r="T134" s="259" t="e">
        <f t="shared" si="73"/>
        <v>#REF!</v>
      </c>
      <c r="U134" s="166" t="str">
        <f t="shared" si="71"/>
        <v>US$2014/kW</v>
      </c>
      <c r="Y134" s="66"/>
      <c r="AO134" s="66"/>
      <c r="AR134" s="171"/>
      <c r="AT134" s="360" t="str">
        <f t="shared" si="93"/>
        <v/>
      </c>
      <c r="AU134" s="360" t="str">
        <f t="shared" si="92"/>
        <v/>
      </c>
      <c r="AW134" s="360" t="str">
        <f t="shared" si="74"/>
        <v/>
      </c>
      <c r="AX134" s="360" t="str">
        <f t="shared" si="75"/>
        <v/>
      </c>
      <c r="AZ134" s="360" t="str">
        <f t="shared" si="76"/>
        <v/>
      </c>
      <c r="BA134" s="360" t="str">
        <f t="shared" si="77"/>
        <v/>
      </c>
      <c r="BC134" s="360" t="str">
        <f t="shared" si="78"/>
        <v/>
      </c>
      <c r="BD134" s="360" t="str">
        <f t="shared" si="79"/>
        <v/>
      </c>
      <c r="BF134" s="360" t="str">
        <f t="shared" si="80"/>
        <v/>
      </c>
      <c r="BG134" s="360" t="str">
        <f t="shared" si="81"/>
        <v/>
      </c>
      <c r="BI134" s="360" t="str">
        <f t="shared" si="82"/>
        <v/>
      </c>
      <c r="BJ134" s="360" t="str">
        <f t="shared" si="83"/>
        <v/>
      </c>
      <c r="BL134" s="360" t="str">
        <f t="shared" si="84"/>
        <v/>
      </c>
      <c r="BM134" s="360" t="str">
        <f t="shared" si="85"/>
        <v/>
      </c>
      <c r="BO134" s="360" t="str">
        <f t="shared" si="86"/>
        <v/>
      </c>
      <c r="BP134" s="360" t="str">
        <f t="shared" si="87"/>
        <v/>
      </c>
      <c r="BR134" s="360">
        <f t="shared" si="88"/>
        <v>0</v>
      </c>
      <c r="BS134" s="360" t="e">
        <f t="shared" si="89"/>
        <v>#REF!</v>
      </c>
      <c r="BU134" s="360" t="str">
        <f t="shared" si="90"/>
        <v/>
      </c>
      <c r="BV134" s="360" t="str">
        <f t="shared" si="91"/>
        <v/>
      </c>
      <c r="BX134" s="66"/>
    </row>
    <row r="135" spans="1:76" s="39" customFormat="1" ht="14">
      <c r="A135" s="172"/>
      <c r="B135" s="302" t="s">
        <v>159</v>
      </c>
      <c r="C135" s="173"/>
      <c r="D135" s="173"/>
      <c r="E135" s="173"/>
      <c r="F135" s="173"/>
      <c r="G135" s="174"/>
      <c r="I135" s="175"/>
      <c r="J135" s="174"/>
      <c r="K135" s="174"/>
      <c r="L135" s="762" t="s">
        <v>99</v>
      </c>
      <c r="M135" s="174"/>
      <c r="O135" s="165"/>
      <c r="P135" s="165"/>
      <c r="Q135" s="175" t="s">
        <v>31</v>
      </c>
      <c r="R135" s="261">
        <v>1615.2242733879204</v>
      </c>
      <c r="S135" s="261">
        <v>2010.0317085196398</v>
      </c>
      <c r="T135" s="262">
        <v>2010.0317085196398</v>
      </c>
      <c r="Y135" s="66"/>
      <c r="AO135" s="66"/>
      <c r="AR135" s="171"/>
      <c r="AT135" s="360" t="str">
        <f t="shared" si="93"/>
        <v/>
      </c>
      <c r="AU135" s="360" t="str">
        <f t="shared" si="92"/>
        <v/>
      </c>
      <c r="AW135" s="360" t="str">
        <f t="shared" si="74"/>
        <v/>
      </c>
      <c r="AX135" s="360" t="str">
        <f t="shared" si="75"/>
        <v/>
      </c>
      <c r="AZ135" s="360" t="str">
        <f t="shared" si="76"/>
        <v/>
      </c>
      <c r="BA135" s="360" t="str">
        <f t="shared" si="77"/>
        <v/>
      </c>
      <c r="BC135" s="360" t="str">
        <f t="shared" si="78"/>
        <v/>
      </c>
      <c r="BD135" s="360" t="str">
        <f t="shared" si="79"/>
        <v/>
      </c>
      <c r="BF135" s="360" t="str">
        <f t="shared" si="80"/>
        <v/>
      </c>
      <c r="BG135" s="360" t="str">
        <f t="shared" si="81"/>
        <v/>
      </c>
      <c r="BI135" s="360" t="str">
        <f t="shared" si="82"/>
        <v/>
      </c>
      <c r="BJ135" s="360" t="str">
        <f t="shared" si="83"/>
        <v/>
      </c>
      <c r="BL135" s="360" t="str">
        <f t="shared" si="84"/>
        <v/>
      </c>
      <c r="BM135" s="360" t="str">
        <f t="shared" si="85"/>
        <v/>
      </c>
      <c r="BO135" s="360" t="str">
        <f t="shared" si="86"/>
        <v/>
      </c>
      <c r="BP135" s="360" t="str">
        <f t="shared" si="87"/>
        <v/>
      </c>
      <c r="BR135" s="360">
        <f t="shared" si="88"/>
        <v>0</v>
      </c>
      <c r="BS135" s="360" t="e">
        <f t="shared" si="89"/>
        <v>#REF!</v>
      </c>
      <c r="BU135" s="360" t="str">
        <f t="shared" si="90"/>
        <v/>
      </c>
      <c r="BV135" s="360" t="str">
        <f t="shared" si="91"/>
        <v/>
      </c>
      <c r="BX135" s="66"/>
    </row>
    <row r="136" spans="1:76" s="39" customFormat="1" ht="14.25" customHeight="1">
      <c r="A136" s="172"/>
      <c r="B136" s="302" t="s">
        <v>160</v>
      </c>
      <c r="C136" s="173" t="s">
        <v>112</v>
      </c>
      <c r="D136" s="877" t="s">
        <v>249</v>
      </c>
      <c r="E136" s="895"/>
      <c r="F136" s="895"/>
      <c r="G136" s="895"/>
      <c r="H136" s="895"/>
      <c r="I136" s="895"/>
      <c r="J136" s="896"/>
      <c r="K136" s="174"/>
      <c r="L136" s="762"/>
      <c r="M136" s="174"/>
      <c r="O136" s="165"/>
      <c r="P136" s="165"/>
      <c r="Q136" s="366" t="s">
        <v>33</v>
      </c>
      <c r="R136" s="367">
        <v>2817.2634829366289</v>
      </c>
      <c r="S136" s="367">
        <v>3373.5568673016687</v>
      </c>
      <c r="T136" s="367">
        <v>3373.5568673016687</v>
      </c>
      <c r="U136" s="368">
        <v>1</v>
      </c>
      <c r="V136" s="50" t="s">
        <v>142</v>
      </c>
      <c r="X136" t="s">
        <v>273</v>
      </c>
      <c r="Y136" s="66"/>
      <c r="AO136" s="66"/>
      <c r="AS136" s="175" t="s">
        <v>31</v>
      </c>
      <c r="AT136" s="178">
        <f>AVERAGE(AT114:AT135)</f>
        <v>0</v>
      </c>
      <c r="AU136" s="178" t="e">
        <f>SUM(AU114:AU135)/COUNTIF(AU114:AU135,"&gt;0")</f>
        <v>#REF!</v>
      </c>
      <c r="AV136" s="175"/>
      <c r="AW136" s="178" t="e">
        <f>AVERAGE(AW114:AW135)</f>
        <v>#DIV/0!</v>
      </c>
      <c r="AX136" s="178" t="e">
        <f>SUM(AX114:AX135)/COUNTIF(AX114:AX135,"&gt;0")</f>
        <v>#DIV/0!</v>
      </c>
      <c r="AZ136" s="178" t="e">
        <f>AVERAGE(AZ114:AZ135)</f>
        <v>#DIV/0!</v>
      </c>
      <c r="BA136" s="178" t="e">
        <f>SUM(BA114:BA135)/COUNTIF(BA114:BA135,"&gt;0")</f>
        <v>#DIV/0!</v>
      </c>
      <c r="BC136" s="178" t="e">
        <f>AVERAGE(BC114:BC135)</f>
        <v>#DIV/0!</v>
      </c>
      <c r="BD136" s="178" t="e">
        <f>SUM(BD114:BD135)/COUNTIF(BD114:BD135,"&gt;0")</f>
        <v>#DIV/0!</v>
      </c>
      <c r="BF136" s="178">
        <f>AVERAGE(BF114:BF135)</f>
        <v>0</v>
      </c>
      <c r="BG136" s="178" t="e">
        <f>SUM(BG114:BG135)/COUNTIF(BG114:BG135,"&gt;0")</f>
        <v>#REF!</v>
      </c>
      <c r="BI136" s="178" t="e">
        <f>AVERAGE(BI114:BI135)</f>
        <v>#DIV/0!</v>
      </c>
      <c r="BJ136" s="178" t="e">
        <f>SUM(BJ114:BJ135)/COUNTIF(BJ114:BJ135,"&gt;0")</f>
        <v>#DIV/0!</v>
      </c>
      <c r="BK136" s="175"/>
      <c r="BL136" s="178" t="e">
        <f>AVERAGE(BL114:BL135)</f>
        <v>#DIV/0!</v>
      </c>
      <c r="BM136" s="178" t="e">
        <f>SUM(BM114:BM135)/COUNTIF(BM114:BM135,"&gt;0")</f>
        <v>#DIV/0!</v>
      </c>
      <c r="BO136" s="178" t="e">
        <f>AVERAGE(BO114:BO135)</f>
        <v>#DIV/0!</v>
      </c>
      <c r="BP136" s="178" t="e">
        <f>SUM(BP114:BP135)/COUNTIF(BP114:BP135,"&gt;0")</f>
        <v>#DIV/0!</v>
      </c>
      <c r="BR136" s="178">
        <f>AVERAGE(BR114:BR135)</f>
        <v>0</v>
      </c>
      <c r="BS136" s="178" t="e">
        <f>SUM(BS114:BS135)/COUNTIF(BS114:BS135,"&gt;0")</f>
        <v>#REF!</v>
      </c>
      <c r="BU136" s="178">
        <f>AVERAGE(BU114:BU135)</f>
        <v>0</v>
      </c>
      <c r="BV136" s="178" t="e">
        <f>SUM(BV114:BV135)/COUNTIF(BV114:BV135,"&gt;0")</f>
        <v>#REF!</v>
      </c>
      <c r="BX136" s="66"/>
    </row>
    <row r="137" spans="1:76" s="39" customFormat="1" ht="15">
      <c r="A137" s="172"/>
      <c r="B137" s="302" t="s">
        <v>161</v>
      </c>
      <c r="C137" s="179"/>
      <c r="D137" s="897"/>
      <c r="E137" s="898"/>
      <c r="F137" s="898"/>
      <c r="G137" s="898"/>
      <c r="H137" s="898"/>
      <c r="I137" s="898"/>
      <c r="J137" s="899"/>
      <c r="L137" s="759"/>
      <c r="M137" s="174"/>
      <c r="N137" s="174"/>
      <c r="O137" s="174"/>
      <c r="P137" s="174"/>
      <c r="Q137" s="366" t="s">
        <v>32</v>
      </c>
      <c r="R137" s="367">
        <v>413.18506383921203</v>
      </c>
      <c r="S137" s="367">
        <v>646.50654973761061</v>
      </c>
      <c r="T137" s="367">
        <v>646.50654973761061</v>
      </c>
      <c r="U137" s="368">
        <v>1</v>
      </c>
      <c r="V137" s="50" t="s">
        <v>143</v>
      </c>
      <c r="X137" s="369" t="s">
        <v>36</v>
      </c>
      <c r="Y137" s="66"/>
      <c r="AO137" s="66"/>
      <c r="AS137" s="176" t="s">
        <v>33</v>
      </c>
      <c r="AT137" s="180">
        <f>AT136+(AT142*AT139)</f>
        <v>0</v>
      </c>
      <c r="AU137" s="180" t="e">
        <f>AU136+(AU142*AT139)</f>
        <v>#REF!</v>
      </c>
      <c r="AV137" s="176"/>
      <c r="AW137" s="180" t="e">
        <f>AW136+(AW142*AW139)</f>
        <v>#DIV/0!</v>
      </c>
      <c r="AX137" s="180" t="e">
        <f>AX136+(AX142*AW139)</f>
        <v>#DIV/0!</v>
      </c>
      <c r="AZ137" s="180" t="e">
        <f>AZ136+(AZ142*AZ139)</f>
        <v>#DIV/0!</v>
      </c>
      <c r="BA137" s="180" t="e">
        <f>BA136+(BA142*AZ139)</f>
        <v>#DIV/0!</v>
      </c>
      <c r="BC137" s="180" t="e">
        <f>BC136+(BC142*BC139)</f>
        <v>#DIV/0!</v>
      </c>
      <c r="BD137" s="180" t="e">
        <f>BD136+(BD142*BC139)</f>
        <v>#DIV/0!</v>
      </c>
      <c r="BF137" s="180">
        <f>BF136+(BF142*BF139)</f>
        <v>0</v>
      </c>
      <c r="BG137" s="180" t="e">
        <f>BG136+(BG142*BF139)</f>
        <v>#REF!</v>
      </c>
      <c r="BI137" s="180" t="e">
        <f>BI136+(BI142*BI139)</f>
        <v>#DIV/0!</v>
      </c>
      <c r="BJ137" s="180" t="e">
        <f>BJ136+(BJ142*BI139)</f>
        <v>#DIV/0!</v>
      </c>
      <c r="BK137" s="176"/>
      <c r="BL137" s="180" t="e">
        <f>BL136+(BL142*BL139)</f>
        <v>#DIV/0!</v>
      </c>
      <c r="BM137" s="180" t="e">
        <f>BM136+(BM142*BL139)</f>
        <v>#DIV/0!</v>
      </c>
      <c r="BO137" s="180" t="e">
        <f>BO136+(BO142*BO139)</f>
        <v>#DIV/0!</v>
      </c>
      <c r="BP137" s="180" t="e">
        <f>BP136+(BP142*BO139)</f>
        <v>#DIV/0!</v>
      </c>
      <c r="BR137" s="180">
        <f>BR136+(BR142*BR139)</f>
        <v>0</v>
      </c>
      <c r="BS137" s="180" t="e">
        <f>BS136+(BS142*BR139)</f>
        <v>#REF!</v>
      </c>
      <c r="BU137" s="180">
        <f>BU136+(BU142*BU139)</f>
        <v>0</v>
      </c>
      <c r="BV137" s="180" t="e">
        <f>BV136+(BV142*BU139)</f>
        <v>#REF!</v>
      </c>
      <c r="BX137" s="66"/>
    </row>
    <row r="138" spans="1:76" s="174" customFormat="1" ht="13.5" customHeight="1">
      <c r="A138" s="172"/>
      <c r="B138" s="303"/>
      <c r="C138" s="179"/>
      <c r="D138" s="897"/>
      <c r="E138" s="898"/>
      <c r="F138" s="898"/>
      <c r="G138" s="898"/>
      <c r="H138" s="898"/>
      <c r="I138" s="898"/>
      <c r="J138" s="899"/>
      <c r="L138" s="762"/>
      <c r="Q138" s="176" t="s">
        <v>10</v>
      </c>
      <c r="R138" s="263" t="s">
        <v>38</v>
      </c>
      <c r="S138" s="263" t="s">
        <v>38</v>
      </c>
      <c r="T138" s="263" t="s">
        <v>38</v>
      </c>
      <c r="Y138" s="181"/>
      <c r="AO138" s="181"/>
      <c r="AP138" s="39"/>
      <c r="AQ138" s="39"/>
      <c r="AR138" s="39"/>
      <c r="AS138" s="176" t="s">
        <v>32</v>
      </c>
      <c r="AT138" s="180">
        <f>AT136-(AT142*AT140)</f>
        <v>0</v>
      </c>
      <c r="AU138" s="180" t="e">
        <f>AU136-(AU142*AT140)</f>
        <v>#REF!</v>
      </c>
      <c r="AV138" s="176"/>
      <c r="AW138" s="180" t="e">
        <f>AW136-(AW142*AW140)</f>
        <v>#DIV/0!</v>
      </c>
      <c r="AX138" s="180" t="e">
        <f>AX136-(AX142*AW140)</f>
        <v>#DIV/0!</v>
      </c>
      <c r="AY138" s="39"/>
      <c r="AZ138" s="180" t="e">
        <f>AZ136-(AZ142*AZ140)</f>
        <v>#DIV/0!</v>
      </c>
      <c r="BA138" s="180" t="e">
        <f>BA136-(BA142*AZ140)</f>
        <v>#DIV/0!</v>
      </c>
      <c r="BB138" s="39"/>
      <c r="BC138" s="180" t="e">
        <f>BC136-(BC142*BC140)</f>
        <v>#DIV/0!</v>
      </c>
      <c r="BD138" s="180" t="e">
        <f>BD136-(BD142*BC140)</f>
        <v>#DIV/0!</v>
      </c>
      <c r="BE138" s="39"/>
      <c r="BF138" s="180">
        <f>BF136-(BF142*BF140)</f>
        <v>0</v>
      </c>
      <c r="BG138" s="180" t="e">
        <f>BG136-(BG142*BF140)</f>
        <v>#REF!</v>
      </c>
      <c r="BH138" s="39"/>
      <c r="BI138" s="180" t="e">
        <f>BI136-(BI142*BI140)</f>
        <v>#DIV/0!</v>
      </c>
      <c r="BJ138" s="180" t="e">
        <f>BJ136-(BJ142*BI140)</f>
        <v>#DIV/0!</v>
      </c>
      <c r="BK138" s="176"/>
      <c r="BL138" s="180" t="e">
        <f>BL136-(BL142*BL140)</f>
        <v>#DIV/0!</v>
      </c>
      <c r="BM138" s="180" t="e">
        <f>BM136-(BM142*BL140)</f>
        <v>#DIV/0!</v>
      </c>
      <c r="BN138" s="39"/>
      <c r="BO138" s="180" t="e">
        <f>BO136-(BO142*BO140)</f>
        <v>#DIV/0!</v>
      </c>
      <c r="BP138" s="180" t="e">
        <f>BP136-(BP142*BO140)</f>
        <v>#DIV/0!</v>
      </c>
      <c r="BQ138" s="39"/>
      <c r="BR138" s="180">
        <f>BR136-(BR142*BR140)</f>
        <v>0</v>
      </c>
      <c r="BS138" s="180" t="e">
        <f>BS136-(BS142*BR140)</f>
        <v>#REF!</v>
      </c>
      <c r="BT138" s="39"/>
      <c r="BU138" s="180">
        <f>BU136-(BU142*BU140)</f>
        <v>0</v>
      </c>
      <c r="BV138" s="180" t="e">
        <f>BV136-(BV142*BU140)</f>
        <v>#REF!</v>
      </c>
      <c r="BW138" s="39"/>
      <c r="BX138" s="181"/>
    </row>
    <row r="139" spans="1:76" s="174" customFormat="1" ht="14">
      <c r="A139" s="182" t="str">
        <f ca="1">HYPERLINK("#"&amp;"'"&amp;A$1&amp;"'!a1","Back to top")</f>
        <v>Back to top</v>
      </c>
      <c r="B139" s="304"/>
      <c r="C139" s="179"/>
      <c r="D139" s="897"/>
      <c r="E139" s="898"/>
      <c r="F139" s="898"/>
      <c r="G139" s="898"/>
      <c r="H139" s="898"/>
      <c r="I139" s="898"/>
      <c r="J139" s="899"/>
      <c r="L139" s="762"/>
      <c r="M139" s="50"/>
      <c r="N139" s="50"/>
      <c r="Q139" s="176" t="s">
        <v>11</v>
      </c>
      <c r="R139" s="263">
        <v>1202.0392095487084</v>
      </c>
      <c r="S139" s="263">
        <v>1363.5251587820292</v>
      </c>
      <c r="T139" s="263">
        <v>1363.5251587820292</v>
      </c>
      <c r="Y139" s="181"/>
      <c r="AO139" s="181"/>
      <c r="AR139" s="923" t="s">
        <v>132</v>
      </c>
      <c r="AS139" s="924"/>
      <c r="AT139" s="177">
        <v>1</v>
      </c>
      <c r="AV139" s="287"/>
      <c r="AW139" s="177">
        <v>1</v>
      </c>
      <c r="AZ139" s="177">
        <v>1</v>
      </c>
      <c r="BC139" s="177">
        <v>1</v>
      </c>
      <c r="BF139" s="177">
        <v>1</v>
      </c>
      <c r="BI139" s="177">
        <v>1</v>
      </c>
      <c r="BK139" s="176"/>
      <c r="BL139" s="177">
        <v>1</v>
      </c>
      <c r="BO139" s="177">
        <v>1</v>
      </c>
      <c r="BR139" s="177">
        <v>1</v>
      </c>
      <c r="BU139" s="177">
        <v>1</v>
      </c>
      <c r="BX139" s="181"/>
    </row>
    <row r="140" spans="1:76" s="174" customFormat="1" ht="14">
      <c r="A140" s="172"/>
      <c r="B140" s="303"/>
      <c r="C140" s="159"/>
      <c r="D140" s="897"/>
      <c r="E140" s="898"/>
      <c r="F140" s="898"/>
      <c r="G140" s="898"/>
      <c r="H140" s="898"/>
      <c r="I140" s="898"/>
      <c r="J140" s="899"/>
      <c r="L140" s="762"/>
      <c r="Q140" s="183" t="s">
        <v>98</v>
      </c>
      <c r="R140" s="264">
        <v>22</v>
      </c>
      <c r="S140" s="264">
        <v>22</v>
      </c>
      <c r="T140" s="265"/>
      <c r="U140" s="184" t="s">
        <v>55</v>
      </c>
      <c r="Y140" s="181"/>
      <c r="AO140" s="181"/>
      <c r="AR140" s="923"/>
      <c r="AS140" s="924"/>
      <c r="AT140" s="177">
        <v>1</v>
      </c>
      <c r="AV140" s="287"/>
      <c r="AW140" s="177">
        <v>1</v>
      </c>
      <c r="AZ140" s="177">
        <v>1</v>
      </c>
      <c r="BC140" s="177">
        <v>1</v>
      </c>
      <c r="BF140" s="177">
        <v>1</v>
      </c>
      <c r="BI140" s="177">
        <v>1</v>
      </c>
      <c r="BK140" s="176"/>
      <c r="BL140" s="177">
        <v>1</v>
      </c>
      <c r="BO140" s="177">
        <v>1</v>
      </c>
      <c r="BR140" s="177">
        <v>1</v>
      </c>
      <c r="BU140" s="177">
        <v>1</v>
      </c>
      <c r="BX140" s="181"/>
    </row>
    <row r="141" spans="1:76" s="174" customFormat="1" ht="14">
      <c r="A141" s="172"/>
      <c r="B141" s="303"/>
      <c r="C141" s="172"/>
      <c r="D141" s="897"/>
      <c r="E141" s="898"/>
      <c r="F141" s="898"/>
      <c r="G141" s="898"/>
      <c r="H141" s="898"/>
      <c r="I141" s="898"/>
      <c r="J141" s="899"/>
      <c r="L141" s="762"/>
      <c r="S141" s="165"/>
      <c r="U141" s="185"/>
      <c r="V141" s="186"/>
      <c r="W141" s="187"/>
      <c r="Y141" s="181"/>
      <c r="AO141" s="181"/>
      <c r="AS141" s="176" t="s">
        <v>10</v>
      </c>
      <c r="AT141" s="180" t="str">
        <f>IF((0.67*AT142)&gt;AT136,"no","yes")</f>
        <v>yes</v>
      </c>
      <c r="AU141" s="180" t="e">
        <f>IF((0.67*AU142)&gt;AU136,"no","yes")</f>
        <v>#REF!</v>
      </c>
      <c r="AV141" s="176"/>
      <c r="AW141" s="180" t="e">
        <f>IF((0.67*AW142)&gt;AW136,"no","yes")</f>
        <v>#DIV/0!</v>
      </c>
      <c r="AX141" s="180" t="e">
        <f>IF((0.67*AX142)&gt;AX136,"no","yes")</f>
        <v>#DIV/0!</v>
      </c>
      <c r="AZ141" s="180" t="e">
        <f>IF((0.67*AZ142)&gt;AZ136,"no","yes")</f>
        <v>#DIV/0!</v>
      </c>
      <c r="BA141" s="180" t="e">
        <f>IF((0.67*BA142)&gt;BA136,"no","yes")</f>
        <v>#DIV/0!</v>
      </c>
      <c r="BC141" s="180" t="e">
        <f>IF((0.67*BC142)&gt;BC136,"no","yes")</f>
        <v>#DIV/0!</v>
      </c>
      <c r="BD141" s="180" t="e">
        <f>IF((0.67*BD142)&gt;BD136,"no","yes")</f>
        <v>#DIV/0!</v>
      </c>
      <c r="BF141" s="180" t="str">
        <f>IF((0.67*BF142)&gt;BF136,"no","yes")</f>
        <v>yes</v>
      </c>
      <c r="BG141" s="180" t="e">
        <f>IF((0.67*BG142)&gt;BG136,"no","yes")</f>
        <v>#REF!</v>
      </c>
      <c r="BI141" s="180" t="e">
        <f>IF((0.67*BI142)&gt;BI136,"no","yes")</f>
        <v>#DIV/0!</v>
      </c>
      <c r="BJ141" s="180" t="e">
        <f>IF((0.67*BJ142)&gt;BJ136,"no","yes")</f>
        <v>#DIV/0!</v>
      </c>
      <c r="BK141" s="183"/>
      <c r="BL141" s="180" t="e">
        <f>IF((0.67*BL142)&gt;BL136,"no","yes")</f>
        <v>#DIV/0!</v>
      </c>
      <c r="BM141" s="180" t="e">
        <f>IF((0.67*BM142)&gt;BM136,"no","yes")</f>
        <v>#DIV/0!</v>
      </c>
      <c r="BO141" s="180" t="e">
        <f>IF((0.67*BO142)&gt;BO136,"no","yes")</f>
        <v>#DIV/0!</v>
      </c>
      <c r="BP141" s="180" t="e">
        <f>IF((0.67*BP142)&gt;BP136,"no","yes")</f>
        <v>#DIV/0!</v>
      </c>
      <c r="BR141" s="180" t="str">
        <f>IF((0.67*BR142)&gt;BR136,"no","yes")</f>
        <v>yes</v>
      </c>
      <c r="BS141" s="180" t="e">
        <f>IF((0.67*BS142)&gt;BS136,"no","yes")</f>
        <v>#REF!</v>
      </c>
      <c r="BU141" s="180" t="str">
        <f>IF((0.67*BU142)&gt;BU136,"no","yes")</f>
        <v>yes</v>
      </c>
      <c r="BV141" s="180" t="e">
        <f>IF((0.67*BV142)&gt;BV136,"no","yes")</f>
        <v>#REF!</v>
      </c>
      <c r="BX141" s="181"/>
    </row>
    <row r="142" spans="1:76" s="174" customFormat="1" ht="14">
      <c r="B142" s="265"/>
      <c r="D142" s="897"/>
      <c r="E142" s="898"/>
      <c r="F142" s="898"/>
      <c r="G142" s="898"/>
      <c r="H142" s="898"/>
      <c r="I142" s="898"/>
      <c r="J142" s="899"/>
      <c r="L142" s="762"/>
      <c r="R142" s="188" t="s">
        <v>137</v>
      </c>
      <c r="U142" s="189"/>
      <c r="V142" s="190"/>
      <c r="W142" s="191"/>
      <c r="Y142" s="181"/>
      <c r="AO142" s="181"/>
      <c r="AS142" s="176" t="s">
        <v>11</v>
      </c>
      <c r="AT142" s="180">
        <f>_xlfn.STDEV.P(AT114:AT135)</f>
        <v>0</v>
      </c>
      <c r="AU142" s="180" t="e">
        <f>_xlfn.STDEV.P(AU114:AU135)</f>
        <v>#REF!</v>
      </c>
      <c r="AV142" s="176"/>
      <c r="AW142" s="180" t="e">
        <f>_xlfn.STDEV.P(AW114:AW135)</f>
        <v>#DIV/0!</v>
      </c>
      <c r="AX142" s="180" t="e">
        <f>_xlfn.STDEV.P(AX114:AX135)</f>
        <v>#DIV/0!</v>
      </c>
      <c r="AZ142" s="180" t="e">
        <f>_xlfn.STDEV.P(AZ114:AZ135)</f>
        <v>#DIV/0!</v>
      </c>
      <c r="BA142" s="180" t="e">
        <f>_xlfn.STDEV.P(BA114:BA135)</f>
        <v>#DIV/0!</v>
      </c>
      <c r="BC142" s="180" t="e">
        <f>_xlfn.STDEV.P(BC114:BC135)</f>
        <v>#DIV/0!</v>
      </c>
      <c r="BD142" s="180" t="e">
        <f>_xlfn.STDEV.P(BD114:BD135)</f>
        <v>#DIV/0!</v>
      </c>
      <c r="BF142" s="180">
        <f>_xlfn.STDEV.P(BF114:BF135)</f>
        <v>0</v>
      </c>
      <c r="BG142" s="180" t="e">
        <f>_xlfn.STDEV.P(BG114:BG135)</f>
        <v>#REF!</v>
      </c>
      <c r="BI142" s="180" t="e">
        <f>_xlfn.STDEV.P(BI114:BI135)</f>
        <v>#DIV/0!</v>
      </c>
      <c r="BJ142" s="180" t="e">
        <f>_xlfn.STDEV.P(BJ114:BJ135)</f>
        <v>#DIV/0!</v>
      </c>
      <c r="BL142" s="180" t="e">
        <f>_xlfn.STDEV.P(BL114:BL135)</f>
        <v>#DIV/0!</v>
      </c>
      <c r="BM142" s="180" t="e">
        <f>_xlfn.STDEV.P(BM114:BM135)</f>
        <v>#DIV/0!</v>
      </c>
      <c r="BO142" s="180" t="e">
        <f>_xlfn.STDEV.P(BO114:BO135)</f>
        <v>#DIV/0!</v>
      </c>
      <c r="BP142" s="180" t="e">
        <f>_xlfn.STDEV.P(BP114:BP135)</f>
        <v>#DIV/0!</v>
      </c>
      <c r="BR142" s="180">
        <f>_xlfn.STDEV.P(BR114:BR135)</f>
        <v>0</v>
      </c>
      <c r="BS142" s="180" t="e">
        <f>_xlfn.STDEV.P(BS114:BS135)</f>
        <v>#REF!</v>
      </c>
      <c r="BU142" s="180">
        <f>_xlfn.STDEV.P(BU114:BU135)</f>
        <v>0</v>
      </c>
      <c r="BV142" s="180" t="e">
        <f>_xlfn.STDEV.P(BV114:BV135)</f>
        <v>#REF!</v>
      </c>
      <c r="BX142" s="181"/>
    </row>
    <row r="143" spans="1:76" s="174" customFormat="1" ht="18">
      <c r="B143" s="265"/>
      <c r="D143" s="897"/>
      <c r="E143" s="898"/>
      <c r="F143" s="898"/>
      <c r="G143" s="898"/>
      <c r="H143" s="898"/>
      <c r="I143" s="898"/>
      <c r="J143" s="899"/>
      <c r="L143" s="762"/>
      <c r="R143" s="192" t="s">
        <v>35</v>
      </c>
      <c r="U143" s="189"/>
      <c r="V143" s="190"/>
      <c r="W143" s="191"/>
      <c r="Y143" s="181"/>
      <c r="AO143" s="142"/>
      <c r="AS143" s="183" t="s">
        <v>98</v>
      </c>
      <c r="AT143" s="361">
        <f>COUNTIF(AT114:AT135,"&gt;0")</f>
        <v>0</v>
      </c>
      <c r="AU143" s="361">
        <f>COUNTIF(AU114:AU135,"&gt;0")</f>
        <v>0</v>
      </c>
      <c r="AV143" s="183"/>
      <c r="AW143" s="361">
        <f>COUNTIF(AW114:AW135,"&gt;0")</f>
        <v>0</v>
      </c>
      <c r="AX143" s="361">
        <f>COUNTIF(AX114:AX135,"&gt;0")</f>
        <v>0</v>
      </c>
      <c r="AZ143" s="361">
        <f>COUNTIF(AZ114:AZ135,"&gt;0")</f>
        <v>0</v>
      </c>
      <c r="BA143" s="361">
        <f>COUNTIF(BA114:BA135,"&gt;0")</f>
        <v>0</v>
      </c>
      <c r="BC143" s="361">
        <f>COUNTIF(BC114:BC135,"&gt;0")</f>
        <v>0</v>
      </c>
      <c r="BD143" s="361">
        <f>COUNTIF(BD114:BD135,"&gt;0")</f>
        <v>0</v>
      </c>
      <c r="BF143" s="361">
        <f>COUNTIF(BF114:BF135,"&gt;0")</f>
        <v>0</v>
      </c>
      <c r="BG143" s="361">
        <f>COUNTIF(BG114:BG135,"&gt;0")</f>
        <v>0</v>
      </c>
      <c r="BI143" s="361">
        <f>COUNTIF(BI114:BI135,"&gt;0")</f>
        <v>0</v>
      </c>
      <c r="BJ143" s="361">
        <f>COUNTIF(BJ114:BJ135,"&gt;0")</f>
        <v>0</v>
      </c>
      <c r="BL143" s="361">
        <f>COUNTIF(BL114:BL135,"&gt;0")</f>
        <v>0</v>
      </c>
      <c r="BM143" s="361">
        <f>COUNTIF(BM114:BM135,"&gt;0")</f>
        <v>0</v>
      </c>
      <c r="BO143" s="361">
        <f>COUNTIF(BO114:BO135,"&gt;0")</f>
        <v>0</v>
      </c>
      <c r="BP143" s="361">
        <f>COUNTIF(BP114:BP135,"&gt;0")</f>
        <v>0</v>
      </c>
      <c r="BR143" s="361">
        <f>COUNTIF(BR114:BR135,"&gt;0")</f>
        <v>0</v>
      </c>
      <c r="BS143" s="361">
        <f>COUNTIF(BS114:BS135,"&gt;0")</f>
        <v>0</v>
      </c>
      <c r="BU143" s="361">
        <f>COUNTIF(BU114:BU135,"&gt;0")</f>
        <v>0</v>
      </c>
      <c r="BV143" s="361">
        <f>COUNTIF(BV114:BV135,"&gt;0")</f>
        <v>0</v>
      </c>
      <c r="BX143" s="142"/>
    </row>
    <row r="144" spans="1:76" s="174" customFormat="1" ht="14">
      <c r="B144" s="265"/>
      <c r="D144" s="900"/>
      <c r="E144" s="901"/>
      <c r="F144" s="901"/>
      <c r="G144" s="901"/>
      <c r="H144" s="901"/>
      <c r="I144" s="901"/>
      <c r="J144" s="902"/>
      <c r="L144" s="762"/>
      <c r="U144" s="193"/>
      <c r="V144" s="194"/>
      <c r="W144" s="195"/>
      <c r="Y144" s="181"/>
      <c r="AO144" s="181"/>
      <c r="BX144" s="181"/>
    </row>
    <row r="145" spans="1:76" s="174" customFormat="1" ht="14">
      <c r="B145" s="265"/>
      <c r="L145" s="762"/>
      <c r="Y145" s="181"/>
      <c r="AO145" s="181"/>
      <c r="BX145" s="181"/>
    </row>
    <row r="146" spans="1:76" s="57" customFormat="1" ht="18">
      <c r="A146" s="138">
        <f>A111+1</f>
        <v>3</v>
      </c>
      <c r="B146" s="298"/>
      <c r="C146" s="139" t="s">
        <v>307</v>
      </c>
      <c r="D146" s="196"/>
      <c r="E146" s="196"/>
      <c r="F146" s="196"/>
      <c r="G146" s="196"/>
      <c r="H146" s="22"/>
      <c r="I146" s="22"/>
      <c r="J146" s="196"/>
      <c r="K146" s="196"/>
      <c r="L146" s="761"/>
      <c r="M146" s="140"/>
      <c r="N146" s="140"/>
      <c r="O146" s="140"/>
      <c r="P146" s="140"/>
      <c r="Q146" s="140"/>
      <c r="R146" s="839" t="s">
        <v>154</v>
      </c>
      <c r="S146" s="839"/>
      <c r="T146" s="839"/>
      <c r="U146" s="839"/>
      <c r="V146" s="22"/>
      <c r="W146" s="22"/>
      <c r="AP146" s="141">
        <f>A146</f>
        <v>3</v>
      </c>
      <c r="AQ146" s="141" t="str">
        <f>C146</f>
        <v>SOLUTION First Cost per Implementation Unit</v>
      </c>
      <c r="AR146" s="142"/>
      <c r="AS146" s="143"/>
      <c r="AT146" s="143"/>
      <c r="AU146" s="143"/>
      <c r="AV146" s="143"/>
      <c r="AW146" s="142"/>
      <c r="AX146" s="142"/>
      <c r="AY146" s="142"/>
      <c r="AZ146" s="142"/>
      <c r="BA146" s="142"/>
      <c r="BB146" s="142"/>
      <c r="BC146" s="142"/>
      <c r="BD146" s="142"/>
      <c r="BE146" s="142"/>
      <c r="BF146" s="142"/>
      <c r="BG146" s="142"/>
      <c r="BH146" s="142"/>
      <c r="BI146" s="142"/>
      <c r="BJ146" s="142"/>
      <c r="BK146" s="142"/>
      <c r="BL146" s="142"/>
      <c r="BM146" s="142"/>
      <c r="BN146" s="142"/>
      <c r="BO146" s="142"/>
      <c r="BP146" s="142"/>
      <c r="BQ146" s="142"/>
      <c r="BR146" s="142"/>
      <c r="BS146" s="142"/>
      <c r="BT146" s="142"/>
      <c r="BU146" s="142"/>
      <c r="BV146" s="142"/>
      <c r="BW146" s="142"/>
    </row>
    <row r="147" spans="1:76" s="2" customFormat="1" ht="14">
      <c r="A147" s="199"/>
      <c r="B147" s="299"/>
      <c r="C147" s="199"/>
      <c r="D147" s="130"/>
      <c r="E147" s="130"/>
      <c r="F147" s="130"/>
      <c r="G147" s="130"/>
      <c r="J147" s="130"/>
      <c r="K147" s="130"/>
      <c r="L147" s="762"/>
      <c r="M147" s="174"/>
      <c r="N147" s="174"/>
      <c r="O147" s="174"/>
      <c r="P147" s="174"/>
      <c r="Q147" s="174"/>
      <c r="R147" s="174"/>
      <c r="S147" s="165"/>
      <c r="T147" s="200"/>
      <c r="U147" s="200"/>
      <c r="V147" s="200"/>
      <c r="W147" s="200"/>
      <c r="Y147" s="57"/>
      <c r="AO147" s="57"/>
      <c r="AP147" s="39"/>
      <c r="AQ147" s="39"/>
      <c r="AR147" s="39"/>
      <c r="AS147" s="39"/>
      <c r="AT147" s="158" t="s">
        <v>230</v>
      </c>
      <c r="AU147" s="158"/>
      <c r="AV147" s="39"/>
      <c r="AW147" s="158" t="s">
        <v>1</v>
      </c>
      <c r="AX147" s="158"/>
      <c r="AY147" s="39"/>
      <c r="AZ147" s="158" t="s">
        <v>2</v>
      </c>
      <c r="BA147" s="158"/>
      <c r="BB147" s="39"/>
      <c r="BC147" s="158" t="s">
        <v>283</v>
      </c>
      <c r="BD147" s="158"/>
      <c r="BE147" s="39"/>
      <c r="BF147" s="158" t="s">
        <v>284</v>
      </c>
      <c r="BG147" s="158"/>
      <c r="BH147" s="39"/>
      <c r="BI147" s="158" t="s">
        <v>3</v>
      </c>
      <c r="BJ147" s="158"/>
      <c r="BK147" s="39"/>
      <c r="BL147" s="158" t="s">
        <v>4</v>
      </c>
      <c r="BM147" s="158"/>
      <c r="BN147" s="39"/>
      <c r="BO147" s="158" t="s">
        <v>5</v>
      </c>
      <c r="BP147" s="158"/>
      <c r="BQ147" s="39"/>
      <c r="BR147" s="158" t="s">
        <v>6</v>
      </c>
      <c r="BS147" s="158"/>
      <c r="BT147" s="39"/>
      <c r="BU147" s="158" t="s">
        <v>34</v>
      </c>
      <c r="BV147" s="39"/>
      <c r="BW147" s="39"/>
      <c r="BX147" s="57"/>
    </row>
    <row r="148" spans="1:76" s="2" customFormat="1" ht="31" thickBot="1">
      <c r="A148" s="173" t="s">
        <v>39</v>
      </c>
      <c r="B148" s="300" t="s">
        <v>9</v>
      </c>
      <c r="C148" s="145" t="s">
        <v>139</v>
      </c>
      <c r="D148" s="146" t="s">
        <v>40</v>
      </c>
      <c r="E148" s="146" t="s">
        <v>234</v>
      </c>
      <c r="F148" s="147" t="s">
        <v>113</v>
      </c>
      <c r="G148" s="211" t="s">
        <v>424</v>
      </c>
      <c r="H148" s="4" t="s">
        <v>59</v>
      </c>
      <c r="I148" s="695" t="s">
        <v>425</v>
      </c>
      <c r="J148" s="148" t="s">
        <v>133</v>
      </c>
      <c r="K148" s="149" t="s">
        <v>140</v>
      </c>
      <c r="L148" s="767" t="s">
        <v>100</v>
      </c>
      <c r="M148" s="658" t="s">
        <v>141</v>
      </c>
      <c r="N148" s="663" t="s">
        <v>135</v>
      </c>
      <c r="O148" s="663" t="s">
        <v>57</v>
      </c>
      <c r="P148" s="153"/>
      <c r="Q148" s="363" t="s">
        <v>272</v>
      </c>
      <c r="R148" s="364" t="s">
        <v>56</v>
      </c>
      <c r="S148" s="258" t="s">
        <v>41</v>
      </c>
      <c r="T148" s="364" t="s">
        <v>136</v>
      </c>
      <c r="U148" s="156" t="s">
        <v>42</v>
      </c>
      <c r="V148" s="153"/>
      <c r="W148" s="153"/>
      <c r="Y148" s="201"/>
      <c r="AO148" s="57"/>
      <c r="AP148" s="153"/>
      <c r="AQ148" s="153"/>
      <c r="AR148" s="156" t="s">
        <v>131</v>
      </c>
      <c r="AS148" s="153"/>
      <c r="AT148" s="154" t="s">
        <v>56</v>
      </c>
      <c r="AU148" s="155" t="s">
        <v>41</v>
      </c>
      <c r="AV148" s="153"/>
      <c r="AW148" s="154" t="s">
        <v>56</v>
      </c>
      <c r="AX148" s="155" t="s">
        <v>41</v>
      </c>
      <c r="AY148" s="153"/>
      <c r="AZ148" s="154" t="s">
        <v>56</v>
      </c>
      <c r="BA148" s="155" t="s">
        <v>41</v>
      </c>
      <c r="BB148" s="153"/>
      <c r="BC148" s="154" t="s">
        <v>56</v>
      </c>
      <c r="BD148" s="155" t="s">
        <v>41</v>
      </c>
      <c r="BE148" s="153"/>
      <c r="BF148" s="154" t="s">
        <v>56</v>
      </c>
      <c r="BG148" s="155" t="s">
        <v>41</v>
      </c>
      <c r="BH148" s="153"/>
      <c r="BI148" s="154" t="s">
        <v>56</v>
      </c>
      <c r="BJ148" s="155" t="s">
        <v>41</v>
      </c>
      <c r="BK148" s="153"/>
      <c r="BL148" s="154" t="s">
        <v>56</v>
      </c>
      <c r="BM148" s="155" t="s">
        <v>41</v>
      </c>
      <c r="BN148" s="153"/>
      <c r="BO148" s="154" t="s">
        <v>56</v>
      </c>
      <c r="BP148" s="155" t="s">
        <v>41</v>
      </c>
      <c r="BQ148" s="153"/>
      <c r="BR148" s="154" t="s">
        <v>56</v>
      </c>
      <c r="BS148" s="155" t="s">
        <v>41</v>
      </c>
      <c r="BT148" s="153"/>
      <c r="BU148" s="154" t="s">
        <v>56</v>
      </c>
      <c r="BV148" s="155" t="s">
        <v>41</v>
      </c>
      <c r="BW148" s="153"/>
      <c r="BX148" s="57"/>
    </row>
    <row r="149" spans="1:76" s="2" customFormat="1" ht="15">
      <c r="A149" s="159">
        <v>1</v>
      </c>
      <c r="B149" s="301" t="str">
        <f t="shared" ref="B149:B162" si="94">CONCATENATE(E149,": ",C149)</f>
        <v>World: REN21 2015 - World</v>
      </c>
      <c r="C149" s="160" t="s">
        <v>882</v>
      </c>
      <c r="D149" s="160" t="s">
        <v>317</v>
      </c>
      <c r="E149" s="160" t="s">
        <v>7</v>
      </c>
      <c r="F149" s="160"/>
      <c r="G149" s="161" t="s">
        <v>420</v>
      </c>
      <c r="H149" s="668">
        <v>2015</v>
      </c>
      <c r="I149" s="163"/>
      <c r="J149" s="670"/>
      <c r="K149" s="669" t="s">
        <v>198</v>
      </c>
      <c r="L149" s="768"/>
      <c r="M149" s="662" t="s">
        <v>198</v>
      </c>
      <c r="N149" s="664"/>
      <c r="O149" s="665"/>
      <c r="P149" s="165"/>
      <c r="Q149" s="365" t="s">
        <v>35</v>
      </c>
      <c r="R149" s="259" t="str">
        <f>IF(Q149="Y","",IF(AND(L149="",J149=""),"",IF(L149="",J149,L149)))</f>
        <v/>
      </c>
      <c r="S149" s="260" t="str">
        <f>IF(R149="","",IF(R229="Y",T149,IF(R149&gt;=R221-$AA$36*R225,IF(R149&lt;=R221+$AA$36*R225,R149,""),"")))</f>
        <v/>
      </c>
      <c r="T149" s="259" t="str">
        <f>IF(Q149="Y","",IF(AND(L149="",J149=""),"",IF(L149="",J149*N149,L149*N149)))</f>
        <v/>
      </c>
      <c r="U149" s="166" t="str">
        <f t="shared" ref="U149:U162" si="95">IF(AND(M149="",K149=""),"",IF(M149="",K149,M149))</f>
        <v>US$2014/kW</v>
      </c>
      <c r="V149" s="39"/>
      <c r="W149" s="39"/>
      <c r="Y149" s="202"/>
      <c r="AO149" s="57"/>
      <c r="AP149" s="39"/>
      <c r="AQ149" s="39"/>
      <c r="AR149" s="359" t="str">
        <f>$U149</f>
        <v>US$2014/kW</v>
      </c>
      <c r="AS149" s="39"/>
      <c r="AT149" s="360" t="str">
        <f>IF($E149=$AT$48,R149,"")</f>
        <v/>
      </c>
      <c r="AU149" s="360" t="str">
        <f>IF($E149=$AT$48,S149,"")</f>
        <v/>
      </c>
      <c r="AV149" s="39"/>
      <c r="AW149" s="360" t="str">
        <f t="shared" ref="AW149:AW162" si="96">IF($E149=$AW$112,R149,"")</f>
        <v/>
      </c>
      <c r="AX149" s="360" t="str">
        <f t="shared" ref="AX149:AX162" si="97">IF($E149=$AW$112,S149,"")</f>
        <v/>
      </c>
      <c r="AY149" s="39"/>
      <c r="AZ149" s="360" t="str">
        <f t="shared" ref="AZ149:AZ162" si="98">IF($E149=$AZ$112,R149,"")</f>
        <v/>
      </c>
      <c r="BA149" s="360" t="str">
        <f t="shared" ref="BA149:BA162" si="99">IF($E149=$AZ$112,S149,"")</f>
        <v/>
      </c>
      <c r="BB149" s="39"/>
      <c r="BC149" s="360" t="str">
        <f t="shared" ref="BC149:BC162" si="100">IF($E149=$BC$112,R149,"")</f>
        <v/>
      </c>
      <c r="BD149" s="360" t="str">
        <f t="shared" ref="BD149:BD162" si="101">IF($E149=$BC$112,S149,"")</f>
        <v/>
      </c>
      <c r="BE149" s="39"/>
      <c r="BF149" s="360" t="str">
        <f t="shared" ref="BF149:BF162" si="102">IF($E149=$BF$112,R149,"")</f>
        <v/>
      </c>
      <c r="BG149" s="360" t="str">
        <f t="shared" ref="BG149:BG162" si="103">IF($E149=$BF$112,S149,"")</f>
        <v/>
      </c>
      <c r="BH149" s="39"/>
      <c r="BI149" s="360" t="str">
        <f t="shared" ref="BI149:BI162" si="104">IF($E149=$BI$112,R149,"")</f>
        <v/>
      </c>
      <c r="BJ149" s="360" t="str">
        <f t="shared" ref="BJ149:BJ162" si="105">IF($E149=$BI$112,S149,"")</f>
        <v/>
      </c>
      <c r="BK149" s="39"/>
      <c r="BL149" s="360" t="str">
        <f t="shared" ref="BL149:BL162" si="106">IF($E149=$BL$112,R149,"")</f>
        <v/>
      </c>
      <c r="BM149" s="360" t="str">
        <f t="shared" ref="BM149:BM162" si="107">IF($E149=$BL$112,S149,"")</f>
        <v/>
      </c>
      <c r="BN149" s="39"/>
      <c r="BO149" s="360" t="str">
        <f t="shared" ref="BO149:BO162" si="108">IF($E149=$BO$112,R149,"")</f>
        <v/>
      </c>
      <c r="BP149" s="360" t="str">
        <f t="shared" ref="BP149:BP162" si="109">IF($E149=$BO$112,S149,"")</f>
        <v/>
      </c>
      <c r="BQ149" s="39"/>
      <c r="BR149" s="360" t="str">
        <f t="shared" ref="BR149:BR162" si="110">IF($E149=$BR$112,R149,"")</f>
        <v/>
      </c>
      <c r="BS149" s="360" t="str">
        <f t="shared" ref="BS149:BS162" si="111">IF($E149=$BR$112,S149,"")</f>
        <v/>
      </c>
      <c r="BT149" s="39"/>
      <c r="BU149" s="360" t="str">
        <f t="shared" ref="BU149:BU162" si="112">IF($E149=$BU$112,R149,"")</f>
        <v/>
      </c>
      <c r="BV149" s="360" t="str">
        <f t="shared" ref="BV149:BV162" si="113">IF($E149=$BU$112,S149,"")</f>
        <v/>
      </c>
      <c r="BW149" s="39"/>
      <c r="BX149" s="57"/>
    </row>
    <row r="150" spans="1:76" s="2" customFormat="1" ht="15">
      <c r="A150" s="159">
        <v>2</v>
      </c>
      <c r="B150" s="301" t="str">
        <f t="shared" si="94"/>
        <v>China: REN21 2015 - China</v>
      </c>
      <c r="C150" s="160" t="s">
        <v>883</v>
      </c>
      <c r="D150" s="160" t="s">
        <v>317</v>
      </c>
      <c r="E150" s="160" t="s">
        <v>4</v>
      </c>
      <c r="F150" s="160"/>
      <c r="G150" s="161" t="s">
        <v>420</v>
      </c>
      <c r="H150" s="668">
        <v>2015</v>
      </c>
      <c r="I150" s="163"/>
      <c r="J150" s="670"/>
      <c r="K150" s="664" t="s">
        <v>198</v>
      </c>
      <c r="L150" s="768"/>
      <c r="M150" s="662" t="s">
        <v>198</v>
      </c>
      <c r="N150" s="664"/>
      <c r="O150" s="665"/>
      <c r="P150" s="165"/>
      <c r="Q150" s="365" t="s">
        <v>35</v>
      </c>
      <c r="R150" s="259" t="str">
        <f t="shared" ref="R150:R162" si="114">IF(Q150="Y","",IF(AND(L150="",J150=""),"",IF(L150="",J150,L150)))</f>
        <v/>
      </c>
      <c r="S150" s="260" t="str">
        <f>IF(R150="","",IF(R229="Y",T150,IF(R150&gt;=R221-$AA$36*R225,IF(R150&lt;=R221+$AA$36*R225,R150,""),"")))</f>
        <v/>
      </c>
      <c r="T150" s="259" t="str">
        <f t="shared" ref="T150:T162" si="115">IF(Q150="Y","",IF(AND(L150="",J150=""),"",IF(L150="",J150*N150,L150*N150)))</f>
        <v/>
      </c>
      <c r="U150" s="166" t="str">
        <f t="shared" si="95"/>
        <v>US$2014/kW</v>
      </c>
      <c r="V150" s="39"/>
      <c r="W150" s="39"/>
      <c r="Y150" s="202"/>
      <c r="AO150" s="57"/>
      <c r="AP150" s="39"/>
      <c r="AQ150" s="39"/>
      <c r="AR150" s="171"/>
      <c r="AS150" s="39"/>
      <c r="AT150" s="360" t="str">
        <f t="shared" ref="AT150:AT162" si="116">IF($E150=$AT$48,R150,"")</f>
        <v/>
      </c>
      <c r="AU150" s="360" t="str">
        <f t="shared" ref="AU150:AU162" si="117">IF($E150=$AT$48,S150,"")</f>
        <v/>
      </c>
      <c r="AV150" s="39"/>
      <c r="AW150" s="360" t="str">
        <f t="shared" si="96"/>
        <v/>
      </c>
      <c r="AX150" s="360" t="str">
        <f t="shared" si="97"/>
        <v/>
      </c>
      <c r="AY150" s="39"/>
      <c r="AZ150" s="360" t="str">
        <f t="shared" si="98"/>
        <v/>
      </c>
      <c r="BA150" s="360" t="str">
        <f t="shared" si="99"/>
        <v/>
      </c>
      <c r="BB150" s="39"/>
      <c r="BC150" s="360" t="str">
        <f t="shared" si="100"/>
        <v/>
      </c>
      <c r="BD150" s="360" t="str">
        <f t="shared" si="101"/>
        <v/>
      </c>
      <c r="BE150" s="39"/>
      <c r="BF150" s="360" t="str">
        <f t="shared" si="102"/>
        <v/>
      </c>
      <c r="BG150" s="360" t="str">
        <f t="shared" si="103"/>
        <v/>
      </c>
      <c r="BH150" s="39"/>
      <c r="BI150" s="360" t="str">
        <f t="shared" si="104"/>
        <v/>
      </c>
      <c r="BJ150" s="360" t="str">
        <f t="shared" si="105"/>
        <v/>
      </c>
      <c r="BK150" s="39"/>
      <c r="BL150" s="360" t="str">
        <f t="shared" si="106"/>
        <v/>
      </c>
      <c r="BM150" s="360" t="str">
        <f t="shared" si="107"/>
        <v/>
      </c>
      <c r="BN150" s="39"/>
      <c r="BO150" s="360" t="str">
        <f t="shared" si="108"/>
        <v/>
      </c>
      <c r="BP150" s="360" t="str">
        <f t="shared" si="109"/>
        <v/>
      </c>
      <c r="BQ150" s="39"/>
      <c r="BR150" s="360" t="str">
        <f t="shared" si="110"/>
        <v/>
      </c>
      <c r="BS150" s="360" t="str">
        <f t="shared" si="111"/>
        <v/>
      </c>
      <c r="BT150" s="39"/>
      <c r="BU150" s="360" t="str">
        <f t="shared" si="112"/>
        <v/>
      </c>
      <c r="BV150" s="360" t="str">
        <f t="shared" si="113"/>
        <v/>
      </c>
      <c r="BW150" s="39"/>
      <c r="BX150" s="57"/>
    </row>
    <row r="151" spans="1:76" s="2" customFormat="1" ht="15">
      <c r="A151" s="159">
        <v>3</v>
      </c>
      <c r="B151" s="301" t="str">
        <f>CONCATENATE(E151,": ",C151)</f>
        <v>OECD90: REN21 2015 - Japan</v>
      </c>
      <c r="C151" s="668" t="s">
        <v>884</v>
      </c>
      <c r="D151" s="668" t="s">
        <v>317</v>
      </c>
      <c r="E151" s="668" t="s">
        <v>1</v>
      </c>
      <c r="F151" s="668" t="s">
        <v>49</v>
      </c>
      <c r="G151" s="161" t="s">
        <v>420</v>
      </c>
      <c r="H151" s="668">
        <v>2015</v>
      </c>
      <c r="I151" s="163"/>
      <c r="J151" s="671"/>
      <c r="K151" s="669" t="s">
        <v>198</v>
      </c>
      <c r="L151" s="768"/>
      <c r="M151" s="662" t="s">
        <v>198</v>
      </c>
      <c r="N151" s="664"/>
      <c r="O151" s="665"/>
      <c r="P151" s="165"/>
      <c r="Q151" s="365" t="s">
        <v>35</v>
      </c>
      <c r="R151" s="259" t="str">
        <f t="shared" si="114"/>
        <v/>
      </c>
      <c r="S151" s="260" t="str">
        <f>IF(R151="","",IF(R229="Y",T151,IF(R151&gt;=R221-$AA$36*R225,IF(R151&lt;=R221+$AA$36*R225,R151,""),"")))</f>
        <v/>
      </c>
      <c r="T151" s="259" t="str">
        <f t="shared" si="115"/>
        <v/>
      </c>
      <c r="U151" s="166" t="str">
        <f t="shared" si="95"/>
        <v>US$2014/kW</v>
      </c>
      <c r="V151" s="39"/>
      <c r="W151" s="39"/>
      <c r="Y151" s="202"/>
      <c r="AO151" s="57"/>
      <c r="AP151" s="39"/>
      <c r="AQ151" s="39"/>
      <c r="AR151" s="171"/>
      <c r="AS151" s="39"/>
      <c r="AT151" s="360" t="str">
        <f t="shared" si="116"/>
        <v/>
      </c>
      <c r="AU151" s="360" t="str">
        <f t="shared" si="117"/>
        <v/>
      </c>
      <c r="AV151" s="39"/>
      <c r="AW151" s="360" t="str">
        <f t="shared" si="96"/>
        <v/>
      </c>
      <c r="AX151" s="360" t="str">
        <f t="shared" si="97"/>
        <v/>
      </c>
      <c r="AY151" s="39"/>
      <c r="AZ151" s="360" t="str">
        <f t="shared" si="98"/>
        <v/>
      </c>
      <c r="BA151" s="360" t="str">
        <f t="shared" si="99"/>
        <v/>
      </c>
      <c r="BB151" s="39"/>
      <c r="BC151" s="360" t="str">
        <f t="shared" si="100"/>
        <v/>
      </c>
      <c r="BD151" s="360" t="str">
        <f t="shared" si="101"/>
        <v/>
      </c>
      <c r="BE151" s="39"/>
      <c r="BF151" s="360" t="str">
        <f t="shared" si="102"/>
        <v/>
      </c>
      <c r="BG151" s="360" t="str">
        <f t="shared" si="103"/>
        <v/>
      </c>
      <c r="BH151" s="39"/>
      <c r="BI151" s="360" t="str">
        <f t="shared" si="104"/>
        <v/>
      </c>
      <c r="BJ151" s="360" t="str">
        <f t="shared" si="105"/>
        <v/>
      </c>
      <c r="BK151" s="39"/>
      <c r="BL151" s="360" t="str">
        <f t="shared" si="106"/>
        <v/>
      </c>
      <c r="BM151" s="360" t="str">
        <f t="shared" si="107"/>
        <v/>
      </c>
      <c r="BN151" s="39"/>
      <c r="BO151" s="360" t="str">
        <f t="shared" si="108"/>
        <v/>
      </c>
      <c r="BP151" s="360" t="str">
        <f t="shared" si="109"/>
        <v/>
      </c>
      <c r="BQ151" s="39"/>
      <c r="BR151" s="360" t="str">
        <f t="shared" si="110"/>
        <v/>
      </c>
      <c r="BS151" s="360" t="str">
        <f t="shared" si="111"/>
        <v/>
      </c>
      <c r="BT151" s="39"/>
      <c r="BU151" s="360" t="str">
        <f t="shared" si="112"/>
        <v/>
      </c>
      <c r="BV151" s="360" t="str">
        <f t="shared" si="113"/>
        <v/>
      </c>
      <c r="BW151" s="39"/>
      <c r="BX151" s="57"/>
    </row>
    <row r="152" spans="1:76" s="2" customFormat="1" ht="15">
      <c r="A152" s="159">
        <v>4</v>
      </c>
      <c r="B152" s="301" t="str">
        <f t="shared" si="94"/>
        <v>EU: REN21 2015 - Germany</v>
      </c>
      <c r="C152" s="668" t="s">
        <v>885</v>
      </c>
      <c r="D152" s="668" t="s">
        <v>317</v>
      </c>
      <c r="E152" s="668" t="s">
        <v>6</v>
      </c>
      <c r="F152" s="668" t="s">
        <v>47</v>
      </c>
      <c r="G152" s="161" t="s">
        <v>420</v>
      </c>
      <c r="H152" s="668">
        <v>2015</v>
      </c>
      <c r="I152" s="163"/>
      <c r="J152" s="671"/>
      <c r="K152" s="669" t="s">
        <v>198</v>
      </c>
      <c r="L152" s="768"/>
      <c r="M152" s="662" t="s">
        <v>198</v>
      </c>
      <c r="N152" s="664"/>
      <c r="O152" s="665"/>
      <c r="P152" s="165"/>
      <c r="Q152" s="365" t="s">
        <v>35</v>
      </c>
      <c r="R152" s="259" t="str">
        <f t="shared" si="114"/>
        <v/>
      </c>
      <c r="S152" s="260" t="str">
        <f>IF(R152="","",IF(R229="Y",T152,IF(R152&gt;=R221-$AA$36*R225,IF(R152&lt;=R221+$AA$36*R225,R152,""),"")))</f>
        <v/>
      </c>
      <c r="T152" s="259" t="str">
        <f t="shared" si="115"/>
        <v/>
      </c>
      <c r="U152" s="166" t="str">
        <f t="shared" si="95"/>
        <v>US$2014/kW</v>
      </c>
      <c r="V152" s="39"/>
      <c r="W152" s="39"/>
      <c r="Y152" s="202"/>
      <c r="AO152" s="57"/>
      <c r="AP152" s="39"/>
      <c r="AQ152" s="39"/>
      <c r="AR152" s="171"/>
      <c r="AS152" s="39"/>
      <c r="AT152" s="360" t="str">
        <f t="shared" si="116"/>
        <v/>
      </c>
      <c r="AU152" s="360" t="str">
        <f t="shared" si="117"/>
        <v/>
      </c>
      <c r="AV152" s="39"/>
      <c r="AW152" s="360" t="str">
        <f t="shared" si="96"/>
        <v/>
      </c>
      <c r="AX152" s="360" t="str">
        <f t="shared" si="97"/>
        <v/>
      </c>
      <c r="AY152" s="39"/>
      <c r="AZ152" s="360" t="str">
        <f t="shared" si="98"/>
        <v/>
      </c>
      <c r="BA152" s="360" t="str">
        <f t="shared" si="99"/>
        <v/>
      </c>
      <c r="BB152" s="39"/>
      <c r="BC152" s="360" t="str">
        <f t="shared" si="100"/>
        <v/>
      </c>
      <c r="BD152" s="360" t="str">
        <f t="shared" si="101"/>
        <v/>
      </c>
      <c r="BE152" s="39"/>
      <c r="BF152" s="360" t="str">
        <f t="shared" si="102"/>
        <v/>
      </c>
      <c r="BG152" s="360" t="str">
        <f t="shared" si="103"/>
        <v/>
      </c>
      <c r="BH152" s="39"/>
      <c r="BI152" s="360" t="str">
        <f t="shared" si="104"/>
        <v/>
      </c>
      <c r="BJ152" s="360" t="str">
        <f t="shared" si="105"/>
        <v/>
      </c>
      <c r="BK152" s="39"/>
      <c r="BL152" s="360" t="str">
        <f t="shared" si="106"/>
        <v/>
      </c>
      <c r="BM152" s="360" t="str">
        <f t="shared" si="107"/>
        <v/>
      </c>
      <c r="BN152" s="39"/>
      <c r="BO152" s="360" t="str">
        <f t="shared" si="108"/>
        <v/>
      </c>
      <c r="BP152" s="360" t="str">
        <f t="shared" si="109"/>
        <v/>
      </c>
      <c r="BQ152" s="39"/>
      <c r="BR152" s="360" t="str">
        <f t="shared" si="110"/>
        <v/>
      </c>
      <c r="BS152" s="360" t="str">
        <f t="shared" si="111"/>
        <v/>
      </c>
      <c r="BT152" s="39"/>
      <c r="BU152" s="360" t="str">
        <f t="shared" si="112"/>
        <v/>
      </c>
      <c r="BV152" s="360" t="str">
        <f t="shared" si="113"/>
        <v/>
      </c>
      <c r="BW152" s="39"/>
      <c r="BX152" s="57"/>
    </row>
    <row r="153" spans="1:76" s="2" customFormat="1" ht="15">
      <c r="A153" s="159">
        <v>5</v>
      </c>
      <c r="B153" s="301" t="str">
        <f t="shared" si="94"/>
        <v>EU: REN21 2015 - UK</v>
      </c>
      <c r="C153" s="668" t="s">
        <v>886</v>
      </c>
      <c r="D153" s="668" t="s">
        <v>317</v>
      </c>
      <c r="E153" s="668" t="s">
        <v>6</v>
      </c>
      <c r="F153" s="668" t="s">
        <v>318</v>
      </c>
      <c r="G153" s="161" t="s">
        <v>420</v>
      </c>
      <c r="H153" s="668">
        <v>2015</v>
      </c>
      <c r="I153" s="163"/>
      <c r="J153" s="671"/>
      <c r="K153" s="669" t="s">
        <v>198</v>
      </c>
      <c r="L153" s="768"/>
      <c r="M153" s="662" t="s">
        <v>198</v>
      </c>
      <c r="N153" s="664"/>
      <c r="O153" s="665"/>
      <c r="P153" s="165"/>
      <c r="Q153" s="365" t="s">
        <v>35</v>
      </c>
      <c r="R153" s="259" t="str">
        <f t="shared" si="114"/>
        <v/>
      </c>
      <c r="S153" s="260" t="str">
        <f>IF(R153="","",IF(R229="Y",T153,IF(R153&gt;=R221-$AA$36*R225,IF(R153&lt;=R221+$AA$36*R225,R153,""),"")))</f>
        <v/>
      </c>
      <c r="T153" s="259" t="str">
        <f t="shared" si="115"/>
        <v/>
      </c>
      <c r="U153" s="166" t="str">
        <f t="shared" si="95"/>
        <v>US$2014/kW</v>
      </c>
      <c r="V153" s="39"/>
      <c r="W153" s="39"/>
      <c r="Y153" s="202"/>
      <c r="AO153" s="57"/>
      <c r="AP153" s="39"/>
      <c r="AQ153" s="39"/>
      <c r="AR153" s="171"/>
      <c r="AS153" s="39"/>
      <c r="AT153" s="360" t="str">
        <f t="shared" si="116"/>
        <v/>
      </c>
      <c r="AU153" s="360" t="str">
        <f t="shared" si="117"/>
        <v/>
      </c>
      <c r="AV153" s="39"/>
      <c r="AW153" s="360" t="str">
        <f t="shared" si="96"/>
        <v/>
      </c>
      <c r="AX153" s="360" t="str">
        <f t="shared" si="97"/>
        <v/>
      </c>
      <c r="AY153" s="39"/>
      <c r="AZ153" s="360" t="str">
        <f t="shared" si="98"/>
        <v/>
      </c>
      <c r="BA153" s="360" t="str">
        <f t="shared" si="99"/>
        <v/>
      </c>
      <c r="BB153" s="39"/>
      <c r="BC153" s="360" t="str">
        <f t="shared" si="100"/>
        <v/>
      </c>
      <c r="BD153" s="360" t="str">
        <f t="shared" si="101"/>
        <v/>
      </c>
      <c r="BE153" s="39"/>
      <c r="BF153" s="360" t="str">
        <f t="shared" si="102"/>
        <v/>
      </c>
      <c r="BG153" s="360" t="str">
        <f t="shared" si="103"/>
        <v/>
      </c>
      <c r="BH153" s="39"/>
      <c r="BI153" s="360" t="str">
        <f t="shared" si="104"/>
        <v/>
      </c>
      <c r="BJ153" s="360" t="str">
        <f t="shared" si="105"/>
        <v/>
      </c>
      <c r="BK153" s="39"/>
      <c r="BL153" s="360" t="str">
        <f t="shared" si="106"/>
        <v/>
      </c>
      <c r="BM153" s="360" t="str">
        <f t="shared" si="107"/>
        <v/>
      </c>
      <c r="BN153" s="39"/>
      <c r="BO153" s="360" t="str">
        <f t="shared" si="108"/>
        <v/>
      </c>
      <c r="BP153" s="360" t="str">
        <f t="shared" si="109"/>
        <v/>
      </c>
      <c r="BQ153" s="39"/>
      <c r="BR153" s="360" t="str">
        <f t="shared" si="110"/>
        <v/>
      </c>
      <c r="BS153" s="360" t="str">
        <f t="shared" si="111"/>
        <v/>
      </c>
      <c r="BT153" s="39"/>
      <c r="BU153" s="360" t="str">
        <f t="shared" si="112"/>
        <v/>
      </c>
      <c r="BV153" s="360" t="str">
        <f t="shared" si="113"/>
        <v/>
      </c>
      <c r="BW153" s="39"/>
      <c r="BX153" s="57"/>
    </row>
    <row r="154" spans="1:76" s="2" customFormat="1" ht="15">
      <c r="A154" s="159">
        <v>6</v>
      </c>
      <c r="B154" s="301" t="str">
        <f t="shared" si="94"/>
        <v>USA: REN21 2015 - USA</v>
      </c>
      <c r="C154" s="668" t="s">
        <v>887</v>
      </c>
      <c r="D154" s="668" t="s">
        <v>317</v>
      </c>
      <c r="E154" s="668" t="s">
        <v>34</v>
      </c>
      <c r="F154" s="668"/>
      <c r="G154" s="161" t="s">
        <v>420</v>
      </c>
      <c r="H154" s="668">
        <v>2015</v>
      </c>
      <c r="I154" s="163"/>
      <c r="J154" s="671"/>
      <c r="K154" s="664" t="s">
        <v>198</v>
      </c>
      <c r="L154" s="768"/>
      <c r="M154" s="662" t="s">
        <v>198</v>
      </c>
      <c r="N154" s="664"/>
      <c r="O154" s="665"/>
      <c r="P154" s="165"/>
      <c r="Q154" s="365" t="s">
        <v>35</v>
      </c>
      <c r="R154" s="259" t="str">
        <f t="shared" si="114"/>
        <v/>
      </c>
      <c r="S154" s="260" t="str">
        <f>IF(R154="","",IF(R229="Y",T154,IF(R154&gt;=R221-$AA$36*R225,IF(R154&lt;=R221+$AA$36*R225,R154,""),"")))</f>
        <v/>
      </c>
      <c r="T154" s="259" t="str">
        <f t="shared" si="115"/>
        <v/>
      </c>
      <c r="U154" s="166" t="str">
        <f t="shared" si="95"/>
        <v>US$2014/kW</v>
      </c>
      <c r="V154" s="39"/>
      <c r="W154" s="39"/>
      <c r="Y154" s="202"/>
      <c r="AO154" s="57"/>
      <c r="AP154" s="39"/>
      <c r="AQ154" s="39"/>
      <c r="AR154" s="171"/>
      <c r="AS154" s="39"/>
      <c r="AT154" s="360" t="str">
        <f t="shared" si="116"/>
        <v/>
      </c>
      <c r="AU154" s="360" t="str">
        <f t="shared" si="117"/>
        <v/>
      </c>
      <c r="AV154" s="39"/>
      <c r="AW154" s="360" t="str">
        <f t="shared" si="96"/>
        <v/>
      </c>
      <c r="AX154" s="360" t="str">
        <f t="shared" si="97"/>
        <v/>
      </c>
      <c r="AY154" s="39"/>
      <c r="AZ154" s="360" t="str">
        <f t="shared" si="98"/>
        <v/>
      </c>
      <c r="BA154" s="360" t="str">
        <f t="shared" si="99"/>
        <v/>
      </c>
      <c r="BB154" s="39"/>
      <c r="BC154" s="360" t="str">
        <f t="shared" si="100"/>
        <v/>
      </c>
      <c r="BD154" s="360" t="str">
        <f t="shared" si="101"/>
        <v/>
      </c>
      <c r="BE154" s="39"/>
      <c r="BF154" s="360" t="str">
        <f t="shared" si="102"/>
        <v/>
      </c>
      <c r="BG154" s="360" t="str">
        <f t="shared" si="103"/>
        <v/>
      </c>
      <c r="BH154" s="39"/>
      <c r="BI154" s="360" t="str">
        <f t="shared" si="104"/>
        <v/>
      </c>
      <c r="BJ154" s="360" t="str">
        <f t="shared" si="105"/>
        <v/>
      </c>
      <c r="BK154" s="39"/>
      <c r="BL154" s="360" t="str">
        <f t="shared" si="106"/>
        <v/>
      </c>
      <c r="BM154" s="360" t="str">
        <f t="shared" si="107"/>
        <v/>
      </c>
      <c r="BN154" s="39"/>
      <c r="BO154" s="360" t="str">
        <f t="shared" si="108"/>
        <v/>
      </c>
      <c r="BP154" s="360" t="str">
        <f t="shared" si="109"/>
        <v/>
      </c>
      <c r="BQ154" s="39"/>
      <c r="BR154" s="360" t="str">
        <f t="shared" si="110"/>
        <v/>
      </c>
      <c r="BS154" s="360" t="str">
        <f t="shared" si="111"/>
        <v/>
      </c>
      <c r="BT154" s="39"/>
      <c r="BU154" s="360" t="str">
        <f t="shared" si="112"/>
        <v/>
      </c>
      <c r="BV154" s="360" t="str">
        <f t="shared" si="113"/>
        <v/>
      </c>
      <c r="BW154" s="39"/>
      <c r="BX154" s="57"/>
    </row>
    <row r="155" spans="1:76" s="2" customFormat="1" ht="15">
      <c r="A155" s="159">
        <v>7</v>
      </c>
      <c r="B155" s="301" t="str">
        <f t="shared" si="94"/>
        <v>Middle East and Africa: IRENA 2015 - Africa (Figure 5.14, p. 92)</v>
      </c>
      <c r="C155" s="668" t="s">
        <v>888</v>
      </c>
      <c r="D155" s="668" t="s">
        <v>319</v>
      </c>
      <c r="E155" s="668" t="s">
        <v>284</v>
      </c>
      <c r="F155" s="668"/>
      <c r="G155" s="161" t="s">
        <v>420</v>
      </c>
      <c r="H155" s="668">
        <v>2015</v>
      </c>
      <c r="I155" s="163"/>
      <c r="J155" s="671"/>
      <c r="K155" s="672" t="s">
        <v>198</v>
      </c>
      <c r="L155" s="768"/>
      <c r="M155" s="662" t="s">
        <v>198</v>
      </c>
      <c r="N155" s="664"/>
      <c r="O155" s="665"/>
      <c r="P155" s="165"/>
      <c r="Q155" s="365" t="s">
        <v>35</v>
      </c>
      <c r="R155" s="259" t="str">
        <f t="shared" si="114"/>
        <v/>
      </c>
      <c r="S155" s="260" t="str">
        <f>IF(R155="","",IF(R229="Y",T155,IF(R155&gt;=R221-$AA$36*R225,IF(R155&lt;=R221+$AA$36*R225,R155,""),"")))</f>
        <v/>
      </c>
      <c r="T155" s="259" t="str">
        <f t="shared" si="115"/>
        <v/>
      </c>
      <c r="U155" s="166" t="str">
        <f t="shared" si="95"/>
        <v>US$2014/kW</v>
      </c>
      <c r="V155" s="39"/>
      <c r="W155" s="39"/>
      <c r="Y155" s="202"/>
      <c r="AO155" s="57"/>
      <c r="AP155" s="39"/>
      <c r="AQ155" s="39"/>
      <c r="AR155" s="171"/>
      <c r="AS155" s="39"/>
      <c r="AT155" s="360" t="str">
        <f t="shared" si="116"/>
        <v/>
      </c>
      <c r="AU155" s="360" t="str">
        <f t="shared" si="117"/>
        <v/>
      </c>
      <c r="AV155" s="39"/>
      <c r="AW155" s="360" t="str">
        <f t="shared" si="96"/>
        <v/>
      </c>
      <c r="AX155" s="360" t="str">
        <f t="shared" si="97"/>
        <v/>
      </c>
      <c r="AY155" s="39"/>
      <c r="AZ155" s="360" t="str">
        <f t="shared" si="98"/>
        <v/>
      </c>
      <c r="BA155" s="360" t="str">
        <f t="shared" si="99"/>
        <v/>
      </c>
      <c r="BB155" s="39"/>
      <c r="BC155" s="360" t="str">
        <f t="shared" si="100"/>
        <v/>
      </c>
      <c r="BD155" s="360" t="str">
        <f t="shared" si="101"/>
        <v/>
      </c>
      <c r="BE155" s="39"/>
      <c r="BF155" s="360" t="str">
        <f t="shared" si="102"/>
        <v/>
      </c>
      <c r="BG155" s="360" t="str">
        <f t="shared" si="103"/>
        <v/>
      </c>
      <c r="BH155" s="39"/>
      <c r="BI155" s="360" t="str">
        <f t="shared" si="104"/>
        <v/>
      </c>
      <c r="BJ155" s="360" t="str">
        <f t="shared" si="105"/>
        <v/>
      </c>
      <c r="BK155" s="39"/>
      <c r="BL155" s="360" t="str">
        <f t="shared" si="106"/>
        <v/>
      </c>
      <c r="BM155" s="360" t="str">
        <f t="shared" si="107"/>
        <v/>
      </c>
      <c r="BN155" s="39"/>
      <c r="BO155" s="360" t="str">
        <f t="shared" si="108"/>
        <v/>
      </c>
      <c r="BP155" s="360" t="str">
        <f t="shared" si="109"/>
        <v/>
      </c>
      <c r="BQ155" s="39"/>
      <c r="BR155" s="360" t="str">
        <f t="shared" si="110"/>
        <v/>
      </c>
      <c r="BS155" s="360" t="str">
        <f t="shared" si="111"/>
        <v/>
      </c>
      <c r="BT155" s="39"/>
      <c r="BU155" s="360" t="str">
        <f t="shared" si="112"/>
        <v/>
      </c>
      <c r="BV155" s="360" t="str">
        <f t="shared" si="113"/>
        <v/>
      </c>
      <c r="BW155" s="39"/>
      <c r="BX155" s="57"/>
    </row>
    <row r="156" spans="1:76" s="2" customFormat="1" ht="15">
      <c r="A156" s="159">
        <v>8</v>
      </c>
      <c r="B156" s="301" t="str">
        <f t="shared" si="94"/>
        <v>China: IRENA 2015 - China (Figure 5.14, p. 92)</v>
      </c>
      <c r="C156" s="668" t="s">
        <v>889</v>
      </c>
      <c r="D156" s="668" t="s">
        <v>319</v>
      </c>
      <c r="E156" s="668" t="s">
        <v>4</v>
      </c>
      <c r="F156" s="668"/>
      <c r="G156" s="161" t="s">
        <v>420</v>
      </c>
      <c r="H156" s="668">
        <v>2015</v>
      </c>
      <c r="I156" s="163"/>
      <c r="J156" s="671"/>
      <c r="K156" s="672" t="s">
        <v>198</v>
      </c>
      <c r="L156" s="768"/>
      <c r="M156" s="662" t="s">
        <v>198</v>
      </c>
      <c r="N156" s="664"/>
      <c r="O156" s="665"/>
      <c r="P156" s="165"/>
      <c r="Q156" s="365" t="s">
        <v>35</v>
      </c>
      <c r="R156" s="259" t="str">
        <f t="shared" si="114"/>
        <v/>
      </c>
      <c r="S156" s="260" t="str">
        <f>IF(R156="","",IF(R229="Y",T156,IF(R156&gt;=R221-$AA$36*R225,IF(R156&lt;=R221+$AA$36*R225,R156,""),"")))</f>
        <v/>
      </c>
      <c r="T156" s="259" t="str">
        <f t="shared" si="115"/>
        <v/>
      </c>
      <c r="U156" s="166" t="str">
        <f t="shared" si="95"/>
        <v>US$2014/kW</v>
      </c>
      <c r="V156" s="39"/>
      <c r="W156" s="39"/>
      <c r="Y156" s="202"/>
      <c r="AO156" s="57"/>
      <c r="AP156" s="39"/>
      <c r="AQ156" s="39"/>
      <c r="AR156" s="171"/>
      <c r="AS156" s="39"/>
      <c r="AT156" s="360" t="str">
        <f t="shared" si="116"/>
        <v/>
      </c>
      <c r="AU156" s="360" t="str">
        <f t="shared" si="117"/>
        <v/>
      </c>
      <c r="AV156" s="39"/>
      <c r="AW156" s="360" t="str">
        <f t="shared" si="96"/>
        <v/>
      </c>
      <c r="AX156" s="360" t="str">
        <f t="shared" si="97"/>
        <v/>
      </c>
      <c r="AY156" s="39"/>
      <c r="AZ156" s="360" t="str">
        <f t="shared" si="98"/>
        <v/>
      </c>
      <c r="BA156" s="360" t="str">
        <f t="shared" si="99"/>
        <v/>
      </c>
      <c r="BB156" s="39"/>
      <c r="BC156" s="360" t="str">
        <f t="shared" si="100"/>
        <v/>
      </c>
      <c r="BD156" s="360" t="str">
        <f t="shared" si="101"/>
        <v/>
      </c>
      <c r="BE156" s="39"/>
      <c r="BF156" s="360" t="str">
        <f t="shared" si="102"/>
        <v/>
      </c>
      <c r="BG156" s="360" t="str">
        <f t="shared" si="103"/>
        <v/>
      </c>
      <c r="BH156" s="39"/>
      <c r="BI156" s="360" t="str">
        <f t="shared" si="104"/>
        <v/>
      </c>
      <c r="BJ156" s="360" t="str">
        <f t="shared" si="105"/>
        <v/>
      </c>
      <c r="BK156" s="39"/>
      <c r="BL156" s="360" t="str">
        <f t="shared" si="106"/>
        <v/>
      </c>
      <c r="BM156" s="360" t="str">
        <f t="shared" si="107"/>
        <v/>
      </c>
      <c r="BN156" s="39"/>
      <c r="BO156" s="360" t="str">
        <f t="shared" si="108"/>
        <v/>
      </c>
      <c r="BP156" s="360" t="str">
        <f t="shared" si="109"/>
        <v/>
      </c>
      <c r="BQ156" s="39"/>
      <c r="BR156" s="360" t="str">
        <f t="shared" si="110"/>
        <v/>
      </c>
      <c r="BS156" s="360" t="str">
        <f t="shared" si="111"/>
        <v/>
      </c>
      <c r="BT156" s="39"/>
      <c r="BU156" s="360" t="str">
        <f t="shared" si="112"/>
        <v/>
      </c>
      <c r="BV156" s="360" t="str">
        <f t="shared" si="113"/>
        <v/>
      </c>
      <c r="BW156" s="39"/>
      <c r="BX156" s="57"/>
    </row>
    <row r="157" spans="1:76" s="2" customFormat="1" ht="15">
      <c r="A157" s="159">
        <v>9</v>
      </c>
      <c r="B157" s="301" t="str">
        <f t="shared" si="94"/>
        <v>EU: IRENA 2015 - Europe (Figure 5.14, p. 92)</v>
      </c>
      <c r="C157" s="668" t="s">
        <v>890</v>
      </c>
      <c r="D157" s="668" t="s">
        <v>319</v>
      </c>
      <c r="E157" s="668" t="s">
        <v>6</v>
      </c>
      <c r="F157" s="668"/>
      <c r="G157" s="161" t="s">
        <v>420</v>
      </c>
      <c r="H157" s="668">
        <v>2015</v>
      </c>
      <c r="I157" s="163"/>
      <c r="J157" s="670"/>
      <c r="K157" s="672" t="s">
        <v>198</v>
      </c>
      <c r="L157" s="769"/>
      <c r="M157" s="662" t="s">
        <v>198</v>
      </c>
      <c r="N157" s="664"/>
      <c r="O157" s="665"/>
      <c r="P157" s="165"/>
      <c r="Q157" s="365" t="s">
        <v>35</v>
      </c>
      <c r="R157" s="259" t="str">
        <f t="shared" si="114"/>
        <v/>
      </c>
      <c r="S157" s="260" t="str">
        <f>IF(R157="","",IF(R229="Y",T157,IF(R157&gt;=R221-$AA$36*R225,IF(R157&lt;=R221+$AA$36*R225,R157,""),"")))</f>
        <v/>
      </c>
      <c r="T157" s="259" t="str">
        <f t="shared" si="115"/>
        <v/>
      </c>
      <c r="U157" s="166" t="str">
        <f t="shared" si="95"/>
        <v>US$2014/kW</v>
      </c>
      <c r="V157" s="39"/>
      <c r="W157" s="39"/>
      <c r="Y157" s="202"/>
      <c r="AO157" s="57"/>
      <c r="AP157" s="39"/>
      <c r="AQ157" s="39"/>
      <c r="AR157" s="171"/>
      <c r="AS157" s="39"/>
      <c r="AT157" s="360" t="str">
        <f t="shared" si="116"/>
        <v/>
      </c>
      <c r="AU157" s="360" t="str">
        <f t="shared" si="117"/>
        <v/>
      </c>
      <c r="AV157" s="39"/>
      <c r="AW157" s="360" t="str">
        <f t="shared" si="96"/>
        <v/>
      </c>
      <c r="AX157" s="360" t="str">
        <f t="shared" si="97"/>
        <v/>
      </c>
      <c r="AY157" s="39"/>
      <c r="AZ157" s="360" t="str">
        <f t="shared" si="98"/>
        <v/>
      </c>
      <c r="BA157" s="360" t="str">
        <f t="shared" si="99"/>
        <v/>
      </c>
      <c r="BB157" s="39"/>
      <c r="BC157" s="360" t="str">
        <f t="shared" si="100"/>
        <v/>
      </c>
      <c r="BD157" s="360" t="str">
        <f t="shared" si="101"/>
        <v/>
      </c>
      <c r="BE157" s="39"/>
      <c r="BF157" s="360" t="str">
        <f t="shared" si="102"/>
        <v/>
      </c>
      <c r="BG157" s="360" t="str">
        <f t="shared" si="103"/>
        <v/>
      </c>
      <c r="BH157" s="39"/>
      <c r="BI157" s="360" t="str">
        <f t="shared" si="104"/>
        <v/>
      </c>
      <c r="BJ157" s="360" t="str">
        <f t="shared" si="105"/>
        <v/>
      </c>
      <c r="BK157" s="39"/>
      <c r="BL157" s="360" t="str">
        <f t="shared" si="106"/>
        <v/>
      </c>
      <c r="BM157" s="360" t="str">
        <f t="shared" si="107"/>
        <v/>
      </c>
      <c r="BN157" s="39"/>
      <c r="BO157" s="360" t="str">
        <f t="shared" si="108"/>
        <v/>
      </c>
      <c r="BP157" s="360" t="str">
        <f t="shared" si="109"/>
        <v/>
      </c>
      <c r="BQ157" s="39"/>
      <c r="BR157" s="360" t="str">
        <f t="shared" si="110"/>
        <v/>
      </c>
      <c r="BS157" s="360" t="str">
        <f t="shared" si="111"/>
        <v/>
      </c>
      <c r="BT157" s="39"/>
      <c r="BU157" s="360" t="str">
        <f t="shared" si="112"/>
        <v/>
      </c>
      <c r="BV157" s="360" t="str">
        <f t="shared" si="113"/>
        <v/>
      </c>
      <c r="BW157" s="39"/>
      <c r="BX157" s="57"/>
    </row>
    <row r="158" spans="1:76" s="2" customFormat="1" ht="15">
      <c r="A158" s="159">
        <v>10</v>
      </c>
      <c r="B158" s="301" t="str">
        <f t="shared" si="94"/>
        <v>Latin America: IRENA 2015 - Central and South America (Figure 5.14, p. 92)</v>
      </c>
      <c r="C158" s="668" t="s">
        <v>891</v>
      </c>
      <c r="D158" s="668" t="s">
        <v>319</v>
      </c>
      <c r="E158" s="668" t="s">
        <v>3</v>
      </c>
      <c r="F158" s="668"/>
      <c r="G158" s="161" t="s">
        <v>420</v>
      </c>
      <c r="H158" s="668">
        <v>2015</v>
      </c>
      <c r="I158" s="163"/>
      <c r="J158" s="670"/>
      <c r="K158" s="672" t="s">
        <v>198</v>
      </c>
      <c r="L158" s="769"/>
      <c r="M158" s="662" t="s">
        <v>198</v>
      </c>
      <c r="N158" s="664"/>
      <c r="O158" s="665"/>
      <c r="P158" s="165"/>
      <c r="Q158" s="365" t="s">
        <v>35</v>
      </c>
      <c r="R158" s="259" t="str">
        <f t="shared" si="114"/>
        <v/>
      </c>
      <c r="S158" s="260" t="str">
        <f>IF(R158="","",IF(R229="Y",T158,IF(R158&gt;=R221-$AA$36*R225,IF(R158&lt;=R221+$AA$36*R225,R158,""),"")))</f>
        <v/>
      </c>
      <c r="T158" s="259" t="str">
        <f t="shared" si="115"/>
        <v/>
      </c>
      <c r="U158" s="166" t="str">
        <f t="shared" si="95"/>
        <v>US$2014/kW</v>
      </c>
      <c r="V158" s="39"/>
      <c r="W158" s="39"/>
      <c r="Y158" s="202"/>
      <c r="AO158" s="57"/>
      <c r="AP158" s="39"/>
      <c r="AQ158" s="39"/>
      <c r="AR158" s="171"/>
      <c r="AS158" s="39"/>
      <c r="AT158" s="360" t="str">
        <f t="shared" si="116"/>
        <v/>
      </c>
      <c r="AU158" s="360" t="str">
        <f t="shared" si="117"/>
        <v/>
      </c>
      <c r="AV158" s="39"/>
      <c r="AW158" s="360" t="str">
        <f t="shared" si="96"/>
        <v/>
      </c>
      <c r="AX158" s="360" t="str">
        <f t="shared" si="97"/>
        <v/>
      </c>
      <c r="AY158" s="39"/>
      <c r="AZ158" s="360" t="str">
        <f t="shared" si="98"/>
        <v/>
      </c>
      <c r="BA158" s="360" t="str">
        <f t="shared" si="99"/>
        <v/>
      </c>
      <c r="BB158" s="39"/>
      <c r="BC158" s="360" t="str">
        <f t="shared" si="100"/>
        <v/>
      </c>
      <c r="BD158" s="360" t="str">
        <f t="shared" si="101"/>
        <v/>
      </c>
      <c r="BE158" s="39"/>
      <c r="BF158" s="360" t="str">
        <f t="shared" si="102"/>
        <v/>
      </c>
      <c r="BG158" s="360" t="str">
        <f t="shared" si="103"/>
        <v/>
      </c>
      <c r="BH158" s="39"/>
      <c r="BI158" s="360" t="str">
        <f t="shared" si="104"/>
        <v/>
      </c>
      <c r="BJ158" s="360" t="str">
        <f t="shared" si="105"/>
        <v/>
      </c>
      <c r="BK158" s="39"/>
      <c r="BL158" s="360" t="str">
        <f t="shared" si="106"/>
        <v/>
      </c>
      <c r="BM158" s="360" t="str">
        <f t="shared" si="107"/>
        <v/>
      </c>
      <c r="BN158" s="39"/>
      <c r="BO158" s="360" t="str">
        <f t="shared" si="108"/>
        <v/>
      </c>
      <c r="BP158" s="360" t="str">
        <f t="shared" si="109"/>
        <v/>
      </c>
      <c r="BQ158" s="39"/>
      <c r="BR158" s="360" t="str">
        <f t="shared" si="110"/>
        <v/>
      </c>
      <c r="BS158" s="360" t="str">
        <f t="shared" si="111"/>
        <v/>
      </c>
      <c r="BT158" s="39"/>
      <c r="BU158" s="360" t="str">
        <f t="shared" si="112"/>
        <v/>
      </c>
      <c r="BV158" s="360" t="str">
        <f t="shared" si="113"/>
        <v/>
      </c>
      <c r="BW158" s="39"/>
      <c r="BX158" s="57"/>
    </row>
    <row r="159" spans="1:76" s="174" customFormat="1" ht="15">
      <c r="A159" s="159">
        <v>11</v>
      </c>
      <c r="B159" s="301" t="str">
        <f t="shared" si="94"/>
        <v>Middle East and Africa: IRENA 2015 - Middle East (Figure 5.14, p. 92)</v>
      </c>
      <c r="C159" s="668" t="s">
        <v>892</v>
      </c>
      <c r="D159" s="668" t="s">
        <v>319</v>
      </c>
      <c r="E159" s="668" t="s">
        <v>284</v>
      </c>
      <c r="F159" s="668"/>
      <c r="G159" s="161" t="s">
        <v>420</v>
      </c>
      <c r="H159" s="668">
        <v>2015</v>
      </c>
      <c r="I159" s="163"/>
      <c r="J159" s="671"/>
      <c r="K159" s="672" t="s">
        <v>198</v>
      </c>
      <c r="L159" s="769"/>
      <c r="M159" s="662" t="s">
        <v>198</v>
      </c>
      <c r="N159" s="664"/>
      <c r="O159" s="665"/>
      <c r="P159" s="165"/>
      <c r="Q159" s="365" t="s">
        <v>35</v>
      </c>
      <c r="R159" s="259" t="str">
        <f t="shared" si="114"/>
        <v/>
      </c>
      <c r="S159" s="260" t="str">
        <f>IF(R159="","",IF(R229="Y",T159,IF(R159&gt;=R221-$AA$36*R225,IF(R159&lt;=R221+$AA$36*R225,R159,""),"")))</f>
        <v/>
      </c>
      <c r="T159" s="259" t="str">
        <f t="shared" si="115"/>
        <v/>
      </c>
      <c r="U159" s="166" t="str">
        <f t="shared" si="95"/>
        <v>US$2014/kW</v>
      </c>
      <c r="V159" s="39"/>
      <c r="W159" s="39"/>
      <c r="Y159" s="202"/>
      <c r="AO159" s="181"/>
      <c r="AP159" s="39"/>
      <c r="AQ159" s="39"/>
      <c r="AR159" s="171"/>
      <c r="AS159" s="39"/>
      <c r="AT159" s="360" t="str">
        <f t="shared" si="116"/>
        <v/>
      </c>
      <c r="AU159" s="360" t="str">
        <f t="shared" si="117"/>
        <v/>
      </c>
      <c r="AV159" s="39"/>
      <c r="AW159" s="360" t="str">
        <f t="shared" si="96"/>
        <v/>
      </c>
      <c r="AX159" s="360" t="str">
        <f t="shared" si="97"/>
        <v/>
      </c>
      <c r="AY159" s="39"/>
      <c r="AZ159" s="360" t="str">
        <f t="shared" si="98"/>
        <v/>
      </c>
      <c r="BA159" s="360" t="str">
        <f t="shared" si="99"/>
        <v/>
      </c>
      <c r="BB159" s="39"/>
      <c r="BC159" s="360" t="str">
        <f t="shared" si="100"/>
        <v/>
      </c>
      <c r="BD159" s="360" t="str">
        <f t="shared" si="101"/>
        <v/>
      </c>
      <c r="BE159" s="39"/>
      <c r="BF159" s="360" t="str">
        <f t="shared" si="102"/>
        <v/>
      </c>
      <c r="BG159" s="360" t="str">
        <f t="shared" si="103"/>
        <v/>
      </c>
      <c r="BH159" s="39"/>
      <c r="BI159" s="360" t="str">
        <f t="shared" si="104"/>
        <v/>
      </c>
      <c r="BJ159" s="360" t="str">
        <f t="shared" si="105"/>
        <v/>
      </c>
      <c r="BK159" s="39"/>
      <c r="BL159" s="360" t="str">
        <f t="shared" si="106"/>
        <v/>
      </c>
      <c r="BM159" s="360" t="str">
        <f t="shared" si="107"/>
        <v/>
      </c>
      <c r="BN159" s="39"/>
      <c r="BO159" s="360" t="str">
        <f t="shared" si="108"/>
        <v/>
      </c>
      <c r="BP159" s="360" t="str">
        <f t="shared" si="109"/>
        <v/>
      </c>
      <c r="BQ159" s="39"/>
      <c r="BR159" s="360" t="str">
        <f t="shared" si="110"/>
        <v/>
      </c>
      <c r="BS159" s="360" t="str">
        <f t="shared" si="111"/>
        <v/>
      </c>
      <c r="BT159" s="39"/>
      <c r="BU159" s="360" t="str">
        <f t="shared" si="112"/>
        <v/>
      </c>
      <c r="BV159" s="360" t="str">
        <f t="shared" si="113"/>
        <v/>
      </c>
      <c r="BW159" s="39"/>
      <c r="BX159" s="181"/>
    </row>
    <row r="160" spans="1:76" s="174" customFormat="1" ht="15">
      <c r="A160" s="159">
        <v>12</v>
      </c>
      <c r="B160" s="301" t="str">
        <f t="shared" si="94"/>
        <v>OECD90: IRENA 2015 - North America (Figure 5.14, p. 92)</v>
      </c>
      <c r="C160" s="668" t="s">
        <v>893</v>
      </c>
      <c r="D160" s="668" t="s">
        <v>319</v>
      </c>
      <c r="E160" s="668" t="s">
        <v>1</v>
      </c>
      <c r="F160" s="668"/>
      <c r="G160" s="161" t="s">
        <v>420</v>
      </c>
      <c r="H160" s="668">
        <v>2015</v>
      </c>
      <c r="I160" s="163"/>
      <c r="J160" s="671"/>
      <c r="K160" s="672" t="s">
        <v>198</v>
      </c>
      <c r="L160" s="769"/>
      <c r="M160" s="662" t="s">
        <v>198</v>
      </c>
      <c r="N160" s="664"/>
      <c r="O160" s="665"/>
      <c r="P160" s="165"/>
      <c r="Q160" s="365" t="s">
        <v>35</v>
      </c>
      <c r="R160" s="259" t="str">
        <f t="shared" si="114"/>
        <v/>
      </c>
      <c r="S160" s="260" t="str">
        <f>IF(R160="","",IF(R229="Y",T160,IF(R160&gt;=R221-$AA$36*R225,IF(R160&lt;=R221+$AA$36*R225,R160,""),"")))</f>
        <v/>
      </c>
      <c r="T160" s="259" t="str">
        <f t="shared" si="115"/>
        <v/>
      </c>
      <c r="U160" s="166" t="str">
        <f t="shared" si="95"/>
        <v>US$2014/kW</v>
      </c>
      <c r="V160" s="39"/>
      <c r="W160" s="39"/>
      <c r="Y160" s="202"/>
      <c r="AO160" s="181"/>
      <c r="AP160" s="39"/>
      <c r="AQ160" s="39"/>
      <c r="AR160" s="171"/>
      <c r="AS160" s="39"/>
      <c r="AT160" s="360" t="str">
        <f t="shared" si="116"/>
        <v/>
      </c>
      <c r="AU160" s="360" t="str">
        <f t="shared" si="117"/>
        <v/>
      </c>
      <c r="AV160" s="39"/>
      <c r="AW160" s="360" t="str">
        <f t="shared" si="96"/>
        <v/>
      </c>
      <c r="AX160" s="360" t="str">
        <f t="shared" si="97"/>
        <v/>
      </c>
      <c r="AY160" s="39"/>
      <c r="AZ160" s="360" t="str">
        <f t="shared" si="98"/>
        <v/>
      </c>
      <c r="BA160" s="360" t="str">
        <f t="shared" si="99"/>
        <v/>
      </c>
      <c r="BB160" s="39"/>
      <c r="BC160" s="360" t="str">
        <f t="shared" si="100"/>
        <v/>
      </c>
      <c r="BD160" s="360" t="str">
        <f t="shared" si="101"/>
        <v/>
      </c>
      <c r="BE160" s="39"/>
      <c r="BF160" s="360" t="str">
        <f t="shared" si="102"/>
        <v/>
      </c>
      <c r="BG160" s="360" t="str">
        <f t="shared" si="103"/>
        <v/>
      </c>
      <c r="BH160" s="39"/>
      <c r="BI160" s="360" t="str">
        <f t="shared" si="104"/>
        <v/>
      </c>
      <c r="BJ160" s="360" t="str">
        <f t="shared" si="105"/>
        <v/>
      </c>
      <c r="BK160" s="39"/>
      <c r="BL160" s="360" t="str">
        <f t="shared" si="106"/>
        <v/>
      </c>
      <c r="BM160" s="360" t="str">
        <f t="shared" si="107"/>
        <v/>
      </c>
      <c r="BN160" s="39"/>
      <c r="BO160" s="360" t="str">
        <f t="shared" si="108"/>
        <v/>
      </c>
      <c r="BP160" s="360" t="str">
        <f t="shared" si="109"/>
        <v/>
      </c>
      <c r="BQ160" s="39"/>
      <c r="BR160" s="360" t="str">
        <f t="shared" si="110"/>
        <v/>
      </c>
      <c r="BS160" s="360" t="str">
        <f t="shared" si="111"/>
        <v/>
      </c>
      <c r="BT160" s="39"/>
      <c r="BU160" s="360" t="str">
        <f t="shared" si="112"/>
        <v/>
      </c>
      <c r="BV160" s="360" t="str">
        <f t="shared" si="113"/>
        <v/>
      </c>
      <c r="BW160" s="39"/>
      <c r="BX160" s="181"/>
    </row>
    <row r="161" spans="1:76" s="174" customFormat="1" ht="15">
      <c r="A161" s="159">
        <v>13</v>
      </c>
      <c r="B161" s="301" t="str">
        <f t="shared" si="94"/>
        <v>OECD90: IRENA 2015 - Oceania (Figure 5.14, p.92)</v>
      </c>
      <c r="C161" s="668" t="s">
        <v>894</v>
      </c>
      <c r="D161" s="668" t="s">
        <v>319</v>
      </c>
      <c r="E161" s="668" t="s">
        <v>1</v>
      </c>
      <c r="F161" s="668"/>
      <c r="G161" s="161" t="s">
        <v>420</v>
      </c>
      <c r="H161" s="668">
        <v>2015</v>
      </c>
      <c r="I161" s="163"/>
      <c r="J161" s="671"/>
      <c r="K161" s="672" t="s">
        <v>198</v>
      </c>
      <c r="L161" s="769"/>
      <c r="M161" s="662" t="s">
        <v>198</v>
      </c>
      <c r="N161" s="664"/>
      <c r="O161" s="665"/>
      <c r="P161" s="165"/>
      <c r="Q161" s="365" t="s">
        <v>35</v>
      </c>
      <c r="R161" s="259" t="str">
        <f t="shared" si="114"/>
        <v/>
      </c>
      <c r="S161" s="260" t="str">
        <f>IF(R161="","",IF(R229="Y",T161,IF(R161&gt;=R221-$AA$36*R225,IF(R161&lt;=R221+$AA$36*R225,R161,""),"")))</f>
        <v/>
      </c>
      <c r="T161" s="259" t="str">
        <f t="shared" si="115"/>
        <v/>
      </c>
      <c r="U161" s="166" t="str">
        <f t="shared" si="95"/>
        <v>US$2014/kW</v>
      </c>
      <c r="V161" s="39"/>
      <c r="W161" s="39"/>
      <c r="Y161" s="202"/>
      <c r="AO161" s="181"/>
      <c r="AP161" s="39"/>
      <c r="AQ161" s="39"/>
      <c r="AR161" s="171"/>
      <c r="AS161" s="39"/>
      <c r="AT161" s="360" t="str">
        <f t="shared" si="116"/>
        <v/>
      </c>
      <c r="AU161" s="360" t="str">
        <f t="shared" si="117"/>
        <v/>
      </c>
      <c r="AV161" s="39"/>
      <c r="AW161" s="360" t="str">
        <f t="shared" si="96"/>
        <v/>
      </c>
      <c r="AX161" s="360" t="str">
        <f t="shared" si="97"/>
        <v/>
      </c>
      <c r="AY161" s="39"/>
      <c r="AZ161" s="360" t="str">
        <f t="shared" si="98"/>
        <v/>
      </c>
      <c r="BA161" s="360" t="str">
        <f t="shared" si="99"/>
        <v/>
      </c>
      <c r="BB161" s="39"/>
      <c r="BC161" s="360" t="str">
        <f t="shared" si="100"/>
        <v/>
      </c>
      <c r="BD161" s="360" t="str">
        <f t="shared" si="101"/>
        <v/>
      </c>
      <c r="BE161" s="39"/>
      <c r="BF161" s="360" t="str">
        <f t="shared" si="102"/>
        <v/>
      </c>
      <c r="BG161" s="360" t="str">
        <f t="shared" si="103"/>
        <v/>
      </c>
      <c r="BH161" s="39"/>
      <c r="BI161" s="360" t="str">
        <f t="shared" si="104"/>
        <v/>
      </c>
      <c r="BJ161" s="360" t="str">
        <f t="shared" si="105"/>
        <v/>
      </c>
      <c r="BK161" s="39"/>
      <c r="BL161" s="360" t="str">
        <f t="shared" si="106"/>
        <v/>
      </c>
      <c r="BM161" s="360" t="str">
        <f t="shared" si="107"/>
        <v/>
      </c>
      <c r="BN161" s="39"/>
      <c r="BO161" s="360" t="str">
        <f t="shared" si="108"/>
        <v/>
      </c>
      <c r="BP161" s="360" t="str">
        <f t="shared" si="109"/>
        <v/>
      </c>
      <c r="BQ161" s="39"/>
      <c r="BR161" s="360" t="str">
        <f t="shared" si="110"/>
        <v/>
      </c>
      <c r="BS161" s="360" t="str">
        <f t="shared" si="111"/>
        <v/>
      </c>
      <c r="BT161" s="39"/>
      <c r="BU161" s="360" t="str">
        <f t="shared" si="112"/>
        <v/>
      </c>
      <c r="BV161" s="360" t="str">
        <f t="shared" si="113"/>
        <v/>
      </c>
      <c r="BW161" s="39"/>
      <c r="BX161" s="181"/>
    </row>
    <row r="162" spans="1:76" s="174" customFormat="1" ht="15">
      <c r="A162" s="159">
        <v>14</v>
      </c>
      <c r="B162" s="301" t="str">
        <f t="shared" si="94"/>
        <v>Asia (Sans Japan): IRENA 2015 - Other Asia (Figure 5.14, p.92)</v>
      </c>
      <c r="C162" s="668" t="s">
        <v>895</v>
      </c>
      <c r="D162" s="668" t="s">
        <v>319</v>
      </c>
      <c r="E162" s="668" t="s">
        <v>283</v>
      </c>
      <c r="F162" s="668"/>
      <c r="G162" s="161" t="s">
        <v>420</v>
      </c>
      <c r="H162" s="668">
        <v>2015</v>
      </c>
      <c r="I162" s="163"/>
      <c r="J162" s="671"/>
      <c r="K162" s="672" t="s">
        <v>198</v>
      </c>
      <c r="L162" s="769"/>
      <c r="M162" s="662" t="s">
        <v>198</v>
      </c>
      <c r="N162" s="664"/>
      <c r="O162" s="665"/>
      <c r="P162" s="165"/>
      <c r="Q162" s="365" t="s">
        <v>35</v>
      </c>
      <c r="R162" s="259" t="str">
        <f t="shared" si="114"/>
        <v/>
      </c>
      <c r="S162" s="260" t="str">
        <f>IF(R162="","",IF(R229="Y",T162,IF(R162&gt;=R221-$AA$36*R225,IF(R162&lt;=R221+$AA$36*R225,R162,""),"")))</f>
        <v/>
      </c>
      <c r="T162" s="259" t="str">
        <f t="shared" si="115"/>
        <v/>
      </c>
      <c r="U162" s="166" t="str">
        <f t="shared" si="95"/>
        <v>US$2014/kW</v>
      </c>
      <c r="V162" s="39"/>
      <c r="W162" s="39"/>
      <c r="Y162" s="202"/>
      <c r="AO162" s="181"/>
      <c r="AP162" s="39"/>
      <c r="AQ162" s="39"/>
      <c r="AR162" s="171"/>
      <c r="AS162" s="39"/>
      <c r="AT162" s="360" t="str">
        <f t="shared" si="116"/>
        <v/>
      </c>
      <c r="AU162" s="360" t="str">
        <f t="shared" si="117"/>
        <v/>
      </c>
      <c r="AV162" s="39"/>
      <c r="AW162" s="360" t="str">
        <f t="shared" si="96"/>
        <v/>
      </c>
      <c r="AX162" s="360" t="str">
        <f t="shared" si="97"/>
        <v/>
      </c>
      <c r="AY162" s="39"/>
      <c r="AZ162" s="360" t="str">
        <f t="shared" si="98"/>
        <v/>
      </c>
      <c r="BA162" s="360" t="str">
        <f t="shared" si="99"/>
        <v/>
      </c>
      <c r="BB162" s="39"/>
      <c r="BC162" s="360" t="str">
        <f t="shared" si="100"/>
        <v/>
      </c>
      <c r="BD162" s="360" t="str">
        <f t="shared" si="101"/>
        <v/>
      </c>
      <c r="BE162" s="39"/>
      <c r="BF162" s="360" t="str">
        <f t="shared" si="102"/>
        <v/>
      </c>
      <c r="BG162" s="360" t="str">
        <f t="shared" si="103"/>
        <v/>
      </c>
      <c r="BH162" s="39"/>
      <c r="BI162" s="360" t="str">
        <f t="shared" si="104"/>
        <v/>
      </c>
      <c r="BJ162" s="360" t="str">
        <f t="shared" si="105"/>
        <v/>
      </c>
      <c r="BK162" s="39"/>
      <c r="BL162" s="360" t="str">
        <f t="shared" si="106"/>
        <v/>
      </c>
      <c r="BM162" s="360" t="str">
        <f t="shared" si="107"/>
        <v/>
      </c>
      <c r="BN162" s="39"/>
      <c r="BO162" s="360" t="str">
        <f t="shared" si="108"/>
        <v/>
      </c>
      <c r="BP162" s="360" t="str">
        <f t="shared" si="109"/>
        <v/>
      </c>
      <c r="BQ162" s="39"/>
      <c r="BR162" s="360" t="str">
        <f t="shared" si="110"/>
        <v/>
      </c>
      <c r="BS162" s="360" t="str">
        <f t="shared" si="111"/>
        <v/>
      </c>
      <c r="BT162" s="39"/>
      <c r="BU162" s="360" t="str">
        <f t="shared" si="112"/>
        <v/>
      </c>
      <c r="BV162" s="360" t="str">
        <f t="shared" si="113"/>
        <v/>
      </c>
      <c r="BW162" s="39"/>
      <c r="BX162" s="181"/>
    </row>
    <row r="163" spans="1:76" s="174" customFormat="1" ht="15">
      <c r="A163" s="159">
        <v>15</v>
      </c>
      <c r="B163" s="301"/>
      <c r="C163" s="668" t="s">
        <v>896</v>
      </c>
      <c r="D163" s="668" t="s">
        <v>320</v>
      </c>
      <c r="E163" s="668" t="s">
        <v>1</v>
      </c>
      <c r="F163" s="668" t="s">
        <v>44</v>
      </c>
      <c r="G163" s="161" t="s">
        <v>420</v>
      </c>
      <c r="H163" s="668">
        <v>2014</v>
      </c>
      <c r="I163" s="163"/>
      <c r="J163" s="671"/>
      <c r="K163" s="672" t="s">
        <v>321</v>
      </c>
      <c r="L163" s="766">
        <f t="shared" ref="L163:L168" si="118">J163*$AB$7</f>
        <v>0</v>
      </c>
      <c r="M163" s="662" t="s">
        <v>198</v>
      </c>
      <c r="N163" s="664"/>
      <c r="O163" s="665"/>
      <c r="P163" s="165"/>
      <c r="Q163" s="365" t="s">
        <v>35</v>
      </c>
      <c r="R163" s="259" t="str">
        <f t="shared" ref="R163:R220" si="119">IF(Q163="Y","",IF(AND(L163="",J163=""),"",IF(L163="",J163,L163)))</f>
        <v/>
      </c>
      <c r="S163" s="260" t="str">
        <f>IF(R163="","",IF(R229="Y",T163,IF(R163&gt;=R221-$AA$36*R225,IF(R163&lt;=R221+$AA$36*R225,R163,""),"")))</f>
        <v/>
      </c>
      <c r="T163" s="259" t="str">
        <f t="shared" ref="T163:T170" si="120">IF(Q163="Y","",IF(AND(L163="",J163=""),"",IF(L163="",J163*N163,L163*N163)))</f>
        <v/>
      </c>
      <c r="U163" s="166" t="str">
        <f t="shared" ref="U163:U170" si="121">IF(AND(M163="",K163=""),"",IF(M163="",K163,M163))</f>
        <v>US$2014/kW</v>
      </c>
      <c r="V163" s="39"/>
      <c r="W163" s="39"/>
      <c r="Y163" s="202"/>
      <c r="AO163" s="181"/>
      <c r="AP163" s="39"/>
      <c r="AQ163" s="39"/>
      <c r="AR163" s="171"/>
      <c r="AS163" s="39"/>
      <c r="AT163" s="360"/>
      <c r="AU163" s="360"/>
      <c r="AV163" s="39"/>
      <c r="AW163" s="360"/>
      <c r="AX163" s="360"/>
      <c r="AY163" s="39"/>
      <c r="AZ163" s="360"/>
      <c r="BA163" s="360"/>
      <c r="BB163" s="39"/>
      <c r="BC163" s="360"/>
      <c r="BD163" s="360"/>
      <c r="BE163" s="39"/>
      <c r="BF163" s="360"/>
      <c r="BG163" s="360"/>
      <c r="BH163" s="39"/>
      <c r="BI163" s="360"/>
      <c r="BJ163" s="360"/>
      <c r="BK163" s="39"/>
      <c r="BL163" s="360"/>
      <c r="BM163" s="360"/>
      <c r="BN163" s="39"/>
      <c r="BO163" s="360"/>
      <c r="BP163" s="360"/>
      <c r="BQ163" s="39"/>
      <c r="BR163" s="360"/>
      <c r="BS163" s="360"/>
      <c r="BT163" s="39"/>
      <c r="BU163" s="360"/>
      <c r="BV163" s="360"/>
      <c r="BW163" s="39"/>
      <c r="BX163" s="181"/>
    </row>
    <row r="164" spans="1:76" s="174" customFormat="1" ht="15">
      <c r="A164" s="159">
        <v>16</v>
      </c>
      <c r="B164" s="301"/>
      <c r="C164" s="668" t="s">
        <v>897</v>
      </c>
      <c r="D164" s="668" t="s">
        <v>320</v>
      </c>
      <c r="E164" s="668" t="s">
        <v>4</v>
      </c>
      <c r="F164" s="668"/>
      <c r="G164" s="161" t="s">
        <v>420</v>
      </c>
      <c r="H164" s="668">
        <v>2014</v>
      </c>
      <c r="I164" s="163"/>
      <c r="J164" s="671"/>
      <c r="K164" s="672" t="s">
        <v>321</v>
      </c>
      <c r="L164" s="766">
        <f t="shared" si="118"/>
        <v>0</v>
      </c>
      <c r="M164" s="662" t="s">
        <v>198</v>
      </c>
      <c r="N164" s="664"/>
      <c r="O164" s="665"/>
      <c r="P164" s="165"/>
      <c r="Q164" s="365" t="s">
        <v>35</v>
      </c>
      <c r="R164" s="259" t="str">
        <f t="shared" si="119"/>
        <v/>
      </c>
      <c r="S164" s="260" t="str">
        <f>IF(R164="","",IF(R229="Y",T164,IF(R164&gt;=R221-$AA$36*R225,IF(R164&lt;=R221+$AA$36*R225,R164,""),"")))</f>
        <v/>
      </c>
      <c r="T164" s="259" t="str">
        <f t="shared" si="120"/>
        <v/>
      </c>
      <c r="U164" s="166" t="str">
        <f t="shared" si="121"/>
        <v>US$2014/kW</v>
      </c>
      <c r="V164" s="39"/>
      <c r="W164" s="39"/>
      <c r="Y164" s="202"/>
      <c r="AO164" s="181"/>
      <c r="AP164" s="39"/>
      <c r="AQ164" s="39"/>
      <c r="AR164" s="171"/>
      <c r="AS164" s="39"/>
      <c r="AT164" s="360"/>
      <c r="AU164" s="360"/>
      <c r="AV164" s="39"/>
      <c r="AW164" s="360"/>
      <c r="AX164" s="360"/>
      <c r="AY164" s="39"/>
      <c r="AZ164" s="360"/>
      <c r="BA164" s="360"/>
      <c r="BB164" s="39"/>
      <c r="BC164" s="360"/>
      <c r="BD164" s="360"/>
      <c r="BE164" s="39"/>
      <c r="BF164" s="360"/>
      <c r="BG164" s="360"/>
      <c r="BH164" s="39"/>
      <c r="BI164" s="360"/>
      <c r="BJ164" s="360"/>
      <c r="BK164" s="39"/>
      <c r="BL164" s="360"/>
      <c r="BM164" s="360"/>
      <c r="BN164" s="39"/>
      <c r="BO164" s="360"/>
      <c r="BP164" s="360"/>
      <c r="BQ164" s="39"/>
      <c r="BR164" s="360"/>
      <c r="BS164" s="360"/>
      <c r="BT164" s="39"/>
      <c r="BU164" s="360"/>
      <c r="BV164" s="360"/>
      <c r="BW164" s="39"/>
      <c r="BX164" s="181"/>
    </row>
    <row r="165" spans="1:76" s="174" customFormat="1" ht="15">
      <c r="A165" s="159">
        <v>17</v>
      </c>
      <c r="B165" s="301"/>
      <c r="C165" s="668" t="s">
        <v>898</v>
      </c>
      <c r="D165" s="668" t="s">
        <v>320</v>
      </c>
      <c r="E165" s="668" t="s">
        <v>6</v>
      </c>
      <c r="F165" s="668" t="s">
        <v>46</v>
      </c>
      <c r="G165" s="161" t="s">
        <v>420</v>
      </c>
      <c r="H165" s="668">
        <v>2014</v>
      </c>
      <c r="I165" s="163"/>
      <c r="J165" s="670"/>
      <c r="K165" s="672" t="s">
        <v>321</v>
      </c>
      <c r="L165" s="766">
        <f t="shared" si="118"/>
        <v>0</v>
      </c>
      <c r="M165" s="662" t="s">
        <v>198</v>
      </c>
      <c r="N165" s="664"/>
      <c r="O165" s="665"/>
      <c r="P165" s="165"/>
      <c r="Q165" s="365" t="s">
        <v>35</v>
      </c>
      <c r="R165" s="259" t="str">
        <f t="shared" si="119"/>
        <v/>
      </c>
      <c r="S165" s="260" t="str">
        <f>IF(R165="","",IF(R229="Y",T165,IF(R165&gt;=R221-$AA$36*R225,IF(R165&lt;=R221+$AA$36*R225,R165,""),"")))</f>
        <v/>
      </c>
      <c r="T165" s="259" t="str">
        <f t="shared" si="120"/>
        <v/>
      </c>
      <c r="U165" s="166" t="str">
        <f t="shared" si="121"/>
        <v>US$2014/kW</v>
      </c>
      <c r="V165" s="39"/>
      <c r="W165" s="39"/>
      <c r="Y165" s="202"/>
      <c r="AO165" s="181"/>
      <c r="AP165" s="39"/>
      <c r="AQ165" s="39"/>
      <c r="AR165" s="171"/>
      <c r="AS165" s="39"/>
      <c r="AT165" s="360"/>
      <c r="AU165" s="360"/>
      <c r="AV165" s="39"/>
      <c r="AW165" s="360"/>
      <c r="AX165" s="360"/>
      <c r="AY165" s="39"/>
      <c r="AZ165" s="360"/>
      <c r="BA165" s="360"/>
      <c r="BB165" s="39"/>
      <c r="BC165" s="360"/>
      <c r="BD165" s="360"/>
      <c r="BE165" s="39"/>
      <c r="BF165" s="360"/>
      <c r="BG165" s="360"/>
      <c r="BH165" s="39"/>
      <c r="BI165" s="360"/>
      <c r="BJ165" s="360"/>
      <c r="BK165" s="39"/>
      <c r="BL165" s="360"/>
      <c r="BM165" s="360"/>
      <c r="BN165" s="39"/>
      <c r="BO165" s="360"/>
      <c r="BP165" s="360"/>
      <c r="BQ165" s="39"/>
      <c r="BR165" s="360"/>
      <c r="BS165" s="360"/>
      <c r="BT165" s="39"/>
      <c r="BU165" s="360"/>
      <c r="BV165" s="360"/>
      <c r="BW165" s="39"/>
      <c r="BX165" s="181"/>
    </row>
    <row r="166" spans="1:76" s="174" customFormat="1" ht="15">
      <c r="A166" s="159">
        <v>18</v>
      </c>
      <c r="B166" s="301"/>
      <c r="C166" s="668" t="s">
        <v>899</v>
      </c>
      <c r="D166" s="668" t="s">
        <v>320</v>
      </c>
      <c r="E166" s="668" t="s">
        <v>6</v>
      </c>
      <c r="F166" s="668" t="s">
        <v>47</v>
      </c>
      <c r="G166" s="161" t="s">
        <v>420</v>
      </c>
      <c r="H166" s="668">
        <v>2014</v>
      </c>
      <c r="I166" s="163"/>
      <c r="J166" s="670"/>
      <c r="K166" s="672" t="s">
        <v>321</v>
      </c>
      <c r="L166" s="766">
        <f t="shared" si="118"/>
        <v>0</v>
      </c>
      <c r="M166" s="662" t="s">
        <v>198</v>
      </c>
      <c r="N166" s="664"/>
      <c r="O166" s="665"/>
      <c r="P166" s="165"/>
      <c r="Q166" s="365" t="s">
        <v>35</v>
      </c>
      <c r="R166" s="259" t="str">
        <f t="shared" si="119"/>
        <v/>
      </c>
      <c r="S166" s="260" t="str">
        <f>IF(R166="","",IF(R229="Y",T166,IF(R166&gt;=R221-$AA$36*R225,IF(R166&lt;=R221+$AA$36*R225,R166,""),"")))</f>
        <v/>
      </c>
      <c r="T166" s="259" t="str">
        <f t="shared" si="120"/>
        <v/>
      </c>
      <c r="U166" s="166" t="str">
        <f t="shared" si="121"/>
        <v>US$2014/kW</v>
      </c>
      <c r="V166" s="39"/>
      <c r="W166" s="39"/>
      <c r="Y166" s="202"/>
      <c r="AO166" s="181"/>
      <c r="AP166" s="39"/>
      <c r="AQ166" s="39"/>
      <c r="AR166" s="171"/>
      <c r="AS166" s="39"/>
      <c r="AT166" s="360"/>
      <c r="AU166" s="360"/>
      <c r="AV166" s="39"/>
      <c r="AW166" s="360"/>
      <c r="AX166" s="360"/>
      <c r="AY166" s="39"/>
      <c r="AZ166" s="360"/>
      <c r="BA166" s="360"/>
      <c r="BB166" s="39"/>
      <c r="BC166" s="360"/>
      <c r="BD166" s="360"/>
      <c r="BE166" s="39"/>
      <c r="BF166" s="360"/>
      <c r="BG166" s="360"/>
      <c r="BH166" s="39"/>
      <c r="BI166" s="360"/>
      <c r="BJ166" s="360"/>
      <c r="BK166" s="39"/>
      <c r="BL166" s="360"/>
      <c r="BM166" s="360"/>
      <c r="BN166" s="39"/>
      <c r="BO166" s="360"/>
      <c r="BP166" s="360"/>
      <c r="BQ166" s="39"/>
      <c r="BR166" s="360"/>
      <c r="BS166" s="360"/>
      <c r="BT166" s="39"/>
      <c r="BU166" s="360"/>
      <c r="BV166" s="360"/>
      <c r="BW166" s="39"/>
      <c r="BX166" s="181"/>
    </row>
    <row r="167" spans="1:76" s="174" customFormat="1" ht="15">
      <c r="A167" s="159">
        <v>19</v>
      </c>
      <c r="B167" s="301"/>
      <c r="C167" s="668" t="s">
        <v>900</v>
      </c>
      <c r="D167" s="668" t="s">
        <v>320</v>
      </c>
      <c r="E167" s="668" t="s">
        <v>6</v>
      </c>
      <c r="F167" s="668" t="s">
        <v>48</v>
      </c>
      <c r="G167" s="161" t="s">
        <v>420</v>
      </c>
      <c r="H167" s="668">
        <v>2014</v>
      </c>
      <c r="I167" s="163"/>
      <c r="J167" s="671"/>
      <c r="K167" s="672" t="s">
        <v>321</v>
      </c>
      <c r="L167" s="766">
        <f t="shared" si="118"/>
        <v>0</v>
      </c>
      <c r="M167" s="662" t="s">
        <v>198</v>
      </c>
      <c r="N167" s="664"/>
      <c r="O167" s="665"/>
      <c r="P167" s="165"/>
      <c r="Q167" s="365" t="s">
        <v>35</v>
      </c>
      <c r="R167" s="259" t="str">
        <f>IF(Q167="Y","",IF(AND(L167="",J167=""),"",IF(L167="",J167,L167)))</f>
        <v/>
      </c>
      <c r="S167" s="260" t="str">
        <f>IF(R167="","",IF(R229="Y",T167,IF(R167&gt;=R221-$AA$36*R225,IF(R167&lt;=R221+$AA$36*R225,R167,""),"")))</f>
        <v/>
      </c>
      <c r="T167" s="259" t="str">
        <f t="shared" si="120"/>
        <v/>
      </c>
      <c r="U167" s="166" t="str">
        <f t="shared" si="121"/>
        <v>US$2014/kW</v>
      </c>
      <c r="V167" s="39"/>
      <c r="W167" s="39"/>
      <c r="Y167" s="202"/>
      <c r="AO167" s="181"/>
      <c r="AP167" s="39"/>
      <c r="AQ167" s="39"/>
      <c r="AR167" s="171"/>
      <c r="AS167" s="39"/>
      <c r="AT167" s="360"/>
      <c r="AU167" s="360"/>
      <c r="AV167" s="39"/>
      <c r="AW167" s="360"/>
      <c r="AX167" s="360"/>
      <c r="AY167" s="39"/>
      <c r="AZ167" s="360"/>
      <c r="BA167" s="360"/>
      <c r="BB167" s="39"/>
      <c r="BC167" s="360"/>
      <c r="BD167" s="360"/>
      <c r="BE167" s="39"/>
      <c r="BF167" s="360"/>
      <c r="BG167" s="360"/>
      <c r="BH167" s="39"/>
      <c r="BI167" s="360"/>
      <c r="BJ167" s="360"/>
      <c r="BK167" s="39"/>
      <c r="BL167" s="360"/>
      <c r="BM167" s="360"/>
      <c r="BN167" s="39"/>
      <c r="BO167" s="360"/>
      <c r="BP167" s="360"/>
      <c r="BQ167" s="39"/>
      <c r="BR167" s="360"/>
      <c r="BS167" s="360"/>
      <c r="BT167" s="39"/>
      <c r="BU167" s="360"/>
      <c r="BV167" s="360"/>
      <c r="BW167" s="39"/>
      <c r="BX167" s="181"/>
    </row>
    <row r="168" spans="1:76" s="174" customFormat="1" ht="15">
      <c r="A168" s="159">
        <v>20</v>
      </c>
      <c r="B168" s="301"/>
      <c r="C168" s="668" t="s">
        <v>901</v>
      </c>
      <c r="D168" s="668" t="s">
        <v>320</v>
      </c>
      <c r="E168" s="668" t="s">
        <v>1</v>
      </c>
      <c r="F168" s="668" t="s">
        <v>49</v>
      </c>
      <c r="G168" s="161" t="s">
        <v>420</v>
      </c>
      <c r="H168" s="668">
        <v>2014</v>
      </c>
      <c r="I168" s="163"/>
      <c r="J168" s="671"/>
      <c r="K168" s="672" t="s">
        <v>321</v>
      </c>
      <c r="L168" s="766">
        <f t="shared" si="118"/>
        <v>0</v>
      </c>
      <c r="M168" s="662" t="s">
        <v>198</v>
      </c>
      <c r="N168" s="664"/>
      <c r="O168" s="665"/>
      <c r="P168" s="165"/>
      <c r="Q168" s="365" t="s">
        <v>35</v>
      </c>
      <c r="R168" s="259" t="str">
        <f>IF(Q168="Y","",IF(AND(L168="",J168=""),"",IF(L168="",J168,L168)))</f>
        <v/>
      </c>
      <c r="S168" s="260" t="str">
        <f>IF(R168="","",IF(R229="Y",T168,IF(R168&gt;=R221-$AA$36*R225,IF(R168&lt;=R221+$AA$36*R225,R168,""),"")))</f>
        <v/>
      </c>
      <c r="T168" s="259" t="str">
        <f t="shared" si="120"/>
        <v/>
      </c>
      <c r="U168" s="166" t="str">
        <f t="shared" si="121"/>
        <v>US$2014/kW</v>
      </c>
      <c r="V168" s="39"/>
      <c r="W168" s="39"/>
      <c r="Y168" s="202"/>
      <c r="AO168" s="181"/>
      <c r="AP168" s="39"/>
      <c r="AQ168" s="39"/>
      <c r="AR168" s="171"/>
      <c r="AS168" s="39"/>
      <c r="AT168" s="360"/>
      <c r="AU168" s="360"/>
      <c r="AV168" s="39"/>
      <c r="AW168" s="360"/>
      <c r="AX168" s="360"/>
      <c r="AY168" s="39"/>
      <c r="AZ168" s="360"/>
      <c r="BA168" s="360"/>
      <c r="BB168" s="39"/>
      <c r="BC168" s="360"/>
      <c r="BD168" s="360"/>
      <c r="BE168" s="39"/>
      <c r="BF168" s="360"/>
      <c r="BG168" s="360"/>
      <c r="BH168" s="39"/>
      <c r="BI168" s="360"/>
      <c r="BJ168" s="360"/>
      <c r="BK168" s="39"/>
      <c r="BL168" s="360"/>
      <c r="BM168" s="360"/>
      <c r="BN168" s="39"/>
      <c r="BO168" s="360"/>
      <c r="BP168" s="360"/>
      <c r="BQ168" s="39"/>
      <c r="BR168" s="360"/>
      <c r="BS168" s="360"/>
      <c r="BT168" s="39"/>
      <c r="BU168" s="360"/>
      <c r="BV168" s="360"/>
      <c r="BW168" s="39"/>
      <c r="BX168" s="181"/>
    </row>
    <row r="169" spans="1:76" s="174" customFormat="1" ht="15">
      <c r="A169" s="159">
        <v>21</v>
      </c>
      <c r="B169" s="301"/>
      <c r="C169" s="668" t="s">
        <v>902</v>
      </c>
      <c r="D169" s="668" t="s">
        <v>320</v>
      </c>
      <c r="E169" s="668" t="s">
        <v>6</v>
      </c>
      <c r="F169" s="668" t="s">
        <v>318</v>
      </c>
      <c r="G169" s="161" t="s">
        <v>420</v>
      </c>
      <c r="H169" s="668">
        <v>2014</v>
      </c>
      <c r="I169" s="163"/>
      <c r="J169" s="671"/>
      <c r="K169" s="672" t="s">
        <v>321</v>
      </c>
      <c r="L169" s="766">
        <f>J169*$AB$7</f>
        <v>0</v>
      </c>
      <c r="M169" s="662" t="s">
        <v>198</v>
      </c>
      <c r="N169" s="664"/>
      <c r="O169" s="665"/>
      <c r="P169" s="165"/>
      <c r="Q169" s="365" t="s">
        <v>35</v>
      </c>
      <c r="R169" s="259" t="str">
        <f t="shared" si="119"/>
        <v/>
      </c>
      <c r="S169" s="260" t="str">
        <f>IF(R169="","",IF(R229="Y",T169,IF(R169&gt;=R221-$AA$36*R225,IF(R169&lt;=R221+$AA$36*R225,R169,""),"")))</f>
        <v/>
      </c>
      <c r="T169" s="259" t="str">
        <f t="shared" si="120"/>
        <v/>
      </c>
      <c r="U169" s="166" t="str">
        <f t="shared" si="121"/>
        <v>US$2014/kW</v>
      </c>
      <c r="V169" s="39"/>
      <c r="W169" s="39"/>
      <c r="Y169" s="202"/>
      <c r="AO169" s="181"/>
      <c r="AP169" s="39"/>
      <c r="AQ169" s="39"/>
      <c r="AR169" s="171"/>
      <c r="AS169" s="39"/>
      <c r="AT169" s="360"/>
      <c r="AU169" s="360"/>
      <c r="AV169" s="39"/>
      <c r="AW169" s="360"/>
      <c r="AX169" s="360"/>
      <c r="AY169" s="39"/>
      <c r="AZ169" s="360"/>
      <c r="BA169" s="360"/>
      <c r="BB169" s="39"/>
      <c r="BC169" s="360"/>
      <c r="BD169" s="360"/>
      <c r="BE169" s="39"/>
      <c r="BF169" s="360"/>
      <c r="BG169" s="360"/>
      <c r="BH169" s="39"/>
      <c r="BI169" s="360"/>
      <c r="BJ169" s="360"/>
      <c r="BK169" s="39"/>
      <c r="BL169" s="360"/>
      <c r="BM169" s="360"/>
      <c r="BN169" s="39"/>
      <c r="BO169" s="360"/>
      <c r="BP169" s="360"/>
      <c r="BQ169" s="39"/>
      <c r="BR169" s="360"/>
      <c r="BS169" s="360"/>
      <c r="BT169" s="39"/>
      <c r="BU169" s="360"/>
      <c r="BV169" s="360"/>
      <c r="BW169" s="39"/>
      <c r="BX169" s="181"/>
    </row>
    <row r="170" spans="1:76" s="174" customFormat="1" ht="15">
      <c r="A170" s="159">
        <v>22</v>
      </c>
      <c r="B170" s="301"/>
      <c r="C170" s="668" t="s">
        <v>903</v>
      </c>
      <c r="D170" s="668" t="s">
        <v>320</v>
      </c>
      <c r="E170" s="668" t="s">
        <v>34</v>
      </c>
      <c r="F170" s="668"/>
      <c r="G170" s="161" t="s">
        <v>420</v>
      </c>
      <c r="H170" s="668">
        <v>2014</v>
      </c>
      <c r="I170" s="163"/>
      <c r="J170" s="671"/>
      <c r="K170" s="672" t="s">
        <v>321</v>
      </c>
      <c r="L170" s="766">
        <f>J170*$AB$7</f>
        <v>0</v>
      </c>
      <c r="M170" s="662" t="s">
        <v>198</v>
      </c>
      <c r="N170" s="664"/>
      <c r="O170" s="665"/>
      <c r="P170" s="165"/>
      <c r="Q170" s="365" t="s">
        <v>35</v>
      </c>
      <c r="R170" s="259" t="str">
        <f t="shared" si="119"/>
        <v/>
      </c>
      <c r="S170" s="260" t="str">
        <f>IF(R170="","",IF(R229="Y",T170,IF(R170&gt;=R221-$AA$36*R225,IF(R170&lt;=R221+$AA$36*R225,R170,""),"")))</f>
        <v/>
      </c>
      <c r="T170" s="259" t="str">
        <f t="shared" si="120"/>
        <v/>
      </c>
      <c r="U170" s="166" t="str">
        <f t="shared" si="121"/>
        <v>US$2014/kW</v>
      </c>
      <c r="V170" s="39"/>
      <c r="W170" s="39"/>
      <c r="Y170" s="202"/>
      <c r="AO170" s="181"/>
      <c r="AP170" s="39"/>
      <c r="AQ170" s="39"/>
      <c r="AR170" s="171"/>
      <c r="AS170" s="39"/>
      <c r="AT170" s="360"/>
      <c r="AU170" s="360"/>
      <c r="AV170" s="39"/>
      <c r="AW170" s="360"/>
      <c r="AX170" s="360"/>
      <c r="AY170" s="39"/>
      <c r="AZ170" s="360"/>
      <c r="BA170" s="360"/>
      <c r="BB170" s="39"/>
      <c r="BC170" s="360"/>
      <c r="BD170" s="360"/>
      <c r="BE170" s="39"/>
      <c r="BF170" s="360"/>
      <c r="BG170" s="360"/>
      <c r="BH170" s="39"/>
      <c r="BI170" s="360"/>
      <c r="BJ170" s="360"/>
      <c r="BK170" s="39"/>
      <c r="BL170" s="360"/>
      <c r="BM170" s="360"/>
      <c r="BN170" s="39"/>
      <c r="BO170" s="360"/>
      <c r="BP170" s="360"/>
      <c r="BQ170" s="39"/>
      <c r="BR170" s="360"/>
      <c r="BS170" s="360"/>
      <c r="BT170" s="39"/>
      <c r="BU170" s="360"/>
      <c r="BV170" s="360"/>
      <c r="BW170" s="39"/>
      <c r="BX170" s="181"/>
    </row>
    <row r="171" spans="1:76" s="174" customFormat="1" ht="15">
      <c r="A171" s="159">
        <v>23</v>
      </c>
      <c r="B171" s="301"/>
      <c r="C171" s="668" t="s">
        <v>853</v>
      </c>
      <c r="D171" s="668" t="s">
        <v>241</v>
      </c>
      <c r="E171" s="668" t="s">
        <v>34</v>
      </c>
      <c r="F171" s="668"/>
      <c r="G171" s="161" t="s">
        <v>421</v>
      </c>
      <c r="H171" s="668">
        <v>2016</v>
      </c>
      <c r="I171" s="163"/>
      <c r="J171" s="671"/>
      <c r="K171" s="672" t="s">
        <v>242</v>
      </c>
      <c r="L171" s="766">
        <f>J171*$AB$4</f>
        <v>0</v>
      </c>
      <c r="M171" s="662" t="s">
        <v>198</v>
      </c>
      <c r="N171" s="664"/>
      <c r="O171" s="665"/>
      <c r="P171" s="165"/>
      <c r="Q171" s="365" t="s">
        <v>36</v>
      </c>
      <c r="R171" s="259">
        <f t="shared" si="119"/>
        <v>0</v>
      </c>
      <c r="S171" s="260">
        <f>IF(R171="","",IF(R229="Y",T171,IF(R171&gt;=R221-$AA$36*R225,IF(R171&lt;=R221+$AA$36*R225,R171,""),"")))</f>
        <v>0</v>
      </c>
      <c r="T171" s="259">
        <f t="shared" ref="T171:T220" si="122">IF(Q171="Y","",IF(AND(L171="",J171=""),"",IF(L171="",J171*N171,L171*N171)))</f>
        <v>0</v>
      </c>
      <c r="U171" s="166" t="str">
        <f t="shared" ref="U171:U220" si="123">IF(AND(M171="",K171=""),"",IF(M171="",K171,M171))</f>
        <v>US$2014/kW</v>
      </c>
      <c r="V171" s="39"/>
      <c r="W171" s="39"/>
      <c r="Y171" s="202"/>
      <c r="AO171" s="181"/>
      <c r="AP171" s="39"/>
      <c r="AQ171" s="39"/>
      <c r="AR171" s="171"/>
      <c r="AS171" s="39"/>
      <c r="AT171" s="360"/>
      <c r="AU171" s="360"/>
      <c r="AV171" s="39"/>
      <c r="AW171" s="360"/>
      <c r="AX171" s="360"/>
      <c r="AY171" s="39"/>
      <c r="AZ171" s="360"/>
      <c r="BA171" s="360"/>
      <c r="BB171" s="39"/>
      <c r="BC171" s="360"/>
      <c r="BD171" s="360"/>
      <c r="BE171" s="39"/>
      <c r="BF171" s="360"/>
      <c r="BG171" s="360"/>
      <c r="BH171" s="39"/>
      <c r="BI171" s="360"/>
      <c r="BJ171" s="360"/>
      <c r="BK171" s="39"/>
      <c r="BL171" s="360"/>
      <c r="BM171" s="360"/>
      <c r="BN171" s="39"/>
      <c r="BO171" s="360"/>
      <c r="BP171" s="360"/>
      <c r="BQ171" s="39"/>
      <c r="BR171" s="360"/>
      <c r="BS171" s="360"/>
      <c r="BT171" s="39"/>
      <c r="BU171" s="360"/>
      <c r="BV171" s="360"/>
      <c r="BW171" s="39"/>
      <c r="BX171" s="181"/>
    </row>
    <row r="172" spans="1:76" s="174" customFormat="1" ht="15">
      <c r="A172" s="159">
        <v>24</v>
      </c>
      <c r="B172" s="301"/>
      <c r="C172" s="668" t="s">
        <v>854</v>
      </c>
      <c r="D172" s="668" t="s">
        <v>241</v>
      </c>
      <c r="E172" s="668" t="s">
        <v>34</v>
      </c>
      <c r="F172" s="668"/>
      <c r="G172" s="161" t="s">
        <v>421</v>
      </c>
      <c r="H172" s="668">
        <v>2016</v>
      </c>
      <c r="I172" s="163"/>
      <c r="J172" s="671"/>
      <c r="K172" s="672" t="s">
        <v>242</v>
      </c>
      <c r="L172" s="766">
        <f>J172*$AB$4</f>
        <v>0</v>
      </c>
      <c r="M172" s="662" t="s">
        <v>198</v>
      </c>
      <c r="N172" s="664"/>
      <c r="O172" s="665"/>
      <c r="P172" s="165"/>
      <c r="Q172" s="365" t="s">
        <v>36</v>
      </c>
      <c r="R172" s="259">
        <f t="shared" si="119"/>
        <v>0</v>
      </c>
      <c r="S172" s="260">
        <f>IF(R172="","",IF(R229="Y",T172,IF(R172&gt;=R221-$AA$36*R225,IF(R172&lt;=R221+$AA$36*R225,R172,""),"")))</f>
        <v>0</v>
      </c>
      <c r="T172" s="259">
        <f t="shared" si="122"/>
        <v>0</v>
      </c>
      <c r="U172" s="166" t="str">
        <f t="shared" si="123"/>
        <v>US$2014/kW</v>
      </c>
      <c r="V172" s="39"/>
      <c r="W172" s="39"/>
      <c r="Y172" s="202"/>
      <c r="AO172" s="181"/>
      <c r="AP172" s="39"/>
      <c r="AQ172" s="39"/>
      <c r="AR172" s="171"/>
      <c r="AS172" s="39"/>
      <c r="AT172" s="360"/>
      <c r="AU172" s="360"/>
      <c r="AV172" s="39"/>
      <c r="AW172" s="360"/>
      <c r="AX172" s="360"/>
      <c r="AY172" s="39"/>
      <c r="AZ172" s="360"/>
      <c r="BA172" s="360"/>
      <c r="BB172" s="39"/>
      <c r="BC172" s="360"/>
      <c r="BD172" s="360"/>
      <c r="BE172" s="39"/>
      <c r="BF172" s="360"/>
      <c r="BG172" s="360"/>
      <c r="BH172" s="39"/>
      <c r="BI172" s="360"/>
      <c r="BJ172" s="360"/>
      <c r="BK172" s="39"/>
      <c r="BL172" s="360"/>
      <c r="BM172" s="360"/>
      <c r="BN172" s="39"/>
      <c r="BO172" s="360"/>
      <c r="BP172" s="360"/>
      <c r="BQ172" s="39"/>
      <c r="BR172" s="360"/>
      <c r="BS172" s="360"/>
      <c r="BT172" s="39"/>
      <c r="BU172" s="360"/>
      <c r="BV172" s="360"/>
      <c r="BW172" s="39"/>
      <c r="BX172" s="181"/>
    </row>
    <row r="173" spans="1:76" s="174" customFormat="1" ht="15">
      <c r="A173" s="159">
        <v>25</v>
      </c>
      <c r="B173" s="301"/>
      <c r="C173" s="668" t="s">
        <v>855</v>
      </c>
      <c r="D173" s="668" t="s">
        <v>241</v>
      </c>
      <c r="E173" s="668" t="s">
        <v>34</v>
      </c>
      <c r="F173" s="668"/>
      <c r="G173" s="161" t="s">
        <v>421</v>
      </c>
      <c r="H173" s="668">
        <v>2016</v>
      </c>
      <c r="I173" s="163"/>
      <c r="J173" s="670"/>
      <c r="K173" s="672" t="s">
        <v>242</v>
      </c>
      <c r="L173" s="766">
        <f>J173*$AB$4</f>
        <v>0</v>
      </c>
      <c r="M173" s="662" t="s">
        <v>198</v>
      </c>
      <c r="N173" s="664"/>
      <c r="O173" s="665"/>
      <c r="P173" s="165"/>
      <c r="Q173" s="365" t="s">
        <v>36</v>
      </c>
      <c r="R173" s="259">
        <f t="shared" si="119"/>
        <v>0</v>
      </c>
      <c r="S173" s="260">
        <f>IF(R173="","",IF(R229="Y",T173,IF(R173&gt;=R221-$AA$36*R225,IF(R173&lt;=R221+$AA$36*R225,R173,""),"")))</f>
        <v>0</v>
      </c>
      <c r="T173" s="259">
        <f t="shared" si="122"/>
        <v>0</v>
      </c>
      <c r="U173" s="166" t="str">
        <f t="shared" si="123"/>
        <v>US$2014/kW</v>
      </c>
      <c r="V173" s="39"/>
      <c r="W173" s="39"/>
      <c r="Y173" s="202"/>
      <c r="AO173" s="181"/>
      <c r="AP173" s="39"/>
      <c r="AQ173" s="39"/>
      <c r="AR173" s="171"/>
      <c r="AS173" s="39"/>
      <c r="AT173" s="360"/>
      <c r="AU173" s="360"/>
      <c r="AV173" s="39"/>
      <c r="AW173" s="360"/>
      <c r="AX173" s="360"/>
      <c r="AY173" s="39"/>
      <c r="AZ173" s="360"/>
      <c r="BA173" s="360"/>
      <c r="BB173" s="39"/>
      <c r="BC173" s="360"/>
      <c r="BD173" s="360"/>
      <c r="BE173" s="39"/>
      <c r="BF173" s="360"/>
      <c r="BG173" s="360"/>
      <c r="BH173" s="39"/>
      <c r="BI173" s="360"/>
      <c r="BJ173" s="360"/>
      <c r="BK173" s="39"/>
      <c r="BL173" s="360"/>
      <c r="BM173" s="360"/>
      <c r="BN173" s="39"/>
      <c r="BO173" s="360"/>
      <c r="BP173" s="360"/>
      <c r="BQ173" s="39"/>
      <c r="BR173" s="360"/>
      <c r="BS173" s="360"/>
      <c r="BT173" s="39"/>
      <c r="BU173" s="360"/>
      <c r="BV173" s="360"/>
      <c r="BW173" s="39"/>
      <c r="BX173" s="181"/>
    </row>
    <row r="174" spans="1:76" s="174" customFormat="1" ht="15">
      <c r="A174" s="159">
        <v>26</v>
      </c>
      <c r="B174" s="301"/>
      <c r="C174" s="668" t="s">
        <v>856</v>
      </c>
      <c r="D174" s="668" t="s">
        <v>241</v>
      </c>
      <c r="E174" s="668" t="s">
        <v>34</v>
      </c>
      <c r="F174" s="668"/>
      <c r="G174" s="161" t="s">
        <v>421</v>
      </c>
      <c r="H174" s="668">
        <v>2016</v>
      </c>
      <c r="I174" s="163"/>
      <c r="J174" s="670"/>
      <c r="K174" s="672" t="s">
        <v>242</v>
      </c>
      <c r="L174" s="766">
        <f>J174*$AB$4</f>
        <v>0</v>
      </c>
      <c r="M174" s="662" t="s">
        <v>198</v>
      </c>
      <c r="N174" s="664"/>
      <c r="O174" s="665"/>
      <c r="P174" s="165"/>
      <c r="Q174" s="365" t="s">
        <v>36</v>
      </c>
      <c r="R174" s="259">
        <f t="shared" si="119"/>
        <v>0</v>
      </c>
      <c r="S174" s="260">
        <f>IF(R174="","",IF(R229="Y",T174,IF(R174&gt;=R221-$AA$36*R225,IF(R174&lt;=R221+$AA$36*R225,R174,""),"")))</f>
        <v>0</v>
      </c>
      <c r="T174" s="259">
        <f t="shared" si="122"/>
        <v>0</v>
      </c>
      <c r="U174" s="166" t="str">
        <f t="shared" si="123"/>
        <v>US$2014/kW</v>
      </c>
      <c r="V174" s="39"/>
      <c r="W174" s="39"/>
      <c r="Y174" s="202"/>
      <c r="AO174" s="181"/>
      <c r="AP174" s="39"/>
      <c r="AQ174" s="39"/>
      <c r="AR174" s="171"/>
      <c r="AS174" s="39"/>
      <c r="AT174" s="360"/>
      <c r="AU174" s="360"/>
      <c r="AV174" s="39"/>
      <c r="AW174" s="360"/>
      <c r="AX174" s="360"/>
      <c r="AY174" s="39"/>
      <c r="AZ174" s="360"/>
      <c r="BA174" s="360"/>
      <c r="BB174" s="39"/>
      <c r="BC174" s="360"/>
      <c r="BD174" s="360"/>
      <c r="BE174" s="39"/>
      <c r="BF174" s="360"/>
      <c r="BG174" s="360"/>
      <c r="BH174" s="39"/>
      <c r="BI174" s="360"/>
      <c r="BJ174" s="360"/>
      <c r="BK174" s="39"/>
      <c r="BL174" s="360"/>
      <c r="BM174" s="360"/>
      <c r="BN174" s="39"/>
      <c r="BO174" s="360"/>
      <c r="BP174" s="360"/>
      <c r="BQ174" s="39"/>
      <c r="BR174" s="360"/>
      <c r="BS174" s="360"/>
      <c r="BT174" s="39"/>
      <c r="BU174" s="360"/>
      <c r="BV174" s="360"/>
      <c r="BW174" s="39"/>
      <c r="BX174" s="181"/>
    </row>
    <row r="175" spans="1:76" s="174" customFormat="1" ht="15">
      <c r="A175" s="159">
        <v>27</v>
      </c>
      <c r="B175" s="301"/>
      <c r="C175" s="718" t="s">
        <v>663</v>
      </c>
      <c r="D175" s="796" t="s">
        <v>570</v>
      </c>
      <c r="E175" s="718" t="s">
        <v>7</v>
      </c>
      <c r="F175" s="718"/>
      <c r="G175" s="719" t="s">
        <v>420</v>
      </c>
      <c r="H175" s="718">
        <v>2016</v>
      </c>
      <c r="I175" s="720"/>
      <c r="J175" s="730"/>
      <c r="K175" s="730" t="s">
        <v>242</v>
      </c>
      <c r="L175" s="774">
        <f>J175*$AB$4</f>
        <v>0</v>
      </c>
      <c r="M175" s="662" t="s">
        <v>198</v>
      </c>
      <c r="N175" s="720"/>
      <c r="O175" s="721" t="s">
        <v>571</v>
      </c>
      <c r="P175" s="165"/>
      <c r="Q175" s="365" t="s">
        <v>35</v>
      </c>
      <c r="R175" s="259" t="str">
        <f t="shared" si="119"/>
        <v/>
      </c>
      <c r="S175" s="260" t="str">
        <f>IF(R175="","",IF(R229="Y",T175,IF(R175&gt;=R221-$AA$36*R225,IF(R175&lt;=R221+$AA$36*R225,R175,""),"")))</f>
        <v/>
      </c>
      <c r="T175" s="259" t="str">
        <f t="shared" si="122"/>
        <v/>
      </c>
      <c r="U175" s="166" t="str">
        <f t="shared" si="123"/>
        <v>US$2014/kW</v>
      </c>
      <c r="V175" s="39"/>
      <c r="W175" s="39"/>
      <c r="Y175" s="202"/>
      <c r="AO175" s="181"/>
      <c r="AP175" s="39"/>
      <c r="AQ175" s="39"/>
      <c r="AR175" s="171"/>
      <c r="AS175" s="39"/>
      <c r="AT175" s="360"/>
      <c r="AU175" s="360"/>
      <c r="AV175" s="39"/>
      <c r="AW175" s="360"/>
      <c r="AX175" s="360"/>
      <c r="AY175" s="39"/>
      <c r="AZ175" s="360"/>
      <c r="BA175" s="360"/>
      <c r="BB175" s="39"/>
      <c r="BC175" s="360"/>
      <c r="BD175" s="360"/>
      <c r="BE175" s="39"/>
      <c r="BF175" s="360"/>
      <c r="BG175" s="360"/>
      <c r="BH175" s="39"/>
      <c r="BI175" s="360"/>
      <c r="BJ175" s="360"/>
      <c r="BK175" s="39"/>
      <c r="BL175" s="360"/>
      <c r="BM175" s="360"/>
      <c r="BN175" s="39"/>
      <c r="BO175" s="360"/>
      <c r="BP175" s="360"/>
      <c r="BQ175" s="39"/>
      <c r="BR175" s="360"/>
      <c r="BS175" s="360"/>
      <c r="BT175" s="39"/>
      <c r="BU175" s="360"/>
      <c r="BV175" s="360"/>
      <c r="BW175" s="39"/>
      <c r="BX175" s="181"/>
    </row>
    <row r="176" spans="1:76" s="174" customFormat="1" ht="15">
      <c r="A176" s="159">
        <v>28</v>
      </c>
      <c r="B176" s="301"/>
      <c r="C176" s="724" t="s">
        <v>664</v>
      </c>
      <c r="D176" s="720" t="s">
        <v>482</v>
      </c>
      <c r="E176" s="718" t="s">
        <v>6</v>
      </c>
      <c r="F176" s="736"/>
      <c r="G176" s="719" t="s">
        <v>420</v>
      </c>
      <c r="H176" s="718">
        <v>2017</v>
      </c>
      <c r="I176" s="720"/>
      <c r="J176" s="743"/>
      <c r="K176" s="730" t="s">
        <v>481</v>
      </c>
      <c r="L176" s="783">
        <f>J176*$AB$3</f>
        <v>0</v>
      </c>
      <c r="M176" s="662" t="s">
        <v>198</v>
      </c>
      <c r="N176" s="726"/>
      <c r="O176" s="730"/>
      <c r="P176" s="165"/>
      <c r="Q176" s="365" t="s">
        <v>36</v>
      </c>
      <c r="R176" s="259">
        <f t="shared" si="119"/>
        <v>0</v>
      </c>
      <c r="S176" s="260">
        <f>IF(R176="","",IF(R229="Y",T176,IF(R176&gt;=R221-$AA$36*R225,IF(R176&lt;=R221+$AA$36*R225,R176,""),"")))</f>
        <v>0</v>
      </c>
      <c r="T176" s="259">
        <f t="shared" si="122"/>
        <v>0</v>
      </c>
      <c r="U176" s="166" t="str">
        <f t="shared" si="123"/>
        <v>US$2014/kW</v>
      </c>
      <c r="V176" s="39"/>
      <c r="W176" s="39"/>
      <c r="Y176" s="202"/>
      <c r="AO176" s="181"/>
      <c r="AP176" s="39"/>
      <c r="AQ176" s="39"/>
      <c r="AR176" s="171"/>
      <c r="AS176" s="39"/>
      <c r="AT176" s="360"/>
      <c r="AU176" s="360"/>
      <c r="AV176" s="39"/>
      <c r="AW176" s="360"/>
      <c r="AX176" s="360"/>
      <c r="AY176" s="39"/>
      <c r="AZ176" s="360"/>
      <c r="BA176" s="360"/>
      <c r="BB176" s="39"/>
      <c r="BC176" s="360"/>
      <c r="BD176" s="360"/>
      <c r="BE176" s="39"/>
      <c r="BF176" s="360"/>
      <c r="BG176" s="360"/>
      <c r="BH176" s="39"/>
      <c r="BI176" s="360"/>
      <c r="BJ176" s="360"/>
      <c r="BK176" s="39"/>
      <c r="BL176" s="360"/>
      <c r="BM176" s="360"/>
      <c r="BN176" s="39"/>
      <c r="BO176" s="360"/>
      <c r="BP176" s="360"/>
      <c r="BQ176" s="39"/>
      <c r="BR176" s="360"/>
      <c r="BS176" s="360"/>
      <c r="BT176" s="39"/>
      <c r="BU176" s="360"/>
      <c r="BV176" s="360"/>
      <c r="BW176" s="39"/>
      <c r="BX176" s="181"/>
    </row>
    <row r="177" spans="1:76" s="174" customFormat="1" ht="15">
      <c r="A177" s="159">
        <v>29</v>
      </c>
      <c r="B177" s="301"/>
      <c r="C177" s="724" t="s">
        <v>665</v>
      </c>
      <c r="D177" s="720" t="s">
        <v>483</v>
      </c>
      <c r="E177" s="718" t="s">
        <v>4</v>
      </c>
      <c r="F177" s="736"/>
      <c r="G177" s="719" t="s">
        <v>420</v>
      </c>
      <c r="H177" s="718">
        <v>2017</v>
      </c>
      <c r="I177" s="720"/>
      <c r="J177" s="743"/>
      <c r="K177" s="730" t="s">
        <v>481</v>
      </c>
      <c r="L177" s="783">
        <f t="shared" ref="L177:L211" si="124">J177*$AB$3</f>
        <v>0</v>
      </c>
      <c r="M177" s="662" t="s">
        <v>198</v>
      </c>
      <c r="N177" s="726"/>
      <c r="O177" s="730"/>
      <c r="P177" s="165"/>
      <c r="Q177" s="365" t="s">
        <v>36</v>
      </c>
      <c r="R177" s="259">
        <f t="shared" si="119"/>
        <v>0</v>
      </c>
      <c r="S177" s="260">
        <f>IF(R177="","",IF(R229="Y",T177,IF(R177&gt;=R221-$AA$36*R225,IF(R177&lt;=R221+$AA$36*R225,R177,""),"")))</f>
        <v>0</v>
      </c>
      <c r="T177" s="259">
        <f t="shared" si="122"/>
        <v>0</v>
      </c>
      <c r="U177" s="166" t="str">
        <f t="shared" si="123"/>
        <v>US$2014/kW</v>
      </c>
      <c r="V177" s="39"/>
      <c r="W177" s="39"/>
      <c r="Y177" s="202"/>
      <c r="AO177" s="181"/>
      <c r="AP177" s="39"/>
      <c r="AQ177" s="39"/>
      <c r="AR177" s="171"/>
      <c r="AS177" s="39"/>
      <c r="AT177" s="360"/>
      <c r="AU177" s="360"/>
      <c r="AV177" s="39"/>
      <c r="AW177" s="360"/>
      <c r="AX177" s="360"/>
      <c r="AY177" s="39"/>
      <c r="AZ177" s="360"/>
      <c r="BA177" s="360"/>
      <c r="BB177" s="39"/>
      <c r="BC177" s="360"/>
      <c r="BD177" s="360"/>
      <c r="BE177" s="39"/>
      <c r="BF177" s="360"/>
      <c r="BG177" s="360"/>
      <c r="BH177" s="39"/>
      <c r="BI177" s="360"/>
      <c r="BJ177" s="360"/>
      <c r="BK177" s="39"/>
      <c r="BL177" s="360"/>
      <c r="BM177" s="360"/>
      <c r="BN177" s="39"/>
      <c r="BO177" s="360"/>
      <c r="BP177" s="360"/>
      <c r="BQ177" s="39"/>
      <c r="BR177" s="360"/>
      <c r="BS177" s="360"/>
      <c r="BT177" s="39"/>
      <c r="BU177" s="360"/>
      <c r="BV177" s="360"/>
      <c r="BW177" s="39"/>
      <c r="BX177" s="181"/>
    </row>
    <row r="178" spans="1:76" s="174" customFormat="1" ht="15">
      <c r="A178" s="159">
        <v>30</v>
      </c>
      <c r="B178" s="301"/>
      <c r="C178" s="724" t="s">
        <v>666</v>
      </c>
      <c r="D178" s="720" t="s">
        <v>484</v>
      </c>
      <c r="E178" s="718" t="s">
        <v>5</v>
      </c>
      <c r="F178" s="736"/>
      <c r="G178" s="719" t="s">
        <v>420</v>
      </c>
      <c r="H178" s="718">
        <v>2017</v>
      </c>
      <c r="I178" s="720"/>
      <c r="J178" s="743"/>
      <c r="K178" s="730" t="s">
        <v>481</v>
      </c>
      <c r="L178" s="783">
        <f t="shared" si="124"/>
        <v>0</v>
      </c>
      <c r="M178" s="662" t="s">
        <v>198</v>
      </c>
      <c r="N178" s="726"/>
      <c r="O178" s="730"/>
      <c r="P178" s="165"/>
      <c r="Q178" s="365" t="s">
        <v>36</v>
      </c>
      <c r="R178" s="259">
        <f t="shared" si="119"/>
        <v>0</v>
      </c>
      <c r="S178" s="260">
        <f>IF(R178="","",IF(R229="Y",T178,IF(R178&gt;=R221-$AA$36*R225,IF(R178&lt;=R221+$AA$36*R225,R178,""),"")))</f>
        <v>0</v>
      </c>
      <c r="T178" s="259">
        <f t="shared" si="122"/>
        <v>0</v>
      </c>
      <c r="U178" s="166" t="str">
        <f t="shared" si="123"/>
        <v>US$2014/kW</v>
      </c>
      <c r="V178" s="39"/>
      <c r="W178" s="39"/>
      <c r="Y178" s="202"/>
      <c r="AO178" s="181"/>
      <c r="AP178" s="39"/>
      <c r="AQ178" s="39"/>
      <c r="AR178" s="171"/>
      <c r="AS178" s="39"/>
      <c r="AT178" s="360"/>
      <c r="AU178" s="360"/>
      <c r="AV178" s="39"/>
      <c r="AW178" s="360"/>
      <c r="AX178" s="360"/>
      <c r="AY178" s="39"/>
      <c r="AZ178" s="360"/>
      <c r="BA178" s="360"/>
      <c r="BB178" s="39"/>
      <c r="BC178" s="360"/>
      <c r="BD178" s="360"/>
      <c r="BE178" s="39"/>
      <c r="BF178" s="360"/>
      <c r="BG178" s="360"/>
      <c r="BH178" s="39"/>
      <c r="BI178" s="360"/>
      <c r="BJ178" s="360"/>
      <c r="BK178" s="39"/>
      <c r="BL178" s="360"/>
      <c r="BM178" s="360"/>
      <c r="BN178" s="39"/>
      <c r="BO178" s="360"/>
      <c r="BP178" s="360"/>
      <c r="BQ178" s="39"/>
      <c r="BR178" s="360"/>
      <c r="BS178" s="360"/>
      <c r="BT178" s="39"/>
      <c r="BU178" s="360"/>
      <c r="BV178" s="360"/>
      <c r="BW178" s="39"/>
      <c r="BX178" s="181"/>
    </row>
    <row r="179" spans="1:76" s="174" customFormat="1" ht="15">
      <c r="A179" s="159">
        <v>31</v>
      </c>
      <c r="B179" s="301"/>
      <c r="C179" s="724" t="s">
        <v>667</v>
      </c>
      <c r="D179" s="725" t="s">
        <v>572</v>
      </c>
      <c r="E179" s="723" t="s">
        <v>7</v>
      </c>
      <c r="F179" s="744" t="s">
        <v>573</v>
      </c>
      <c r="G179" s="719" t="s">
        <v>420</v>
      </c>
      <c r="H179" s="745">
        <v>2017</v>
      </c>
      <c r="I179" s="746"/>
      <c r="J179" s="747"/>
      <c r="K179" s="720" t="s">
        <v>481</v>
      </c>
      <c r="L179" s="784">
        <f t="shared" si="124"/>
        <v>0</v>
      </c>
      <c r="M179" s="662" t="s">
        <v>198</v>
      </c>
      <c r="N179" s="720"/>
      <c r="O179" s="730" t="s">
        <v>574</v>
      </c>
      <c r="P179" s="165"/>
      <c r="Q179" s="365" t="s">
        <v>36</v>
      </c>
      <c r="R179" s="259">
        <f t="shared" si="119"/>
        <v>0</v>
      </c>
      <c r="S179" s="260">
        <f>IF(R179="","",IF(R229="Y",T179,IF(R179&gt;=R221-$AA$36*R225,IF(R179&lt;=R221+$AA$36*R225,R179,""),"")))</f>
        <v>0</v>
      </c>
      <c r="T179" s="259">
        <f t="shared" si="122"/>
        <v>0</v>
      </c>
      <c r="U179" s="166" t="str">
        <f t="shared" si="123"/>
        <v>US$2014/kW</v>
      </c>
      <c r="V179" s="39"/>
      <c r="W179" s="39"/>
      <c r="Y179" s="202"/>
      <c r="AO179" s="181"/>
      <c r="AP179" s="39"/>
      <c r="AQ179" s="39"/>
      <c r="AR179" s="171"/>
      <c r="AS179" s="39"/>
      <c r="AT179" s="360"/>
      <c r="AU179" s="360"/>
      <c r="AV179" s="39"/>
      <c r="AW179" s="360"/>
      <c r="AX179" s="360"/>
      <c r="AY179" s="39"/>
      <c r="AZ179" s="360"/>
      <c r="BA179" s="360"/>
      <c r="BB179" s="39"/>
      <c r="BC179" s="360"/>
      <c r="BD179" s="360"/>
      <c r="BE179" s="39"/>
      <c r="BF179" s="360"/>
      <c r="BG179" s="360"/>
      <c r="BH179" s="39"/>
      <c r="BI179" s="360"/>
      <c r="BJ179" s="360"/>
      <c r="BK179" s="39"/>
      <c r="BL179" s="360"/>
      <c r="BM179" s="360"/>
      <c r="BN179" s="39"/>
      <c r="BO179" s="360"/>
      <c r="BP179" s="360"/>
      <c r="BQ179" s="39"/>
      <c r="BR179" s="360"/>
      <c r="BS179" s="360"/>
      <c r="BT179" s="39"/>
      <c r="BU179" s="360"/>
      <c r="BV179" s="360"/>
      <c r="BW179" s="39"/>
      <c r="BX179" s="181"/>
    </row>
    <row r="180" spans="1:76" s="174" customFormat="1" ht="15">
      <c r="A180" s="159">
        <v>32</v>
      </c>
      <c r="B180" s="301"/>
      <c r="C180" s="724" t="s">
        <v>668</v>
      </c>
      <c r="D180" s="725" t="s">
        <v>572</v>
      </c>
      <c r="E180" s="723" t="s">
        <v>7</v>
      </c>
      <c r="F180" s="744" t="s">
        <v>573</v>
      </c>
      <c r="G180" s="719" t="s">
        <v>420</v>
      </c>
      <c r="H180" s="745">
        <v>2017</v>
      </c>
      <c r="I180" s="746"/>
      <c r="J180" s="747"/>
      <c r="K180" s="720" t="s">
        <v>481</v>
      </c>
      <c r="L180" s="784">
        <f t="shared" si="124"/>
        <v>0</v>
      </c>
      <c r="M180" s="662" t="s">
        <v>198</v>
      </c>
      <c r="N180" s="720"/>
      <c r="O180" s="730" t="s">
        <v>575</v>
      </c>
      <c r="P180" s="165"/>
      <c r="Q180" s="365" t="s">
        <v>36</v>
      </c>
      <c r="R180" s="259">
        <f t="shared" si="119"/>
        <v>0</v>
      </c>
      <c r="S180" s="260">
        <f>IF(R180="","",IF(R229="Y",T180,IF(R180&gt;=R221-$AA$36*R225,IF(R180&lt;=R221+$AA$36*R225,R180,""),"")))</f>
        <v>0</v>
      </c>
      <c r="T180" s="259">
        <f t="shared" si="122"/>
        <v>0</v>
      </c>
      <c r="U180" s="166" t="str">
        <f t="shared" si="123"/>
        <v>US$2014/kW</v>
      </c>
      <c r="V180" s="39"/>
      <c r="W180" s="39"/>
      <c r="Y180" s="202"/>
      <c r="AO180" s="181"/>
      <c r="AP180" s="39"/>
      <c r="AQ180" s="39"/>
      <c r="AR180" s="171"/>
      <c r="AS180" s="39"/>
      <c r="AT180" s="360"/>
      <c r="AU180" s="360"/>
      <c r="AV180" s="39"/>
      <c r="AW180" s="360"/>
      <c r="AX180" s="360"/>
      <c r="AY180" s="39"/>
      <c r="AZ180" s="360"/>
      <c r="BA180" s="360"/>
      <c r="BB180" s="39"/>
      <c r="BC180" s="360"/>
      <c r="BD180" s="360"/>
      <c r="BE180" s="39"/>
      <c r="BF180" s="360"/>
      <c r="BG180" s="360"/>
      <c r="BH180" s="39"/>
      <c r="BI180" s="360"/>
      <c r="BJ180" s="360"/>
      <c r="BK180" s="39"/>
      <c r="BL180" s="360"/>
      <c r="BM180" s="360"/>
      <c r="BN180" s="39"/>
      <c r="BO180" s="360"/>
      <c r="BP180" s="360"/>
      <c r="BQ180" s="39"/>
      <c r="BR180" s="360"/>
      <c r="BS180" s="360"/>
      <c r="BT180" s="39"/>
      <c r="BU180" s="360"/>
      <c r="BV180" s="360"/>
      <c r="BW180" s="39"/>
      <c r="BX180" s="181"/>
    </row>
    <row r="181" spans="1:76" s="174" customFormat="1" ht="15">
      <c r="A181" s="159">
        <v>33</v>
      </c>
      <c r="B181" s="301"/>
      <c r="C181" s="724" t="s">
        <v>669</v>
      </c>
      <c r="D181" s="725" t="s">
        <v>572</v>
      </c>
      <c r="E181" s="723" t="s">
        <v>7</v>
      </c>
      <c r="F181" s="744" t="s">
        <v>573</v>
      </c>
      <c r="G181" s="719" t="s">
        <v>420</v>
      </c>
      <c r="H181" s="745">
        <v>2017</v>
      </c>
      <c r="I181" s="746"/>
      <c r="J181" s="747"/>
      <c r="K181" s="720" t="s">
        <v>481</v>
      </c>
      <c r="L181" s="784">
        <f t="shared" si="124"/>
        <v>0</v>
      </c>
      <c r="M181" s="662" t="s">
        <v>198</v>
      </c>
      <c r="N181" s="720"/>
      <c r="O181" s="730" t="s">
        <v>576</v>
      </c>
      <c r="P181" s="165"/>
      <c r="Q181" s="365" t="s">
        <v>35</v>
      </c>
      <c r="R181" s="259" t="str">
        <f t="shared" si="119"/>
        <v/>
      </c>
      <c r="S181" s="260" t="str">
        <f>IF(R181="","",IF(R229="Y",T181,IF(R181&gt;=R221-$AA$36*R225,IF(R181&lt;=R221+$AA$36*R225,R181,""),"")))</f>
        <v/>
      </c>
      <c r="T181" s="259" t="str">
        <f t="shared" si="122"/>
        <v/>
      </c>
      <c r="U181" s="166" t="str">
        <f t="shared" si="123"/>
        <v>US$2014/kW</v>
      </c>
      <c r="V181" s="39"/>
      <c r="W181" s="39"/>
      <c r="Y181" s="202"/>
      <c r="AO181" s="181"/>
      <c r="AP181" s="39"/>
      <c r="AQ181" s="39"/>
      <c r="AR181" s="171"/>
      <c r="AS181" s="39"/>
      <c r="AT181" s="360"/>
      <c r="AU181" s="360"/>
      <c r="AV181" s="39"/>
      <c r="AW181" s="360"/>
      <c r="AX181" s="360"/>
      <c r="AY181" s="39"/>
      <c r="AZ181" s="360"/>
      <c r="BA181" s="360"/>
      <c r="BB181" s="39"/>
      <c r="BC181" s="360"/>
      <c r="BD181" s="360"/>
      <c r="BE181" s="39"/>
      <c r="BF181" s="360"/>
      <c r="BG181" s="360"/>
      <c r="BH181" s="39"/>
      <c r="BI181" s="360"/>
      <c r="BJ181" s="360"/>
      <c r="BK181" s="39"/>
      <c r="BL181" s="360"/>
      <c r="BM181" s="360"/>
      <c r="BN181" s="39"/>
      <c r="BO181" s="360"/>
      <c r="BP181" s="360"/>
      <c r="BQ181" s="39"/>
      <c r="BR181" s="360"/>
      <c r="BS181" s="360"/>
      <c r="BT181" s="39"/>
      <c r="BU181" s="360"/>
      <c r="BV181" s="360"/>
      <c r="BW181" s="39"/>
      <c r="BX181" s="181"/>
    </row>
    <row r="182" spans="1:76" s="174" customFormat="1" ht="15">
      <c r="A182" s="159">
        <v>34</v>
      </c>
      <c r="B182" s="301"/>
      <c r="C182" s="724" t="s">
        <v>670</v>
      </c>
      <c r="D182" s="725" t="s">
        <v>572</v>
      </c>
      <c r="E182" s="723" t="s">
        <v>7</v>
      </c>
      <c r="F182" s="744" t="s">
        <v>329</v>
      </c>
      <c r="G182" s="719" t="s">
        <v>420</v>
      </c>
      <c r="H182" s="745">
        <v>2017</v>
      </c>
      <c r="I182" s="746"/>
      <c r="J182" s="747"/>
      <c r="K182" s="720" t="s">
        <v>481</v>
      </c>
      <c r="L182" s="784">
        <f t="shared" si="124"/>
        <v>0</v>
      </c>
      <c r="M182" s="662" t="s">
        <v>198</v>
      </c>
      <c r="N182" s="720"/>
      <c r="O182" s="730" t="s">
        <v>574</v>
      </c>
      <c r="P182" s="165"/>
      <c r="Q182" s="365" t="s">
        <v>36</v>
      </c>
      <c r="R182" s="259">
        <f t="shared" si="119"/>
        <v>0</v>
      </c>
      <c r="S182" s="260">
        <f>IF(R182="","",IF(R229="Y",T182,IF(R182&gt;=R221-$AA$36*R225,IF(R182&lt;=R221+$AA$36*R225,R182,""),"")))</f>
        <v>0</v>
      </c>
      <c r="T182" s="259">
        <f t="shared" si="122"/>
        <v>0</v>
      </c>
      <c r="U182" s="166" t="str">
        <f t="shared" si="123"/>
        <v>US$2014/kW</v>
      </c>
      <c r="V182" s="39"/>
      <c r="W182" s="39"/>
      <c r="Y182" s="202"/>
      <c r="AO182" s="181"/>
      <c r="AP182" s="39"/>
      <c r="AQ182" s="39"/>
      <c r="AR182" s="171"/>
      <c r="AS182" s="39"/>
      <c r="AT182" s="360"/>
      <c r="AU182" s="360"/>
      <c r="AV182" s="39"/>
      <c r="AW182" s="360"/>
      <c r="AX182" s="360"/>
      <c r="AY182" s="39"/>
      <c r="AZ182" s="360"/>
      <c r="BA182" s="360"/>
      <c r="BB182" s="39"/>
      <c r="BC182" s="360"/>
      <c r="BD182" s="360"/>
      <c r="BE182" s="39"/>
      <c r="BF182" s="360"/>
      <c r="BG182" s="360"/>
      <c r="BH182" s="39"/>
      <c r="BI182" s="360"/>
      <c r="BJ182" s="360"/>
      <c r="BK182" s="39"/>
      <c r="BL182" s="360"/>
      <c r="BM182" s="360"/>
      <c r="BN182" s="39"/>
      <c r="BO182" s="360"/>
      <c r="BP182" s="360"/>
      <c r="BQ182" s="39"/>
      <c r="BR182" s="360"/>
      <c r="BS182" s="360"/>
      <c r="BT182" s="39"/>
      <c r="BU182" s="360"/>
      <c r="BV182" s="360"/>
      <c r="BW182" s="39"/>
      <c r="BX182" s="181"/>
    </row>
    <row r="183" spans="1:76" s="174" customFormat="1" ht="15">
      <c r="A183" s="159">
        <v>35</v>
      </c>
      <c r="B183" s="301"/>
      <c r="C183" s="724" t="s">
        <v>671</v>
      </c>
      <c r="D183" s="725" t="s">
        <v>572</v>
      </c>
      <c r="E183" s="723" t="s">
        <v>7</v>
      </c>
      <c r="F183" s="744" t="s">
        <v>329</v>
      </c>
      <c r="G183" s="719" t="s">
        <v>420</v>
      </c>
      <c r="H183" s="745">
        <v>2017</v>
      </c>
      <c r="I183" s="746"/>
      <c r="J183" s="747"/>
      <c r="K183" s="720" t="s">
        <v>481</v>
      </c>
      <c r="L183" s="784">
        <f t="shared" si="124"/>
        <v>0</v>
      </c>
      <c r="M183" s="662" t="s">
        <v>198</v>
      </c>
      <c r="N183" s="720"/>
      <c r="O183" s="730" t="s">
        <v>575</v>
      </c>
      <c r="P183" s="165"/>
      <c r="Q183" s="365" t="s">
        <v>36</v>
      </c>
      <c r="R183" s="259">
        <f t="shared" si="119"/>
        <v>0</v>
      </c>
      <c r="S183" s="260" t="str">
        <f>IF(R183="","",IF(R230="Y",T183,IF(R183&gt;=R222-$AA$36*R226,IF(R183&lt;=R222+$AA$36*R226,R183,""),"")))</f>
        <v/>
      </c>
      <c r="T183" s="259">
        <f t="shared" si="122"/>
        <v>0</v>
      </c>
      <c r="U183" s="166" t="str">
        <f t="shared" si="123"/>
        <v>US$2014/kW</v>
      </c>
      <c r="V183" s="39"/>
      <c r="W183" s="39"/>
      <c r="Y183" s="202"/>
      <c r="AO183" s="181"/>
      <c r="AP183" s="39"/>
      <c r="AQ183" s="39"/>
      <c r="AR183" s="171"/>
      <c r="AS183" s="39"/>
      <c r="AT183" s="360"/>
      <c r="AU183" s="360"/>
      <c r="AV183" s="39"/>
      <c r="AW183" s="360"/>
      <c r="AX183" s="360"/>
      <c r="AY183" s="39"/>
      <c r="AZ183" s="360"/>
      <c r="BA183" s="360"/>
      <c r="BB183" s="39"/>
      <c r="BC183" s="360"/>
      <c r="BD183" s="360"/>
      <c r="BE183" s="39"/>
      <c r="BF183" s="360"/>
      <c r="BG183" s="360"/>
      <c r="BH183" s="39"/>
      <c r="BI183" s="360"/>
      <c r="BJ183" s="360"/>
      <c r="BK183" s="39"/>
      <c r="BL183" s="360"/>
      <c r="BM183" s="360"/>
      <c r="BN183" s="39"/>
      <c r="BO183" s="360"/>
      <c r="BP183" s="360"/>
      <c r="BQ183" s="39"/>
      <c r="BR183" s="360"/>
      <c r="BS183" s="360"/>
      <c r="BT183" s="39"/>
      <c r="BU183" s="360"/>
      <c r="BV183" s="360"/>
      <c r="BW183" s="39"/>
      <c r="BX183" s="181"/>
    </row>
    <row r="184" spans="1:76" s="174" customFormat="1" ht="15">
      <c r="A184" s="159">
        <v>36</v>
      </c>
      <c r="B184" s="301"/>
      <c r="C184" s="724" t="s">
        <v>672</v>
      </c>
      <c r="D184" s="725" t="s">
        <v>572</v>
      </c>
      <c r="E184" s="723" t="s">
        <v>7</v>
      </c>
      <c r="F184" s="744" t="s">
        <v>329</v>
      </c>
      <c r="G184" s="719" t="s">
        <v>420</v>
      </c>
      <c r="H184" s="745">
        <v>2017</v>
      </c>
      <c r="I184" s="746"/>
      <c r="J184" s="747"/>
      <c r="K184" s="720" t="s">
        <v>481</v>
      </c>
      <c r="L184" s="784">
        <f t="shared" si="124"/>
        <v>0</v>
      </c>
      <c r="M184" s="662" t="s">
        <v>198</v>
      </c>
      <c r="N184" s="720"/>
      <c r="O184" s="730" t="s">
        <v>576</v>
      </c>
      <c r="P184" s="165"/>
      <c r="Q184" s="365" t="s">
        <v>35</v>
      </c>
      <c r="R184" s="259" t="str">
        <f t="shared" si="119"/>
        <v/>
      </c>
      <c r="S184" s="260" t="str">
        <f>IF(R184="","",IF(R229="Y",T184,IF(R184&gt;=R221-$AA$36*R225,IF(R184&lt;=R221+$AA$36*R225,R184,""),"")))</f>
        <v/>
      </c>
      <c r="T184" s="259" t="str">
        <f t="shared" si="122"/>
        <v/>
      </c>
      <c r="U184" s="166" t="str">
        <f t="shared" si="123"/>
        <v>US$2014/kW</v>
      </c>
      <c r="V184" s="39"/>
      <c r="W184" s="39"/>
      <c r="Y184" s="202"/>
      <c r="AO184" s="181"/>
      <c r="AP184" s="39"/>
      <c r="AQ184" s="39"/>
      <c r="AR184" s="171"/>
      <c r="AS184" s="39"/>
      <c r="AT184" s="360"/>
      <c r="AU184" s="360"/>
      <c r="AV184" s="39"/>
      <c r="AW184" s="360"/>
      <c r="AX184" s="360"/>
      <c r="AY184" s="39"/>
      <c r="AZ184" s="360"/>
      <c r="BA184" s="360"/>
      <c r="BB184" s="39"/>
      <c r="BC184" s="360"/>
      <c r="BD184" s="360"/>
      <c r="BE184" s="39"/>
      <c r="BF184" s="360"/>
      <c r="BG184" s="360"/>
      <c r="BH184" s="39"/>
      <c r="BI184" s="360"/>
      <c r="BJ184" s="360"/>
      <c r="BK184" s="39"/>
      <c r="BL184" s="360"/>
      <c r="BM184" s="360"/>
      <c r="BN184" s="39"/>
      <c r="BO184" s="360"/>
      <c r="BP184" s="360"/>
      <c r="BQ184" s="39"/>
      <c r="BR184" s="360"/>
      <c r="BS184" s="360"/>
      <c r="BT184" s="39"/>
      <c r="BU184" s="360"/>
      <c r="BV184" s="360"/>
      <c r="BW184" s="39"/>
      <c r="BX184" s="181"/>
    </row>
    <row r="185" spans="1:76" s="174" customFormat="1" ht="15">
      <c r="A185" s="159">
        <v>37</v>
      </c>
      <c r="B185" s="301"/>
      <c r="C185" s="724" t="s">
        <v>673</v>
      </c>
      <c r="D185" s="725" t="s">
        <v>572</v>
      </c>
      <c r="E185" s="723" t="s">
        <v>7</v>
      </c>
      <c r="F185" s="744" t="s">
        <v>330</v>
      </c>
      <c r="G185" s="719" t="s">
        <v>420</v>
      </c>
      <c r="H185" s="745">
        <v>2017</v>
      </c>
      <c r="I185" s="746"/>
      <c r="J185" s="747"/>
      <c r="K185" s="720" t="s">
        <v>481</v>
      </c>
      <c r="L185" s="784">
        <f t="shared" si="124"/>
        <v>0</v>
      </c>
      <c r="M185" s="662" t="s">
        <v>198</v>
      </c>
      <c r="N185" s="720"/>
      <c r="O185" s="730" t="s">
        <v>574</v>
      </c>
      <c r="P185" s="165"/>
      <c r="Q185" s="365" t="s">
        <v>36</v>
      </c>
      <c r="R185" s="259">
        <f t="shared" si="119"/>
        <v>0</v>
      </c>
      <c r="S185" s="260">
        <f>IF(R185="","",IF(R229="Y",T185,IF(R185&gt;=R221-$AA$36*R225,IF(R185&lt;=R221+$AA$36*R225,R185,""),"")))</f>
        <v>0</v>
      </c>
      <c r="T185" s="259">
        <f t="shared" si="122"/>
        <v>0</v>
      </c>
      <c r="U185" s="166" t="str">
        <f t="shared" si="123"/>
        <v>US$2014/kW</v>
      </c>
      <c r="V185" s="39"/>
      <c r="W185" s="39"/>
      <c r="Y185" s="202"/>
      <c r="AO185" s="181"/>
      <c r="AP185" s="39"/>
      <c r="AQ185" s="39"/>
      <c r="AR185" s="171"/>
      <c r="AS185" s="39"/>
      <c r="AT185" s="360"/>
      <c r="AU185" s="360"/>
      <c r="AV185" s="39"/>
      <c r="AW185" s="360"/>
      <c r="AX185" s="360"/>
      <c r="AY185" s="39"/>
      <c r="AZ185" s="360"/>
      <c r="BA185" s="360"/>
      <c r="BB185" s="39"/>
      <c r="BC185" s="360"/>
      <c r="BD185" s="360"/>
      <c r="BE185" s="39"/>
      <c r="BF185" s="360"/>
      <c r="BG185" s="360"/>
      <c r="BH185" s="39"/>
      <c r="BI185" s="360"/>
      <c r="BJ185" s="360"/>
      <c r="BK185" s="39"/>
      <c r="BL185" s="360"/>
      <c r="BM185" s="360"/>
      <c r="BN185" s="39"/>
      <c r="BO185" s="360"/>
      <c r="BP185" s="360"/>
      <c r="BQ185" s="39"/>
      <c r="BR185" s="360"/>
      <c r="BS185" s="360"/>
      <c r="BT185" s="39"/>
      <c r="BU185" s="360"/>
      <c r="BV185" s="360"/>
      <c r="BW185" s="39"/>
      <c r="BX185" s="181"/>
    </row>
    <row r="186" spans="1:76" s="174" customFormat="1" ht="15">
      <c r="A186" s="159">
        <v>38</v>
      </c>
      <c r="B186" s="301"/>
      <c r="C186" s="724" t="s">
        <v>674</v>
      </c>
      <c r="D186" s="725" t="s">
        <v>572</v>
      </c>
      <c r="E186" s="723" t="s">
        <v>7</v>
      </c>
      <c r="F186" s="744" t="s">
        <v>330</v>
      </c>
      <c r="G186" s="719" t="s">
        <v>420</v>
      </c>
      <c r="H186" s="745">
        <v>2017</v>
      </c>
      <c r="I186" s="746"/>
      <c r="J186" s="747"/>
      <c r="K186" s="720" t="s">
        <v>481</v>
      </c>
      <c r="L186" s="784">
        <f t="shared" si="124"/>
        <v>0</v>
      </c>
      <c r="M186" s="662" t="s">
        <v>198</v>
      </c>
      <c r="N186" s="720"/>
      <c r="O186" s="730" t="s">
        <v>575</v>
      </c>
      <c r="P186" s="165"/>
      <c r="Q186" s="365" t="s">
        <v>36</v>
      </c>
      <c r="R186" s="259">
        <f t="shared" si="119"/>
        <v>0</v>
      </c>
      <c r="S186" s="260">
        <f>IF(R186="","",IF(R229="Y",T186,IF(R186&gt;=R221-$AA$36*R225,IF(R186&lt;=R221+$AA$36*R225,R186,""),"")))</f>
        <v>0</v>
      </c>
      <c r="T186" s="259">
        <f t="shared" si="122"/>
        <v>0</v>
      </c>
      <c r="U186" s="166" t="str">
        <f t="shared" si="123"/>
        <v>US$2014/kW</v>
      </c>
      <c r="V186" s="39"/>
      <c r="W186" s="39"/>
      <c r="Y186" s="202"/>
      <c r="AO186" s="181"/>
      <c r="AP186" s="39"/>
      <c r="AQ186" s="39"/>
      <c r="AR186" s="171"/>
      <c r="AS186" s="39"/>
      <c r="AT186" s="360"/>
      <c r="AU186" s="360"/>
      <c r="AV186" s="39"/>
      <c r="AW186" s="360"/>
      <c r="AX186" s="360"/>
      <c r="AY186" s="39"/>
      <c r="AZ186" s="360"/>
      <c r="BA186" s="360"/>
      <c r="BB186" s="39"/>
      <c r="BC186" s="360"/>
      <c r="BD186" s="360"/>
      <c r="BE186" s="39"/>
      <c r="BF186" s="360"/>
      <c r="BG186" s="360"/>
      <c r="BH186" s="39"/>
      <c r="BI186" s="360"/>
      <c r="BJ186" s="360"/>
      <c r="BK186" s="39"/>
      <c r="BL186" s="360"/>
      <c r="BM186" s="360"/>
      <c r="BN186" s="39"/>
      <c r="BO186" s="360"/>
      <c r="BP186" s="360"/>
      <c r="BQ186" s="39"/>
      <c r="BR186" s="360"/>
      <c r="BS186" s="360"/>
      <c r="BT186" s="39"/>
      <c r="BU186" s="360"/>
      <c r="BV186" s="360"/>
      <c r="BW186" s="39"/>
      <c r="BX186" s="181"/>
    </row>
    <row r="187" spans="1:76" s="174" customFormat="1" ht="15">
      <c r="A187" s="159">
        <v>39</v>
      </c>
      <c r="B187" s="301"/>
      <c r="C187" s="724" t="s">
        <v>675</v>
      </c>
      <c r="D187" s="725" t="s">
        <v>572</v>
      </c>
      <c r="E187" s="723" t="s">
        <v>7</v>
      </c>
      <c r="F187" s="744" t="s">
        <v>330</v>
      </c>
      <c r="G187" s="719" t="s">
        <v>420</v>
      </c>
      <c r="H187" s="745">
        <v>2017</v>
      </c>
      <c r="I187" s="746"/>
      <c r="J187" s="747"/>
      <c r="K187" s="720" t="s">
        <v>481</v>
      </c>
      <c r="L187" s="784">
        <f t="shared" si="124"/>
        <v>0</v>
      </c>
      <c r="M187" s="662" t="s">
        <v>198</v>
      </c>
      <c r="N187" s="720"/>
      <c r="O187" s="730" t="s">
        <v>576</v>
      </c>
      <c r="P187" s="165"/>
      <c r="Q187" s="365" t="s">
        <v>35</v>
      </c>
      <c r="R187" s="259" t="str">
        <f t="shared" si="119"/>
        <v/>
      </c>
      <c r="S187" s="260" t="str">
        <f>IF(R187="","",IF(R229="Y",T187,IF(R187&gt;=R221-$AA$36*R225,IF(R187&lt;=R221+$AA$36*R225,R187,""),"")))</f>
        <v/>
      </c>
      <c r="T187" s="259" t="str">
        <f t="shared" si="122"/>
        <v/>
      </c>
      <c r="U187" s="166" t="str">
        <f t="shared" si="123"/>
        <v>US$2014/kW</v>
      </c>
      <c r="V187" s="39"/>
      <c r="W187" s="39"/>
      <c r="Y187" s="202"/>
      <c r="AO187" s="181"/>
      <c r="AP187" s="39"/>
      <c r="AQ187" s="39"/>
      <c r="AR187" s="171"/>
      <c r="AS187" s="39"/>
      <c r="AT187" s="360"/>
      <c r="AU187" s="360"/>
      <c r="AV187" s="39"/>
      <c r="AW187" s="360"/>
      <c r="AX187" s="360"/>
      <c r="AY187" s="39"/>
      <c r="AZ187" s="360"/>
      <c r="BA187" s="360"/>
      <c r="BB187" s="39"/>
      <c r="BC187" s="360"/>
      <c r="BD187" s="360"/>
      <c r="BE187" s="39"/>
      <c r="BF187" s="360"/>
      <c r="BG187" s="360"/>
      <c r="BH187" s="39"/>
      <c r="BI187" s="360"/>
      <c r="BJ187" s="360"/>
      <c r="BK187" s="39"/>
      <c r="BL187" s="360"/>
      <c r="BM187" s="360"/>
      <c r="BN187" s="39"/>
      <c r="BO187" s="360"/>
      <c r="BP187" s="360"/>
      <c r="BQ187" s="39"/>
      <c r="BR187" s="360"/>
      <c r="BS187" s="360"/>
      <c r="BT187" s="39"/>
      <c r="BU187" s="360"/>
      <c r="BV187" s="360"/>
      <c r="BW187" s="39"/>
      <c r="BX187" s="181"/>
    </row>
    <row r="188" spans="1:76" s="174" customFormat="1" ht="15">
      <c r="A188" s="159">
        <v>40</v>
      </c>
      <c r="B188" s="301"/>
      <c r="C188" s="724" t="s">
        <v>676</v>
      </c>
      <c r="D188" s="725" t="s">
        <v>572</v>
      </c>
      <c r="E188" s="723" t="s">
        <v>7</v>
      </c>
      <c r="F188" s="744" t="s">
        <v>281</v>
      </c>
      <c r="G188" s="719" t="s">
        <v>420</v>
      </c>
      <c r="H188" s="745">
        <v>2017</v>
      </c>
      <c r="I188" s="746"/>
      <c r="J188" s="747"/>
      <c r="K188" s="720" t="s">
        <v>481</v>
      </c>
      <c r="L188" s="784">
        <f t="shared" si="124"/>
        <v>0</v>
      </c>
      <c r="M188" s="662" t="s">
        <v>198</v>
      </c>
      <c r="N188" s="720"/>
      <c r="O188" s="730" t="s">
        <v>574</v>
      </c>
      <c r="P188" s="165"/>
      <c r="Q188" s="365" t="s">
        <v>36</v>
      </c>
      <c r="R188" s="259">
        <f t="shared" si="119"/>
        <v>0</v>
      </c>
      <c r="S188" s="260">
        <f>IF(R188="","",IF(R229="Y",T188,IF(R188&gt;=R221-$AA$36*R225,IF(R188&lt;=R221+$AA$36*R225,R188,""),"")))</f>
        <v>0</v>
      </c>
      <c r="T188" s="259">
        <f t="shared" si="122"/>
        <v>0</v>
      </c>
      <c r="U188" s="166" t="str">
        <f t="shared" si="123"/>
        <v>US$2014/kW</v>
      </c>
      <c r="V188" s="39"/>
      <c r="W188" s="39"/>
      <c r="Y188" s="202"/>
      <c r="AO188" s="181"/>
      <c r="AP188" s="39"/>
      <c r="AQ188" s="39"/>
      <c r="AR188" s="171"/>
      <c r="AS188" s="39"/>
      <c r="AT188" s="360"/>
      <c r="AU188" s="360"/>
      <c r="AV188" s="39"/>
      <c r="AW188" s="360"/>
      <c r="AX188" s="360"/>
      <c r="AY188" s="39"/>
      <c r="AZ188" s="360"/>
      <c r="BA188" s="360"/>
      <c r="BB188" s="39"/>
      <c r="BC188" s="360"/>
      <c r="BD188" s="360"/>
      <c r="BE188" s="39"/>
      <c r="BF188" s="360"/>
      <c r="BG188" s="360"/>
      <c r="BH188" s="39"/>
      <c r="BI188" s="360"/>
      <c r="BJ188" s="360"/>
      <c r="BK188" s="39"/>
      <c r="BL188" s="360"/>
      <c r="BM188" s="360"/>
      <c r="BN188" s="39"/>
      <c r="BO188" s="360"/>
      <c r="BP188" s="360"/>
      <c r="BQ188" s="39"/>
      <c r="BR188" s="360"/>
      <c r="BS188" s="360"/>
      <c r="BT188" s="39"/>
      <c r="BU188" s="360"/>
      <c r="BV188" s="360"/>
      <c r="BW188" s="39"/>
      <c r="BX188" s="181"/>
    </row>
    <row r="189" spans="1:76" s="174" customFormat="1" ht="15">
      <c r="A189" s="159">
        <v>41</v>
      </c>
      <c r="B189" s="301"/>
      <c r="C189" s="724" t="s">
        <v>677</v>
      </c>
      <c r="D189" s="725" t="s">
        <v>572</v>
      </c>
      <c r="E189" s="723" t="s">
        <v>7</v>
      </c>
      <c r="F189" s="744" t="s">
        <v>281</v>
      </c>
      <c r="G189" s="719" t="s">
        <v>420</v>
      </c>
      <c r="H189" s="745">
        <v>2017</v>
      </c>
      <c r="I189" s="746"/>
      <c r="J189" s="747"/>
      <c r="K189" s="720" t="s">
        <v>481</v>
      </c>
      <c r="L189" s="784">
        <f t="shared" si="124"/>
        <v>0</v>
      </c>
      <c r="M189" s="662" t="s">
        <v>198</v>
      </c>
      <c r="N189" s="720"/>
      <c r="O189" s="730" t="s">
        <v>575</v>
      </c>
      <c r="P189" s="165"/>
      <c r="Q189" s="365" t="s">
        <v>36</v>
      </c>
      <c r="R189" s="259">
        <f t="shared" si="119"/>
        <v>0</v>
      </c>
      <c r="S189" s="260">
        <f>IF(R189="","",IF(R229="Y",T189,IF(R189&gt;=R221-$AA$36*R225,IF(R189&lt;=R221+$AA$36*R225,R189,""),"")))</f>
        <v>0</v>
      </c>
      <c r="T189" s="259">
        <f t="shared" si="122"/>
        <v>0</v>
      </c>
      <c r="U189" s="166" t="str">
        <f t="shared" si="123"/>
        <v>US$2014/kW</v>
      </c>
      <c r="V189" s="39"/>
      <c r="W189" s="39"/>
      <c r="Y189" s="202"/>
      <c r="AO189" s="181"/>
      <c r="AP189" s="39"/>
      <c r="AQ189" s="39"/>
      <c r="AR189" s="171"/>
      <c r="AS189" s="39"/>
      <c r="AT189" s="360"/>
      <c r="AU189" s="360"/>
      <c r="AV189" s="39"/>
      <c r="AW189" s="360"/>
      <c r="AX189" s="360"/>
      <c r="AY189" s="39"/>
      <c r="AZ189" s="360"/>
      <c r="BA189" s="360"/>
      <c r="BB189" s="39"/>
      <c r="BC189" s="360"/>
      <c r="BD189" s="360"/>
      <c r="BE189" s="39"/>
      <c r="BF189" s="360"/>
      <c r="BG189" s="360"/>
      <c r="BH189" s="39"/>
      <c r="BI189" s="360"/>
      <c r="BJ189" s="360"/>
      <c r="BK189" s="39"/>
      <c r="BL189" s="360"/>
      <c r="BM189" s="360"/>
      <c r="BN189" s="39"/>
      <c r="BO189" s="360"/>
      <c r="BP189" s="360"/>
      <c r="BQ189" s="39"/>
      <c r="BR189" s="360"/>
      <c r="BS189" s="360"/>
      <c r="BT189" s="39"/>
      <c r="BU189" s="360"/>
      <c r="BV189" s="360"/>
      <c r="BW189" s="39"/>
      <c r="BX189" s="181"/>
    </row>
    <row r="190" spans="1:76" s="174" customFormat="1" ht="15">
      <c r="A190" s="159">
        <v>42</v>
      </c>
      <c r="B190" s="301"/>
      <c r="C190" s="724" t="s">
        <v>678</v>
      </c>
      <c r="D190" s="725" t="s">
        <v>572</v>
      </c>
      <c r="E190" s="723" t="s">
        <v>7</v>
      </c>
      <c r="F190" s="744" t="s">
        <v>281</v>
      </c>
      <c r="G190" s="719" t="s">
        <v>420</v>
      </c>
      <c r="H190" s="745">
        <v>2017</v>
      </c>
      <c r="I190" s="746"/>
      <c r="J190" s="747"/>
      <c r="K190" s="720" t="s">
        <v>481</v>
      </c>
      <c r="L190" s="784">
        <f t="shared" si="124"/>
        <v>0</v>
      </c>
      <c r="M190" s="662" t="s">
        <v>198</v>
      </c>
      <c r="N190" s="720"/>
      <c r="O190" s="730" t="s">
        <v>576</v>
      </c>
      <c r="P190" s="165"/>
      <c r="Q190" s="365" t="s">
        <v>35</v>
      </c>
      <c r="R190" s="259" t="str">
        <f t="shared" si="119"/>
        <v/>
      </c>
      <c r="S190" s="260" t="str">
        <f>IF(R190="","",IF(R229="Y",T190,IF(R190&gt;=R221-$AA$36*R225,IF(R190&lt;=R221+$AA$36*R225,R190,""),"")))</f>
        <v/>
      </c>
      <c r="T190" s="259" t="str">
        <f t="shared" si="122"/>
        <v/>
      </c>
      <c r="U190" s="166" t="str">
        <f t="shared" si="123"/>
        <v>US$2014/kW</v>
      </c>
      <c r="V190" s="39"/>
      <c r="W190" s="39"/>
      <c r="Y190" s="202"/>
      <c r="AO190" s="181"/>
      <c r="AP190" s="39"/>
      <c r="AQ190" s="39"/>
      <c r="AR190" s="171"/>
      <c r="AS190" s="39"/>
      <c r="AT190" s="360"/>
      <c r="AU190" s="360"/>
      <c r="AV190" s="39"/>
      <c r="AW190" s="360"/>
      <c r="AX190" s="360"/>
      <c r="AY190" s="39"/>
      <c r="AZ190" s="360"/>
      <c r="BA190" s="360"/>
      <c r="BB190" s="39"/>
      <c r="BC190" s="360"/>
      <c r="BD190" s="360"/>
      <c r="BE190" s="39"/>
      <c r="BF190" s="360"/>
      <c r="BG190" s="360"/>
      <c r="BH190" s="39"/>
      <c r="BI190" s="360"/>
      <c r="BJ190" s="360"/>
      <c r="BK190" s="39"/>
      <c r="BL190" s="360"/>
      <c r="BM190" s="360"/>
      <c r="BN190" s="39"/>
      <c r="BO190" s="360"/>
      <c r="BP190" s="360"/>
      <c r="BQ190" s="39"/>
      <c r="BR190" s="360"/>
      <c r="BS190" s="360"/>
      <c r="BT190" s="39"/>
      <c r="BU190" s="360"/>
      <c r="BV190" s="360"/>
      <c r="BW190" s="39"/>
      <c r="BX190" s="181"/>
    </row>
    <row r="191" spans="1:76" s="174" customFormat="1" ht="15">
      <c r="A191" s="159">
        <v>43</v>
      </c>
      <c r="B191" s="301"/>
      <c r="C191" s="724" t="s">
        <v>679</v>
      </c>
      <c r="D191" s="725" t="s">
        <v>572</v>
      </c>
      <c r="E191" s="723" t="s">
        <v>7</v>
      </c>
      <c r="F191" s="744" t="s">
        <v>577</v>
      </c>
      <c r="G191" s="719" t="s">
        <v>420</v>
      </c>
      <c r="H191" s="745">
        <v>2017</v>
      </c>
      <c r="I191" s="746"/>
      <c r="J191" s="747"/>
      <c r="K191" s="720" t="s">
        <v>481</v>
      </c>
      <c r="L191" s="784">
        <f t="shared" si="124"/>
        <v>0</v>
      </c>
      <c r="M191" s="662" t="s">
        <v>198</v>
      </c>
      <c r="N191" s="720"/>
      <c r="O191" s="730" t="s">
        <v>574</v>
      </c>
      <c r="P191" s="165"/>
      <c r="Q191" s="365" t="s">
        <v>36</v>
      </c>
      <c r="R191" s="259">
        <f t="shared" si="119"/>
        <v>0</v>
      </c>
      <c r="S191" s="260">
        <f>IF(R191="","",IF(R229="Y",T191,IF(R191&gt;=R221-$AA$36*R225,IF(R191&lt;=R221+$AA$36*R225,R191,""),"")))</f>
        <v>0</v>
      </c>
      <c r="T191" s="259">
        <f t="shared" si="122"/>
        <v>0</v>
      </c>
      <c r="U191" s="166" t="str">
        <f t="shared" si="123"/>
        <v>US$2014/kW</v>
      </c>
      <c r="V191" s="39"/>
      <c r="W191" s="39"/>
      <c r="Y191" s="202"/>
      <c r="AO191" s="181"/>
      <c r="AP191" s="39"/>
      <c r="AQ191" s="39"/>
      <c r="AR191" s="171"/>
      <c r="AS191" s="39"/>
      <c r="AT191" s="360"/>
      <c r="AU191" s="360"/>
      <c r="AV191" s="39"/>
      <c r="AW191" s="360"/>
      <c r="AX191" s="360"/>
      <c r="AY191" s="39"/>
      <c r="AZ191" s="360"/>
      <c r="BA191" s="360"/>
      <c r="BB191" s="39"/>
      <c r="BC191" s="360"/>
      <c r="BD191" s="360"/>
      <c r="BE191" s="39"/>
      <c r="BF191" s="360"/>
      <c r="BG191" s="360"/>
      <c r="BH191" s="39"/>
      <c r="BI191" s="360"/>
      <c r="BJ191" s="360"/>
      <c r="BK191" s="39"/>
      <c r="BL191" s="360"/>
      <c r="BM191" s="360"/>
      <c r="BN191" s="39"/>
      <c r="BO191" s="360"/>
      <c r="BP191" s="360"/>
      <c r="BQ191" s="39"/>
      <c r="BR191" s="360"/>
      <c r="BS191" s="360"/>
      <c r="BT191" s="39"/>
      <c r="BU191" s="360"/>
      <c r="BV191" s="360"/>
      <c r="BW191" s="39"/>
      <c r="BX191" s="181"/>
    </row>
    <row r="192" spans="1:76" s="174" customFormat="1" ht="15">
      <c r="A192" s="159">
        <v>44</v>
      </c>
      <c r="B192" s="301"/>
      <c r="C192" s="724" t="s">
        <v>680</v>
      </c>
      <c r="D192" s="725" t="s">
        <v>572</v>
      </c>
      <c r="E192" s="723" t="s">
        <v>7</v>
      </c>
      <c r="F192" s="744" t="s">
        <v>577</v>
      </c>
      <c r="G192" s="719" t="s">
        <v>420</v>
      </c>
      <c r="H192" s="745">
        <v>2017</v>
      </c>
      <c r="I192" s="746"/>
      <c r="J192" s="747"/>
      <c r="K192" s="720" t="s">
        <v>481</v>
      </c>
      <c r="L192" s="784">
        <f t="shared" si="124"/>
        <v>0</v>
      </c>
      <c r="M192" s="662" t="s">
        <v>198</v>
      </c>
      <c r="N192" s="720"/>
      <c r="O192" s="730" t="s">
        <v>575</v>
      </c>
      <c r="P192" s="165"/>
      <c r="Q192" s="365" t="s">
        <v>36</v>
      </c>
      <c r="R192" s="259">
        <f t="shared" si="119"/>
        <v>0</v>
      </c>
      <c r="S192" s="260">
        <f>IF(R192="","",IF(R229="Y",T192,IF(R192&gt;=R221-$AA$36*R225,IF(R192&lt;=R221+$AA$36*R225,R192,""),"")))</f>
        <v>0</v>
      </c>
      <c r="T192" s="259">
        <f t="shared" si="122"/>
        <v>0</v>
      </c>
      <c r="U192" s="166" t="str">
        <f t="shared" si="123"/>
        <v>US$2014/kW</v>
      </c>
      <c r="V192" s="39"/>
      <c r="W192" s="39"/>
      <c r="Y192" s="202"/>
      <c r="AO192" s="181"/>
      <c r="AP192" s="39"/>
      <c r="AQ192" s="39"/>
      <c r="AR192" s="171"/>
      <c r="AS192" s="39"/>
      <c r="AT192" s="360"/>
      <c r="AU192" s="360"/>
      <c r="AV192" s="39"/>
      <c r="AW192" s="360"/>
      <c r="AX192" s="360"/>
      <c r="AY192" s="39"/>
      <c r="AZ192" s="360"/>
      <c r="BA192" s="360"/>
      <c r="BB192" s="39"/>
      <c r="BC192" s="360"/>
      <c r="BD192" s="360"/>
      <c r="BE192" s="39"/>
      <c r="BF192" s="360"/>
      <c r="BG192" s="360"/>
      <c r="BH192" s="39"/>
      <c r="BI192" s="360"/>
      <c r="BJ192" s="360"/>
      <c r="BK192" s="39"/>
      <c r="BL192" s="360"/>
      <c r="BM192" s="360"/>
      <c r="BN192" s="39"/>
      <c r="BO192" s="360"/>
      <c r="BP192" s="360"/>
      <c r="BQ192" s="39"/>
      <c r="BR192" s="360"/>
      <c r="BS192" s="360"/>
      <c r="BT192" s="39"/>
      <c r="BU192" s="360"/>
      <c r="BV192" s="360"/>
      <c r="BW192" s="39"/>
      <c r="BX192" s="181"/>
    </row>
    <row r="193" spans="1:76" s="174" customFormat="1" ht="15">
      <c r="A193" s="159">
        <v>45</v>
      </c>
      <c r="B193" s="301"/>
      <c r="C193" s="724" t="s">
        <v>681</v>
      </c>
      <c r="D193" s="725" t="s">
        <v>572</v>
      </c>
      <c r="E193" s="723" t="s">
        <v>7</v>
      </c>
      <c r="F193" s="744" t="s">
        <v>577</v>
      </c>
      <c r="G193" s="719" t="s">
        <v>420</v>
      </c>
      <c r="H193" s="745">
        <v>2017</v>
      </c>
      <c r="I193" s="746"/>
      <c r="J193" s="747"/>
      <c r="K193" s="720" t="s">
        <v>481</v>
      </c>
      <c r="L193" s="784">
        <f t="shared" si="124"/>
        <v>0</v>
      </c>
      <c r="M193" s="662" t="s">
        <v>198</v>
      </c>
      <c r="N193" s="720"/>
      <c r="O193" s="730" t="s">
        <v>576</v>
      </c>
      <c r="P193" s="165"/>
      <c r="Q193" s="365" t="s">
        <v>35</v>
      </c>
      <c r="R193" s="259" t="str">
        <f t="shared" si="119"/>
        <v/>
      </c>
      <c r="S193" s="260" t="str">
        <f>IF(R193="","",IF(R229="Y",T193,IF(R193&gt;=R221-$AA$36*R225,IF(R193&lt;=R221+$AA$36*R225,R193,""),"")))</f>
        <v/>
      </c>
      <c r="T193" s="259" t="str">
        <f t="shared" si="122"/>
        <v/>
      </c>
      <c r="U193" s="166" t="str">
        <f t="shared" si="123"/>
        <v>US$2014/kW</v>
      </c>
      <c r="V193" s="39"/>
      <c r="W193" s="39"/>
      <c r="Y193" s="202"/>
      <c r="AO193" s="181"/>
      <c r="AP193" s="39"/>
      <c r="AQ193" s="39"/>
      <c r="AR193" s="171"/>
      <c r="AS193" s="39"/>
      <c r="AT193" s="360"/>
      <c r="AU193" s="360"/>
      <c r="AV193" s="39"/>
      <c r="AW193" s="360"/>
      <c r="AX193" s="360"/>
      <c r="AY193" s="39"/>
      <c r="AZ193" s="360"/>
      <c r="BA193" s="360"/>
      <c r="BB193" s="39"/>
      <c r="BC193" s="360"/>
      <c r="BD193" s="360"/>
      <c r="BE193" s="39"/>
      <c r="BF193" s="360"/>
      <c r="BG193" s="360"/>
      <c r="BH193" s="39"/>
      <c r="BI193" s="360"/>
      <c r="BJ193" s="360"/>
      <c r="BK193" s="39"/>
      <c r="BL193" s="360"/>
      <c r="BM193" s="360"/>
      <c r="BN193" s="39"/>
      <c r="BO193" s="360"/>
      <c r="BP193" s="360"/>
      <c r="BQ193" s="39"/>
      <c r="BR193" s="360"/>
      <c r="BS193" s="360"/>
      <c r="BT193" s="39"/>
      <c r="BU193" s="360"/>
      <c r="BV193" s="360"/>
      <c r="BW193" s="39"/>
      <c r="BX193" s="181"/>
    </row>
    <row r="194" spans="1:76" s="174" customFormat="1" ht="15">
      <c r="A194" s="159">
        <v>46</v>
      </c>
      <c r="B194" s="301"/>
      <c r="C194" s="724" t="s">
        <v>682</v>
      </c>
      <c r="D194" s="725" t="s">
        <v>572</v>
      </c>
      <c r="E194" s="723" t="s">
        <v>7</v>
      </c>
      <c r="F194" s="744" t="s">
        <v>578</v>
      </c>
      <c r="G194" s="719" t="s">
        <v>420</v>
      </c>
      <c r="H194" s="745">
        <v>2017</v>
      </c>
      <c r="I194" s="746"/>
      <c r="J194" s="747"/>
      <c r="K194" s="720" t="s">
        <v>481</v>
      </c>
      <c r="L194" s="784">
        <f t="shared" si="124"/>
        <v>0</v>
      </c>
      <c r="M194" s="662" t="s">
        <v>198</v>
      </c>
      <c r="N194" s="720"/>
      <c r="O194" s="730" t="s">
        <v>574</v>
      </c>
      <c r="P194" s="165"/>
      <c r="Q194" s="365" t="s">
        <v>36</v>
      </c>
      <c r="R194" s="259">
        <f t="shared" si="119"/>
        <v>0</v>
      </c>
      <c r="S194" s="260">
        <f>IF(R194="","",IF(R229="Y",T194,IF(R194&gt;=R221-$AA$36*R225,IF(R194&lt;=R221+$AA$36*R225,R194,""),"")))</f>
        <v>0</v>
      </c>
      <c r="T194" s="259">
        <f t="shared" si="122"/>
        <v>0</v>
      </c>
      <c r="U194" s="166" t="str">
        <f t="shared" si="123"/>
        <v>US$2014/kW</v>
      </c>
      <c r="V194" s="39"/>
      <c r="W194" s="39"/>
      <c r="Y194" s="202"/>
      <c r="AO194" s="181"/>
      <c r="AP194" s="39"/>
      <c r="AQ194" s="39"/>
      <c r="AR194" s="171"/>
      <c r="AS194" s="39"/>
      <c r="AT194" s="360"/>
      <c r="AU194" s="360"/>
      <c r="AV194" s="39"/>
      <c r="AW194" s="360"/>
      <c r="AX194" s="360"/>
      <c r="AY194" s="39"/>
      <c r="AZ194" s="360"/>
      <c r="BA194" s="360"/>
      <c r="BB194" s="39"/>
      <c r="BC194" s="360"/>
      <c r="BD194" s="360"/>
      <c r="BE194" s="39"/>
      <c r="BF194" s="360"/>
      <c r="BG194" s="360"/>
      <c r="BH194" s="39"/>
      <c r="BI194" s="360"/>
      <c r="BJ194" s="360"/>
      <c r="BK194" s="39"/>
      <c r="BL194" s="360"/>
      <c r="BM194" s="360"/>
      <c r="BN194" s="39"/>
      <c r="BO194" s="360"/>
      <c r="BP194" s="360"/>
      <c r="BQ194" s="39"/>
      <c r="BR194" s="360"/>
      <c r="BS194" s="360"/>
      <c r="BT194" s="39"/>
      <c r="BU194" s="360"/>
      <c r="BV194" s="360"/>
      <c r="BW194" s="39"/>
      <c r="BX194" s="181"/>
    </row>
    <row r="195" spans="1:76" s="174" customFormat="1" ht="15">
      <c r="A195" s="159">
        <v>47</v>
      </c>
      <c r="B195" s="301"/>
      <c r="C195" s="724" t="s">
        <v>683</v>
      </c>
      <c r="D195" s="725" t="s">
        <v>572</v>
      </c>
      <c r="E195" s="723" t="s">
        <v>7</v>
      </c>
      <c r="F195" s="744" t="s">
        <v>578</v>
      </c>
      <c r="G195" s="719" t="s">
        <v>420</v>
      </c>
      <c r="H195" s="745">
        <v>2017</v>
      </c>
      <c r="I195" s="746"/>
      <c r="J195" s="747"/>
      <c r="K195" s="720" t="s">
        <v>481</v>
      </c>
      <c r="L195" s="784">
        <f t="shared" si="124"/>
        <v>0</v>
      </c>
      <c r="M195" s="662" t="s">
        <v>198</v>
      </c>
      <c r="N195" s="720"/>
      <c r="O195" s="730" t="s">
        <v>575</v>
      </c>
      <c r="P195" s="165"/>
      <c r="Q195" s="365" t="s">
        <v>36</v>
      </c>
      <c r="R195" s="259">
        <f t="shared" si="119"/>
        <v>0</v>
      </c>
      <c r="S195" s="260">
        <f>IF(R195="","",IF(R229="Y",T195,IF(R195&gt;=R221-$AA$36*R225,IF(R195&lt;=R221+$AA$36*R225,R195,""),"")))</f>
        <v>0</v>
      </c>
      <c r="T195" s="259">
        <f t="shared" si="122"/>
        <v>0</v>
      </c>
      <c r="U195" s="166" t="str">
        <f t="shared" si="123"/>
        <v>US$2014/kW</v>
      </c>
      <c r="V195" s="39"/>
      <c r="W195" s="39"/>
      <c r="Y195" s="202"/>
      <c r="AO195" s="181"/>
      <c r="AP195" s="39"/>
      <c r="AQ195" s="39"/>
      <c r="AR195" s="171"/>
      <c r="AS195" s="39"/>
      <c r="AT195" s="360"/>
      <c r="AU195" s="360"/>
      <c r="AV195" s="39"/>
      <c r="AW195" s="360"/>
      <c r="AX195" s="360"/>
      <c r="AY195" s="39"/>
      <c r="AZ195" s="360"/>
      <c r="BA195" s="360"/>
      <c r="BB195" s="39"/>
      <c r="BC195" s="360"/>
      <c r="BD195" s="360"/>
      <c r="BE195" s="39"/>
      <c r="BF195" s="360"/>
      <c r="BG195" s="360"/>
      <c r="BH195" s="39"/>
      <c r="BI195" s="360"/>
      <c r="BJ195" s="360"/>
      <c r="BK195" s="39"/>
      <c r="BL195" s="360"/>
      <c r="BM195" s="360"/>
      <c r="BN195" s="39"/>
      <c r="BO195" s="360"/>
      <c r="BP195" s="360"/>
      <c r="BQ195" s="39"/>
      <c r="BR195" s="360"/>
      <c r="BS195" s="360"/>
      <c r="BT195" s="39"/>
      <c r="BU195" s="360"/>
      <c r="BV195" s="360"/>
      <c r="BW195" s="39"/>
      <c r="BX195" s="181"/>
    </row>
    <row r="196" spans="1:76" s="174" customFormat="1" ht="15">
      <c r="A196" s="159">
        <v>48</v>
      </c>
      <c r="B196" s="301"/>
      <c r="C196" s="724" t="s">
        <v>684</v>
      </c>
      <c r="D196" s="725" t="s">
        <v>572</v>
      </c>
      <c r="E196" s="723" t="s">
        <v>7</v>
      </c>
      <c r="F196" s="744" t="s">
        <v>578</v>
      </c>
      <c r="G196" s="719" t="s">
        <v>420</v>
      </c>
      <c r="H196" s="745">
        <v>2017</v>
      </c>
      <c r="I196" s="746"/>
      <c r="J196" s="747"/>
      <c r="K196" s="720" t="s">
        <v>481</v>
      </c>
      <c r="L196" s="784">
        <f t="shared" si="124"/>
        <v>0</v>
      </c>
      <c r="M196" s="662" t="s">
        <v>198</v>
      </c>
      <c r="N196" s="720"/>
      <c r="O196" s="730" t="s">
        <v>576</v>
      </c>
      <c r="P196" s="165"/>
      <c r="Q196" s="365" t="s">
        <v>35</v>
      </c>
      <c r="R196" s="259" t="str">
        <f t="shared" si="119"/>
        <v/>
      </c>
      <c r="S196" s="260" t="str">
        <f>IF(R196="","",IF(R229="Y",T196,IF(R196&gt;=R221-$AA$36*R225,IF(R196&lt;=R221+$AA$36*R225,R196,""),"")))</f>
        <v/>
      </c>
      <c r="T196" s="259" t="str">
        <f t="shared" si="122"/>
        <v/>
      </c>
      <c r="U196" s="166" t="str">
        <f t="shared" si="123"/>
        <v>US$2014/kW</v>
      </c>
      <c r="V196" s="39"/>
      <c r="W196" s="39"/>
      <c r="Y196" s="202"/>
      <c r="AO196" s="181"/>
      <c r="AP196" s="39"/>
      <c r="AQ196" s="39"/>
      <c r="AR196" s="171"/>
      <c r="AS196" s="39"/>
      <c r="AT196" s="360"/>
      <c r="AU196" s="360"/>
      <c r="AV196" s="39"/>
      <c r="AW196" s="360"/>
      <c r="AX196" s="360"/>
      <c r="AY196" s="39"/>
      <c r="AZ196" s="360"/>
      <c r="BA196" s="360"/>
      <c r="BB196" s="39"/>
      <c r="BC196" s="360"/>
      <c r="BD196" s="360"/>
      <c r="BE196" s="39"/>
      <c r="BF196" s="360"/>
      <c r="BG196" s="360"/>
      <c r="BH196" s="39"/>
      <c r="BI196" s="360"/>
      <c r="BJ196" s="360"/>
      <c r="BK196" s="39"/>
      <c r="BL196" s="360"/>
      <c r="BM196" s="360"/>
      <c r="BN196" s="39"/>
      <c r="BO196" s="360"/>
      <c r="BP196" s="360"/>
      <c r="BQ196" s="39"/>
      <c r="BR196" s="360"/>
      <c r="BS196" s="360"/>
      <c r="BT196" s="39"/>
      <c r="BU196" s="360"/>
      <c r="BV196" s="360"/>
      <c r="BW196" s="39"/>
      <c r="BX196" s="181"/>
    </row>
    <row r="197" spans="1:76" s="174" customFormat="1" ht="15">
      <c r="A197" s="159">
        <v>49</v>
      </c>
      <c r="B197" s="301"/>
      <c r="C197" s="724" t="s">
        <v>685</v>
      </c>
      <c r="D197" s="725" t="s">
        <v>572</v>
      </c>
      <c r="E197" s="723" t="s">
        <v>7</v>
      </c>
      <c r="F197" s="744" t="s">
        <v>579</v>
      </c>
      <c r="G197" s="719" t="s">
        <v>420</v>
      </c>
      <c r="H197" s="745">
        <v>2017</v>
      </c>
      <c r="I197" s="746"/>
      <c r="J197" s="747"/>
      <c r="K197" s="720" t="s">
        <v>481</v>
      </c>
      <c r="L197" s="784">
        <f t="shared" si="124"/>
        <v>0</v>
      </c>
      <c r="M197" s="662" t="s">
        <v>198</v>
      </c>
      <c r="N197" s="720"/>
      <c r="O197" s="730" t="s">
        <v>574</v>
      </c>
      <c r="P197" s="165"/>
      <c r="Q197" s="365" t="s">
        <v>36</v>
      </c>
      <c r="R197" s="259">
        <f t="shared" si="119"/>
        <v>0</v>
      </c>
      <c r="S197" s="260">
        <f>IF(R197="","",IF(R229="Y",T197,IF(R197&gt;=R221-$AA$36*R225,IF(R197&lt;=R221+$AA$36*R225,R197,""),"")))</f>
        <v>0</v>
      </c>
      <c r="T197" s="259">
        <f t="shared" si="122"/>
        <v>0</v>
      </c>
      <c r="U197" s="166" t="str">
        <f t="shared" si="123"/>
        <v>US$2014/kW</v>
      </c>
      <c r="V197" s="39"/>
      <c r="W197" s="39"/>
      <c r="Y197" s="202"/>
      <c r="AO197" s="181"/>
      <c r="AP197" s="39"/>
      <c r="AQ197" s="39"/>
      <c r="AR197" s="171"/>
      <c r="AS197" s="39"/>
      <c r="AT197" s="360"/>
      <c r="AU197" s="360"/>
      <c r="AV197" s="39"/>
      <c r="AW197" s="360"/>
      <c r="AX197" s="360"/>
      <c r="AY197" s="39"/>
      <c r="AZ197" s="360"/>
      <c r="BA197" s="360"/>
      <c r="BB197" s="39"/>
      <c r="BC197" s="360"/>
      <c r="BD197" s="360"/>
      <c r="BE197" s="39"/>
      <c r="BF197" s="360"/>
      <c r="BG197" s="360"/>
      <c r="BH197" s="39"/>
      <c r="BI197" s="360"/>
      <c r="BJ197" s="360"/>
      <c r="BK197" s="39"/>
      <c r="BL197" s="360"/>
      <c r="BM197" s="360"/>
      <c r="BN197" s="39"/>
      <c r="BO197" s="360"/>
      <c r="BP197" s="360"/>
      <c r="BQ197" s="39"/>
      <c r="BR197" s="360"/>
      <c r="BS197" s="360"/>
      <c r="BT197" s="39"/>
      <c r="BU197" s="360"/>
      <c r="BV197" s="360"/>
      <c r="BW197" s="39"/>
      <c r="BX197" s="181"/>
    </row>
    <row r="198" spans="1:76" s="174" customFormat="1" ht="15">
      <c r="A198" s="159">
        <v>50</v>
      </c>
      <c r="B198" s="301"/>
      <c r="C198" s="724" t="s">
        <v>686</v>
      </c>
      <c r="D198" s="725" t="s">
        <v>572</v>
      </c>
      <c r="E198" s="723" t="s">
        <v>7</v>
      </c>
      <c r="F198" s="744" t="s">
        <v>579</v>
      </c>
      <c r="G198" s="719" t="s">
        <v>420</v>
      </c>
      <c r="H198" s="745">
        <v>2017</v>
      </c>
      <c r="I198" s="746"/>
      <c r="J198" s="747"/>
      <c r="K198" s="720" t="s">
        <v>481</v>
      </c>
      <c r="L198" s="784">
        <f t="shared" si="124"/>
        <v>0</v>
      </c>
      <c r="M198" s="662" t="s">
        <v>198</v>
      </c>
      <c r="N198" s="720"/>
      <c r="O198" s="730" t="s">
        <v>575</v>
      </c>
      <c r="P198" s="165"/>
      <c r="Q198" s="365" t="s">
        <v>36</v>
      </c>
      <c r="R198" s="259">
        <f t="shared" si="119"/>
        <v>0</v>
      </c>
      <c r="S198" s="260">
        <f>IF(R198="","",IF(R229="Y",T198,IF(R198&gt;=R221-$AA$36*R225,IF(R198&lt;=R221+$AA$36*R225,R198,""),"")))</f>
        <v>0</v>
      </c>
      <c r="T198" s="259">
        <f t="shared" si="122"/>
        <v>0</v>
      </c>
      <c r="U198" s="166" t="str">
        <f t="shared" si="123"/>
        <v>US$2014/kW</v>
      </c>
      <c r="V198" s="39"/>
      <c r="W198" s="39"/>
      <c r="Y198" s="202"/>
      <c r="AO198" s="181"/>
      <c r="AP198" s="39"/>
      <c r="AQ198" s="39"/>
      <c r="AR198" s="171"/>
      <c r="AS198" s="39"/>
      <c r="AT198" s="360"/>
      <c r="AU198" s="360"/>
      <c r="AV198" s="39"/>
      <c r="AW198" s="360"/>
      <c r="AX198" s="360"/>
      <c r="AY198" s="39"/>
      <c r="AZ198" s="360"/>
      <c r="BA198" s="360"/>
      <c r="BB198" s="39"/>
      <c r="BC198" s="360"/>
      <c r="BD198" s="360"/>
      <c r="BE198" s="39"/>
      <c r="BF198" s="360"/>
      <c r="BG198" s="360"/>
      <c r="BH198" s="39"/>
      <c r="BI198" s="360"/>
      <c r="BJ198" s="360"/>
      <c r="BK198" s="39"/>
      <c r="BL198" s="360"/>
      <c r="BM198" s="360"/>
      <c r="BN198" s="39"/>
      <c r="BO198" s="360"/>
      <c r="BP198" s="360"/>
      <c r="BQ198" s="39"/>
      <c r="BR198" s="360"/>
      <c r="BS198" s="360"/>
      <c r="BT198" s="39"/>
      <c r="BU198" s="360"/>
      <c r="BV198" s="360"/>
      <c r="BW198" s="39"/>
      <c r="BX198" s="181"/>
    </row>
    <row r="199" spans="1:76" s="174" customFormat="1" ht="15">
      <c r="A199" s="159">
        <v>51</v>
      </c>
      <c r="B199" s="301"/>
      <c r="C199" s="724" t="s">
        <v>687</v>
      </c>
      <c r="D199" s="725" t="s">
        <v>572</v>
      </c>
      <c r="E199" s="723" t="s">
        <v>7</v>
      </c>
      <c r="F199" s="744" t="s">
        <v>579</v>
      </c>
      <c r="G199" s="719" t="s">
        <v>420</v>
      </c>
      <c r="H199" s="745">
        <v>2017</v>
      </c>
      <c r="I199" s="746"/>
      <c r="J199" s="747"/>
      <c r="K199" s="720" t="s">
        <v>481</v>
      </c>
      <c r="L199" s="784">
        <f t="shared" si="124"/>
        <v>0</v>
      </c>
      <c r="M199" s="662" t="s">
        <v>198</v>
      </c>
      <c r="N199" s="720"/>
      <c r="O199" s="730" t="s">
        <v>576</v>
      </c>
      <c r="P199" s="165"/>
      <c r="Q199" s="365" t="s">
        <v>35</v>
      </c>
      <c r="R199" s="259" t="str">
        <f t="shared" si="119"/>
        <v/>
      </c>
      <c r="S199" s="260" t="str">
        <f>IF(R199="","",IF(R229="Y",T199,IF(R199&gt;=R221-$AA$36*R225,IF(R199&lt;=R221+$AA$36*R225,R199,""),"")))</f>
        <v/>
      </c>
      <c r="T199" s="259" t="str">
        <f t="shared" si="122"/>
        <v/>
      </c>
      <c r="U199" s="166" t="str">
        <f t="shared" si="123"/>
        <v>US$2014/kW</v>
      </c>
      <c r="V199" s="39"/>
      <c r="W199" s="39"/>
      <c r="Y199" s="202"/>
      <c r="AO199" s="181"/>
      <c r="AP199" s="39"/>
      <c r="AQ199" s="39"/>
      <c r="AR199" s="171"/>
      <c r="AS199" s="39"/>
      <c r="AT199" s="360"/>
      <c r="AU199" s="360"/>
      <c r="AV199" s="39"/>
      <c r="AW199" s="360"/>
      <c r="AX199" s="360"/>
      <c r="AY199" s="39"/>
      <c r="AZ199" s="360"/>
      <c r="BA199" s="360"/>
      <c r="BB199" s="39"/>
      <c r="BC199" s="360"/>
      <c r="BD199" s="360"/>
      <c r="BE199" s="39"/>
      <c r="BF199" s="360"/>
      <c r="BG199" s="360"/>
      <c r="BH199" s="39"/>
      <c r="BI199" s="360"/>
      <c r="BJ199" s="360"/>
      <c r="BK199" s="39"/>
      <c r="BL199" s="360"/>
      <c r="BM199" s="360"/>
      <c r="BN199" s="39"/>
      <c r="BO199" s="360"/>
      <c r="BP199" s="360"/>
      <c r="BQ199" s="39"/>
      <c r="BR199" s="360"/>
      <c r="BS199" s="360"/>
      <c r="BT199" s="39"/>
      <c r="BU199" s="360"/>
      <c r="BV199" s="360"/>
      <c r="BW199" s="39"/>
      <c r="BX199" s="181"/>
    </row>
    <row r="200" spans="1:76" s="174" customFormat="1" ht="15">
      <c r="A200" s="159">
        <v>52</v>
      </c>
      <c r="B200" s="301"/>
      <c r="C200" s="724" t="s">
        <v>688</v>
      </c>
      <c r="D200" s="725" t="s">
        <v>572</v>
      </c>
      <c r="E200" s="723" t="s">
        <v>7</v>
      </c>
      <c r="F200" s="744" t="s">
        <v>580</v>
      </c>
      <c r="G200" s="719" t="s">
        <v>420</v>
      </c>
      <c r="H200" s="745">
        <v>2017</v>
      </c>
      <c r="I200" s="746"/>
      <c r="J200" s="747"/>
      <c r="K200" s="720" t="s">
        <v>481</v>
      </c>
      <c r="L200" s="784">
        <f t="shared" si="124"/>
        <v>0</v>
      </c>
      <c r="M200" s="662" t="s">
        <v>198</v>
      </c>
      <c r="N200" s="720"/>
      <c r="O200" s="730" t="s">
        <v>574</v>
      </c>
      <c r="P200" s="165"/>
      <c r="Q200" s="365" t="s">
        <v>36</v>
      </c>
      <c r="R200" s="259">
        <f t="shared" si="119"/>
        <v>0</v>
      </c>
      <c r="S200" s="260">
        <f>IF(R200="","",IF(R229="Y",T200,IF(R200&gt;=R221-$AA$36*R225,IF(R200&lt;=R221+$AA$36*R225,R200,""),"")))</f>
        <v>0</v>
      </c>
      <c r="T200" s="259">
        <f t="shared" si="122"/>
        <v>0</v>
      </c>
      <c r="U200" s="166" t="str">
        <f t="shared" si="123"/>
        <v>US$2014/kW</v>
      </c>
      <c r="V200" s="39"/>
      <c r="W200" s="39"/>
      <c r="Y200" s="202"/>
      <c r="AO200" s="181"/>
      <c r="AP200" s="39"/>
      <c r="AQ200" s="39"/>
      <c r="AR200" s="171"/>
      <c r="AS200" s="39"/>
      <c r="AT200" s="360"/>
      <c r="AU200" s="360"/>
      <c r="AV200" s="39"/>
      <c r="AW200" s="360"/>
      <c r="AX200" s="360"/>
      <c r="AY200" s="39"/>
      <c r="AZ200" s="360"/>
      <c r="BA200" s="360"/>
      <c r="BB200" s="39"/>
      <c r="BC200" s="360"/>
      <c r="BD200" s="360"/>
      <c r="BE200" s="39"/>
      <c r="BF200" s="360"/>
      <c r="BG200" s="360"/>
      <c r="BH200" s="39"/>
      <c r="BI200" s="360"/>
      <c r="BJ200" s="360"/>
      <c r="BK200" s="39"/>
      <c r="BL200" s="360"/>
      <c r="BM200" s="360"/>
      <c r="BN200" s="39"/>
      <c r="BO200" s="360"/>
      <c r="BP200" s="360"/>
      <c r="BQ200" s="39"/>
      <c r="BR200" s="360"/>
      <c r="BS200" s="360"/>
      <c r="BT200" s="39"/>
      <c r="BU200" s="360"/>
      <c r="BV200" s="360"/>
      <c r="BW200" s="39"/>
      <c r="BX200" s="181"/>
    </row>
    <row r="201" spans="1:76" s="174" customFormat="1" ht="15">
      <c r="A201" s="159">
        <v>53</v>
      </c>
      <c r="B201" s="301"/>
      <c r="C201" s="724" t="s">
        <v>689</v>
      </c>
      <c r="D201" s="725" t="s">
        <v>572</v>
      </c>
      <c r="E201" s="723" t="s">
        <v>7</v>
      </c>
      <c r="F201" s="744" t="s">
        <v>580</v>
      </c>
      <c r="G201" s="719" t="s">
        <v>420</v>
      </c>
      <c r="H201" s="745">
        <v>2017</v>
      </c>
      <c r="I201" s="746"/>
      <c r="J201" s="747"/>
      <c r="K201" s="720" t="s">
        <v>481</v>
      </c>
      <c r="L201" s="784">
        <f t="shared" si="124"/>
        <v>0</v>
      </c>
      <c r="M201" s="662" t="s">
        <v>198</v>
      </c>
      <c r="N201" s="720"/>
      <c r="O201" s="730" t="s">
        <v>575</v>
      </c>
      <c r="P201" s="165"/>
      <c r="Q201" s="365" t="s">
        <v>36</v>
      </c>
      <c r="R201" s="259">
        <f t="shared" si="119"/>
        <v>0</v>
      </c>
      <c r="S201" s="260">
        <f>IF(R201="","",IF(R229="Y",T201,IF(R201&gt;=R221-$AA$36*R225,IF(R201&lt;=R221+$AA$36*R225,R201,""),"")))</f>
        <v>0</v>
      </c>
      <c r="T201" s="259">
        <f t="shared" si="122"/>
        <v>0</v>
      </c>
      <c r="U201" s="166" t="str">
        <f t="shared" si="123"/>
        <v>US$2014/kW</v>
      </c>
      <c r="V201" s="39"/>
      <c r="W201" s="39"/>
      <c r="Y201" s="202"/>
      <c r="AO201" s="181"/>
      <c r="AP201" s="39"/>
      <c r="AQ201" s="39"/>
      <c r="AR201" s="171"/>
      <c r="AS201" s="39"/>
      <c r="AT201" s="360"/>
      <c r="AU201" s="360"/>
      <c r="AV201" s="39"/>
      <c r="AW201" s="360"/>
      <c r="AX201" s="360"/>
      <c r="AY201" s="39"/>
      <c r="AZ201" s="360"/>
      <c r="BA201" s="360"/>
      <c r="BB201" s="39"/>
      <c r="BC201" s="360"/>
      <c r="BD201" s="360"/>
      <c r="BE201" s="39"/>
      <c r="BF201" s="360"/>
      <c r="BG201" s="360"/>
      <c r="BH201" s="39"/>
      <c r="BI201" s="360"/>
      <c r="BJ201" s="360"/>
      <c r="BK201" s="39"/>
      <c r="BL201" s="360"/>
      <c r="BM201" s="360"/>
      <c r="BN201" s="39"/>
      <c r="BO201" s="360"/>
      <c r="BP201" s="360"/>
      <c r="BQ201" s="39"/>
      <c r="BR201" s="360"/>
      <c r="BS201" s="360"/>
      <c r="BT201" s="39"/>
      <c r="BU201" s="360"/>
      <c r="BV201" s="360"/>
      <c r="BW201" s="39"/>
      <c r="BX201" s="181"/>
    </row>
    <row r="202" spans="1:76" s="174" customFormat="1" ht="15">
      <c r="A202" s="159">
        <v>54</v>
      </c>
      <c r="B202" s="301"/>
      <c r="C202" s="724" t="s">
        <v>690</v>
      </c>
      <c r="D202" s="725" t="s">
        <v>572</v>
      </c>
      <c r="E202" s="723" t="s">
        <v>7</v>
      </c>
      <c r="F202" s="744" t="s">
        <v>580</v>
      </c>
      <c r="G202" s="719" t="s">
        <v>420</v>
      </c>
      <c r="H202" s="745">
        <v>2017</v>
      </c>
      <c r="I202" s="746"/>
      <c r="J202" s="747"/>
      <c r="K202" s="720" t="s">
        <v>481</v>
      </c>
      <c r="L202" s="784">
        <f t="shared" si="124"/>
        <v>0</v>
      </c>
      <c r="M202" s="662" t="s">
        <v>198</v>
      </c>
      <c r="N202" s="720"/>
      <c r="O202" s="730" t="s">
        <v>576</v>
      </c>
      <c r="P202" s="165"/>
      <c r="Q202" s="365" t="s">
        <v>35</v>
      </c>
      <c r="R202" s="259" t="str">
        <f t="shared" si="119"/>
        <v/>
      </c>
      <c r="S202" s="260" t="str">
        <f>IF(R202="","",IF(R229="Y",T202,IF(R202&gt;=R221-$AA$36*R225,IF(R202&lt;=R221+$AA$36*R225,R202,""),"")))</f>
        <v/>
      </c>
      <c r="T202" s="259" t="str">
        <f t="shared" si="122"/>
        <v/>
      </c>
      <c r="U202" s="166" t="str">
        <f t="shared" si="123"/>
        <v>US$2014/kW</v>
      </c>
      <c r="V202" s="39"/>
      <c r="W202" s="39"/>
      <c r="Y202" s="202"/>
      <c r="AO202" s="181"/>
      <c r="AP202" s="39"/>
      <c r="AQ202" s="39"/>
      <c r="AR202" s="171"/>
      <c r="AS202" s="39"/>
      <c r="AT202" s="360"/>
      <c r="AU202" s="360"/>
      <c r="AV202" s="39"/>
      <c r="AW202" s="360"/>
      <c r="AX202" s="360"/>
      <c r="AY202" s="39"/>
      <c r="AZ202" s="360"/>
      <c r="BA202" s="360"/>
      <c r="BB202" s="39"/>
      <c r="BC202" s="360"/>
      <c r="BD202" s="360"/>
      <c r="BE202" s="39"/>
      <c r="BF202" s="360"/>
      <c r="BG202" s="360"/>
      <c r="BH202" s="39"/>
      <c r="BI202" s="360"/>
      <c r="BJ202" s="360"/>
      <c r="BK202" s="39"/>
      <c r="BL202" s="360"/>
      <c r="BM202" s="360"/>
      <c r="BN202" s="39"/>
      <c r="BO202" s="360"/>
      <c r="BP202" s="360"/>
      <c r="BQ202" s="39"/>
      <c r="BR202" s="360"/>
      <c r="BS202" s="360"/>
      <c r="BT202" s="39"/>
      <c r="BU202" s="360"/>
      <c r="BV202" s="360"/>
      <c r="BW202" s="39"/>
      <c r="BX202" s="181"/>
    </row>
    <row r="203" spans="1:76" s="174" customFormat="1" ht="15">
      <c r="A203" s="159">
        <v>55</v>
      </c>
      <c r="B203" s="301"/>
      <c r="C203" s="724" t="s">
        <v>691</v>
      </c>
      <c r="D203" s="725" t="s">
        <v>572</v>
      </c>
      <c r="E203" s="723" t="s">
        <v>4</v>
      </c>
      <c r="F203" s="744"/>
      <c r="G203" s="719" t="s">
        <v>420</v>
      </c>
      <c r="H203" s="745">
        <v>2017</v>
      </c>
      <c r="I203" s="746"/>
      <c r="J203" s="747"/>
      <c r="K203" s="720" t="s">
        <v>481</v>
      </c>
      <c r="L203" s="784">
        <f t="shared" si="124"/>
        <v>0</v>
      </c>
      <c r="M203" s="662" t="s">
        <v>198</v>
      </c>
      <c r="N203" s="720"/>
      <c r="O203" s="730" t="s">
        <v>574</v>
      </c>
      <c r="P203" s="165"/>
      <c r="Q203" s="365" t="s">
        <v>36</v>
      </c>
      <c r="R203" s="259">
        <f t="shared" si="119"/>
        <v>0</v>
      </c>
      <c r="S203" s="260">
        <f>IF(R203="","",IF(R229="Y",T203,IF(R203&gt;=R221-$AA$36*R225,IF(R203&lt;=R221+$AA$36*R225,R203,""),"")))</f>
        <v>0</v>
      </c>
      <c r="T203" s="259">
        <f t="shared" si="122"/>
        <v>0</v>
      </c>
      <c r="U203" s="166" t="str">
        <f t="shared" si="123"/>
        <v>US$2014/kW</v>
      </c>
      <c r="V203" s="39"/>
      <c r="W203" s="39"/>
      <c r="Y203" s="202"/>
      <c r="AO203" s="181"/>
      <c r="AP203" s="39"/>
      <c r="AQ203" s="39"/>
      <c r="AR203" s="171"/>
      <c r="AS203" s="39"/>
      <c r="AT203" s="360"/>
      <c r="AU203" s="360"/>
      <c r="AV203" s="39"/>
      <c r="AW203" s="360"/>
      <c r="AX203" s="360"/>
      <c r="AY203" s="39"/>
      <c r="AZ203" s="360"/>
      <c r="BA203" s="360"/>
      <c r="BB203" s="39"/>
      <c r="BC203" s="360"/>
      <c r="BD203" s="360"/>
      <c r="BE203" s="39"/>
      <c r="BF203" s="360"/>
      <c r="BG203" s="360"/>
      <c r="BH203" s="39"/>
      <c r="BI203" s="360"/>
      <c r="BJ203" s="360"/>
      <c r="BK203" s="39"/>
      <c r="BL203" s="360"/>
      <c r="BM203" s="360"/>
      <c r="BN203" s="39"/>
      <c r="BO203" s="360"/>
      <c r="BP203" s="360"/>
      <c r="BQ203" s="39"/>
      <c r="BR203" s="360"/>
      <c r="BS203" s="360"/>
      <c r="BT203" s="39"/>
      <c r="BU203" s="360"/>
      <c r="BV203" s="360"/>
      <c r="BW203" s="39"/>
      <c r="BX203" s="181"/>
    </row>
    <row r="204" spans="1:76" s="174" customFormat="1" ht="15">
      <c r="A204" s="159">
        <v>56</v>
      </c>
      <c r="B204" s="301"/>
      <c r="C204" s="724" t="s">
        <v>692</v>
      </c>
      <c r="D204" s="725" t="s">
        <v>572</v>
      </c>
      <c r="E204" s="723" t="s">
        <v>4</v>
      </c>
      <c r="F204" s="744"/>
      <c r="G204" s="719" t="s">
        <v>420</v>
      </c>
      <c r="H204" s="745">
        <v>2017</v>
      </c>
      <c r="I204" s="746"/>
      <c r="J204" s="747"/>
      <c r="K204" s="720" t="s">
        <v>481</v>
      </c>
      <c r="L204" s="784">
        <f t="shared" si="124"/>
        <v>0</v>
      </c>
      <c r="M204" s="662" t="s">
        <v>198</v>
      </c>
      <c r="N204" s="720"/>
      <c r="O204" s="730" t="s">
        <v>575</v>
      </c>
      <c r="P204" s="165"/>
      <c r="Q204" s="365" t="s">
        <v>36</v>
      </c>
      <c r="R204" s="259">
        <f t="shared" si="119"/>
        <v>0</v>
      </c>
      <c r="S204" s="260">
        <f>IF(R204="","",IF(R229="Y",T204,IF(R204&gt;=R221-$AA$36*R225,IF(R204&lt;=R221+$AA$36*R225,R204,""),"")))</f>
        <v>0</v>
      </c>
      <c r="T204" s="259">
        <f t="shared" si="122"/>
        <v>0</v>
      </c>
      <c r="U204" s="166" t="str">
        <f t="shared" si="123"/>
        <v>US$2014/kW</v>
      </c>
      <c r="V204" s="39"/>
      <c r="W204" s="39"/>
      <c r="Y204" s="202"/>
      <c r="AO204" s="181"/>
      <c r="AP204" s="39"/>
      <c r="AQ204" s="39"/>
      <c r="AR204" s="171"/>
      <c r="AS204" s="39"/>
      <c r="AT204" s="360"/>
      <c r="AU204" s="360"/>
      <c r="AV204" s="39"/>
      <c r="AW204" s="360"/>
      <c r="AX204" s="360"/>
      <c r="AY204" s="39"/>
      <c r="AZ204" s="360"/>
      <c r="BA204" s="360"/>
      <c r="BB204" s="39"/>
      <c r="BC204" s="360"/>
      <c r="BD204" s="360"/>
      <c r="BE204" s="39"/>
      <c r="BF204" s="360"/>
      <c r="BG204" s="360"/>
      <c r="BH204" s="39"/>
      <c r="BI204" s="360"/>
      <c r="BJ204" s="360"/>
      <c r="BK204" s="39"/>
      <c r="BL204" s="360"/>
      <c r="BM204" s="360"/>
      <c r="BN204" s="39"/>
      <c r="BO204" s="360"/>
      <c r="BP204" s="360"/>
      <c r="BQ204" s="39"/>
      <c r="BR204" s="360"/>
      <c r="BS204" s="360"/>
      <c r="BT204" s="39"/>
      <c r="BU204" s="360"/>
      <c r="BV204" s="360"/>
      <c r="BW204" s="39"/>
      <c r="BX204" s="181"/>
    </row>
    <row r="205" spans="1:76" s="174" customFormat="1" ht="15">
      <c r="A205" s="159">
        <v>57</v>
      </c>
      <c r="B205" s="301"/>
      <c r="C205" s="724" t="s">
        <v>693</v>
      </c>
      <c r="D205" s="725" t="s">
        <v>572</v>
      </c>
      <c r="E205" s="723" t="s">
        <v>4</v>
      </c>
      <c r="F205" s="744"/>
      <c r="G205" s="719" t="s">
        <v>420</v>
      </c>
      <c r="H205" s="745">
        <v>2017</v>
      </c>
      <c r="I205" s="746"/>
      <c r="J205" s="747"/>
      <c r="K205" s="720" t="s">
        <v>481</v>
      </c>
      <c r="L205" s="784">
        <f t="shared" si="124"/>
        <v>0</v>
      </c>
      <c r="M205" s="662" t="s">
        <v>198</v>
      </c>
      <c r="N205" s="720"/>
      <c r="O205" s="730" t="s">
        <v>576</v>
      </c>
      <c r="P205" s="165"/>
      <c r="Q205" s="365" t="s">
        <v>35</v>
      </c>
      <c r="R205" s="259" t="str">
        <f t="shared" si="119"/>
        <v/>
      </c>
      <c r="S205" s="260" t="str">
        <f>IF(R205="","",IF(R229="Y",T205,IF(R205&gt;=R221-$AA$36*R225,IF(R205&lt;=R221+$AA$36*R225,R205,""),"")))</f>
        <v/>
      </c>
      <c r="T205" s="259" t="str">
        <f t="shared" si="122"/>
        <v/>
      </c>
      <c r="U205" s="166" t="str">
        <f t="shared" si="123"/>
        <v>US$2014/kW</v>
      </c>
      <c r="V205" s="39"/>
      <c r="W205" s="39"/>
      <c r="Y205" s="202"/>
      <c r="AO205" s="181"/>
      <c r="AP205" s="39"/>
      <c r="AQ205" s="39"/>
      <c r="AR205" s="171"/>
      <c r="AS205" s="39"/>
      <c r="AT205" s="360"/>
      <c r="AU205" s="360"/>
      <c r="AV205" s="39"/>
      <c r="AW205" s="360"/>
      <c r="AX205" s="360"/>
      <c r="AY205" s="39"/>
      <c r="AZ205" s="360"/>
      <c r="BA205" s="360"/>
      <c r="BB205" s="39"/>
      <c r="BC205" s="360"/>
      <c r="BD205" s="360"/>
      <c r="BE205" s="39"/>
      <c r="BF205" s="360"/>
      <c r="BG205" s="360"/>
      <c r="BH205" s="39"/>
      <c r="BI205" s="360"/>
      <c r="BJ205" s="360"/>
      <c r="BK205" s="39"/>
      <c r="BL205" s="360"/>
      <c r="BM205" s="360"/>
      <c r="BN205" s="39"/>
      <c r="BO205" s="360"/>
      <c r="BP205" s="360"/>
      <c r="BQ205" s="39"/>
      <c r="BR205" s="360"/>
      <c r="BS205" s="360"/>
      <c r="BT205" s="39"/>
      <c r="BU205" s="360"/>
      <c r="BV205" s="360"/>
      <c r="BW205" s="39"/>
      <c r="BX205" s="181"/>
    </row>
    <row r="206" spans="1:76" s="174" customFormat="1" ht="15">
      <c r="A206" s="159">
        <v>58</v>
      </c>
      <c r="B206" s="301"/>
      <c r="C206" s="724" t="s">
        <v>694</v>
      </c>
      <c r="D206" s="725" t="s">
        <v>572</v>
      </c>
      <c r="E206" s="723" t="s">
        <v>5</v>
      </c>
      <c r="F206" s="744"/>
      <c r="G206" s="719" t="s">
        <v>420</v>
      </c>
      <c r="H206" s="745">
        <v>2017</v>
      </c>
      <c r="I206" s="746"/>
      <c r="J206" s="747"/>
      <c r="K206" s="720" t="s">
        <v>481</v>
      </c>
      <c r="L206" s="784">
        <f t="shared" si="124"/>
        <v>0</v>
      </c>
      <c r="M206" s="662" t="s">
        <v>198</v>
      </c>
      <c r="N206" s="720"/>
      <c r="O206" s="730" t="s">
        <v>574</v>
      </c>
      <c r="P206" s="165"/>
      <c r="Q206" s="365" t="s">
        <v>36</v>
      </c>
      <c r="R206" s="259">
        <f t="shared" si="119"/>
        <v>0</v>
      </c>
      <c r="S206" s="260">
        <f>IF(R206="","",IF(R229="Y",T206,IF(R206&gt;=R221-$AA$36*R225,IF(R206&lt;=R221+$AA$36*R225,R206,""),"")))</f>
        <v>0</v>
      </c>
      <c r="T206" s="259">
        <f t="shared" si="122"/>
        <v>0</v>
      </c>
      <c r="U206" s="166" t="str">
        <f t="shared" si="123"/>
        <v>US$2014/kW</v>
      </c>
      <c r="V206" s="39"/>
      <c r="W206" s="39"/>
      <c r="Y206" s="202"/>
      <c r="AO206" s="181"/>
      <c r="AP206" s="39"/>
      <c r="AQ206" s="39"/>
      <c r="AR206" s="171"/>
      <c r="AS206" s="39"/>
      <c r="AT206" s="360"/>
      <c r="AU206" s="360"/>
      <c r="AV206" s="39"/>
      <c r="AW206" s="360"/>
      <c r="AX206" s="360"/>
      <c r="AY206" s="39"/>
      <c r="AZ206" s="360"/>
      <c r="BA206" s="360"/>
      <c r="BB206" s="39"/>
      <c r="BC206" s="360"/>
      <c r="BD206" s="360"/>
      <c r="BE206" s="39"/>
      <c r="BF206" s="360"/>
      <c r="BG206" s="360"/>
      <c r="BH206" s="39"/>
      <c r="BI206" s="360"/>
      <c r="BJ206" s="360"/>
      <c r="BK206" s="39"/>
      <c r="BL206" s="360"/>
      <c r="BM206" s="360"/>
      <c r="BN206" s="39"/>
      <c r="BO206" s="360"/>
      <c r="BP206" s="360"/>
      <c r="BQ206" s="39"/>
      <c r="BR206" s="360"/>
      <c r="BS206" s="360"/>
      <c r="BT206" s="39"/>
      <c r="BU206" s="360"/>
      <c r="BV206" s="360"/>
      <c r="BW206" s="39"/>
      <c r="BX206" s="181"/>
    </row>
    <row r="207" spans="1:76" s="174" customFormat="1" ht="15">
      <c r="A207" s="159">
        <v>59</v>
      </c>
      <c r="B207" s="301"/>
      <c r="C207" s="724" t="s">
        <v>695</v>
      </c>
      <c r="D207" s="725" t="s">
        <v>572</v>
      </c>
      <c r="E207" s="723" t="s">
        <v>5</v>
      </c>
      <c r="F207" s="744"/>
      <c r="G207" s="719" t="s">
        <v>420</v>
      </c>
      <c r="H207" s="745">
        <v>2017</v>
      </c>
      <c r="I207" s="746"/>
      <c r="J207" s="747"/>
      <c r="K207" s="720" t="s">
        <v>481</v>
      </c>
      <c r="L207" s="784">
        <f t="shared" si="124"/>
        <v>0</v>
      </c>
      <c r="M207" s="662" t="s">
        <v>198</v>
      </c>
      <c r="N207" s="720"/>
      <c r="O207" s="730" t="s">
        <v>575</v>
      </c>
      <c r="P207" s="165"/>
      <c r="Q207" s="365" t="s">
        <v>36</v>
      </c>
      <c r="R207" s="259">
        <f t="shared" si="119"/>
        <v>0</v>
      </c>
      <c r="S207" s="260">
        <f>IF(R207="","",IF(R229="Y",T207,IF(R207&gt;=R221-$AA$36*R225,IF(R207&lt;=R221+$AA$36*R225,R207,""),"")))</f>
        <v>0</v>
      </c>
      <c r="T207" s="259">
        <f t="shared" si="122"/>
        <v>0</v>
      </c>
      <c r="U207" s="166" t="str">
        <f t="shared" si="123"/>
        <v>US$2014/kW</v>
      </c>
      <c r="V207" s="39"/>
      <c r="W207" s="39"/>
      <c r="Y207" s="202"/>
      <c r="AO207" s="181"/>
      <c r="AP207" s="39"/>
      <c r="AQ207" s="39"/>
      <c r="AR207" s="171"/>
      <c r="AS207" s="39"/>
      <c r="AT207" s="360"/>
      <c r="AU207" s="360"/>
      <c r="AV207" s="39"/>
      <c r="AW207" s="360"/>
      <c r="AX207" s="360"/>
      <c r="AY207" s="39"/>
      <c r="AZ207" s="360"/>
      <c r="BA207" s="360"/>
      <c r="BB207" s="39"/>
      <c r="BC207" s="360"/>
      <c r="BD207" s="360"/>
      <c r="BE207" s="39"/>
      <c r="BF207" s="360"/>
      <c r="BG207" s="360"/>
      <c r="BH207" s="39"/>
      <c r="BI207" s="360"/>
      <c r="BJ207" s="360"/>
      <c r="BK207" s="39"/>
      <c r="BL207" s="360"/>
      <c r="BM207" s="360"/>
      <c r="BN207" s="39"/>
      <c r="BO207" s="360"/>
      <c r="BP207" s="360"/>
      <c r="BQ207" s="39"/>
      <c r="BR207" s="360"/>
      <c r="BS207" s="360"/>
      <c r="BT207" s="39"/>
      <c r="BU207" s="360"/>
      <c r="BV207" s="360"/>
      <c r="BW207" s="39"/>
      <c r="BX207" s="181"/>
    </row>
    <row r="208" spans="1:76" s="174" customFormat="1" ht="15">
      <c r="A208" s="159">
        <v>60</v>
      </c>
      <c r="B208" s="301"/>
      <c r="C208" s="724" t="s">
        <v>696</v>
      </c>
      <c r="D208" s="725" t="s">
        <v>572</v>
      </c>
      <c r="E208" s="723" t="s">
        <v>5</v>
      </c>
      <c r="F208" s="744"/>
      <c r="G208" s="719" t="s">
        <v>420</v>
      </c>
      <c r="H208" s="745">
        <v>2017</v>
      </c>
      <c r="I208" s="746"/>
      <c r="J208" s="747"/>
      <c r="K208" s="720" t="s">
        <v>481</v>
      </c>
      <c r="L208" s="784">
        <f t="shared" si="124"/>
        <v>0</v>
      </c>
      <c r="M208" s="662" t="s">
        <v>198</v>
      </c>
      <c r="N208" s="720"/>
      <c r="O208" s="730" t="s">
        <v>576</v>
      </c>
      <c r="P208" s="165"/>
      <c r="Q208" s="365" t="s">
        <v>35</v>
      </c>
      <c r="R208" s="259" t="str">
        <f t="shared" si="119"/>
        <v/>
      </c>
      <c r="S208" s="260" t="str">
        <f>IF(R208="","",IF(R229="Y",T208,IF(R208&gt;=R221-$AA$36*R225,IF(R208&lt;=R221+$AA$36*R225,R208,""),"")))</f>
        <v/>
      </c>
      <c r="T208" s="259" t="str">
        <f t="shared" si="122"/>
        <v/>
      </c>
      <c r="U208" s="166" t="str">
        <f t="shared" si="123"/>
        <v>US$2014/kW</v>
      </c>
      <c r="V208" s="39"/>
      <c r="W208" s="39"/>
      <c r="Y208" s="202"/>
      <c r="AO208" s="181"/>
      <c r="AP208" s="39"/>
      <c r="AQ208" s="39"/>
      <c r="AR208" s="171"/>
      <c r="AS208" s="39"/>
      <c r="AT208" s="360"/>
      <c r="AU208" s="360"/>
      <c r="AV208" s="39"/>
      <c r="AW208" s="360"/>
      <c r="AX208" s="360"/>
      <c r="AY208" s="39"/>
      <c r="AZ208" s="360"/>
      <c r="BA208" s="360"/>
      <c r="BB208" s="39"/>
      <c r="BC208" s="360"/>
      <c r="BD208" s="360"/>
      <c r="BE208" s="39"/>
      <c r="BF208" s="360"/>
      <c r="BG208" s="360"/>
      <c r="BH208" s="39"/>
      <c r="BI208" s="360"/>
      <c r="BJ208" s="360"/>
      <c r="BK208" s="39"/>
      <c r="BL208" s="360"/>
      <c r="BM208" s="360"/>
      <c r="BN208" s="39"/>
      <c r="BO208" s="360"/>
      <c r="BP208" s="360"/>
      <c r="BQ208" s="39"/>
      <c r="BR208" s="360"/>
      <c r="BS208" s="360"/>
      <c r="BT208" s="39"/>
      <c r="BU208" s="360"/>
      <c r="BV208" s="360"/>
      <c r="BW208" s="39"/>
      <c r="BX208" s="181"/>
    </row>
    <row r="209" spans="1:76" s="174" customFormat="1" ht="15">
      <c r="A209" s="159">
        <v>61</v>
      </c>
      <c r="B209" s="301"/>
      <c r="C209" s="724" t="s">
        <v>697</v>
      </c>
      <c r="D209" s="725" t="s">
        <v>572</v>
      </c>
      <c r="E209" s="723" t="s">
        <v>34</v>
      </c>
      <c r="F209" s="744"/>
      <c r="G209" s="719" t="s">
        <v>420</v>
      </c>
      <c r="H209" s="745">
        <v>2017</v>
      </c>
      <c r="I209" s="746"/>
      <c r="J209" s="747"/>
      <c r="K209" s="720" t="s">
        <v>481</v>
      </c>
      <c r="L209" s="784">
        <f t="shared" si="124"/>
        <v>0</v>
      </c>
      <c r="M209" s="662" t="s">
        <v>198</v>
      </c>
      <c r="N209" s="720"/>
      <c r="O209" s="730" t="s">
        <v>574</v>
      </c>
      <c r="P209" s="165"/>
      <c r="Q209" s="365" t="s">
        <v>36</v>
      </c>
      <c r="R209" s="259">
        <f t="shared" si="119"/>
        <v>0</v>
      </c>
      <c r="S209" s="260">
        <f>IF(R209="","",IF(R229="Y",T209,IF(R209&gt;=R221-$AA$36*R225,IF(R209&lt;=R221+$AA$36*R225,R209,""),"")))</f>
        <v>0</v>
      </c>
      <c r="T209" s="259">
        <f t="shared" si="122"/>
        <v>0</v>
      </c>
      <c r="U209" s="166" t="str">
        <f t="shared" si="123"/>
        <v>US$2014/kW</v>
      </c>
      <c r="V209" s="39"/>
      <c r="W209" s="39"/>
      <c r="Y209" s="202"/>
      <c r="AO209" s="181"/>
      <c r="AP209" s="39"/>
      <c r="AQ209" s="39"/>
      <c r="AR209" s="171"/>
      <c r="AS209" s="39"/>
      <c r="AT209" s="360"/>
      <c r="AU209" s="360"/>
      <c r="AV209" s="39"/>
      <c r="AW209" s="360"/>
      <c r="AX209" s="360"/>
      <c r="AY209" s="39"/>
      <c r="AZ209" s="360"/>
      <c r="BA209" s="360"/>
      <c r="BB209" s="39"/>
      <c r="BC209" s="360"/>
      <c r="BD209" s="360"/>
      <c r="BE209" s="39"/>
      <c r="BF209" s="360"/>
      <c r="BG209" s="360"/>
      <c r="BH209" s="39"/>
      <c r="BI209" s="360"/>
      <c r="BJ209" s="360"/>
      <c r="BK209" s="39"/>
      <c r="BL209" s="360"/>
      <c r="BM209" s="360"/>
      <c r="BN209" s="39"/>
      <c r="BO209" s="360"/>
      <c r="BP209" s="360"/>
      <c r="BQ209" s="39"/>
      <c r="BR209" s="360"/>
      <c r="BS209" s="360"/>
      <c r="BT209" s="39"/>
      <c r="BU209" s="360"/>
      <c r="BV209" s="360"/>
      <c r="BW209" s="39"/>
      <c r="BX209" s="181"/>
    </row>
    <row r="210" spans="1:76" s="174" customFormat="1" ht="15">
      <c r="A210" s="159">
        <v>62</v>
      </c>
      <c r="B210" s="301"/>
      <c r="C210" s="724" t="s">
        <v>698</v>
      </c>
      <c r="D210" s="725" t="s">
        <v>572</v>
      </c>
      <c r="E210" s="723" t="s">
        <v>34</v>
      </c>
      <c r="F210" s="744"/>
      <c r="G210" s="719" t="s">
        <v>420</v>
      </c>
      <c r="H210" s="745">
        <v>2017</v>
      </c>
      <c r="I210" s="746"/>
      <c r="J210" s="747"/>
      <c r="K210" s="720" t="s">
        <v>481</v>
      </c>
      <c r="L210" s="784">
        <f t="shared" si="124"/>
        <v>0</v>
      </c>
      <c r="M210" s="662" t="s">
        <v>198</v>
      </c>
      <c r="N210" s="720"/>
      <c r="O210" s="730" t="s">
        <v>575</v>
      </c>
      <c r="P210" s="165"/>
      <c r="Q210" s="365" t="s">
        <v>36</v>
      </c>
      <c r="R210" s="259">
        <f t="shared" si="119"/>
        <v>0</v>
      </c>
      <c r="S210" s="260">
        <f>IF(R210="","",IF(R229="Y",T210,IF(R210&gt;=R221-$AA$36*R225,IF(R210&lt;=R221+$AA$36*R225,R210,""),"")))</f>
        <v>0</v>
      </c>
      <c r="T210" s="259">
        <f t="shared" si="122"/>
        <v>0</v>
      </c>
      <c r="U210" s="166" t="str">
        <f t="shared" si="123"/>
        <v>US$2014/kW</v>
      </c>
      <c r="V210" s="39"/>
      <c r="W210" s="39"/>
      <c r="Y210" s="202"/>
      <c r="AO210" s="181"/>
      <c r="AP210" s="39"/>
      <c r="AQ210" s="39"/>
      <c r="AR210" s="171"/>
      <c r="AS210" s="39"/>
      <c r="AT210" s="360"/>
      <c r="AU210" s="360"/>
      <c r="AV210" s="39"/>
      <c r="AW210" s="360"/>
      <c r="AX210" s="360"/>
      <c r="AY210" s="39"/>
      <c r="AZ210" s="360"/>
      <c r="BA210" s="360"/>
      <c r="BB210" s="39"/>
      <c r="BC210" s="360"/>
      <c r="BD210" s="360"/>
      <c r="BE210" s="39"/>
      <c r="BF210" s="360"/>
      <c r="BG210" s="360"/>
      <c r="BH210" s="39"/>
      <c r="BI210" s="360"/>
      <c r="BJ210" s="360"/>
      <c r="BK210" s="39"/>
      <c r="BL210" s="360"/>
      <c r="BM210" s="360"/>
      <c r="BN210" s="39"/>
      <c r="BO210" s="360"/>
      <c r="BP210" s="360"/>
      <c r="BQ210" s="39"/>
      <c r="BR210" s="360"/>
      <c r="BS210" s="360"/>
      <c r="BT210" s="39"/>
      <c r="BU210" s="360"/>
      <c r="BV210" s="360"/>
      <c r="BW210" s="39"/>
      <c r="BX210" s="181"/>
    </row>
    <row r="211" spans="1:76" s="174" customFormat="1" ht="15">
      <c r="A211" s="159">
        <v>63</v>
      </c>
      <c r="B211" s="301"/>
      <c r="C211" s="724" t="s">
        <v>699</v>
      </c>
      <c r="D211" s="725" t="s">
        <v>572</v>
      </c>
      <c r="E211" s="723" t="s">
        <v>34</v>
      </c>
      <c r="F211" s="744"/>
      <c r="G211" s="719" t="s">
        <v>420</v>
      </c>
      <c r="H211" s="745">
        <v>2017</v>
      </c>
      <c r="I211" s="746"/>
      <c r="J211" s="743"/>
      <c r="K211" s="720" t="s">
        <v>481</v>
      </c>
      <c r="L211" s="774">
        <f t="shared" si="124"/>
        <v>0</v>
      </c>
      <c r="M211" s="662" t="s">
        <v>198</v>
      </c>
      <c r="N211" s="720"/>
      <c r="O211" s="730" t="s">
        <v>576</v>
      </c>
      <c r="P211" s="165"/>
      <c r="Q211" s="365" t="s">
        <v>35</v>
      </c>
      <c r="R211" s="259" t="str">
        <f t="shared" si="119"/>
        <v/>
      </c>
      <c r="S211" s="260" t="str">
        <f>IF(R211="","",IF(R229="Y",T211,IF(R211&gt;=R221-$AA$36*R225,IF(R211&lt;=R221+$AA$36*R225,R211,""),"")))</f>
        <v/>
      </c>
      <c r="T211" s="259" t="str">
        <f t="shared" si="122"/>
        <v/>
      </c>
      <c r="U211" s="166" t="str">
        <f t="shared" si="123"/>
        <v>US$2014/kW</v>
      </c>
      <c r="V211" s="39"/>
      <c r="W211" s="39"/>
      <c r="Y211" s="202"/>
      <c r="AO211" s="181"/>
      <c r="AP211" s="39"/>
      <c r="AQ211" s="39"/>
      <c r="AR211" s="171"/>
      <c r="AS211" s="39"/>
      <c r="AT211" s="360"/>
      <c r="AU211" s="360"/>
      <c r="AV211" s="39"/>
      <c r="AW211" s="360"/>
      <c r="AX211" s="360"/>
      <c r="AY211" s="39"/>
      <c r="AZ211" s="360"/>
      <c r="BA211" s="360"/>
      <c r="BB211" s="39"/>
      <c r="BC211" s="360"/>
      <c r="BD211" s="360"/>
      <c r="BE211" s="39"/>
      <c r="BF211" s="360"/>
      <c r="BG211" s="360"/>
      <c r="BH211" s="39"/>
      <c r="BI211" s="360"/>
      <c r="BJ211" s="360"/>
      <c r="BK211" s="39"/>
      <c r="BL211" s="360"/>
      <c r="BM211" s="360"/>
      <c r="BN211" s="39"/>
      <c r="BO211" s="360"/>
      <c r="BP211" s="360"/>
      <c r="BQ211" s="39"/>
      <c r="BR211" s="360"/>
      <c r="BS211" s="360"/>
      <c r="BT211" s="39"/>
      <c r="BU211" s="360"/>
      <c r="BV211" s="360"/>
      <c r="BW211" s="39"/>
      <c r="BX211" s="181"/>
    </row>
    <row r="212" spans="1:76" s="174" customFormat="1" ht="15">
      <c r="A212" s="159">
        <v>64</v>
      </c>
      <c r="B212" s="301"/>
      <c r="C212" s="718" t="s">
        <v>663</v>
      </c>
      <c r="D212" s="718" t="s">
        <v>570</v>
      </c>
      <c r="E212" s="718" t="s">
        <v>7</v>
      </c>
      <c r="F212" s="718"/>
      <c r="G212" s="719" t="s">
        <v>420</v>
      </c>
      <c r="H212" s="718">
        <v>2017</v>
      </c>
      <c r="I212" s="720"/>
      <c r="J212" s="743"/>
      <c r="K212" s="730" t="s">
        <v>242</v>
      </c>
      <c r="L212" s="774">
        <f>J212*$AB$4</f>
        <v>0</v>
      </c>
      <c r="M212" s="662" t="s">
        <v>198</v>
      </c>
      <c r="N212" s="720"/>
      <c r="O212" s="721" t="s">
        <v>571</v>
      </c>
      <c r="P212" s="165"/>
      <c r="Q212" s="365" t="s">
        <v>36</v>
      </c>
      <c r="R212" s="259">
        <f t="shared" si="119"/>
        <v>0</v>
      </c>
      <c r="S212" s="260">
        <f>IF(R212="","",IF(R229="Y",T212,IF(R212&gt;=R221-$AA$36*R225,IF(R212&lt;=R221+$AA$36*R225,R212,""),"")))</f>
        <v>0</v>
      </c>
      <c r="T212" s="259">
        <f t="shared" si="122"/>
        <v>0</v>
      </c>
      <c r="U212" s="166" t="str">
        <f t="shared" si="123"/>
        <v>US$2014/kW</v>
      </c>
      <c r="V212" s="39"/>
      <c r="W212" s="39"/>
      <c r="Y212" s="202"/>
      <c r="AO212" s="181"/>
      <c r="AP212" s="39"/>
      <c r="AQ212" s="39"/>
      <c r="AR212" s="171"/>
      <c r="AS212" s="39"/>
      <c r="AT212" s="360"/>
      <c r="AU212" s="360"/>
      <c r="AV212" s="39"/>
      <c r="AW212" s="360"/>
      <c r="AX212" s="360"/>
      <c r="AY212" s="39"/>
      <c r="AZ212" s="360"/>
      <c r="BA212" s="360"/>
      <c r="BB212" s="39"/>
      <c r="BC212" s="360"/>
      <c r="BD212" s="360"/>
      <c r="BE212" s="39"/>
      <c r="BF212" s="360"/>
      <c r="BG212" s="360"/>
      <c r="BH212" s="39"/>
      <c r="BI212" s="360"/>
      <c r="BJ212" s="360"/>
      <c r="BK212" s="39"/>
      <c r="BL212" s="360"/>
      <c r="BM212" s="360"/>
      <c r="BN212" s="39"/>
      <c r="BO212" s="360"/>
      <c r="BP212" s="360"/>
      <c r="BQ212" s="39"/>
      <c r="BR212" s="360"/>
      <c r="BS212" s="360"/>
      <c r="BT212" s="39"/>
      <c r="BU212" s="360"/>
      <c r="BV212" s="360"/>
      <c r="BW212" s="39"/>
      <c r="BX212" s="181"/>
    </row>
    <row r="213" spans="1:76" s="174" customFormat="1" ht="15">
      <c r="A213" s="159">
        <v>65</v>
      </c>
      <c r="B213" s="301"/>
      <c r="C213" s="718" t="s">
        <v>704</v>
      </c>
      <c r="D213" s="718" t="s">
        <v>454</v>
      </c>
      <c r="E213" s="718" t="s">
        <v>34</v>
      </c>
      <c r="F213" s="718"/>
      <c r="G213" s="719" t="s">
        <v>421</v>
      </c>
      <c r="H213" s="718">
        <v>2017</v>
      </c>
      <c r="I213" s="720"/>
      <c r="J213" s="730"/>
      <c r="K213" s="730" t="s">
        <v>481</v>
      </c>
      <c r="L213" s="774">
        <f>J213*$AB$3</f>
        <v>0</v>
      </c>
      <c r="M213" s="662" t="s">
        <v>198</v>
      </c>
      <c r="N213" s="720"/>
      <c r="O213" s="721" t="s">
        <v>700</v>
      </c>
      <c r="P213" s="165"/>
      <c r="Q213" s="365" t="s">
        <v>36</v>
      </c>
      <c r="R213" s="259">
        <f t="shared" si="119"/>
        <v>0</v>
      </c>
      <c r="S213" s="260">
        <f>IF(R213="","",IF(R229="Y",T213,IF(R213&gt;=R221-$AA$36*R225,IF(R213&lt;=R221+$AA$36*R225,R213,""),"")))</f>
        <v>0</v>
      </c>
      <c r="T213" s="259">
        <f t="shared" si="122"/>
        <v>0</v>
      </c>
      <c r="U213" s="166" t="str">
        <f t="shared" si="123"/>
        <v>US$2014/kW</v>
      </c>
      <c r="V213" s="39"/>
      <c r="W213" s="39"/>
      <c r="Y213" s="202"/>
      <c r="AO213" s="181"/>
      <c r="AP213" s="39"/>
      <c r="AQ213" s="39"/>
      <c r="AR213" s="171"/>
      <c r="AS213" s="39"/>
      <c r="AT213" s="360"/>
      <c r="AU213" s="360"/>
      <c r="AV213" s="39"/>
      <c r="AW213" s="360"/>
      <c r="AX213" s="360"/>
      <c r="AY213" s="39"/>
      <c r="AZ213" s="360"/>
      <c r="BA213" s="360"/>
      <c r="BB213" s="39"/>
      <c r="BC213" s="360"/>
      <c r="BD213" s="360"/>
      <c r="BE213" s="39"/>
      <c r="BF213" s="360"/>
      <c r="BG213" s="360"/>
      <c r="BH213" s="39"/>
      <c r="BI213" s="360"/>
      <c r="BJ213" s="360"/>
      <c r="BK213" s="39"/>
      <c r="BL213" s="360"/>
      <c r="BM213" s="360"/>
      <c r="BN213" s="39"/>
      <c r="BO213" s="360"/>
      <c r="BP213" s="360"/>
      <c r="BQ213" s="39"/>
      <c r="BR213" s="360"/>
      <c r="BS213" s="360"/>
      <c r="BT213" s="39"/>
      <c r="BU213" s="360"/>
      <c r="BV213" s="360"/>
      <c r="BW213" s="39"/>
      <c r="BX213" s="181"/>
    </row>
    <row r="214" spans="1:76" s="174" customFormat="1" ht="15">
      <c r="A214" s="159">
        <v>66</v>
      </c>
      <c r="B214" s="301"/>
      <c r="C214" s="718" t="s">
        <v>705</v>
      </c>
      <c r="D214" s="718" t="s">
        <v>454</v>
      </c>
      <c r="E214" s="718" t="s">
        <v>34</v>
      </c>
      <c r="F214" s="718"/>
      <c r="G214" s="719" t="s">
        <v>421</v>
      </c>
      <c r="H214" s="718">
        <v>2017</v>
      </c>
      <c r="I214" s="720"/>
      <c r="J214" s="730"/>
      <c r="K214" s="730" t="s">
        <v>481</v>
      </c>
      <c r="L214" s="774">
        <f>J214*$AB$3</f>
        <v>0</v>
      </c>
      <c r="M214" s="662" t="s">
        <v>198</v>
      </c>
      <c r="N214" s="720"/>
      <c r="O214" s="721" t="s">
        <v>701</v>
      </c>
      <c r="P214" s="165"/>
      <c r="Q214" s="365" t="s">
        <v>36</v>
      </c>
      <c r="R214" s="259">
        <f t="shared" si="119"/>
        <v>0</v>
      </c>
      <c r="S214" s="260">
        <f>IF(R214="","",IF(R229="Y",T214,IF(R214&gt;=R221-$AA$36*R225,IF(R214&lt;=R221+$AA$36*R225,R214,""),"")))</f>
        <v>0</v>
      </c>
      <c r="T214" s="259">
        <f t="shared" si="122"/>
        <v>0</v>
      </c>
      <c r="U214" s="166" t="str">
        <f t="shared" si="123"/>
        <v>US$2014/kW</v>
      </c>
      <c r="V214" s="39"/>
      <c r="W214" s="39"/>
      <c r="Y214" s="202"/>
      <c r="AO214" s="181"/>
      <c r="AP214" s="39"/>
      <c r="AQ214" s="39"/>
      <c r="AR214" s="171"/>
      <c r="AS214" s="39"/>
      <c r="AT214" s="360"/>
      <c r="AU214" s="360"/>
      <c r="AV214" s="39"/>
      <c r="AW214" s="360"/>
      <c r="AX214" s="360"/>
      <c r="AY214" s="39"/>
      <c r="AZ214" s="360"/>
      <c r="BA214" s="360"/>
      <c r="BB214" s="39"/>
      <c r="BC214" s="360"/>
      <c r="BD214" s="360"/>
      <c r="BE214" s="39"/>
      <c r="BF214" s="360"/>
      <c r="BG214" s="360"/>
      <c r="BH214" s="39"/>
      <c r="BI214" s="360"/>
      <c r="BJ214" s="360"/>
      <c r="BK214" s="39"/>
      <c r="BL214" s="360"/>
      <c r="BM214" s="360"/>
      <c r="BN214" s="39"/>
      <c r="BO214" s="360"/>
      <c r="BP214" s="360"/>
      <c r="BQ214" s="39"/>
      <c r="BR214" s="360"/>
      <c r="BS214" s="360"/>
      <c r="BT214" s="39"/>
      <c r="BU214" s="360"/>
      <c r="BV214" s="360"/>
      <c r="BW214" s="39"/>
      <c r="BX214" s="181"/>
    </row>
    <row r="215" spans="1:76" s="174" customFormat="1" ht="15">
      <c r="A215" s="159">
        <v>67</v>
      </c>
      <c r="B215" s="301"/>
      <c r="C215" s="718" t="s">
        <v>706</v>
      </c>
      <c r="D215" s="728" t="s">
        <v>460</v>
      </c>
      <c r="E215" s="718" t="s">
        <v>34</v>
      </c>
      <c r="F215" s="718"/>
      <c r="G215" s="719" t="s">
        <v>421</v>
      </c>
      <c r="H215" s="718">
        <v>2018</v>
      </c>
      <c r="I215" s="720"/>
      <c r="J215" s="730"/>
      <c r="K215" s="730" t="s">
        <v>481</v>
      </c>
      <c r="L215" s="774">
        <f>J215*$AB$3</f>
        <v>0</v>
      </c>
      <c r="M215" s="662" t="s">
        <v>198</v>
      </c>
      <c r="N215" s="720"/>
      <c r="O215" s="730" t="s">
        <v>702</v>
      </c>
      <c r="P215" s="165"/>
      <c r="Q215" s="365" t="s">
        <v>36</v>
      </c>
      <c r="R215" s="259">
        <f t="shared" si="119"/>
        <v>0</v>
      </c>
      <c r="S215" s="260">
        <f>IF(R215="","",IF(R229="Y",T215,IF(R215&gt;=R221-$AA$36*R225,IF(R215&lt;=R221+$AA$36*R225,R215,""),"")))</f>
        <v>0</v>
      </c>
      <c r="T215" s="259">
        <f t="shared" si="122"/>
        <v>0</v>
      </c>
      <c r="U215" s="166" t="str">
        <f t="shared" si="123"/>
        <v>US$2014/kW</v>
      </c>
      <c r="V215" s="39"/>
      <c r="W215" s="39"/>
      <c r="Y215" s="202"/>
      <c r="AO215" s="181"/>
      <c r="AP215" s="39"/>
      <c r="AQ215" s="39"/>
      <c r="AR215" s="171"/>
      <c r="AS215" s="39"/>
      <c r="AT215" s="360"/>
      <c r="AU215" s="360"/>
      <c r="AV215" s="39"/>
      <c r="AW215" s="360"/>
      <c r="AX215" s="360"/>
      <c r="AY215" s="39"/>
      <c r="AZ215" s="360"/>
      <c r="BA215" s="360"/>
      <c r="BB215" s="39"/>
      <c r="BC215" s="360"/>
      <c r="BD215" s="360"/>
      <c r="BE215" s="39"/>
      <c r="BF215" s="360"/>
      <c r="BG215" s="360"/>
      <c r="BH215" s="39"/>
      <c r="BI215" s="360"/>
      <c r="BJ215" s="360"/>
      <c r="BK215" s="39"/>
      <c r="BL215" s="360"/>
      <c r="BM215" s="360"/>
      <c r="BN215" s="39"/>
      <c r="BO215" s="360"/>
      <c r="BP215" s="360"/>
      <c r="BQ215" s="39"/>
      <c r="BR215" s="360"/>
      <c r="BS215" s="360"/>
      <c r="BT215" s="39"/>
      <c r="BU215" s="360"/>
      <c r="BV215" s="360"/>
      <c r="BW215" s="39"/>
      <c r="BX215" s="181"/>
    </row>
    <row r="216" spans="1:76" s="174" customFormat="1" ht="15">
      <c r="A216" s="159">
        <v>68</v>
      </c>
      <c r="B216" s="301"/>
      <c r="C216" s="718" t="s">
        <v>707</v>
      </c>
      <c r="D216" s="728" t="s">
        <v>460</v>
      </c>
      <c r="E216" s="718" t="s">
        <v>34</v>
      </c>
      <c r="F216" s="718"/>
      <c r="G216" s="719" t="s">
        <v>421</v>
      </c>
      <c r="H216" s="718">
        <v>2018</v>
      </c>
      <c r="I216" s="720"/>
      <c r="J216" s="730"/>
      <c r="K216" s="730" t="s">
        <v>481</v>
      </c>
      <c r="L216" s="774">
        <f>J216*$AB$3</f>
        <v>0</v>
      </c>
      <c r="M216" s="662" t="s">
        <v>198</v>
      </c>
      <c r="N216" s="720"/>
      <c r="O216" s="730" t="s">
        <v>703</v>
      </c>
      <c r="P216" s="165"/>
      <c r="Q216" s="365" t="s">
        <v>36</v>
      </c>
      <c r="R216" s="259">
        <f t="shared" si="119"/>
        <v>0</v>
      </c>
      <c r="S216" s="260">
        <f>IF(R216="","",IF(R229="Y",T216,IF(R216&gt;=R221-$AA$36*R225,IF(R216&lt;=R221+$AA$36*R225,R216,""),"")))</f>
        <v>0</v>
      </c>
      <c r="T216" s="259">
        <f t="shared" si="122"/>
        <v>0</v>
      </c>
      <c r="U216" s="166" t="str">
        <f t="shared" si="123"/>
        <v>US$2014/kW</v>
      </c>
      <c r="V216" s="39"/>
      <c r="W216" s="39"/>
      <c r="Y216" s="202"/>
      <c r="AO216" s="181"/>
      <c r="AP216" s="39"/>
      <c r="AQ216" s="39"/>
      <c r="AR216" s="171"/>
      <c r="AS216" s="39"/>
      <c r="AT216" s="360"/>
      <c r="AU216" s="360"/>
      <c r="AV216" s="39"/>
      <c r="AW216" s="360"/>
      <c r="AX216" s="360"/>
      <c r="AY216" s="39"/>
      <c r="AZ216" s="360"/>
      <c r="BA216" s="360"/>
      <c r="BB216" s="39"/>
      <c r="BC216" s="360"/>
      <c r="BD216" s="360"/>
      <c r="BE216" s="39"/>
      <c r="BF216" s="360"/>
      <c r="BG216" s="360"/>
      <c r="BH216" s="39"/>
      <c r="BI216" s="360"/>
      <c r="BJ216" s="360"/>
      <c r="BK216" s="39"/>
      <c r="BL216" s="360"/>
      <c r="BM216" s="360"/>
      <c r="BN216" s="39"/>
      <c r="BO216" s="360"/>
      <c r="BP216" s="360"/>
      <c r="BQ216" s="39"/>
      <c r="BR216" s="360"/>
      <c r="BS216" s="360"/>
      <c r="BT216" s="39"/>
      <c r="BU216" s="360"/>
      <c r="BV216" s="360"/>
      <c r="BW216" s="39"/>
      <c r="BX216" s="181"/>
    </row>
    <row r="217" spans="1:76" s="174" customFormat="1" ht="14">
      <c r="A217" s="159">
        <v>69</v>
      </c>
      <c r="B217" s="301"/>
      <c r="C217" s="668"/>
      <c r="D217" s="668"/>
      <c r="E217" s="668"/>
      <c r="F217" s="668"/>
      <c r="G217" s="161"/>
      <c r="H217" s="668"/>
      <c r="I217" s="664"/>
      <c r="J217" s="671"/>
      <c r="K217" s="672"/>
      <c r="L217" s="766"/>
      <c r="M217" s="662" t="s">
        <v>198</v>
      </c>
      <c r="N217" s="664"/>
      <c r="O217" s="665"/>
      <c r="P217" s="165"/>
      <c r="Q217" s="691"/>
      <c r="R217" s="259" t="str">
        <f t="shared" si="119"/>
        <v/>
      </c>
      <c r="S217" s="260" t="str">
        <f>IF(R217="","",IF(R229="Y",T217,IF(R217&gt;=R221-$AA$36*R225,IF(R217&lt;=R221+$AA$36*R225,R217,""),"")))</f>
        <v/>
      </c>
      <c r="T217" s="259" t="str">
        <f t="shared" si="122"/>
        <v/>
      </c>
      <c r="U217" s="166" t="str">
        <f t="shared" si="123"/>
        <v>US$2014/kW</v>
      </c>
      <c r="V217" s="39"/>
      <c r="W217" s="39"/>
      <c r="Y217" s="202"/>
      <c r="AO217" s="181"/>
      <c r="AP217" s="39"/>
      <c r="AQ217" s="39"/>
      <c r="AR217" s="171"/>
      <c r="AS217" s="39"/>
      <c r="AT217" s="360"/>
      <c r="AU217" s="360"/>
      <c r="AV217" s="39"/>
      <c r="AW217" s="360"/>
      <c r="AX217" s="360"/>
      <c r="AY217" s="39"/>
      <c r="AZ217" s="360"/>
      <c r="BA217" s="360"/>
      <c r="BB217" s="39"/>
      <c r="BC217" s="360"/>
      <c r="BD217" s="360"/>
      <c r="BE217" s="39"/>
      <c r="BF217" s="360"/>
      <c r="BG217" s="360"/>
      <c r="BH217" s="39"/>
      <c r="BI217" s="360"/>
      <c r="BJ217" s="360"/>
      <c r="BK217" s="39"/>
      <c r="BL217" s="360"/>
      <c r="BM217" s="360"/>
      <c r="BN217" s="39"/>
      <c r="BO217" s="360"/>
      <c r="BP217" s="360"/>
      <c r="BQ217" s="39"/>
      <c r="BR217" s="360"/>
      <c r="BS217" s="360"/>
      <c r="BT217" s="39"/>
      <c r="BU217" s="360"/>
      <c r="BV217" s="360"/>
      <c r="BW217" s="39"/>
      <c r="BX217" s="181"/>
    </row>
    <row r="218" spans="1:76" s="174" customFormat="1" ht="14">
      <c r="A218" s="159">
        <v>70</v>
      </c>
      <c r="B218" s="301"/>
      <c r="C218" s="668"/>
      <c r="D218" s="668"/>
      <c r="E218" s="668"/>
      <c r="F218" s="668"/>
      <c r="G218" s="161"/>
      <c r="H218" s="668"/>
      <c r="I218" s="664"/>
      <c r="J218" s="671"/>
      <c r="K218" s="672"/>
      <c r="L218" s="766"/>
      <c r="M218" s="662" t="s">
        <v>198</v>
      </c>
      <c r="N218" s="664"/>
      <c r="O218" s="665"/>
      <c r="P218" s="165"/>
      <c r="Q218" s="691"/>
      <c r="R218" s="259" t="str">
        <f t="shared" si="119"/>
        <v/>
      </c>
      <c r="S218" s="260" t="str">
        <f>IF(R218="","",IF(R229="Y",T218,IF(R218&gt;=R221-$AA$36*R225,IF(R218&lt;=R221+$AA$36*R225,R218,""),"")))</f>
        <v/>
      </c>
      <c r="T218" s="259" t="str">
        <f t="shared" si="122"/>
        <v/>
      </c>
      <c r="U218" s="166" t="str">
        <f t="shared" si="123"/>
        <v>US$2014/kW</v>
      </c>
      <c r="V218" s="39"/>
      <c r="W218" s="39"/>
      <c r="Y218" s="202"/>
      <c r="AO218" s="181"/>
      <c r="AP218" s="39"/>
      <c r="AQ218" s="39"/>
      <c r="AR218" s="171"/>
      <c r="AS218" s="39"/>
      <c r="AT218" s="360"/>
      <c r="AU218" s="360"/>
      <c r="AV218" s="39"/>
      <c r="AW218" s="360"/>
      <c r="AX218" s="360"/>
      <c r="AY218" s="39"/>
      <c r="AZ218" s="360"/>
      <c r="BA218" s="360"/>
      <c r="BB218" s="39"/>
      <c r="BC218" s="360"/>
      <c r="BD218" s="360"/>
      <c r="BE218" s="39"/>
      <c r="BF218" s="360"/>
      <c r="BG218" s="360"/>
      <c r="BH218" s="39"/>
      <c r="BI218" s="360"/>
      <c r="BJ218" s="360"/>
      <c r="BK218" s="39"/>
      <c r="BL218" s="360"/>
      <c r="BM218" s="360"/>
      <c r="BN218" s="39"/>
      <c r="BO218" s="360"/>
      <c r="BP218" s="360"/>
      <c r="BQ218" s="39"/>
      <c r="BR218" s="360"/>
      <c r="BS218" s="360"/>
      <c r="BT218" s="39"/>
      <c r="BU218" s="360"/>
      <c r="BV218" s="360"/>
      <c r="BW218" s="39"/>
      <c r="BX218" s="181"/>
    </row>
    <row r="219" spans="1:76" s="174" customFormat="1" ht="14">
      <c r="A219" s="159">
        <v>71</v>
      </c>
      <c r="B219" s="301" t="str">
        <f>CONCATENATE(E173,": ",C173)</f>
        <v>USA: Lazard's LCOE Analysis–Version 10.0, 2016, Solar PV utility scale Thin Film high</v>
      </c>
      <c r="C219" s="668"/>
      <c r="D219" s="668"/>
      <c r="E219" s="668"/>
      <c r="F219" s="668"/>
      <c r="G219" s="161"/>
      <c r="H219" s="668"/>
      <c r="I219" s="664"/>
      <c r="J219" s="671"/>
      <c r="K219" s="672"/>
      <c r="L219" s="766"/>
      <c r="M219" s="662" t="s">
        <v>198</v>
      </c>
      <c r="N219" s="664"/>
      <c r="O219" s="665"/>
      <c r="P219" s="165"/>
      <c r="Q219" s="365"/>
      <c r="R219" s="259" t="str">
        <f t="shared" si="119"/>
        <v/>
      </c>
      <c r="S219" s="260" t="str">
        <f>IF(R219="","",IF(R229="Y",T219,IF(R219&gt;=R221-$AA$36*R225,IF(R219&lt;=R221+$AA$36*R225,R219,""),"")))</f>
        <v/>
      </c>
      <c r="T219" s="259" t="str">
        <f t="shared" si="122"/>
        <v/>
      </c>
      <c r="U219" s="166" t="str">
        <f t="shared" si="123"/>
        <v>US$2014/kW</v>
      </c>
      <c r="V219" s="39"/>
      <c r="W219" s="39"/>
      <c r="Y219" s="202"/>
      <c r="AO219" s="181"/>
      <c r="AP219" s="39"/>
      <c r="AQ219" s="39"/>
      <c r="AR219" s="171"/>
      <c r="AS219" s="39"/>
      <c r="AT219" s="360" t="str">
        <f>IF($E173=$AT$48,R219,"")</f>
        <v/>
      </c>
      <c r="AU219" s="360" t="str">
        <f>IF($E173=$AT$48,S219,"")</f>
        <v/>
      </c>
      <c r="AV219" s="39"/>
      <c r="AW219" s="360" t="str">
        <f>IF($E173=$AW$112,R219,"")</f>
        <v/>
      </c>
      <c r="AX219" s="360" t="str">
        <f>IF($E173=$AW$112,S219,"")</f>
        <v/>
      </c>
      <c r="AY219" s="39"/>
      <c r="AZ219" s="360" t="str">
        <f>IF($E173=$AZ$112,R219,"")</f>
        <v/>
      </c>
      <c r="BA219" s="360" t="str">
        <f>IF($E173=$AZ$112,S219,"")</f>
        <v/>
      </c>
      <c r="BB219" s="39"/>
      <c r="BC219" s="360" t="str">
        <f>IF($E173=$BC$112,R219,"")</f>
        <v/>
      </c>
      <c r="BD219" s="360" t="str">
        <f>IF($E173=$BC$112,S219,"")</f>
        <v/>
      </c>
      <c r="BE219" s="39"/>
      <c r="BF219" s="360" t="str">
        <f>IF($E173=$BF$112,R219,"")</f>
        <v/>
      </c>
      <c r="BG219" s="360" t="str">
        <f>IF($E173=$BF$112,S219,"")</f>
        <v/>
      </c>
      <c r="BH219" s="39"/>
      <c r="BI219" s="360" t="str">
        <f>IF($E173=$BI$112,R219,"")</f>
        <v/>
      </c>
      <c r="BJ219" s="360" t="str">
        <f>IF($E173=$BI$112,S219,"")</f>
        <v/>
      </c>
      <c r="BK219" s="39"/>
      <c r="BL219" s="360" t="str">
        <f>IF($E173=$BL$112,R219,"")</f>
        <v/>
      </c>
      <c r="BM219" s="360" t="str">
        <f>IF($E173=$BL$112,S219,"")</f>
        <v/>
      </c>
      <c r="BN219" s="39"/>
      <c r="BO219" s="360" t="str">
        <f>IF($E173=$BO$112,R219,"")</f>
        <v/>
      </c>
      <c r="BP219" s="360" t="str">
        <f>IF($E173=$BO$112,S219,"")</f>
        <v/>
      </c>
      <c r="BQ219" s="39"/>
      <c r="BR219" s="360" t="str">
        <f>IF($E173=$BR$112,R219,"")</f>
        <v/>
      </c>
      <c r="BS219" s="360" t="str">
        <f>IF($E173=$BR$112,S219,"")</f>
        <v/>
      </c>
      <c r="BT219" s="39"/>
      <c r="BU219" s="360" t="str">
        <f>IF($E173=$BU$112,R219,"")</f>
        <v/>
      </c>
      <c r="BV219" s="360" t="str">
        <f>IF($E173=$BU$112,S219,"")</f>
        <v/>
      </c>
      <c r="BW219" s="39"/>
      <c r="BX219" s="181"/>
    </row>
    <row r="220" spans="1:76" s="174" customFormat="1" ht="14">
      <c r="A220" s="159">
        <v>72</v>
      </c>
      <c r="B220" s="301" t="str">
        <f>CONCATENATE(E174,": ",C174)</f>
        <v>USA: Lazard's LCOE Analysis–Version 10.0, 2016, Solar PV utility scale Thin Film low</v>
      </c>
      <c r="C220" s="668"/>
      <c r="D220" s="668"/>
      <c r="E220" s="668"/>
      <c r="F220" s="668"/>
      <c r="G220" s="161"/>
      <c r="H220" s="668"/>
      <c r="I220" s="664"/>
      <c r="J220" s="671"/>
      <c r="K220" s="672"/>
      <c r="L220" s="766"/>
      <c r="M220" s="662" t="s">
        <v>198</v>
      </c>
      <c r="N220" s="664"/>
      <c r="O220" s="665"/>
      <c r="P220" s="165"/>
      <c r="Q220" s="365"/>
      <c r="R220" s="259" t="str">
        <f t="shared" si="119"/>
        <v/>
      </c>
      <c r="S220" s="260" t="str">
        <f>IF(R220="","",IF(R229="Y",T220,IF(R220&gt;=R221-$AA$36*R225,IF(R220&lt;=R221+$AA$36*R225,R220,""),"")))</f>
        <v/>
      </c>
      <c r="T220" s="259" t="str">
        <f t="shared" si="122"/>
        <v/>
      </c>
      <c r="U220" s="166" t="str">
        <f t="shared" si="123"/>
        <v>US$2014/kW</v>
      </c>
      <c r="V220" s="39"/>
      <c r="W220" s="39"/>
      <c r="Y220" s="202"/>
      <c r="AO220" s="181"/>
      <c r="AP220" s="39"/>
      <c r="AQ220" s="39"/>
      <c r="AR220" s="171"/>
      <c r="AS220" s="39"/>
      <c r="AT220" s="360" t="str">
        <f>IF($E174=$AT$48,R220,"")</f>
        <v/>
      </c>
      <c r="AU220" s="360" t="str">
        <f>IF($E174=$AT$48,S220,"")</f>
        <v/>
      </c>
      <c r="AV220" s="39"/>
      <c r="AW220" s="360" t="str">
        <f>IF($E174=$AW$112,R220,"")</f>
        <v/>
      </c>
      <c r="AX220" s="360" t="str">
        <f>IF($E174=$AW$112,S220,"")</f>
        <v/>
      </c>
      <c r="AY220" s="39"/>
      <c r="AZ220" s="360" t="str">
        <f>IF($E174=$AZ$112,R220,"")</f>
        <v/>
      </c>
      <c r="BA220" s="360" t="str">
        <f>IF($E174=$AZ$112,S220,"")</f>
        <v/>
      </c>
      <c r="BB220" s="39"/>
      <c r="BC220" s="360" t="str">
        <f>IF($E174=$BC$112,R220,"")</f>
        <v/>
      </c>
      <c r="BD220" s="360" t="str">
        <f>IF($E174=$BC$112,S220,"")</f>
        <v/>
      </c>
      <c r="BE220" s="39"/>
      <c r="BF220" s="360" t="str">
        <f>IF($E174=$BF$112,R220,"")</f>
        <v/>
      </c>
      <c r="BG220" s="360" t="str">
        <f>IF($E174=$BF$112,S220,"")</f>
        <v/>
      </c>
      <c r="BH220" s="39"/>
      <c r="BI220" s="360" t="str">
        <f>IF($E174=$BI$112,R220,"")</f>
        <v/>
      </c>
      <c r="BJ220" s="360" t="str">
        <f>IF($E174=$BI$112,S220,"")</f>
        <v/>
      </c>
      <c r="BK220" s="39"/>
      <c r="BL220" s="360" t="str">
        <f>IF($E174=$BL$112,R220,"")</f>
        <v/>
      </c>
      <c r="BM220" s="360" t="str">
        <f>IF($E174=$BL$112,S220,"")</f>
        <v/>
      </c>
      <c r="BN220" s="39"/>
      <c r="BO220" s="360" t="str">
        <f>IF($E174=$BO$112,R220,"")</f>
        <v/>
      </c>
      <c r="BP220" s="360" t="str">
        <f>IF($E174=$BO$112,S220,"")</f>
        <v/>
      </c>
      <c r="BQ220" s="39"/>
      <c r="BR220" s="360" t="str">
        <f>IF($E174=$BR$112,R220,"")</f>
        <v/>
      </c>
      <c r="BS220" s="360" t="str">
        <f>IF($E174=$BR$112,S220,"")</f>
        <v/>
      </c>
      <c r="BT220" s="39"/>
      <c r="BU220" s="360" t="str">
        <f>IF($E174=$BU$112,R220,"")</f>
        <v/>
      </c>
      <c r="BV220" s="360" t="str">
        <f>IF($E174=$BU$112,S220,"")</f>
        <v/>
      </c>
      <c r="BW220" s="39"/>
      <c r="BX220" s="181"/>
    </row>
    <row r="221" spans="1:76" s="174" customFormat="1" ht="14">
      <c r="A221" s="172"/>
      <c r="B221" s="302" t="s">
        <v>159</v>
      </c>
      <c r="C221" s="173"/>
      <c r="D221" s="173"/>
      <c r="E221" s="173"/>
      <c r="F221" s="173"/>
      <c r="H221" s="39"/>
      <c r="I221" s="175"/>
      <c r="L221" s="762" t="s">
        <v>99</v>
      </c>
      <c r="O221" s="165"/>
      <c r="P221" s="165"/>
      <c r="Q221" s="175" t="s">
        <v>31</v>
      </c>
      <c r="R221" s="261">
        <v>1704.9545033511974</v>
      </c>
      <c r="S221" s="261">
        <v>1704.9545033511974</v>
      </c>
      <c r="T221" s="262" t="e">
        <v>#DIV/0!</v>
      </c>
      <c r="U221" s="39"/>
      <c r="V221" s="39"/>
      <c r="W221" s="39"/>
      <c r="Y221" s="202"/>
      <c r="AO221" s="181"/>
      <c r="AP221" s="39"/>
      <c r="AQ221" s="39"/>
      <c r="AR221" s="39"/>
      <c r="AS221" s="175" t="s">
        <v>31</v>
      </c>
      <c r="AT221" s="178" t="e">
        <f>AVERAGE(AT149:AT220)</f>
        <v>#DIV/0!</v>
      </c>
      <c r="AU221" s="178" t="e">
        <f>SUM(AU149:AU220)/COUNTIF(AU149:AU220,"&gt;0")</f>
        <v>#DIV/0!</v>
      </c>
      <c r="AV221" s="175"/>
      <c r="AW221" s="178" t="e">
        <f>AVERAGE(AW149:AW220)</f>
        <v>#DIV/0!</v>
      </c>
      <c r="AX221" s="178" t="e">
        <f>SUM(AX149:AX220)/COUNTIF(AX149:AX220,"&gt;0")</f>
        <v>#DIV/0!</v>
      </c>
      <c r="AY221" s="39"/>
      <c r="AZ221" s="178" t="e">
        <f>AVERAGE(AZ149:AZ220)</f>
        <v>#DIV/0!</v>
      </c>
      <c r="BA221" s="178" t="e">
        <f>SUM(BA149:BA220)/COUNTIF(BA149:BA220,"&gt;0")</f>
        <v>#DIV/0!</v>
      </c>
      <c r="BB221" s="39"/>
      <c r="BC221" s="178" t="e">
        <f>AVERAGE(BC149:BC220)</f>
        <v>#DIV/0!</v>
      </c>
      <c r="BD221" s="178" t="e">
        <f>SUM(BD149:BD220)/COUNTIF(BD149:BD220,"&gt;0")</f>
        <v>#DIV/0!</v>
      </c>
      <c r="BE221" s="39"/>
      <c r="BF221" s="178" t="e">
        <f>AVERAGE(BF149:BF220)</f>
        <v>#DIV/0!</v>
      </c>
      <c r="BG221" s="178" t="e">
        <f>SUM(BG149:BG220)/COUNTIF(BG149:BG220,"&gt;0")</f>
        <v>#DIV/0!</v>
      </c>
      <c r="BH221" s="39"/>
      <c r="BI221" s="178" t="e">
        <f>AVERAGE(BI149:BI220)</f>
        <v>#DIV/0!</v>
      </c>
      <c r="BJ221" s="178" t="e">
        <f>SUM(BJ149:BJ220)/COUNTIF(BJ149:BJ220,"&gt;0")</f>
        <v>#DIV/0!</v>
      </c>
      <c r="BK221" s="175"/>
      <c r="BL221" s="178" t="e">
        <f>AVERAGE(BL149:BL220)</f>
        <v>#DIV/0!</v>
      </c>
      <c r="BM221" s="178" t="e">
        <f>SUM(BM149:BM220)/COUNTIF(BM149:BM220,"&gt;0")</f>
        <v>#DIV/0!</v>
      </c>
      <c r="BN221" s="39"/>
      <c r="BO221" s="178" t="e">
        <f>AVERAGE(BO149:BO220)</f>
        <v>#DIV/0!</v>
      </c>
      <c r="BP221" s="178" t="e">
        <f>SUM(BP149:BP220)/COUNTIF(BP149:BP220,"&gt;0")</f>
        <v>#DIV/0!</v>
      </c>
      <c r="BQ221" s="39"/>
      <c r="BR221" s="178" t="e">
        <f>AVERAGE(BR149:BR220)</f>
        <v>#DIV/0!</v>
      </c>
      <c r="BS221" s="178" t="e">
        <f>SUM(BS149:BS220)/COUNTIF(BS149:BS220,"&gt;0")</f>
        <v>#DIV/0!</v>
      </c>
      <c r="BT221" s="39"/>
      <c r="BU221" s="178" t="e">
        <f>AVERAGE(BU149:BU220)</f>
        <v>#DIV/0!</v>
      </c>
      <c r="BV221" s="178" t="e">
        <f>SUM(BV149:BV220)/COUNTIF(BV149:BV220,"&gt;0")</f>
        <v>#DIV/0!</v>
      </c>
      <c r="BW221" s="39"/>
      <c r="BX221" s="181"/>
    </row>
    <row r="222" spans="1:76" s="174" customFormat="1" ht="15">
      <c r="A222" s="172"/>
      <c r="B222" s="302" t="s">
        <v>160</v>
      </c>
      <c r="C222" s="173" t="s">
        <v>112</v>
      </c>
      <c r="D222" s="945"/>
      <c r="E222" s="946"/>
      <c r="F222" s="946"/>
      <c r="G222" s="946"/>
      <c r="H222" s="946"/>
      <c r="I222" s="946"/>
      <c r="J222" s="947"/>
      <c r="L222" s="762"/>
      <c r="O222" s="165"/>
      <c r="P222" s="165"/>
      <c r="Q222" s="366" t="s">
        <v>33</v>
      </c>
      <c r="R222" s="367">
        <v>2690.4059057078521</v>
      </c>
      <c r="S222" s="367">
        <v>2690.4059057078521</v>
      </c>
      <c r="T222" s="367" t="e">
        <v>#DIV/0!</v>
      </c>
      <c r="U222" s="368">
        <v>1</v>
      </c>
      <c r="V222" s="50" t="s">
        <v>142</v>
      </c>
      <c r="W222" s="39"/>
      <c r="X222" t="s">
        <v>273</v>
      </c>
      <c r="Y222" s="202"/>
      <c r="AO222" s="181"/>
      <c r="AP222" s="39"/>
      <c r="AQ222" s="39"/>
      <c r="AR222" s="39"/>
      <c r="AS222" s="176" t="s">
        <v>33</v>
      </c>
      <c r="AT222" s="180" t="e">
        <f>AT221+(AT227*AT224)</f>
        <v>#DIV/0!</v>
      </c>
      <c r="AU222" s="180" t="e">
        <f>AU221+(AU227*AT224)</f>
        <v>#DIV/0!</v>
      </c>
      <c r="AV222" s="176"/>
      <c r="AW222" s="180" t="e">
        <f>AW221+(AW227*AW224)</f>
        <v>#DIV/0!</v>
      </c>
      <c r="AX222" s="180" t="e">
        <f>AX221+(AX227*AW224)</f>
        <v>#DIV/0!</v>
      </c>
      <c r="AY222" s="39"/>
      <c r="AZ222" s="180" t="e">
        <f>AZ221+(AZ227*AZ224)</f>
        <v>#DIV/0!</v>
      </c>
      <c r="BA222" s="180" t="e">
        <f>BA221+(BA227*AZ224)</f>
        <v>#DIV/0!</v>
      </c>
      <c r="BB222" s="39"/>
      <c r="BC222" s="180" t="e">
        <f>BC221+(BC227*BC224)</f>
        <v>#DIV/0!</v>
      </c>
      <c r="BD222" s="180" t="e">
        <f>BD221+(BD227*BC224)</f>
        <v>#DIV/0!</v>
      </c>
      <c r="BE222" s="39"/>
      <c r="BF222" s="180" t="e">
        <f>BF221+(BF227*BF224)</f>
        <v>#DIV/0!</v>
      </c>
      <c r="BG222" s="180" t="e">
        <f>BG221+(BG227*BF224)</f>
        <v>#DIV/0!</v>
      </c>
      <c r="BH222" s="39"/>
      <c r="BI222" s="180" t="e">
        <f>BI221+(BI227*BI224)</f>
        <v>#DIV/0!</v>
      </c>
      <c r="BJ222" s="180" t="e">
        <f>BJ221+(BJ227*BI224)</f>
        <v>#DIV/0!</v>
      </c>
      <c r="BK222" s="176"/>
      <c r="BL222" s="180" t="e">
        <f>BL221+(BL227*BL224)</f>
        <v>#DIV/0!</v>
      </c>
      <c r="BM222" s="180" t="e">
        <f>BM221+(BM227*BL224)</f>
        <v>#DIV/0!</v>
      </c>
      <c r="BN222" s="39"/>
      <c r="BO222" s="180" t="e">
        <f>BO221+(BO227*BO224)</f>
        <v>#DIV/0!</v>
      </c>
      <c r="BP222" s="180" t="e">
        <f>BP221+(BP227*BO224)</f>
        <v>#DIV/0!</v>
      </c>
      <c r="BQ222" s="39"/>
      <c r="BR222" s="180" t="e">
        <f>BR221+(BR227*BR224)</f>
        <v>#DIV/0!</v>
      </c>
      <c r="BS222" s="180" t="e">
        <f>BS221+(BS227*BR224)</f>
        <v>#DIV/0!</v>
      </c>
      <c r="BT222" s="39"/>
      <c r="BU222" s="180" t="e">
        <f>BU221+(BU227*BU224)</f>
        <v>#DIV/0!</v>
      </c>
      <c r="BV222" s="180" t="e">
        <f>BV221+(BV227*BU224)</f>
        <v>#DIV/0!</v>
      </c>
      <c r="BW222" s="39"/>
      <c r="BX222" s="181"/>
    </row>
    <row r="223" spans="1:76" s="174" customFormat="1" ht="15">
      <c r="A223" s="172"/>
      <c r="B223" s="302" t="s">
        <v>161</v>
      </c>
      <c r="C223" s="159"/>
      <c r="D223" s="948"/>
      <c r="E223" s="872"/>
      <c r="F223" s="872"/>
      <c r="G223" s="872"/>
      <c r="H223" s="872"/>
      <c r="I223" s="872"/>
      <c r="J223" s="873"/>
      <c r="K223" s="39"/>
      <c r="L223" s="759"/>
      <c r="Q223" s="366" t="s">
        <v>32</v>
      </c>
      <c r="R223" s="367">
        <v>719.50310099454305</v>
      </c>
      <c r="S223" s="811">
        <v>719.50310099454305</v>
      </c>
      <c r="T223" s="367" t="e">
        <v>#DIV/0!</v>
      </c>
      <c r="U223" s="368">
        <v>1</v>
      </c>
      <c r="V223" s="50" t="s">
        <v>143</v>
      </c>
      <c r="W223" s="39"/>
      <c r="X223" s="369" t="s">
        <v>36</v>
      </c>
      <c r="Y223" s="202"/>
      <c r="AO223" s="181"/>
      <c r="AP223" s="39"/>
      <c r="AQ223" s="39"/>
      <c r="AR223" s="39"/>
      <c r="AS223" s="176" t="s">
        <v>32</v>
      </c>
      <c r="AT223" s="180" t="e">
        <f>AT221-(AT227*AT225)</f>
        <v>#DIV/0!</v>
      </c>
      <c r="AU223" s="180" t="e">
        <f>AU221-(AU227*AT225)</f>
        <v>#DIV/0!</v>
      </c>
      <c r="AV223" s="176"/>
      <c r="AW223" s="180" t="e">
        <f>AW221-(AW227*AW225)</f>
        <v>#DIV/0!</v>
      </c>
      <c r="AX223" s="180" t="e">
        <f>AX221-(AX227*AW225)</f>
        <v>#DIV/0!</v>
      </c>
      <c r="AY223" s="39"/>
      <c r="AZ223" s="180" t="e">
        <f>AZ221-(AZ227*AZ225)</f>
        <v>#DIV/0!</v>
      </c>
      <c r="BA223" s="180" t="e">
        <f>BA221-(BA227*AZ225)</f>
        <v>#DIV/0!</v>
      </c>
      <c r="BB223" s="39"/>
      <c r="BC223" s="180" t="e">
        <f>BC221-(BC227*BC225)</f>
        <v>#DIV/0!</v>
      </c>
      <c r="BD223" s="180" t="e">
        <f>BD221-(BD227*BC225)</f>
        <v>#DIV/0!</v>
      </c>
      <c r="BE223" s="39"/>
      <c r="BF223" s="180" t="e">
        <f>BF221-(BF227*BF225)</f>
        <v>#DIV/0!</v>
      </c>
      <c r="BG223" s="180" t="e">
        <f>BG221-(BG227*BF225)</f>
        <v>#DIV/0!</v>
      </c>
      <c r="BH223" s="39"/>
      <c r="BI223" s="180" t="e">
        <f>BI221-(BI227*BI225)</f>
        <v>#DIV/0!</v>
      </c>
      <c r="BJ223" s="180" t="e">
        <f>BJ221-(BJ227*BI225)</f>
        <v>#DIV/0!</v>
      </c>
      <c r="BK223" s="176"/>
      <c r="BL223" s="180" t="e">
        <f>BL221-(BL227*BL225)</f>
        <v>#DIV/0!</v>
      </c>
      <c r="BM223" s="180" t="e">
        <f>BM221-(BM227*BL225)</f>
        <v>#DIV/0!</v>
      </c>
      <c r="BN223" s="39"/>
      <c r="BO223" s="180" t="e">
        <f>BO221-(BO227*BO225)</f>
        <v>#DIV/0!</v>
      </c>
      <c r="BP223" s="180" t="e">
        <f>BP221-(BP227*BO225)</f>
        <v>#DIV/0!</v>
      </c>
      <c r="BQ223" s="39"/>
      <c r="BR223" s="180" t="e">
        <f>BR221-(BR227*BR225)</f>
        <v>#DIV/0!</v>
      </c>
      <c r="BS223" s="180" t="e">
        <f>BS221-(BS227*BR225)</f>
        <v>#DIV/0!</v>
      </c>
      <c r="BT223" s="39"/>
      <c r="BU223" s="180" t="e">
        <f>BU221-(BU227*BU225)</f>
        <v>#DIV/0!</v>
      </c>
      <c r="BV223" s="180" t="e">
        <f>BV221-(BV227*BU225)</f>
        <v>#DIV/0!</v>
      </c>
      <c r="BW223" s="39"/>
      <c r="BX223" s="181"/>
    </row>
    <row r="224" spans="1:76" s="174" customFormat="1" ht="14">
      <c r="A224" s="172"/>
      <c r="B224" s="303"/>
      <c r="C224" s="159"/>
      <c r="D224" s="948"/>
      <c r="E224" s="872"/>
      <c r="F224" s="872"/>
      <c r="G224" s="872"/>
      <c r="H224" s="872"/>
      <c r="I224" s="872"/>
      <c r="J224" s="873"/>
      <c r="L224" s="762"/>
      <c r="Q224" s="176" t="s">
        <v>10</v>
      </c>
      <c r="R224" s="263" t="s">
        <v>38</v>
      </c>
      <c r="S224" s="263" t="s">
        <v>38</v>
      </c>
      <c r="T224" s="263" t="e">
        <v>#DIV/0!</v>
      </c>
      <c r="Y224" s="98"/>
      <c r="AO224" s="181"/>
      <c r="AR224" s="923" t="s">
        <v>132</v>
      </c>
      <c r="AS224" s="924"/>
      <c r="AT224" s="177">
        <v>1</v>
      </c>
      <c r="AV224" s="287"/>
      <c r="AW224" s="177">
        <v>1</v>
      </c>
      <c r="AZ224" s="177">
        <v>1</v>
      </c>
      <c r="BC224" s="177">
        <v>1</v>
      </c>
      <c r="BF224" s="177">
        <v>1</v>
      </c>
      <c r="BI224" s="177">
        <v>1</v>
      </c>
      <c r="BK224" s="176"/>
      <c r="BL224" s="177">
        <v>1</v>
      </c>
      <c r="BO224" s="177">
        <v>1</v>
      </c>
      <c r="BR224" s="177">
        <v>1</v>
      </c>
      <c r="BU224" s="177">
        <v>1</v>
      </c>
      <c r="BX224" s="181"/>
    </row>
    <row r="225" spans="1:76" s="174" customFormat="1" ht="14">
      <c r="A225" s="182" t="str">
        <f ca="1">HYPERLINK("#"&amp;"'"&amp;A$1&amp;"'!a1","Back to top")</f>
        <v>Back to top</v>
      </c>
      <c r="B225" s="304"/>
      <c r="C225" s="159"/>
      <c r="D225" s="948"/>
      <c r="E225" s="872"/>
      <c r="F225" s="872"/>
      <c r="G225" s="872"/>
      <c r="H225" s="872"/>
      <c r="I225" s="872"/>
      <c r="J225" s="873"/>
      <c r="L225" s="762"/>
      <c r="M225" s="50"/>
      <c r="N225" s="50"/>
      <c r="Q225" s="176" t="s">
        <v>11</v>
      </c>
      <c r="R225" s="263">
        <v>985.4514023566544</v>
      </c>
      <c r="S225" s="263">
        <v>985.4514023566544</v>
      </c>
      <c r="T225" s="263" t="e">
        <v>#DIV/0!</v>
      </c>
      <c r="Y225" s="98"/>
      <c r="AO225" s="181"/>
      <c r="AR225" s="923"/>
      <c r="AS225" s="924"/>
      <c r="AT225" s="177">
        <v>1</v>
      </c>
      <c r="AV225" s="287"/>
      <c r="AW225" s="177">
        <v>1</v>
      </c>
      <c r="AZ225" s="177">
        <v>1</v>
      </c>
      <c r="BC225" s="177">
        <v>1</v>
      </c>
      <c r="BF225" s="177">
        <v>1</v>
      </c>
      <c r="BI225" s="177">
        <v>1</v>
      </c>
      <c r="BK225" s="176"/>
      <c r="BL225" s="177">
        <v>1</v>
      </c>
      <c r="BO225" s="177">
        <v>1</v>
      </c>
      <c r="BR225" s="177">
        <v>1</v>
      </c>
      <c r="BU225" s="177">
        <v>1</v>
      </c>
      <c r="BX225" s="181"/>
    </row>
    <row r="226" spans="1:76" s="174" customFormat="1" ht="14">
      <c r="A226" s="172"/>
      <c r="B226" s="303"/>
      <c r="C226" s="159"/>
      <c r="D226" s="948"/>
      <c r="E226" s="872"/>
      <c r="F226" s="872"/>
      <c r="G226" s="872"/>
      <c r="H226" s="872"/>
      <c r="I226" s="872"/>
      <c r="J226" s="873"/>
      <c r="L226" s="762"/>
      <c r="Q226" s="183" t="s">
        <v>98</v>
      </c>
      <c r="R226" s="264">
        <v>34</v>
      </c>
      <c r="S226" s="264">
        <v>34</v>
      </c>
      <c r="T226" s="265"/>
      <c r="U226" s="184" t="s">
        <v>55</v>
      </c>
      <c r="Y226" s="98"/>
      <c r="AO226" s="181"/>
      <c r="AS226" s="176" t="s">
        <v>10</v>
      </c>
      <c r="AT226" s="180" t="e">
        <f>IF((0.67*AT227)&gt;AT221,"no","yes")</f>
        <v>#DIV/0!</v>
      </c>
      <c r="AU226" s="180" t="e">
        <f>IF((0.67*AU227)&gt;AU221,"no","yes")</f>
        <v>#DIV/0!</v>
      </c>
      <c r="AV226" s="176"/>
      <c r="AW226" s="180" t="e">
        <f>IF((0.67*AW227)&gt;AW221,"no","yes")</f>
        <v>#DIV/0!</v>
      </c>
      <c r="AX226" s="180" t="e">
        <f>IF((0.67*AX227)&gt;AX221,"no","yes")</f>
        <v>#DIV/0!</v>
      </c>
      <c r="AZ226" s="180" t="e">
        <f>IF((0.67*AZ227)&gt;AZ221,"no","yes")</f>
        <v>#DIV/0!</v>
      </c>
      <c r="BA226" s="180" t="e">
        <f>IF((0.67*BA227)&gt;BA221,"no","yes")</f>
        <v>#DIV/0!</v>
      </c>
      <c r="BC226" s="180" t="e">
        <f>IF((0.67*BC227)&gt;BC221,"no","yes")</f>
        <v>#DIV/0!</v>
      </c>
      <c r="BD226" s="180" t="e">
        <f>IF((0.67*BD227)&gt;BD221,"no","yes")</f>
        <v>#DIV/0!</v>
      </c>
      <c r="BF226" s="180" t="e">
        <f>IF((0.67*BF227)&gt;BF221,"no","yes")</f>
        <v>#DIV/0!</v>
      </c>
      <c r="BG226" s="180" t="e">
        <f>IF((0.67*BG227)&gt;BG221,"no","yes")</f>
        <v>#DIV/0!</v>
      </c>
      <c r="BI226" s="180" t="e">
        <f>IF((0.67*BI227)&gt;BI221,"no","yes")</f>
        <v>#DIV/0!</v>
      </c>
      <c r="BJ226" s="180" t="e">
        <f>IF((0.67*BJ227)&gt;BJ221,"no","yes")</f>
        <v>#DIV/0!</v>
      </c>
      <c r="BK226" s="183"/>
      <c r="BL226" s="180" t="e">
        <f>IF((0.67*BL227)&gt;BL221,"no","yes")</f>
        <v>#DIV/0!</v>
      </c>
      <c r="BM226" s="180" t="e">
        <f>IF((0.67*BM227)&gt;BM221,"no","yes")</f>
        <v>#DIV/0!</v>
      </c>
      <c r="BO226" s="180" t="e">
        <f>IF((0.67*BO227)&gt;BO221,"no","yes")</f>
        <v>#DIV/0!</v>
      </c>
      <c r="BP226" s="180" t="e">
        <f>IF((0.67*BP227)&gt;BP221,"no","yes")</f>
        <v>#DIV/0!</v>
      </c>
      <c r="BR226" s="180" t="e">
        <f>IF((0.67*BR227)&gt;BR221,"no","yes")</f>
        <v>#DIV/0!</v>
      </c>
      <c r="BS226" s="180" t="e">
        <f>IF((0.67*BS227)&gt;BS221,"no","yes")</f>
        <v>#DIV/0!</v>
      </c>
      <c r="BU226" s="180" t="e">
        <f>IF((0.67*BU227)&gt;BU221,"no","yes")</f>
        <v>#DIV/0!</v>
      </c>
      <c r="BV226" s="180" t="e">
        <f>IF((0.67*BV227)&gt;BV221,"no","yes")</f>
        <v>#DIV/0!</v>
      </c>
      <c r="BX226" s="181"/>
    </row>
    <row r="227" spans="1:76" s="174" customFormat="1" ht="14">
      <c r="B227" s="265"/>
      <c r="C227" s="159"/>
      <c r="D227" s="948"/>
      <c r="E227" s="872"/>
      <c r="F227" s="872"/>
      <c r="G227" s="872"/>
      <c r="H227" s="872"/>
      <c r="I227" s="872"/>
      <c r="J227" s="873"/>
      <c r="L227" s="762"/>
      <c r="S227" s="165"/>
      <c r="T227" s="165"/>
      <c r="U227" s="185" t="s">
        <v>602</v>
      </c>
      <c r="V227" s="186"/>
      <c r="W227" s="187"/>
      <c r="Y227" s="98"/>
      <c r="AO227" s="181"/>
      <c r="AS227" s="176" t="s">
        <v>11</v>
      </c>
      <c r="AT227" s="180" t="e">
        <f>_xlfn.STDEV.P(AT149:AT220)</f>
        <v>#DIV/0!</v>
      </c>
      <c r="AU227" s="180" t="e">
        <f>_xlfn.STDEV.P(AU149:AU220)</f>
        <v>#DIV/0!</v>
      </c>
      <c r="AV227" s="176"/>
      <c r="AW227" s="180" t="e">
        <f>_xlfn.STDEV.P(AW149:AW220)</f>
        <v>#DIV/0!</v>
      </c>
      <c r="AX227" s="180" t="e">
        <f>_xlfn.STDEV.P(AX149:AX220)</f>
        <v>#DIV/0!</v>
      </c>
      <c r="AZ227" s="180" t="e">
        <f>_xlfn.STDEV.P(AZ149:AZ220)</f>
        <v>#DIV/0!</v>
      </c>
      <c r="BA227" s="180" t="e">
        <f>_xlfn.STDEV.P(BA149:BA220)</f>
        <v>#DIV/0!</v>
      </c>
      <c r="BC227" s="180" t="e">
        <f>_xlfn.STDEV.P(BC149:BC220)</f>
        <v>#DIV/0!</v>
      </c>
      <c r="BD227" s="180" t="e">
        <f>_xlfn.STDEV.P(BD149:BD220)</f>
        <v>#DIV/0!</v>
      </c>
      <c r="BF227" s="180" t="e">
        <f>_xlfn.STDEV.P(BF149:BF220)</f>
        <v>#DIV/0!</v>
      </c>
      <c r="BG227" s="180" t="e">
        <f>_xlfn.STDEV.P(BG149:BG220)</f>
        <v>#DIV/0!</v>
      </c>
      <c r="BI227" s="180" t="e">
        <f>_xlfn.STDEV.P(BI149:BI220)</f>
        <v>#DIV/0!</v>
      </c>
      <c r="BJ227" s="180" t="e">
        <f>_xlfn.STDEV.P(BJ149:BJ220)</f>
        <v>#DIV/0!</v>
      </c>
      <c r="BL227" s="180" t="e">
        <f>_xlfn.STDEV.P(BL149:BL220)</f>
        <v>#DIV/0!</v>
      </c>
      <c r="BM227" s="180" t="e">
        <f>_xlfn.STDEV.P(BM149:BM220)</f>
        <v>#DIV/0!</v>
      </c>
      <c r="BO227" s="180" t="e">
        <f>_xlfn.STDEV.P(BO149:BO220)</f>
        <v>#DIV/0!</v>
      </c>
      <c r="BP227" s="180" t="e">
        <f>_xlfn.STDEV.P(BP149:BP220)</f>
        <v>#DIV/0!</v>
      </c>
      <c r="BR227" s="180" t="e">
        <f>_xlfn.STDEV.P(BR149:BR220)</f>
        <v>#DIV/0!</v>
      </c>
      <c r="BS227" s="180" t="e">
        <f>_xlfn.STDEV.P(BS149:BS220)</f>
        <v>#DIV/0!</v>
      </c>
      <c r="BU227" s="180" t="e">
        <f>_xlfn.STDEV.P(BU149:BU220)</f>
        <v>#DIV/0!</v>
      </c>
      <c r="BV227" s="180" t="e">
        <f>_xlfn.STDEV.P(BV149:BV220)</f>
        <v>#DIV/0!</v>
      </c>
      <c r="BX227" s="181"/>
    </row>
    <row r="228" spans="1:76" s="174" customFormat="1" ht="14">
      <c r="A228" s="199"/>
      <c r="B228" s="299"/>
      <c r="C228" s="81"/>
      <c r="D228" s="949"/>
      <c r="E228" s="950"/>
      <c r="F228" s="950"/>
      <c r="G228" s="950"/>
      <c r="H228" s="950"/>
      <c r="I228" s="950"/>
      <c r="J228" s="951"/>
      <c r="L228" s="762"/>
      <c r="R228" s="188" t="s">
        <v>137</v>
      </c>
      <c r="U228" s="189"/>
      <c r="V228" s="190"/>
      <c r="W228" s="191"/>
      <c r="Y228" s="98"/>
      <c r="AO228" s="181"/>
      <c r="AS228" s="183" t="s">
        <v>98</v>
      </c>
      <c r="AT228" s="361">
        <f>COUNTIF(AT149:AT220,"&gt;0")</f>
        <v>0</v>
      </c>
      <c r="AU228" s="361">
        <f>COUNTIF(AU149:AU220,"&gt;0")</f>
        <v>0</v>
      </c>
      <c r="AV228" s="183"/>
      <c r="AW228" s="361">
        <f>COUNTIF(AW149:AW220,"&gt;0")</f>
        <v>0</v>
      </c>
      <c r="AX228" s="361">
        <f>COUNTIF(AX149:AX220,"&gt;0")</f>
        <v>0</v>
      </c>
      <c r="AZ228" s="361">
        <f>COUNTIF(AZ149:AZ220,"&gt;0")</f>
        <v>0</v>
      </c>
      <c r="BA228" s="361">
        <f>COUNTIF(BA149:BA220,"&gt;0")</f>
        <v>0</v>
      </c>
      <c r="BC228" s="361">
        <f>COUNTIF(BC149:BC220,"&gt;0")</f>
        <v>0</v>
      </c>
      <c r="BD228" s="361">
        <f>COUNTIF(BD149:BD220,"&gt;0")</f>
        <v>0</v>
      </c>
      <c r="BF228" s="361">
        <f>COUNTIF(BF149:BF220,"&gt;0")</f>
        <v>0</v>
      </c>
      <c r="BG228" s="361">
        <f>COUNTIF(BG149:BG220,"&gt;0")</f>
        <v>0</v>
      </c>
      <c r="BI228" s="361">
        <f>COUNTIF(BI149:BI220,"&gt;0")</f>
        <v>0</v>
      </c>
      <c r="BJ228" s="361">
        <f>COUNTIF(BJ149:BJ220,"&gt;0")</f>
        <v>0</v>
      </c>
      <c r="BL228" s="361">
        <f>COUNTIF(BL149:BL220,"&gt;0")</f>
        <v>0</v>
      </c>
      <c r="BM228" s="361">
        <f>COUNTIF(BM149:BM220,"&gt;0")</f>
        <v>0</v>
      </c>
      <c r="BO228" s="361">
        <f>COUNTIF(BO149:BO220,"&gt;0")</f>
        <v>0</v>
      </c>
      <c r="BP228" s="361">
        <f>COUNTIF(BP149:BP220,"&gt;0")</f>
        <v>0</v>
      </c>
      <c r="BR228" s="361">
        <f>COUNTIF(BR149:BR220,"&gt;0")</f>
        <v>0</v>
      </c>
      <c r="BS228" s="361">
        <f>COUNTIF(BS149:BS220,"&gt;0")</f>
        <v>0</v>
      </c>
      <c r="BU228" s="361">
        <f>COUNTIF(BU149:BU220,"&gt;0")</f>
        <v>0</v>
      </c>
      <c r="BV228" s="361">
        <f>COUNTIF(BV149:BV220,"&gt;0")</f>
        <v>0</v>
      </c>
      <c r="BX228" s="181"/>
    </row>
    <row r="229" spans="1:76" s="50" customFormat="1" ht="14">
      <c r="A229" s="199"/>
      <c r="B229" s="299"/>
      <c r="C229" s="81"/>
      <c r="D229" s="203"/>
      <c r="E229" s="203"/>
      <c r="F229" s="203"/>
      <c r="G229" s="203"/>
      <c r="H229" s="203"/>
      <c r="I229" s="203"/>
      <c r="J229" s="203"/>
      <c r="L229" s="770"/>
      <c r="R229" s="192" t="s">
        <v>36</v>
      </c>
      <c r="T229" s="174"/>
      <c r="U229" s="189"/>
      <c r="V229" s="190"/>
      <c r="W229" s="191"/>
      <c r="Y229" s="98"/>
      <c r="AO229" s="181"/>
      <c r="AS229" s="204"/>
      <c r="AT229" s="204"/>
      <c r="AU229" s="204"/>
      <c r="AV229" s="204"/>
      <c r="AW229" s="159"/>
      <c r="AX229" s="159"/>
      <c r="AZ229" s="159"/>
      <c r="BA229" s="159"/>
      <c r="BC229" s="159"/>
      <c r="BD229" s="159"/>
      <c r="BF229" s="159"/>
      <c r="BG229" s="159"/>
      <c r="BI229" s="159"/>
      <c r="BJ229" s="159"/>
      <c r="BL229" s="159"/>
      <c r="BM229" s="159"/>
      <c r="BO229" s="159"/>
      <c r="BP229" s="159"/>
      <c r="BR229" s="159"/>
      <c r="BS229" s="159"/>
      <c r="BU229" s="159"/>
      <c r="BV229" s="159"/>
      <c r="BX229" s="181"/>
    </row>
    <row r="230" spans="1:76" s="50" customFormat="1" ht="14">
      <c r="A230" s="199"/>
      <c r="B230" s="299"/>
      <c r="C230" s="81"/>
      <c r="D230" s="203"/>
      <c r="E230" s="203"/>
      <c r="F230" s="203"/>
      <c r="G230" s="203"/>
      <c r="H230" s="203"/>
      <c r="I230" s="203"/>
      <c r="J230" s="203"/>
      <c r="L230" s="770"/>
      <c r="T230" s="174"/>
      <c r="U230" s="193"/>
      <c r="V230" s="194"/>
      <c r="W230" s="195"/>
      <c r="Y230" s="98"/>
      <c r="AO230" s="181"/>
      <c r="AS230" s="204"/>
      <c r="AT230" s="204"/>
      <c r="AU230" s="204"/>
      <c r="AV230" s="204"/>
      <c r="AW230" s="159"/>
      <c r="AX230" s="159"/>
      <c r="AZ230" s="159"/>
      <c r="BA230" s="159"/>
      <c r="BC230" s="159"/>
      <c r="BD230" s="159"/>
      <c r="BF230" s="159"/>
      <c r="BG230" s="159"/>
      <c r="BI230" s="159"/>
      <c r="BJ230" s="159"/>
      <c r="BL230" s="159"/>
      <c r="BM230" s="159"/>
      <c r="BO230" s="159"/>
      <c r="BP230" s="159"/>
      <c r="BR230" s="159"/>
      <c r="BS230" s="159"/>
      <c r="BU230" s="159"/>
      <c r="BV230" s="159"/>
      <c r="BX230" s="181"/>
    </row>
    <row r="231" spans="1:76" s="174" customFormat="1" ht="18">
      <c r="B231" s="265"/>
      <c r="C231" s="81"/>
      <c r="L231" s="762"/>
      <c r="Y231" s="98"/>
      <c r="AO231" s="142"/>
      <c r="BX231" s="181"/>
    </row>
    <row r="232" spans="1:76" s="174" customFormat="1" ht="14">
      <c r="B232" s="265"/>
      <c r="L232" s="762"/>
      <c r="Y232" s="98"/>
      <c r="AO232" s="181"/>
      <c r="AS232" s="81"/>
      <c r="AT232" s="81"/>
      <c r="AU232" s="81"/>
      <c r="AV232" s="81"/>
      <c r="BX232" s="181"/>
    </row>
    <row r="233" spans="1:76" s="174" customFormat="1" ht="14">
      <c r="B233" s="265"/>
      <c r="L233" s="762"/>
      <c r="Y233" s="98"/>
      <c r="AO233" s="181"/>
      <c r="AS233" s="81"/>
      <c r="AT233" s="81"/>
      <c r="AU233" s="81"/>
      <c r="AV233" s="81"/>
      <c r="BX233" s="181"/>
    </row>
    <row r="234" spans="1:76" s="181" customFormat="1" ht="18">
      <c r="A234" s="138">
        <f>A146+1</f>
        <v>4</v>
      </c>
      <c r="B234" s="298"/>
      <c r="C234" s="139" t="s">
        <v>147</v>
      </c>
      <c r="D234" s="196"/>
      <c r="E234" s="196"/>
      <c r="F234" s="196"/>
      <c r="G234" s="196"/>
      <c r="H234" s="22"/>
      <c r="I234" s="22"/>
      <c r="J234" s="196"/>
      <c r="K234" s="196"/>
      <c r="L234" s="761"/>
      <c r="M234" s="125"/>
      <c r="N234" s="125"/>
      <c r="O234" s="140"/>
      <c r="P234" s="140"/>
      <c r="Q234" s="140"/>
      <c r="R234" s="839" t="s">
        <v>154</v>
      </c>
      <c r="S234" s="839"/>
      <c r="T234" s="839"/>
      <c r="U234" s="839"/>
      <c r="V234" s="140"/>
      <c r="W234" s="140"/>
      <c r="Y234" s="197"/>
      <c r="AP234" s="141">
        <f>A234</f>
        <v>4</v>
      </c>
      <c r="AQ234" s="141" t="str">
        <f>C234</f>
        <v>Lifetime Capacity - CONVENTIONAL</v>
      </c>
      <c r="AR234" s="142"/>
      <c r="AS234" s="143"/>
      <c r="AT234" s="143"/>
      <c r="AU234" s="143"/>
      <c r="AV234" s="143"/>
      <c r="AW234" s="142"/>
      <c r="AX234" s="142"/>
      <c r="AY234" s="142"/>
      <c r="AZ234" s="142"/>
      <c r="BA234" s="142"/>
      <c r="BB234" s="142"/>
      <c r="BC234" s="142"/>
      <c r="BD234" s="142"/>
      <c r="BE234" s="142"/>
      <c r="BF234" s="142"/>
      <c r="BG234" s="142"/>
      <c r="BH234" s="142"/>
      <c r="BI234" s="142"/>
      <c r="BJ234" s="142"/>
      <c r="BK234" s="142"/>
      <c r="BL234" s="142"/>
      <c r="BM234" s="142"/>
      <c r="BN234" s="142"/>
      <c r="BO234" s="142"/>
      <c r="BP234" s="142"/>
      <c r="BQ234" s="142"/>
      <c r="BR234" s="142"/>
      <c r="BS234" s="142"/>
      <c r="BT234" s="142"/>
      <c r="BU234" s="142"/>
      <c r="BV234" s="142"/>
      <c r="BW234" s="142"/>
    </row>
    <row r="235" spans="1:76" s="174" customFormat="1" ht="14">
      <c r="A235" s="199"/>
      <c r="B235" s="299"/>
      <c r="C235" s="199"/>
      <c r="D235" s="130"/>
      <c r="E235" s="130"/>
      <c r="F235" s="130"/>
      <c r="G235" s="130"/>
      <c r="H235" s="2"/>
      <c r="I235" s="2"/>
      <c r="J235" s="130"/>
      <c r="K235" s="130"/>
      <c r="L235" s="762"/>
      <c r="S235" s="165"/>
      <c r="T235" s="165"/>
      <c r="Y235" s="98"/>
      <c r="AO235" s="181"/>
      <c r="AP235" s="39"/>
      <c r="AQ235" s="39"/>
      <c r="AR235" s="39"/>
      <c r="AS235" s="39"/>
      <c r="AT235" s="158" t="s">
        <v>230</v>
      </c>
      <c r="AU235" s="158"/>
      <c r="AV235" s="39"/>
      <c r="AW235" s="158" t="s">
        <v>1</v>
      </c>
      <c r="AX235" s="158"/>
      <c r="AY235" s="39"/>
      <c r="AZ235" s="158" t="s">
        <v>2</v>
      </c>
      <c r="BA235" s="158"/>
      <c r="BB235" s="39"/>
      <c r="BC235" s="158" t="s">
        <v>283</v>
      </c>
      <c r="BD235" s="158"/>
      <c r="BE235" s="39"/>
      <c r="BF235" s="158" t="s">
        <v>284</v>
      </c>
      <c r="BG235" s="158"/>
      <c r="BH235" s="39"/>
      <c r="BI235" s="158" t="s">
        <v>3</v>
      </c>
      <c r="BJ235" s="158"/>
      <c r="BK235" s="39"/>
      <c r="BL235" s="158" t="s">
        <v>4</v>
      </c>
      <c r="BM235" s="158"/>
      <c r="BN235" s="39"/>
      <c r="BO235" s="158" t="s">
        <v>5</v>
      </c>
      <c r="BP235" s="158"/>
      <c r="BQ235" s="39"/>
      <c r="BR235" s="158" t="s">
        <v>6</v>
      </c>
      <c r="BS235" s="158"/>
      <c r="BT235" s="39"/>
      <c r="BU235" s="158" t="s">
        <v>34</v>
      </c>
      <c r="BV235" s="158"/>
      <c r="BW235" s="39"/>
      <c r="BX235" s="181"/>
    </row>
    <row r="236" spans="1:76" s="174" customFormat="1" ht="31" thickBot="1">
      <c r="A236" s="173" t="s">
        <v>39</v>
      </c>
      <c r="B236" s="300" t="s">
        <v>9</v>
      </c>
      <c r="C236" s="145" t="s">
        <v>139</v>
      </c>
      <c r="D236" s="146" t="s">
        <v>40</v>
      </c>
      <c r="E236" s="146" t="s">
        <v>234</v>
      </c>
      <c r="F236" s="147" t="s">
        <v>113</v>
      </c>
      <c r="G236" s="211" t="s">
        <v>424</v>
      </c>
      <c r="H236" s="4" t="s">
        <v>59</v>
      </c>
      <c r="I236" s="695" t="s">
        <v>425</v>
      </c>
      <c r="J236" s="148" t="s">
        <v>133</v>
      </c>
      <c r="K236" s="149" t="s">
        <v>140</v>
      </c>
      <c r="L236" s="767" t="s">
        <v>100</v>
      </c>
      <c r="M236" s="151" t="s">
        <v>141</v>
      </c>
      <c r="N236" s="152" t="s">
        <v>135</v>
      </c>
      <c r="O236" s="152" t="s">
        <v>57</v>
      </c>
      <c r="P236" s="153"/>
      <c r="Q236" s="363" t="s">
        <v>272</v>
      </c>
      <c r="R236" s="364" t="s">
        <v>56</v>
      </c>
      <c r="S236" s="258" t="s">
        <v>41</v>
      </c>
      <c r="T236" s="364" t="s">
        <v>136</v>
      </c>
      <c r="U236" s="156" t="s">
        <v>42</v>
      </c>
      <c r="V236" s="153"/>
      <c r="W236" s="153"/>
      <c r="Y236" s="201"/>
      <c r="AO236" s="181"/>
      <c r="AP236" s="153"/>
      <c r="AQ236" s="153"/>
      <c r="AR236" s="156" t="s">
        <v>131</v>
      </c>
      <c r="AS236" s="153"/>
      <c r="AT236" s="154" t="s">
        <v>56</v>
      </c>
      <c r="AU236" s="155" t="s">
        <v>41</v>
      </c>
      <c r="AV236" s="153"/>
      <c r="AW236" s="154" t="s">
        <v>56</v>
      </c>
      <c r="AX236" s="155" t="s">
        <v>41</v>
      </c>
      <c r="AY236" s="153"/>
      <c r="AZ236" s="154" t="s">
        <v>56</v>
      </c>
      <c r="BA236" s="155" t="s">
        <v>41</v>
      </c>
      <c r="BB236" s="153"/>
      <c r="BC236" s="154" t="s">
        <v>56</v>
      </c>
      <c r="BD236" s="155" t="s">
        <v>41</v>
      </c>
      <c r="BE236" s="153"/>
      <c r="BF236" s="154" t="s">
        <v>56</v>
      </c>
      <c r="BG236" s="155" t="s">
        <v>41</v>
      </c>
      <c r="BH236" s="153"/>
      <c r="BI236" s="154" t="s">
        <v>56</v>
      </c>
      <c r="BJ236" s="155" t="s">
        <v>41</v>
      </c>
      <c r="BK236" s="153"/>
      <c r="BL236" s="154" t="s">
        <v>56</v>
      </c>
      <c r="BM236" s="155" t="s">
        <v>41</v>
      </c>
      <c r="BN236" s="153"/>
      <c r="BO236" s="154" t="s">
        <v>56</v>
      </c>
      <c r="BP236" s="155" t="s">
        <v>41</v>
      </c>
      <c r="BQ236" s="153"/>
      <c r="BR236" s="154" t="s">
        <v>56</v>
      </c>
      <c r="BS236" s="155" t="s">
        <v>41</v>
      </c>
      <c r="BT236" s="153"/>
      <c r="BU236" s="154" t="s">
        <v>56</v>
      </c>
      <c r="BV236" s="155" t="s">
        <v>41</v>
      </c>
      <c r="BW236" s="153"/>
      <c r="BX236" s="181"/>
    </row>
    <row r="237" spans="1:76" s="174" customFormat="1" ht="14">
      <c r="A237" s="159">
        <v>1</v>
      </c>
      <c r="B237" s="301" t="str">
        <f t="shared" ref="B237:B256" si="125">CONCATENATE(E237,": ",C237)</f>
        <v>World: IPCC WG3 AR5, Coal  (Table A.III.1)</v>
      </c>
      <c r="C237" s="160" t="s">
        <v>170</v>
      </c>
      <c r="D237" s="160" t="s">
        <v>102</v>
      </c>
      <c r="E237" s="160" t="s">
        <v>7</v>
      </c>
      <c r="F237" s="160"/>
      <c r="G237" s="161" t="s">
        <v>419</v>
      </c>
      <c r="H237" s="162">
        <v>2014</v>
      </c>
      <c r="I237" s="163"/>
      <c r="J237" s="312"/>
      <c r="K237" s="313" t="s">
        <v>0</v>
      </c>
      <c r="L237" s="769" t="e">
        <f>J237*#REF!</f>
        <v>#REF!</v>
      </c>
      <c r="M237" s="662" t="s">
        <v>176</v>
      </c>
      <c r="N237" s="666" t="e">
        <f>#REF!</f>
        <v>#REF!</v>
      </c>
      <c r="O237" s="665" t="s">
        <v>168</v>
      </c>
      <c r="P237" s="165"/>
      <c r="Q237" s="365"/>
      <c r="R237" s="259" t="e">
        <f>IF(Q237="Y","",IF(AND(L237="",J237=""),"",IF(L237="",J237,L237)))</f>
        <v>#REF!</v>
      </c>
      <c r="S237" s="260" t="e">
        <f>IF(R237="","",IF(R265="Y",T237,IF(R237&gt;=R257-$AA$36*R261,IF(R237&lt;=R257+$AA$36*R261,R237,""),"")))</f>
        <v>#REF!</v>
      </c>
      <c r="T237" s="259" t="e">
        <f>IF(Q237="Y","",IF(AND(L237="",J237=""),"",IF(L237="",J237*N237,L237*N237)))</f>
        <v>#REF!</v>
      </c>
      <c r="U237" s="166" t="str">
        <f t="shared" ref="U237:U256" si="126">IF(AND(M237="",K237=""),"",IF(M237="",K237,M237))</f>
        <v>TWh/TW</v>
      </c>
      <c r="V237" s="39"/>
      <c r="W237" s="39"/>
      <c r="Y237" s="202"/>
      <c r="AO237" s="181"/>
      <c r="AP237" s="39"/>
      <c r="AQ237" s="39"/>
      <c r="AR237" s="359" t="str">
        <f>$U237</f>
        <v>TWh/TW</v>
      </c>
      <c r="AS237" s="39"/>
      <c r="AT237" s="360" t="e">
        <f>IF($E237=$AT$48,R237,"")</f>
        <v>#REF!</v>
      </c>
      <c r="AU237" s="360" t="e">
        <f>IF($E237=$AT$48,S237,"")</f>
        <v>#REF!</v>
      </c>
      <c r="AV237" s="39"/>
      <c r="AW237" s="360" t="str">
        <f t="shared" ref="AW237:AW256" si="127">IF($E237=$AW$112,R237,"")</f>
        <v/>
      </c>
      <c r="AX237" s="360" t="str">
        <f t="shared" ref="AX237:AX256" si="128">IF($E237=$AW$112,S237,"")</f>
        <v/>
      </c>
      <c r="AY237" s="39"/>
      <c r="AZ237" s="360" t="str">
        <f t="shared" ref="AZ237:AZ256" si="129">IF($E237=$AZ$112,R237,"")</f>
        <v/>
      </c>
      <c r="BA237" s="360" t="str">
        <f t="shared" ref="BA237:BA256" si="130">IF($E237=$AZ$112,S237,"")</f>
        <v/>
      </c>
      <c r="BB237" s="39"/>
      <c r="BC237" s="360" t="str">
        <f t="shared" ref="BC237:BC256" si="131">IF($E237=$BC$112,R237,"")</f>
        <v/>
      </c>
      <c r="BD237" s="360" t="str">
        <f t="shared" ref="BD237:BD256" si="132">IF($E237=$BC$112,S237,"")</f>
        <v/>
      </c>
      <c r="BE237" s="39"/>
      <c r="BF237" s="360" t="str">
        <f t="shared" ref="BF237:BF256" si="133">IF($E237=$BF$112,R237,"")</f>
        <v/>
      </c>
      <c r="BG237" s="360" t="str">
        <f t="shared" ref="BG237:BG256" si="134">IF($E237=$BF$112,S237,"")</f>
        <v/>
      </c>
      <c r="BH237" s="39"/>
      <c r="BI237" s="360" t="str">
        <f t="shared" ref="BI237:BI256" si="135">IF($E237=$BI$112,R237,"")</f>
        <v/>
      </c>
      <c r="BJ237" s="360" t="str">
        <f t="shared" ref="BJ237:BJ256" si="136">IF($E237=$BI$112,S237,"")</f>
        <v/>
      </c>
      <c r="BK237" s="39"/>
      <c r="BL237" s="360" t="str">
        <f t="shared" ref="BL237:BL256" si="137">IF($E237=$BL$112,R237,"")</f>
        <v/>
      </c>
      <c r="BM237" s="360" t="str">
        <f t="shared" ref="BM237:BM256" si="138">IF($E237=$BL$112,S237,"")</f>
        <v/>
      </c>
      <c r="BN237" s="39"/>
      <c r="BO237" s="360" t="str">
        <f t="shared" ref="BO237:BO256" si="139">IF($E237=$BO$112,R237,"")</f>
        <v/>
      </c>
      <c r="BP237" s="360" t="str">
        <f t="shared" ref="BP237:BP256" si="140">IF($E237=$BO$112,S237,"")</f>
        <v/>
      </c>
      <c r="BQ237" s="39"/>
      <c r="BR237" s="360" t="str">
        <f t="shared" ref="BR237:BR256" si="141">IF($E237=$BR$112,R237,"")</f>
        <v/>
      </c>
      <c r="BS237" s="360" t="str">
        <f t="shared" ref="BS237:BS256" si="142">IF($E237=$BR$112,S237,"")</f>
        <v/>
      </c>
      <c r="BT237" s="39"/>
      <c r="BU237" s="360" t="str">
        <f t="shared" ref="BU237:BU256" si="143">IF($E237=$BU$112,R237,"")</f>
        <v/>
      </c>
      <c r="BV237" s="360" t="str">
        <f t="shared" ref="BV237:BV256" si="144">IF($E237=$BU$112,S237,"")</f>
        <v/>
      </c>
      <c r="BW237" s="39"/>
      <c r="BX237" s="181"/>
    </row>
    <row r="238" spans="1:76" s="174" customFormat="1" ht="14">
      <c r="A238" s="159">
        <v>2</v>
      </c>
      <c r="B238" s="301" t="str">
        <f t="shared" si="125"/>
        <v>World: IPCC WG3 AR5, Natural Gas  (Table A.III.1)</v>
      </c>
      <c r="C238" s="160" t="s">
        <v>171</v>
      </c>
      <c r="D238" s="160" t="s">
        <v>102</v>
      </c>
      <c r="E238" s="160" t="s">
        <v>7</v>
      </c>
      <c r="F238" s="160"/>
      <c r="G238" s="161" t="s">
        <v>419</v>
      </c>
      <c r="H238" s="162">
        <v>2014</v>
      </c>
      <c r="I238" s="163"/>
      <c r="J238" s="312"/>
      <c r="K238" s="314" t="s">
        <v>0</v>
      </c>
      <c r="L238" s="769" t="e">
        <f>J238*#REF!</f>
        <v>#REF!</v>
      </c>
      <c r="M238" s="662" t="s">
        <v>176</v>
      </c>
      <c r="N238" s="666" t="e">
        <f>#REF!</f>
        <v>#REF!</v>
      </c>
      <c r="O238" s="665" t="s">
        <v>168</v>
      </c>
      <c r="P238" s="165"/>
      <c r="Q238" s="365"/>
      <c r="R238" s="259" t="e">
        <f t="shared" ref="R238:R256" si="145">IF(Q238="Y","",IF(AND(L238="",J238=""),"",IF(L238="",J238,L238)))</f>
        <v>#REF!</v>
      </c>
      <c r="S238" s="260" t="e">
        <f>IF(R238="","",IF(R265="Y",T238,IF(R238&gt;=R257-$AA$36*R261,IF(R238&lt;=R257+$AA$36*R261,R238,""),"")))</f>
        <v>#REF!</v>
      </c>
      <c r="T238" s="259" t="e">
        <f t="shared" ref="T238:T256" si="146">IF(Q238="Y","",IF(AND(L238="",J238=""),"",IF(L238="",J238*N238,L238*N238)))</f>
        <v>#REF!</v>
      </c>
      <c r="U238" s="166" t="str">
        <f t="shared" si="126"/>
        <v>TWh/TW</v>
      </c>
      <c r="V238" s="39"/>
      <c r="W238" s="39"/>
      <c r="Y238" s="202"/>
      <c r="AO238" s="181"/>
      <c r="AP238" s="39"/>
      <c r="AQ238" s="39"/>
      <c r="AR238" s="171"/>
      <c r="AS238" s="39"/>
      <c r="AT238" s="360" t="e">
        <f t="shared" ref="AT238:AT256" si="147">IF($E238=$AT$48,R238,"")</f>
        <v>#REF!</v>
      </c>
      <c r="AU238" s="360" t="e">
        <f t="shared" ref="AU238:AU256" si="148">IF($E238=$AT$48,S238,"")</f>
        <v>#REF!</v>
      </c>
      <c r="AV238" s="39"/>
      <c r="AW238" s="360" t="str">
        <f t="shared" si="127"/>
        <v/>
      </c>
      <c r="AX238" s="360" t="str">
        <f t="shared" si="128"/>
        <v/>
      </c>
      <c r="AY238" s="39"/>
      <c r="AZ238" s="360" t="str">
        <f t="shared" si="129"/>
        <v/>
      </c>
      <c r="BA238" s="360" t="str">
        <f t="shared" si="130"/>
        <v/>
      </c>
      <c r="BB238" s="39"/>
      <c r="BC238" s="360" t="str">
        <f t="shared" si="131"/>
        <v/>
      </c>
      <c r="BD238" s="360" t="str">
        <f t="shared" si="132"/>
        <v/>
      </c>
      <c r="BE238" s="39"/>
      <c r="BF238" s="360" t="str">
        <f t="shared" si="133"/>
        <v/>
      </c>
      <c r="BG238" s="360" t="str">
        <f t="shared" si="134"/>
        <v/>
      </c>
      <c r="BH238" s="39"/>
      <c r="BI238" s="360" t="str">
        <f t="shared" si="135"/>
        <v/>
      </c>
      <c r="BJ238" s="360" t="str">
        <f t="shared" si="136"/>
        <v/>
      </c>
      <c r="BK238" s="39"/>
      <c r="BL238" s="360" t="str">
        <f t="shared" si="137"/>
        <v/>
      </c>
      <c r="BM238" s="360" t="str">
        <f t="shared" si="138"/>
        <v/>
      </c>
      <c r="BN238" s="39"/>
      <c r="BO238" s="360" t="str">
        <f t="shared" si="139"/>
        <v/>
      </c>
      <c r="BP238" s="360" t="str">
        <f t="shared" si="140"/>
        <v/>
      </c>
      <c r="BQ238" s="39"/>
      <c r="BR238" s="360" t="str">
        <f t="shared" si="141"/>
        <v/>
      </c>
      <c r="BS238" s="360" t="str">
        <f t="shared" si="142"/>
        <v/>
      </c>
      <c r="BT238" s="39"/>
      <c r="BU238" s="360" t="str">
        <f t="shared" si="143"/>
        <v/>
      </c>
      <c r="BV238" s="360" t="str">
        <f t="shared" si="144"/>
        <v/>
      </c>
      <c r="BW238" s="39"/>
      <c r="BX238" s="181"/>
    </row>
    <row r="239" spans="1:76" s="174" customFormat="1" ht="14">
      <c r="A239" s="159">
        <v>3</v>
      </c>
      <c r="B239" s="301" t="str">
        <f>CONCATENATE(E239,": ",C239)</f>
        <v>World: IEA Technology Roadmap 2012, Coal</v>
      </c>
      <c r="C239" s="168" t="s">
        <v>172</v>
      </c>
      <c r="D239" s="162" t="s">
        <v>173</v>
      </c>
      <c r="E239" s="160" t="s">
        <v>7</v>
      </c>
      <c r="F239" s="169"/>
      <c r="G239" s="161" t="s">
        <v>420</v>
      </c>
      <c r="H239" s="162">
        <v>2012</v>
      </c>
      <c r="I239" s="163"/>
      <c r="J239" s="312"/>
      <c r="K239" s="314" t="s">
        <v>0</v>
      </c>
      <c r="L239" s="769" t="e">
        <f>J239*#REF!</f>
        <v>#REF!</v>
      </c>
      <c r="M239" s="662" t="s">
        <v>176</v>
      </c>
      <c r="N239" s="666" t="e">
        <f>#REF!</f>
        <v>#REF!</v>
      </c>
      <c r="O239" s="665" t="s">
        <v>168</v>
      </c>
      <c r="P239" s="165"/>
      <c r="Q239" s="365"/>
      <c r="R239" s="259" t="e">
        <f t="shared" si="145"/>
        <v>#REF!</v>
      </c>
      <c r="S239" s="260" t="e">
        <f>IF(R239="","",IF(R265="Y",T239,IF(R239&gt;=R257-$AA$36*R261,IF(R239&lt;=R257+$AA$36*R261,R239,""),"")))</f>
        <v>#REF!</v>
      </c>
      <c r="T239" s="259" t="e">
        <f t="shared" si="146"/>
        <v>#REF!</v>
      </c>
      <c r="U239" s="166" t="str">
        <f t="shared" si="126"/>
        <v>TWh/TW</v>
      </c>
      <c r="V239" s="39"/>
      <c r="W239" s="39"/>
      <c r="Y239" s="202"/>
      <c r="AO239" s="181"/>
      <c r="AP239" s="39"/>
      <c r="AQ239" s="39"/>
      <c r="AR239" s="171"/>
      <c r="AS239" s="39"/>
      <c r="AT239" s="360" t="e">
        <f t="shared" si="147"/>
        <v>#REF!</v>
      </c>
      <c r="AU239" s="360" t="e">
        <f t="shared" si="148"/>
        <v>#REF!</v>
      </c>
      <c r="AV239" s="39"/>
      <c r="AW239" s="360" t="str">
        <f t="shared" si="127"/>
        <v/>
      </c>
      <c r="AX239" s="360" t="str">
        <f t="shared" si="128"/>
        <v/>
      </c>
      <c r="AY239" s="39"/>
      <c r="AZ239" s="360" t="str">
        <f t="shared" si="129"/>
        <v/>
      </c>
      <c r="BA239" s="360" t="str">
        <f t="shared" si="130"/>
        <v/>
      </c>
      <c r="BB239" s="39"/>
      <c r="BC239" s="360" t="str">
        <f t="shared" si="131"/>
        <v/>
      </c>
      <c r="BD239" s="360" t="str">
        <f t="shared" si="132"/>
        <v/>
      </c>
      <c r="BE239" s="39"/>
      <c r="BF239" s="360" t="str">
        <f t="shared" si="133"/>
        <v/>
      </c>
      <c r="BG239" s="360" t="str">
        <f t="shared" si="134"/>
        <v/>
      </c>
      <c r="BH239" s="39"/>
      <c r="BI239" s="360" t="str">
        <f t="shared" si="135"/>
        <v/>
      </c>
      <c r="BJ239" s="360" t="str">
        <f t="shared" si="136"/>
        <v/>
      </c>
      <c r="BK239" s="39"/>
      <c r="BL239" s="360" t="str">
        <f t="shared" si="137"/>
        <v/>
      </c>
      <c r="BM239" s="360" t="str">
        <f t="shared" si="138"/>
        <v/>
      </c>
      <c r="BN239" s="39"/>
      <c r="BO239" s="360" t="str">
        <f t="shared" si="139"/>
        <v/>
      </c>
      <c r="BP239" s="360" t="str">
        <f t="shared" si="140"/>
        <v/>
      </c>
      <c r="BQ239" s="39"/>
      <c r="BR239" s="360" t="str">
        <f t="shared" si="141"/>
        <v/>
      </c>
      <c r="BS239" s="360" t="str">
        <f t="shared" si="142"/>
        <v/>
      </c>
      <c r="BT239" s="39"/>
      <c r="BU239" s="360" t="str">
        <f t="shared" si="143"/>
        <v/>
      </c>
      <c r="BV239" s="360" t="str">
        <f t="shared" si="144"/>
        <v/>
      </c>
      <c r="BW239" s="39"/>
      <c r="BX239" s="181"/>
    </row>
    <row r="240" spans="1:76" s="174" customFormat="1" ht="14">
      <c r="A240" s="159">
        <v>4</v>
      </c>
      <c r="B240" s="301" t="str">
        <f t="shared" si="125"/>
        <v>World: IEA, ETSAP, 2010, Natural Gas</v>
      </c>
      <c r="C240" s="168" t="s">
        <v>174</v>
      </c>
      <c r="D240" s="162" t="s">
        <v>175</v>
      </c>
      <c r="E240" s="160" t="s">
        <v>7</v>
      </c>
      <c r="F240" s="169"/>
      <c r="G240" s="161" t="s">
        <v>420</v>
      </c>
      <c r="H240" s="162">
        <v>2010</v>
      </c>
      <c r="I240" s="163"/>
      <c r="J240" s="170"/>
      <c r="K240" s="170" t="s">
        <v>0</v>
      </c>
      <c r="L240" s="769" t="e">
        <f>J240*#REF!</f>
        <v>#REF!</v>
      </c>
      <c r="M240" s="662" t="s">
        <v>176</v>
      </c>
      <c r="N240" s="666" t="e">
        <f>#REF!</f>
        <v>#REF!</v>
      </c>
      <c r="O240" s="665" t="s">
        <v>168</v>
      </c>
      <c r="P240" s="165"/>
      <c r="Q240" s="365"/>
      <c r="R240" s="259" t="e">
        <f t="shared" si="145"/>
        <v>#REF!</v>
      </c>
      <c r="S240" s="260" t="e">
        <f>IF(R240="","",IF(R265="Y",T240,IF(R240&gt;=R257-$AA$36*R261,IF(R240&lt;=R257+$AA$36*R261,R240,""),"")))</f>
        <v>#REF!</v>
      </c>
      <c r="T240" s="259" t="e">
        <f t="shared" si="146"/>
        <v>#REF!</v>
      </c>
      <c r="U240" s="166" t="str">
        <f t="shared" si="126"/>
        <v>TWh/TW</v>
      </c>
      <c r="V240" s="39"/>
      <c r="W240" s="39"/>
      <c r="Y240" s="202"/>
      <c r="AO240" s="181"/>
      <c r="AP240" s="39"/>
      <c r="AQ240" s="39"/>
      <c r="AR240" s="171"/>
      <c r="AS240" s="39"/>
      <c r="AT240" s="360" t="e">
        <f t="shared" si="147"/>
        <v>#REF!</v>
      </c>
      <c r="AU240" s="360" t="e">
        <f t="shared" si="148"/>
        <v>#REF!</v>
      </c>
      <c r="AV240" s="39"/>
      <c r="AW240" s="360" t="str">
        <f t="shared" si="127"/>
        <v/>
      </c>
      <c r="AX240" s="360" t="str">
        <f t="shared" si="128"/>
        <v/>
      </c>
      <c r="AY240" s="39"/>
      <c r="AZ240" s="360" t="str">
        <f t="shared" si="129"/>
        <v/>
      </c>
      <c r="BA240" s="360" t="str">
        <f t="shared" si="130"/>
        <v/>
      </c>
      <c r="BB240" s="39"/>
      <c r="BC240" s="360" t="str">
        <f t="shared" si="131"/>
        <v/>
      </c>
      <c r="BD240" s="360" t="str">
        <f t="shared" si="132"/>
        <v/>
      </c>
      <c r="BE240" s="39"/>
      <c r="BF240" s="360" t="str">
        <f t="shared" si="133"/>
        <v/>
      </c>
      <c r="BG240" s="360" t="str">
        <f t="shared" si="134"/>
        <v/>
      </c>
      <c r="BH240" s="39"/>
      <c r="BI240" s="360" t="str">
        <f t="shared" si="135"/>
        <v/>
      </c>
      <c r="BJ240" s="360" t="str">
        <f t="shared" si="136"/>
        <v/>
      </c>
      <c r="BK240" s="39"/>
      <c r="BL240" s="360" t="str">
        <f t="shared" si="137"/>
        <v/>
      </c>
      <c r="BM240" s="360" t="str">
        <f t="shared" si="138"/>
        <v/>
      </c>
      <c r="BN240" s="39"/>
      <c r="BO240" s="360" t="str">
        <f t="shared" si="139"/>
        <v/>
      </c>
      <c r="BP240" s="360" t="str">
        <f t="shared" si="140"/>
        <v/>
      </c>
      <c r="BQ240" s="39"/>
      <c r="BR240" s="360" t="str">
        <f t="shared" si="141"/>
        <v/>
      </c>
      <c r="BS240" s="360" t="str">
        <f t="shared" si="142"/>
        <v/>
      </c>
      <c r="BT240" s="39"/>
      <c r="BU240" s="360" t="str">
        <f t="shared" si="143"/>
        <v/>
      </c>
      <c r="BV240" s="360" t="str">
        <f t="shared" si="144"/>
        <v/>
      </c>
      <c r="BW240" s="39"/>
      <c r="BX240" s="181"/>
    </row>
    <row r="241" spans="1:76" s="174" customFormat="1" ht="14">
      <c r="A241" s="159">
        <v>5</v>
      </c>
      <c r="B241" s="301" t="str">
        <f t="shared" si="125"/>
        <v>USA: Lazard's LCOE Analysis–Version 10.0, 2016, coal</v>
      </c>
      <c r="C241" s="169" t="s">
        <v>250</v>
      </c>
      <c r="D241" s="169" t="s">
        <v>241</v>
      </c>
      <c r="E241" s="169" t="s">
        <v>34</v>
      </c>
      <c r="F241" s="169"/>
      <c r="G241" s="161" t="s">
        <v>421</v>
      </c>
      <c r="H241" s="169">
        <v>2016</v>
      </c>
      <c r="I241" s="163"/>
      <c r="J241" s="170"/>
      <c r="K241" s="170" t="s">
        <v>0</v>
      </c>
      <c r="L241" s="769" t="e">
        <f>J241*#REF!</f>
        <v>#REF!</v>
      </c>
      <c r="M241" s="662" t="s">
        <v>176</v>
      </c>
      <c r="N241" s="666" t="e">
        <f>#REF!</f>
        <v>#REF!</v>
      </c>
      <c r="O241" s="665" t="s">
        <v>168</v>
      </c>
      <c r="P241" s="165"/>
      <c r="Q241" s="365"/>
      <c r="R241" s="259" t="e">
        <f t="shared" si="145"/>
        <v>#REF!</v>
      </c>
      <c r="S241" s="260" t="e">
        <f>IF(R241="","",IF(R265="Y",T241,IF(R241&gt;=R257-$AA$36*R261,IF(R241&lt;=R257+$AA$36*R261,R241,""),"")))</f>
        <v>#REF!</v>
      </c>
      <c r="T241" s="259" t="e">
        <f t="shared" si="146"/>
        <v>#REF!</v>
      </c>
      <c r="U241" s="166" t="str">
        <f t="shared" si="126"/>
        <v>TWh/TW</v>
      </c>
      <c r="V241" s="39"/>
      <c r="W241" s="39"/>
      <c r="Y241" s="202"/>
      <c r="AO241" s="181"/>
      <c r="AP241" s="39"/>
      <c r="AQ241" s="39"/>
      <c r="AR241" s="171"/>
      <c r="AS241" s="39"/>
      <c r="AT241" s="360" t="str">
        <f t="shared" si="147"/>
        <v/>
      </c>
      <c r="AU241" s="360" t="str">
        <f t="shared" si="148"/>
        <v/>
      </c>
      <c r="AV241" s="39"/>
      <c r="AW241" s="360" t="str">
        <f t="shared" si="127"/>
        <v/>
      </c>
      <c r="AX241" s="360" t="str">
        <f t="shared" si="128"/>
        <v/>
      </c>
      <c r="AY241" s="39"/>
      <c r="AZ241" s="360" t="str">
        <f t="shared" si="129"/>
        <v/>
      </c>
      <c r="BA241" s="360" t="str">
        <f t="shared" si="130"/>
        <v/>
      </c>
      <c r="BB241" s="39"/>
      <c r="BC241" s="360" t="str">
        <f t="shared" si="131"/>
        <v/>
      </c>
      <c r="BD241" s="360" t="str">
        <f t="shared" si="132"/>
        <v/>
      </c>
      <c r="BE241" s="39"/>
      <c r="BF241" s="360" t="str">
        <f t="shared" si="133"/>
        <v/>
      </c>
      <c r="BG241" s="360" t="str">
        <f t="shared" si="134"/>
        <v/>
      </c>
      <c r="BH241" s="39"/>
      <c r="BI241" s="360" t="str">
        <f t="shared" si="135"/>
        <v/>
      </c>
      <c r="BJ241" s="360" t="str">
        <f t="shared" si="136"/>
        <v/>
      </c>
      <c r="BK241" s="39"/>
      <c r="BL241" s="360" t="str">
        <f t="shared" si="137"/>
        <v/>
      </c>
      <c r="BM241" s="360" t="str">
        <f t="shared" si="138"/>
        <v/>
      </c>
      <c r="BN241" s="39"/>
      <c r="BO241" s="360" t="str">
        <f t="shared" si="139"/>
        <v/>
      </c>
      <c r="BP241" s="360" t="str">
        <f t="shared" si="140"/>
        <v/>
      </c>
      <c r="BQ241" s="39"/>
      <c r="BR241" s="360" t="str">
        <f t="shared" si="141"/>
        <v/>
      </c>
      <c r="BS241" s="360" t="str">
        <f t="shared" si="142"/>
        <v/>
      </c>
      <c r="BT241" s="39"/>
      <c r="BU241" s="360" t="e">
        <f t="shared" si="143"/>
        <v>#REF!</v>
      </c>
      <c r="BV241" s="360" t="e">
        <f t="shared" si="144"/>
        <v>#REF!</v>
      </c>
      <c r="BW241" s="39"/>
      <c r="BX241" s="181"/>
    </row>
    <row r="242" spans="1:76" s="174" customFormat="1" ht="14">
      <c r="A242" s="159">
        <v>6</v>
      </c>
      <c r="B242" s="301" t="str">
        <f t="shared" si="125"/>
        <v>USA: Lazard's LCOE Analysis–Version 10.0, 2016, natural gas (Combined Cycle)</v>
      </c>
      <c r="C242" s="169" t="s">
        <v>251</v>
      </c>
      <c r="D242" s="169" t="s">
        <v>241</v>
      </c>
      <c r="E242" s="169" t="s">
        <v>34</v>
      </c>
      <c r="F242" s="169"/>
      <c r="G242" s="161" t="s">
        <v>421</v>
      </c>
      <c r="H242" s="169">
        <v>2016</v>
      </c>
      <c r="I242" s="163"/>
      <c r="J242" s="170"/>
      <c r="K242" s="170" t="s">
        <v>0</v>
      </c>
      <c r="L242" s="769" t="e">
        <f>J242*#REF!</f>
        <v>#REF!</v>
      </c>
      <c r="M242" s="662" t="s">
        <v>176</v>
      </c>
      <c r="N242" s="666" t="e">
        <f>#REF!</f>
        <v>#REF!</v>
      </c>
      <c r="O242" s="665" t="s">
        <v>168</v>
      </c>
      <c r="P242" s="165"/>
      <c r="Q242" s="365"/>
      <c r="R242" s="259" t="e">
        <f t="shared" si="145"/>
        <v>#REF!</v>
      </c>
      <c r="S242" s="260" t="e">
        <f>IF(R242="","",IF(R265="Y",T242,IF(R242&gt;=R257-$AA$36*R261,IF(R242&lt;=R257+$AA$36*R261,R242,""),"")))</f>
        <v>#REF!</v>
      </c>
      <c r="T242" s="259" t="e">
        <f t="shared" si="146"/>
        <v>#REF!</v>
      </c>
      <c r="U242" s="166" t="str">
        <f t="shared" si="126"/>
        <v>TWh/TW</v>
      </c>
      <c r="V242" s="39"/>
      <c r="W242" s="39"/>
      <c r="Y242" s="202"/>
      <c r="AO242" s="181"/>
      <c r="AP242" s="39"/>
      <c r="AQ242" s="39"/>
      <c r="AR242" s="171"/>
      <c r="AS242" s="39"/>
      <c r="AT242" s="360" t="str">
        <f t="shared" si="147"/>
        <v/>
      </c>
      <c r="AU242" s="360" t="str">
        <f t="shared" si="148"/>
        <v/>
      </c>
      <c r="AV242" s="39"/>
      <c r="AW242" s="360" t="str">
        <f t="shared" si="127"/>
        <v/>
      </c>
      <c r="AX242" s="360" t="str">
        <f t="shared" si="128"/>
        <v/>
      </c>
      <c r="AY242" s="39"/>
      <c r="AZ242" s="360" t="str">
        <f t="shared" si="129"/>
        <v/>
      </c>
      <c r="BA242" s="360" t="str">
        <f t="shared" si="130"/>
        <v/>
      </c>
      <c r="BB242" s="39"/>
      <c r="BC242" s="360" t="str">
        <f t="shared" si="131"/>
        <v/>
      </c>
      <c r="BD242" s="360" t="str">
        <f t="shared" si="132"/>
        <v/>
      </c>
      <c r="BE242" s="39"/>
      <c r="BF242" s="360" t="str">
        <f t="shared" si="133"/>
        <v/>
      </c>
      <c r="BG242" s="360" t="str">
        <f t="shared" si="134"/>
        <v/>
      </c>
      <c r="BH242" s="39"/>
      <c r="BI242" s="360" t="str">
        <f t="shared" si="135"/>
        <v/>
      </c>
      <c r="BJ242" s="360" t="str">
        <f t="shared" si="136"/>
        <v/>
      </c>
      <c r="BK242" s="39"/>
      <c r="BL242" s="360" t="str">
        <f t="shared" si="137"/>
        <v/>
      </c>
      <c r="BM242" s="360" t="str">
        <f t="shared" si="138"/>
        <v/>
      </c>
      <c r="BN242" s="39"/>
      <c r="BO242" s="360" t="str">
        <f t="shared" si="139"/>
        <v/>
      </c>
      <c r="BP242" s="360" t="str">
        <f t="shared" si="140"/>
        <v/>
      </c>
      <c r="BQ242" s="39"/>
      <c r="BR242" s="360" t="str">
        <f t="shared" si="141"/>
        <v/>
      </c>
      <c r="BS242" s="360" t="str">
        <f t="shared" si="142"/>
        <v/>
      </c>
      <c r="BT242" s="39"/>
      <c r="BU242" s="360" t="e">
        <f t="shared" si="143"/>
        <v>#REF!</v>
      </c>
      <c r="BV242" s="360" t="e">
        <f t="shared" si="144"/>
        <v>#REF!</v>
      </c>
      <c r="BW242" s="39"/>
      <c r="BX242" s="181"/>
    </row>
    <row r="243" spans="1:76" s="174" customFormat="1" ht="14">
      <c r="A243" s="159">
        <v>7</v>
      </c>
      <c r="B243" s="301" t="str">
        <f t="shared" si="125"/>
        <v>USA: Lazard's LCOE Analysis–Version 10.0, 2016, Diesel reciprocating engine</v>
      </c>
      <c r="C243" s="169" t="s">
        <v>252</v>
      </c>
      <c r="D243" s="169" t="s">
        <v>241</v>
      </c>
      <c r="E243" s="169" t="s">
        <v>34</v>
      </c>
      <c r="F243" s="169"/>
      <c r="G243" s="161" t="s">
        <v>421</v>
      </c>
      <c r="H243" s="169">
        <v>2016</v>
      </c>
      <c r="I243" s="163"/>
      <c r="J243" s="170"/>
      <c r="K243" s="170" t="s">
        <v>0</v>
      </c>
      <c r="L243" s="769" t="e">
        <f>J243*#REF!</f>
        <v>#REF!</v>
      </c>
      <c r="M243" s="662" t="s">
        <v>176</v>
      </c>
      <c r="N243" s="666" t="e">
        <f>#REF!</f>
        <v>#REF!</v>
      </c>
      <c r="O243" s="665" t="s">
        <v>168</v>
      </c>
      <c r="P243" s="165"/>
      <c r="Q243" s="365"/>
      <c r="R243" s="259" t="e">
        <f t="shared" si="145"/>
        <v>#REF!</v>
      </c>
      <c r="S243" s="260" t="e">
        <f>IF(R243="","",IF(R265="Y",T243,IF(R243&gt;=R257-$AA$36*R261,IF(R243&lt;=R257+$AA$36*R261,R243,""),"")))</f>
        <v>#REF!</v>
      </c>
      <c r="T243" s="259" t="e">
        <f t="shared" si="146"/>
        <v>#REF!</v>
      </c>
      <c r="U243" s="166" t="str">
        <f t="shared" si="126"/>
        <v>TWh/TW</v>
      </c>
      <c r="V243" s="39"/>
      <c r="W243" s="39"/>
      <c r="Y243" s="202"/>
      <c r="AO243" s="181"/>
      <c r="AP243" s="39"/>
      <c r="AQ243" s="39"/>
      <c r="AR243" s="171"/>
      <c r="AS243" s="39"/>
      <c r="AT243" s="360" t="str">
        <f t="shared" si="147"/>
        <v/>
      </c>
      <c r="AU243" s="360" t="str">
        <f t="shared" si="148"/>
        <v/>
      </c>
      <c r="AV243" s="39"/>
      <c r="AW243" s="360" t="str">
        <f t="shared" si="127"/>
        <v/>
      </c>
      <c r="AX243" s="360" t="str">
        <f t="shared" si="128"/>
        <v/>
      </c>
      <c r="AY243" s="39"/>
      <c r="AZ243" s="360" t="str">
        <f t="shared" si="129"/>
        <v/>
      </c>
      <c r="BA243" s="360" t="str">
        <f t="shared" si="130"/>
        <v/>
      </c>
      <c r="BB243" s="39"/>
      <c r="BC243" s="360" t="str">
        <f t="shared" si="131"/>
        <v/>
      </c>
      <c r="BD243" s="360" t="str">
        <f t="shared" si="132"/>
        <v/>
      </c>
      <c r="BE243" s="39"/>
      <c r="BF243" s="360" t="str">
        <f t="shared" si="133"/>
        <v/>
      </c>
      <c r="BG243" s="360" t="str">
        <f t="shared" si="134"/>
        <v/>
      </c>
      <c r="BH243" s="39"/>
      <c r="BI243" s="360" t="str">
        <f t="shared" si="135"/>
        <v/>
      </c>
      <c r="BJ243" s="360" t="str">
        <f t="shared" si="136"/>
        <v/>
      </c>
      <c r="BK243" s="39"/>
      <c r="BL243" s="360" t="str">
        <f t="shared" si="137"/>
        <v/>
      </c>
      <c r="BM243" s="360" t="str">
        <f t="shared" si="138"/>
        <v/>
      </c>
      <c r="BN243" s="39"/>
      <c r="BO243" s="360" t="str">
        <f t="shared" si="139"/>
        <v/>
      </c>
      <c r="BP243" s="360" t="str">
        <f t="shared" si="140"/>
        <v/>
      </c>
      <c r="BQ243" s="39"/>
      <c r="BR243" s="360" t="str">
        <f t="shared" si="141"/>
        <v/>
      </c>
      <c r="BS243" s="360" t="str">
        <f t="shared" si="142"/>
        <v/>
      </c>
      <c r="BT243" s="39"/>
      <c r="BU243" s="360" t="e">
        <f t="shared" si="143"/>
        <v>#REF!</v>
      </c>
      <c r="BV243" s="360" t="e">
        <f t="shared" si="144"/>
        <v>#REF!</v>
      </c>
      <c r="BW243" s="39"/>
      <c r="BX243" s="181"/>
    </row>
    <row r="244" spans="1:76" s="174" customFormat="1" ht="14">
      <c r="A244" s="159">
        <v>8</v>
      </c>
      <c r="B244" s="301" t="str">
        <f t="shared" si="125"/>
        <v>World: Schmidt T. S., R.  Born, and M. Schneider (2012). Assessing the costs of photovoltaic and wind power in six developing countries. Nature Climate Change 2, 548 – 553.  doi:  10.1038 / nclimate1490. - natural gas combined cycle</v>
      </c>
      <c r="C244" s="169" t="s">
        <v>597</v>
      </c>
      <c r="D244" s="169" t="s">
        <v>385</v>
      </c>
      <c r="E244" s="169" t="s">
        <v>7</v>
      </c>
      <c r="F244" s="169"/>
      <c r="G244" s="161" t="s">
        <v>419</v>
      </c>
      <c r="H244" s="169">
        <v>2012</v>
      </c>
      <c r="I244" s="163"/>
      <c r="J244" s="170"/>
      <c r="K244" s="170" t="s">
        <v>0</v>
      </c>
      <c r="L244" s="769" t="e">
        <f>J244*#REF!</f>
        <v>#REF!</v>
      </c>
      <c r="M244" s="662" t="s">
        <v>176</v>
      </c>
      <c r="N244" s="666" t="e">
        <f>#REF!</f>
        <v>#REF!</v>
      </c>
      <c r="O244" s="665" t="s">
        <v>168</v>
      </c>
      <c r="P244" s="165"/>
      <c r="Q244" s="365"/>
      <c r="R244" s="259" t="e">
        <f t="shared" si="145"/>
        <v>#REF!</v>
      </c>
      <c r="S244" s="260" t="e">
        <f>IF(R244="","",IF(R265="Y",T244,IF(R244&gt;=R257-$AA$36*R261,IF(R244&lt;=R257+$AA$36*R261,R244,""),"")))</f>
        <v>#REF!</v>
      </c>
      <c r="T244" s="259" t="e">
        <f t="shared" si="146"/>
        <v>#REF!</v>
      </c>
      <c r="U244" s="166" t="str">
        <f t="shared" si="126"/>
        <v>TWh/TW</v>
      </c>
      <c r="V244" s="39"/>
      <c r="W244" s="39"/>
      <c r="Y244" s="202"/>
      <c r="AO244" s="181"/>
      <c r="AP244" s="39"/>
      <c r="AQ244" s="39"/>
      <c r="AR244" s="171"/>
      <c r="AS244" s="39"/>
      <c r="AT244" s="360" t="e">
        <f t="shared" si="147"/>
        <v>#REF!</v>
      </c>
      <c r="AU244" s="360" t="e">
        <f t="shared" si="148"/>
        <v>#REF!</v>
      </c>
      <c r="AV244" s="39"/>
      <c r="AW244" s="360" t="str">
        <f t="shared" si="127"/>
        <v/>
      </c>
      <c r="AX244" s="360" t="str">
        <f t="shared" si="128"/>
        <v/>
      </c>
      <c r="AY244" s="39"/>
      <c r="AZ244" s="360" t="str">
        <f t="shared" si="129"/>
        <v/>
      </c>
      <c r="BA244" s="360" t="str">
        <f t="shared" si="130"/>
        <v/>
      </c>
      <c r="BB244" s="39"/>
      <c r="BC244" s="360" t="str">
        <f t="shared" si="131"/>
        <v/>
      </c>
      <c r="BD244" s="360" t="str">
        <f t="shared" si="132"/>
        <v/>
      </c>
      <c r="BE244" s="39"/>
      <c r="BF244" s="360" t="str">
        <f t="shared" si="133"/>
        <v/>
      </c>
      <c r="BG244" s="360" t="str">
        <f t="shared" si="134"/>
        <v/>
      </c>
      <c r="BH244" s="39"/>
      <c r="BI244" s="360" t="str">
        <f t="shared" si="135"/>
        <v/>
      </c>
      <c r="BJ244" s="360" t="str">
        <f t="shared" si="136"/>
        <v/>
      </c>
      <c r="BK244" s="39"/>
      <c r="BL244" s="360" t="str">
        <f t="shared" si="137"/>
        <v/>
      </c>
      <c r="BM244" s="360" t="str">
        <f t="shared" si="138"/>
        <v/>
      </c>
      <c r="BN244" s="39"/>
      <c r="BO244" s="360" t="str">
        <f t="shared" si="139"/>
        <v/>
      </c>
      <c r="BP244" s="360" t="str">
        <f t="shared" si="140"/>
        <v/>
      </c>
      <c r="BQ244" s="39"/>
      <c r="BR244" s="360" t="str">
        <f t="shared" si="141"/>
        <v/>
      </c>
      <c r="BS244" s="360" t="str">
        <f t="shared" si="142"/>
        <v/>
      </c>
      <c r="BT244" s="39"/>
      <c r="BU244" s="360" t="str">
        <f t="shared" si="143"/>
        <v/>
      </c>
      <c r="BV244" s="360" t="str">
        <f t="shared" si="144"/>
        <v/>
      </c>
      <c r="BW244" s="39"/>
      <c r="BX244" s="181"/>
    </row>
    <row r="245" spans="1:76" s="174" customFormat="1" ht="14">
      <c r="A245" s="159">
        <v>9</v>
      </c>
      <c r="B245" s="301" t="str">
        <f t="shared" si="125"/>
        <v>World: Schmidt T. S., R. Born, and M. Schneider (2012). Assessing the costs of photovoltaic and wind power in six developing countries. Nature Climate Change 2, 548 – 553.  doi:  10.1038 / nclimate1490. - sub critical hard coal</v>
      </c>
      <c r="C245" s="169" t="s">
        <v>433</v>
      </c>
      <c r="D245" s="169" t="s">
        <v>385</v>
      </c>
      <c r="E245" s="169" t="s">
        <v>7</v>
      </c>
      <c r="F245" s="169"/>
      <c r="G245" s="161" t="s">
        <v>419</v>
      </c>
      <c r="H245" s="169">
        <v>2012</v>
      </c>
      <c r="I245" s="163"/>
      <c r="J245" s="170"/>
      <c r="K245" s="170" t="s">
        <v>0</v>
      </c>
      <c r="L245" s="769" t="e">
        <f>J245*#REF!</f>
        <v>#REF!</v>
      </c>
      <c r="M245" s="662" t="s">
        <v>176</v>
      </c>
      <c r="N245" s="666" t="e">
        <f>#REF!</f>
        <v>#REF!</v>
      </c>
      <c r="O245" s="665" t="s">
        <v>168</v>
      </c>
      <c r="P245" s="165"/>
      <c r="Q245" s="365"/>
      <c r="R245" s="259" t="e">
        <f t="shared" si="145"/>
        <v>#REF!</v>
      </c>
      <c r="S245" s="260" t="e">
        <f>IF(R245="","",IF(R265="Y",T245,IF(R245&gt;=R257-$AA$36*R261,IF(R245&lt;=R257+$AA$36*R261,R245,""),"")))</f>
        <v>#REF!</v>
      </c>
      <c r="T245" s="259" t="e">
        <f t="shared" si="146"/>
        <v>#REF!</v>
      </c>
      <c r="U245" s="166" t="str">
        <f t="shared" si="126"/>
        <v>TWh/TW</v>
      </c>
      <c r="V245" s="39"/>
      <c r="W245" s="39"/>
      <c r="Y245" s="202"/>
      <c r="AO245" s="181"/>
      <c r="AP245" s="39"/>
      <c r="AQ245" s="39"/>
      <c r="AR245" s="171"/>
      <c r="AS245" s="39"/>
      <c r="AT245" s="360" t="e">
        <f t="shared" si="147"/>
        <v>#REF!</v>
      </c>
      <c r="AU245" s="360" t="e">
        <f t="shared" si="148"/>
        <v>#REF!</v>
      </c>
      <c r="AV245" s="39"/>
      <c r="AW245" s="360" t="str">
        <f t="shared" si="127"/>
        <v/>
      </c>
      <c r="AX245" s="360" t="str">
        <f t="shared" si="128"/>
        <v/>
      </c>
      <c r="AY245" s="39"/>
      <c r="AZ245" s="360" t="str">
        <f t="shared" si="129"/>
        <v/>
      </c>
      <c r="BA245" s="360" t="str">
        <f t="shared" si="130"/>
        <v/>
      </c>
      <c r="BB245" s="39"/>
      <c r="BC245" s="360" t="str">
        <f t="shared" si="131"/>
        <v/>
      </c>
      <c r="BD245" s="360" t="str">
        <f t="shared" si="132"/>
        <v/>
      </c>
      <c r="BE245" s="39"/>
      <c r="BF245" s="360" t="str">
        <f t="shared" si="133"/>
        <v/>
      </c>
      <c r="BG245" s="360" t="str">
        <f t="shared" si="134"/>
        <v/>
      </c>
      <c r="BH245" s="39"/>
      <c r="BI245" s="360" t="str">
        <f t="shared" si="135"/>
        <v/>
      </c>
      <c r="BJ245" s="360" t="str">
        <f t="shared" si="136"/>
        <v/>
      </c>
      <c r="BK245" s="39"/>
      <c r="BL245" s="360" t="str">
        <f t="shared" si="137"/>
        <v/>
      </c>
      <c r="BM245" s="360" t="str">
        <f t="shared" si="138"/>
        <v/>
      </c>
      <c r="BN245" s="39"/>
      <c r="BO245" s="360" t="str">
        <f t="shared" si="139"/>
        <v/>
      </c>
      <c r="BP245" s="360" t="str">
        <f t="shared" si="140"/>
        <v/>
      </c>
      <c r="BQ245" s="39"/>
      <c r="BR245" s="360" t="str">
        <f t="shared" si="141"/>
        <v/>
      </c>
      <c r="BS245" s="360" t="str">
        <f t="shared" si="142"/>
        <v/>
      </c>
      <c r="BT245" s="39"/>
      <c r="BU245" s="360" t="str">
        <f t="shared" si="143"/>
        <v/>
      </c>
      <c r="BV245" s="360" t="str">
        <f t="shared" si="144"/>
        <v/>
      </c>
      <c r="BW245" s="39"/>
      <c r="BX245" s="181"/>
    </row>
    <row r="246" spans="1:76" s="174" customFormat="1" ht="14">
      <c r="A246" s="159">
        <v>10</v>
      </c>
      <c r="B246" s="301" t="str">
        <f t="shared" si="125"/>
        <v>World: Schmidt T. S., R. Born, and  M. Schneider (2012). Assessing  the  costs  of  photovoltaic and wind power in six developing countries. Nature Climate Change 2, 548 – 553.  doi:  10.1038 / nclimate1490. - light fuel oil based generation</v>
      </c>
      <c r="C246" s="169" t="s">
        <v>596</v>
      </c>
      <c r="D246" s="169" t="s">
        <v>385</v>
      </c>
      <c r="E246" s="169" t="s">
        <v>7</v>
      </c>
      <c r="F246" s="169"/>
      <c r="G246" s="161" t="s">
        <v>419</v>
      </c>
      <c r="H246" s="169">
        <v>2012</v>
      </c>
      <c r="I246" s="163"/>
      <c r="J246" s="170"/>
      <c r="K246" s="170" t="s">
        <v>0</v>
      </c>
      <c r="L246" s="769" t="e">
        <f>J246*#REF!</f>
        <v>#REF!</v>
      </c>
      <c r="M246" s="662" t="s">
        <v>176</v>
      </c>
      <c r="N246" s="666" t="e">
        <f>#REF!</f>
        <v>#REF!</v>
      </c>
      <c r="O246" s="665" t="s">
        <v>168</v>
      </c>
      <c r="P246" s="165"/>
      <c r="Q246" s="365"/>
      <c r="R246" s="259" t="e">
        <f t="shared" si="145"/>
        <v>#REF!</v>
      </c>
      <c r="S246" s="260" t="e">
        <f>IF(R246="","",IF(R265="Y",T246,IF(R246&gt;=R257-$AA$36*R261,IF(R246&lt;=R257+$AA$36*R261,R246,""),"")))</f>
        <v>#REF!</v>
      </c>
      <c r="T246" s="259" t="e">
        <f t="shared" si="146"/>
        <v>#REF!</v>
      </c>
      <c r="U246" s="166" t="str">
        <f t="shared" si="126"/>
        <v>TWh/TW</v>
      </c>
      <c r="V246" s="39"/>
      <c r="W246" s="39"/>
      <c r="Y246" s="202"/>
      <c r="AO246" s="181"/>
      <c r="AP246" s="39"/>
      <c r="AQ246" s="39"/>
      <c r="AR246" s="171"/>
      <c r="AS246" s="39"/>
      <c r="AT246" s="360" t="e">
        <f t="shared" si="147"/>
        <v>#REF!</v>
      </c>
      <c r="AU246" s="360" t="e">
        <f t="shared" si="148"/>
        <v>#REF!</v>
      </c>
      <c r="AV246" s="39"/>
      <c r="AW246" s="360" t="str">
        <f t="shared" si="127"/>
        <v/>
      </c>
      <c r="AX246" s="360" t="str">
        <f t="shared" si="128"/>
        <v/>
      </c>
      <c r="AY246" s="39"/>
      <c r="AZ246" s="360" t="str">
        <f t="shared" si="129"/>
        <v/>
      </c>
      <c r="BA246" s="360" t="str">
        <f t="shared" si="130"/>
        <v/>
      </c>
      <c r="BB246" s="39"/>
      <c r="BC246" s="360" t="str">
        <f t="shared" si="131"/>
        <v/>
      </c>
      <c r="BD246" s="360" t="str">
        <f t="shared" si="132"/>
        <v/>
      </c>
      <c r="BE246" s="39"/>
      <c r="BF246" s="360" t="str">
        <f t="shared" si="133"/>
        <v/>
      </c>
      <c r="BG246" s="360" t="str">
        <f t="shared" si="134"/>
        <v/>
      </c>
      <c r="BH246" s="39"/>
      <c r="BI246" s="360" t="str">
        <f t="shared" si="135"/>
        <v/>
      </c>
      <c r="BJ246" s="360" t="str">
        <f t="shared" si="136"/>
        <v/>
      </c>
      <c r="BK246" s="39"/>
      <c r="BL246" s="360" t="str">
        <f t="shared" si="137"/>
        <v/>
      </c>
      <c r="BM246" s="360" t="str">
        <f t="shared" si="138"/>
        <v/>
      </c>
      <c r="BN246" s="39"/>
      <c r="BO246" s="360" t="str">
        <f t="shared" si="139"/>
        <v/>
      </c>
      <c r="BP246" s="360" t="str">
        <f t="shared" si="140"/>
        <v/>
      </c>
      <c r="BQ246" s="39"/>
      <c r="BR246" s="360" t="str">
        <f t="shared" si="141"/>
        <v/>
      </c>
      <c r="BS246" s="360" t="str">
        <f t="shared" si="142"/>
        <v/>
      </c>
      <c r="BT246" s="39"/>
      <c r="BU246" s="360" t="str">
        <f t="shared" si="143"/>
        <v/>
      </c>
      <c r="BV246" s="360" t="str">
        <f t="shared" si="144"/>
        <v/>
      </c>
      <c r="BW246" s="39"/>
      <c r="BX246" s="181"/>
    </row>
    <row r="247" spans="1:76" s="174" customFormat="1" ht="14">
      <c r="A247" s="159">
        <v>11</v>
      </c>
      <c r="B247" s="301" t="str">
        <f t="shared" si="125"/>
        <v>World: Schmidt T. S., R. Born, and M. Schneider (2012). Assessing the costs of photovoltaic and wind power in six developing countries. Nature Climate Change 2, 548 – 553.  doi:  10.1038 / nclimate1490. - light fuel oil based generation</v>
      </c>
      <c r="C247" s="169" t="s">
        <v>414</v>
      </c>
      <c r="D247" s="169" t="s">
        <v>385</v>
      </c>
      <c r="E247" s="169" t="s">
        <v>7</v>
      </c>
      <c r="F247" s="169"/>
      <c r="G247" s="161" t="s">
        <v>419</v>
      </c>
      <c r="H247" s="169">
        <v>2012</v>
      </c>
      <c r="I247" s="163"/>
      <c r="J247" s="170"/>
      <c r="K247" s="170" t="s">
        <v>0</v>
      </c>
      <c r="L247" s="769" t="e">
        <f>J247*#REF!</f>
        <v>#REF!</v>
      </c>
      <c r="M247" s="662" t="s">
        <v>176</v>
      </c>
      <c r="N247" s="666" t="e">
        <f>#REF!</f>
        <v>#REF!</v>
      </c>
      <c r="O247" s="665" t="s">
        <v>168</v>
      </c>
      <c r="P247" s="165"/>
      <c r="Q247" s="365"/>
      <c r="R247" s="259" t="e">
        <f t="shared" si="145"/>
        <v>#REF!</v>
      </c>
      <c r="S247" s="260" t="e">
        <f>IF(R247="","",IF(R265="Y",T247,IF(R247&gt;=R257-$AA$36*R261,IF(R247&lt;=R257+$AA$36*R261,R247,""),"")))</f>
        <v>#REF!</v>
      </c>
      <c r="T247" s="259" t="e">
        <f t="shared" si="146"/>
        <v>#REF!</v>
      </c>
      <c r="U247" s="166" t="str">
        <f t="shared" si="126"/>
        <v>TWh/TW</v>
      </c>
      <c r="V247" s="39"/>
      <c r="W247" s="39"/>
      <c r="Y247" s="202"/>
      <c r="AO247" s="181"/>
      <c r="AP247" s="39"/>
      <c r="AQ247" s="39"/>
      <c r="AR247" s="171"/>
      <c r="AS247" s="39"/>
      <c r="AT247" s="360" t="e">
        <f t="shared" si="147"/>
        <v>#REF!</v>
      </c>
      <c r="AU247" s="360" t="e">
        <f t="shared" si="148"/>
        <v>#REF!</v>
      </c>
      <c r="AV247" s="39"/>
      <c r="AW247" s="360" t="str">
        <f t="shared" si="127"/>
        <v/>
      </c>
      <c r="AX247" s="360" t="str">
        <f t="shared" si="128"/>
        <v/>
      </c>
      <c r="AY247" s="39"/>
      <c r="AZ247" s="360" t="str">
        <f t="shared" si="129"/>
        <v/>
      </c>
      <c r="BA247" s="360" t="str">
        <f t="shared" si="130"/>
        <v/>
      </c>
      <c r="BB247" s="39"/>
      <c r="BC247" s="360" t="str">
        <f t="shared" si="131"/>
        <v/>
      </c>
      <c r="BD247" s="360" t="str">
        <f t="shared" si="132"/>
        <v/>
      </c>
      <c r="BE247" s="39"/>
      <c r="BF247" s="360" t="str">
        <f t="shared" si="133"/>
        <v/>
      </c>
      <c r="BG247" s="360" t="str">
        <f t="shared" si="134"/>
        <v/>
      </c>
      <c r="BH247" s="39"/>
      <c r="BI247" s="360" t="str">
        <f t="shared" si="135"/>
        <v/>
      </c>
      <c r="BJ247" s="360" t="str">
        <f t="shared" si="136"/>
        <v/>
      </c>
      <c r="BK247" s="39"/>
      <c r="BL247" s="360" t="str">
        <f t="shared" si="137"/>
        <v/>
      </c>
      <c r="BM247" s="360" t="str">
        <f t="shared" si="138"/>
        <v/>
      </c>
      <c r="BN247" s="39"/>
      <c r="BO247" s="360" t="str">
        <f t="shared" si="139"/>
        <v/>
      </c>
      <c r="BP247" s="360" t="str">
        <f t="shared" si="140"/>
        <v/>
      </c>
      <c r="BQ247" s="39"/>
      <c r="BR247" s="360" t="str">
        <f t="shared" si="141"/>
        <v/>
      </c>
      <c r="BS247" s="360" t="str">
        <f t="shared" si="142"/>
        <v/>
      </c>
      <c r="BT247" s="39"/>
      <c r="BU247" s="360" t="str">
        <f t="shared" si="143"/>
        <v/>
      </c>
      <c r="BV247" s="360" t="str">
        <f t="shared" si="144"/>
        <v/>
      </c>
      <c r="BW247" s="39"/>
      <c r="BX247" s="181"/>
    </row>
    <row r="248" spans="1:76" s="174" customFormat="1" ht="14">
      <c r="A248" s="159">
        <v>12</v>
      </c>
      <c r="B248" s="301" t="str">
        <f t="shared" si="125"/>
        <v xml:space="preserve">: </v>
      </c>
      <c r="C248" s="169"/>
      <c r="D248" s="169"/>
      <c r="E248" s="169"/>
      <c r="F248" s="169"/>
      <c r="G248" s="161"/>
      <c r="H248" s="169"/>
      <c r="I248" s="163"/>
      <c r="J248" s="170"/>
      <c r="K248" s="170"/>
      <c r="L248" s="771"/>
      <c r="M248" s="662" t="s">
        <v>176</v>
      </c>
      <c r="N248" s="664"/>
      <c r="O248" s="665"/>
      <c r="P248" s="165"/>
      <c r="Q248" s="365"/>
      <c r="R248" s="259" t="str">
        <f t="shared" si="145"/>
        <v/>
      </c>
      <c r="S248" s="260" t="str">
        <f>IF(R248="","",IF(R265="Y",T248,IF(R248&gt;=R257-$AA$36*R261,IF(R248&lt;=R257+$AA$36*R261,R248,""),"")))</f>
        <v/>
      </c>
      <c r="T248" s="259" t="str">
        <f t="shared" si="146"/>
        <v/>
      </c>
      <c r="U248" s="166" t="str">
        <f t="shared" si="126"/>
        <v>TWh/TW</v>
      </c>
      <c r="V248" s="39"/>
      <c r="W248" s="39"/>
      <c r="Y248" s="202"/>
      <c r="AO248" s="181"/>
      <c r="AP248" s="39"/>
      <c r="AQ248" s="39"/>
      <c r="AR248" s="171"/>
      <c r="AS248" s="39"/>
      <c r="AT248" s="360" t="str">
        <f t="shared" si="147"/>
        <v/>
      </c>
      <c r="AU248" s="360" t="str">
        <f t="shared" si="148"/>
        <v/>
      </c>
      <c r="AV248" s="39"/>
      <c r="AW248" s="360" t="str">
        <f t="shared" si="127"/>
        <v/>
      </c>
      <c r="AX248" s="360" t="str">
        <f t="shared" si="128"/>
        <v/>
      </c>
      <c r="AY248" s="39"/>
      <c r="AZ248" s="360" t="str">
        <f t="shared" si="129"/>
        <v/>
      </c>
      <c r="BA248" s="360" t="str">
        <f t="shared" si="130"/>
        <v/>
      </c>
      <c r="BB248" s="39"/>
      <c r="BC248" s="360" t="str">
        <f t="shared" si="131"/>
        <v/>
      </c>
      <c r="BD248" s="360" t="str">
        <f t="shared" si="132"/>
        <v/>
      </c>
      <c r="BE248" s="39"/>
      <c r="BF248" s="360" t="str">
        <f t="shared" si="133"/>
        <v/>
      </c>
      <c r="BG248" s="360" t="str">
        <f t="shared" si="134"/>
        <v/>
      </c>
      <c r="BH248" s="39"/>
      <c r="BI248" s="360" t="str">
        <f t="shared" si="135"/>
        <v/>
      </c>
      <c r="BJ248" s="360" t="str">
        <f t="shared" si="136"/>
        <v/>
      </c>
      <c r="BK248" s="39"/>
      <c r="BL248" s="360" t="str">
        <f t="shared" si="137"/>
        <v/>
      </c>
      <c r="BM248" s="360" t="str">
        <f t="shared" si="138"/>
        <v/>
      </c>
      <c r="BN248" s="39"/>
      <c r="BO248" s="360" t="str">
        <f t="shared" si="139"/>
        <v/>
      </c>
      <c r="BP248" s="360" t="str">
        <f t="shared" si="140"/>
        <v/>
      </c>
      <c r="BQ248" s="39"/>
      <c r="BR248" s="360" t="str">
        <f t="shared" si="141"/>
        <v/>
      </c>
      <c r="BS248" s="360" t="str">
        <f t="shared" si="142"/>
        <v/>
      </c>
      <c r="BT248" s="39"/>
      <c r="BU248" s="360" t="str">
        <f t="shared" si="143"/>
        <v/>
      </c>
      <c r="BV248" s="360" t="str">
        <f t="shared" si="144"/>
        <v/>
      </c>
      <c r="BW248" s="39"/>
      <c r="BX248" s="181"/>
    </row>
    <row r="249" spans="1:76" s="174" customFormat="1" ht="14">
      <c r="A249" s="159">
        <v>13</v>
      </c>
      <c r="B249" s="301" t="str">
        <f t="shared" si="125"/>
        <v xml:space="preserve">: </v>
      </c>
      <c r="C249" s="169"/>
      <c r="D249" s="169"/>
      <c r="E249" s="169"/>
      <c r="F249" s="169"/>
      <c r="G249" s="161"/>
      <c r="H249" s="169"/>
      <c r="I249" s="163"/>
      <c r="J249" s="170"/>
      <c r="K249" s="170"/>
      <c r="L249" s="771"/>
      <c r="M249" s="662" t="s">
        <v>176</v>
      </c>
      <c r="N249" s="664"/>
      <c r="O249" s="665"/>
      <c r="P249" s="165"/>
      <c r="Q249" s="365"/>
      <c r="R249" s="259" t="str">
        <f t="shared" si="145"/>
        <v/>
      </c>
      <c r="S249" s="260" t="str">
        <f>IF(R249="","",IF(R265="Y",T249,IF(R249&gt;=R257-$AA$36*R261,IF(R249&lt;=R257+$AA$36*R261,R249,""),"")))</f>
        <v/>
      </c>
      <c r="T249" s="259" t="str">
        <f t="shared" si="146"/>
        <v/>
      </c>
      <c r="U249" s="166" t="str">
        <f t="shared" si="126"/>
        <v>TWh/TW</v>
      </c>
      <c r="V249" s="39"/>
      <c r="W249" s="39"/>
      <c r="Y249" s="202"/>
      <c r="AO249" s="181"/>
      <c r="AP249" s="39"/>
      <c r="AQ249" s="39"/>
      <c r="AR249" s="171"/>
      <c r="AS249" s="39"/>
      <c r="AT249" s="360" t="str">
        <f t="shared" si="147"/>
        <v/>
      </c>
      <c r="AU249" s="360" t="str">
        <f t="shared" si="148"/>
        <v/>
      </c>
      <c r="AV249" s="39"/>
      <c r="AW249" s="360" t="str">
        <f t="shared" si="127"/>
        <v/>
      </c>
      <c r="AX249" s="360" t="str">
        <f t="shared" si="128"/>
        <v/>
      </c>
      <c r="AY249" s="39"/>
      <c r="AZ249" s="360" t="str">
        <f t="shared" si="129"/>
        <v/>
      </c>
      <c r="BA249" s="360" t="str">
        <f t="shared" si="130"/>
        <v/>
      </c>
      <c r="BB249" s="39"/>
      <c r="BC249" s="360" t="str">
        <f t="shared" si="131"/>
        <v/>
      </c>
      <c r="BD249" s="360" t="str">
        <f t="shared" si="132"/>
        <v/>
      </c>
      <c r="BE249" s="39"/>
      <c r="BF249" s="360" t="str">
        <f t="shared" si="133"/>
        <v/>
      </c>
      <c r="BG249" s="360" t="str">
        <f t="shared" si="134"/>
        <v/>
      </c>
      <c r="BH249" s="39"/>
      <c r="BI249" s="360" t="str">
        <f t="shared" si="135"/>
        <v/>
      </c>
      <c r="BJ249" s="360" t="str">
        <f t="shared" si="136"/>
        <v/>
      </c>
      <c r="BK249" s="39"/>
      <c r="BL249" s="360" t="str">
        <f t="shared" si="137"/>
        <v/>
      </c>
      <c r="BM249" s="360" t="str">
        <f t="shared" si="138"/>
        <v/>
      </c>
      <c r="BN249" s="39"/>
      <c r="BO249" s="360" t="str">
        <f t="shared" si="139"/>
        <v/>
      </c>
      <c r="BP249" s="360" t="str">
        <f t="shared" si="140"/>
        <v/>
      </c>
      <c r="BQ249" s="39"/>
      <c r="BR249" s="360" t="str">
        <f t="shared" si="141"/>
        <v/>
      </c>
      <c r="BS249" s="360" t="str">
        <f t="shared" si="142"/>
        <v/>
      </c>
      <c r="BT249" s="39"/>
      <c r="BU249" s="360" t="str">
        <f t="shared" si="143"/>
        <v/>
      </c>
      <c r="BV249" s="360" t="str">
        <f t="shared" si="144"/>
        <v/>
      </c>
      <c r="BW249" s="39"/>
      <c r="BX249" s="181"/>
    </row>
    <row r="250" spans="1:76" s="174" customFormat="1" ht="14">
      <c r="A250" s="159">
        <v>14</v>
      </c>
      <c r="B250" s="301" t="str">
        <f t="shared" si="125"/>
        <v xml:space="preserve">: </v>
      </c>
      <c r="C250" s="169"/>
      <c r="D250" s="169"/>
      <c r="E250" s="169"/>
      <c r="F250" s="169"/>
      <c r="G250" s="161"/>
      <c r="H250" s="169"/>
      <c r="I250" s="163"/>
      <c r="J250" s="170"/>
      <c r="K250" s="170"/>
      <c r="L250" s="771"/>
      <c r="M250" s="662" t="s">
        <v>176</v>
      </c>
      <c r="N250" s="664"/>
      <c r="O250" s="665"/>
      <c r="P250" s="165"/>
      <c r="Q250" s="365"/>
      <c r="R250" s="259" t="str">
        <f t="shared" si="145"/>
        <v/>
      </c>
      <c r="S250" s="260" t="str">
        <f>IF(R250="","",IF(R265="Y",T250,IF(R250&gt;=R257-$AA$36*R261,IF(R250&lt;=R257+$AA$36*R261,R250,""),"")))</f>
        <v/>
      </c>
      <c r="T250" s="259" t="str">
        <f t="shared" si="146"/>
        <v/>
      </c>
      <c r="U250" s="166" t="str">
        <f t="shared" si="126"/>
        <v>TWh/TW</v>
      </c>
      <c r="V250" s="39"/>
      <c r="W250" s="39"/>
      <c r="Y250" s="202"/>
      <c r="AO250" s="181"/>
      <c r="AP250" s="39"/>
      <c r="AQ250" s="39"/>
      <c r="AR250" s="171"/>
      <c r="AS250" s="39"/>
      <c r="AT250" s="360" t="str">
        <f t="shared" si="147"/>
        <v/>
      </c>
      <c r="AU250" s="360" t="str">
        <f t="shared" si="148"/>
        <v/>
      </c>
      <c r="AV250" s="39"/>
      <c r="AW250" s="360" t="str">
        <f t="shared" si="127"/>
        <v/>
      </c>
      <c r="AX250" s="360" t="str">
        <f t="shared" si="128"/>
        <v/>
      </c>
      <c r="AY250" s="39"/>
      <c r="AZ250" s="360" t="str">
        <f t="shared" si="129"/>
        <v/>
      </c>
      <c r="BA250" s="360" t="str">
        <f t="shared" si="130"/>
        <v/>
      </c>
      <c r="BB250" s="39"/>
      <c r="BC250" s="360" t="str">
        <f t="shared" si="131"/>
        <v/>
      </c>
      <c r="BD250" s="360" t="str">
        <f t="shared" si="132"/>
        <v/>
      </c>
      <c r="BE250" s="39"/>
      <c r="BF250" s="360" t="str">
        <f t="shared" si="133"/>
        <v/>
      </c>
      <c r="BG250" s="360" t="str">
        <f t="shared" si="134"/>
        <v/>
      </c>
      <c r="BH250" s="39"/>
      <c r="BI250" s="360" t="str">
        <f t="shared" si="135"/>
        <v/>
      </c>
      <c r="BJ250" s="360" t="str">
        <f t="shared" si="136"/>
        <v/>
      </c>
      <c r="BK250" s="39"/>
      <c r="BL250" s="360" t="str">
        <f t="shared" si="137"/>
        <v/>
      </c>
      <c r="BM250" s="360" t="str">
        <f t="shared" si="138"/>
        <v/>
      </c>
      <c r="BN250" s="39"/>
      <c r="BO250" s="360" t="str">
        <f t="shared" si="139"/>
        <v/>
      </c>
      <c r="BP250" s="360" t="str">
        <f t="shared" si="140"/>
        <v/>
      </c>
      <c r="BQ250" s="39"/>
      <c r="BR250" s="360" t="str">
        <f t="shared" si="141"/>
        <v/>
      </c>
      <c r="BS250" s="360" t="str">
        <f t="shared" si="142"/>
        <v/>
      </c>
      <c r="BT250" s="39"/>
      <c r="BU250" s="360" t="str">
        <f t="shared" si="143"/>
        <v/>
      </c>
      <c r="BV250" s="360" t="str">
        <f t="shared" si="144"/>
        <v/>
      </c>
      <c r="BW250" s="39"/>
      <c r="BX250" s="181"/>
    </row>
    <row r="251" spans="1:76" s="174" customFormat="1" ht="14">
      <c r="A251" s="159">
        <v>15</v>
      </c>
      <c r="B251" s="301" t="str">
        <f t="shared" si="125"/>
        <v xml:space="preserve">: </v>
      </c>
      <c r="C251" s="169"/>
      <c r="D251" s="169"/>
      <c r="E251" s="169"/>
      <c r="F251" s="169"/>
      <c r="G251" s="161"/>
      <c r="H251" s="169"/>
      <c r="I251" s="163"/>
      <c r="J251" s="170"/>
      <c r="K251" s="170"/>
      <c r="L251" s="771"/>
      <c r="M251" s="662" t="s">
        <v>176</v>
      </c>
      <c r="N251" s="664"/>
      <c r="O251" s="665"/>
      <c r="P251" s="165"/>
      <c r="Q251" s="365"/>
      <c r="R251" s="259" t="str">
        <f t="shared" si="145"/>
        <v/>
      </c>
      <c r="S251" s="260" t="str">
        <f>IF(R251="","",IF(R265="Y",T251,IF(R251&gt;=R257-$AA$36*R261,IF(R251&lt;=R257+$AA$36*R261,R251,""),"")))</f>
        <v/>
      </c>
      <c r="T251" s="259" t="str">
        <f t="shared" si="146"/>
        <v/>
      </c>
      <c r="U251" s="166" t="str">
        <f t="shared" si="126"/>
        <v>TWh/TW</v>
      </c>
      <c r="V251" s="39"/>
      <c r="W251" s="39"/>
      <c r="Y251" s="202"/>
      <c r="AO251" s="181"/>
      <c r="AP251" s="39"/>
      <c r="AQ251" s="39"/>
      <c r="AR251" s="171"/>
      <c r="AS251" s="39"/>
      <c r="AT251" s="360" t="str">
        <f t="shared" si="147"/>
        <v/>
      </c>
      <c r="AU251" s="360" t="str">
        <f t="shared" si="148"/>
        <v/>
      </c>
      <c r="AV251" s="39"/>
      <c r="AW251" s="360" t="str">
        <f t="shared" si="127"/>
        <v/>
      </c>
      <c r="AX251" s="360" t="str">
        <f t="shared" si="128"/>
        <v/>
      </c>
      <c r="AY251" s="39"/>
      <c r="AZ251" s="360" t="str">
        <f t="shared" si="129"/>
        <v/>
      </c>
      <c r="BA251" s="360" t="str">
        <f t="shared" si="130"/>
        <v/>
      </c>
      <c r="BB251" s="39"/>
      <c r="BC251" s="360" t="str">
        <f t="shared" si="131"/>
        <v/>
      </c>
      <c r="BD251" s="360" t="str">
        <f t="shared" si="132"/>
        <v/>
      </c>
      <c r="BE251" s="39"/>
      <c r="BF251" s="360" t="str">
        <f t="shared" si="133"/>
        <v/>
      </c>
      <c r="BG251" s="360" t="str">
        <f t="shared" si="134"/>
        <v/>
      </c>
      <c r="BH251" s="39"/>
      <c r="BI251" s="360" t="str">
        <f t="shared" si="135"/>
        <v/>
      </c>
      <c r="BJ251" s="360" t="str">
        <f t="shared" si="136"/>
        <v/>
      </c>
      <c r="BK251" s="39"/>
      <c r="BL251" s="360" t="str">
        <f t="shared" si="137"/>
        <v/>
      </c>
      <c r="BM251" s="360" t="str">
        <f t="shared" si="138"/>
        <v/>
      </c>
      <c r="BN251" s="39"/>
      <c r="BO251" s="360" t="str">
        <f t="shared" si="139"/>
        <v/>
      </c>
      <c r="BP251" s="360" t="str">
        <f t="shared" si="140"/>
        <v/>
      </c>
      <c r="BQ251" s="39"/>
      <c r="BR251" s="360" t="str">
        <f t="shared" si="141"/>
        <v/>
      </c>
      <c r="BS251" s="360" t="str">
        <f t="shared" si="142"/>
        <v/>
      </c>
      <c r="BT251" s="39"/>
      <c r="BU251" s="360" t="str">
        <f t="shared" si="143"/>
        <v/>
      </c>
      <c r="BV251" s="360" t="str">
        <f t="shared" si="144"/>
        <v/>
      </c>
      <c r="BW251" s="39"/>
      <c r="BX251" s="181"/>
    </row>
    <row r="252" spans="1:76" s="174" customFormat="1" ht="14">
      <c r="A252" s="159">
        <v>16</v>
      </c>
      <c r="B252" s="301" t="str">
        <f t="shared" si="125"/>
        <v xml:space="preserve">: </v>
      </c>
      <c r="C252" s="169"/>
      <c r="D252" s="169"/>
      <c r="E252" s="169"/>
      <c r="F252" s="169"/>
      <c r="G252" s="161"/>
      <c r="H252" s="169"/>
      <c r="I252" s="163"/>
      <c r="J252" s="170"/>
      <c r="K252" s="170"/>
      <c r="L252" s="771"/>
      <c r="M252" s="662" t="s">
        <v>176</v>
      </c>
      <c r="N252" s="664"/>
      <c r="O252" s="665"/>
      <c r="P252" s="165"/>
      <c r="Q252" s="365"/>
      <c r="R252" s="259" t="str">
        <f t="shared" si="145"/>
        <v/>
      </c>
      <c r="S252" s="260" t="str">
        <f>IF(R252="","",IF(R265="Y",T252,IF(R252&gt;=R257-$AA$36*R261,IF(R252&lt;=R257+$AA$36*R261,R252,""),"")))</f>
        <v/>
      </c>
      <c r="T252" s="259" t="str">
        <f t="shared" si="146"/>
        <v/>
      </c>
      <c r="U252" s="166" t="str">
        <f t="shared" si="126"/>
        <v>TWh/TW</v>
      </c>
      <c r="V252" s="39"/>
      <c r="W252" s="39"/>
      <c r="Y252" s="202"/>
      <c r="AO252" s="181"/>
      <c r="AP252" s="39"/>
      <c r="AQ252" s="39"/>
      <c r="AR252" s="171"/>
      <c r="AS252" s="39"/>
      <c r="AT252" s="360" t="str">
        <f t="shared" si="147"/>
        <v/>
      </c>
      <c r="AU252" s="360" t="str">
        <f t="shared" si="148"/>
        <v/>
      </c>
      <c r="AV252" s="39"/>
      <c r="AW252" s="360" t="str">
        <f t="shared" si="127"/>
        <v/>
      </c>
      <c r="AX252" s="360" t="str">
        <f t="shared" si="128"/>
        <v/>
      </c>
      <c r="AY252" s="39"/>
      <c r="AZ252" s="360" t="str">
        <f t="shared" si="129"/>
        <v/>
      </c>
      <c r="BA252" s="360" t="str">
        <f t="shared" si="130"/>
        <v/>
      </c>
      <c r="BB252" s="39"/>
      <c r="BC252" s="360" t="str">
        <f t="shared" si="131"/>
        <v/>
      </c>
      <c r="BD252" s="360" t="str">
        <f t="shared" si="132"/>
        <v/>
      </c>
      <c r="BE252" s="39"/>
      <c r="BF252" s="360" t="str">
        <f t="shared" si="133"/>
        <v/>
      </c>
      <c r="BG252" s="360" t="str">
        <f t="shared" si="134"/>
        <v/>
      </c>
      <c r="BH252" s="39"/>
      <c r="BI252" s="360" t="str">
        <f t="shared" si="135"/>
        <v/>
      </c>
      <c r="BJ252" s="360" t="str">
        <f t="shared" si="136"/>
        <v/>
      </c>
      <c r="BK252" s="39"/>
      <c r="BL252" s="360" t="str">
        <f t="shared" si="137"/>
        <v/>
      </c>
      <c r="BM252" s="360" t="str">
        <f t="shared" si="138"/>
        <v/>
      </c>
      <c r="BN252" s="39"/>
      <c r="BO252" s="360" t="str">
        <f t="shared" si="139"/>
        <v/>
      </c>
      <c r="BP252" s="360" t="str">
        <f t="shared" si="140"/>
        <v/>
      </c>
      <c r="BQ252" s="39"/>
      <c r="BR252" s="360" t="str">
        <f t="shared" si="141"/>
        <v/>
      </c>
      <c r="BS252" s="360" t="str">
        <f t="shared" si="142"/>
        <v/>
      </c>
      <c r="BT252" s="39"/>
      <c r="BU252" s="360" t="str">
        <f t="shared" si="143"/>
        <v/>
      </c>
      <c r="BV252" s="360" t="str">
        <f t="shared" si="144"/>
        <v/>
      </c>
      <c r="BW252" s="39"/>
      <c r="BX252" s="181"/>
    </row>
    <row r="253" spans="1:76" s="174" customFormat="1" ht="14">
      <c r="A253" s="159">
        <v>17</v>
      </c>
      <c r="B253" s="301" t="str">
        <f t="shared" si="125"/>
        <v xml:space="preserve">: </v>
      </c>
      <c r="C253" s="168"/>
      <c r="D253" s="162"/>
      <c r="E253" s="162"/>
      <c r="F253" s="169"/>
      <c r="G253" s="161"/>
      <c r="H253" s="162"/>
      <c r="I253" s="163"/>
      <c r="J253" s="170"/>
      <c r="K253" s="170"/>
      <c r="L253" s="771"/>
      <c r="M253" s="662" t="s">
        <v>176</v>
      </c>
      <c r="N253" s="664"/>
      <c r="O253" s="665"/>
      <c r="P253" s="165"/>
      <c r="Q253" s="365"/>
      <c r="R253" s="259" t="str">
        <f t="shared" si="145"/>
        <v/>
      </c>
      <c r="S253" s="260" t="str">
        <f>IF(R253="","",IF(R265="Y",T253,IF(R253&gt;=R257-$AA$36*R261,IF(R253&lt;=R257+$AA$36*R261,R253,""),"")))</f>
        <v/>
      </c>
      <c r="T253" s="259" t="str">
        <f t="shared" si="146"/>
        <v/>
      </c>
      <c r="U253" s="166" t="str">
        <f t="shared" si="126"/>
        <v>TWh/TW</v>
      </c>
      <c r="V253" s="39"/>
      <c r="W253" s="39"/>
      <c r="Y253" s="202"/>
      <c r="AO253" s="181"/>
      <c r="AP253" s="39"/>
      <c r="AQ253" s="39"/>
      <c r="AR253" s="171"/>
      <c r="AS253" s="39"/>
      <c r="AT253" s="360" t="str">
        <f t="shared" si="147"/>
        <v/>
      </c>
      <c r="AU253" s="360" t="str">
        <f t="shared" si="148"/>
        <v/>
      </c>
      <c r="AV253" s="39"/>
      <c r="AW253" s="360" t="str">
        <f t="shared" si="127"/>
        <v/>
      </c>
      <c r="AX253" s="360" t="str">
        <f t="shared" si="128"/>
        <v/>
      </c>
      <c r="AY253" s="39"/>
      <c r="AZ253" s="360" t="str">
        <f t="shared" si="129"/>
        <v/>
      </c>
      <c r="BA253" s="360" t="str">
        <f t="shared" si="130"/>
        <v/>
      </c>
      <c r="BB253" s="39"/>
      <c r="BC253" s="360" t="str">
        <f t="shared" si="131"/>
        <v/>
      </c>
      <c r="BD253" s="360" t="str">
        <f t="shared" si="132"/>
        <v/>
      </c>
      <c r="BE253" s="39"/>
      <c r="BF253" s="360" t="str">
        <f t="shared" si="133"/>
        <v/>
      </c>
      <c r="BG253" s="360" t="str">
        <f t="shared" si="134"/>
        <v/>
      </c>
      <c r="BH253" s="39"/>
      <c r="BI253" s="360" t="str">
        <f t="shared" si="135"/>
        <v/>
      </c>
      <c r="BJ253" s="360" t="str">
        <f t="shared" si="136"/>
        <v/>
      </c>
      <c r="BK253" s="39"/>
      <c r="BL253" s="360" t="str">
        <f t="shared" si="137"/>
        <v/>
      </c>
      <c r="BM253" s="360" t="str">
        <f t="shared" si="138"/>
        <v/>
      </c>
      <c r="BN253" s="39"/>
      <c r="BO253" s="360" t="str">
        <f t="shared" si="139"/>
        <v/>
      </c>
      <c r="BP253" s="360" t="str">
        <f t="shared" si="140"/>
        <v/>
      </c>
      <c r="BQ253" s="39"/>
      <c r="BR253" s="360" t="str">
        <f t="shared" si="141"/>
        <v/>
      </c>
      <c r="BS253" s="360" t="str">
        <f t="shared" si="142"/>
        <v/>
      </c>
      <c r="BT253" s="39"/>
      <c r="BU253" s="360" t="str">
        <f t="shared" si="143"/>
        <v/>
      </c>
      <c r="BV253" s="360" t="str">
        <f t="shared" si="144"/>
        <v/>
      </c>
      <c r="BW253" s="39"/>
      <c r="BX253" s="181"/>
    </row>
    <row r="254" spans="1:76" s="174" customFormat="1" ht="14">
      <c r="A254" s="159">
        <v>18</v>
      </c>
      <c r="B254" s="301" t="str">
        <f t="shared" si="125"/>
        <v xml:space="preserve">: </v>
      </c>
      <c r="C254" s="168"/>
      <c r="D254" s="162"/>
      <c r="E254" s="162"/>
      <c r="F254" s="169"/>
      <c r="G254" s="161"/>
      <c r="H254" s="162"/>
      <c r="I254" s="163"/>
      <c r="J254" s="170"/>
      <c r="K254" s="170"/>
      <c r="L254" s="771"/>
      <c r="M254" s="662" t="s">
        <v>176</v>
      </c>
      <c r="N254" s="664"/>
      <c r="O254" s="665"/>
      <c r="P254" s="165"/>
      <c r="Q254" s="365"/>
      <c r="R254" s="259" t="str">
        <f t="shared" si="145"/>
        <v/>
      </c>
      <c r="S254" s="260" t="str">
        <f>IF(R254="","",IF(R265="Y",T254,IF(R254&gt;=R257-$AA$36*R261,IF(R254&lt;=R257+$AA$36*R261,R254,""),"")))</f>
        <v/>
      </c>
      <c r="T254" s="259" t="str">
        <f t="shared" si="146"/>
        <v/>
      </c>
      <c r="U254" s="166" t="str">
        <f t="shared" si="126"/>
        <v>TWh/TW</v>
      </c>
      <c r="V254" s="39"/>
      <c r="W254" s="39"/>
      <c r="Y254" s="202"/>
      <c r="AO254" s="181"/>
      <c r="AP254" s="39"/>
      <c r="AQ254" s="39"/>
      <c r="AR254" s="171"/>
      <c r="AS254" s="39"/>
      <c r="AT254" s="360" t="str">
        <f t="shared" si="147"/>
        <v/>
      </c>
      <c r="AU254" s="360" t="str">
        <f t="shared" si="148"/>
        <v/>
      </c>
      <c r="AV254" s="39"/>
      <c r="AW254" s="360" t="str">
        <f t="shared" si="127"/>
        <v/>
      </c>
      <c r="AX254" s="360" t="str">
        <f t="shared" si="128"/>
        <v/>
      </c>
      <c r="AY254" s="39"/>
      <c r="AZ254" s="360" t="str">
        <f t="shared" si="129"/>
        <v/>
      </c>
      <c r="BA254" s="360" t="str">
        <f t="shared" si="130"/>
        <v/>
      </c>
      <c r="BB254" s="39"/>
      <c r="BC254" s="360" t="str">
        <f t="shared" si="131"/>
        <v/>
      </c>
      <c r="BD254" s="360" t="str">
        <f t="shared" si="132"/>
        <v/>
      </c>
      <c r="BE254" s="39"/>
      <c r="BF254" s="360" t="str">
        <f t="shared" si="133"/>
        <v/>
      </c>
      <c r="BG254" s="360" t="str">
        <f t="shared" si="134"/>
        <v/>
      </c>
      <c r="BH254" s="39"/>
      <c r="BI254" s="360" t="str">
        <f t="shared" si="135"/>
        <v/>
      </c>
      <c r="BJ254" s="360" t="str">
        <f t="shared" si="136"/>
        <v/>
      </c>
      <c r="BK254" s="39"/>
      <c r="BL254" s="360" t="str">
        <f t="shared" si="137"/>
        <v/>
      </c>
      <c r="BM254" s="360" t="str">
        <f t="shared" si="138"/>
        <v/>
      </c>
      <c r="BN254" s="39"/>
      <c r="BO254" s="360" t="str">
        <f t="shared" si="139"/>
        <v/>
      </c>
      <c r="BP254" s="360" t="str">
        <f t="shared" si="140"/>
        <v/>
      </c>
      <c r="BQ254" s="39"/>
      <c r="BR254" s="360" t="str">
        <f t="shared" si="141"/>
        <v/>
      </c>
      <c r="BS254" s="360" t="str">
        <f t="shared" si="142"/>
        <v/>
      </c>
      <c r="BT254" s="39"/>
      <c r="BU254" s="360" t="str">
        <f t="shared" si="143"/>
        <v/>
      </c>
      <c r="BV254" s="360" t="str">
        <f t="shared" si="144"/>
        <v/>
      </c>
      <c r="BW254" s="39"/>
      <c r="BX254" s="181"/>
    </row>
    <row r="255" spans="1:76" s="174" customFormat="1" ht="14">
      <c r="A255" s="159">
        <v>19</v>
      </c>
      <c r="B255" s="301" t="str">
        <f t="shared" si="125"/>
        <v xml:space="preserve">: </v>
      </c>
      <c r="C255" s="168"/>
      <c r="D255" s="162"/>
      <c r="E255" s="162"/>
      <c r="F255" s="169"/>
      <c r="G255" s="161"/>
      <c r="H255" s="162"/>
      <c r="I255" s="163"/>
      <c r="J255" s="170"/>
      <c r="K255" s="170"/>
      <c r="L255" s="771"/>
      <c r="M255" s="662" t="s">
        <v>176</v>
      </c>
      <c r="N255" s="664"/>
      <c r="O255" s="665"/>
      <c r="P255" s="165"/>
      <c r="Q255" s="365"/>
      <c r="R255" s="259" t="str">
        <f t="shared" si="145"/>
        <v/>
      </c>
      <c r="S255" s="260" t="str">
        <f>IF(R255="","",IF(R265="Y",T255,IF(R255&gt;=R257-$AA$36*R261,IF(R255&lt;=R257+$AA$36*R261,R255,""),"")))</f>
        <v/>
      </c>
      <c r="T255" s="259" t="str">
        <f t="shared" si="146"/>
        <v/>
      </c>
      <c r="U255" s="166" t="str">
        <f t="shared" si="126"/>
        <v>TWh/TW</v>
      </c>
      <c r="V255" s="39"/>
      <c r="W255" s="39"/>
      <c r="Y255" s="202"/>
      <c r="AO255" s="181"/>
      <c r="AP255" s="39"/>
      <c r="AQ255" s="39"/>
      <c r="AR255" s="171"/>
      <c r="AS255" s="39"/>
      <c r="AT255" s="360" t="str">
        <f t="shared" si="147"/>
        <v/>
      </c>
      <c r="AU255" s="360" t="str">
        <f t="shared" si="148"/>
        <v/>
      </c>
      <c r="AV255" s="39"/>
      <c r="AW255" s="360" t="str">
        <f t="shared" si="127"/>
        <v/>
      </c>
      <c r="AX255" s="360" t="str">
        <f t="shared" si="128"/>
        <v/>
      </c>
      <c r="AY255" s="39"/>
      <c r="AZ255" s="360" t="str">
        <f t="shared" si="129"/>
        <v/>
      </c>
      <c r="BA255" s="360" t="str">
        <f t="shared" si="130"/>
        <v/>
      </c>
      <c r="BB255" s="39"/>
      <c r="BC255" s="360" t="str">
        <f t="shared" si="131"/>
        <v/>
      </c>
      <c r="BD255" s="360" t="str">
        <f t="shared" si="132"/>
        <v/>
      </c>
      <c r="BE255" s="39"/>
      <c r="BF255" s="360" t="str">
        <f t="shared" si="133"/>
        <v/>
      </c>
      <c r="BG255" s="360" t="str">
        <f t="shared" si="134"/>
        <v/>
      </c>
      <c r="BH255" s="39"/>
      <c r="BI255" s="360" t="str">
        <f t="shared" si="135"/>
        <v/>
      </c>
      <c r="BJ255" s="360" t="str">
        <f t="shared" si="136"/>
        <v/>
      </c>
      <c r="BK255" s="39"/>
      <c r="BL255" s="360" t="str">
        <f t="shared" si="137"/>
        <v/>
      </c>
      <c r="BM255" s="360" t="str">
        <f t="shared" si="138"/>
        <v/>
      </c>
      <c r="BN255" s="39"/>
      <c r="BO255" s="360" t="str">
        <f t="shared" si="139"/>
        <v/>
      </c>
      <c r="BP255" s="360" t="str">
        <f t="shared" si="140"/>
        <v/>
      </c>
      <c r="BQ255" s="39"/>
      <c r="BR255" s="360" t="str">
        <f t="shared" si="141"/>
        <v/>
      </c>
      <c r="BS255" s="360" t="str">
        <f t="shared" si="142"/>
        <v/>
      </c>
      <c r="BT255" s="39"/>
      <c r="BU255" s="360" t="str">
        <f t="shared" si="143"/>
        <v/>
      </c>
      <c r="BV255" s="360" t="str">
        <f t="shared" si="144"/>
        <v/>
      </c>
      <c r="BW255" s="39"/>
      <c r="BX255" s="181"/>
    </row>
    <row r="256" spans="1:76" s="174" customFormat="1" ht="14">
      <c r="A256" s="159">
        <v>20</v>
      </c>
      <c r="B256" s="301" t="str">
        <f t="shared" si="125"/>
        <v xml:space="preserve">: </v>
      </c>
      <c r="C256" s="168"/>
      <c r="D256" s="162"/>
      <c r="E256" s="162"/>
      <c r="F256" s="169"/>
      <c r="G256" s="161"/>
      <c r="H256" s="162"/>
      <c r="I256" s="163"/>
      <c r="J256" s="170"/>
      <c r="K256" s="170"/>
      <c r="L256" s="771"/>
      <c r="M256" s="662" t="s">
        <v>176</v>
      </c>
      <c r="N256" s="664"/>
      <c r="O256" s="665"/>
      <c r="P256" s="165"/>
      <c r="Q256" s="365"/>
      <c r="R256" s="259" t="str">
        <f t="shared" si="145"/>
        <v/>
      </c>
      <c r="S256" s="260" t="str">
        <f>IF(R256="","",IF(R265="Y",T256,IF(R256&gt;=R257-$AA$36*R261,IF(R256&lt;=R257+$AA$36*R261,R256,""),"")))</f>
        <v/>
      </c>
      <c r="T256" s="259" t="str">
        <f t="shared" si="146"/>
        <v/>
      </c>
      <c r="U256" s="166" t="str">
        <f t="shared" si="126"/>
        <v>TWh/TW</v>
      </c>
      <c r="V256" s="39"/>
      <c r="W256" s="39"/>
      <c r="Y256" s="202"/>
      <c r="AO256" s="181"/>
      <c r="AP256" s="39"/>
      <c r="AQ256" s="39"/>
      <c r="AR256" s="171"/>
      <c r="AS256" s="39"/>
      <c r="AT256" s="360" t="str">
        <f t="shared" si="147"/>
        <v/>
      </c>
      <c r="AU256" s="360" t="str">
        <f t="shared" si="148"/>
        <v/>
      </c>
      <c r="AV256" s="39"/>
      <c r="AW256" s="360" t="str">
        <f t="shared" si="127"/>
        <v/>
      </c>
      <c r="AX256" s="360" t="str">
        <f t="shared" si="128"/>
        <v/>
      </c>
      <c r="AY256" s="39"/>
      <c r="AZ256" s="360" t="str">
        <f t="shared" si="129"/>
        <v/>
      </c>
      <c r="BA256" s="360" t="str">
        <f t="shared" si="130"/>
        <v/>
      </c>
      <c r="BB256" s="39"/>
      <c r="BC256" s="360" t="str">
        <f t="shared" si="131"/>
        <v/>
      </c>
      <c r="BD256" s="360" t="str">
        <f t="shared" si="132"/>
        <v/>
      </c>
      <c r="BE256" s="39"/>
      <c r="BF256" s="360" t="str">
        <f t="shared" si="133"/>
        <v/>
      </c>
      <c r="BG256" s="360" t="str">
        <f t="shared" si="134"/>
        <v/>
      </c>
      <c r="BH256" s="39"/>
      <c r="BI256" s="360" t="str">
        <f t="shared" si="135"/>
        <v/>
      </c>
      <c r="BJ256" s="360" t="str">
        <f t="shared" si="136"/>
        <v/>
      </c>
      <c r="BK256" s="39"/>
      <c r="BL256" s="360" t="str">
        <f t="shared" si="137"/>
        <v/>
      </c>
      <c r="BM256" s="360" t="str">
        <f t="shared" si="138"/>
        <v/>
      </c>
      <c r="BN256" s="39"/>
      <c r="BO256" s="360" t="str">
        <f t="shared" si="139"/>
        <v/>
      </c>
      <c r="BP256" s="360" t="str">
        <f t="shared" si="140"/>
        <v/>
      </c>
      <c r="BQ256" s="39"/>
      <c r="BR256" s="360" t="str">
        <f t="shared" si="141"/>
        <v/>
      </c>
      <c r="BS256" s="360" t="str">
        <f t="shared" si="142"/>
        <v/>
      </c>
      <c r="BT256" s="39"/>
      <c r="BU256" s="360" t="str">
        <f t="shared" si="143"/>
        <v/>
      </c>
      <c r="BV256" s="360" t="str">
        <f t="shared" si="144"/>
        <v/>
      </c>
      <c r="BW256" s="39"/>
      <c r="BX256" s="181"/>
    </row>
    <row r="257" spans="1:76" s="174" customFormat="1" ht="14">
      <c r="A257" s="172"/>
      <c r="B257" s="302" t="s">
        <v>159</v>
      </c>
      <c r="C257" s="173"/>
      <c r="D257" s="173"/>
      <c r="E257" s="173"/>
      <c r="F257" s="173"/>
      <c r="H257" s="39"/>
      <c r="I257" s="175"/>
      <c r="L257" s="762" t="s">
        <v>99</v>
      </c>
      <c r="O257" s="165"/>
      <c r="P257" s="165"/>
      <c r="Q257" s="175" t="s">
        <v>31</v>
      </c>
      <c r="R257" s="261">
        <v>157399.46050633641</v>
      </c>
      <c r="S257" s="261">
        <v>178021.67440092619</v>
      </c>
      <c r="T257" s="262">
        <v>178021.67440092619</v>
      </c>
      <c r="U257" s="39"/>
      <c r="V257" s="39"/>
      <c r="W257" s="39"/>
      <c r="Y257" s="202"/>
      <c r="AO257" s="181"/>
      <c r="AP257" s="39"/>
      <c r="AQ257" s="39"/>
      <c r="AR257" s="39"/>
      <c r="AS257" s="175" t="s">
        <v>31</v>
      </c>
      <c r="AT257" s="178" t="e">
        <f>AVERAGE(AT237:AT256)</f>
        <v>#REF!</v>
      </c>
      <c r="AU257" s="178" t="e">
        <f>SUM(AU237:AU256)/COUNTIF(AU237:AU256,"&gt;0")</f>
        <v>#REF!</v>
      </c>
      <c r="AV257" s="175"/>
      <c r="AW257" s="178" t="e">
        <f>AVERAGE(AW237:AW256)</f>
        <v>#DIV/0!</v>
      </c>
      <c r="AX257" s="178" t="e">
        <f>SUM(AX237:AX256)/COUNTIF(AX237:AX256,"&gt;0")</f>
        <v>#DIV/0!</v>
      </c>
      <c r="AY257" s="39"/>
      <c r="AZ257" s="178" t="e">
        <f>AVERAGE(AZ237:AZ256)</f>
        <v>#DIV/0!</v>
      </c>
      <c r="BA257" s="178" t="e">
        <f>SUM(BA237:BA256)/COUNTIF(BA237:BA256,"&gt;0")</f>
        <v>#DIV/0!</v>
      </c>
      <c r="BB257" s="39"/>
      <c r="BC257" s="178" t="e">
        <f>AVERAGE(BC237:BC256)</f>
        <v>#DIV/0!</v>
      </c>
      <c r="BD257" s="178" t="e">
        <f>SUM(BD237:BD256)/COUNTIF(BD237:BD256,"&gt;0")</f>
        <v>#DIV/0!</v>
      </c>
      <c r="BE257" s="39"/>
      <c r="BF257" s="178" t="e">
        <f>AVERAGE(BF237:BF256)</f>
        <v>#DIV/0!</v>
      </c>
      <c r="BG257" s="178" t="e">
        <f>SUM(BG237:BG256)/COUNTIF(BG237:BG256,"&gt;0")</f>
        <v>#DIV/0!</v>
      </c>
      <c r="BH257" s="39"/>
      <c r="BI257" s="178" t="e">
        <f>AVERAGE(BI237:BI256)</f>
        <v>#DIV/0!</v>
      </c>
      <c r="BJ257" s="178" t="e">
        <f>SUM(BJ237:BJ256)/COUNTIF(BJ237:BJ256,"&gt;0")</f>
        <v>#DIV/0!</v>
      </c>
      <c r="BK257" s="175"/>
      <c r="BL257" s="178" t="e">
        <f>AVERAGE(BL237:BL256)</f>
        <v>#DIV/0!</v>
      </c>
      <c r="BM257" s="178" t="e">
        <f>SUM(BM237:BM256)/COUNTIF(BM237:BM256,"&gt;0")</f>
        <v>#DIV/0!</v>
      </c>
      <c r="BN257" s="39"/>
      <c r="BO257" s="178" t="e">
        <f>AVERAGE(BO237:BO256)</f>
        <v>#DIV/0!</v>
      </c>
      <c r="BP257" s="178" t="e">
        <f>SUM(BP237:BP256)/COUNTIF(BP237:BP256,"&gt;0")</f>
        <v>#DIV/0!</v>
      </c>
      <c r="BQ257" s="39"/>
      <c r="BR257" s="178" t="e">
        <f>AVERAGE(BR237:BR256)</f>
        <v>#DIV/0!</v>
      </c>
      <c r="BS257" s="178" t="e">
        <f>SUM(BS237:BS256)/COUNTIF(BS237:BS256,"&gt;0")</f>
        <v>#DIV/0!</v>
      </c>
      <c r="BT257" s="39"/>
      <c r="BU257" s="178" t="e">
        <f>AVERAGE(BU237:BU256)</f>
        <v>#REF!</v>
      </c>
      <c r="BV257" s="178" t="e">
        <f>SUM(BV237:BV256)/COUNTIF(BV237:BV256,"&gt;0")</f>
        <v>#REF!</v>
      </c>
      <c r="BW257" s="39"/>
      <c r="BX257" s="181"/>
    </row>
    <row r="258" spans="1:76" s="174" customFormat="1" ht="15">
      <c r="A258" s="172"/>
      <c r="B258" s="302" t="s">
        <v>160</v>
      </c>
      <c r="C258" s="179"/>
      <c r="D258" s="172"/>
      <c r="E258" s="172"/>
      <c r="F258" s="172"/>
      <c r="H258" s="39"/>
      <c r="I258" s="176"/>
      <c r="L258" s="762"/>
      <c r="O258" s="165"/>
      <c r="P258" s="165"/>
      <c r="Q258" s="366" t="s">
        <v>33</v>
      </c>
      <c r="R258" s="367">
        <v>202483.02293780562</v>
      </c>
      <c r="S258" s="367">
        <v>225212.45754697069</v>
      </c>
      <c r="T258" s="367">
        <v>225212.45754697069</v>
      </c>
      <c r="U258" s="368">
        <v>1</v>
      </c>
      <c r="V258" s="50" t="s">
        <v>142</v>
      </c>
      <c r="W258" s="39"/>
      <c r="X258" t="s">
        <v>273</v>
      </c>
      <c r="Y258" s="202"/>
      <c r="AO258" s="181"/>
      <c r="AP258" s="39"/>
      <c r="AQ258" s="39"/>
      <c r="AR258" s="39"/>
      <c r="AS258" s="176" t="s">
        <v>33</v>
      </c>
      <c r="AT258" s="180" t="e">
        <f>AT257+(AT263*AT260)</f>
        <v>#REF!</v>
      </c>
      <c r="AU258" s="180" t="e">
        <f>AU257+(AU263*AT260)</f>
        <v>#REF!</v>
      </c>
      <c r="AV258" s="176"/>
      <c r="AW258" s="180" t="e">
        <f>AW257+(AW263*AW260)</f>
        <v>#DIV/0!</v>
      </c>
      <c r="AX258" s="180" t="e">
        <f>AX257+(AX263*AW260)</f>
        <v>#DIV/0!</v>
      </c>
      <c r="AY258" s="39"/>
      <c r="AZ258" s="180" t="e">
        <f>AZ257+(AZ263*AZ260)</f>
        <v>#DIV/0!</v>
      </c>
      <c r="BA258" s="180" t="e">
        <f>BA257+(BA263*AZ260)</f>
        <v>#DIV/0!</v>
      </c>
      <c r="BB258" s="39"/>
      <c r="BC258" s="180" t="e">
        <f>BC257+(BC263*BC260)</f>
        <v>#DIV/0!</v>
      </c>
      <c r="BD258" s="180" t="e">
        <f>BD257+(BD263*BC260)</f>
        <v>#DIV/0!</v>
      </c>
      <c r="BE258" s="39"/>
      <c r="BF258" s="180" t="e">
        <f>BF257+(BF263*BF260)</f>
        <v>#DIV/0!</v>
      </c>
      <c r="BG258" s="180" t="e">
        <f>BG257+(BG263*BF260)</f>
        <v>#DIV/0!</v>
      </c>
      <c r="BH258" s="39"/>
      <c r="BI258" s="180" t="e">
        <f>BI257+(BI263*BI260)</f>
        <v>#DIV/0!</v>
      </c>
      <c r="BJ258" s="180" t="e">
        <f>BJ257+(BJ263*BI260)</f>
        <v>#DIV/0!</v>
      </c>
      <c r="BK258" s="176"/>
      <c r="BL258" s="180" t="e">
        <f>BL257+(BL263*BL260)</f>
        <v>#DIV/0!</v>
      </c>
      <c r="BM258" s="180" t="e">
        <f>BM257+(BM263*BL260)</f>
        <v>#DIV/0!</v>
      </c>
      <c r="BN258" s="39"/>
      <c r="BO258" s="180" t="e">
        <f>BO257+(BO263*BO260)</f>
        <v>#DIV/0!</v>
      </c>
      <c r="BP258" s="180" t="e">
        <f>BP257+(BP263*BO260)</f>
        <v>#DIV/0!</v>
      </c>
      <c r="BQ258" s="39"/>
      <c r="BR258" s="180" t="e">
        <f>BR257+(BR263*BR260)</f>
        <v>#DIV/0!</v>
      </c>
      <c r="BS258" s="180" t="e">
        <f>BS257+(BS263*BR260)</f>
        <v>#DIV/0!</v>
      </c>
      <c r="BT258" s="39"/>
      <c r="BU258" s="180" t="e">
        <f>BU257+(BU263*BU260)</f>
        <v>#REF!</v>
      </c>
      <c r="BV258" s="180" t="e">
        <f>BV257+(BV263*BU260)</f>
        <v>#REF!</v>
      </c>
      <c r="BW258" s="39"/>
      <c r="BX258" s="181"/>
    </row>
    <row r="259" spans="1:76" s="174" customFormat="1" ht="14.25" customHeight="1">
      <c r="A259" s="172"/>
      <c r="B259" s="302" t="s">
        <v>161</v>
      </c>
      <c r="C259" s="173" t="s">
        <v>112</v>
      </c>
      <c r="D259" s="877" t="s">
        <v>253</v>
      </c>
      <c r="E259" s="878"/>
      <c r="F259" s="878"/>
      <c r="G259" s="878"/>
      <c r="H259" s="878"/>
      <c r="I259" s="878"/>
      <c r="J259" s="879"/>
      <c r="K259" s="39"/>
      <c r="L259" s="759"/>
      <c r="Q259" s="366" t="s">
        <v>32</v>
      </c>
      <c r="R259" s="367">
        <v>112315.8980748672</v>
      </c>
      <c r="S259" s="367">
        <v>130830.89125488169</v>
      </c>
      <c r="T259" s="367">
        <v>130830.89125488169</v>
      </c>
      <c r="U259" s="368">
        <v>1</v>
      </c>
      <c r="V259" s="50" t="s">
        <v>143</v>
      </c>
      <c r="W259" s="39"/>
      <c r="X259" s="369" t="s">
        <v>36</v>
      </c>
      <c r="Y259" s="202"/>
      <c r="AO259" s="181"/>
      <c r="AP259" s="39"/>
      <c r="AQ259" s="39"/>
      <c r="AR259" s="39"/>
      <c r="AS259" s="176" t="s">
        <v>32</v>
      </c>
      <c r="AT259" s="180" t="e">
        <f>AT257-(AT263*AT261)</f>
        <v>#REF!</v>
      </c>
      <c r="AU259" s="180" t="e">
        <f>AU257-(AU263*AT261)</f>
        <v>#REF!</v>
      </c>
      <c r="AV259" s="176"/>
      <c r="AW259" s="180" t="e">
        <f>AW257-(AW263*AW261)</f>
        <v>#DIV/0!</v>
      </c>
      <c r="AX259" s="180" t="e">
        <f>AX257-(AX263*AW261)</f>
        <v>#DIV/0!</v>
      </c>
      <c r="AY259" s="39"/>
      <c r="AZ259" s="180" t="e">
        <f>AZ257-(AZ263*AZ261)</f>
        <v>#DIV/0!</v>
      </c>
      <c r="BA259" s="180" t="e">
        <f>BA257-(BA263*AZ261)</f>
        <v>#DIV/0!</v>
      </c>
      <c r="BB259" s="39"/>
      <c r="BC259" s="180" t="e">
        <f>BC257-(BC263*BC261)</f>
        <v>#DIV/0!</v>
      </c>
      <c r="BD259" s="180" t="e">
        <f>BD257-(BD263*BC261)</f>
        <v>#DIV/0!</v>
      </c>
      <c r="BE259" s="39"/>
      <c r="BF259" s="180" t="e">
        <f>BF257-(BF263*BF261)</f>
        <v>#DIV/0!</v>
      </c>
      <c r="BG259" s="180" t="e">
        <f>BG257-(BG263*BF261)</f>
        <v>#DIV/0!</v>
      </c>
      <c r="BH259" s="39"/>
      <c r="BI259" s="180" t="e">
        <f>BI257-(BI263*BI261)</f>
        <v>#DIV/0!</v>
      </c>
      <c r="BJ259" s="180" t="e">
        <f>BJ257-(BJ263*BI261)</f>
        <v>#DIV/0!</v>
      </c>
      <c r="BK259" s="176"/>
      <c r="BL259" s="180" t="e">
        <f>BL257-(BL263*BL261)</f>
        <v>#DIV/0!</v>
      </c>
      <c r="BM259" s="180" t="e">
        <f>BM257-(BM263*BL261)</f>
        <v>#DIV/0!</v>
      </c>
      <c r="BN259" s="39"/>
      <c r="BO259" s="180" t="e">
        <f>BO257-(BO263*BO261)</f>
        <v>#DIV/0!</v>
      </c>
      <c r="BP259" s="180" t="e">
        <f>BP257-(BP263*BO261)</f>
        <v>#DIV/0!</v>
      </c>
      <c r="BQ259" s="39"/>
      <c r="BR259" s="180" t="e">
        <f>BR257-(BR263*BR261)</f>
        <v>#DIV/0!</v>
      </c>
      <c r="BS259" s="180" t="e">
        <f>BS257-(BS263*BR261)</f>
        <v>#DIV/0!</v>
      </c>
      <c r="BT259" s="39"/>
      <c r="BU259" s="180" t="e">
        <f>BU257-(BU263*BU261)</f>
        <v>#REF!</v>
      </c>
      <c r="BV259" s="180" t="e">
        <f>BV257-(BV263*BU261)</f>
        <v>#REF!</v>
      </c>
      <c r="BW259" s="39"/>
      <c r="BX259" s="181"/>
    </row>
    <row r="260" spans="1:76" s="174" customFormat="1" ht="14">
      <c r="A260" s="172"/>
      <c r="B260" s="303"/>
      <c r="C260" s="179"/>
      <c r="D260" s="880"/>
      <c r="E260" s="881"/>
      <c r="F260" s="881"/>
      <c r="G260" s="881"/>
      <c r="H260" s="881"/>
      <c r="I260" s="881"/>
      <c r="J260" s="882"/>
      <c r="L260" s="762"/>
      <c r="Q260" s="176" t="s">
        <v>10</v>
      </c>
      <c r="R260" s="263" t="s">
        <v>38</v>
      </c>
      <c r="S260" s="263" t="s">
        <v>38</v>
      </c>
      <c r="T260" s="263" t="s">
        <v>38</v>
      </c>
      <c r="Y260" s="98"/>
      <c r="AO260" s="181"/>
      <c r="AR260" s="923" t="s">
        <v>132</v>
      </c>
      <c r="AS260" s="924"/>
      <c r="AT260" s="177">
        <v>1</v>
      </c>
      <c r="AV260" s="287"/>
      <c r="AW260" s="177">
        <v>1</v>
      </c>
      <c r="AZ260" s="177">
        <v>1</v>
      </c>
      <c r="BC260" s="177">
        <v>1</v>
      </c>
      <c r="BF260" s="177">
        <v>1</v>
      </c>
      <c r="BI260" s="177">
        <v>1</v>
      </c>
      <c r="BK260" s="176"/>
      <c r="BL260" s="177">
        <v>1</v>
      </c>
      <c r="BO260" s="177">
        <v>1</v>
      </c>
      <c r="BR260" s="177">
        <v>1</v>
      </c>
      <c r="BU260" s="177">
        <v>1</v>
      </c>
      <c r="BX260" s="181"/>
    </row>
    <row r="261" spans="1:76" s="174" customFormat="1" ht="14">
      <c r="A261" s="182" t="str">
        <f ca="1">HYPERLINK("#"&amp;"'"&amp;A$1&amp;"'!a1","Back to top")</f>
        <v>Back to top</v>
      </c>
      <c r="B261" s="304"/>
      <c r="C261" s="179"/>
      <c r="D261" s="880"/>
      <c r="E261" s="881"/>
      <c r="F261" s="881"/>
      <c r="G261" s="881"/>
      <c r="H261" s="881"/>
      <c r="I261" s="881"/>
      <c r="J261" s="882"/>
      <c r="L261" s="762"/>
      <c r="M261" s="50"/>
      <c r="N261" s="50"/>
      <c r="Q261" s="176" t="s">
        <v>11</v>
      </c>
      <c r="R261" s="263">
        <v>45083.562431469218</v>
      </c>
      <c r="S261" s="263">
        <v>47190.783146044509</v>
      </c>
      <c r="T261" s="263">
        <v>47190.783146044509</v>
      </c>
      <c r="Y261" s="98"/>
      <c r="AO261" s="181"/>
      <c r="AR261" s="923"/>
      <c r="AS261" s="924"/>
      <c r="AT261" s="177">
        <v>1</v>
      </c>
      <c r="AV261" s="287"/>
      <c r="AW261" s="177">
        <v>1</v>
      </c>
      <c r="AZ261" s="177">
        <v>1</v>
      </c>
      <c r="BC261" s="177">
        <v>1</v>
      </c>
      <c r="BF261" s="177">
        <v>1</v>
      </c>
      <c r="BI261" s="177">
        <v>1</v>
      </c>
      <c r="BK261" s="176"/>
      <c r="BL261" s="177">
        <v>1</v>
      </c>
      <c r="BO261" s="177">
        <v>1</v>
      </c>
      <c r="BR261" s="177">
        <v>1</v>
      </c>
      <c r="BU261" s="177">
        <v>1</v>
      </c>
      <c r="BX261" s="181"/>
    </row>
    <row r="262" spans="1:76" s="174" customFormat="1" ht="14">
      <c r="A262" s="172"/>
      <c r="B262" s="303"/>
      <c r="C262" s="179"/>
      <c r="D262" s="880"/>
      <c r="E262" s="881"/>
      <c r="F262" s="881"/>
      <c r="G262" s="881"/>
      <c r="H262" s="881"/>
      <c r="I262" s="881"/>
      <c r="J262" s="882"/>
      <c r="L262" s="762"/>
      <c r="Q262" s="183" t="s">
        <v>98</v>
      </c>
      <c r="R262" s="264">
        <v>11</v>
      </c>
      <c r="S262" s="264">
        <v>11</v>
      </c>
      <c r="T262" s="265"/>
      <c r="U262" s="184" t="s">
        <v>55</v>
      </c>
      <c r="Y262" s="98"/>
      <c r="AO262" s="181"/>
      <c r="AS262" s="176" t="s">
        <v>10</v>
      </c>
      <c r="AT262" s="180" t="e">
        <f>IF((0.67*AT263)&gt;AT257,"no","yes")</f>
        <v>#REF!</v>
      </c>
      <c r="AU262" s="180" t="e">
        <f>IF((0.67*AU263)&gt;AU257,"no","yes")</f>
        <v>#REF!</v>
      </c>
      <c r="AV262" s="176"/>
      <c r="AW262" s="180" t="e">
        <f>IF((0.67*AW263)&gt;AW257,"no","yes")</f>
        <v>#DIV/0!</v>
      </c>
      <c r="AX262" s="180" t="e">
        <f>IF((0.67*AX263)&gt;AX257,"no","yes")</f>
        <v>#DIV/0!</v>
      </c>
      <c r="AZ262" s="180" t="e">
        <f>IF((0.67*AZ263)&gt;AZ257,"no","yes")</f>
        <v>#DIV/0!</v>
      </c>
      <c r="BA262" s="180" t="e">
        <f>IF((0.67*BA263)&gt;BA257,"no","yes")</f>
        <v>#DIV/0!</v>
      </c>
      <c r="BC262" s="180" t="e">
        <f>IF((0.67*BC263)&gt;BC257,"no","yes")</f>
        <v>#DIV/0!</v>
      </c>
      <c r="BD262" s="180" t="e">
        <f>IF((0.67*BD263)&gt;BD257,"no","yes")</f>
        <v>#DIV/0!</v>
      </c>
      <c r="BF262" s="180" t="e">
        <f>IF((0.67*BF263)&gt;BF257,"no","yes")</f>
        <v>#DIV/0!</v>
      </c>
      <c r="BG262" s="180" t="e">
        <f>IF((0.67*BG263)&gt;BG257,"no","yes")</f>
        <v>#DIV/0!</v>
      </c>
      <c r="BI262" s="180" t="e">
        <f>IF((0.67*BI263)&gt;BI257,"no","yes")</f>
        <v>#DIV/0!</v>
      </c>
      <c r="BJ262" s="180" t="e">
        <f>IF((0.67*BJ263)&gt;BJ257,"no","yes")</f>
        <v>#DIV/0!</v>
      </c>
      <c r="BK262" s="183"/>
      <c r="BL262" s="180" t="e">
        <f>IF((0.67*BL263)&gt;BL257,"no","yes")</f>
        <v>#DIV/0!</v>
      </c>
      <c r="BM262" s="180" t="e">
        <f>IF((0.67*BM263)&gt;BM257,"no","yes")</f>
        <v>#DIV/0!</v>
      </c>
      <c r="BO262" s="180" t="e">
        <f>IF((0.67*BO263)&gt;BO257,"no","yes")</f>
        <v>#DIV/0!</v>
      </c>
      <c r="BP262" s="180" t="e">
        <f>IF((0.67*BP263)&gt;BP257,"no","yes")</f>
        <v>#DIV/0!</v>
      </c>
      <c r="BR262" s="180" t="e">
        <f>IF((0.67*BR263)&gt;BR257,"no","yes")</f>
        <v>#DIV/0!</v>
      </c>
      <c r="BS262" s="180" t="e">
        <f>IF((0.67*BS263)&gt;BS257,"no","yes")</f>
        <v>#DIV/0!</v>
      </c>
      <c r="BU262" s="180" t="e">
        <f>IF((0.67*BU263)&gt;BU257,"no","yes")</f>
        <v>#REF!</v>
      </c>
      <c r="BV262" s="180" t="e">
        <f>IF((0.67*BV263)&gt;BV257,"no","yes")</f>
        <v>#REF!</v>
      </c>
      <c r="BX262" s="181"/>
    </row>
    <row r="263" spans="1:76" s="174" customFormat="1" ht="14">
      <c r="A263" s="172"/>
      <c r="B263" s="303"/>
      <c r="C263" s="159"/>
      <c r="D263" s="880"/>
      <c r="E263" s="881"/>
      <c r="F263" s="881"/>
      <c r="G263" s="881"/>
      <c r="H263" s="881"/>
      <c r="I263" s="881"/>
      <c r="J263" s="882"/>
      <c r="L263" s="762"/>
      <c r="S263" s="165"/>
      <c r="T263" s="165"/>
      <c r="U263" s="185"/>
      <c r="V263" s="186"/>
      <c r="W263" s="187"/>
      <c r="Y263" s="98"/>
      <c r="AO263" s="181"/>
      <c r="AS263" s="176" t="s">
        <v>11</v>
      </c>
      <c r="AT263" s="180" t="e">
        <f>_xlfn.STDEV.P(AT237:AT256)</f>
        <v>#REF!</v>
      </c>
      <c r="AU263" s="180" t="e">
        <f>_xlfn.STDEV.P(AU237:AU256)</f>
        <v>#REF!</v>
      </c>
      <c r="AV263" s="176"/>
      <c r="AW263" s="180" t="e">
        <f>_xlfn.STDEV.P(AW237:AW256)</f>
        <v>#DIV/0!</v>
      </c>
      <c r="AX263" s="180" t="e">
        <f>_xlfn.STDEV.P(AX237:AX256)</f>
        <v>#DIV/0!</v>
      </c>
      <c r="AZ263" s="180" t="e">
        <f>_xlfn.STDEV.P(AZ237:AZ256)</f>
        <v>#DIV/0!</v>
      </c>
      <c r="BA263" s="180" t="e">
        <f>_xlfn.STDEV.P(BA237:BA256)</f>
        <v>#DIV/0!</v>
      </c>
      <c r="BC263" s="180" t="e">
        <f>_xlfn.STDEV.P(BC237:BC256)</f>
        <v>#DIV/0!</v>
      </c>
      <c r="BD263" s="180" t="e">
        <f>_xlfn.STDEV.P(BD237:BD256)</f>
        <v>#DIV/0!</v>
      </c>
      <c r="BF263" s="180" t="e">
        <f>_xlfn.STDEV.P(BF237:BF256)</f>
        <v>#DIV/0!</v>
      </c>
      <c r="BG263" s="180" t="e">
        <f>_xlfn.STDEV.P(BG237:BG256)</f>
        <v>#DIV/0!</v>
      </c>
      <c r="BI263" s="180" t="e">
        <f>_xlfn.STDEV.P(BI237:BI256)</f>
        <v>#DIV/0!</v>
      </c>
      <c r="BJ263" s="180" t="e">
        <f>_xlfn.STDEV.P(BJ237:BJ256)</f>
        <v>#DIV/0!</v>
      </c>
      <c r="BL263" s="180" t="e">
        <f>_xlfn.STDEV.P(BL237:BL256)</f>
        <v>#DIV/0!</v>
      </c>
      <c r="BM263" s="180" t="e">
        <f>_xlfn.STDEV.P(BM237:BM256)</f>
        <v>#DIV/0!</v>
      </c>
      <c r="BO263" s="180" t="e">
        <f>_xlfn.STDEV.P(BO237:BO256)</f>
        <v>#DIV/0!</v>
      </c>
      <c r="BP263" s="180" t="e">
        <f>_xlfn.STDEV.P(BP237:BP256)</f>
        <v>#DIV/0!</v>
      </c>
      <c r="BR263" s="180" t="e">
        <f>_xlfn.STDEV.P(BR237:BR256)</f>
        <v>#DIV/0!</v>
      </c>
      <c r="BS263" s="180" t="e">
        <f>_xlfn.STDEV.P(BS237:BS256)</f>
        <v>#DIV/0!</v>
      </c>
      <c r="BU263" s="180" t="e">
        <f>_xlfn.STDEV.P(BU237:BU256)</f>
        <v>#REF!</v>
      </c>
      <c r="BV263" s="180" t="e">
        <f>_xlfn.STDEV.P(BV237:BV256)</f>
        <v>#REF!</v>
      </c>
      <c r="BX263" s="181"/>
    </row>
    <row r="264" spans="1:76" s="174" customFormat="1" ht="14">
      <c r="A264" s="172"/>
      <c r="B264" s="303"/>
      <c r="C264" s="159"/>
      <c r="D264" s="880"/>
      <c r="E264" s="881"/>
      <c r="F264" s="881"/>
      <c r="G264" s="881"/>
      <c r="H264" s="881"/>
      <c r="I264" s="881"/>
      <c r="J264" s="882"/>
      <c r="L264" s="762"/>
      <c r="R264" s="188" t="s">
        <v>137</v>
      </c>
      <c r="S264" s="165"/>
      <c r="U264" s="189"/>
      <c r="V264" s="190"/>
      <c r="W264" s="191"/>
      <c r="Y264" s="98"/>
      <c r="AO264" s="181"/>
      <c r="AS264" s="183" t="s">
        <v>98</v>
      </c>
      <c r="AT264" s="361">
        <f>COUNTIF(AT237:AT256,"&gt;0")</f>
        <v>0</v>
      </c>
      <c r="AU264" s="361">
        <f>COUNTIF(AU237:AU256,"&gt;0")</f>
        <v>0</v>
      </c>
      <c r="AV264" s="183"/>
      <c r="AW264" s="361">
        <f>COUNTIF(AW237:AW256,"&gt;0")</f>
        <v>0</v>
      </c>
      <c r="AX264" s="361">
        <f>COUNTIF(AX237:AX256,"&gt;0")</f>
        <v>0</v>
      </c>
      <c r="AZ264" s="361">
        <f>COUNTIF(AZ237:AZ256,"&gt;0")</f>
        <v>0</v>
      </c>
      <c r="BA264" s="361">
        <f>COUNTIF(BA237:BA256,"&gt;0")</f>
        <v>0</v>
      </c>
      <c r="BC264" s="361">
        <f>COUNTIF(BC237:BC256,"&gt;0")</f>
        <v>0</v>
      </c>
      <c r="BD264" s="361">
        <f>COUNTIF(BD237:BD256,"&gt;0")</f>
        <v>0</v>
      </c>
      <c r="BF264" s="361">
        <f>COUNTIF(BF237:BF256,"&gt;0")</f>
        <v>0</v>
      </c>
      <c r="BG264" s="361">
        <f>COUNTIF(BG237:BG256,"&gt;0")</f>
        <v>0</v>
      </c>
      <c r="BI264" s="361">
        <f>COUNTIF(BI237:BI256,"&gt;0")</f>
        <v>0</v>
      </c>
      <c r="BJ264" s="361">
        <f>COUNTIF(BJ237:BJ256,"&gt;0")</f>
        <v>0</v>
      </c>
      <c r="BL264" s="361">
        <f>COUNTIF(BL237:BL256,"&gt;0")</f>
        <v>0</v>
      </c>
      <c r="BM264" s="361">
        <f>COUNTIF(BM237:BM256,"&gt;0")</f>
        <v>0</v>
      </c>
      <c r="BO264" s="361">
        <f>COUNTIF(BO237:BO256,"&gt;0")</f>
        <v>0</v>
      </c>
      <c r="BP264" s="361">
        <f>COUNTIF(BP237:BP256,"&gt;0")</f>
        <v>0</v>
      </c>
      <c r="BR264" s="361">
        <f>COUNTIF(BR237:BR256,"&gt;0")</f>
        <v>0</v>
      </c>
      <c r="BS264" s="361">
        <f>COUNTIF(BS237:BS256,"&gt;0")</f>
        <v>0</v>
      </c>
      <c r="BU264" s="361">
        <f>COUNTIF(BU237:BU256,"&gt;0")</f>
        <v>0</v>
      </c>
      <c r="BV264" s="361">
        <f>COUNTIF(BV237:BV256,"&gt;0")</f>
        <v>0</v>
      </c>
      <c r="BX264" s="181"/>
    </row>
    <row r="265" spans="1:76" s="174" customFormat="1" ht="14">
      <c r="A265" s="172"/>
      <c r="B265" s="303"/>
      <c r="C265" s="159"/>
      <c r="D265" s="880"/>
      <c r="E265" s="881"/>
      <c r="F265" s="881"/>
      <c r="G265" s="881"/>
      <c r="H265" s="881"/>
      <c r="I265" s="881"/>
      <c r="J265" s="882"/>
      <c r="L265" s="762"/>
      <c r="R265" s="192" t="s">
        <v>35</v>
      </c>
      <c r="S265" s="165"/>
      <c r="U265" s="189"/>
      <c r="V265" s="190"/>
      <c r="W265" s="191"/>
      <c r="Y265" s="98"/>
      <c r="AO265" s="181"/>
      <c r="AS265" s="159"/>
      <c r="AT265" s="159"/>
      <c r="AU265" s="159"/>
      <c r="AV265" s="159"/>
      <c r="BX265" s="181"/>
    </row>
    <row r="266" spans="1:76" s="174" customFormat="1" ht="14">
      <c r="A266" s="172"/>
      <c r="B266" s="303"/>
      <c r="C266" s="159"/>
      <c r="D266" s="880"/>
      <c r="E266" s="881"/>
      <c r="F266" s="881"/>
      <c r="G266" s="881"/>
      <c r="H266" s="881"/>
      <c r="I266" s="881"/>
      <c r="J266" s="882"/>
      <c r="L266" s="762"/>
      <c r="S266" s="165"/>
      <c r="U266" s="193"/>
      <c r="V266" s="194"/>
      <c r="W266" s="195"/>
      <c r="Y266" s="98"/>
      <c r="AO266" s="181"/>
      <c r="AS266" s="159"/>
      <c r="AT266" s="159"/>
      <c r="AU266" s="159"/>
      <c r="AV266" s="159"/>
      <c r="BX266" s="181"/>
    </row>
    <row r="267" spans="1:76" s="174" customFormat="1" ht="18">
      <c r="B267" s="265"/>
      <c r="C267" s="172"/>
      <c r="D267" s="205"/>
      <c r="E267" s="205"/>
      <c r="F267" s="205"/>
      <c r="G267" s="205"/>
      <c r="H267" s="205"/>
      <c r="I267" s="205"/>
      <c r="J267" s="205"/>
      <c r="L267" s="762"/>
      <c r="Y267" s="98"/>
      <c r="AO267" s="142"/>
      <c r="BX267" s="142"/>
    </row>
    <row r="268" spans="1:76" s="174" customFormat="1" ht="14">
      <c r="B268" s="265"/>
      <c r="D268" s="206"/>
      <c r="E268" s="206"/>
      <c r="F268" s="206"/>
      <c r="G268" s="206"/>
      <c r="H268" s="206"/>
      <c r="I268" s="206"/>
      <c r="J268" s="206"/>
      <c r="L268" s="762"/>
      <c r="Y268" s="98"/>
      <c r="AO268" s="181"/>
      <c r="AS268" s="81"/>
      <c r="AT268" s="81"/>
      <c r="AU268" s="81"/>
      <c r="AV268" s="81"/>
      <c r="BX268" s="181"/>
    </row>
    <row r="269" spans="1:76" s="174" customFormat="1" ht="14">
      <c r="B269" s="265"/>
      <c r="L269" s="762"/>
      <c r="T269" s="165"/>
      <c r="Y269" s="98"/>
      <c r="AO269" s="181"/>
      <c r="AS269" s="81"/>
      <c r="AT269" s="81"/>
      <c r="AU269" s="81"/>
      <c r="AV269" s="81"/>
      <c r="BX269" s="181"/>
    </row>
    <row r="270" spans="1:76" s="181" customFormat="1" ht="18">
      <c r="A270" s="138">
        <f>A234+1</f>
        <v>5</v>
      </c>
      <c r="B270" s="298"/>
      <c r="C270" s="139" t="s">
        <v>148</v>
      </c>
      <c r="D270" s="196"/>
      <c r="E270" s="196"/>
      <c r="F270" s="196"/>
      <c r="G270" s="196"/>
      <c r="H270" s="22"/>
      <c r="I270" s="22"/>
      <c r="J270" s="196"/>
      <c r="K270" s="196"/>
      <c r="L270" s="761"/>
      <c r="M270" s="125"/>
      <c r="N270" s="125"/>
      <c r="O270" s="140"/>
      <c r="P270" s="140"/>
      <c r="Q270" s="197"/>
      <c r="R270" s="839" t="s">
        <v>154</v>
      </c>
      <c r="S270" s="839"/>
      <c r="T270" s="839"/>
      <c r="U270" s="839"/>
      <c r="V270" s="140"/>
      <c r="W270" s="140"/>
      <c r="Y270" s="98"/>
      <c r="AP270" s="141">
        <f>A270</f>
        <v>5</v>
      </c>
      <c r="AQ270" s="141" t="str">
        <f>C270</f>
        <v>Lifetime Capacity - SOLUTION</v>
      </c>
      <c r="AR270" s="142"/>
      <c r="AS270" s="143"/>
      <c r="AT270" s="143"/>
      <c r="AU270" s="143"/>
      <c r="AV270" s="143"/>
      <c r="AW270" s="142"/>
      <c r="AX270" s="142"/>
      <c r="AY270" s="142"/>
      <c r="AZ270" s="142"/>
      <c r="BA270" s="142"/>
      <c r="BB270" s="142"/>
      <c r="BC270" s="142"/>
      <c r="BD270" s="142"/>
      <c r="BE270" s="142"/>
      <c r="BF270" s="142"/>
      <c r="BG270" s="142"/>
      <c r="BH270" s="142"/>
      <c r="BI270" s="142"/>
      <c r="BJ270" s="142"/>
      <c r="BK270" s="142"/>
      <c r="BL270" s="142"/>
      <c r="BM270" s="142"/>
      <c r="BN270" s="142"/>
      <c r="BO270" s="142"/>
      <c r="BP270" s="142"/>
      <c r="BQ270" s="142"/>
      <c r="BR270" s="142"/>
      <c r="BS270" s="142"/>
      <c r="BT270" s="142"/>
      <c r="BU270" s="142"/>
      <c r="BV270" s="142"/>
      <c r="BW270" s="142"/>
    </row>
    <row r="271" spans="1:76" s="174" customFormat="1" ht="14">
      <c r="A271" s="199"/>
      <c r="B271" s="299"/>
      <c r="C271" s="199"/>
      <c r="D271" s="130"/>
      <c r="E271" s="130"/>
      <c r="F271" s="130"/>
      <c r="G271" s="130"/>
      <c r="H271" s="2"/>
      <c r="I271" s="2"/>
      <c r="J271" s="130"/>
      <c r="K271" s="130"/>
      <c r="L271" s="762"/>
      <c r="Q271" s="165"/>
      <c r="R271" s="165"/>
      <c r="S271" s="165"/>
      <c r="Y271" s="98"/>
      <c r="AO271" s="181"/>
      <c r="AP271" s="39"/>
      <c r="AQ271" s="39"/>
      <c r="AR271" s="39"/>
      <c r="AS271" s="39"/>
      <c r="AT271" s="158" t="s">
        <v>230</v>
      </c>
      <c r="AU271" s="158"/>
      <c r="AV271" s="39"/>
      <c r="AW271" s="158" t="s">
        <v>1</v>
      </c>
      <c r="AX271" s="158"/>
      <c r="AY271" s="39"/>
      <c r="AZ271" s="158" t="s">
        <v>2</v>
      </c>
      <c r="BA271" s="158"/>
      <c r="BB271" s="39"/>
      <c r="BC271" s="158" t="s">
        <v>283</v>
      </c>
      <c r="BD271" s="158"/>
      <c r="BE271" s="39"/>
      <c r="BF271" s="158" t="s">
        <v>284</v>
      </c>
      <c r="BG271" s="158"/>
      <c r="BH271" s="39"/>
      <c r="BI271" s="158" t="s">
        <v>3</v>
      </c>
      <c r="BJ271" s="158"/>
      <c r="BK271" s="39"/>
      <c r="BL271" s="158" t="s">
        <v>4</v>
      </c>
      <c r="BM271" s="158"/>
      <c r="BN271" s="39"/>
      <c r="BO271" s="158" t="s">
        <v>5</v>
      </c>
      <c r="BP271" s="158"/>
      <c r="BQ271" s="39"/>
      <c r="BR271" s="158" t="s">
        <v>6</v>
      </c>
      <c r="BS271" s="158"/>
      <c r="BT271" s="39"/>
      <c r="BU271" s="158" t="s">
        <v>34</v>
      </c>
      <c r="BV271" s="39"/>
      <c r="BW271" s="39"/>
      <c r="BX271" s="181"/>
    </row>
    <row r="272" spans="1:76" s="174" customFormat="1" ht="31" thickBot="1">
      <c r="A272" s="173" t="s">
        <v>39</v>
      </c>
      <c r="B272" s="300" t="s">
        <v>9</v>
      </c>
      <c r="C272" s="145" t="s">
        <v>139</v>
      </c>
      <c r="D272" s="146" t="s">
        <v>40</v>
      </c>
      <c r="E272" s="146" t="s">
        <v>234</v>
      </c>
      <c r="F272" s="147" t="s">
        <v>113</v>
      </c>
      <c r="G272" s="211" t="s">
        <v>424</v>
      </c>
      <c r="H272" s="4" t="s">
        <v>59</v>
      </c>
      <c r="I272" s="695" t="s">
        <v>425</v>
      </c>
      <c r="J272" s="148" t="s">
        <v>133</v>
      </c>
      <c r="K272" s="149" t="s">
        <v>140</v>
      </c>
      <c r="L272" s="767" t="s">
        <v>100</v>
      </c>
      <c r="M272" s="151" t="s">
        <v>141</v>
      </c>
      <c r="N272" s="152" t="s">
        <v>135</v>
      </c>
      <c r="O272" s="152" t="s">
        <v>57</v>
      </c>
      <c r="P272" s="153"/>
      <c r="Q272" s="363" t="s">
        <v>272</v>
      </c>
      <c r="R272" s="364" t="s">
        <v>56</v>
      </c>
      <c r="S272" s="258" t="s">
        <v>41</v>
      </c>
      <c r="T272" s="364" t="s">
        <v>136</v>
      </c>
      <c r="U272" s="156" t="s">
        <v>42</v>
      </c>
      <c r="V272" s="153"/>
      <c r="W272" s="153"/>
      <c r="Y272" s="98"/>
      <c r="AO272" s="181"/>
      <c r="AP272" s="153"/>
      <c r="AQ272" s="153"/>
      <c r="AR272" s="156" t="s">
        <v>131</v>
      </c>
      <c r="AS272" s="153"/>
      <c r="AT272" s="154" t="s">
        <v>56</v>
      </c>
      <c r="AU272" s="155" t="s">
        <v>41</v>
      </c>
      <c r="AV272" s="153"/>
      <c r="AW272" s="154" t="s">
        <v>56</v>
      </c>
      <c r="AX272" s="155" t="s">
        <v>41</v>
      </c>
      <c r="AY272" s="153"/>
      <c r="AZ272" s="154" t="s">
        <v>56</v>
      </c>
      <c r="BA272" s="155" t="s">
        <v>41</v>
      </c>
      <c r="BB272" s="153"/>
      <c r="BC272" s="154" t="s">
        <v>56</v>
      </c>
      <c r="BD272" s="155" t="s">
        <v>41</v>
      </c>
      <c r="BE272" s="153"/>
      <c r="BF272" s="154" t="s">
        <v>56</v>
      </c>
      <c r="BG272" s="155" t="s">
        <v>41</v>
      </c>
      <c r="BH272" s="153"/>
      <c r="BI272" s="154" t="s">
        <v>56</v>
      </c>
      <c r="BJ272" s="155" t="s">
        <v>41</v>
      </c>
      <c r="BK272" s="153"/>
      <c r="BL272" s="154" t="s">
        <v>56</v>
      </c>
      <c r="BM272" s="155" t="s">
        <v>41</v>
      </c>
      <c r="BN272" s="153"/>
      <c r="BO272" s="154" t="s">
        <v>56</v>
      </c>
      <c r="BP272" s="155" t="s">
        <v>41</v>
      </c>
      <c r="BQ272" s="153"/>
      <c r="BR272" s="154" t="s">
        <v>56</v>
      </c>
      <c r="BS272" s="155" t="s">
        <v>41</v>
      </c>
      <c r="BT272" s="153"/>
      <c r="BU272" s="154" t="s">
        <v>56</v>
      </c>
      <c r="BV272" s="155" t="s">
        <v>41</v>
      </c>
      <c r="BW272" s="153"/>
      <c r="BX272" s="181"/>
    </row>
    <row r="273" spans="1:76" s="174" customFormat="1" ht="15">
      <c r="A273" s="159">
        <v>1</v>
      </c>
      <c r="B273" s="301" t="str">
        <f t="shared" ref="B273:B292" si="149">CONCATENATE(E273,": ",C273)</f>
        <v>World: IPCC WG3 AR5 (Table A.III.1) Solar PV</v>
      </c>
      <c r="C273" s="673" t="s">
        <v>881</v>
      </c>
      <c r="D273" s="674" t="s">
        <v>102</v>
      </c>
      <c r="E273" s="674" t="s">
        <v>7</v>
      </c>
      <c r="F273" s="674"/>
      <c r="G273" s="161" t="s">
        <v>419</v>
      </c>
      <c r="H273" s="675">
        <v>2014</v>
      </c>
      <c r="I273" s="163"/>
      <c r="J273" s="676"/>
      <c r="K273" s="676" t="s">
        <v>0</v>
      </c>
      <c r="L273" s="771" t="e">
        <f>#REF!*J273</f>
        <v>#REF!</v>
      </c>
      <c r="M273" s="662" t="s">
        <v>176</v>
      </c>
      <c r="N273" s="664"/>
      <c r="O273" s="665"/>
      <c r="P273" s="165"/>
      <c r="Q273" s="365" t="s">
        <v>36</v>
      </c>
      <c r="R273" s="259" t="e">
        <f>IF(Q273="Y","",IF(AND(L273="",J273=""),"",IF(L273="",J273,L273)))</f>
        <v>#REF!</v>
      </c>
      <c r="S273" s="260" t="e">
        <f>IF(R273="","",IF(R301="Y",T273,IF(R273&gt;=R293-$AA$36*R297,IF(R273&lt;=R293+$AA$36*R297,R273,""),"")))</f>
        <v>#REF!</v>
      </c>
      <c r="T273" s="259" t="e">
        <f>IF(Q273="Y","",IF(AND(L273="",J273=""),"",IF(L273="",J273*N273,L273*N273)))</f>
        <v>#REF!</v>
      </c>
      <c r="U273" s="166" t="str">
        <f t="shared" ref="U273:U292" si="150">IF(AND(M273="",K273=""),"",IF(M273="",K273,M273))</f>
        <v>TWh/TW</v>
      </c>
      <c r="V273" s="39"/>
      <c r="W273" s="39"/>
      <c r="Y273" s="98"/>
      <c r="AO273" s="181"/>
      <c r="AP273" s="39"/>
      <c r="AQ273" s="39"/>
      <c r="AR273" s="359" t="str">
        <f>$U273</f>
        <v>TWh/TW</v>
      </c>
      <c r="AS273" s="39"/>
      <c r="AT273" s="360" t="e">
        <f>IF($E273=$AT$48,R273,"")</f>
        <v>#REF!</v>
      </c>
      <c r="AU273" s="360" t="e">
        <f>IF($E273=$AT$48,S273,"")</f>
        <v>#REF!</v>
      </c>
      <c r="AV273" s="39"/>
      <c r="AW273" s="360" t="str">
        <f t="shared" ref="AW273:AW292" si="151">IF($E273=$AW$112,R273,"")</f>
        <v/>
      </c>
      <c r="AX273" s="360" t="str">
        <f t="shared" ref="AX273:AX292" si="152">IF($E273=$AW$112,S273,"")</f>
        <v/>
      </c>
      <c r="AY273" s="39"/>
      <c r="AZ273" s="360" t="str">
        <f t="shared" ref="AZ273:AZ292" si="153">IF($E273=$AZ$112,R273,"")</f>
        <v/>
      </c>
      <c r="BA273" s="360" t="str">
        <f t="shared" ref="BA273:BA292" si="154">IF($E273=$AZ$112,S273,"")</f>
        <v/>
      </c>
      <c r="BB273" s="39"/>
      <c r="BC273" s="360" t="str">
        <f t="shared" ref="BC273:BC292" si="155">IF($E273=$BC$112,R273,"")</f>
        <v/>
      </c>
      <c r="BD273" s="360" t="str">
        <f t="shared" ref="BD273:BD292" si="156">IF($E273=$BC$112,S273,"")</f>
        <v/>
      </c>
      <c r="BE273" s="39"/>
      <c r="BF273" s="360" t="str">
        <f t="shared" ref="BF273:BF292" si="157">IF($E273=$BF$112,R273,"")</f>
        <v/>
      </c>
      <c r="BG273" s="360" t="str">
        <f t="shared" ref="BG273:BG292" si="158">IF($E273=$BF$112,S273,"")</f>
        <v/>
      </c>
      <c r="BH273" s="39"/>
      <c r="BI273" s="360" t="str">
        <f t="shared" ref="BI273:BI292" si="159">IF($E273=$BI$112,R273,"")</f>
        <v/>
      </c>
      <c r="BJ273" s="360" t="str">
        <f t="shared" ref="BJ273:BJ292" si="160">IF($E273=$BI$112,S273,"")</f>
        <v/>
      </c>
      <c r="BK273" s="39"/>
      <c r="BL273" s="360" t="str">
        <f t="shared" ref="BL273:BL292" si="161">IF($E273=$BL$112,R273,"")</f>
        <v/>
      </c>
      <c r="BM273" s="360" t="str">
        <f t="shared" ref="BM273:BM292" si="162">IF($E273=$BL$112,S273,"")</f>
        <v/>
      </c>
      <c r="BN273" s="39"/>
      <c r="BO273" s="360" t="str">
        <f t="shared" ref="BO273:BO292" si="163">IF($E273=$BO$112,R273,"")</f>
        <v/>
      </c>
      <c r="BP273" s="360" t="str">
        <f t="shared" ref="BP273:BP292" si="164">IF($E273=$BO$112,S273,"")</f>
        <v/>
      </c>
      <c r="BQ273" s="39"/>
      <c r="BR273" s="360" t="str">
        <f t="shared" ref="BR273:BR292" si="165">IF($E273=$BR$112,R273,"")</f>
        <v/>
      </c>
      <c r="BS273" s="360" t="str">
        <f t="shared" ref="BS273:BS292" si="166">IF($E273=$BR$112,S273,"")</f>
        <v/>
      </c>
      <c r="BT273" s="39"/>
      <c r="BU273" s="360" t="str">
        <f t="shared" ref="BU273:BU292" si="167">IF($E273=$BU$112,R273,"")</f>
        <v/>
      </c>
      <c r="BV273" s="360" t="str">
        <f t="shared" ref="BV273:BV292" si="168">IF($E273=$BU$112,S273,"")</f>
        <v/>
      </c>
      <c r="BW273" s="39"/>
      <c r="BX273" s="181"/>
    </row>
    <row r="274" spans="1:76" s="174" customFormat="1" ht="15">
      <c r="A274" s="159">
        <v>2</v>
      </c>
      <c r="B274" s="301" t="str">
        <f t="shared" si="149"/>
        <v>World: ITRPV, 2016 (p. 40)</v>
      </c>
      <c r="C274" s="677" t="s">
        <v>878</v>
      </c>
      <c r="D274" s="678" t="s">
        <v>322</v>
      </c>
      <c r="E274" s="678" t="s">
        <v>7</v>
      </c>
      <c r="F274" s="678"/>
      <c r="G274" s="161" t="s">
        <v>420</v>
      </c>
      <c r="H274" s="679">
        <v>2016</v>
      </c>
      <c r="I274" s="163"/>
      <c r="J274" s="721"/>
      <c r="K274" s="676" t="s">
        <v>0</v>
      </c>
      <c r="L274" s="771" t="e">
        <f>#REF!*J274</f>
        <v>#REF!</v>
      </c>
      <c r="M274" s="662" t="s">
        <v>176</v>
      </c>
      <c r="N274" s="664"/>
      <c r="O274" s="665"/>
      <c r="P274" s="165"/>
      <c r="Q274" s="365" t="s">
        <v>36</v>
      </c>
      <c r="R274" s="259" t="e">
        <f t="shared" ref="R274:R292" si="169">IF(Q274="Y","",IF(AND(L274="",J274=""),"",IF(L274="",J274,L274)))</f>
        <v>#REF!</v>
      </c>
      <c r="S274" s="260" t="e">
        <f>IF(R274="","",IF(R301="Y",T274,IF(R274&gt;=R293-$AA$36*R297,IF(R274&lt;=R293+$AA$36*R297,R274,""),"")))</f>
        <v>#REF!</v>
      </c>
      <c r="T274" s="259" t="e">
        <f t="shared" ref="T274:T292" si="170">IF(Q274="Y","",IF(AND(L274="",J274=""),"",IF(L274="",J274*N274,L274*N274)))</f>
        <v>#REF!</v>
      </c>
      <c r="U274" s="166" t="str">
        <f t="shared" si="150"/>
        <v>TWh/TW</v>
      </c>
      <c r="V274" s="39"/>
      <c r="W274" s="39"/>
      <c r="Y274" s="98"/>
      <c r="AO274" s="181"/>
      <c r="AP274" s="39"/>
      <c r="AQ274" s="39"/>
      <c r="AR274" s="171"/>
      <c r="AS274" s="39"/>
      <c r="AT274" s="360" t="e">
        <f t="shared" ref="AT274:AT292" si="171">IF($E274=$AT$48,R274,"")</f>
        <v>#REF!</v>
      </c>
      <c r="AU274" s="360" t="e">
        <f t="shared" ref="AU274:AU292" si="172">IF($E274=$AT$48,S274,"")</f>
        <v>#REF!</v>
      </c>
      <c r="AV274" s="39"/>
      <c r="AW274" s="360" t="str">
        <f t="shared" si="151"/>
        <v/>
      </c>
      <c r="AX274" s="360" t="str">
        <f t="shared" si="152"/>
        <v/>
      </c>
      <c r="AY274" s="39"/>
      <c r="AZ274" s="360" t="str">
        <f t="shared" si="153"/>
        <v/>
      </c>
      <c r="BA274" s="360" t="str">
        <f t="shared" si="154"/>
        <v/>
      </c>
      <c r="BB274" s="39"/>
      <c r="BC274" s="360" t="str">
        <f t="shared" si="155"/>
        <v/>
      </c>
      <c r="BD274" s="360" t="str">
        <f t="shared" si="156"/>
        <v/>
      </c>
      <c r="BE274" s="39"/>
      <c r="BF274" s="360" t="str">
        <f t="shared" si="157"/>
        <v/>
      </c>
      <c r="BG274" s="360" t="str">
        <f t="shared" si="158"/>
        <v/>
      </c>
      <c r="BH274" s="39"/>
      <c r="BI274" s="360" t="str">
        <f t="shared" si="159"/>
        <v/>
      </c>
      <c r="BJ274" s="360" t="str">
        <f t="shared" si="160"/>
        <v/>
      </c>
      <c r="BK274" s="39"/>
      <c r="BL274" s="360" t="str">
        <f t="shared" si="161"/>
        <v/>
      </c>
      <c r="BM274" s="360" t="str">
        <f t="shared" si="162"/>
        <v/>
      </c>
      <c r="BN274" s="39"/>
      <c r="BO274" s="360" t="str">
        <f t="shared" si="163"/>
        <v/>
      </c>
      <c r="BP274" s="360" t="str">
        <f t="shared" si="164"/>
        <v/>
      </c>
      <c r="BQ274" s="39"/>
      <c r="BR274" s="360" t="str">
        <f t="shared" si="165"/>
        <v/>
      </c>
      <c r="BS274" s="360" t="str">
        <f t="shared" si="166"/>
        <v/>
      </c>
      <c r="BT274" s="39"/>
      <c r="BU274" s="360" t="str">
        <f t="shared" si="167"/>
        <v/>
      </c>
      <c r="BV274" s="360" t="str">
        <f t="shared" si="168"/>
        <v/>
      </c>
      <c r="BW274" s="39"/>
      <c r="BX274" s="181"/>
    </row>
    <row r="275" spans="1:76" s="174" customFormat="1" ht="15">
      <c r="A275" s="159">
        <v>3</v>
      </c>
      <c r="B275" s="301" t="str">
        <f>CONCATENATE(E275,": ",C275)</f>
        <v>World: IEA Roadmap 2014</v>
      </c>
      <c r="C275" s="680" t="s">
        <v>879</v>
      </c>
      <c r="D275" s="679" t="s">
        <v>320</v>
      </c>
      <c r="E275" s="679" t="s">
        <v>7</v>
      </c>
      <c r="F275" s="679"/>
      <c r="G275" s="161" t="s">
        <v>420</v>
      </c>
      <c r="H275" s="679">
        <v>2014</v>
      </c>
      <c r="I275" s="163"/>
      <c r="J275" s="721"/>
      <c r="K275" s="676" t="s">
        <v>0</v>
      </c>
      <c r="L275" s="771" t="e">
        <f>#REF!*J275</f>
        <v>#REF!</v>
      </c>
      <c r="M275" s="662" t="s">
        <v>176</v>
      </c>
      <c r="N275" s="664"/>
      <c r="O275" s="665"/>
      <c r="P275" s="165"/>
      <c r="Q275" s="365" t="s">
        <v>36</v>
      </c>
      <c r="R275" s="259" t="e">
        <f t="shared" si="169"/>
        <v>#REF!</v>
      </c>
      <c r="S275" s="260" t="e">
        <f>IF(R275="","",IF(R301="Y",T275,IF(R275&gt;=R293-$AA$36*R297,IF(R275&lt;=R293+$AA$36*R297,R275,""),"")))</f>
        <v>#REF!</v>
      </c>
      <c r="T275" s="259" t="e">
        <f t="shared" si="170"/>
        <v>#REF!</v>
      </c>
      <c r="U275" s="166" t="str">
        <f t="shared" si="150"/>
        <v>TWh/TW</v>
      </c>
      <c r="V275" s="39"/>
      <c r="W275" s="39"/>
      <c r="Y275" s="98"/>
      <c r="AO275" s="181"/>
      <c r="AP275" s="39"/>
      <c r="AQ275" s="39"/>
      <c r="AR275" s="171"/>
      <c r="AS275" s="39"/>
      <c r="AT275" s="360" t="e">
        <f t="shared" si="171"/>
        <v>#REF!</v>
      </c>
      <c r="AU275" s="360" t="e">
        <f t="shared" si="172"/>
        <v>#REF!</v>
      </c>
      <c r="AV275" s="39"/>
      <c r="AW275" s="360" t="str">
        <f t="shared" si="151"/>
        <v/>
      </c>
      <c r="AX275" s="360" t="str">
        <f t="shared" si="152"/>
        <v/>
      </c>
      <c r="AY275" s="39"/>
      <c r="AZ275" s="360" t="str">
        <f t="shared" si="153"/>
        <v/>
      </c>
      <c r="BA275" s="360" t="str">
        <f t="shared" si="154"/>
        <v/>
      </c>
      <c r="BB275" s="39"/>
      <c r="BC275" s="360" t="str">
        <f t="shared" si="155"/>
        <v/>
      </c>
      <c r="BD275" s="360" t="str">
        <f t="shared" si="156"/>
        <v/>
      </c>
      <c r="BE275" s="39"/>
      <c r="BF275" s="360" t="str">
        <f t="shared" si="157"/>
        <v/>
      </c>
      <c r="BG275" s="360" t="str">
        <f t="shared" si="158"/>
        <v/>
      </c>
      <c r="BH275" s="39"/>
      <c r="BI275" s="360" t="str">
        <f t="shared" si="159"/>
        <v/>
      </c>
      <c r="BJ275" s="360" t="str">
        <f t="shared" si="160"/>
        <v/>
      </c>
      <c r="BK275" s="39"/>
      <c r="BL275" s="360" t="str">
        <f t="shared" si="161"/>
        <v/>
      </c>
      <c r="BM275" s="360" t="str">
        <f t="shared" si="162"/>
        <v/>
      </c>
      <c r="BN275" s="39"/>
      <c r="BO275" s="360" t="str">
        <f t="shared" si="163"/>
        <v/>
      </c>
      <c r="BP275" s="360" t="str">
        <f t="shared" si="164"/>
        <v/>
      </c>
      <c r="BQ275" s="39"/>
      <c r="BR275" s="360" t="str">
        <f t="shared" si="165"/>
        <v/>
      </c>
      <c r="BS275" s="360" t="str">
        <f t="shared" si="166"/>
        <v/>
      </c>
      <c r="BT275" s="39"/>
      <c r="BU275" s="360" t="str">
        <f t="shared" si="167"/>
        <v/>
      </c>
      <c r="BV275" s="360" t="str">
        <f t="shared" si="168"/>
        <v/>
      </c>
      <c r="BW275" s="39"/>
      <c r="BX275" s="181"/>
    </row>
    <row r="276" spans="1:76" s="174" customFormat="1" ht="15">
      <c r="A276" s="159">
        <v>4</v>
      </c>
      <c r="B276" s="159">
        <v>4</v>
      </c>
      <c r="C276" s="680" t="s">
        <v>880</v>
      </c>
      <c r="D276" s="679" t="s">
        <v>323</v>
      </c>
      <c r="E276" s="679" t="s">
        <v>34</v>
      </c>
      <c r="F276" s="679"/>
      <c r="G276" s="161" t="s">
        <v>421</v>
      </c>
      <c r="H276" s="679">
        <v>2015</v>
      </c>
      <c r="I276" s="163"/>
      <c r="J276" s="676"/>
      <c r="K276" s="676" t="s">
        <v>0</v>
      </c>
      <c r="L276" s="771" t="e">
        <f>#REF!*J276</f>
        <v>#REF!</v>
      </c>
      <c r="M276" s="662" t="s">
        <v>176</v>
      </c>
      <c r="N276" s="664"/>
      <c r="O276" s="665"/>
      <c r="P276" s="165"/>
      <c r="Q276" s="365" t="s">
        <v>36</v>
      </c>
      <c r="R276" s="259" t="e">
        <f t="shared" si="169"/>
        <v>#REF!</v>
      </c>
      <c r="S276" s="260" t="e">
        <f>IF(R276="","",IF(R301="Y",T276,IF(R276&gt;=R293-$AA$36*R297,IF(R276&lt;=R293+$AA$36*R297,R276,""),"")))</f>
        <v>#REF!</v>
      </c>
      <c r="T276" s="259" t="e">
        <f t="shared" si="170"/>
        <v>#REF!</v>
      </c>
      <c r="U276" s="166" t="str">
        <f t="shared" si="150"/>
        <v>TWh/TW</v>
      </c>
      <c r="V276" s="39"/>
      <c r="W276" s="39"/>
      <c r="Y276" s="98"/>
      <c r="AO276" s="181"/>
      <c r="AP276" s="39"/>
      <c r="AQ276" s="39"/>
      <c r="AR276" s="171"/>
      <c r="AS276" s="39"/>
      <c r="AT276" s="360" t="str">
        <f t="shared" si="171"/>
        <v/>
      </c>
      <c r="AU276" s="360" t="str">
        <f t="shared" si="172"/>
        <v/>
      </c>
      <c r="AV276" s="39"/>
      <c r="AW276" s="360" t="str">
        <f t="shared" si="151"/>
        <v/>
      </c>
      <c r="AX276" s="360" t="str">
        <f t="shared" si="152"/>
        <v/>
      </c>
      <c r="AY276" s="39"/>
      <c r="AZ276" s="360" t="str">
        <f t="shared" si="153"/>
        <v/>
      </c>
      <c r="BA276" s="360" t="str">
        <f t="shared" si="154"/>
        <v/>
      </c>
      <c r="BB276" s="39"/>
      <c r="BC276" s="360" t="str">
        <f t="shared" si="155"/>
        <v/>
      </c>
      <c r="BD276" s="360" t="str">
        <f t="shared" si="156"/>
        <v/>
      </c>
      <c r="BE276" s="39"/>
      <c r="BF276" s="360" t="str">
        <f t="shared" si="157"/>
        <v/>
      </c>
      <c r="BG276" s="360" t="str">
        <f t="shared" si="158"/>
        <v/>
      </c>
      <c r="BH276" s="39"/>
      <c r="BI276" s="360" t="str">
        <f t="shared" si="159"/>
        <v/>
      </c>
      <c r="BJ276" s="360" t="str">
        <f t="shared" si="160"/>
        <v/>
      </c>
      <c r="BK276" s="39"/>
      <c r="BL276" s="360" t="str">
        <f t="shared" si="161"/>
        <v/>
      </c>
      <c r="BM276" s="360" t="str">
        <f t="shared" si="162"/>
        <v/>
      </c>
      <c r="BN276" s="39"/>
      <c r="BO276" s="360" t="str">
        <f t="shared" si="163"/>
        <v/>
      </c>
      <c r="BP276" s="360" t="str">
        <f t="shared" si="164"/>
        <v/>
      </c>
      <c r="BQ276" s="39"/>
      <c r="BR276" s="360" t="str">
        <f t="shared" si="165"/>
        <v/>
      </c>
      <c r="BS276" s="360" t="str">
        <f t="shared" si="166"/>
        <v/>
      </c>
      <c r="BT276" s="39"/>
      <c r="BU276" s="360" t="e">
        <f t="shared" si="167"/>
        <v>#REF!</v>
      </c>
      <c r="BV276" s="360" t="e">
        <f t="shared" si="168"/>
        <v>#REF!</v>
      </c>
      <c r="BW276" s="39"/>
      <c r="BX276" s="181"/>
    </row>
    <row r="277" spans="1:76" s="174" customFormat="1" ht="15">
      <c r="A277" s="159">
        <v>5</v>
      </c>
      <c r="B277" s="301" t="str">
        <f t="shared" si="149"/>
        <v>USA: Lazard. (Nov 2017). US lifetime caapacity of Utility Scale PV Costs.Lazard. (2017). Lazard's Levelized Cost of Energy Analysis - Version 11.0. p-11</v>
      </c>
      <c r="C277" s="718" t="s">
        <v>708</v>
      </c>
      <c r="D277" s="718" t="s">
        <v>454</v>
      </c>
      <c r="E277" s="718" t="s">
        <v>34</v>
      </c>
      <c r="F277" s="718"/>
      <c r="G277" s="719" t="s">
        <v>421</v>
      </c>
      <c r="H277" s="718">
        <v>2017</v>
      </c>
      <c r="I277" s="720"/>
      <c r="J277" s="721"/>
      <c r="K277" s="721" t="s">
        <v>0</v>
      </c>
      <c r="L277" s="771" t="e">
        <f>#REF!*J277</f>
        <v>#REF!</v>
      </c>
      <c r="M277" s="662" t="s">
        <v>176</v>
      </c>
      <c r="N277" s="720"/>
      <c r="O277" s="721" t="s">
        <v>455</v>
      </c>
      <c r="P277" s="165"/>
      <c r="Q277" s="365" t="s">
        <v>36</v>
      </c>
      <c r="R277" s="259" t="e">
        <f t="shared" si="169"/>
        <v>#REF!</v>
      </c>
      <c r="S277" s="260" t="e">
        <f>IF(R277="","",IF(R301="Y",T277,IF(R277&gt;=R293-$AA$36*R297,IF(R277&lt;=R293+$AA$36*R297,R277,""),"")))</f>
        <v>#REF!</v>
      </c>
      <c r="T277" s="259" t="e">
        <f t="shared" si="170"/>
        <v>#REF!</v>
      </c>
      <c r="U277" s="166" t="str">
        <f t="shared" si="150"/>
        <v>TWh/TW</v>
      </c>
      <c r="V277" s="39"/>
      <c r="W277" s="39"/>
      <c r="Y277" s="98"/>
      <c r="AO277" s="181"/>
      <c r="AP277" s="39"/>
      <c r="AQ277" s="39"/>
      <c r="AR277" s="171"/>
      <c r="AS277" s="39"/>
      <c r="AT277" s="360" t="str">
        <f t="shared" si="171"/>
        <v/>
      </c>
      <c r="AU277" s="360" t="str">
        <f t="shared" si="172"/>
        <v/>
      </c>
      <c r="AV277" s="39"/>
      <c r="AW277" s="360" t="str">
        <f t="shared" si="151"/>
        <v/>
      </c>
      <c r="AX277" s="360" t="str">
        <f t="shared" si="152"/>
        <v/>
      </c>
      <c r="AY277" s="39"/>
      <c r="AZ277" s="360" t="str">
        <f t="shared" si="153"/>
        <v/>
      </c>
      <c r="BA277" s="360" t="str">
        <f t="shared" si="154"/>
        <v/>
      </c>
      <c r="BB277" s="39"/>
      <c r="BC277" s="360" t="str">
        <f t="shared" si="155"/>
        <v/>
      </c>
      <c r="BD277" s="360" t="str">
        <f t="shared" si="156"/>
        <v/>
      </c>
      <c r="BE277" s="39"/>
      <c r="BF277" s="360" t="str">
        <f t="shared" si="157"/>
        <v/>
      </c>
      <c r="BG277" s="360" t="str">
        <f t="shared" si="158"/>
        <v/>
      </c>
      <c r="BH277" s="39"/>
      <c r="BI277" s="360" t="str">
        <f t="shared" si="159"/>
        <v/>
      </c>
      <c r="BJ277" s="360" t="str">
        <f t="shared" si="160"/>
        <v/>
      </c>
      <c r="BK277" s="39"/>
      <c r="BL277" s="360" t="str">
        <f t="shared" si="161"/>
        <v/>
      </c>
      <c r="BM277" s="360" t="str">
        <f t="shared" si="162"/>
        <v/>
      </c>
      <c r="BN277" s="39"/>
      <c r="BO277" s="360" t="str">
        <f t="shared" si="163"/>
        <v/>
      </c>
      <c r="BP277" s="360" t="str">
        <f t="shared" si="164"/>
        <v/>
      </c>
      <c r="BQ277" s="39"/>
      <c r="BR277" s="360" t="str">
        <f t="shared" si="165"/>
        <v/>
      </c>
      <c r="BS277" s="360" t="str">
        <f t="shared" si="166"/>
        <v/>
      </c>
      <c r="BT277" s="39"/>
      <c r="BU277" s="360" t="e">
        <f t="shared" si="167"/>
        <v>#REF!</v>
      </c>
      <c r="BV277" s="360" t="e">
        <f t="shared" si="168"/>
        <v>#REF!</v>
      </c>
      <c r="BW277" s="39"/>
      <c r="BX277" s="181"/>
    </row>
    <row r="278" spans="1:76" s="174" customFormat="1" ht="15">
      <c r="A278" s="159">
        <v>6</v>
      </c>
      <c r="B278" s="301" t="str">
        <f t="shared" si="149"/>
        <v>World: IRENA, (2018). World economic life of SPV.IRENA. (2018). Power Generation Costs in 2017. Abu Dhabi: IRENA. p-154</v>
      </c>
      <c r="C278" s="718" t="s">
        <v>709</v>
      </c>
      <c r="D278" s="718" t="s">
        <v>456</v>
      </c>
      <c r="E278" s="718" t="s">
        <v>7</v>
      </c>
      <c r="F278" s="718"/>
      <c r="G278" s="719" t="s">
        <v>420</v>
      </c>
      <c r="H278" s="718">
        <v>2017</v>
      </c>
      <c r="I278" s="720"/>
      <c r="J278" s="721"/>
      <c r="K278" s="721" t="s">
        <v>0</v>
      </c>
      <c r="L278" s="771" t="e">
        <f>#REF!*J278</f>
        <v>#REF!</v>
      </c>
      <c r="M278" s="662" t="s">
        <v>176</v>
      </c>
      <c r="N278" s="720"/>
      <c r="O278" s="721" t="s">
        <v>457</v>
      </c>
      <c r="P278" s="165"/>
      <c r="Q278" s="365" t="s">
        <v>36</v>
      </c>
      <c r="R278" s="259" t="e">
        <f t="shared" si="169"/>
        <v>#REF!</v>
      </c>
      <c r="S278" s="260" t="e">
        <f>IF(R278="","",IF(R301="Y",T278,IF(R278&gt;=R293-$AA$36*R297,IF(R278&lt;=R293+$AA$36*R297,R278,""),"")))</f>
        <v>#REF!</v>
      </c>
      <c r="T278" s="259" t="e">
        <f t="shared" si="170"/>
        <v>#REF!</v>
      </c>
      <c r="U278" s="166" t="str">
        <f t="shared" si="150"/>
        <v>TWh/TW</v>
      </c>
      <c r="V278" s="39"/>
      <c r="W278" s="39"/>
      <c r="Y278" s="98"/>
      <c r="AO278" s="181"/>
      <c r="AP278" s="39"/>
      <c r="AQ278" s="39"/>
      <c r="AR278" s="171"/>
      <c r="AS278" s="39"/>
      <c r="AT278" s="360" t="e">
        <f t="shared" si="171"/>
        <v>#REF!</v>
      </c>
      <c r="AU278" s="360" t="e">
        <f t="shared" si="172"/>
        <v>#REF!</v>
      </c>
      <c r="AV278" s="39"/>
      <c r="AW278" s="360" t="str">
        <f t="shared" si="151"/>
        <v/>
      </c>
      <c r="AX278" s="360" t="str">
        <f t="shared" si="152"/>
        <v/>
      </c>
      <c r="AY278" s="39"/>
      <c r="AZ278" s="360" t="str">
        <f t="shared" si="153"/>
        <v/>
      </c>
      <c r="BA278" s="360" t="str">
        <f t="shared" si="154"/>
        <v/>
      </c>
      <c r="BB278" s="39"/>
      <c r="BC278" s="360" t="str">
        <f t="shared" si="155"/>
        <v/>
      </c>
      <c r="BD278" s="360" t="str">
        <f t="shared" si="156"/>
        <v/>
      </c>
      <c r="BE278" s="39"/>
      <c r="BF278" s="360" t="str">
        <f t="shared" si="157"/>
        <v/>
      </c>
      <c r="BG278" s="360" t="str">
        <f t="shared" si="158"/>
        <v/>
      </c>
      <c r="BH278" s="39"/>
      <c r="BI278" s="360" t="str">
        <f t="shared" si="159"/>
        <v/>
      </c>
      <c r="BJ278" s="360" t="str">
        <f t="shared" si="160"/>
        <v/>
      </c>
      <c r="BK278" s="39"/>
      <c r="BL278" s="360" t="str">
        <f t="shared" si="161"/>
        <v/>
      </c>
      <c r="BM278" s="360" t="str">
        <f t="shared" si="162"/>
        <v/>
      </c>
      <c r="BN278" s="39"/>
      <c r="BO278" s="360" t="str">
        <f t="shared" si="163"/>
        <v/>
      </c>
      <c r="BP278" s="360" t="str">
        <f t="shared" si="164"/>
        <v/>
      </c>
      <c r="BQ278" s="39"/>
      <c r="BR278" s="360" t="str">
        <f t="shared" si="165"/>
        <v/>
      </c>
      <c r="BS278" s="360" t="str">
        <f t="shared" si="166"/>
        <v/>
      </c>
      <c r="BT278" s="39"/>
      <c r="BU278" s="360" t="str">
        <f t="shared" si="167"/>
        <v/>
      </c>
      <c r="BV278" s="360" t="str">
        <f t="shared" si="168"/>
        <v/>
      </c>
      <c r="BW278" s="39"/>
      <c r="BX278" s="181"/>
    </row>
    <row r="279" spans="1:76" s="174" customFormat="1" ht="15">
      <c r="A279" s="159">
        <v>7</v>
      </c>
      <c r="B279" s="301" t="str">
        <f t="shared" si="149"/>
        <v>USA: NREL, (2017). US Lifetime Capacity.NREL. (2017). SPV O &amp; M Cost Model and Cost Reduction. Golden: NREL. s-17</v>
      </c>
      <c r="C279" s="718" t="s">
        <v>710</v>
      </c>
      <c r="D279" s="718" t="s">
        <v>458</v>
      </c>
      <c r="E279" s="718" t="s">
        <v>34</v>
      </c>
      <c r="F279" s="718"/>
      <c r="G279" s="719" t="s">
        <v>420</v>
      </c>
      <c r="H279" s="718">
        <v>2017</v>
      </c>
      <c r="I279" s="720"/>
      <c r="J279" s="721"/>
      <c r="K279" s="721" t="s">
        <v>0</v>
      </c>
      <c r="L279" s="771" t="e">
        <f>#REF!*J279</f>
        <v>#REF!</v>
      </c>
      <c r="M279" s="662" t="s">
        <v>176</v>
      </c>
      <c r="N279" s="720"/>
      <c r="O279" s="721" t="s">
        <v>459</v>
      </c>
      <c r="P279" s="165"/>
      <c r="Q279" s="365" t="s">
        <v>36</v>
      </c>
      <c r="R279" s="259" t="e">
        <f t="shared" si="169"/>
        <v>#REF!</v>
      </c>
      <c r="S279" s="260" t="e">
        <f>IF(R279="","",IF(R301="Y",T279,IF(R279&gt;=R293-$AA$36*R297,IF(R279&lt;=R293+$AA$36*R297,R279,""),"")))</f>
        <v>#REF!</v>
      </c>
      <c r="T279" s="259" t="e">
        <f t="shared" si="170"/>
        <v>#REF!</v>
      </c>
      <c r="U279" s="166" t="str">
        <f t="shared" si="150"/>
        <v>TWh/TW</v>
      </c>
      <c r="V279" s="39"/>
      <c r="W279" s="39"/>
      <c r="Y279" s="98"/>
      <c r="AO279" s="181"/>
      <c r="AP279" s="39"/>
      <c r="AQ279" s="39"/>
      <c r="AR279" s="171"/>
      <c r="AS279" s="39"/>
      <c r="AT279" s="360" t="str">
        <f t="shared" si="171"/>
        <v/>
      </c>
      <c r="AU279" s="360" t="str">
        <f t="shared" si="172"/>
        <v/>
      </c>
      <c r="AV279" s="39"/>
      <c r="AW279" s="360" t="str">
        <f t="shared" si="151"/>
        <v/>
      </c>
      <c r="AX279" s="360" t="str">
        <f t="shared" si="152"/>
        <v/>
      </c>
      <c r="AY279" s="39"/>
      <c r="AZ279" s="360" t="str">
        <f t="shared" si="153"/>
        <v/>
      </c>
      <c r="BA279" s="360" t="str">
        <f t="shared" si="154"/>
        <v/>
      </c>
      <c r="BB279" s="39"/>
      <c r="BC279" s="360" t="str">
        <f t="shared" si="155"/>
        <v/>
      </c>
      <c r="BD279" s="360" t="str">
        <f t="shared" si="156"/>
        <v/>
      </c>
      <c r="BE279" s="39"/>
      <c r="BF279" s="360" t="str">
        <f t="shared" si="157"/>
        <v/>
      </c>
      <c r="BG279" s="360" t="str">
        <f t="shared" si="158"/>
        <v/>
      </c>
      <c r="BH279" s="39"/>
      <c r="BI279" s="360" t="str">
        <f t="shared" si="159"/>
        <v/>
      </c>
      <c r="BJ279" s="360" t="str">
        <f t="shared" si="160"/>
        <v/>
      </c>
      <c r="BK279" s="39"/>
      <c r="BL279" s="360" t="str">
        <f t="shared" si="161"/>
        <v/>
      </c>
      <c r="BM279" s="360" t="str">
        <f t="shared" si="162"/>
        <v/>
      </c>
      <c r="BN279" s="39"/>
      <c r="BO279" s="360" t="str">
        <f t="shared" si="163"/>
        <v/>
      </c>
      <c r="BP279" s="360" t="str">
        <f t="shared" si="164"/>
        <v/>
      </c>
      <c r="BQ279" s="39"/>
      <c r="BR279" s="360" t="str">
        <f t="shared" si="165"/>
        <v/>
      </c>
      <c r="BS279" s="360" t="str">
        <f t="shared" si="166"/>
        <v/>
      </c>
      <c r="BT279" s="39"/>
      <c r="BU279" s="360" t="e">
        <f t="shared" si="167"/>
        <v>#REF!</v>
      </c>
      <c r="BV279" s="360" t="e">
        <f t="shared" si="168"/>
        <v>#REF!</v>
      </c>
      <c r="BW279" s="39"/>
      <c r="BX279" s="181"/>
    </row>
    <row r="280" spans="1:76" s="174" customFormat="1">
      <c r="A280" s="159">
        <v>8</v>
      </c>
      <c r="B280" s="301" t="str">
        <f t="shared" si="149"/>
        <v>USA: Lazard. (Nov 2018). US lifetime capacity of Utility Scale PV Costs.Lazard. (2018). Lazard's Levelized Cost of Energy Analysis - Version 12.0. p-11</v>
      </c>
      <c r="C280" s="718" t="s">
        <v>711</v>
      </c>
      <c r="D280" s="812" t="s">
        <v>460</v>
      </c>
      <c r="E280" s="718" t="s">
        <v>34</v>
      </c>
      <c r="F280" s="718"/>
      <c r="G280" s="719" t="s">
        <v>421</v>
      </c>
      <c r="H280" s="718">
        <v>2017</v>
      </c>
      <c r="I280" s="720"/>
      <c r="J280" s="721"/>
      <c r="K280" s="721" t="s">
        <v>0</v>
      </c>
      <c r="L280" s="771" t="e">
        <f>#REF!*J280</f>
        <v>#REF!</v>
      </c>
      <c r="M280" s="662" t="s">
        <v>176</v>
      </c>
      <c r="N280" s="720"/>
      <c r="O280" s="721" t="s">
        <v>461</v>
      </c>
      <c r="P280" s="165"/>
      <c r="Q280" s="365" t="s">
        <v>36</v>
      </c>
      <c r="R280" s="259" t="e">
        <f t="shared" si="169"/>
        <v>#REF!</v>
      </c>
      <c r="S280" s="260" t="e">
        <f>IF(R280="","",IF(R301="Y",T280,IF(R280&gt;=R293-$AA$36*R297,IF(R280&lt;=R293+$AA$36*R297,R280,""),"")))</f>
        <v>#REF!</v>
      </c>
      <c r="T280" s="259" t="e">
        <f t="shared" si="170"/>
        <v>#REF!</v>
      </c>
      <c r="U280" s="166" t="str">
        <f t="shared" si="150"/>
        <v>TWh/TW</v>
      </c>
      <c r="V280" s="39"/>
      <c r="W280" s="39"/>
      <c r="Y280" s="98"/>
      <c r="AO280" s="181"/>
      <c r="AP280" s="39"/>
      <c r="AQ280" s="39"/>
      <c r="AR280" s="171"/>
      <c r="AS280" s="39"/>
      <c r="AT280" s="360" t="str">
        <f t="shared" si="171"/>
        <v/>
      </c>
      <c r="AU280" s="360" t="str">
        <f t="shared" si="172"/>
        <v/>
      </c>
      <c r="AV280" s="39"/>
      <c r="AW280" s="360" t="str">
        <f t="shared" si="151"/>
        <v/>
      </c>
      <c r="AX280" s="360" t="str">
        <f t="shared" si="152"/>
        <v/>
      </c>
      <c r="AY280" s="39"/>
      <c r="AZ280" s="360" t="str">
        <f t="shared" si="153"/>
        <v/>
      </c>
      <c r="BA280" s="360" t="str">
        <f t="shared" si="154"/>
        <v/>
      </c>
      <c r="BB280" s="39"/>
      <c r="BC280" s="360" t="str">
        <f t="shared" si="155"/>
        <v/>
      </c>
      <c r="BD280" s="360" t="str">
        <f t="shared" si="156"/>
        <v/>
      </c>
      <c r="BE280" s="39"/>
      <c r="BF280" s="360" t="str">
        <f t="shared" si="157"/>
        <v/>
      </c>
      <c r="BG280" s="360" t="str">
        <f t="shared" si="158"/>
        <v/>
      </c>
      <c r="BH280" s="39"/>
      <c r="BI280" s="360" t="str">
        <f t="shared" si="159"/>
        <v/>
      </c>
      <c r="BJ280" s="360" t="str">
        <f t="shared" si="160"/>
        <v/>
      </c>
      <c r="BK280" s="39"/>
      <c r="BL280" s="360" t="str">
        <f t="shared" si="161"/>
        <v/>
      </c>
      <c r="BM280" s="360" t="str">
        <f t="shared" si="162"/>
        <v/>
      </c>
      <c r="BN280" s="39"/>
      <c r="BO280" s="360" t="str">
        <f t="shared" si="163"/>
        <v/>
      </c>
      <c r="BP280" s="360" t="str">
        <f t="shared" si="164"/>
        <v/>
      </c>
      <c r="BQ280" s="39"/>
      <c r="BR280" s="360" t="str">
        <f t="shared" si="165"/>
        <v/>
      </c>
      <c r="BS280" s="360" t="str">
        <f t="shared" si="166"/>
        <v/>
      </c>
      <c r="BT280" s="39"/>
      <c r="BU280" s="360" t="e">
        <f t="shared" si="167"/>
        <v>#REF!</v>
      </c>
      <c r="BV280" s="360" t="e">
        <f t="shared" si="168"/>
        <v>#REF!</v>
      </c>
      <c r="BW280" s="39"/>
      <c r="BX280" s="181"/>
    </row>
    <row r="281" spans="1:76" s="174" customFormat="1" ht="15">
      <c r="A281" s="159">
        <v>9</v>
      </c>
      <c r="B281" s="301" t="str">
        <f t="shared" si="149"/>
        <v>USA: NREL, (2018). US Lifetime Capacity. NREL. (2018). Annual Technology Baseline. Golden: NREL.</v>
      </c>
      <c r="C281" s="723" t="s">
        <v>712</v>
      </c>
      <c r="D281" s="723" t="s">
        <v>462</v>
      </c>
      <c r="E281" s="723" t="s">
        <v>34</v>
      </c>
      <c r="F281" s="723"/>
      <c r="G281" s="719" t="s">
        <v>420</v>
      </c>
      <c r="H281" s="723">
        <v>2018</v>
      </c>
      <c r="I281" s="720"/>
      <c r="J281" s="721"/>
      <c r="K281" s="721" t="s">
        <v>0</v>
      </c>
      <c r="L281" s="771" t="e">
        <f>#REF!*J281</f>
        <v>#REF!</v>
      </c>
      <c r="M281" s="662" t="s">
        <v>176</v>
      </c>
      <c r="N281" s="720"/>
      <c r="O281" s="721" t="s">
        <v>461</v>
      </c>
      <c r="P281" s="165"/>
      <c r="Q281" s="365" t="s">
        <v>36</v>
      </c>
      <c r="R281" s="259" t="e">
        <f t="shared" si="169"/>
        <v>#REF!</v>
      </c>
      <c r="S281" s="260" t="e">
        <f>IF(R281="","",IF(R301="Y",T281,IF(R281&gt;=R293-$AA$36*R297,IF(R281&lt;=R293+$AA$36*R297,R281,""),"")))</f>
        <v>#REF!</v>
      </c>
      <c r="T281" s="259" t="e">
        <f t="shared" si="170"/>
        <v>#REF!</v>
      </c>
      <c r="U281" s="166" t="str">
        <f t="shared" si="150"/>
        <v>TWh/TW</v>
      </c>
      <c r="V281" s="39"/>
      <c r="W281" s="39"/>
      <c r="Y281" s="98"/>
      <c r="AO281" s="181"/>
      <c r="AP281" s="39"/>
      <c r="AQ281" s="39"/>
      <c r="AR281" s="171"/>
      <c r="AS281" s="39"/>
      <c r="AT281" s="360" t="str">
        <f t="shared" si="171"/>
        <v/>
      </c>
      <c r="AU281" s="360" t="str">
        <f t="shared" si="172"/>
        <v/>
      </c>
      <c r="AV281" s="39"/>
      <c r="AW281" s="360" t="str">
        <f t="shared" si="151"/>
        <v/>
      </c>
      <c r="AX281" s="360" t="str">
        <f t="shared" si="152"/>
        <v/>
      </c>
      <c r="AY281" s="39"/>
      <c r="AZ281" s="360" t="str">
        <f t="shared" si="153"/>
        <v/>
      </c>
      <c r="BA281" s="360" t="str">
        <f t="shared" si="154"/>
        <v/>
      </c>
      <c r="BB281" s="39"/>
      <c r="BC281" s="360" t="str">
        <f t="shared" si="155"/>
        <v/>
      </c>
      <c r="BD281" s="360" t="str">
        <f t="shared" si="156"/>
        <v/>
      </c>
      <c r="BE281" s="39"/>
      <c r="BF281" s="360" t="str">
        <f t="shared" si="157"/>
        <v/>
      </c>
      <c r="BG281" s="360" t="str">
        <f t="shared" si="158"/>
        <v/>
      </c>
      <c r="BH281" s="39"/>
      <c r="BI281" s="360" t="str">
        <f t="shared" si="159"/>
        <v/>
      </c>
      <c r="BJ281" s="360" t="str">
        <f t="shared" si="160"/>
        <v/>
      </c>
      <c r="BK281" s="39"/>
      <c r="BL281" s="360" t="str">
        <f t="shared" si="161"/>
        <v/>
      </c>
      <c r="BM281" s="360" t="str">
        <f t="shared" si="162"/>
        <v/>
      </c>
      <c r="BN281" s="39"/>
      <c r="BO281" s="360" t="str">
        <f t="shared" si="163"/>
        <v/>
      </c>
      <c r="BP281" s="360" t="str">
        <f t="shared" si="164"/>
        <v/>
      </c>
      <c r="BQ281" s="39"/>
      <c r="BR281" s="360" t="str">
        <f t="shared" si="165"/>
        <v/>
      </c>
      <c r="BS281" s="360" t="str">
        <f t="shared" si="166"/>
        <v/>
      </c>
      <c r="BT281" s="39"/>
      <c r="BU281" s="360" t="e">
        <f t="shared" si="167"/>
        <v>#REF!</v>
      </c>
      <c r="BV281" s="360" t="e">
        <f t="shared" si="168"/>
        <v>#REF!</v>
      </c>
      <c r="BW281" s="39"/>
      <c r="BX281" s="181"/>
    </row>
    <row r="282" spans="1:76" s="174" customFormat="1" ht="14">
      <c r="A282" s="159">
        <v>10</v>
      </c>
      <c r="B282" s="301" t="str">
        <f t="shared" si="149"/>
        <v xml:space="preserve">: </v>
      </c>
      <c r="C282" s="169"/>
      <c r="D282" s="169"/>
      <c r="E282" s="169"/>
      <c r="F282" s="169"/>
      <c r="G282" s="161"/>
      <c r="H282" s="169"/>
      <c r="I282" s="163"/>
      <c r="J282" s="170"/>
      <c r="K282" s="170"/>
      <c r="L282" s="771"/>
      <c r="M282" s="662" t="s">
        <v>176</v>
      </c>
      <c r="N282" s="664"/>
      <c r="O282" s="665"/>
      <c r="P282" s="165"/>
      <c r="Q282" s="365"/>
      <c r="R282" s="259" t="str">
        <f t="shared" si="169"/>
        <v/>
      </c>
      <c r="S282" s="260" t="str">
        <f>IF(R282="","",IF(R301="Y",T282,IF(R282&gt;=R293-$AA$36*R297,IF(R282&lt;=R293+$AA$36*R297,R282,""),"")))</f>
        <v/>
      </c>
      <c r="T282" s="259" t="str">
        <f t="shared" si="170"/>
        <v/>
      </c>
      <c r="U282" s="166" t="str">
        <f t="shared" si="150"/>
        <v>TWh/TW</v>
      </c>
      <c r="V282" s="39"/>
      <c r="W282" s="39"/>
      <c r="Y282" s="98"/>
      <c r="AO282" s="181"/>
      <c r="AP282" s="39"/>
      <c r="AQ282" s="39"/>
      <c r="AR282" s="171"/>
      <c r="AS282" s="39"/>
      <c r="AT282" s="360" t="str">
        <f t="shared" si="171"/>
        <v/>
      </c>
      <c r="AU282" s="360" t="str">
        <f t="shared" si="172"/>
        <v/>
      </c>
      <c r="AV282" s="39"/>
      <c r="AW282" s="360" t="str">
        <f t="shared" si="151"/>
        <v/>
      </c>
      <c r="AX282" s="360" t="str">
        <f t="shared" si="152"/>
        <v/>
      </c>
      <c r="AY282" s="39"/>
      <c r="AZ282" s="360" t="str">
        <f t="shared" si="153"/>
        <v/>
      </c>
      <c r="BA282" s="360" t="str">
        <f t="shared" si="154"/>
        <v/>
      </c>
      <c r="BB282" s="39"/>
      <c r="BC282" s="360" t="str">
        <f t="shared" si="155"/>
        <v/>
      </c>
      <c r="BD282" s="360" t="str">
        <f t="shared" si="156"/>
        <v/>
      </c>
      <c r="BE282" s="39"/>
      <c r="BF282" s="360" t="str">
        <f t="shared" si="157"/>
        <v/>
      </c>
      <c r="BG282" s="360" t="str">
        <f t="shared" si="158"/>
        <v/>
      </c>
      <c r="BH282" s="39"/>
      <c r="BI282" s="360" t="str">
        <f t="shared" si="159"/>
        <v/>
      </c>
      <c r="BJ282" s="360" t="str">
        <f t="shared" si="160"/>
        <v/>
      </c>
      <c r="BK282" s="39"/>
      <c r="BL282" s="360" t="str">
        <f t="shared" si="161"/>
        <v/>
      </c>
      <c r="BM282" s="360" t="str">
        <f t="shared" si="162"/>
        <v/>
      </c>
      <c r="BN282" s="39"/>
      <c r="BO282" s="360" t="str">
        <f t="shared" si="163"/>
        <v/>
      </c>
      <c r="BP282" s="360" t="str">
        <f t="shared" si="164"/>
        <v/>
      </c>
      <c r="BQ282" s="39"/>
      <c r="BR282" s="360" t="str">
        <f t="shared" si="165"/>
        <v/>
      </c>
      <c r="BS282" s="360" t="str">
        <f t="shared" si="166"/>
        <v/>
      </c>
      <c r="BT282" s="39"/>
      <c r="BU282" s="360" t="str">
        <f t="shared" si="167"/>
        <v/>
      </c>
      <c r="BV282" s="360" t="str">
        <f t="shared" si="168"/>
        <v/>
      </c>
      <c r="BW282" s="39"/>
      <c r="BX282" s="181"/>
    </row>
    <row r="283" spans="1:76" s="174" customFormat="1" ht="14">
      <c r="A283" s="159">
        <v>11</v>
      </c>
      <c r="B283" s="301" t="str">
        <f t="shared" si="149"/>
        <v xml:space="preserve">: </v>
      </c>
      <c r="C283" s="168"/>
      <c r="D283" s="162"/>
      <c r="E283" s="162"/>
      <c r="F283" s="169"/>
      <c r="G283" s="161"/>
      <c r="H283" s="162"/>
      <c r="I283" s="163"/>
      <c r="J283" s="170"/>
      <c r="K283" s="170"/>
      <c r="L283" s="771"/>
      <c r="M283" s="662" t="s">
        <v>176</v>
      </c>
      <c r="N283" s="664"/>
      <c r="O283" s="665"/>
      <c r="P283" s="165"/>
      <c r="Q283" s="365"/>
      <c r="R283" s="259" t="str">
        <f t="shared" si="169"/>
        <v/>
      </c>
      <c r="S283" s="260" t="str">
        <f>IF(R283="","",IF(R301="Y",T283,IF(R283&gt;=R293-$AA$36*R297,IF(R283&lt;=R293+$AA$36*R297,R283,""),"")))</f>
        <v/>
      </c>
      <c r="T283" s="259" t="str">
        <f t="shared" si="170"/>
        <v/>
      </c>
      <c r="U283" s="166" t="str">
        <f t="shared" si="150"/>
        <v>TWh/TW</v>
      </c>
      <c r="V283" s="39"/>
      <c r="W283" s="39"/>
      <c r="Y283" s="98"/>
      <c r="AO283" s="181"/>
      <c r="AP283" s="39"/>
      <c r="AQ283" s="39"/>
      <c r="AR283" s="171"/>
      <c r="AS283" s="39"/>
      <c r="AT283" s="360" t="str">
        <f t="shared" si="171"/>
        <v/>
      </c>
      <c r="AU283" s="360" t="str">
        <f t="shared" si="172"/>
        <v/>
      </c>
      <c r="AV283" s="39"/>
      <c r="AW283" s="360" t="str">
        <f t="shared" si="151"/>
        <v/>
      </c>
      <c r="AX283" s="360" t="str">
        <f t="shared" si="152"/>
        <v/>
      </c>
      <c r="AY283" s="39"/>
      <c r="AZ283" s="360" t="str">
        <f t="shared" si="153"/>
        <v/>
      </c>
      <c r="BA283" s="360" t="str">
        <f t="shared" si="154"/>
        <v/>
      </c>
      <c r="BB283" s="39"/>
      <c r="BC283" s="360" t="str">
        <f t="shared" si="155"/>
        <v/>
      </c>
      <c r="BD283" s="360" t="str">
        <f t="shared" si="156"/>
        <v/>
      </c>
      <c r="BE283" s="39"/>
      <c r="BF283" s="360" t="str">
        <f t="shared" si="157"/>
        <v/>
      </c>
      <c r="BG283" s="360" t="str">
        <f t="shared" si="158"/>
        <v/>
      </c>
      <c r="BH283" s="39"/>
      <c r="BI283" s="360" t="str">
        <f t="shared" si="159"/>
        <v/>
      </c>
      <c r="BJ283" s="360" t="str">
        <f t="shared" si="160"/>
        <v/>
      </c>
      <c r="BK283" s="39"/>
      <c r="BL283" s="360" t="str">
        <f t="shared" si="161"/>
        <v/>
      </c>
      <c r="BM283" s="360" t="str">
        <f t="shared" si="162"/>
        <v/>
      </c>
      <c r="BN283" s="39"/>
      <c r="BO283" s="360" t="str">
        <f t="shared" si="163"/>
        <v/>
      </c>
      <c r="BP283" s="360" t="str">
        <f t="shared" si="164"/>
        <v/>
      </c>
      <c r="BQ283" s="39"/>
      <c r="BR283" s="360" t="str">
        <f t="shared" si="165"/>
        <v/>
      </c>
      <c r="BS283" s="360" t="str">
        <f t="shared" si="166"/>
        <v/>
      </c>
      <c r="BT283" s="39"/>
      <c r="BU283" s="360" t="str">
        <f t="shared" si="167"/>
        <v/>
      </c>
      <c r="BV283" s="360" t="str">
        <f t="shared" si="168"/>
        <v/>
      </c>
      <c r="BW283" s="39"/>
      <c r="BX283" s="181"/>
    </row>
    <row r="284" spans="1:76" s="174" customFormat="1" ht="14">
      <c r="A284" s="159">
        <v>12</v>
      </c>
      <c r="B284" s="301" t="str">
        <f t="shared" si="149"/>
        <v xml:space="preserve">: </v>
      </c>
      <c r="C284" s="169"/>
      <c r="D284" s="169"/>
      <c r="E284" s="169"/>
      <c r="F284" s="169"/>
      <c r="G284" s="161"/>
      <c r="H284" s="169"/>
      <c r="I284" s="163"/>
      <c r="J284" s="170"/>
      <c r="K284" s="170"/>
      <c r="L284" s="771"/>
      <c r="M284" s="662" t="s">
        <v>176</v>
      </c>
      <c r="N284" s="664"/>
      <c r="O284" s="665"/>
      <c r="P284" s="165"/>
      <c r="Q284" s="365"/>
      <c r="R284" s="259" t="str">
        <f t="shared" si="169"/>
        <v/>
      </c>
      <c r="S284" s="260" t="str">
        <f>IF(R284="","",IF(R301="Y",T284,IF(R284&gt;=R293-$AA$36*R297,IF(R284&lt;=R293+$AA$36*R297,R284,""),"")))</f>
        <v/>
      </c>
      <c r="T284" s="259" t="str">
        <f t="shared" si="170"/>
        <v/>
      </c>
      <c r="U284" s="166" t="str">
        <f t="shared" si="150"/>
        <v>TWh/TW</v>
      </c>
      <c r="V284" s="39"/>
      <c r="W284" s="39"/>
      <c r="Y284" s="98"/>
      <c r="AO284" s="181"/>
      <c r="AP284" s="39"/>
      <c r="AQ284" s="39"/>
      <c r="AR284" s="171"/>
      <c r="AS284" s="39"/>
      <c r="AT284" s="360" t="str">
        <f t="shared" si="171"/>
        <v/>
      </c>
      <c r="AU284" s="360" t="str">
        <f t="shared" si="172"/>
        <v/>
      </c>
      <c r="AV284" s="39"/>
      <c r="AW284" s="360" t="str">
        <f t="shared" si="151"/>
        <v/>
      </c>
      <c r="AX284" s="360" t="str">
        <f t="shared" si="152"/>
        <v/>
      </c>
      <c r="AY284" s="39"/>
      <c r="AZ284" s="360" t="str">
        <f t="shared" si="153"/>
        <v/>
      </c>
      <c r="BA284" s="360" t="str">
        <f t="shared" si="154"/>
        <v/>
      </c>
      <c r="BB284" s="39"/>
      <c r="BC284" s="360" t="str">
        <f t="shared" si="155"/>
        <v/>
      </c>
      <c r="BD284" s="360" t="str">
        <f t="shared" si="156"/>
        <v/>
      </c>
      <c r="BE284" s="39"/>
      <c r="BF284" s="360" t="str">
        <f t="shared" si="157"/>
        <v/>
      </c>
      <c r="BG284" s="360" t="str">
        <f t="shared" si="158"/>
        <v/>
      </c>
      <c r="BH284" s="39"/>
      <c r="BI284" s="360" t="str">
        <f t="shared" si="159"/>
        <v/>
      </c>
      <c r="BJ284" s="360" t="str">
        <f t="shared" si="160"/>
        <v/>
      </c>
      <c r="BK284" s="39"/>
      <c r="BL284" s="360" t="str">
        <f t="shared" si="161"/>
        <v/>
      </c>
      <c r="BM284" s="360" t="str">
        <f t="shared" si="162"/>
        <v/>
      </c>
      <c r="BN284" s="39"/>
      <c r="BO284" s="360" t="str">
        <f t="shared" si="163"/>
        <v/>
      </c>
      <c r="BP284" s="360" t="str">
        <f t="shared" si="164"/>
        <v/>
      </c>
      <c r="BQ284" s="39"/>
      <c r="BR284" s="360" t="str">
        <f t="shared" si="165"/>
        <v/>
      </c>
      <c r="BS284" s="360" t="str">
        <f t="shared" si="166"/>
        <v/>
      </c>
      <c r="BT284" s="39"/>
      <c r="BU284" s="360" t="str">
        <f t="shared" si="167"/>
        <v/>
      </c>
      <c r="BV284" s="360" t="str">
        <f t="shared" si="168"/>
        <v/>
      </c>
      <c r="BW284" s="39"/>
      <c r="BX284" s="181"/>
    </row>
    <row r="285" spans="1:76" s="174" customFormat="1" ht="14.25" customHeight="1">
      <c r="A285" s="159">
        <v>13</v>
      </c>
      <c r="B285" s="301" t="str">
        <f t="shared" si="149"/>
        <v xml:space="preserve">: </v>
      </c>
      <c r="C285" s="169"/>
      <c r="D285" s="169"/>
      <c r="E285" s="169"/>
      <c r="F285" s="169"/>
      <c r="G285" s="161"/>
      <c r="H285" s="169"/>
      <c r="I285" s="163"/>
      <c r="J285" s="170"/>
      <c r="K285" s="170"/>
      <c r="L285" s="771"/>
      <c r="M285" s="662" t="s">
        <v>176</v>
      </c>
      <c r="N285" s="664"/>
      <c r="O285" s="665"/>
      <c r="P285" s="165"/>
      <c r="Q285" s="365"/>
      <c r="R285" s="259" t="str">
        <f t="shared" si="169"/>
        <v/>
      </c>
      <c r="S285" s="260" t="str">
        <f>IF(R285="","",IF(R301="Y",T285,IF(R285&gt;=R293-$AA$36*R297,IF(R285&lt;=R293+$AA$36*R297,R285,""),"")))</f>
        <v/>
      </c>
      <c r="T285" s="259" t="str">
        <f t="shared" si="170"/>
        <v/>
      </c>
      <c r="U285" s="166" t="str">
        <f t="shared" si="150"/>
        <v>TWh/TW</v>
      </c>
      <c r="V285" s="39"/>
      <c r="W285" s="39"/>
      <c r="Y285" s="98"/>
      <c r="AO285" s="181"/>
      <c r="AP285" s="39"/>
      <c r="AQ285" s="39"/>
      <c r="AR285" s="171"/>
      <c r="AS285" s="39"/>
      <c r="AT285" s="360" t="str">
        <f t="shared" si="171"/>
        <v/>
      </c>
      <c r="AU285" s="360" t="str">
        <f t="shared" si="172"/>
        <v/>
      </c>
      <c r="AV285" s="39"/>
      <c r="AW285" s="360" t="str">
        <f t="shared" si="151"/>
        <v/>
      </c>
      <c r="AX285" s="360" t="str">
        <f t="shared" si="152"/>
        <v/>
      </c>
      <c r="AY285" s="39"/>
      <c r="AZ285" s="360" t="str">
        <f t="shared" si="153"/>
        <v/>
      </c>
      <c r="BA285" s="360" t="str">
        <f t="shared" si="154"/>
        <v/>
      </c>
      <c r="BB285" s="39"/>
      <c r="BC285" s="360" t="str">
        <f t="shared" si="155"/>
        <v/>
      </c>
      <c r="BD285" s="360" t="str">
        <f t="shared" si="156"/>
        <v/>
      </c>
      <c r="BE285" s="39"/>
      <c r="BF285" s="360" t="str">
        <f t="shared" si="157"/>
        <v/>
      </c>
      <c r="BG285" s="360" t="str">
        <f t="shared" si="158"/>
        <v/>
      </c>
      <c r="BH285" s="39"/>
      <c r="BI285" s="360" t="str">
        <f t="shared" si="159"/>
        <v/>
      </c>
      <c r="BJ285" s="360" t="str">
        <f t="shared" si="160"/>
        <v/>
      </c>
      <c r="BK285" s="39"/>
      <c r="BL285" s="360" t="str">
        <f t="shared" si="161"/>
        <v/>
      </c>
      <c r="BM285" s="360" t="str">
        <f t="shared" si="162"/>
        <v/>
      </c>
      <c r="BN285" s="39"/>
      <c r="BO285" s="360" t="str">
        <f t="shared" si="163"/>
        <v/>
      </c>
      <c r="BP285" s="360" t="str">
        <f t="shared" si="164"/>
        <v/>
      </c>
      <c r="BQ285" s="39"/>
      <c r="BR285" s="360" t="str">
        <f t="shared" si="165"/>
        <v/>
      </c>
      <c r="BS285" s="360" t="str">
        <f t="shared" si="166"/>
        <v/>
      </c>
      <c r="BT285" s="39"/>
      <c r="BU285" s="360" t="str">
        <f t="shared" si="167"/>
        <v/>
      </c>
      <c r="BV285" s="360" t="str">
        <f t="shared" si="168"/>
        <v/>
      </c>
      <c r="BW285" s="39"/>
      <c r="BX285" s="181"/>
    </row>
    <row r="286" spans="1:76" s="174" customFormat="1" ht="14">
      <c r="A286" s="159">
        <v>14</v>
      </c>
      <c r="B286" s="301" t="str">
        <f t="shared" si="149"/>
        <v xml:space="preserve">: </v>
      </c>
      <c r="C286" s="169"/>
      <c r="D286" s="169"/>
      <c r="E286" s="169"/>
      <c r="F286" s="169"/>
      <c r="G286" s="161"/>
      <c r="H286" s="169"/>
      <c r="I286" s="163"/>
      <c r="J286" s="170"/>
      <c r="K286" s="170"/>
      <c r="L286" s="771"/>
      <c r="M286" s="662" t="s">
        <v>176</v>
      </c>
      <c r="N286" s="664"/>
      <c r="O286" s="665"/>
      <c r="P286" s="165"/>
      <c r="Q286" s="365"/>
      <c r="R286" s="259" t="str">
        <f t="shared" si="169"/>
        <v/>
      </c>
      <c r="S286" s="260" t="str">
        <f>IF(R286="","",IF(R301="Y",T286,IF(R286&gt;=R293-$AA$36*R297,IF(R286&lt;=R293+$AA$36*R297,R286,""),"")))</f>
        <v/>
      </c>
      <c r="T286" s="259" t="str">
        <f t="shared" si="170"/>
        <v/>
      </c>
      <c r="U286" s="166" t="str">
        <f t="shared" si="150"/>
        <v>TWh/TW</v>
      </c>
      <c r="V286" s="39"/>
      <c r="W286" s="39"/>
      <c r="Y286" s="98"/>
      <c r="AO286" s="181"/>
      <c r="AP286" s="39"/>
      <c r="AQ286" s="39"/>
      <c r="AR286" s="171"/>
      <c r="AS286" s="39"/>
      <c r="AT286" s="360" t="str">
        <f t="shared" si="171"/>
        <v/>
      </c>
      <c r="AU286" s="360" t="str">
        <f t="shared" si="172"/>
        <v/>
      </c>
      <c r="AV286" s="39"/>
      <c r="AW286" s="360" t="str">
        <f t="shared" si="151"/>
        <v/>
      </c>
      <c r="AX286" s="360" t="str">
        <f t="shared" si="152"/>
        <v/>
      </c>
      <c r="AY286" s="39"/>
      <c r="AZ286" s="360" t="str">
        <f t="shared" si="153"/>
        <v/>
      </c>
      <c r="BA286" s="360" t="str">
        <f t="shared" si="154"/>
        <v/>
      </c>
      <c r="BB286" s="39"/>
      <c r="BC286" s="360" t="str">
        <f t="shared" si="155"/>
        <v/>
      </c>
      <c r="BD286" s="360" t="str">
        <f t="shared" si="156"/>
        <v/>
      </c>
      <c r="BE286" s="39"/>
      <c r="BF286" s="360" t="str">
        <f t="shared" si="157"/>
        <v/>
      </c>
      <c r="BG286" s="360" t="str">
        <f t="shared" si="158"/>
        <v/>
      </c>
      <c r="BH286" s="39"/>
      <c r="BI286" s="360" t="str">
        <f t="shared" si="159"/>
        <v/>
      </c>
      <c r="BJ286" s="360" t="str">
        <f t="shared" si="160"/>
        <v/>
      </c>
      <c r="BK286" s="39"/>
      <c r="BL286" s="360" t="str">
        <f t="shared" si="161"/>
        <v/>
      </c>
      <c r="BM286" s="360" t="str">
        <f t="shared" si="162"/>
        <v/>
      </c>
      <c r="BN286" s="39"/>
      <c r="BO286" s="360" t="str">
        <f t="shared" si="163"/>
        <v/>
      </c>
      <c r="BP286" s="360" t="str">
        <f t="shared" si="164"/>
        <v/>
      </c>
      <c r="BQ286" s="39"/>
      <c r="BR286" s="360" t="str">
        <f t="shared" si="165"/>
        <v/>
      </c>
      <c r="BS286" s="360" t="str">
        <f t="shared" si="166"/>
        <v/>
      </c>
      <c r="BT286" s="39"/>
      <c r="BU286" s="360" t="str">
        <f t="shared" si="167"/>
        <v/>
      </c>
      <c r="BV286" s="360" t="str">
        <f t="shared" si="168"/>
        <v/>
      </c>
      <c r="BW286" s="39"/>
      <c r="BX286" s="181"/>
    </row>
    <row r="287" spans="1:76" s="174" customFormat="1" ht="14">
      <c r="A287" s="159">
        <v>15</v>
      </c>
      <c r="B287" s="301" t="str">
        <f t="shared" si="149"/>
        <v xml:space="preserve">: </v>
      </c>
      <c r="C287" s="169"/>
      <c r="D287" s="169"/>
      <c r="E287" s="169"/>
      <c r="F287" s="169"/>
      <c r="G287" s="161"/>
      <c r="H287" s="169"/>
      <c r="I287" s="163"/>
      <c r="J287" s="170"/>
      <c r="K287" s="170"/>
      <c r="L287" s="771"/>
      <c r="M287" s="662" t="s">
        <v>176</v>
      </c>
      <c r="N287" s="664"/>
      <c r="O287" s="665"/>
      <c r="P287" s="165"/>
      <c r="Q287" s="365"/>
      <c r="R287" s="259" t="str">
        <f t="shared" si="169"/>
        <v/>
      </c>
      <c r="S287" s="260" t="str">
        <f>IF(R287="","",IF(R301="Y",T287,IF(R287&gt;=R293-$AA$36*R297,IF(R287&lt;=R293+$AA$36*R297,R287,""),"")))</f>
        <v/>
      </c>
      <c r="T287" s="259" t="str">
        <f t="shared" si="170"/>
        <v/>
      </c>
      <c r="U287" s="166" t="str">
        <f t="shared" si="150"/>
        <v>TWh/TW</v>
      </c>
      <c r="V287" s="39"/>
      <c r="W287" s="39"/>
      <c r="Y287" s="98"/>
      <c r="AO287" s="181"/>
      <c r="AP287" s="39"/>
      <c r="AQ287" s="39"/>
      <c r="AR287" s="171"/>
      <c r="AS287" s="39"/>
      <c r="AT287" s="360" t="str">
        <f t="shared" si="171"/>
        <v/>
      </c>
      <c r="AU287" s="360" t="str">
        <f t="shared" si="172"/>
        <v/>
      </c>
      <c r="AV287" s="39"/>
      <c r="AW287" s="360" t="str">
        <f t="shared" si="151"/>
        <v/>
      </c>
      <c r="AX287" s="360" t="str">
        <f t="shared" si="152"/>
        <v/>
      </c>
      <c r="AY287" s="39"/>
      <c r="AZ287" s="360" t="str">
        <f t="shared" si="153"/>
        <v/>
      </c>
      <c r="BA287" s="360" t="str">
        <f t="shared" si="154"/>
        <v/>
      </c>
      <c r="BB287" s="39"/>
      <c r="BC287" s="360" t="str">
        <f t="shared" si="155"/>
        <v/>
      </c>
      <c r="BD287" s="360" t="str">
        <f t="shared" si="156"/>
        <v/>
      </c>
      <c r="BE287" s="39"/>
      <c r="BF287" s="360" t="str">
        <f t="shared" si="157"/>
        <v/>
      </c>
      <c r="BG287" s="360" t="str">
        <f t="shared" si="158"/>
        <v/>
      </c>
      <c r="BH287" s="39"/>
      <c r="BI287" s="360" t="str">
        <f t="shared" si="159"/>
        <v/>
      </c>
      <c r="BJ287" s="360" t="str">
        <f t="shared" si="160"/>
        <v/>
      </c>
      <c r="BK287" s="39"/>
      <c r="BL287" s="360" t="str">
        <f t="shared" si="161"/>
        <v/>
      </c>
      <c r="BM287" s="360" t="str">
        <f t="shared" si="162"/>
        <v/>
      </c>
      <c r="BN287" s="39"/>
      <c r="BO287" s="360" t="str">
        <f t="shared" si="163"/>
        <v/>
      </c>
      <c r="BP287" s="360" t="str">
        <f t="shared" si="164"/>
        <v/>
      </c>
      <c r="BQ287" s="39"/>
      <c r="BR287" s="360" t="str">
        <f t="shared" si="165"/>
        <v/>
      </c>
      <c r="BS287" s="360" t="str">
        <f t="shared" si="166"/>
        <v/>
      </c>
      <c r="BT287" s="39"/>
      <c r="BU287" s="360" t="str">
        <f t="shared" si="167"/>
        <v/>
      </c>
      <c r="BV287" s="360" t="str">
        <f t="shared" si="168"/>
        <v/>
      </c>
      <c r="BW287" s="39"/>
      <c r="BX287" s="181"/>
    </row>
    <row r="288" spans="1:76" s="174" customFormat="1" ht="14">
      <c r="A288" s="159">
        <v>16</v>
      </c>
      <c r="B288" s="301" t="str">
        <f t="shared" si="149"/>
        <v xml:space="preserve">: </v>
      </c>
      <c r="C288" s="169"/>
      <c r="D288" s="169"/>
      <c r="E288" s="169"/>
      <c r="F288" s="169"/>
      <c r="G288" s="161"/>
      <c r="H288" s="169"/>
      <c r="I288" s="163"/>
      <c r="J288" s="170"/>
      <c r="K288" s="170"/>
      <c r="L288" s="771"/>
      <c r="M288" s="662" t="s">
        <v>176</v>
      </c>
      <c r="N288" s="664"/>
      <c r="O288" s="665"/>
      <c r="P288" s="165"/>
      <c r="Q288" s="365"/>
      <c r="R288" s="259" t="str">
        <f t="shared" si="169"/>
        <v/>
      </c>
      <c r="S288" s="260" t="str">
        <f>IF(R288="","",IF(R301="Y",T288,IF(R288&gt;=R293-$AA$36*R297,IF(R288&lt;=R293+$AA$36*R297,R288,""),"")))</f>
        <v/>
      </c>
      <c r="T288" s="259" t="str">
        <f t="shared" si="170"/>
        <v/>
      </c>
      <c r="U288" s="166" t="str">
        <f t="shared" si="150"/>
        <v>TWh/TW</v>
      </c>
      <c r="V288" s="39"/>
      <c r="W288" s="39"/>
      <c r="Y288" s="98"/>
      <c r="AO288" s="181"/>
      <c r="AP288" s="39"/>
      <c r="AQ288" s="39"/>
      <c r="AR288" s="171"/>
      <c r="AS288" s="39"/>
      <c r="AT288" s="360" t="str">
        <f t="shared" si="171"/>
        <v/>
      </c>
      <c r="AU288" s="360" t="str">
        <f t="shared" si="172"/>
        <v/>
      </c>
      <c r="AV288" s="39"/>
      <c r="AW288" s="360" t="str">
        <f t="shared" si="151"/>
        <v/>
      </c>
      <c r="AX288" s="360" t="str">
        <f t="shared" si="152"/>
        <v/>
      </c>
      <c r="AY288" s="39"/>
      <c r="AZ288" s="360" t="str">
        <f t="shared" si="153"/>
        <v/>
      </c>
      <c r="BA288" s="360" t="str">
        <f t="shared" si="154"/>
        <v/>
      </c>
      <c r="BB288" s="39"/>
      <c r="BC288" s="360" t="str">
        <f t="shared" si="155"/>
        <v/>
      </c>
      <c r="BD288" s="360" t="str">
        <f t="shared" si="156"/>
        <v/>
      </c>
      <c r="BE288" s="39"/>
      <c r="BF288" s="360" t="str">
        <f t="shared" si="157"/>
        <v/>
      </c>
      <c r="BG288" s="360" t="str">
        <f t="shared" si="158"/>
        <v/>
      </c>
      <c r="BH288" s="39"/>
      <c r="BI288" s="360" t="str">
        <f t="shared" si="159"/>
        <v/>
      </c>
      <c r="BJ288" s="360" t="str">
        <f t="shared" si="160"/>
        <v/>
      </c>
      <c r="BK288" s="39"/>
      <c r="BL288" s="360" t="str">
        <f t="shared" si="161"/>
        <v/>
      </c>
      <c r="BM288" s="360" t="str">
        <f t="shared" si="162"/>
        <v/>
      </c>
      <c r="BN288" s="39"/>
      <c r="BO288" s="360" t="str">
        <f t="shared" si="163"/>
        <v/>
      </c>
      <c r="BP288" s="360" t="str">
        <f t="shared" si="164"/>
        <v/>
      </c>
      <c r="BQ288" s="39"/>
      <c r="BR288" s="360" t="str">
        <f t="shared" si="165"/>
        <v/>
      </c>
      <c r="BS288" s="360" t="str">
        <f t="shared" si="166"/>
        <v/>
      </c>
      <c r="BT288" s="39"/>
      <c r="BU288" s="360" t="str">
        <f t="shared" si="167"/>
        <v/>
      </c>
      <c r="BV288" s="360" t="str">
        <f t="shared" si="168"/>
        <v/>
      </c>
      <c r="BW288" s="39"/>
      <c r="BX288" s="181"/>
    </row>
    <row r="289" spans="1:76" s="174" customFormat="1" ht="14">
      <c r="A289" s="159">
        <v>17</v>
      </c>
      <c r="B289" s="301" t="str">
        <f t="shared" si="149"/>
        <v xml:space="preserve">: </v>
      </c>
      <c r="C289" s="168"/>
      <c r="D289" s="162"/>
      <c r="E289" s="162"/>
      <c r="F289" s="169"/>
      <c r="G289" s="161"/>
      <c r="H289" s="162"/>
      <c r="I289" s="163"/>
      <c r="J289" s="170"/>
      <c r="K289" s="170"/>
      <c r="L289" s="771"/>
      <c r="M289" s="662" t="s">
        <v>176</v>
      </c>
      <c r="N289" s="664"/>
      <c r="O289" s="665"/>
      <c r="P289" s="165"/>
      <c r="Q289" s="365"/>
      <c r="R289" s="259" t="str">
        <f t="shared" si="169"/>
        <v/>
      </c>
      <c r="S289" s="260" t="str">
        <f>IF(R289="","",IF(R301="Y",T289,IF(R289&gt;=R293-$AA$36*R297,IF(R289&lt;=R293+$AA$36*R297,R289,""),"")))</f>
        <v/>
      </c>
      <c r="T289" s="259" t="str">
        <f t="shared" si="170"/>
        <v/>
      </c>
      <c r="U289" s="166" t="str">
        <f t="shared" si="150"/>
        <v>TWh/TW</v>
      </c>
      <c r="V289" s="39"/>
      <c r="W289" s="39"/>
      <c r="Y289" s="98"/>
      <c r="AO289" s="181"/>
      <c r="AP289" s="39"/>
      <c r="AQ289" s="39"/>
      <c r="AR289" s="171"/>
      <c r="AS289" s="39"/>
      <c r="AT289" s="360" t="str">
        <f t="shared" si="171"/>
        <v/>
      </c>
      <c r="AU289" s="360" t="str">
        <f t="shared" si="172"/>
        <v/>
      </c>
      <c r="AV289" s="39"/>
      <c r="AW289" s="360" t="str">
        <f t="shared" si="151"/>
        <v/>
      </c>
      <c r="AX289" s="360" t="str">
        <f t="shared" si="152"/>
        <v/>
      </c>
      <c r="AY289" s="39"/>
      <c r="AZ289" s="360" t="str">
        <f t="shared" si="153"/>
        <v/>
      </c>
      <c r="BA289" s="360" t="str">
        <f t="shared" si="154"/>
        <v/>
      </c>
      <c r="BB289" s="39"/>
      <c r="BC289" s="360" t="str">
        <f t="shared" si="155"/>
        <v/>
      </c>
      <c r="BD289" s="360" t="str">
        <f t="shared" si="156"/>
        <v/>
      </c>
      <c r="BE289" s="39"/>
      <c r="BF289" s="360" t="str">
        <f t="shared" si="157"/>
        <v/>
      </c>
      <c r="BG289" s="360" t="str">
        <f t="shared" si="158"/>
        <v/>
      </c>
      <c r="BH289" s="39"/>
      <c r="BI289" s="360" t="str">
        <f t="shared" si="159"/>
        <v/>
      </c>
      <c r="BJ289" s="360" t="str">
        <f t="shared" si="160"/>
        <v/>
      </c>
      <c r="BK289" s="39"/>
      <c r="BL289" s="360" t="str">
        <f t="shared" si="161"/>
        <v/>
      </c>
      <c r="BM289" s="360" t="str">
        <f t="shared" si="162"/>
        <v/>
      </c>
      <c r="BN289" s="39"/>
      <c r="BO289" s="360" t="str">
        <f t="shared" si="163"/>
        <v/>
      </c>
      <c r="BP289" s="360" t="str">
        <f t="shared" si="164"/>
        <v/>
      </c>
      <c r="BQ289" s="39"/>
      <c r="BR289" s="360" t="str">
        <f t="shared" si="165"/>
        <v/>
      </c>
      <c r="BS289" s="360" t="str">
        <f t="shared" si="166"/>
        <v/>
      </c>
      <c r="BT289" s="39"/>
      <c r="BU289" s="360" t="str">
        <f t="shared" si="167"/>
        <v/>
      </c>
      <c r="BV289" s="360" t="str">
        <f t="shared" si="168"/>
        <v/>
      </c>
      <c r="BW289" s="39"/>
      <c r="BX289" s="181"/>
    </row>
    <row r="290" spans="1:76" s="174" customFormat="1" ht="14">
      <c r="A290" s="159">
        <v>18</v>
      </c>
      <c r="B290" s="301" t="str">
        <f t="shared" si="149"/>
        <v xml:space="preserve">: </v>
      </c>
      <c r="C290" s="168"/>
      <c r="D290" s="162"/>
      <c r="E290" s="162"/>
      <c r="F290" s="169"/>
      <c r="G290" s="161"/>
      <c r="H290" s="162"/>
      <c r="I290" s="163"/>
      <c r="J290" s="170"/>
      <c r="K290" s="170"/>
      <c r="L290" s="771"/>
      <c r="M290" s="662" t="s">
        <v>176</v>
      </c>
      <c r="N290" s="664"/>
      <c r="O290" s="665"/>
      <c r="P290" s="165"/>
      <c r="Q290" s="365"/>
      <c r="R290" s="259" t="str">
        <f t="shared" si="169"/>
        <v/>
      </c>
      <c r="S290" s="260" t="str">
        <f>IF(R290="","",IF(R301="Y",T290,IF(R290&gt;=R293-$AA$36*R297,IF(R290&lt;=R293+$AA$36*R297,R290,""),"")))</f>
        <v/>
      </c>
      <c r="T290" s="259" t="str">
        <f t="shared" si="170"/>
        <v/>
      </c>
      <c r="U290" s="166" t="str">
        <f t="shared" si="150"/>
        <v>TWh/TW</v>
      </c>
      <c r="V290" s="39"/>
      <c r="W290" s="39"/>
      <c r="Y290" s="98"/>
      <c r="AO290" s="181"/>
      <c r="AP290" s="39"/>
      <c r="AQ290" s="39"/>
      <c r="AR290" s="171"/>
      <c r="AS290" s="39"/>
      <c r="AT290" s="360" t="str">
        <f t="shared" si="171"/>
        <v/>
      </c>
      <c r="AU290" s="360" t="str">
        <f t="shared" si="172"/>
        <v/>
      </c>
      <c r="AV290" s="39"/>
      <c r="AW290" s="360" t="str">
        <f t="shared" si="151"/>
        <v/>
      </c>
      <c r="AX290" s="360" t="str">
        <f t="shared" si="152"/>
        <v/>
      </c>
      <c r="AY290" s="39"/>
      <c r="AZ290" s="360" t="str">
        <f t="shared" si="153"/>
        <v/>
      </c>
      <c r="BA290" s="360" t="str">
        <f t="shared" si="154"/>
        <v/>
      </c>
      <c r="BB290" s="39"/>
      <c r="BC290" s="360" t="str">
        <f t="shared" si="155"/>
        <v/>
      </c>
      <c r="BD290" s="360" t="str">
        <f t="shared" si="156"/>
        <v/>
      </c>
      <c r="BE290" s="39"/>
      <c r="BF290" s="360" t="str">
        <f t="shared" si="157"/>
        <v/>
      </c>
      <c r="BG290" s="360" t="str">
        <f t="shared" si="158"/>
        <v/>
      </c>
      <c r="BH290" s="39"/>
      <c r="BI290" s="360" t="str">
        <f t="shared" si="159"/>
        <v/>
      </c>
      <c r="BJ290" s="360" t="str">
        <f t="shared" si="160"/>
        <v/>
      </c>
      <c r="BK290" s="39"/>
      <c r="BL290" s="360" t="str">
        <f t="shared" si="161"/>
        <v/>
      </c>
      <c r="BM290" s="360" t="str">
        <f t="shared" si="162"/>
        <v/>
      </c>
      <c r="BN290" s="39"/>
      <c r="BO290" s="360" t="str">
        <f t="shared" si="163"/>
        <v/>
      </c>
      <c r="BP290" s="360" t="str">
        <f t="shared" si="164"/>
        <v/>
      </c>
      <c r="BQ290" s="39"/>
      <c r="BR290" s="360" t="str">
        <f t="shared" si="165"/>
        <v/>
      </c>
      <c r="BS290" s="360" t="str">
        <f t="shared" si="166"/>
        <v/>
      </c>
      <c r="BT290" s="39"/>
      <c r="BU290" s="360" t="str">
        <f t="shared" si="167"/>
        <v/>
      </c>
      <c r="BV290" s="360" t="str">
        <f t="shared" si="168"/>
        <v/>
      </c>
      <c r="BW290" s="39"/>
      <c r="BX290" s="181"/>
    </row>
    <row r="291" spans="1:76" s="174" customFormat="1" ht="14">
      <c r="A291" s="159">
        <v>19</v>
      </c>
      <c r="B291" s="301" t="str">
        <f t="shared" si="149"/>
        <v xml:space="preserve">: </v>
      </c>
      <c r="C291" s="168"/>
      <c r="D291" s="162"/>
      <c r="E291" s="162"/>
      <c r="F291" s="169"/>
      <c r="G291" s="161"/>
      <c r="H291" s="162"/>
      <c r="I291" s="163"/>
      <c r="J291" s="170"/>
      <c r="K291" s="170"/>
      <c r="L291" s="771"/>
      <c r="M291" s="662" t="s">
        <v>176</v>
      </c>
      <c r="N291" s="664"/>
      <c r="O291" s="665"/>
      <c r="P291" s="165"/>
      <c r="Q291" s="365"/>
      <c r="R291" s="259" t="str">
        <f t="shared" si="169"/>
        <v/>
      </c>
      <c r="S291" s="260" t="str">
        <f>IF(R291="","",IF(R301="Y",T291,IF(R291&gt;=R293-$AA$36*R297,IF(R291&lt;=R293+$AA$36*R297,R291,""),"")))</f>
        <v/>
      </c>
      <c r="T291" s="259" t="str">
        <f t="shared" si="170"/>
        <v/>
      </c>
      <c r="U291" s="166" t="str">
        <f t="shared" si="150"/>
        <v>TWh/TW</v>
      </c>
      <c r="V291" s="39"/>
      <c r="W291" s="39"/>
      <c r="Y291" s="98"/>
      <c r="AO291" s="181"/>
      <c r="AP291" s="39"/>
      <c r="AQ291" s="39"/>
      <c r="AR291" s="171"/>
      <c r="AS291" s="39"/>
      <c r="AT291" s="360" t="str">
        <f t="shared" si="171"/>
        <v/>
      </c>
      <c r="AU291" s="360" t="str">
        <f t="shared" si="172"/>
        <v/>
      </c>
      <c r="AV291" s="39"/>
      <c r="AW291" s="360" t="str">
        <f t="shared" si="151"/>
        <v/>
      </c>
      <c r="AX291" s="360" t="str">
        <f t="shared" si="152"/>
        <v/>
      </c>
      <c r="AY291" s="39"/>
      <c r="AZ291" s="360" t="str">
        <f t="shared" si="153"/>
        <v/>
      </c>
      <c r="BA291" s="360" t="str">
        <f t="shared" si="154"/>
        <v/>
      </c>
      <c r="BB291" s="39"/>
      <c r="BC291" s="360" t="str">
        <f t="shared" si="155"/>
        <v/>
      </c>
      <c r="BD291" s="360" t="str">
        <f t="shared" si="156"/>
        <v/>
      </c>
      <c r="BE291" s="39"/>
      <c r="BF291" s="360" t="str">
        <f t="shared" si="157"/>
        <v/>
      </c>
      <c r="BG291" s="360" t="str">
        <f t="shared" si="158"/>
        <v/>
      </c>
      <c r="BH291" s="39"/>
      <c r="BI291" s="360" t="str">
        <f t="shared" si="159"/>
        <v/>
      </c>
      <c r="BJ291" s="360" t="str">
        <f t="shared" si="160"/>
        <v/>
      </c>
      <c r="BK291" s="39"/>
      <c r="BL291" s="360" t="str">
        <f t="shared" si="161"/>
        <v/>
      </c>
      <c r="BM291" s="360" t="str">
        <f t="shared" si="162"/>
        <v/>
      </c>
      <c r="BN291" s="39"/>
      <c r="BO291" s="360" t="str">
        <f t="shared" si="163"/>
        <v/>
      </c>
      <c r="BP291" s="360" t="str">
        <f t="shared" si="164"/>
        <v/>
      </c>
      <c r="BQ291" s="39"/>
      <c r="BR291" s="360" t="str">
        <f t="shared" si="165"/>
        <v/>
      </c>
      <c r="BS291" s="360" t="str">
        <f t="shared" si="166"/>
        <v/>
      </c>
      <c r="BT291" s="39"/>
      <c r="BU291" s="360" t="str">
        <f t="shared" si="167"/>
        <v/>
      </c>
      <c r="BV291" s="360" t="str">
        <f t="shared" si="168"/>
        <v/>
      </c>
      <c r="BW291" s="39"/>
      <c r="BX291" s="181"/>
    </row>
    <row r="292" spans="1:76" s="174" customFormat="1" ht="14">
      <c r="A292" s="159">
        <v>20</v>
      </c>
      <c r="B292" s="301" t="str">
        <f t="shared" si="149"/>
        <v xml:space="preserve">: </v>
      </c>
      <c r="C292" s="168"/>
      <c r="D292" s="162"/>
      <c r="E292" s="162"/>
      <c r="F292" s="169"/>
      <c r="G292" s="161"/>
      <c r="H292" s="162"/>
      <c r="I292" s="163"/>
      <c r="J292" s="170"/>
      <c r="K292" s="170"/>
      <c r="L292" s="771"/>
      <c r="M292" s="662" t="s">
        <v>176</v>
      </c>
      <c r="N292" s="664"/>
      <c r="O292" s="665"/>
      <c r="P292" s="165"/>
      <c r="Q292" s="365"/>
      <c r="R292" s="259" t="str">
        <f t="shared" si="169"/>
        <v/>
      </c>
      <c r="S292" s="260" t="str">
        <f>IF(R292="","",IF(R301="Y",T292,IF(R292&gt;=R293-$AA$36*R297,IF(R292&lt;=R293+$AA$36*R297,R292,""),"")))</f>
        <v/>
      </c>
      <c r="T292" s="259" t="str">
        <f t="shared" si="170"/>
        <v/>
      </c>
      <c r="U292" s="166" t="str">
        <f t="shared" si="150"/>
        <v>TWh/TW</v>
      </c>
      <c r="V292" s="39"/>
      <c r="W292" s="39"/>
      <c r="Y292" s="98"/>
      <c r="AO292" s="181"/>
      <c r="AP292" s="39"/>
      <c r="AQ292" s="39"/>
      <c r="AR292" s="171"/>
      <c r="AS292" s="39"/>
      <c r="AT292" s="360" t="str">
        <f t="shared" si="171"/>
        <v/>
      </c>
      <c r="AU292" s="360" t="str">
        <f t="shared" si="172"/>
        <v/>
      </c>
      <c r="AV292" s="39"/>
      <c r="AW292" s="360" t="str">
        <f t="shared" si="151"/>
        <v/>
      </c>
      <c r="AX292" s="360" t="str">
        <f t="shared" si="152"/>
        <v/>
      </c>
      <c r="AY292" s="39"/>
      <c r="AZ292" s="360" t="str">
        <f t="shared" si="153"/>
        <v/>
      </c>
      <c r="BA292" s="360" t="str">
        <f t="shared" si="154"/>
        <v/>
      </c>
      <c r="BB292" s="39"/>
      <c r="BC292" s="360" t="str">
        <f t="shared" si="155"/>
        <v/>
      </c>
      <c r="BD292" s="360" t="str">
        <f t="shared" si="156"/>
        <v/>
      </c>
      <c r="BE292" s="39"/>
      <c r="BF292" s="360" t="str">
        <f t="shared" si="157"/>
        <v/>
      </c>
      <c r="BG292" s="360" t="str">
        <f t="shared" si="158"/>
        <v/>
      </c>
      <c r="BH292" s="39"/>
      <c r="BI292" s="360" t="str">
        <f t="shared" si="159"/>
        <v/>
      </c>
      <c r="BJ292" s="360" t="str">
        <f t="shared" si="160"/>
        <v/>
      </c>
      <c r="BK292" s="39"/>
      <c r="BL292" s="360" t="str">
        <f t="shared" si="161"/>
        <v/>
      </c>
      <c r="BM292" s="360" t="str">
        <f t="shared" si="162"/>
        <v/>
      </c>
      <c r="BN292" s="39"/>
      <c r="BO292" s="360" t="str">
        <f t="shared" si="163"/>
        <v/>
      </c>
      <c r="BP292" s="360" t="str">
        <f t="shared" si="164"/>
        <v/>
      </c>
      <c r="BQ292" s="39"/>
      <c r="BR292" s="360" t="str">
        <f t="shared" si="165"/>
        <v/>
      </c>
      <c r="BS292" s="360" t="str">
        <f t="shared" si="166"/>
        <v/>
      </c>
      <c r="BT292" s="39"/>
      <c r="BU292" s="360" t="str">
        <f t="shared" si="167"/>
        <v/>
      </c>
      <c r="BV292" s="360" t="str">
        <f t="shared" si="168"/>
        <v/>
      </c>
      <c r="BW292" s="39"/>
      <c r="BX292" s="181"/>
    </row>
    <row r="293" spans="1:76" s="174" customFormat="1" ht="14">
      <c r="A293" s="172"/>
      <c r="B293" s="302" t="s">
        <v>159</v>
      </c>
      <c r="C293" s="173"/>
      <c r="D293" s="173"/>
      <c r="E293" s="173"/>
      <c r="F293" s="173"/>
      <c r="H293" s="39"/>
      <c r="I293" s="175"/>
      <c r="L293" s="762" t="s">
        <v>99</v>
      </c>
      <c r="O293" s="165"/>
      <c r="P293" s="165"/>
      <c r="Q293" s="175" t="s">
        <v>31</v>
      </c>
      <c r="R293" s="261">
        <v>50134.311111111136</v>
      </c>
      <c r="S293" s="261">
        <v>50134.311111111136</v>
      </c>
      <c r="T293" s="262" t="e">
        <v>#DIV/0!</v>
      </c>
      <c r="U293" s="39"/>
      <c r="V293" s="39"/>
      <c r="W293" s="39"/>
      <c r="Y293" s="207"/>
      <c r="AO293" s="181"/>
      <c r="AP293" s="39"/>
      <c r="AQ293" s="39"/>
      <c r="AR293" s="39"/>
      <c r="AS293" s="175" t="s">
        <v>31</v>
      </c>
      <c r="AT293" s="178" t="e">
        <f>AVERAGE(AT273:AT292)</f>
        <v>#REF!</v>
      </c>
      <c r="AU293" s="178" t="e">
        <f>SUM(AU273:AU292)/COUNTIF(AU273:AU292,"&gt;0")</f>
        <v>#REF!</v>
      </c>
      <c r="AV293" s="175"/>
      <c r="AW293" s="178" t="e">
        <f>AVERAGE(AW273:AW292)</f>
        <v>#DIV/0!</v>
      </c>
      <c r="AX293" s="178" t="e">
        <f>SUM(AX273:AX292)/COUNTIF(AX273:AX292,"&gt;0")</f>
        <v>#DIV/0!</v>
      </c>
      <c r="AY293" s="39"/>
      <c r="AZ293" s="178" t="e">
        <f>AVERAGE(AZ273:AZ292)</f>
        <v>#DIV/0!</v>
      </c>
      <c r="BA293" s="178" t="e">
        <f>SUM(BA273:BA292)/COUNTIF(BA273:BA292,"&gt;0")</f>
        <v>#DIV/0!</v>
      </c>
      <c r="BB293" s="39"/>
      <c r="BC293" s="178" t="e">
        <f>AVERAGE(BC273:BC292)</f>
        <v>#DIV/0!</v>
      </c>
      <c r="BD293" s="178" t="e">
        <f>SUM(BD273:BD292)/COUNTIF(BD273:BD292,"&gt;0")</f>
        <v>#DIV/0!</v>
      </c>
      <c r="BE293" s="39"/>
      <c r="BF293" s="178" t="e">
        <f>AVERAGE(BF273:BF292)</f>
        <v>#DIV/0!</v>
      </c>
      <c r="BG293" s="178" t="e">
        <f>SUM(BG273:BG292)/COUNTIF(BG273:BG292,"&gt;0")</f>
        <v>#DIV/0!</v>
      </c>
      <c r="BH293" s="39"/>
      <c r="BI293" s="178" t="e">
        <f>AVERAGE(BI273:BI292)</f>
        <v>#DIV/0!</v>
      </c>
      <c r="BJ293" s="178" t="e">
        <f>SUM(BJ273:BJ292)/COUNTIF(BJ273:BJ292,"&gt;0")</f>
        <v>#DIV/0!</v>
      </c>
      <c r="BK293" s="175"/>
      <c r="BL293" s="178" t="e">
        <f>AVERAGE(BL273:BL292)</f>
        <v>#DIV/0!</v>
      </c>
      <c r="BM293" s="178" t="e">
        <f>SUM(BM273:BM292)/COUNTIF(BM273:BM292,"&gt;0")</f>
        <v>#DIV/0!</v>
      </c>
      <c r="BN293" s="39"/>
      <c r="BO293" s="178" t="e">
        <f>AVERAGE(BO273:BO292)</f>
        <v>#DIV/0!</v>
      </c>
      <c r="BP293" s="178" t="e">
        <f>SUM(BP273:BP292)/COUNTIF(BP273:BP292,"&gt;0")</f>
        <v>#DIV/0!</v>
      </c>
      <c r="BQ293" s="39"/>
      <c r="BR293" s="178" t="e">
        <f>AVERAGE(BR273:BR292)</f>
        <v>#DIV/0!</v>
      </c>
      <c r="BS293" s="178" t="e">
        <f>SUM(BS273:BS292)/COUNTIF(BS273:BS292,"&gt;0")</f>
        <v>#DIV/0!</v>
      </c>
      <c r="BT293" s="39"/>
      <c r="BU293" s="178" t="e">
        <f>AVERAGE(BU273:BU292)</f>
        <v>#REF!</v>
      </c>
      <c r="BV293" s="178" t="e">
        <f>SUM(BV273:BV292)/COUNTIF(BV273:BV292,"&gt;0")</f>
        <v>#REF!</v>
      </c>
      <c r="BW293" s="39"/>
      <c r="BX293" s="181"/>
    </row>
    <row r="294" spans="1:76" s="174" customFormat="1" ht="15">
      <c r="A294" s="172"/>
      <c r="B294" s="302" t="s">
        <v>160</v>
      </c>
      <c r="C294" s="173" t="s">
        <v>112</v>
      </c>
      <c r="D294" s="945" t="s">
        <v>324</v>
      </c>
      <c r="E294" s="946"/>
      <c r="F294" s="946"/>
      <c r="G294" s="946"/>
      <c r="H294" s="946"/>
      <c r="I294" s="946"/>
      <c r="J294" s="947"/>
      <c r="L294" s="762"/>
      <c r="O294" s="165"/>
      <c r="P294" s="165"/>
      <c r="Q294" s="366" t="s">
        <v>33</v>
      </c>
      <c r="R294" s="367">
        <v>54709.973464154704</v>
      </c>
      <c r="S294" s="367">
        <v>54709.973464154704</v>
      </c>
      <c r="T294" s="367" t="e">
        <v>#DIV/0!</v>
      </c>
      <c r="U294" s="368">
        <v>1</v>
      </c>
      <c r="V294" s="50" t="s">
        <v>142</v>
      </c>
      <c r="W294" s="39"/>
      <c r="X294" t="s">
        <v>273</v>
      </c>
      <c r="Y294" s="208"/>
      <c r="AO294" s="181"/>
      <c r="AP294" s="39"/>
      <c r="AQ294" s="39"/>
      <c r="AR294" s="39"/>
      <c r="AS294" s="176" t="s">
        <v>33</v>
      </c>
      <c r="AT294" s="180" t="e">
        <f>AT293+(AT299*AT296)</f>
        <v>#REF!</v>
      </c>
      <c r="AU294" s="180" t="e">
        <f>AU293+(AU299*AT296)</f>
        <v>#REF!</v>
      </c>
      <c r="AV294" s="176"/>
      <c r="AW294" s="180" t="e">
        <f>AW293+(AW299*AW296)</f>
        <v>#DIV/0!</v>
      </c>
      <c r="AX294" s="180" t="e">
        <f>AX293+(AX299*AW296)</f>
        <v>#DIV/0!</v>
      </c>
      <c r="AY294" s="39"/>
      <c r="AZ294" s="180" t="e">
        <f>AZ293+(AZ299*AZ296)</f>
        <v>#DIV/0!</v>
      </c>
      <c r="BA294" s="180" t="e">
        <f>BA293+(BA299*AZ296)</f>
        <v>#DIV/0!</v>
      </c>
      <c r="BB294" s="39"/>
      <c r="BC294" s="180" t="e">
        <f>BC293+(BC299*BC296)</f>
        <v>#DIV/0!</v>
      </c>
      <c r="BD294" s="180" t="e">
        <f>BD293+(BD299*BC296)</f>
        <v>#DIV/0!</v>
      </c>
      <c r="BE294" s="39"/>
      <c r="BF294" s="180" t="e">
        <f>BF293+(BF299*BF296)</f>
        <v>#DIV/0!</v>
      </c>
      <c r="BG294" s="180" t="e">
        <f>BG293+(BG299*BF296)</f>
        <v>#DIV/0!</v>
      </c>
      <c r="BH294" s="39"/>
      <c r="BI294" s="180" t="e">
        <f>BI293+(BI299*BI296)</f>
        <v>#DIV/0!</v>
      </c>
      <c r="BJ294" s="180" t="e">
        <f>BJ293+(BJ299*BI296)</f>
        <v>#DIV/0!</v>
      </c>
      <c r="BK294" s="176"/>
      <c r="BL294" s="180" t="e">
        <f>BL293+(BL299*BL296)</f>
        <v>#DIV/0!</v>
      </c>
      <c r="BM294" s="180" t="e">
        <f>BM293+(BM299*BL296)</f>
        <v>#DIV/0!</v>
      </c>
      <c r="BN294" s="39"/>
      <c r="BO294" s="180" t="e">
        <f>BO293+(BO299*BO296)</f>
        <v>#DIV/0!</v>
      </c>
      <c r="BP294" s="180" t="e">
        <f>BP293+(BP299*BO296)</f>
        <v>#DIV/0!</v>
      </c>
      <c r="BQ294" s="39"/>
      <c r="BR294" s="180" t="e">
        <f>BR293+(BR299*BR296)</f>
        <v>#DIV/0!</v>
      </c>
      <c r="BS294" s="180" t="e">
        <f>BS293+(BS299*BR296)</f>
        <v>#DIV/0!</v>
      </c>
      <c r="BT294" s="39"/>
      <c r="BU294" s="180" t="e">
        <f>BU293+(BU299*BU296)</f>
        <v>#REF!</v>
      </c>
      <c r="BV294" s="180" t="e">
        <f>BV293+(BV299*BU296)</f>
        <v>#REF!</v>
      </c>
      <c r="BW294" s="39"/>
      <c r="BX294" s="181"/>
    </row>
    <row r="295" spans="1:76" s="174" customFormat="1" ht="15">
      <c r="A295" s="172"/>
      <c r="B295" s="302" t="s">
        <v>161</v>
      </c>
      <c r="C295" s="179"/>
      <c r="D295" s="948"/>
      <c r="E295" s="872"/>
      <c r="F295" s="872"/>
      <c r="G295" s="872"/>
      <c r="H295" s="872"/>
      <c r="I295" s="872"/>
      <c r="J295" s="873"/>
      <c r="K295" s="39"/>
      <c r="L295" s="759"/>
      <c r="Q295" s="366" t="s">
        <v>32</v>
      </c>
      <c r="R295" s="367">
        <v>45558.648758067568</v>
      </c>
      <c r="S295" s="367">
        <v>45558.648758067568</v>
      </c>
      <c r="T295" s="367" t="e">
        <v>#DIV/0!</v>
      </c>
      <c r="U295" s="368">
        <v>1</v>
      </c>
      <c r="V295" s="50" t="s">
        <v>143</v>
      </c>
      <c r="W295" s="39"/>
      <c r="X295" s="369" t="s">
        <v>36</v>
      </c>
      <c r="Y295" s="208"/>
      <c r="AO295" s="181"/>
      <c r="AP295" s="39"/>
      <c r="AQ295" s="39"/>
      <c r="AR295" s="39"/>
      <c r="AS295" s="176" t="s">
        <v>32</v>
      </c>
      <c r="AT295" s="180" t="e">
        <f>AT293-(AT299*AT297)</f>
        <v>#REF!</v>
      </c>
      <c r="AU295" s="180" t="e">
        <f>AU293-(AU299*AT297)</f>
        <v>#REF!</v>
      </c>
      <c r="AV295" s="176"/>
      <c r="AW295" s="180" t="e">
        <f>AW293-(AW299*AW297)</f>
        <v>#DIV/0!</v>
      </c>
      <c r="AX295" s="180" t="e">
        <f>AX293-(AX299*AW297)</f>
        <v>#DIV/0!</v>
      </c>
      <c r="AY295" s="39"/>
      <c r="AZ295" s="180" t="e">
        <f>AZ293-(AZ299*AZ297)</f>
        <v>#DIV/0!</v>
      </c>
      <c r="BA295" s="180" t="e">
        <f>BA293-(BA299*AZ297)</f>
        <v>#DIV/0!</v>
      </c>
      <c r="BB295" s="39"/>
      <c r="BC295" s="180" t="e">
        <f>BC293-(BC299*BC297)</f>
        <v>#DIV/0!</v>
      </c>
      <c r="BD295" s="180" t="e">
        <f>BD293-(BD299*BC297)</f>
        <v>#DIV/0!</v>
      </c>
      <c r="BE295" s="39"/>
      <c r="BF295" s="180" t="e">
        <f>BF293-(BF299*BF297)</f>
        <v>#DIV/0!</v>
      </c>
      <c r="BG295" s="180" t="e">
        <f>BG293-(BG299*BF297)</f>
        <v>#DIV/0!</v>
      </c>
      <c r="BH295" s="39"/>
      <c r="BI295" s="180" t="e">
        <f>BI293-(BI299*BI297)</f>
        <v>#DIV/0!</v>
      </c>
      <c r="BJ295" s="180" t="e">
        <f>BJ293-(BJ299*BI297)</f>
        <v>#DIV/0!</v>
      </c>
      <c r="BK295" s="176"/>
      <c r="BL295" s="180" t="e">
        <f>BL293-(BL299*BL297)</f>
        <v>#DIV/0!</v>
      </c>
      <c r="BM295" s="180" t="e">
        <f>BM293-(BM299*BL297)</f>
        <v>#DIV/0!</v>
      </c>
      <c r="BN295" s="39"/>
      <c r="BO295" s="180" t="e">
        <f>BO293-(BO299*BO297)</f>
        <v>#DIV/0!</v>
      </c>
      <c r="BP295" s="180" t="e">
        <f>BP293-(BP299*BO297)</f>
        <v>#DIV/0!</v>
      </c>
      <c r="BQ295" s="39"/>
      <c r="BR295" s="180" t="e">
        <f>BR293-(BR299*BR297)</f>
        <v>#DIV/0!</v>
      </c>
      <c r="BS295" s="180" t="e">
        <f>BS293-(BS299*BR297)</f>
        <v>#DIV/0!</v>
      </c>
      <c r="BT295" s="39"/>
      <c r="BU295" s="180" t="e">
        <f>BU293-(BU299*BU297)</f>
        <v>#REF!</v>
      </c>
      <c r="BV295" s="180" t="e">
        <f>BV293-(BV299*BU297)</f>
        <v>#REF!</v>
      </c>
      <c r="BW295" s="39"/>
      <c r="BX295" s="181"/>
    </row>
    <row r="296" spans="1:76" s="174" customFormat="1" ht="14">
      <c r="A296" s="172"/>
      <c r="B296" s="303"/>
      <c r="C296" s="179"/>
      <c r="D296" s="948"/>
      <c r="E296" s="872"/>
      <c r="F296" s="872"/>
      <c r="G296" s="872"/>
      <c r="H296" s="872"/>
      <c r="I296" s="872"/>
      <c r="J296" s="873"/>
      <c r="L296" s="762"/>
      <c r="Q296" s="176" t="s">
        <v>10</v>
      </c>
      <c r="R296" s="263" t="s">
        <v>38</v>
      </c>
      <c r="S296" s="263" t="s">
        <v>38</v>
      </c>
      <c r="T296" s="263" t="e">
        <v>#DIV/0!</v>
      </c>
      <c r="Y296" s="208"/>
      <c r="AO296" s="181"/>
      <c r="AR296" s="923" t="s">
        <v>132</v>
      </c>
      <c r="AS296" s="924"/>
      <c r="AT296" s="177">
        <v>1</v>
      </c>
      <c r="AV296" s="287"/>
      <c r="AW296" s="177">
        <v>1</v>
      </c>
      <c r="AZ296" s="177">
        <v>1</v>
      </c>
      <c r="BC296" s="177">
        <v>1</v>
      </c>
      <c r="BF296" s="177">
        <v>1</v>
      </c>
      <c r="BI296" s="177">
        <v>1</v>
      </c>
      <c r="BK296" s="176"/>
      <c r="BL296" s="177">
        <v>1</v>
      </c>
      <c r="BO296" s="177">
        <v>1</v>
      </c>
      <c r="BR296" s="177">
        <v>1</v>
      </c>
      <c r="BU296" s="177">
        <v>1</v>
      </c>
      <c r="BX296" s="181"/>
    </row>
    <row r="297" spans="1:76" s="174" customFormat="1" ht="14">
      <c r="A297" s="182" t="str">
        <f ca="1">HYPERLINK("#"&amp;"'"&amp;A$1&amp;"'!a1","Back to top")</f>
        <v>Back to top</v>
      </c>
      <c r="B297" s="304"/>
      <c r="C297" s="179"/>
      <c r="D297" s="948"/>
      <c r="E297" s="872"/>
      <c r="F297" s="872"/>
      <c r="G297" s="872"/>
      <c r="H297" s="872"/>
      <c r="I297" s="872"/>
      <c r="J297" s="873"/>
      <c r="L297" s="762"/>
      <c r="M297" s="50"/>
      <c r="N297" s="50"/>
      <c r="Q297" s="176" t="s">
        <v>11</v>
      </c>
      <c r="R297" s="263">
        <v>4575.6623530435709</v>
      </c>
      <c r="S297" s="263">
        <v>4575.6623530435709</v>
      </c>
      <c r="T297" s="263" t="e">
        <v>#DIV/0!</v>
      </c>
      <c r="Y297" s="208"/>
      <c r="AO297" s="181"/>
      <c r="AR297" s="923"/>
      <c r="AS297" s="924"/>
      <c r="AT297" s="177">
        <v>1</v>
      </c>
      <c r="AV297" s="287"/>
      <c r="AW297" s="177">
        <v>1</v>
      </c>
      <c r="AZ297" s="177">
        <v>1</v>
      </c>
      <c r="BC297" s="177">
        <v>1</v>
      </c>
      <c r="BF297" s="177">
        <v>1</v>
      </c>
      <c r="BI297" s="177">
        <v>1</v>
      </c>
      <c r="BK297" s="176"/>
      <c r="BL297" s="177">
        <v>1</v>
      </c>
      <c r="BO297" s="177">
        <v>1</v>
      </c>
      <c r="BR297" s="177">
        <v>1</v>
      </c>
      <c r="BU297" s="177">
        <v>1</v>
      </c>
      <c r="BX297" s="181"/>
    </row>
    <row r="298" spans="1:76" s="174" customFormat="1" ht="14">
      <c r="A298" s="172"/>
      <c r="B298" s="303"/>
      <c r="C298" s="159"/>
      <c r="D298" s="948"/>
      <c r="E298" s="872"/>
      <c r="F298" s="872"/>
      <c r="G298" s="872"/>
      <c r="H298" s="872"/>
      <c r="I298" s="872"/>
      <c r="J298" s="873"/>
      <c r="L298" s="762"/>
      <c r="Q298" s="183" t="s">
        <v>98</v>
      </c>
      <c r="R298" s="264">
        <v>9</v>
      </c>
      <c r="S298" s="264">
        <v>9</v>
      </c>
      <c r="T298" s="265"/>
      <c r="U298" s="184" t="s">
        <v>55</v>
      </c>
      <c r="Y298" s="98"/>
      <c r="AO298" s="181"/>
      <c r="AS298" s="176" t="s">
        <v>10</v>
      </c>
      <c r="AT298" s="180" t="e">
        <f>IF((0.67*AT299)&gt;AT293,"no","yes")</f>
        <v>#REF!</v>
      </c>
      <c r="AU298" s="180" t="e">
        <f>IF((0.67*AU299)&gt;AU293,"no","yes")</f>
        <v>#REF!</v>
      </c>
      <c r="AV298" s="176"/>
      <c r="AW298" s="180" t="e">
        <f>IF((0.67*AW299)&gt;AW293,"no","yes")</f>
        <v>#DIV/0!</v>
      </c>
      <c r="AX298" s="180" t="e">
        <f>IF((0.67*AX299)&gt;AX293,"no","yes")</f>
        <v>#DIV/0!</v>
      </c>
      <c r="AZ298" s="180" t="e">
        <f>IF((0.67*AZ299)&gt;AZ293,"no","yes")</f>
        <v>#DIV/0!</v>
      </c>
      <c r="BA298" s="180" t="e">
        <f>IF((0.67*BA299)&gt;BA293,"no","yes")</f>
        <v>#DIV/0!</v>
      </c>
      <c r="BC298" s="180" t="e">
        <f>IF((0.67*BC299)&gt;BC293,"no","yes")</f>
        <v>#DIV/0!</v>
      </c>
      <c r="BD298" s="180" t="e">
        <f>IF((0.67*BD299)&gt;BD293,"no","yes")</f>
        <v>#DIV/0!</v>
      </c>
      <c r="BF298" s="180" t="e">
        <f>IF((0.67*BF299)&gt;BF293,"no","yes")</f>
        <v>#DIV/0!</v>
      </c>
      <c r="BG298" s="180" t="e">
        <f>IF((0.67*BG299)&gt;BG293,"no","yes")</f>
        <v>#DIV/0!</v>
      </c>
      <c r="BI298" s="180" t="e">
        <f>IF((0.67*BI299)&gt;BI293,"no","yes")</f>
        <v>#DIV/0!</v>
      </c>
      <c r="BJ298" s="180" t="e">
        <f>IF((0.67*BJ299)&gt;BJ293,"no","yes")</f>
        <v>#DIV/0!</v>
      </c>
      <c r="BK298" s="183"/>
      <c r="BL298" s="180" t="e">
        <f>IF((0.67*BL299)&gt;BL293,"no","yes")</f>
        <v>#DIV/0!</v>
      </c>
      <c r="BM298" s="180" t="e">
        <f>IF((0.67*BM299)&gt;BM293,"no","yes")</f>
        <v>#DIV/0!</v>
      </c>
      <c r="BO298" s="180" t="e">
        <f>IF((0.67*BO299)&gt;BO293,"no","yes")</f>
        <v>#DIV/0!</v>
      </c>
      <c r="BP298" s="180" t="e">
        <f>IF((0.67*BP299)&gt;BP293,"no","yes")</f>
        <v>#DIV/0!</v>
      </c>
      <c r="BR298" s="180" t="e">
        <f>IF((0.67*BR299)&gt;BR293,"no","yes")</f>
        <v>#DIV/0!</v>
      </c>
      <c r="BS298" s="180" t="e">
        <f>IF((0.67*BS299)&gt;BS293,"no","yes")</f>
        <v>#DIV/0!</v>
      </c>
      <c r="BU298" s="180" t="e">
        <f>IF((0.67*BU299)&gt;BU293,"no","yes")</f>
        <v>#REF!</v>
      </c>
      <c r="BV298" s="180" t="e">
        <f>IF((0.67*BV299)&gt;BV293,"no","yes")</f>
        <v>#REF!</v>
      </c>
      <c r="BX298" s="181"/>
    </row>
    <row r="299" spans="1:76" s="174" customFormat="1" ht="14">
      <c r="A299" s="172"/>
      <c r="B299" s="303"/>
      <c r="C299" s="172"/>
      <c r="D299" s="948"/>
      <c r="E299" s="872"/>
      <c r="F299" s="872"/>
      <c r="G299" s="872"/>
      <c r="H299" s="872"/>
      <c r="I299" s="872"/>
      <c r="J299" s="873"/>
      <c r="L299" s="762"/>
      <c r="S299" s="165"/>
      <c r="T299" s="165"/>
      <c r="U299" s="185"/>
      <c r="V299" s="186"/>
      <c r="W299" s="187"/>
      <c r="Y299" s="98"/>
      <c r="AO299" s="181"/>
      <c r="AS299" s="176" t="s">
        <v>11</v>
      </c>
      <c r="AT299" s="180" t="e">
        <f>_xlfn.STDEV.P(AT273:AT292)</f>
        <v>#REF!</v>
      </c>
      <c r="AU299" s="180" t="e">
        <f>_xlfn.STDEV.P(AU273:AU292)</f>
        <v>#REF!</v>
      </c>
      <c r="AV299" s="176"/>
      <c r="AW299" s="180" t="e">
        <f>_xlfn.STDEV.P(AW273:AW292)</f>
        <v>#DIV/0!</v>
      </c>
      <c r="AX299" s="180" t="e">
        <f>_xlfn.STDEV.P(AX273:AX292)</f>
        <v>#DIV/0!</v>
      </c>
      <c r="AZ299" s="180" t="e">
        <f>_xlfn.STDEV.P(AZ273:AZ292)</f>
        <v>#DIV/0!</v>
      </c>
      <c r="BA299" s="180" t="e">
        <f>_xlfn.STDEV.P(BA273:BA292)</f>
        <v>#DIV/0!</v>
      </c>
      <c r="BC299" s="180" t="e">
        <f>_xlfn.STDEV.P(BC273:BC292)</f>
        <v>#DIV/0!</v>
      </c>
      <c r="BD299" s="180" t="e">
        <f>_xlfn.STDEV.P(BD273:BD292)</f>
        <v>#DIV/0!</v>
      </c>
      <c r="BF299" s="180" t="e">
        <f>_xlfn.STDEV.P(BF273:BF292)</f>
        <v>#DIV/0!</v>
      </c>
      <c r="BG299" s="180" t="e">
        <f>_xlfn.STDEV.P(BG273:BG292)</f>
        <v>#DIV/0!</v>
      </c>
      <c r="BI299" s="180" t="e">
        <f>_xlfn.STDEV.P(BI273:BI292)</f>
        <v>#DIV/0!</v>
      </c>
      <c r="BJ299" s="180" t="e">
        <f>_xlfn.STDEV.P(BJ273:BJ292)</f>
        <v>#DIV/0!</v>
      </c>
      <c r="BL299" s="180" t="e">
        <f>_xlfn.STDEV.P(BL273:BL292)</f>
        <v>#DIV/0!</v>
      </c>
      <c r="BM299" s="180" t="e">
        <f>_xlfn.STDEV.P(BM273:BM292)</f>
        <v>#DIV/0!</v>
      </c>
      <c r="BO299" s="180" t="e">
        <f>_xlfn.STDEV.P(BO273:BO292)</f>
        <v>#DIV/0!</v>
      </c>
      <c r="BP299" s="180" t="e">
        <f>_xlfn.STDEV.P(BP273:BP292)</f>
        <v>#DIV/0!</v>
      </c>
      <c r="BR299" s="180" t="e">
        <f>_xlfn.STDEV.P(BR273:BR292)</f>
        <v>#DIV/0!</v>
      </c>
      <c r="BS299" s="180" t="e">
        <f>_xlfn.STDEV.P(BS273:BS292)</f>
        <v>#DIV/0!</v>
      </c>
      <c r="BU299" s="180" t="e">
        <f>_xlfn.STDEV.P(BU273:BU292)</f>
        <v>#REF!</v>
      </c>
      <c r="BV299" s="180" t="e">
        <f>_xlfn.STDEV.P(BV273:BV292)</f>
        <v>#REF!</v>
      </c>
      <c r="BX299" s="181"/>
    </row>
    <row r="300" spans="1:76" s="174" customFormat="1" ht="14">
      <c r="B300" s="265"/>
      <c r="D300" s="949"/>
      <c r="E300" s="950"/>
      <c r="F300" s="950"/>
      <c r="G300" s="950"/>
      <c r="H300" s="950"/>
      <c r="I300" s="950"/>
      <c r="J300" s="951"/>
      <c r="L300" s="762"/>
      <c r="R300" s="188" t="s">
        <v>137</v>
      </c>
      <c r="U300" s="189"/>
      <c r="V300" s="190"/>
      <c r="W300" s="191"/>
      <c r="Y300" s="98"/>
      <c r="AO300" s="181"/>
      <c r="AS300" s="183" t="s">
        <v>98</v>
      </c>
      <c r="AT300" s="361">
        <f>COUNTIF(AT273:AT292,"&gt;0")</f>
        <v>0</v>
      </c>
      <c r="AU300" s="361">
        <f>COUNTIF(AU273:AU292,"&gt;0")</f>
        <v>0</v>
      </c>
      <c r="AV300" s="183"/>
      <c r="AW300" s="361">
        <f>COUNTIF(AW273:AW292,"&gt;0")</f>
        <v>0</v>
      </c>
      <c r="AX300" s="361">
        <f>COUNTIF(AX273:AX292,"&gt;0")</f>
        <v>0</v>
      </c>
      <c r="AZ300" s="361">
        <f>COUNTIF(AZ273:AZ292,"&gt;0")</f>
        <v>0</v>
      </c>
      <c r="BA300" s="361">
        <f>COUNTIF(BA273:BA292,"&gt;0")</f>
        <v>0</v>
      </c>
      <c r="BC300" s="361">
        <f>COUNTIF(BC273:BC292,"&gt;0")</f>
        <v>0</v>
      </c>
      <c r="BD300" s="361">
        <f>COUNTIF(BD273:BD292,"&gt;0")</f>
        <v>0</v>
      </c>
      <c r="BF300" s="361">
        <f>COUNTIF(BF273:BF292,"&gt;0")</f>
        <v>0</v>
      </c>
      <c r="BG300" s="361">
        <f>COUNTIF(BG273:BG292,"&gt;0")</f>
        <v>0</v>
      </c>
      <c r="BI300" s="361">
        <f>COUNTIF(BI273:BI292,"&gt;0")</f>
        <v>0</v>
      </c>
      <c r="BJ300" s="361">
        <f>COUNTIF(BJ273:BJ292,"&gt;0")</f>
        <v>0</v>
      </c>
      <c r="BL300" s="361">
        <f>COUNTIF(BL273:BL292,"&gt;0")</f>
        <v>0</v>
      </c>
      <c r="BM300" s="361">
        <f>COUNTIF(BM273:BM292,"&gt;0")</f>
        <v>0</v>
      </c>
      <c r="BO300" s="361">
        <f>COUNTIF(BO273:BO292,"&gt;0")</f>
        <v>0</v>
      </c>
      <c r="BP300" s="361">
        <f>COUNTIF(BP273:BP292,"&gt;0")</f>
        <v>0</v>
      </c>
      <c r="BR300" s="361">
        <f>COUNTIF(BR273:BR292,"&gt;0")</f>
        <v>0</v>
      </c>
      <c r="BS300" s="361">
        <f>COUNTIF(BS273:BS292,"&gt;0")</f>
        <v>0</v>
      </c>
      <c r="BU300" s="361">
        <f>COUNTIF(BU273:BU292,"&gt;0")</f>
        <v>0</v>
      </c>
      <c r="BV300" s="361">
        <f>COUNTIF(BV273:BV292,"&gt;0")</f>
        <v>0</v>
      </c>
      <c r="BX300" s="181"/>
    </row>
    <row r="301" spans="1:76" s="2" customFormat="1" ht="14">
      <c r="B301" s="5"/>
      <c r="L301" s="349"/>
      <c r="R301" s="192" t="s">
        <v>36</v>
      </c>
      <c r="T301" s="174"/>
      <c r="U301" s="189"/>
      <c r="V301" s="190"/>
      <c r="W301" s="191"/>
      <c r="Y301" s="99"/>
      <c r="AO301" s="57"/>
      <c r="AS301" s="209"/>
      <c r="AT301" s="209"/>
      <c r="AU301" s="209"/>
      <c r="AV301" s="209"/>
      <c r="BX301" s="57"/>
    </row>
    <row r="302" spans="1:76" s="2" customFormat="1" ht="18">
      <c r="B302" s="5"/>
      <c r="L302" s="349"/>
      <c r="T302" s="174"/>
      <c r="U302" s="193"/>
      <c r="V302" s="194"/>
      <c r="W302" s="195"/>
      <c r="Y302" s="99"/>
      <c r="AO302" s="142"/>
      <c r="BX302" s="142"/>
    </row>
    <row r="303" spans="1:76" s="2" customFormat="1" ht="14">
      <c r="B303" s="5"/>
      <c r="L303" s="349"/>
      <c r="T303" s="174"/>
      <c r="U303" s="174"/>
      <c r="V303" s="174"/>
      <c r="W303" s="174"/>
      <c r="Y303" s="99"/>
      <c r="AO303" s="57"/>
      <c r="BX303" s="57"/>
    </row>
    <row r="304" spans="1:76" s="2" customFormat="1" ht="14">
      <c r="B304" s="5"/>
      <c r="L304" s="349"/>
      <c r="Y304" s="99"/>
      <c r="AO304" s="57"/>
      <c r="AS304" s="209"/>
      <c r="AT304" s="209"/>
      <c r="AU304" s="209"/>
      <c r="AV304" s="209"/>
      <c r="BX304" s="57"/>
    </row>
    <row r="305" spans="1:76" s="181" customFormat="1" ht="18">
      <c r="A305" s="138">
        <f>A270+1</f>
        <v>6</v>
      </c>
      <c r="B305" s="298"/>
      <c r="C305" s="139" t="s">
        <v>149</v>
      </c>
      <c r="D305" s="196"/>
      <c r="E305" s="196"/>
      <c r="F305" s="196" t="s">
        <v>103</v>
      </c>
      <c r="G305" s="196"/>
      <c r="H305" s="22"/>
      <c r="I305" s="22"/>
      <c r="J305" s="196"/>
      <c r="K305" s="196"/>
      <c r="L305" s="761"/>
      <c r="M305" s="210"/>
      <c r="N305" s="210"/>
      <c r="R305" s="839" t="s">
        <v>154</v>
      </c>
      <c r="S305" s="839"/>
      <c r="T305" s="839"/>
      <c r="U305" s="839"/>
      <c r="Y305" s="98"/>
      <c r="AP305" s="141">
        <f>A305</f>
        <v>6</v>
      </c>
      <c r="AQ305" s="141" t="str">
        <f>C305</f>
        <v>Average Annual Use - CONVENTIONAL</v>
      </c>
      <c r="AR305" s="142"/>
      <c r="AS305" s="143"/>
      <c r="AT305" s="143"/>
      <c r="AU305" s="143"/>
      <c r="AV305" s="143"/>
      <c r="AW305" s="142"/>
      <c r="AX305" s="142"/>
      <c r="AY305" s="142"/>
      <c r="AZ305" s="142"/>
      <c r="BA305" s="142"/>
      <c r="BB305" s="142"/>
      <c r="BC305" s="142"/>
      <c r="BD305" s="142"/>
      <c r="BE305" s="142"/>
      <c r="BF305" s="142"/>
      <c r="BG305" s="142"/>
      <c r="BH305" s="142"/>
      <c r="BI305" s="142"/>
      <c r="BJ305" s="142"/>
      <c r="BK305" s="142"/>
      <c r="BL305" s="142"/>
      <c r="BM305" s="142"/>
      <c r="BN305" s="142"/>
      <c r="BO305" s="142"/>
      <c r="BP305" s="142"/>
      <c r="BQ305" s="142"/>
      <c r="BR305" s="142"/>
      <c r="BS305" s="142"/>
      <c r="BT305" s="142"/>
      <c r="BU305" s="142"/>
      <c r="BV305" s="142"/>
      <c r="BW305" s="142"/>
    </row>
    <row r="306" spans="1:76" s="174" customFormat="1" ht="14">
      <c r="A306" s="199"/>
      <c r="B306" s="299"/>
      <c r="C306" s="199"/>
      <c r="D306" s="130"/>
      <c r="E306" s="130"/>
      <c r="F306" s="130"/>
      <c r="G306" s="130"/>
      <c r="H306" s="2"/>
      <c r="I306" s="2"/>
      <c r="J306" s="130"/>
      <c r="K306" s="130"/>
      <c r="L306" s="762"/>
      <c r="S306" s="165"/>
      <c r="T306" s="165"/>
      <c r="Y306" s="98"/>
      <c r="AO306" s="181"/>
      <c r="AP306" s="39"/>
      <c r="AQ306" s="39"/>
      <c r="AR306" s="39"/>
      <c r="AS306" s="39"/>
      <c r="AT306" s="158" t="s">
        <v>230</v>
      </c>
      <c r="AU306" s="158"/>
      <c r="AV306" s="39"/>
      <c r="AW306" s="158" t="s">
        <v>1</v>
      </c>
      <c r="AX306" s="158"/>
      <c r="AY306" s="39"/>
      <c r="AZ306" s="158" t="s">
        <v>2</v>
      </c>
      <c r="BA306" s="158"/>
      <c r="BB306" s="39"/>
      <c r="BC306" s="158" t="s">
        <v>283</v>
      </c>
      <c r="BD306" s="158"/>
      <c r="BE306" s="39"/>
      <c r="BF306" s="158" t="s">
        <v>284</v>
      </c>
      <c r="BG306" s="158"/>
      <c r="BH306" s="39"/>
      <c r="BI306" s="158" t="s">
        <v>3</v>
      </c>
      <c r="BJ306" s="158"/>
      <c r="BK306" s="39"/>
      <c r="BL306" s="158" t="s">
        <v>4</v>
      </c>
      <c r="BM306" s="158"/>
      <c r="BN306" s="39"/>
      <c r="BO306" s="158" t="s">
        <v>5</v>
      </c>
      <c r="BP306" s="158"/>
      <c r="BQ306" s="39"/>
      <c r="BR306" s="158" t="s">
        <v>6</v>
      </c>
      <c r="BS306" s="158"/>
      <c r="BT306" s="39"/>
      <c r="BU306" s="158" t="s">
        <v>34</v>
      </c>
      <c r="BV306" s="158"/>
      <c r="BW306" s="39"/>
      <c r="BX306" s="181"/>
    </row>
    <row r="307" spans="1:76" s="174" customFormat="1" ht="31" thickBot="1">
      <c r="A307" s="173" t="s">
        <v>39</v>
      </c>
      <c r="B307" s="300" t="s">
        <v>9</v>
      </c>
      <c r="C307" s="145" t="s">
        <v>139</v>
      </c>
      <c r="D307" s="146" t="s">
        <v>40</v>
      </c>
      <c r="E307" s="146" t="s">
        <v>234</v>
      </c>
      <c r="F307" s="147" t="s">
        <v>113</v>
      </c>
      <c r="G307" s="211" t="s">
        <v>424</v>
      </c>
      <c r="H307" s="4" t="s">
        <v>59</v>
      </c>
      <c r="I307" s="695" t="s">
        <v>425</v>
      </c>
      <c r="J307" s="148" t="s">
        <v>133</v>
      </c>
      <c r="K307" s="149" t="s">
        <v>140</v>
      </c>
      <c r="L307" s="767" t="s">
        <v>100</v>
      </c>
      <c r="M307" s="151" t="s">
        <v>141</v>
      </c>
      <c r="N307" s="152" t="s">
        <v>135</v>
      </c>
      <c r="O307" s="152" t="s">
        <v>57</v>
      </c>
      <c r="P307" s="153"/>
      <c r="Q307" s="363" t="s">
        <v>272</v>
      </c>
      <c r="R307" s="364" t="s">
        <v>56</v>
      </c>
      <c r="S307" s="258" t="s">
        <v>41</v>
      </c>
      <c r="T307" s="364" t="s">
        <v>136</v>
      </c>
      <c r="U307" s="156" t="s">
        <v>42</v>
      </c>
      <c r="V307" s="153"/>
      <c r="W307" s="153"/>
      <c r="Y307" s="98"/>
      <c r="AO307" s="181"/>
      <c r="AP307" s="153"/>
      <c r="AQ307" s="153"/>
      <c r="AR307" s="156" t="s">
        <v>131</v>
      </c>
      <c r="AS307" s="153"/>
      <c r="AT307" s="154" t="s">
        <v>56</v>
      </c>
      <c r="AU307" s="155" t="s">
        <v>41</v>
      </c>
      <c r="AV307" s="153"/>
      <c r="AW307" s="154" t="s">
        <v>56</v>
      </c>
      <c r="AX307" s="155" t="s">
        <v>41</v>
      </c>
      <c r="AY307" s="153"/>
      <c r="AZ307" s="154" t="s">
        <v>56</v>
      </c>
      <c r="BA307" s="155" t="s">
        <v>41</v>
      </c>
      <c r="BB307" s="153"/>
      <c r="BC307" s="154" t="s">
        <v>56</v>
      </c>
      <c r="BD307" s="155" t="s">
        <v>41</v>
      </c>
      <c r="BE307" s="153"/>
      <c r="BF307" s="154" t="s">
        <v>56</v>
      </c>
      <c r="BG307" s="155" t="s">
        <v>41</v>
      </c>
      <c r="BH307" s="153"/>
      <c r="BI307" s="154" t="s">
        <v>56</v>
      </c>
      <c r="BJ307" s="155" t="s">
        <v>41</v>
      </c>
      <c r="BK307" s="153"/>
      <c r="BL307" s="154" t="s">
        <v>56</v>
      </c>
      <c r="BM307" s="155" t="s">
        <v>41</v>
      </c>
      <c r="BN307" s="153"/>
      <c r="BO307" s="154" t="s">
        <v>56</v>
      </c>
      <c r="BP307" s="155" t="s">
        <v>41</v>
      </c>
      <c r="BQ307" s="153"/>
      <c r="BR307" s="154" t="s">
        <v>56</v>
      </c>
      <c r="BS307" s="155" t="s">
        <v>41</v>
      </c>
      <c r="BT307" s="153"/>
      <c r="BU307" s="154" t="s">
        <v>56</v>
      </c>
      <c r="BV307" s="155" t="s">
        <v>41</v>
      </c>
      <c r="BW307" s="153"/>
      <c r="BX307" s="181"/>
    </row>
    <row r="308" spans="1:76" s="174" customFormat="1" ht="14">
      <c r="A308" s="159">
        <v>1</v>
      </c>
      <c r="B308" s="301" t="str">
        <f t="shared" ref="B308:B330" si="173">CONCATENATE(E308,": ",C308)</f>
        <v>USA: EIA 2016, Electric Power Monthly, Coal (2013)  (Table 6.7.A)</v>
      </c>
      <c r="C308" s="160" t="s">
        <v>177</v>
      </c>
      <c r="D308" s="160" t="s">
        <v>178</v>
      </c>
      <c r="E308" s="160" t="s">
        <v>34</v>
      </c>
      <c r="F308" s="160"/>
      <c r="G308" s="161" t="s">
        <v>420</v>
      </c>
      <c r="H308" s="162">
        <v>2016</v>
      </c>
      <c r="I308" s="163"/>
      <c r="J308" s="685"/>
      <c r="K308" s="669" t="s">
        <v>328</v>
      </c>
      <c r="L308" s="769">
        <f>J308*$AA$39</f>
        <v>0</v>
      </c>
      <c r="M308" s="662" t="s">
        <v>277</v>
      </c>
      <c r="N308" s="666" t="e">
        <f>#REF!</f>
        <v>#REF!</v>
      </c>
      <c r="O308" s="665" t="s">
        <v>168</v>
      </c>
      <c r="P308" s="165"/>
      <c r="Q308" s="365"/>
      <c r="R308" s="259">
        <f>IF(Q308="Y","",IF(AND(L308="",J308=""),"",IF(L308="",J308,L308)))</f>
        <v>0</v>
      </c>
      <c r="S308" s="260" t="e">
        <f>IF(R308="","",IF(R339="Y",T308,IF(R308&gt;=R331-$AA$36*R335,IF(R308&lt;=R331+$AA$36*R335,R308,""),"")))</f>
        <v>#REF!</v>
      </c>
      <c r="T308" s="259" t="e">
        <f>IF(Q308="Y","",IF(AND(L308="",J308=""),"",IF(L308="",J308*N308,L308*N308)))</f>
        <v>#REF!</v>
      </c>
      <c r="U308" s="166" t="str">
        <f t="shared" ref="U308:U325" si="174">IF(AND(M308="",K308=""),"",IF(M308="",K308,M308))</f>
        <v>TWh/TW/year</v>
      </c>
      <c r="V308" s="39"/>
      <c r="W308" s="39"/>
      <c r="Y308" s="98"/>
      <c r="AO308" s="181"/>
      <c r="AP308" s="39"/>
      <c r="AQ308" s="39"/>
      <c r="AR308" s="359" t="str">
        <f>$U308</f>
        <v>TWh/TW/year</v>
      </c>
      <c r="AS308" s="39"/>
      <c r="AT308" s="360" t="str">
        <f>IF($E308=$AT$48,R308,"")</f>
        <v/>
      </c>
      <c r="AU308" s="360" t="str">
        <f>IF($E308=$AT$48,S308,"")</f>
        <v/>
      </c>
      <c r="AV308" s="39"/>
      <c r="AW308" s="360" t="str">
        <f t="shared" ref="AW308:AW325" si="175">IF($E308=$AW$112,R308,"")</f>
        <v/>
      </c>
      <c r="AX308" s="360" t="str">
        <f t="shared" ref="AX308:AX325" si="176">IF($E308=$AW$112,S308,"")</f>
        <v/>
      </c>
      <c r="AY308" s="39"/>
      <c r="AZ308" s="360" t="str">
        <f t="shared" ref="AZ308:AZ325" si="177">IF($E308=$AZ$112,R308,"")</f>
        <v/>
      </c>
      <c r="BA308" s="360" t="str">
        <f t="shared" ref="BA308:BA325" si="178">IF($E308=$AZ$112,S308,"")</f>
        <v/>
      </c>
      <c r="BB308" s="39"/>
      <c r="BC308" s="360" t="str">
        <f t="shared" ref="BC308:BC325" si="179">IF($E308=$BC$112,R308,"")</f>
        <v/>
      </c>
      <c r="BD308" s="360" t="str">
        <f t="shared" ref="BD308:BD325" si="180">IF($E308=$BC$112,S308,"")</f>
        <v/>
      </c>
      <c r="BE308" s="39"/>
      <c r="BF308" s="360" t="str">
        <f t="shared" ref="BF308:BF325" si="181">IF($E308=$BF$112,R308,"")</f>
        <v/>
      </c>
      <c r="BG308" s="360" t="str">
        <f t="shared" ref="BG308:BG325" si="182">IF($E308=$BF$112,S308,"")</f>
        <v/>
      </c>
      <c r="BH308" s="39"/>
      <c r="BI308" s="360" t="str">
        <f t="shared" ref="BI308:BI325" si="183">IF($E308=$BI$112,R308,"")</f>
        <v/>
      </c>
      <c r="BJ308" s="360" t="str">
        <f t="shared" ref="BJ308:BJ325" si="184">IF($E308=$BI$112,S308,"")</f>
        <v/>
      </c>
      <c r="BK308" s="39"/>
      <c r="BL308" s="360" t="str">
        <f t="shared" ref="BL308:BL325" si="185">IF($E308=$BL$112,R308,"")</f>
        <v/>
      </c>
      <c r="BM308" s="360" t="str">
        <f t="shared" ref="BM308:BM325" si="186">IF($E308=$BL$112,S308,"")</f>
        <v/>
      </c>
      <c r="BN308" s="39"/>
      <c r="BO308" s="360" t="str">
        <f t="shared" ref="BO308:BO325" si="187">IF($E308=$BO$112,R308,"")</f>
        <v/>
      </c>
      <c r="BP308" s="360" t="str">
        <f t="shared" ref="BP308:BP325" si="188">IF($E308=$BO$112,S308,"")</f>
        <v/>
      </c>
      <c r="BQ308" s="39"/>
      <c r="BR308" s="360" t="str">
        <f t="shared" ref="BR308:BR325" si="189">IF($E308=$BR$112,R308,"")</f>
        <v/>
      </c>
      <c r="BS308" s="360" t="str">
        <f t="shared" ref="BS308:BS325" si="190">IF($E308=$BR$112,S308,"")</f>
        <v/>
      </c>
      <c r="BT308" s="39"/>
      <c r="BU308" s="360">
        <f t="shared" ref="BU308:BU325" si="191">IF($E308=$BU$112,R308,"")</f>
        <v>0</v>
      </c>
      <c r="BV308" s="360" t="e">
        <f t="shared" ref="BV308:BV325" si="192">IF($E308=$BU$112,S308,"")</f>
        <v>#REF!</v>
      </c>
      <c r="BW308" s="39"/>
      <c r="BX308" s="181"/>
    </row>
    <row r="309" spans="1:76" s="174" customFormat="1" ht="14">
      <c r="A309" s="159">
        <v>2</v>
      </c>
      <c r="B309" s="301" t="str">
        <f t="shared" si="173"/>
        <v xml:space="preserve">USA: EIA 2016, Electric Power Monthly, Coal (2014)  (Table 6.7.A) </v>
      </c>
      <c r="C309" s="160" t="s">
        <v>179</v>
      </c>
      <c r="D309" s="160" t="s">
        <v>178</v>
      </c>
      <c r="E309" s="160" t="s">
        <v>34</v>
      </c>
      <c r="F309" s="160"/>
      <c r="G309" s="161" t="s">
        <v>420</v>
      </c>
      <c r="H309" s="162">
        <v>2016</v>
      </c>
      <c r="I309" s="163"/>
      <c r="J309" s="685"/>
      <c r="K309" s="669" t="s">
        <v>328</v>
      </c>
      <c r="L309" s="769">
        <f t="shared" ref="L309:L330" si="193">J309*$AA$39</f>
        <v>0</v>
      </c>
      <c r="M309" s="662" t="s">
        <v>277</v>
      </c>
      <c r="N309" s="666" t="e">
        <f>#REF!</f>
        <v>#REF!</v>
      </c>
      <c r="O309" s="665" t="s">
        <v>168</v>
      </c>
      <c r="P309" s="165"/>
      <c r="Q309" s="365"/>
      <c r="R309" s="259">
        <f t="shared" ref="R309:R330" si="194">IF(Q309="Y","",IF(AND(L309="",J309=""),"",IF(L309="",J309,L309)))</f>
        <v>0</v>
      </c>
      <c r="S309" s="260" t="e">
        <f>IF(R309="","",IF(R339="Y",T309,IF(R309&gt;=R331-$AA$36*R335,IF(R309&lt;=R331+$AA$36*R335,R309,""),"")))</f>
        <v>#REF!</v>
      </c>
      <c r="T309" s="259" t="e">
        <f t="shared" ref="T309:T330" si="195">IF(Q309="Y","",IF(AND(L309="",J309=""),"",IF(L309="",J309*N309,L309*N309)))</f>
        <v>#REF!</v>
      </c>
      <c r="U309" s="166" t="str">
        <f t="shared" si="174"/>
        <v>TWh/TW/year</v>
      </c>
      <c r="V309" s="39"/>
      <c r="W309" s="39"/>
      <c r="Y309" s="98"/>
      <c r="AO309" s="181"/>
      <c r="AP309" s="39"/>
      <c r="AQ309" s="39"/>
      <c r="AR309" s="171"/>
      <c r="AS309" s="39"/>
      <c r="AT309" s="360" t="str">
        <f t="shared" ref="AT309:AT325" si="196">IF($E309=$AT$48,R309,"")</f>
        <v/>
      </c>
      <c r="AU309" s="360" t="str">
        <f t="shared" ref="AU309:AU325" si="197">IF($E309=$AT$48,S309,"")</f>
        <v/>
      </c>
      <c r="AV309" s="39"/>
      <c r="AW309" s="360" t="str">
        <f t="shared" si="175"/>
        <v/>
      </c>
      <c r="AX309" s="360" t="str">
        <f t="shared" si="176"/>
        <v/>
      </c>
      <c r="AY309" s="39"/>
      <c r="AZ309" s="360" t="str">
        <f t="shared" si="177"/>
        <v/>
      </c>
      <c r="BA309" s="360" t="str">
        <f t="shared" si="178"/>
        <v/>
      </c>
      <c r="BB309" s="39"/>
      <c r="BC309" s="360" t="str">
        <f t="shared" si="179"/>
        <v/>
      </c>
      <c r="BD309" s="360" t="str">
        <f t="shared" si="180"/>
        <v/>
      </c>
      <c r="BE309" s="39"/>
      <c r="BF309" s="360" t="str">
        <f t="shared" si="181"/>
        <v/>
      </c>
      <c r="BG309" s="360" t="str">
        <f t="shared" si="182"/>
        <v/>
      </c>
      <c r="BH309" s="39"/>
      <c r="BI309" s="360" t="str">
        <f t="shared" si="183"/>
        <v/>
      </c>
      <c r="BJ309" s="360" t="str">
        <f t="shared" si="184"/>
        <v/>
      </c>
      <c r="BK309" s="39"/>
      <c r="BL309" s="360" t="str">
        <f t="shared" si="185"/>
        <v/>
      </c>
      <c r="BM309" s="360" t="str">
        <f t="shared" si="186"/>
        <v/>
      </c>
      <c r="BN309" s="39"/>
      <c r="BO309" s="360" t="str">
        <f t="shared" si="187"/>
        <v/>
      </c>
      <c r="BP309" s="360" t="str">
        <f t="shared" si="188"/>
        <v/>
      </c>
      <c r="BQ309" s="39"/>
      <c r="BR309" s="360" t="str">
        <f t="shared" si="189"/>
        <v/>
      </c>
      <c r="BS309" s="360" t="str">
        <f t="shared" si="190"/>
        <v/>
      </c>
      <c r="BT309" s="39"/>
      <c r="BU309" s="360">
        <f t="shared" si="191"/>
        <v>0</v>
      </c>
      <c r="BV309" s="360" t="e">
        <f t="shared" si="192"/>
        <v>#REF!</v>
      </c>
      <c r="BW309" s="39"/>
      <c r="BX309" s="181"/>
    </row>
    <row r="310" spans="1:76" s="174" customFormat="1" ht="14">
      <c r="A310" s="159">
        <v>3</v>
      </c>
      <c r="B310" s="301" t="str">
        <f>CONCATENATE(E310,": ",C310)</f>
        <v xml:space="preserve">USA: EIA 2016, Electric Power Monthly, Coal (2015)  (Table 6.7.A) </v>
      </c>
      <c r="C310" s="168" t="s">
        <v>180</v>
      </c>
      <c r="D310" s="162" t="s">
        <v>178</v>
      </c>
      <c r="E310" s="162" t="s">
        <v>34</v>
      </c>
      <c r="F310" s="169"/>
      <c r="G310" s="161" t="s">
        <v>420</v>
      </c>
      <c r="H310" s="162">
        <v>2016</v>
      </c>
      <c r="I310" s="163"/>
      <c r="J310" s="685"/>
      <c r="K310" s="669" t="s">
        <v>328</v>
      </c>
      <c r="L310" s="769">
        <f t="shared" si="193"/>
        <v>0</v>
      </c>
      <c r="M310" s="662" t="s">
        <v>277</v>
      </c>
      <c r="N310" s="666" t="e">
        <f>#REF!</f>
        <v>#REF!</v>
      </c>
      <c r="O310" s="665" t="s">
        <v>168</v>
      </c>
      <c r="P310" s="165"/>
      <c r="Q310" s="365"/>
      <c r="R310" s="259">
        <f t="shared" si="194"/>
        <v>0</v>
      </c>
      <c r="S310" s="260" t="e">
        <f>IF(R310="","",IF(R339="Y",T310,IF(R310&gt;=R331-$AA$36*R335,IF(R310&lt;=R331+$AA$36*R335,R310,""),"")))</f>
        <v>#REF!</v>
      </c>
      <c r="T310" s="259" t="e">
        <f t="shared" si="195"/>
        <v>#REF!</v>
      </c>
      <c r="U310" s="166" t="str">
        <f t="shared" si="174"/>
        <v>TWh/TW/year</v>
      </c>
      <c r="V310" s="39"/>
      <c r="W310" s="39"/>
      <c r="Y310" s="98"/>
      <c r="AO310" s="181"/>
      <c r="AP310" s="39"/>
      <c r="AQ310" s="39"/>
      <c r="AR310" s="171"/>
      <c r="AS310" s="39"/>
      <c r="AT310" s="360" t="str">
        <f t="shared" si="196"/>
        <v/>
      </c>
      <c r="AU310" s="360" t="str">
        <f t="shared" si="197"/>
        <v/>
      </c>
      <c r="AV310" s="39"/>
      <c r="AW310" s="360" t="str">
        <f t="shared" si="175"/>
        <v/>
      </c>
      <c r="AX310" s="360" t="str">
        <f t="shared" si="176"/>
        <v/>
      </c>
      <c r="AY310" s="39"/>
      <c r="AZ310" s="360" t="str">
        <f t="shared" si="177"/>
        <v/>
      </c>
      <c r="BA310" s="360" t="str">
        <f t="shared" si="178"/>
        <v/>
      </c>
      <c r="BB310" s="39"/>
      <c r="BC310" s="360" t="str">
        <f t="shared" si="179"/>
        <v/>
      </c>
      <c r="BD310" s="360" t="str">
        <f t="shared" si="180"/>
        <v/>
      </c>
      <c r="BE310" s="39"/>
      <c r="BF310" s="360" t="str">
        <f t="shared" si="181"/>
        <v/>
      </c>
      <c r="BG310" s="360" t="str">
        <f t="shared" si="182"/>
        <v/>
      </c>
      <c r="BH310" s="39"/>
      <c r="BI310" s="360" t="str">
        <f t="shared" si="183"/>
        <v/>
      </c>
      <c r="BJ310" s="360" t="str">
        <f t="shared" si="184"/>
        <v/>
      </c>
      <c r="BK310" s="39"/>
      <c r="BL310" s="360" t="str">
        <f t="shared" si="185"/>
        <v/>
      </c>
      <c r="BM310" s="360" t="str">
        <f t="shared" si="186"/>
        <v/>
      </c>
      <c r="BN310" s="39"/>
      <c r="BO310" s="360" t="str">
        <f t="shared" si="187"/>
        <v/>
      </c>
      <c r="BP310" s="360" t="str">
        <f t="shared" si="188"/>
        <v/>
      </c>
      <c r="BQ310" s="39"/>
      <c r="BR310" s="360" t="str">
        <f t="shared" si="189"/>
        <v/>
      </c>
      <c r="BS310" s="360" t="str">
        <f t="shared" si="190"/>
        <v/>
      </c>
      <c r="BT310" s="39"/>
      <c r="BU310" s="360">
        <f t="shared" si="191"/>
        <v>0</v>
      </c>
      <c r="BV310" s="360" t="e">
        <f t="shared" si="192"/>
        <v>#REF!</v>
      </c>
      <c r="BW310" s="39"/>
      <c r="BX310" s="181"/>
    </row>
    <row r="311" spans="1:76" s="174" customFormat="1" ht="14">
      <c r="A311" s="159">
        <v>4</v>
      </c>
      <c r="B311" s="301" t="str">
        <f t="shared" si="173"/>
        <v xml:space="preserve">USA: EIA 2016, Electric Power Monthly, Natural Gas CCGT (2013)  (Table 6.7.A) </v>
      </c>
      <c r="C311" s="168" t="s">
        <v>181</v>
      </c>
      <c r="D311" s="162" t="s">
        <v>178</v>
      </c>
      <c r="E311" s="162" t="s">
        <v>34</v>
      </c>
      <c r="F311" s="169"/>
      <c r="G311" s="161" t="s">
        <v>420</v>
      </c>
      <c r="H311" s="162">
        <v>2016</v>
      </c>
      <c r="I311" s="163"/>
      <c r="J311" s="685"/>
      <c r="K311" s="669" t="s">
        <v>328</v>
      </c>
      <c r="L311" s="769">
        <f t="shared" si="193"/>
        <v>0</v>
      </c>
      <c r="M311" s="662" t="s">
        <v>277</v>
      </c>
      <c r="N311" s="666" t="e">
        <f>#REF!</f>
        <v>#REF!</v>
      </c>
      <c r="O311" s="665" t="s">
        <v>168</v>
      </c>
      <c r="P311" s="165"/>
      <c r="Q311" s="365"/>
      <c r="R311" s="259">
        <f t="shared" si="194"/>
        <v>0</v>
      </c>
      <c r="S311" s="260" t="e">
        <f>IF(R311="","",IF(R339="Y",T311,IF(R311&gt;=R331-$AA$36*R335,IF(R311&lt;=R331+$AA$36*R335,R311,""),"")))</f>
        <v>#REF!</v>
      </c>
      <c r="T311" s="259" t="e">
        <f t="shared" si="195"/>
        <v>#REF!</v>
      </c>
      <c r="U311" s="166" t="str">
        <f t="shared" si="174"/>
        <v>TWh/TW/year</v>
      </c>
      <c r="V311" s="39"/>
      <c r="W311" s="39"/>
      <c r="Y311" s="98"/>
      <c r="AO311" s="181"/>
      <c r="AP311" s="39"/>
      <c r="AQ311" s="39"/>
      <c r="AR311" s="171"/>
      <c r="AS311" s="39"/>
      <c r="AT311" s="360" t="str">
        <f t="shared" si="196"/>
        <v/>
      </c>
      <c r="AU311" s="360" t="str">
        <f t="shared" si="197"/>
        <v/>
      </c>
      <c r="AV311" s="39"/>
      <c r="AW311" s="360" t="str">
        <f t="shared" si="175"/>
        <v/>
      </c>
      <c r="AX311" s="360" t="str">
        <f t="shared" si="176"/>
        <v/>
      </c>
      <c r="AY311" s="39"/>
      <c r="AZ311" s="360" t="str">
        <f t="shared" si="177"/>
        <v/>
      </c>
      <c r="BA311" s="360" t="str">
        <f t="shared" si="178"/>
        <v/>
      </c>
      <c r="BB311" s="39"/>
      <c r="BC311" s="360" t="str">
        <f t="shared" si="179"/>
        <v/>
      </c>
      <c r="BD311" s="360" t="str">
        <f t="shared" si="180"/>
        <v/>
      </c>
      <c r="BE311" s="39"/>
      <c r="BF311" s="360" t="str">
        <f t="shared" si="181"/>
        <v/>
      </c>
      <c r="BG311" s="360" t="str">
        <f t="shared" si="182"/>
        <v/>
      </c>
      <c r="BH311" s="39"/>
      <c r="BI311" s="360" t="str">
        <f t="shared" si="183"/>
        <v/>
      </c>
      <c r="BJ311" s="360" t="str">
        <f t="shared" si="184"/>
        <v/>
      </c>
      <c r="BK311" s="39"/>
      <c r="BL311" s="360" t="str">
        <f t="shared" si="185"/>
        <v/>
      </c>
      <c r="BM311" s="360" t="str">
        <f t="shared" si="186"/>
        <v/>
      </c>
      <c r="BN311" s="39"/>
      <c r="BO311" s="360" t="str">
        <f t="shared" si="187"/>
        <v/>
      </c>
      <c r="BP311" s="360" t="str">
        <f t="shared" si="188"/>
        <v/>
      </c>
      <c r="BQ311" s="39"/>
      <c r="BR311" s="360" t="str">
        <f t="shared" si="189"/>
        <v/>
      </c>
      <c r="BS311" s="360" t="str">
        <f t="shared" si="190"/>
        <v/>
      </c>
      <c r="BT311" s="39"/>
      <c r="BU311" s="360">
        <f t="shared" si="191"/>
        <v>0</v>
      </c>
      <c r="BV311" s="360" t="e">
        <f t="shared" si="192"/>
        <v>#REF!</v>
      </c>
      <c r="BW311" s="39"/>
      <c r="BX311" s="181"/>
    </row>
    <row r="312" spans="1:76" s="174" customFormat="1" ht="14">
      <c r="A312" s="159">
        <v>5</v>
      </c>
      <c r="B312" s="301" t="str">
        <f t="shared" si="173"/>
        <v xml:space="preserve">USA: EIA 2016, Electric Power Monthly, Natural Gas CCGT (2013)  (Table 6.7.A) </v>
      </c>
      <c r="C312" s="169" t="s">
        <v>181</v>
      </c>
      <c r="D312" s="169" t="s">
        <v>178</v>
      </c>
      <c r="E312" s="169" t="s">
        <v>34</v>
      </c>
      <c r="F312" s="169"/>
      <c r="G312" s="161" t="s">
        <v>420</v>
      </c>
      <c r="H312" s="169">
        <v>2016</v>
      </c>
      <c r="I312" s="163"/>
      <c r="J312" s="685"/>
      <c r="K312" s="669" t="s">
        <v>328</v>
      </c>
      <c r="L312" s="769">
        <f t="shared" si="193"/>
        <v>0</v>
      </c>
      <c r="M312" s="662" t="s">
        <v>277</v>
      </c>
      <c r="N312" s="666" t="e">
        <f>#REF!</f>
        <v>#REF!</v>
      </c>
      <c r="O312" s="665" t="s">
        <v>168</v>
      </c>
      <c r="P312" s="165"/>
      <c r="Q312" s="365"/>
      <c r="R312" s="259">
        <f t="shared" si="194"/>
        <v>0</v>
      </c>
      <c r="S312" s="260" t="e">
        <f>IF(R312="","",IF(R339="Y",T312,IF(R312&gt;=R331-$AA$36*R335,IF(R312&lt;=R331+$AA$36*R335,R312,""),"")))</f>
        <v>#REF!</v>
      </c>
      <c r="T312" s="259" t="e">
        <f t="shared" si="195"/>
        <v>#REF!</v>
      </c>
      <c r="U312" s="166" t="str">
        <f t="shared" si="174"/>
        <v>TWh/TW/year</v>
      </c>
      <c r="V312" s="39"/>
      <c r="W312" s="39"/>
      <c r="Y312" s="98"/>
      <c r="AO312" s="181"/>
      <c r="AP312" s="39"/>
      <c r="AQ312" s="39"/>
      <c r="AR312" s="171"/>
      <c r="AS312" s="39"/>
      <c r="AT312" s="360" t="str">
        <f t="shared" si="196"/>
        <v/>
      </c>
      <c r="AU312" s="360" t="str">
        <f t="shared" si="197"/>
        <v/>
      </c>
      <c r="AV312" s="39"/>
      <c r="AW312" s="360" t="str">
        <f t="shared" si="175"/>
        <v/>
      </c>
      <c r="AX312" s="360" t="str">
        <f t="shared" si="176"/>
        <v/>
      </c>
      <c r="AY312" s="39"/>
      <c r="AZ312" s="360" t="str">
        <f t="shared" si="177"/>
        <v/>
      </c>
      <c r="BA312" s="360" t="str">
        <f t="shared" si="178"/>
        <v/>
      </c>
      <c r="BB312" s="39"/>
      <c r="BC312" s="360" t="str">
        <f t="shared" si="179"/>
        <v/>
      </c>
      <c r="BD312" s="360" t="str">
        <f t="shared" si="180"/>
        <v/>
      </c>
      <c r="BE312" s="39"/>
      <c r="BF312" s="360" t="str">
        <f t="shared" si="181"/>
        <v/>
      </c>
      <c r="BG312" s="360" t="str">
        <f t="shared" si="182"/>
        <v/>
      </c>
      <c r="BH312" s="39"/>
      <c r="BI312" s="360" t="str">
        <f t="shared" si="183"/>
        <v/>
      </c>
      <c r="BJ312" s="360" t="str">
        <f t="shared" si="184"/>
        <v/>
      </c>
      <c r="BK312" s="39"/>
      <c r="BL312" s="360" t="str">
        <f t="shared" si="185"/>
        <v/>
      </c>
      <c r="BM312" s="360" t="str">
        <f t="shared" si="186"/>
        <v/>
      </c>
      <c r="BN312" s="39"/>
      <c r="BO312" s="360" t="str">
        <f t="shared" si="187"/>
        <v/>
      </c>
      <c r="BP312" s="360" t="str">
        <f t="shared" si="188"/>
        <v/>
      </c>
      <c r="BQ312" s="39"/>
      <c r="BR312" s="360" t="str">
        <f t="shared" si="189"/>
        <v/>
      </c>
      <c r="BS312" s="360" t="str">
        <f t="shared" si="190"/>
        <v/>
      </c>
      <c r="BT312" s="39"/>
      <c r="BU312" s="360">
        <f t="shared" si="191"/>
        <v>0</v>
      </c>
      <c r="BV312" s="360" t="e">
        <f t="shared" si="192"/>
        <v>#REF!</v>
      </c>
      <c r="BW312" s="39"/>
      <c r="BX312" s="181"/>
    </row>
    <row r="313" spans="1:76" s="174" customFormat="1" ht="14">
      <c r="A313" s="159">
        <v>6</v>
      </c>
      <c r="B313" s="301" t="str">
        <f t="shared" si="173"/>
        <v xml:space="preserve">USA: EIA 2016, Electric Power Monthly, Natural Gas CCGT (2013)  (Table 6.7.A) </v>
      </c>
      <c r="C313" s="169" t="s">
        <v>181</v>
      </c>
      <c r="D313" s="169" t="s">
        <v>178</v>
      </c>
      <c r="E313" s="169" t="s">
        <v>34</v>
      </c>
      <c r="F313" s="169"/>
      <c r="G313" s="161" t="s">
        <v>420</v>
      </c>
      <c r="H313" s="169">
        <v>2016</v>
      </c>
      <c r="I313" s="163"/>
      <c r="J313" s="685"/>
      <c r="K313" s="669" t="s">
        <v>328</v>
      </c>
      <c r="L313" s="769">
        <f t="shared" si="193"/>
        <v>0</v>
      </c>
      <c r="M313" s="662" t="s">
        <v>277</v>
      </c>
      <c r="N313" s="666" t="e">
        <f>#REF!</f>
        <v>#REF!</v>
      </c>
      <c r="O313" s="665" t="s">
        <v>168</v>
      </c>
      <c r="P313" s="165"/>
      <c r="Q313" s="365"/>
      <c r="R313" s="259">
        <f t="shared" si="194"/>
        <v>0</v>
      </c>
      <c r="S313" s="260" t="e">
        <f>IF(R313="","",IF(R339="Y",T313,IF(R313&gt;=R331-$AA$36*R335,IF(R313&lt;=R331+$AA$36*R335,R313,""),"")))</f>
        <v>#REF!</v>
      </c>
      <c r="T313" s="259" t="e">
        <f t="shared" si="195"/>
        <v>#REF!</v>
      </c>
      <c r="U313" s="166" t="str">
        <f t="shared" si="174"/>
        <v>TWh/TW/year</v>
      </c>
      <c r="V313" s="39"/>
      <c r="W313" s="39"/>
      <c r="Y313" s="98"/>
      <c r="AO313" s="181"/>
      <c r="AP313" s="39"/>
      <c r="AQ313" s="39"/>
      <c r="AR313" s="171"/>
      <c r="AS313" s="39"/>
      <c r="AT313" s="360" t="str">
        <f t="shared" si="196"/>
        <v/>
      </c>
      <c r="AU313" s="360" t="str">
        <f t="shared" si="197"/>
        <v/>
      </c>
      <c r="AV313" s="39"/>
      <c r="AW313" s="360" t="str">
        <f t="shared" si="175"/>
        <v/>
      </c>
      <c r="AX313" s="360" t="str">
        <f t="shared" si="176"/>
        <v/>
      </c>
      <c r="AY313" s="39"/>
      <c r="AZ313" s="360" t="str">
        <f t="shared" si="177"/>
        <v/>
      </c>
      <c r="BA313" s="360" t="str">
        <f t="shared" si="178"/>
        <v/>
      </c>
      <c r="BB313" s="39"/>
      <c r="BC313" s="360" t="str">
        <f t="shared" si="179"/>
        <v/>
      </c>
      <c r="BD313" s="360" t="str">
        <f t="shared" si="180"/>
        <v/>
      </c>
      <c r="BE313" s="39"/>
      <c r="BF313" s="360" t="str">
        <f t="shared" si="181"/>
        <v/>
      </c>
      <c r="BG313" s="360" t="str">
        <f t="shared" si="182"/>
        <v/>
      </c>
      <c r="BH313" s="39"/>
      <c r="BI313" s="360" t="str">
        <f t="shared" si="183"/>
        <v/>
      </c>
      <c r="BJ313" s="360" t="str">
        <f t="shared" si="184"/>
        <v/>
      </c>
      <c r="BK313" s="39"/>
      <c r="BL313" s="360" t="str">
        <f t="shared" si="185"/>
        <v/>
      </c>
      <c r="BM313" s="360" t="str">
        <f t="shared" si="186"/>
        <v/>
      </c>
      <c r="BN313" s="39"/>
      <c r="BO313" s="360" t="str">
        <f t="shared" si="187"/>
        <v/>
      </c>
      <c r="BP313" s="360" t="str">
        <f t="shared" si="188"/>
        <v/>
      </c>
      <c r="BQ313" s="39"/>
      <c r="BR313" s="360" t="str">
        <f t="shared" si="189"/>
        <v/>
      </c>
      <c r="BS313" s="360" t="str">
        <f t="shared" si="190"/>
        <v/>
      </c>
      <c r="BT313" s="39"/>
      <c r="BU313" s="360">
        <f t="shared" si="191"/>
        <v>0</v>
      </c>
      <c r="BV313" s="360" t="e">
        <f t="shared" si="192"/>
        <v>#REF!</v>
      </c>
      <c r="BW313" s="39"/>
      <c r="BX313" s="181"/>
    </row>
    <row r="314" spans="1:76" s="174" customFormat="1" ht="14">
      <c r="A314" s="159">
        <v>7</v>
      </c>
      <c r="B314" s="301" t="str">
        <f t="shared" si="173"/>
        <v>OECD90: IEA ETP 2016, Natural Gas (in 2013)  (Ch. 2 Figure 2.14)</v>
      </c>
      <c r="C314" s="169" t="s">
        <v>182</v>
      </c>
      <c r="D314" s="169" t="s">
        <v>183</v>
      </c>
      <c r="E314" s="169" t="s">
        <v>1</v>
      </c>
      <c r="F314" s="169" t="s">
        <v>44</v>
      </c>
      <c r="G314" s="161" t="s">
        <v>420</v>
      </c>
      <c r="H314" s="169">
        <v>2016</v>
      </c>
      <c r="I314" s="163"/>
      <c r="J314" s="685"/>
      <c r="K314" s="669" t="s">
        <v>328</v>
      </c>
      <c r="L314" s="769">
        <f t="shared" si="193"/>
        <v>0</v>
      </c>
      <c r="M314" s="662" t="s">
        <v>277</v>
      </c>
      <c r="N314" s="666" t="e">
        <f>#REF!</f>
        <v>#REF!</v>
      </c>
      <c r="O314" s="665" t="s">
        <v>168</v>
      </c>
      <c r="P314" s="165"/>
      <c r="Q314" s="365"/>
      <c r="R314" s="259">
        <f t="shared" si="194"/>
        <v>0</v>
      </c>
      <c r="S314" s="260" t="e">
        <f>IF(R314="","",IF(R339="Y",T314,IF(R314&gt;=R331-$AA$36*R335,IF(R314&lt;=R331+$AA$36*R335,R314,""),"")))</f>
        <v>#REF!</v>
      </c>
      <c r="T314" s="259" t="e">
        <f t="shared" si="195"/>
        <v>#REF!</v>
      </c>
      <c r="U314" s="166" t="str">
        <f t="shared" si="174"/>
        <v>TWh/TW/year</v>
      </c>
      <c r="V314" s="39"/>
      <c r="W314" s="39"/>
      <c r="Y314" s="98"/>
      <c r="AO314" s="181"/>
      <c r="AP314" s="39"/>
      <c r="AQ314" s="39"/>
      <c r="AR314" s="171"/>
      <c r="AS314" s="39"/>
      <c r="AT314" s="360" t="str">
        <f t="shared" si="196"/>
        <v/>
      </c>
      <c r="AU314" s="360" t="str">
        <f t="shared" si="197"/>
        <v/>
      </c>
      <c r="AV314" s="39"/>
      <c r="AW314" s="360">
        <f t="shared" si="175"/>
        <v>0</v>
      </c>
      <c r="AX314" s="360" t="e">
        <f t="shared" si="176"/>
        <v>#REF!</v>
      </c>
      <c r="AY314" s="39"/>
      <c r="AZ314" s="360" t="str">
        <f t="shared" si="177"/>
        <v/>
      </c>
      <c r="BA314" s="360" t="str">
        <f t="shared" si="178"/>
        <v/>
      </c>
      <c r="BB314" s="39"/>
      <c r="BC314" s="360" t="str">
        <f t="shared" si="179"/>
        <v/>
      </c>
      <c r="BD314" s="360" t="str">
        <f t="shared" si="180"/>
        <v/>
      </c>
      <c r="BE314" s="39"/>
      <c r="BF314" s="360" t="str">
        <f t="shared" si="181"/>
        <v/>
      </c>
      <c r="BG314" s="360" t="str">
        <f t="shared" si="182"/>
        <v/>
      </c>
      <c r="BH314" s="39"/>
      <c r="BI314" s="360" t="str">
        <f t="shared" si="183"/>
        <v/>
      </c>
      <c r="BJ314" s="360" t="str">
        <f t="shared" si="184"/>
        <v/>
      </c>
      <c r="BK314" s="39"/>
      <c r="BL314" s="360" t="str">
        <f t="shared" si="185"/>
        <v/>
      </c>
      <c r="BM314" s="360" t="str">
        <f t="shared" si="186"/>
        <v/>
      </c>
      <c r="BN314" s="39"/>
      <c r="BO314" s="360" t="str">
        <f t="shared" si="187"/>
        <v/>
      </c>
      <c r="BP314" s="360" t="str">
        <f t="shared" si="188"/>
        <v/>
      </c>
      <c r="BQ314" s="39"/>
      <c r="BR314" s="360" t="str">
        <f t="shared" si="189"/>
        <v/>
      </c>
      <c r="BS314" s="360" t="str">
        <f t="shared" si="190"/>
        <v/>
      </c>
      <c r="BT314" s="39"/>
      <c r="BU314" s="360" t="str">
        <f t="shared" si="191"/>
        <v/>
      </c>
      <c r="BV314" s="360" t="str">
        <f t="shared" si="192"/>
        <v/>
      </c>
      <c r="BW314" s="39"/>
      <c r="BX314" s="181"/>
    </row>
    <row r="315" spans="1:76" s="174" customFormat="1" ht="14">
      <c r="A315" s="159">
        <v>8</v>
      </c>
      <c r="B315" s="301" t="str">
        <f t="shared" si="173"/>
        <v>USA: IEA ETP 2016, Natural Gas (in 2013)  (Ch. 2 Figure 2.14)</v>
      </c>
      <c r="C315" s="169" t="s">
        <v>182</v>
      </c>
      <c r="D315" s="170" t="s">
        <v>183</v>
      </c>
      <c r="E315" s="169" t="s">
        <v>34</v>
      </c>
      <c r="F315" s="169"/>
      <c r="G315" s="161" t="s">
        <v>420</v>
      </c>
      <c r="H315" s="169">
        <v>2016</v>
      </c>
      <c r="I315" s="163"/>
      <c r="J315" s="685"/>
      <c r="K315" s="669" t="s">
        <v>328</v>
      </c>
      <c r="L315" s="769">
        <f t="shared" si="193"/>
        <v>0</v>
      </c>
      <c r="M315" s="662" t="s">
        <v>277</v>
      </c>
      <c r="N315" s="666" t="e">
        <f>#REF!</f>
        <v>#REF!</v>
      </c>
      <c r="O315" s="665" t="s">
        <v>168</v>
      </c>
      <c r="P315" s="165"/>
      <c r="Q315" s="365"/>
      <c r="R315" s="259">
        <f t="shared" si="194"/>
        <v>0</v>
      </c>
      <c r="S315" s="260" t="e">
        <f>IF(R315="","",IF(R339="Y",T315,IF(R315&gt;=R331-$AA$36*R335,IF(R315&lt;=R331+$AA$36*R335,R315,""),"")))</f>
        <v>#REF!</v>
      </c>
      <c r="T315" s="259" t="e">
        <f t="shared" si="195"/>
        <v>#REF!</v>
      </c>
      <c r="U315" s="166" t="str">
        <f t="shared" si="174"/>
        <v>TWh/TW/year</v>
      </c>
      <c r="V315" s="39"/>
      <c r="W315" s="39"/>
      <c r="Y315" s="98"/>
      <c r="AO315" s="181"/>
      <c r="AP315" s="39"/>
      <c r="AQ315" s="39"/>
      <c r="AR315" s="171"/>
      <c r="AS315" s="39"/>
      <c r="AT315" s="360" t="str">
        <f t="shared" si="196"/>
        <v/>
      </c>
      <c r="AU315" s="360" t="str">
        <f t="shared" si="197"/>
        <v/>
      </c>
      <c r="AV315" s="39"/>
      <c r="AW315" s="360" t="str">
        <f t="shared" si="175"/>
        <v/>
      </c>
      <c r="AX315" s="360" t="str">
        <f t="shared" si="176"/>
        <v/>
      </c>
      <c r="AY315" s="39"/>
      <c r="AZ315" s="360" t="str">
        <f t="shared" si="177"/>
        <v/>
      </c>
      <c r="BA315" s="360" t="str">
        <f t="shared" si="178"/>
        <v/>
      </c>
      <c r="BB315" s="39"/>
      <c r="BC315" s="360" t="str">
        <f t="shared" si="179"/>
        <v/>
      </c>
      <c r="BD315" s="360" t="str">
        <f t="shared" si="180"/>
        <v/>
      </c>
      <c r="BE315" s="39"/>
      <c r="BF315" s="360" t="str">
        <f t="shared" si="181"/>
        <v/>
      </c>
      <c r="BG315" s="360" t="str">
        <f t="shared" si="182"/>
        <v/>
      </c>
      <c r="BH315" s="39"/>
      <c r="BI315" s="360" t="str">
        <f t="shared" si="183"/>
        <v/>
      </c>
      <c r="BJ315" s="360" t="str">
        <f t="shared" si="184"/>
        <v/>
      </c>
      <c r="BK315" s="39"/>
      <c r="BL315" s="360" t="str">
        <f t="shared" si="185"/>
        <v/>
      </c>
      <c r="BM315" s="360" t="str">
        <f t="shared" si="186"/>
        <v/>
      </c>
      <c r="BN315" s="39"/>
      <c r="BO315" s="360" t="str">
        <f t="shared" si="187"/>
        <v/>
      </c>
      <c r="BP315" s="360" t="str">
        <f t="shared" si="188"/>
        <v/>
      </c>
      <c r="BQ315" s="39"/>
      <c r="BR315" s="360" t="str">
        <f t="shared" si="189"/>
        <v/>
      </c>
      <c r="BS315" s="360" t="str">
        <f t="shared" si="190"/>
        <v/>
      </c>
      <c r="BT315" s="39"/>
      <c r="BU315" s="360">
        <f t="shared" si="191"/>
        <v>0</v>
      </c>
      <c r="BV315" s="360" t="e">
        <f t="shared" si="192"/>
        <v>#REF!</v>
      </c>
      <c r="BW315" s="39"/>
      <c r="BX315" s="181"/>
    </row>
    <row r="316" spans="1:76" s="174" customFormat="1" ht="14">
      <c r="A316" s="159">
        <v>9</v>
      </c>
      <c r="B316" s="301" t="str">
        <f t="shared" si="173"/>
        <v>EU: IEA ETP 2016, Natural Gas (in 2013)  (Ch. 2 Figure 2.14)</v>
      </c>
      <c r="C316" s="169" t="s">
        <v>182</v>
      </c>
      <c r="D316" s="170" t="s">
        <v>183</v>
      </c>
      <c r="E316" s="169" t="s">
        <v>6</v>
      </c>
      <c r="F316" s="169" t="s">
        <v>50</v>
      </c>
      <c r="G316" s="161" t="s">
        <v>420</v>
      </c>
      <c r="H316" s="169">
        <v>2016</v>
      </c>
      <c r="I316" s="163"/>
      <c r="J316" s="685"/>
      <c r="K316" s="669" t="s">
        <v>328</v>
      </c>
      <c r="L316" s="769">
        <f t="shared" si="193"/>
        <v>0</v>
      </c>
      <c r="M316" s="662" t="s">
        <v>277</v>
      </c>
      <c r="N316" s="666" t="e">
        <f>#REF!</f>
        <v>#REF!</v>
      </c>
      <c r="O316" s="665" t="s">
        <v>168</v>
      </c>
      <c r="P316" s="165"/>
      <c r="Q316" s="365"/>
      <c r="R316" s="259">
        <f t="shared" si="194"/>
        <v>0</v>
      </c>
      <c r="S316" s="260" t="e">
        <f>IF(R316="","",IF(R339="Y",T316,IF(R316&gt;=R331-$AA$36*R335,IF(R316&lt;=R331+$AA$36*R335,R316,""),"")))</f>
        <v>#REF!</v>
      </c>
      <c r="T316" s="259" t="e">
        <f t="shared" si="195"/>
        <v>#REF!</v>
      </c>
      <c r="U316" s="166" t="str">
        <f t="shared" si="174"/>
        <v>TWh/TW/year</v>
      </c>
      <c r="V316" s="39"/>
      <c r="W316" s="39"/>
      <c r="Y316" s="98"/>
      <c r="AO316" s="181"/>
      <c r="AP316" s="39"/>
      <c r="AQ316" s="39"/>
      <c r="AR316" s="171"/>
      <c r="AS316" s="39"/>
      <c r="AT316" s="360" t="str">
        <f t="shared" si="196"/>
        <v/>
      </c>
      <c r="AU316" s="360" t="str">
        <f t="shared" si="197"/>
        <v/>
      </c>
      <c r="AV316" s="39"/>
      <c r="AW316" s="360" t="str">
        <f t="shared" si="175"/>
        <v/>
      </c>
      <c r="AX316" s="360" t="str">
        <f t="shared" si="176"/>
        <v/>
      </c>
      <c r="AY316" s="39"/>
      <c r="AZ316" s="360" t="str">
        <f t="shared" si="177"/>
        <v/>
      </c>
      <c r="BA316" s="360" t="str">
        <f t="shared" si="178"/>
        <v/>
      </c>
      <c r="BB316" s="39"/>
      <c r="BC316" s="360" t="str">
        <f t="shared" si="179"/>
        <v/>
      </c>
      <c r="BD316" s="360" t="str">
        <f t="shared" si="180"/>
        <v/>
      </c>
      <c r="BE316" s="39"/>
      <c r="BF316" s="360" t="str">
        <f t="shared" si="181"/>
        <v/>
      </c>
      <c r="BG316" s="360" t="str">
        <f t="shared" si="182"/>
        <v/>
      </c>
      <c r="BH316" s="39"/>
      <c r="BI316" s="360" t="str">
        <f t="shared" si="183"/>
        <v/>
      </c>
      <c r="BJ316" s="360" t="str">
        <f t="shared" si="184"/>
        <v/>
      </c>
      <c r="BK316" s="39"/>
      <c r="BL316" s="360" t="str">
        <f t="shared" si="185"/>
        <v/>
      </c>
      <c r="BM316" s="360" t="str">
        <f t="shared" si="186"/>
        <v/>
      </c>
      <c r="BN316" s="39"/>
      <c r="BO316" s="360" t="str">
        <f t="shared" si="187"/>
        <v/>
      </c>
      <c r="BP316" s="360" t="str">
        <f t="shared" si="188"/>
        <v/>
      </c>
      <c r="BQ316" s="39"/>
      <c r="BR316" s="360">
        <f t="shared" si="189"/>
        <v>0</v>
      </c>
      <c r="BS316" s="360" t="e">
        <f t="shared" si="190"/>
        <v>#REF!</v>
      </c>
      <c r="BT316" s="39"/>
      <c r="BU316" s="360" t="str">
        <f t="shared" si="191"/>
        <v/>
      </c>
      <c r="BV316" s="360" t="str">
        <f t="shared" si="192"/>
        <v/>
      </c>
      <c r="BW316" s="39"/>
      <c r="BX316" s="181"/>
    </row>
    <row r="317" spans="1:76" s="174" customFormat="1" ht="14">
      <c r="A317" s="159">
        <v>10</v>
      </c>
      <c r="B317" s="301" t="str">
        <f t="shared" si="173"/>
        <v>OECD90: IEA ETP 2016, Natural Gas (in 2013)  (Ch. 2 Figure 2.14)</v>
      </c>
      <c r="C317" s="169" t="s">
        <v>182</v>
      </c>
      <c r="D317" s="170" t="s">
        <v>183</v>
      </c>
      <c r="E317" s="169" t="s">
        <v>1</v>
      </c>
      <c r="F317" s="169" t="s">
        <v>49</v>
      </c>
      <c r="G317" s="161" t="s">
        <v>420</v>
      </c>
      <c r="H317" s="169">
        <v>2016</v>
      </c>
      <c r="I317" s="163"/>
      <c r="J317" s="685"/>
      <c r="K317" s="669" t="s">
        <v>328</v>
      </c>
      <c r="L317" s="769">
        <f t="shared" si="193"/>
        <v>0</v>
      </c>
      <c r="M317" s="662" t="s">
        <v>277</v>
      </c>
      <c r="N317" s="666" t="e">
        <f>#REF!</f>
        <v>#REF!</v>
      </c>
      <c r="O317" s="665" t="s">
        <v>168</v>
      </c>
      <c r="P317" s="165"/>
      <c r="Q317" s="365"/>
      <c r="R317" s="259">
        <f t="shared" si="194"/>
        <v>0</v>
      </c>
      <c r="S317" s="260" t="e">
        <f>IF(R317="","",IF(R339="Y",T317,IF(R317&gt;=R331-$AA$36*R335,IF(R317&lt;=R331+$AA$36*R335,R317,""),"")))</f>
        <v>#REF!</v>
      </c>
      <c r="T317" s="259" t="e">
        <f t="shared" si="195"/>
        <v>#REF!</v>
      </c>
      <c r="U317" s="166" t="str">
        <f t="shared" si="174"/>
        <v>TWh/TW/year</v>
      </c>
      <c r="V317" s="39"/>
      <c r="W317" s="39"/>
      <c r="Y317" s="98"/>
      <c r="AO317" s="181"/>
      <c r="AP317" s="39"/>
      <c r="AQ317" s="39"/>
      <c r="AR317" s="171"/>
      <c r="AS317" s="39"/>
      <c r="AT317" s="360" t="str">
        <f t="shared" si="196"/>
        <v/>
      </c>
      <c r="AU317" s="360" t="str">
        <f t="shared" si="197"/>
        <v/>
      </c>
      <c r="AV317" s="39"/>
      <c r="AW317" s="360">
        <f t="shared" si="175"/>
        <v>0</v>
      </c>
      <c r="AX317" s="360" t="e">
        <f t="shared" si="176"/>
        <v>#REF!</v>
      </c>
      <c r="AY317" s="39"/>
      <c r="AZ317" s="360" t="str">
        <f t="shared" si="177"/>
        <v/>
      </c>
      <c r="BA317" s="360" t="str">
        <f t="shared" si="178"/>
        <v/>
      </c>
      <c r="BB317" s="39"/>
      <c r="BC317" s="360" t="str">
        <f t="shared" si="179"/>
        <v/>
      </c>
      <c r="BD317" s="360" t="str">
        <f t="shared" si="180"/>
        <v/>
      </c>
      <c r="BE317" s="39"/>
      <c r="BF317" s="360" t="str">
        <f t="shared" si="181"/>
        <v/>
      </c>
      <c r="BG317" s="360" t="str">
        <f t="shared" si="182"/>
        <v/>
      </c>
      <c r="BH317" s="39"/>
      <c r="BI317" s="360" t="str">
        <f t="shared" si="183"/>
        <v/>
      </c>
      <c r="BJ317" s="360" t="str">
        <f t="shared" si="184"/>
        <v/>
      </c>
      <c r="BK317" s="39"/>
      <c r="BL317" s="360" t="str">
        <f t="shared" si="185"/>
        <v/>
      </c>
      <c r="BM317" s="360" t="str">
        <f t="shared" si="186"/>
        <v/>
      </c>
      <c r="BN317" s="39"/>
      <c r="BO317" s="360" t="str">
        <f t="shared" si="187"/>
        <v/>
      </c>
      <c r="BP317" s="360" t="str">
        <f t="shared" si="188"/>
        <v/>
      </c>
      <c r="BQ317" s="39"/>
      <c r="BR317" s="360" t="str">
        <f t="shared" si="189"/>
        <v/>
      </c>
      <c r="BS317" s="360" t="str">
        <f t="shared" si="190"/>
        <v/>
      </c>
      <c r="BT317" s="39"/>
      <c r="BU317" s="360" t="str">
        <f t="shared" si="191"/>
        <v/>
      </c>
      <c r="BV317" s="360" t="str">
        <f t="shared" si="192"/>
        <v/>
      </c>
      <c r="BW317" s="39"/>
      <c r="BX317" s="181"/>
    </row>
    <row r="318" spans="1:76" s="174" customFormat="1" ht="14">
      <c r="A318" s="159">
        <v>11</v>
      </c>
      <c r="B318" s="301" t="str">
        <f t="shared" si="173"/>
        <v>EU: IEA ETP 2016, Natural Gas (in 2013)  (Ch. 2 Figure 2.14)</v>
      </c>
      <c r="C318" s="168" t="s">
        <v>182</v>
      </c>
      <c r="D318" s="716" t="s">
        <v>183</v>
      </c>
      <c r="E318" s="162" t="s">
        <v>6</v>
      </c>
      <c r="F318" s="169" t="s">
        <v>184</v>
      </c>
      <c r="G318" s="161" t="s">
        <v>420</v>
      </c>
      <c r="H318" s="162">
        <v>2016</v>
      </c>
      <c r="I318" s="163"/>
      <c r="J318" s="685"/>
      <c r="K318" s="669" t="s">
        <v>328</v>
      </c>
      <c r="L318" s="769">
        <f t="shared" si="193"/>
        <v>0</v>
      </c>
      <c r="M318" s="662" t="s">
        <v>277</v>
      </c>
      <c r="N318" s="666" t="e">
        <f>#REF!</f>
        <v>#REF!</v>
      </c>
      <c r="O318" s="665" t="s">
        <v>168</v>
      </c>
      <c r="P318" s="165"/>
      <c r="Q318" s="365"/>
      <c r="R318" s="259">
        <f t="shared" si="194"/>
        <v>0</v>
      </c>
      <c r="S318" s="260" t="e">
        <f>IF(R318="","",IF(R339="Y",T318,IF(R318&gt;=R331-$AA$36*R335,IF(R318&lt;=R331+$AA$36*R335,R318,""),"")))</f>
        <v>#REF!</v>
      </c>
      <c r="T318" s="259" t="e">
        <f t="shared" si="195"/>
        <v>#REF!</v>
      </c>
      <c r="U318" s="166" t="str">
        <f t="shared" si="174"/>
        <v>TWh/TW/year</v>
      </c>
      <c r="V318" s="39"/>
      <c r="W318" s="39"/>
      <c r="Y318" s="98"/>
      <c r="AO318" s="181"/>
      <c r="AP318" s="39"/>
      <c r="AQ318" s="39"/>
      <c r="AR318" s="171"/>
      <c r="AS318" s="39"/>
      <c r="AT318" s="360" t="str">
        <f t="shared" si="196"/>
        <v/>
      </c>
      <c r="AU318" s="360" t="str">
        <f t="shared" si="197"/>
        <v/>
      </c>
      <c r="AV318" s="39"/>
      <c r="AW318" s="360" t="str">
        <f t="shared" si="175"/>
        <v/>
      </c>
      <c r="AX318" s="360" t="str">
        <f t="shared" si="176"/>
        <v/>
      </c>
      <c r="AY318" s="39"/>
      <c r="AZ318" s="360" t="str">
        <f t="shared" si="177"/>
        <v/>
      </c>
      <c r="BA318" s="360" t="str">
        <f t="shared" si="178"/>
        <v/>
      </c>
      <c r="BB318" s="39"/>
      <c r="BC318" s="360" t="str">
        <f t="shared" si="179"/>
        <v/>
      </c>
      <c r="BD318" s="360" t="str">
        <f t="shared" si="180"/>
        <v/>
      </c>
      <c r="BE318" s="39"/>
      <c r="BF318" s="360" t="str">
        <f t="shared" si="181"/>
        <v/>
      </c>
      <c r="BG318" s="360" t="str">
        <f t="shared" si="182"/>
        <v/>
      </c>
      <c r="BH318" s="39"/>
      <c r="BI318" s="360" t="str">
        <f t="shared" si="183"/>
        <v/>
      </c>
      <c r="BJ318" s="360" t="str">
        <f t="shared" si="184"/>
        <v/>
      </c>
      <c r="BK318" s="39"/>
      <c r="BL318" s="360" t="str">
        <f t="shared" si="185"/>
        <v/>
      </c>
      <c r="BM318" s="360" t="str">
        <f t="shared" si="186"/>
        <v/>
      </c>
      <c r="BN318" s="39"/>
      <c r="BO318" s="360" t="str">
        <f t="shared" si="187"/>
        <v/>
      </c>
      <c r="BP318" s="360" t="str">
        <f t="shared" si="188"/>
        <v/>
      </c>
      <c r="BQ318" s="39"/>
      <c r="BR318" s="360">
        <f t="shared" si="189"/>
        <v>0</v>
      </c>
      <c r="BS318" s="360" t="e">
        <f t="shared" si="190"/>
        <v>#REF!</v>
      </c>
      <c r="BT318" s="39"/>
      <c r="BU318" s="360" t="str">
        <f t="shared" si="191"/>
        <v/>
      </c>
      <c r="BV318" s="360" t="str">
        <f t="shared" si="192"/>
        <v/>
      </c>
      <c r="BW318" s="39"/>
      <c r="BX318" s="181"/>
    </row>
    <row r="319" spans="1:76" s="174" customFormat="1" ht="14">
      <c r="A319" s="159">
        <v>12</v>
      </c>
      <c r="B319" s="301" t="str">
        <f t="shared" si="173"/>
        <v>EU: IEA ETP 2016, Natural Gas (in 2013)  (Ch. 2 Figure 2.14)</v>
      </c>
      <c r="C319" s="169" t="s">
        <v>182</v>
      </c>
      <c r="D319" s="170" t="s">
        <v>183</v>
      </c>
      <c r="E319" s="169" t="s">
        <v>6</v>
      </c>
      <c r="F319" s="169" t="s">
        <v>48</v>
      </c>
      <c r="G319" s="161" t="s">
        <v>420</v>
      </c>
      <c r="H319" s="169">
        <v>2016</v>
      </c>
      <c r="I319" s="163"/>
      <c r="J319" s="685"/>
      <c r="K319" s="669" t="s">
        <v>328</v>
      </c>
      <c r="L319" s="769">
        <f t="shared" si="193"/>
        <v>0</v>
      </c>
      <c r="M319" s="662" t="s">
        <v>277</v>
      </c>
      <c r="N319" s="666" t="e">
        <f>#REF!</f>
        <v>#REF!</v>
      </c>
      <c r="O319" s="665" t="s">
        <v>168</v>
      </c>
      <c r="P319" s="165"/>
      <c r="Q319" s="365"/>
      <c r="R319" s="259">
        <f t="shared" si="194"/>
        <v>0</v>
      </c>
      <c r="S319" s="260" t="e">
        <f>IF(R319="","",IF(R339="Y",T319,IF(R319&gt;=R331-$AA$36*R335,IF(R319&lt;=R331+$AA$36*R335,R319,""),"")))</f>
        <v>#REF!</v>
      </c>
      <c r="T319" s="259" t="e">
        <f t="shared" si="195"/>
        <v>#REF!</v>
      </c>
      <c r="U319" s="166" t="str">
        <f t="shared" si="174"/>
        <v>TWh/TW/year</v>
      </c>
      <c r="V319" s="39"/>
      <c r="W319" s="39"/>
      <c r="Y319" s="98"/>
      <c r="AO319" s="181"/>
      <c r="AP319" s="39"/>
      <c r="AQ319" s="39"/>
      <c r="AR319" s="171"/>
      <c r="AS319" s="39"/>
      <c r="AT319" s="360" t="str">
        <f t="shared" si="196"/>
        <v/>
      </c>
      <c r="AU319" s="360" t="str">
        <f t="shared" si="197"/>
        <v/>
      </c>
      <c r="AV319" s="39"/>
      <c r="AW319" s="360" t="str">
        <f t="shared" si="175"/>
        <v/>
      </c>
      <c r="AX319" s="360" t="str">
        <f t="shared" si="176"/>
        <v/>
      </c>
      <c r="AY319" s="39"/>
      <c r="AZ319" s="360" t="str">
        <f t="shared" si="177"/>
        <v/>
      </c>
      <c r="BA319" s="360" t="str">
        <f t="shared" si="178"/>
        <v/>
      </c>
      <c r="BB319" s="39"/>
      <c r="BC319" s="360" t="str">
        <f t="shared" si="179"/>
        <v/>
      </c>
      <c r="BD319" s="360" t="str">
        <f t="shared" si="180"/>
        <v/>
      </c>
      <c r="BE319" s="39"/>
      <c r="BF319" s="360" t="str">
        <f t="shared" si="181"/>
        <v/>
      </c>
      <c r="BG319" s="360" t="str">
        <f t="shared" si="182"/>
        <v/>
      </c>
      <c r="BH319" s="39"/>
      <c r="BI319" s="360" t="str">
        <f t="shared" si="183"/>
        <v/>
      </c>
      <c r="BJ319" s="360" t="str">
        <f t="shared" si="184"/>
        <v/>
      </c>
      <c r="BK319" s="39"/>
      <c r="BL319" s="360" t="str">
        <f t="shared" si="185"/>
        <v/>
      </c>
      <c r="BM319" s="360" t="str">
        <f t="shared" si="186"/>
        <v/>
      </c>
      <c r="BN319" s="39"/>
      <c r="BO319" s="360" t="str">
        <f t="shared" si="187"/>
        <v/>
      </c>
      <c r="BP319" s="360" t="str">
        <f t="shared" si="188"/>
        <v/>
      </c>
      <c r="BQ319" s="39"/>
      <c r="BR319" s="360">
        <f t="shared" si="189"/>
        <v>0</v>
      </c>
      <c r="BS319" s="360" t="e">
        <f t="shared" si="190"/>
        <v>#REF!</v>
      </c>
      <c r="BT319" s="39"/>
      <c r="BU319" s="360" t="str">
        <f t="shared" si="191"/>
        <v/>
      </c>
      <c r="BV319" s="360" t="str">
        <f t="shared" si="192"/>
        <v/>
      </c>
      <c r="BW319" s="39"/>
      <c r="BX319" s="181"/>
    </row>
    <row r="320" spans="1:76" s="174" customFormat="1">
      <c r="A320" s="159">
        <v>13</v>
      </c>
      <c r="B320" s="301" t="str">
        <f t="shared" si="173"/>
        <v>World: IEA ETP 2016, Coal (in 2013)</v>
      </c>
      <c r="C320" s="169" t="s">
        <v>185</v>
      </c>
      <c r="D320" s="717" t="s">
        <v>428</v>
      </c>
      <c r="E320" s="169" t="s">
        <v>7</v>
      </c>
      <c r="F320" s="169"/>
      <c r="G320" s="161" t="s">
        <v>420</v>
      </c>
      <c r="H320" s="169">
        <v>2016</v>
      </c>
      <c r="I320" s="163"/>
      <c r="J320" s="685"/>
      <c r="K320" s="669" t="s">
        <v>328</v>
      </c>
      <c r="L320" s="769">
        <f t="shared" si="193"/>
        <v>0</v>
      </c>
      <c r="M320" s="662" t="s">
        <v>277</v>
      </c>
      <c r="N320" s="666" t="e">
        <f>#REF!</f>
        <v>#REF!</v>
      </c>
      <c r="O320" s="665" t="s">
        <v>168</v>
      </c>
      <c r="P320" s="165"/>
      <c r="Q320" s="365"/>
      <c r="R320" s="259">
        <f t="shared" si="194"/>
        <v>0</v>
      </c>
      <c r="S320" s="260" t="e">
        <f>IF(R320="","",IF(R339="Y",T320,IF(R320&gt;=R331-$AA$36*R335,IF(R320&lt;=R331+$AA$36*R335,R320,""),"")))</f>
        <v>#REF!</v>
      </c>
      <c r="T320" s="259" t="e">
        <f t="shared" si="195"/>
        <v>#REF!</v>
      </c>
      <c r="U320" s="166" t="str">
        <f t="shared" si="174"/>
        <v>TWh/TW/year</v>
      </c>
      <c r="V320" s="39"/>
      <c r="W320" s="39"/>
      <c r="Y320" s="98"/>
      <c r="AO320" s="181"/>
      <c r="AP320" s="39"/>
      <c r="AQ320" s="39"/>
      <c r="AR320" s="171"/>
      <c r="AS320" s="39"/>
      <c r="AT320" s="360">
        <f t="shared" si="196"/>
        <v>0</v>
      </c>
      <c r="AU320" s="360" t="e">
        <f t="shared" si="197"/>
        <v>#REF!</v>
      </c>
      <c r="AV320" s="39"/>
      <c r="AW320" s="360" t="str">
        <f t="shared" si="175"/>
        <v/>
      </c>
      <c r="AX320" s="360" t="str">
        <f t="shared" si="176"/>
        <v/>
      </c>
      <c r="AY320" s="39"/>
      <c r="AZ320" s="360" t="str">
        <f t="shared" si="177"/>
        <v/>
      </c>
      <c r="BA320" s="360" t="str">
        <f t="shared" si="178"/>
        <v/>
      </c>
      <c r="BB320" s="39"/>
      <c r="BC320" s="360" t="str">
        <f t="shared" si="179"/>
        <v/>
      </c>
      <c r="BD320" s="360" t="str">
        <f t="shared" si="180"/>
        <v/>
      </c>
      <c r="BE320" s="39"/>
      <c r="BF320" s="360" t="str">
        <f t="shared" si="181"/>
        <v/>
      </c>
      <c r="BG320" s="360" t="str">
        <f t="shared" si="182"/>
        <v/>
      </c>
      <c r="BH320" s="39"/>
      <c r="BI320" s="360" t="str">
        <f t="shared" si="183"/>
        <v/>
      </c>
      <c r="BJ320" s="360" t="str">
        <f t="shared" si="184"/>
        <v/>
      </c>
      <c r="BK320" s="39"/>
      <c r="BL320" s="360" t="str">
        <f t="shared" si="185"/>
        <v/>
      </c>
      <c r="BM320" s="360" t="str">
        <f t="shared" si="186"/>
        <v/>
      </c>
      <c r="BN320" s="39"/>
      <c r="BO320" s="360" t="str">
        <f t="shared" si="187"/>
        <v/>
      </c>
      <c r="BP320" s="360" t="str">
        <f t="shared" si="188"/>
        <v/>
      </c>
      <c r="BQ320" s="39"/>
      <c r="BR320" s="360" t="str">
        <f t="shared" si="189"/>
        <v/>
      </c>
      <c r="BS320" s="360" t="str">
        <f t="shared" si="190"/>
        <v/>
      </c>
      <c r="BT320" s="39"/>
      <c r="BU320" s="360" t="str">
        <f t="shared" si="191"/>
        <v/>
      </c>
      <c r="BV320" s="360" t="str">
        <f t="shared" si="192"/>
        <v/>
      </c>
      <c r="BW320" s="39"/>
      <c r="BX320" s="181"/>
    </row>
    <row r="321" spans="1:76" s="174" customFormat="1">
      <c r="A321" s="159">
        <v>14</v>
      </c>
      <c r="B321" s="301" t="str">
        <f t="shared" si="173"/>
        <v>OECD90: IEA ETP 2016, Coal (in 2013)</v>
      </c>
      <c r="C321" s="169" t="s">
        <v>185</v>
      </c>
      <c r="D321" s="717" t="s">
        <v>428</v>
      </c>
      <c r="E321" s="169" t="s">
        <v>1</v>
      </c>
      <c r="F321" s="169"/>
      <c r="G321" s="161" t="s">
        <v>420</v>
      </c>
      <c r="H321" s="169">
        <v>2016</v>
      </c>
      <c r="I321" s="163"/>
      <c r="J321" s="685"/>
      <c r="K321" s="669" t="s">
        <v>328</v>
      </c>
      <c r="L321" s="769">
        <f t="shared" si="193"/>
        <v>0</v>
      </c>
      <c r="M321" s="662" t="s">
        <v>277</v>
      </c>
      <c r="N321" s="666" t="e">
        <f>#REF!</f>
        <v>#REF!</v>
      </c>
      <c r="O321" s="665" t="s">
        <v>168</v>
      </c>
      <c r="P321" s="165"/>
      <c r="Q321" s="365"/>
      <c r="R321" s="259">
        <f t="shared" si="194"/>
        <v>0</v>
      </c>
      <c r="S321" s="260" t="e">
        <f>IF(R321="","",IF(R339="Y",T321,IF(R321&gt;=R331-$AA$36*R335,IF(R321&lt;=R331+$AA$36*R335,R321,""),"")))</f>
        <v>#REF!</v>
      </c>
      <c r="T321" s="259" t="e">
        <f t="shared" si="195"/>
        <v>#REF!</v>
      </c>
      <c r="U321" s="166" t="str">
        <f t="shared" si="174"/>
        <v>TWh/TW/year</v>
      </c>
      <c r="V321" s="39"/>
      <c r="W321" s="39"/>
      <c r="Y321" s="98"/>
      <c r="AO321" s="181"/>
      <c r="AP321" s="39"/>
      <c r="AQ321" s="39"/>
      <c r="AR321" s="171"/>
      <c r="AS321" s="39"/>
      <c r="AT321" s="360" t="str">
        <f t="shared" si="196"/>
        <v/>
      </c>
      <c r="AU321" s="360" t="str">
        <f t="shared" si="197"/>
        <v/>
      </c>
      <c r="AV321" s="39"/>
      <c r="AW321" s="360">
        <f t="shared" si="175"/>
        <v>0</v>
      </c>
      <c r="AX321" s="360" t="e">
        <f t="shared" si="176"/>
        <v>#REF!</v>
      </c>
      <c r="AY321" s="39"/>
      <c r="AZ321" s="360" t="str">
        <f t="shared" si="177"/>
        <v/>
      </c>
      <c r="BA321" s="360" t="str">
        <f t="shared" si="178"/>
        <v/>
      </c>
      <c r="BB321" s="39"/>
      <c r="BC321" s="360" t="str">
        <f t="shared" si="179"/>
        <v/>
      </c>
      <c r="BD321" s="360" t="str">
        <f t="shared" si="180"/>
        <v/>
      </c>
      <c r="BE321" s="39"/>
      <c r="BF321" s="360" t="str">
        <f t="shared" si="181"/>
        <v/>
      </c>
      <c r="BG321" s="360" t="str">
        <f t="shared" si="182"/>
        <v/>
      </c>
      <c r="BH321" s="39"/>
      <c r="BI321" s="360" t="str">
        <f t="shared" si="183"/>
        <v/>
      </c>
      <c r="BJ321" s="360" t="str">
        <f t="shared" si="184"/>
        <v/>
      </c>
      <c r="BK321" s="39"/>
      <c r="BL321" s="360" t="str">
        <f t="shared" si="185"/>
        <v/>
      </c>
      <c r="BM321" s="360" t="str">
        <f t="shared" si="186"/>
        <v/>
      </c>
      <c r="BN321" s="39"/>
      <c r="BO321" s="360" t="str">
        <f t="shared" si="187"/>
        <v/>
      </c>
      <c r="BP321" s="360" t="str">
        <f t="shared" si="188"/>
        <v/>
      </c>
      <c r="BQ321" s="39"/>
      <c r="BR321" s="360" t="str">
        <f t="shared" si="189"/>
        <v/>
      </c>
      <c r="BS321" s="360" t="str">
        <f t="shared" si="190"/>
        <v/>
      </c>
      <c r="BT321" s="39"/>
      <c r="BU321" s="360" t="str">
        <f t="shared" si="191"/>
        <v/>
      </c>
      <c r="BV321" s="360" t="str">
        <f t="shared" si="192"/>
        <v/>
      </c>
      <c r="BW321" s="39"/>
      <c r="BX321" s="181"/>
    </row>
    <row r="322" spans="1:76" s="174" customFormat="1">
      <c r="A322" s="159">
        <v>15</v>
      </c>
      <c r="B322" s="301" t="str">
        <f t="shared" si="173"/>
        <v>China: IEA ETP 2016, Coal (in 2013)</v>
      </c>
      <c r="C322" s="169" t="s">
        <v>185</v>
      </c>
      <c r="D322" s="717" t="s">
        <v>428</v>
      </c>
      <c r="E322" s="169" t="s">
        <v>4</v>
      </c>
      <c r="F322" s="169"/>
      <c r="G322" s="161" t="s">
        <v>420</v>
      </c>
      <c r="H322" s="169">
        <v>2016</v>
      </c>
      <c r="I322" s="163"/>
      <c r="J322" s="685"/>
      <c r="K322" s="669" t="s">
        <v>328</v>
      </c>
      <c r="L322" s="769">
        <f t="shared" si="193"/>
        <v>0</v>
      </c>
      <c r="M322" s="662" t="s">
        <v>277</v>
      </c>
      <c r="N322" s="666" t="e">
        <f>#REF!</f>
        <v>#REF!</v>
      </c>
      <c r="O322" s="665" t="s">
        <v>168</v>
      </c>
      <c r="P322" s="165"/>
      <c r="Q322" s="365"/>
      <c r="R322" s="259">
        <f t="shared" si="194"/>
        <v>0</v>
      </c>
      <c r="S322" s="260" t="e">
        <f>IF(R322="","",IF(R339="Y",T322,IF(R322&gt;=R331-$AA$36*R335,IF(R322&lt;=R331+$AA$36*R335,R322,""),"")))</f>
        <v>#REF!</v>
      </c>
      <c r="T322" s="259" t="e">
        <f t="shared" si="195"/>
        <v>#REF!</v>
      </c>
      <c r="U322" s="166" t="str">
        <f t="shared" si="174"/>
        <v>TWh/TW/year</v>
      </c>
      <c r="V322" s="39"/>
      <c r="W322" s="39"/>
      <c r="Y322" s="98"/>
      <c r="AO322" s="181"/>
      <c r="AP322" s="39"/>
      <c r="AQ322" s="39"/>
      <c r="AR322" s="171"/>
      <c r="AS322" s="39"/>
      <c r="AT322" s="360" t="str">
        <f t="shared" si="196"/>
        <v/>
      </c>
      <c r="AU322" s="360" t="str">
        <f t="shared" si="197"/>
        <v/>
      </c>
      <c r="AV322" s="39"/>
      <c r="AW322" s="360" t="str">
        <f t="shared" si="175"/>
        <v/>
      </c>
      <c r="AX322" s="360" t="str">
        <f t="shared" si="176"/>
        <v/>
      </c>
      <c r="AY322" s="39"/>
      <c r="AZ322" s="360" t="str">
        <f t="shared" si="177"/>
        <v/>
      </c>
      <c r="BA322" s="360" t="str">
        <f t="shared" si="178"/>
        <v/>
      </c>
      <c r="BB322" s="39"/>
      <c r="BC322" s="360" t="str">
        <f t="shared" si="179"/>
        <v/>
      </c>
      <c r="BD322" s="360" t="str">
        <f t="shared" si="180"/>
        <v/>
      </c>
      <c r="BE322" s="39"/>
      <c r="BF322" s="360" t="str">
        <f t="shared" si="181"/>
        <v/>
      </c>
      <c r="BG322" s="360" t="str">
        <f t="shared" si="182"/>
        <v/>
      </c>
      <c r="BH322" s="39"/>
      <c r="BI322" s="360" t="str">
        <f t="shared" si="183"/>
        <v/>
      </c>
      <c r="BJ322" s="360" t="str">
        <f t="shared" si="184"/>
        <v/>
      </c>
      <c r="BK322" s="39"/>
      <c r="BL322" s="360">
        <f t="shared" si="185"/>
        <v>0</v>
      </c>
      <c r="BM322" s="360" t="e">
        <f t="shared" si="186"/>
        <v>#REF!</v>
      </c>
      <c r="BN322" s="39"/>
      <c r="BO322" s="360" t="str">
        <f t="shared" si="187"/>
        <v/>
      </c>
      <c r="BP322" s="360" t="str">
        <f t="shared" si="188"/>
        <v/>
      </c>
      <c r="BQ322" s="39"/>
      <c r="BR322" s="360" t="str">
        <f t="shared" si="189"/>
        <v/>
      </c>
      <c r="BS322" s="360" t="str">
        <f t="shared" si="190"/>
        <v/>
      </c>
      <c r="BT322" s="39"/>
      <c r="BU322" s="360" t="str">
        <f t="shared" si="191"/>
        <v/>
      </c>
      <c r="BV322" s="360" t="str">
        <f t="shared" si="192"/>
        <v/>
      </c>
      <c r="BW322" s="39"/>
      <c r="BX322" s="181"/>
    </row>
    <row r="323" spans="1:76" s="174" customFormat="1">
      <c r="A323" s="159">
        <v>16</v>
      </c>
      <c r="B323" s="301" t="str">
        <f t="shared" si="173"/>
        <v>EU: IEA ETP 2016, Coal (in 2013)</v>
      </c>
      <c r="C323" s="169" t="s">
        <v>185</v>
      </c>
      <c r="D323" s="717" t="s">
        <v>428</v>
      </c>
      <c r="E323" s="169" t="s">
        <v>6</v>
      </c>
      <c r="F323" s="169"/>
      <c r="G323" s="161" t="s">
        <v>420</v>
      </c>
      <c r="H323" s="169">
        <v>2016</v>
      </c>
      <c r="I323" s="163"/>
      <c r="J323" s="685"/>
      <c r="K323" s="669" t="s">
        <v>328</v>
      </c>
      <c r="L323" s="769">
        <f t="shared" si="193"/>
        <v>0</v>
      </c>
      <c r="M323" s="662" t="s">
        <v>277</v>
      </c>
      <c r="N323" s="666" t="e">
        <f>#REF!</f>
        <v>#REF!</v>
      </c>
      <c r="O323" s="665" t="s">
        <v>168</v>
      </c>
      <c r="P323" s="165"/>
      <c r="Q323" s="365"/>
      <c r="R323" s="259">
        <f t="shared" si="194"/>
        <v>0</v>
      </c>
      <c r="S323" s="260" t="e">
        <f>IF(R323="","",IF(R339="Y",T323,IF(R323&gt;=R331-$AA$36*R335,IF(R323&lt;=R331+$AA$36*R335,R323,""),"")))</f>
        <v>#REF!</v>
      </c>
      <c r="T323" s="259" t="e">
        <f t="shared" si="195"/>
        <v>#REF!</v>
      </c>
      <c r="U323" s="166" t="str">
        <f t="shared" si="174"/>
        <v>TWh/TW/year</v>
      </c>
      <c r="V323" s="39"/>
      <c r="W323" s="39"/>
      <c r="Y323" s="98"/>
      <c r="AO323" s="181"/>
      <c r="AP323" s="39"/>
      <c r="AQ323" s="39"/>
      <c r="AR323" s="171"/>
      <c r="AS323" s="39"/>
      <c r="AT323" s="360" t="str">
        <f t="shared" si="196"/>
        <v/>
      </c>
      <c r="AU323" s="360" t="str">
        <f t="shared" si="197"/>
        <v/>
      </c>
      <c r="AV323" s="39"/>
      <c r="AW323" s="360" t="str">
        <f t="shared" si="175"/>
        <v/>
      </c>
      <c r="AX323" s="360" t="str">
        <f t="shared" si="176"/>
        <v/>
      </c>
      <c r="AY323" s="39"/>
      <c r="AZ323" s="360" t="str">
        <f t="shared" si="177"/>
        <v/>
      </c>
      <c r="BA323" s="360" t="str">
        <f t="shared" si="178"/>
        <v/>
      </c>
      <c r="BB323" s="39"/>
      <c r="BC323" s="360" t="str">
        <f t="shared" si="179"/>
        <v/>
      </c>
      <c r="BD323" s="360" t="str">
        <f t="shared" si="180"/>
        <v/>
      </c>
      <c r="BE323" s="39"/>
      <c r="BF323" s="360" t="str">
        <f t="shared" si="181"/>
        <v/>
      </c>
      <c r="BG323" s="360" t="str">
        <f t="shared" si="182"/>
        <v/>
      </c>
      <c r="BH323" s="39"/>
      <c r="BI323" s="360" t="str">
        <f t="shared" si="183"/>
        <v/>
      </c>
      <c r="BJ323" s="360" t="str">
        <f t="shared" si="184"/>
        <v/>
      </c>
      <c r="BK323" s="39"/>
      <c r="BL323" s="360" t="str">
        <f t="shared" si="185"/>
        <v/>
      </c>
      <c r="BM323" s="360" t="str">
        <f t="shared" si="186"/>
        <v/>
      </c>
      <c r="BN323" s="39"/>
      <c r="BO323" s="360" t="str">
        <f t="shared" si="187"/>
        <v/>
      </c>
      <c r="BP323" s="360" t="str">
        <f t="shared" si="188"/>
        <v/>
      </c>
      <c r="BQ323" s="39"/>
      <c r="BR323" s="360">
        <f t="shared" si="189"/>
        <v>0</v>
      </c>
      <c r="BS323" s="360" t="e">
        <f t="shared" si="190"/>
        <v>#REF!</v>
      </c>
      <c r="BT323" s="39"/>
      <c r="BU323" s="360" t="str">
        <f t="shared" si="191"/>
        <v/>
      </c>
      <c r="BV323" s="360" t="str">
        <f t="shared" si="192"/>
        <v/>
      </c>
      <c r="BW323" s="39"/>
      <c r="BX323" s="181"/>
    </row>
    <row r="324" spans="1:76" s="174" customFormat="1">
      <c r="A324" s="159">
        <v>17</v>
      </c>
      <c r="B324" s="301" t="str">
        <f t="shared" si="173"/>
        <v>India: IEA ETP 2016, Coal (in 2013)</v>
      </c>
      <c r="C324" s="168" t="s">
        <v>185</v>
      </c>
      <c r="D324" s="717" t="s">
        <v>428</v>
      </c>
      <c r="E324" s="162" t="s">
        <v>5</v>
      </c>
      <c r="F324" s="169"/>
      <c r="G324" s="161" t="s">
        <v>420</v>
      </c>
      <c r="H324" s="162">
        <v>2016</v>
      </c>
      <c r="I324" s="163"/>
      <c r="J324" s="685"/>
      <c r="K324" s="669" t="s">
        <v>328</v>
      </c>
      <c r="L324" s="769">
        <f t="shared" si="193"/>
        <v>0</v>
      </c>
      <c r="M324" s="662" t="s">
        <v>277</v>
      </c>
      <c r="N324" s="666" t="e">
        <f>#REF!</f>
        <v>#REF!</v>
      </c>
      <c r="O324" s="665" t="s">
        <v>168</v>
      </c>
      <c r="P324" s="165"/>
      <c r="Q324" s="365"/>
      <c r="R324" s="259">
        <f t="shared" si="194"/>
        <v>0</v>
      </c>
      <c r="S324" s="260" t="e">
        <f>IF(R324="","",IF(R339="Y",T324,IF(R324&gt;=R331-$AA$36*R335,IF(R324&lt;=R331+$AA$36*R335,R324,""),"")))</f>
        <v>#REF!</v>
      </c>
      <c r="T324" s="259" t="e">
        <f t="shared" si="195"/>
        <v>#REF!</v>
      </c>
      <c r="U324" s="166" t="str">
        <f t="shared" si="174"/>
        <v>TWh/TW/year</v>
      </c>
      <c r="V324" s="39"/>
      <c r="W324" s="39"/>
      <c r="Y324" s="98"/>
      <c r="AO324" s="181"/>
      <c r="AP324" s="39"/>
      <c r="AQ324" s="39"/>
      <c r="AR324" s="171"/>
      <c r="AS324" s="39"/>
      <c r="AT324" s="360" t="str">
        <f t="shared" si="196"/>
        <v/>
      </c>
      <c r="AU324" s="360" t="str">
        <f t="shared" si="197"/>
        <v/>
      </c>
      <c r="AV324" s="39"/>
      <c r="AW324" s="360" t="str">
        <f t="shared" si="175"/>
        <v/>
      </c>
      <c r="AX324" s="360" t="str">
        <f t="shared" si="176"/>
        <v/>
      </c>
      <c r="AY324" s="39"/>
      <c r="AZ324" s="360" t="str">
        <f t="shared" si="177"/>
        <v/>
      </c>
      <c r="BA324" s="360" t="str">
        <f t="shared" si="178"/>
        <v/>
      </c>
      <c r="BB324" s="39"/>
      <c r="BC324" s="360" t="str">
        <f t="shared" si="179"/>
        <v/>
      </c>
      <c r="BD324" s="360" t="str">
        <f t="shared" si="180"/>
        <v/>
      </c>
      <c r="BE324" s="39"/>
      <c r="BF324" s="360" t="str">
        <f t="shared" si="181"/>
        <v/>
      </c>
      <c r="BG324" s="360" t="str">
        <f t="shared" si="182"/>
        <v/>
      </c>
      <c r="BH324" s="39"/>
      <c r="BI324" s="360" t="str">
        <f t="shared" si="183"/>
        <v/>
      </c>
      <c r="BJ324" s="360" t="str">
        <f t="shared" si="184"/>
        <v/>
      </c>
      <c r="BK324" s="39"/>
      <c r="BL324" s="360" t="str">
        <f t="shared" si="185"/>
        <v/>
      </c>
      <c r="BM324" s="360" t="str">
        <f t="shared" si="186"/>
        <v/>
      </c>
      <c r="BN324" s="39"/>
      <c r="BO324" s="360">
        <f t="shared" si="187"/>
        <v>0</v>
      </c>
      <c r="BP324" s="360" t="e">
        <f t="shared" si="188"/>
        <v>#REF!</v>
      </c>
      <c r="BQ324" s="39"/>
      <c r="BR324" s="360" t="str">
        <f t="shared" si="189"/>
        <v/>
      </c>
      <c r="BS324" s="360" t="str">
        <f t="shared" si="190"/>
        <v/>
      </c>
      <c r="BT324" s="39"/>
      <c r="BU324" s="360" t="str">
        <f t="shared" si="191"/>
        <v/>
      </c>
      <c r="BV324" s="360" t="str">
        <f t="shared" si="192"/>
        <v/>
      </c>
      <c r="BW324" s="39"/>
      <c r="BX324" s="181"/>
    </row>
    <row r="325" spans="1:76" s="174" customFormat="1">
      <c r="A325" s="159">
        <v>18</v>
      </c>
      <c r="B325" s="301" t="str">
        <f t="shared" si="173"/>
        <v>USA: IEA ETP 2016, Coal (in 2013)</v>
      </c>
      <c r="C325" s="168" t="s">
        <v>185</v>
      </c>
      <c r="D325" s="717" t="s">
        <v>428</v>
      </c>
      <c r="E325" s="162" t="s">
        <v>34</v>
      </c>
      <c r="F325" s="169"/>
      <c r="G325" s="161" t="s">
        <v>420</v>
      </c>
      <c r="H325" s="162">
        <v>2016</v>
      </c>
      <c r="I325" s="163"/>
      <c r="J325" s="685"/>
      <c r="K325" s="669" t="s">
        <v>328</v>
      </c>
      <c r="L325" s="769">
        <f t="shared" si="193"/>
        <v>0</v>
      </c>
      <c r="M325" s="662" t="s">
        <v>277</v>
      </c>
      <c r="N325" s="666" t="e">
        <f>#REF!</f>
        <v>#REF!</v>
      </c>
      <c r="O325" s="665" t="s">
        <v>168</v>
      </c>
      <c r="P325" s="165"/>
      <c r="Q325" s="365"/>
      <c r="R325" s="259">
        <f t="shared" si="194"/>
        <v>0</v>
      </c>
      <c r="S325" s="260" t="e">
        <f t="shared" ref="S325:S330" si="198">IF(R325="","",IF($R$339="Y",T325,IF(R325&gt;=$R$331-$AA$36*$R$335,IF(R325&lt;=$R$331+$AA$36*$R$335,R325,""),"")))</f>
        <v>#REF!</v>
      </c>
      <c r="T325" s="259" t="e">
        <f t="shared" si="195"/>
        <v>#REF!</v>
      </c>
      <c r="U325" s="166" t="str">
        <f t="shared" si="174"/>
        <v>TWh/TW/year</v>
      </c>
      <c r="V325" s="39"/>
      <c r="W325" s="39"/>
      <c r="Y325" s="98"/>
      <c r="AO325" s="181"/>
      <c r="AP325" s="39"/>
      <c r="AQ325" s="39"/>
      <c r="AR325" s="171"/>
      <c r="AS325" s="39"/>
      <c r="AT325" s="360" t="str">
        <f t="shared" si="196"/>
        <v/>
      </c>
      <c r="AU325" s="360" t="str">
        <f t="shared" si="197"/>
        <v/>
      </c>
      <c r="AV325" s="39"/>
      <c r="AW325" s="360" t="str">
        <f t="shared" si="175"/>
        <v/>
      </c>
      <c r="AX325" s="360" t="str">
        <f t="shared" si="176"/>
        <v/>
      </c>
      <c r="AY325" s="39"/>
      <c r="AZ325" s="360" t="str">
        <f t="shared" si="177"/>
        <v/>
      </c>
      <c r="BA325" s="360" t="str">
        <f t="shared" si="178"/>
        <v/>
      </c>
      <c r="BB325" s="39"/>
      <c r="BC325" s="360" t="str">
        <f t="shared" si="179"/>
        <v/>
      </c>
      <c r="BD325" s="360" t="str">
        <f t="shared" si="180"/>
        <v/>
      </c>
      <c r="BE325" s="39"/>
      <c r="BF325" s="360" t="str">
        <f t="shared" si="181"/>
        <v/>
      </c>
      <c r="BG325" s="360" t="str">
        <f t="shared" si="182"/>
        <v/>
      </c>
      <c r="BH325" s="39"/>
      <c r="BI325" s="360" t="str">
        <f t="shared" si="183"/>
        <v/>
      </c>
      <c r="BJ325" s="360" t="str">
        <f t="shared" si="184"/>
        <v/>
      </c>
      <c r="BK325" s="39"/>
      <c r="BL325" s="360" t="str">
        <f t="shared" si="185"/>
        <v/>
      </c>
      <c r="BM325" s="360" t="str">
        <f t="shared" si="186"/>
        <v/>
      </c>
      <c r="BN325" s="39"/>
      <c r="BO325" s="360" t="str">
        <f t="shared" si="187"/>
        <v/>
      </c>
      <c r="BP325" s="360" t="str">
        <f t="shared" si="188"/>
        <v/>
      </c>
      <c r="BQ325" s="39"/>
      <c r="BR325" s="360" t="str">
        <f t="shared" si="189"/>
        <v/>
      </c>
      <c r="BS325" s="360" t="str">
        <f t="shared" si="190"/>
        <v/>
      </c>
      <c r="BT325" s="39"/>
      <c r="BU325" s="360">
        <f t="shared" si="191"/>
        <v>0</v>
      </c>
      <c r="BV325" s="360" t="e">
        <f t="shared" si="192"/>
        <v>#REF!</v>
      </c>
      <c r="BW325" s="39"/>
      <c r="BX325" s="181"/>
    </row>
    <row r="326" spans="1:76" s="174" customFormat="1" ht="14">
      <c r="A326" s="159">
        <v>19</v>
      </c>
      <c r="B326" s="301" t="str">
        <f t="shared" si="173"/>
        <v>USA: Lazard's LCOE Analysis–Version 10.0, 2016, coal, low estimate</v>
      </c>
      <c r="C326" s="168" t="s">
        <v>240</v>
      </c>
      <c r="D326" s="716" t="s">
        <v>241</v>
      </c>
      <c r="E326" s="162" t="s">
        <v>34</v>
      </c>
      <c r="F326" s="169"/>
      <c r="G326" s="161" t="s">
        <v>421</v>
      </c>
      <c r="H326" s="162">
        <v>2016</v>
      </c>
      <c r="I326" s="163"/>
      <c r="J326" s="685"/>
      <c r="K326" s="669" t="s">
        <v>328</v>
      </c>
      <c r="L326" s="769">
        <f t="shared" si="193"/>
        <v>0</v>
      </c>
      <c r="M326" s="662" t="s">
        <v>277</v>
      </c>
      <c r="N326" s="666" t="e">
        <f>#REF!</f>
        <v>#REF!</v>
      </c>
      <c r="O326" s="665" t="s">
        <v>168</v>
      </c>
      <c r="P326" s="165"/>
      <c r="Q326" s="365"/>
      <c r="R326" s="259">
        <f t="shared" si="194"/>
        <v>0</v>
      </c>
      <c r="S326" s="260" t="e">
        <f t="shared" si="198"/>
        <v>#REF!</v>
      </c>
      <c r="T326" s="259" t="e">
        <f t="shared" si="195"/>
        <v>#REF!</v>
      </c>
      <c r="U326" s="166" t="str">
        <f>IF(AND(M326="",K326=""),"",IF(M326="",K326,M326))</f>
        <v>TWh/TW/year</v>
      </c>
      <c r="V326" s="39"/>
      <c r="W326" s="39"/>
      <c r="Y326" s="98"/>
      <c r="AO326" s="181"/>
      <c r="AP326" s="39"/>
      <c r="AQ326" s="39"/>
      <c r="AR326" s="171"/>
      <c r="AS326" s="39"/>
      <c r="AT326" s="360" t="str">
        <f t="shared" ref="AT326:AU330" si="199">IF($E326=$AT$48,R326,"")</f>
        <v/>
      </c>
      <c r="AU326" s="360" t="str">
        <f t="shared" si="199"/>
        <v/>
      </c>
      <c r="AV326" s="39"/>
      <c r="AW326" s="360" t="str">
        <f t="shared" ref="AW326:AX330" si="200">IF($E326=$AW$112,R326,"")</f>
        <v/>
      </c>
      <c r="AX326" s="360" t="str">
        <f t="shared" si="200"/>
        <v/>
      </c>
      <c r="AY326" s="39"/>
      <c r="AZ326" s="360" t="str">
        <f t="shared" ref="AZ326:BA330" si="201">IF($E326=$AZ$112,R326,"")</f>
        <v/>
      </c>
      <c r="BA326" s="360" t="str">
        <f t="shared" si="201"/>
        <v/>
      </c>
      <c r="BB326" s="39"/>
      <c r="BC326" s="360" t="str">
        <f t="shared" ref="BC326:BD330" si="202">IF($E326=$BC$112,R326,"")</f>
        <v/>
      </c>
      <c r="BD326" s="360" t="str">
        <f t="shared" si="202"/>
        <v/>
      </c>
      <c r="BE326" s="39"/>
      <c r="BF326" s="360" t="str">
        <f t="shared" ref="BF326:BG330" si="203">IF($E326=$BF$112,R326,"")</f>
        <v/>
      </c>
      <c r="BG326" s="360" t="str">
        <f t="shared" si="203"/>
        <v/>
      </c>
      <c r="BH326" s="39"/>
      <c r="BI326" s="360" t="str">
        <f t="shared" ref="BI326:BJ330" si="204">IF($E326=$BI$112,R326,"")</f>
        <v/>
      </c>
      <c r="BJ326" s="360" t="str">
        <f t="shared" si="204"/>
        <v/>
      </c>
      <c r="BK326" s="39"/>
      <c r="BL326" s="360" t="str">
        <f t="shared" ref="BL326:BM330" si="205">IF($E326=$BL$112,R326,"")</f>
        <v/>
      </c>
      <c r="BM326" s="360" t="str">
        <f t="shared" si="205"/>
        <v/>
      </c>
      <c r="BN326" s="39"/>
      <c r="BO326" s="360" t="str">
        <f t="shared" ref="BO326:BP330" si="206">IF($E326=$BO$112,R326,"")</f>
        <v/>
      </c>
      <c r="BP326" s="360" t="str">
        <f t="shared" si="206"/>
        <v/>
      </c>
      <c r="BQ326" s="39"/>
      <c r="BR326" s="360" t="str">
        <f t="shared" ref="BR326:BS330" si="207">IF($E326=$BR$112,R326,"")</f>
        <v/>
      </c>
      <c r="BS326" s="360" t="str">
        <f t="shared" si="207"/>
        <v/>
      </c>
      <c r="BT326" s="39"/>
      <c r="BU326" s="360">
        <f t="shared" ref="BU326:BV330" si="208">IF($E326=$BU$112,R326,"")</f>
        <v>0</v>
      </c>
      <c r="BV326" s="360" t="e">
        <f t="shared" si="208"/>
        <v>#REF!</v>
      </c>
      <c r="BW326" s="39"/>
      <c r="BX326" s="181"/>
    </row>
    <row r="327" spans="1:76" s="174" customFormat="1" ht="14">
      <c r="A327" s="159">
        <v>20</v>
      </c>
      <c r="B327" s="301" t="str">
        <f t="shared" si="173"/>
        <v>USA: Lazard's LCOE Analysis–Version 10.0, 2016, natural gas (Combined Cycle), low estimate</v>
      </c>
      <c r="C327" s="168" t="s">
        <v>243</v>
      </c>
      <c r="D327" s="716" t="s">
        <v>241</v>
      </c>
      <c r="E327" s="162" t="s">
        <v>34</v>
      </c>
      <c r="F327" s="169"/>
      <c r="G327" s="161" t="s">
        <v>421</v>
      </c>
      <c r="H327" s="162">
        <v>2016</v>
      </c>
      <c r="I327" s="163"/>
      <c r="J327" s="685"/>
      <c r="K327" s="669" t="s">
        <v>328</v>
      </c>
      <c r="L327" s="769">
        <f t="shared" si="193"/>
        <v>0</v>
      </c>
      <c r="M327" s="662" t="s">
        <v>277</v>
      </c>
      <c r="N327" s="666" t="e">
        <f>#REF!</f>
        <v>#REF!</v>
      </c>
      <c r="O327" s="665" t="s">
        <v>168</v>
      </c>
      <c r="P327" s="165"/>
      <c r="Q327" s="365"/>
      <c r="R327" s="259">
        <f t="shared" si="194"/>
        <v>0</v>
      </c>
      <c r="S327" s="260" t="e">
        <f t="shared" si="198"/>
        <v>#REF!</v>
      </c>
      <c r="T327" s="259" t="e">
        <f t="shared" si="195"/>
        <v>#REF!</v>
      </c>
      <c r="U327" s="166" t="str">
        <f>IF(AND(M327="",K327=""),"",IF(M327="",K327,M327))</f>
        <v>TWh/TW/year</v>
      </c>
      <c r="V327" s="39"/>
      <c r="W327" s="39"/>
      <c r="Y327" s="98"/>
      <c r="AO327" s="181"/>
      <c r="AP327" s="39"/>
      <c r="AQ327" s="39"/>
      <c r="AR327" s="171"/>
      <c r="AS327" s="39"/>
      <c r="AT327" s="360" t="str">
        <f t="shared" si="199"/>
        <v/>
      </c>
      <c r="AU327" s="360" t="str">
        <f t="shared" si="199"/>
        <v/>
      </c>
      <c r="AV327" s="39"/>
      <c r="AW327" s="360" t="str">
        <f t="shared" si="200"/>
        <v/>
      </c>
      <c r="AX327" s="360" t="str">
        <f t="shared" si="200"/>
        <v/>
      </c>
      <c r="AY327" s="39"/>
      <c r="AZ327" s="360" t="str">
        <f t="shared" si="201"/>
        <v/>
      </c>
      <c r="BA327" s="360" t="str">
        <f t="shared" si="201"/>
        <v/>
      </c>
      <c r="BB327" s="39"/>
      <c r="BC327" s="360" t="str">
        <f t="shared" si="202"/>
        <v/>
      </c>
      <c r="BD327" s="360" t="str">
        <f t="shared" si="202"/>
        <v/>
      </c>
      <c r="BE327" s="39"/>
      <c r="BF327" s="360" t="str">
        <f t="shared" si="203"/>
        <v/>
      </c>
      <c r="BG327" s="360" t="str">
        <f t="shared" si="203"/>
        <v/>
      </c>
      <c r="BH327" s="39"/>
      <c r="BI327" s="360" t="str">
        <f t="shared" si="204"/>
        <v/>
      </c>
      <c r="BJ327" s="360" t="str">
        <f t="shared" si="204"/>
        <v/>
      </c>
      <c r="BK327" s="39"/>
      <c r="BL327" s="360" t="str">
        <f t="shared" si="205"/>
        <v/>
      </c>
      <c r="BM327" s="360" t="str">
        <f t="shared" si="205"/>
        <v/>
      </c>
      <c r="BN327" s="39"/>
      <c r="BO327" s="360" t="str">
        <f t="shared" si="206"/>
        <v/>
      </c>
      <c r="BP327" s="360" t="str">
        <f t="shared" si="206"/>
        <v/>
      </c>
      <c r="BQ327" s="39"/>
      <c r="BR327" s="360" t="str">
        <f t="shared" si="207"/>
        <v/>
      </c>
      <c r="BS327" s="360" t="str">
        <f t="shared" si="207"/>
        <v/>
      </c>
      <c r="BT327" s="39"/>
      <c r="BU327" s="360">
        <f t="shared" si="208"/>
        <v>0</v>
      </c>
      <c r="BV327" s="360" t="e">
        <f t="shared" si="208"/>
        <v>#REF!</v>
      </c>
      <c r="BW327" s="39"/>
      <c r="BX327" s="181"/>
    </row>
    <row r="328" spans="1:76" s="174" customFormat="1" ht="14">
      <c r="A328" s="159">
        <v>21</v>
      </c>
      <c r="B328" s="301" t="str">
        <f t="shared" si="173"/>
        <v>USA: Lazard's LCOE Analysis–Version 10.0, 2016, natural gas (Combined Cycle), high estimate</v>
      </c>
      <c r="C328" s="168" t="s">
        <v>244</v>
      </c>
      <c r="D328" s="716" t="s">
        <v>241</v>
      </c>
      <c r="E328" s="162" t="s">
        <v>34</v>
      </c>
      <c r="F328" s="169"/>
      <c r="G328" s="161" t="s">
        <v>421</v>
      </c>
      <c r="H328" s="162">
        <v>2016</v>
      </c>
      <c r="I328" s="163"/>
      <c r="J328" s="685"/>
      <c r="K328" s="669" t="s">
        <v>328</v>
      </c>
      <c r="L328" s="769">
        <f t="shared" si="193"/>
        <v>0</v>
      </c>
      <c r="M328" s="662" t="s">
        <v>277</v>
      </c>
      <c r="N328" s="666" t="e">
        <f>#REF!</f>
        <v>#REF!</v>
      </c>
      <c r="O328" s="665" t="s">
        <v>168</v>
      </c>
      <c r="P328" s="165"/>
      <c r="Q328" s="365"/>
      <c r="R328" s="259">
        <f t="shared" si="194"/>
        <v>0</v>
      </c>
      <c r="S328" s="260" t="e">
        <f t="shared" si="198"/>
        <v>#REF!</v>
      </c>
      <c r="T328" s="259" t="e">
        <f t="shared" si="195"/>
        <v>#REF!</v>
      </c>
      <c r="U328" s="166" t="str">
        <f>IF(AND(M328="",K328=""),"",IF(M328="",K328,M328))</f>
        <v>TWh/TW/year</v>
      </c>
      <c r="V328" s="39"/>
      <c r="W328" s="39"/>
      <c r="Y328" s="98"/>
      <c r="AO328" s="181"/>
      <c r="AP328" s="39"/>
      <c r="AQ328" s="39"/>
      <c r="AR328" s="171"/>
      <c r="AS328" s="39"/>
      <c r="AT328" s="360" t="str">
        <f t="shared" si="199"/>
        <v/>
      </c>
      <c r="AU328" s="360" t="str">
        <f t="shared" si="199"/>
        <v/>
      </c>
      <c r="AV328" s="39"/>
      <c r="AW328" s="360" t="str">
        <f t="shared" si="200"/>
        <v/>
      </c>
      <c r="AX328" s="360" t="str">
        <f t="shared" si="200"/>
        <v/>
      </c>
      <c r="AY328" s="39"/>
      <c r="AZ328" s="360" t="str">
        <f t="shared" si="201"/>
        <v/>
      </c>
      <c r="BA328" s="360" t="str">
        <f t="shared" si="201"/>
        <v/>
      </c>
      <c r="BB328" s="39"/>
      <c r="BC328" s="360" t="str">
        <f t="shared" si="202"/>
        <v/>
      </c>
      <c r="BD328" s="360" t="str">
        <f t="shared" si="202"/>
        <v/>
      </c>
      <c r="BE328" s="39"/>
      <c r="BF328" s="360" t="str">
        <f t="shared" si="203"/>
        <v/>
      </c>
      <c r="BG328" s="360" t="str">
        <f t="shared" si="203"/>
        <v/>
      </c>
      <c r="BH328" s="39"/>
      <c r="BI328" s="360" t="str">
        <f t="shared" si="204"/>
        <v/>
      </c>
      <c r="BJ328" s="360" t="str">
        <f t="shared" si="204"/>
        <v/>
      </c>
      <c r="BK328" s="39"/>
      <c r="BL328" s="360" t="str">
        <f t="shared" si="205"/>
        <v/>
      </c>
      <c r="BM328" s="360" t="str">
        <f t="shared" si="205"/>
        <v/>
      </c>
      <c r="BN328" s="39"/>
      <c r="BO328" s="360" t="str">
        <f t="shared" si="206"/>
        <v/>
      </c>
      <c r="BP328" s="360" t="str">
        <f t="shared" si="206"/>
        <v/>
      </c>
      <c r="BQ328" s="39"/>
      <c r="BR328" s="360" t="str">
        <f t="shared" si="207"/>
        <v/>
      </c>
      <c r="BS328" s="360" t="str">
        <f t="shared" si="207"/>
        <v/>
      </c>
      <c r="BT328" s="39"/>
      <c r="BU328" s="360">
        <f t="shared" si="208"/>
        <v>0</v>
      </c>
      <c r="BV328" s="360" t="e">
        <f t="shared" si="208"/>
        <v>#REF!</v>
      </c>
      <c r="BW328" s="39"/>
      <c r="BX328" s="181"/>
    </row>
    <row r="329" spans="1:76" s="174" customFormat="1" ht="14">
      <c r="A329" s="159">
        <v>22</v>
      </c>
      <c r="B329" s="301" t="str">
        <f t="shared" si="173"/>
        <v>USA: Lazard's LCOE Analysis–Version 10.0, 2016, diesel reciprocating engine lhigh estimate</v>
      </c>
      <c r="C329" s="355" t="s">
        <v>254</v>
      </c>
      <c r="D329" s="357" t="s">
        <v>241</v>
      </c>
      <c r="E329" s="355" t="s">
        <v>34</v>
      </c>
      <c r="F329" s="355"/>
      <c r="G329" s="161" t="s">
        <v>421</v>
      </c>
      <c r="H329" s="355">
        <v>2016</v>
      </c>
      <c r="I329" s="163"/>
      <c r="J329" s="685"/>
      <c r="K329" s="669" t="s">
        <v>328</v>
      </c>
      <c r="L329" s="769">
        <f t="shared" si="193"/>
        <v>0</v>
      </c>
      <c r="M329" s="662" t="s">
        <v>277</v>
      </c>
      <c r="N329" s="666" t="e">
        <f>#REF!</f>
        <v>#REF!</v>
      </c>
      <c r="O329" s="665" t="s">
        <v>168</v>
      </c>
      <c r="P329" s="165"/>
      <c r="Q329" s="365"/>
      <c r="R329" s="259">
        <f t="shared" si="194"/>
        <v>0</v>
      </c>
      <c r="S329" s="260" t="e">
        <f t="shared" si="198"/>
        <v>#REF!</v>
      </c>
      <c r="T329" s="259" t="e">
        <f t="shared" si="195"/>
        <v>#REF!</v>
      </c>
      <c r="U329" s="166" t="str">
        <f>IF(AND(M329="",K329=""),"",IF(M329="",K329,M329))</f>
        <v>TWh/TW/year</v>
      </c>
      <c r="V329" s="39"/>
      <c r="W329" s="39"/>
      <c r="Y329" s="98"/>
      <c r="AO329" s="181"/>
      <c r="AP329" s="39"/>
      <c r="AQ329" s="39"/>
      <c r="AR329" s="171"/>
      <c r="AS329" s="39"/>
      <c r="AT329" s="360" t="str">
        <f t="shared" si="199"/>
        <v/>
      </c>
      <c r="AU329" s="360" t="str">
        <f t="shared" si="199"/>
        <v/>
      </c>
      <c r="AV329" s="39"/>
      <c r="AW329" s="360" t="str">
        <f t="shared" si="200"/>
        <v/>
      </c>
      <c r="AX329" s="360" t="str">
        <f t="shared" si="200"/>
        <v/>
      </c>
      <c r="AY329" s="39"/>
      <c r="AZ329" s="360" t="str">
        <f t="shared" si="201"/>
        <v/>
      </c>
      <c r="BA329" s="360" t="str">
        <f t="shared" si="201"/>
        <v/>
      </c>
      <c r="BB329" s="39"/>
      <c r="BC329" s="360" t="str">
        <f t="shared" si="202"/>
        <v/>
      </c>
      <c r="BD329" s="360" t="str">
        <f t="shared" si="202"/>
        <v/>
      </c>
      <c r="BE329" s="39"/>
      <c r="BF329" s="360" t="str">
        <f t="shared" si="203"/>
        <v/>
      </c>
      <c r="BG329" s="360" t="str">
        <f t="shared" si="203"/>
        <v/>
      </c>
      <c r="BH329" s="39"/>
      <c r="BI329" s="360" t="str">
        <f t="shared" si="204"/>
        <v/>
      </c>
      <c r="BJ329" s="360" t="str">
        <f t="shared" si="204"/>
        <v/>
      </c>
      <c r="BK329" s="39"/>
      <c r="BL329" s="360" t="str">
        <f t="shared" si="205"/>
        <v/>
      </c>
      <c r="BM329" s="360" t="str">
        <f t="shared" si="205"/>
        <v/>
      </c>
      <c r="BN329" s="39"/>
      <c r="BO329" s="360" t="str">
        <f t="shared" si="206"/>
        <v/>
      </c>
      <c r="BP329" s="360" t="str">
        <f t="shared" si="206"/>
        <v/>
      </c>
      <c r="BQ329" s="39"/>
      <c r="BR329" s="360" t="str">
        <f t="shared" si="207"/>
        <v/>
      </c>
      <c r="BS329" s="360" t="str">
        <f t="shared" si="207"/>
        <v/>
      </c>
      <c r="BT329" s="39"/>
      <c r="BU329" s="360">
        <f t="shared" si="208"/>
        <v>0</v>
      </c>
      <c r="BV329" s="360" t="e">
        <f t="shared" si="208"/>
        <v>#REF!</v>
      </c>
      <c r="BW329" s="39"/>
      <c r="BX329" s="181"/>
    </row>
    <row r="330" spans="1:76" s="174" customFormat="1" ht="14">
      <c r="A330" s="159">
        <v>23</v>
      </c>
      <c r="B330" s="301" t="str">
        <f t="shared" si="173"/>
        <v>USA: Lazard's LCOE Analysis–Version 10.0, 2016, diesel reciprocating engine low estimate</v>
      </c>
      <c r="C330" s="168" t="s">
        <v>255</v>
      </c>
      <c r="D330" s="716" t="s">
        <v>241</v>
      </c>
      <c r="E330" s="162" t="s">
        <v>34</v>
      </c>
      <c r="F330" s="169"/>
      <c r="G330" s="161" t="s">
        <v>421</v>
      </c>
      <c r="H330" s="162">
        <v>2016</v>
      </c>
      <c r="I330" s="163"/>
      <c r="J330" s="685"/>
      <c r="K330" s="669" t="s">
        <v>328</v>
      </c>
      <c r="L330" s="769">
        <f t="shared" si="193"/>
        <v>0</v>
      </c>
      <c r="M330" s="662" t="s">
        <v>277</v>
      </c>
      <c r="N330" s="666" t="e">
        <f>#REF!</f>
        <v>#REF!</v>
      </c>
      <c r="O330" s="665" t="s">
        <v>168</v>
      </c>
      <c r="P330" s="165"/>
      <c r="Q330" s="365"/>
      <c r="R330" s="259">
        <f t="shared" si="194"/>
        <v>0</v>
      </c>
      <c r="S330" s="260" t="e">
        <f t="shared" si="198"/>
        <v>#REF!</v>
      </c>
      <c r="T330" s="259" t="e">
        <f t="shared" si="195"/>
        <v>#REF!</v>
      </c>
      <c r="U330" s="166" t="str">
        <f>IF(AND(M330="",K330=""),"",IF(M330="",K330,M330))</f>
        <v>TWh/TW/year</v>
      </c>
      <c r="V330" s="39"/>
      <c r="W330" s="39"/>
      <c r="Y330" s="98"/>
      <c r="AO330" s="181"/>
      <c r="AP330" s="39"/>
      <c r="AQ330" s="39"/>
      <c r="AR330" s="171"/>
      <c r="AS330" s="39"/>
      <c r="AT330" s="360" t="str">
        <f t="shared" si="199"/>
        <v/>
      </c>
      <c r="AU330" s="360" t="str">
        <f t="shared" si="199"/>
        <v/>
      </c>
      <c r="AV330" s="39"/>
      <c r="AW330" s="360" t="str">
        <f t="shared" si="200"/>
        <v/>
      </c>
      <c r="AX330" s="360" t="str">
        <f t="shared" si="200"/>
        <v/>
      </c>
      <c r="AY330" s="39"/>
      <c r="AZ330" s="360" t="str">
        <f t="shared" si="201"/>
        <v/>
      </c>
      <c r="BA330" s="360" t="str">
        <f t="shared" si="201"/>
        <v/>
      </c>
      <c r="BB330" s="39"/>
      <c r="BC330" s="360" t="str">
        <f t="shared" si="202"/>
        <v/>
      </c>
      <c r="BD330" s="360" t="str">
        <f t="shared" si="202"/>
        <v/>
      </c>
      <c r="BE330" s="39"/>
      <c r="BF330" s="360" t="str">
        <f t="shared" si="203"/>
        <v/>
      </c>
      <c r="BG330" s="360" t="str">
        <f t="shared" si="203"/>
        <v/>
      </c>
      <c r="BH330" s="39"/>
      <c r="BI330" s="360" t="str">
        <f t="shared" si="204"/>
        <v/>
      </c>
      <c r="BJ330" s="360" t="str">
        <f t="shared" si="204"/>
        <v/>
      </c>
      <c r="BK330" s="39"/>
      <c r="BL330" s="360" t="str">
        <f t="shared" si="205"/>
        <v/>
      </c>
      <c r="BM330" s="360" t="str">
        <f t="shared" si="205"/>
        <v/>
      </c>
      <c r="BN330" s="39"/>
      <c r="BO330" s="360" t="str">
        <f t="shared" si="206"/>
        <v/>
      </c>
      <c r="BP330" s="360" t="str">
        <f t="shared" si="206"/>
        <v/>
      </c>
      <c r="BQ330" s="39"/>
      <c r="BR330" s="360" t="str">
        <f t="shared" si="207"/>
        <v/>
      </c>
      <c r="BS330" s="360" t="str">
        <f t="shared" si="207"/>
        <v/>
      </c>
      <c r="BT330" s="39"/>
      <c r="BU330" s="360">
        <f t="shared" si="208"/>
        <v>0</v>
      </c>
      <c r="BV330" s="360" t="e">
        <f t="shared" si="208"/>
        <v>#REF!</v>
      </c>
      <c r="BW330" s="39"/>
      <c r="BX330" s="181"/>
    </row>
    <row r="331" spans="1:76" s="174" customFormat="1" ht="14">
      <c r="A331" s="172"/>
      <c r="B331" s="302" t="s">
        <v>159</v>
      </c>
      <c r="C331" s="173"/>
      <c r="D331" s="173"/>
      <c r="E331" s="173"/>
      <c r="F331" s="173"/>
      <c r="H331" s="39"/>
      <c r="I331" s="175"/>
      <c r="L331" s="762" t="s">
        <v>99</v>
      </c>
      <c r="O331" s="165"/>
      <c r="P331" s="165"/>
      <c r="Q331" s="175" t="s">
        <v>31</v>
      </c>
      <c r="R331" s="261">
        <v>4773.5982260869569</v>
      </c>
      <c r="S331" s="261">
        <v>4967.6484418156888</v>
      </c>
      <c r="T331" s="262">
        <v>4967.6484418156888</v>
      </c>
      <c r="U331" s="39"/>
      <c r="V331" s="39"/>
      <c r="W331" s="39"/>
      <c r="Y331" s="207"/>
      <c r="AO331" s="181"/>
      <c r="AP331" s="39"/>
      <c r="AQ331" s="39"/>
      <c r="AR331" s="39"/>
      <c r="AS331" s="175" t="s">
        <v>31</v>
      </c>
      <c r="AT331" s="178">
        <f>AVERAGE(AT308:AT330)</f>
        <v>0</v>
      </c>
      <c r="AU331" s="178" t="e">
        <f>SUM(AU308:AU330)/COUNTIF(AU308:AU330,"&gt;0")</f>
        <v>#REF!</v>
      </c>
      <c r="AV331" s="175"/>
      <c r="AW331" s="178">
        <f>AVERAGE(AW308:AW330)</f>
        <v>0</v>
      </c>
      <c r="AX331" s="178" t="e">
        <f>SUM(AX308:AX330)/COUNTIF(AX308:AX330,"&gt;0")</f>
        <v>#REF!</v>
      </c>
      <c r="AY331" s="39"/>
      <c r="AZ331" s="178" t="e">
        <f>AVERAGE(AZ308:AZ330)</f>
        <v>#DIV/0!</v>
      </c>
      <c r="BA331" s="178" t="e">
        <f>SUM(BA308:BA330)/COUNTIF(BA308:BA330,"&gt;0")</f>
        <v>#DIV/0!</v>
      </c>
      <c r="BB331" s="39"/>
      <c r="BC331" s="178" t="e">
        <f>AVERAGE(BC308:BC330)</f>
        <v>#DIV/0!</v>
      </c>
      <c r="BD331" s="178" t="e">
        <f>SUM(BD308:BD330)/COUNTIF(BD308:BD330,"&gt;0")</f>
        <v>#DIV/0!</v>
      </c>
      <c r="BE331" s="39"/>
      <c r="BF331" s="178" t="e">
        <f>AVERAGE(BF308:BF330)</f>
        <v>#DIV/0!</v>
      </c>
      <c r="BG331" s="178" t="e">
        <f>SUM(BG308:BG330)/COUNTIF(BG308:BG330,"&gt;0")</f>
        <v>#DIV/0!</v>
      </c>
      <c r="BH331" s="39"/>
      <c r="BI331" s="178" t="e">
        <f>AVERAGE(BI308:BI330)</f>
        <v>#DIV/0!</v>
      </c>
      <c r="BJ331" s="178" t="e">
        <f>SUM(BJ308:BJ330)/COUNTIF(BJ308:BJ330,"&gt;0")</f>
        <v>#DIV/0!</v>
      </c>
      <c r="BK331" s="175"/>
      <c r="BL331" s="178">
        <f>AVERAGE(BL308:BL330)</f>
        <v>0</v>
      </c>
      <c r="BM331" s="178" t="e">
        <f>SUM(BM308:BM330)/COUNTIF(BM308:BM330,"&gt;0")</f>
        <v>#REF!</v>
      </c>
      <c r="BN331" s="39"/>
      <c r="BO331" s="178">
        <f>AVERAGE(BO308:BO330)</f>
        <v>0</v>
      </c>
      <c r="BP331" s="178" t="e">
        <f>SUM(BP308:BP330)/COUNTIF(BP308:BP330,"&gt;0")</f>
        <v>#REF!</v>
      </c>
      <c r="BQ331" s="39"/>
      <c r="BR331" s="178">
        <f>AVERAGE(BR308:BR330)</f>
        <v>0</v>
      </c>
      <c r="BS331" s="178" t="e">
        <f>SUM(BS308:BS330)/COUNTIF(BS308:BS330,"&gt;0")</f>
        <v>#REF!</v>
      </c>
      <c r="BT331" s="39"/>
      <c r="BU331" s="178">
        <f>AVERAGE(BU308:BU330)</f>
        <v>0</v>
      </c>
      <c r="BV331" s="178" t="e">
        <f>SUM(BV308:BV330)/COUNTIF(BV308:BV330,"&gt;0")</f>
        <v>#REF!</v>
      </c>
      <c r="BW331" s="39"/>
      <c r="BX331" s="181"/>
    </row>
    <row r="332" spans="1:76" s="174" customFormat="1" ht="14.25" customHeight="1">
      <c r="A332" s="172"/>
      <c r="B332" s="302" t="s">
        <v>160</v>
      </c>
      <c r="C332" s="173" t="s">
        <v>112</v>
      </c>
      <c r="D332" s="877" t="s">
        <v>382</v>
      </c>
      <c r="E332" s="895"/>
      <c r="F332" s="895"/>
      <c r="G332" s="895"/>
      <c r="H332" s="895"/>
      <c r="I332" s="895"/>
      <c r="J332" s="896"/>
      <c r="L332" s="762"/>
      <c r="O332" s="165"/>
      <c r="P332" s="165"/>
      <c r="Q332" s="366" t="s">
        <v>33</v>
      </c>
      <c r="R332" s="367">
        <v>6718.6547915227484</v>
      </c>
      <c r="S332" s="367">
        <v>6603.2468118215083</v>
      </c>
      <c r="T332" s="367">
        <v>6603.2468118215083</v>
      </c>
      <c r="U332" s="368">
        <v>1</v>
      </c>
      <c r="V332" s="50" t="s">
        <v>142</v>
      </c>
      <c r="W332" s="39"/>
      <c r="X332" t="s">
        <v>273</v>
      </c>
      <c r="Y332" s="208"/>
      <c r="AO332" s="181"/>
      <c r="AP332" s="39"/>
      <c r="AQ332" s="39"/>
      <c r="AR332" s="39"/>
      <c r="AS332" s="176" t="s">
        <v>33</v>
      </c>
      <c r="AT332" s="180">
        <f>AT331+(AT337*AT334)</f>
        <v>0</v>
      </c>
      <c r="AU332" s="180" t="e">
        <f>AU331+(AU337*AT334)</f>
        <v>#REF!</v>
      </c>
      <c r="AV332" s="176"/>
      <c r="AW332" s="180">
        <f>AW331+(AW337*AW334)</f>
        <v>0</v>
      </c>
      <c r="AX332" s="180" t="e">
        <f>AX331+(AX337*AW334)</f>
        <v>#REF!</v>
      </c>
      <c r="AY332" s="39"/>
      <c r="AZ332" s="180" t="e">
        <f>AZ331+(AZ337*AZ334)</f>
        <v>#DIV/0!</v>
      </c>
      <c r="BA332" s="180" t="e">
        <f>BA331+(BA337*AZ334)</f>
        <v>#DIV/0!</v>
      </c>
      <c r="BB332" s="39"/>
      <c r="BC332" s="180" t="e">
        <f>BC331+(BC337*BC334)</f>
        <v>#DIV/0!</v>
      </c>
      <c r="BD332" s="180" t="e">
        <f>BD331+(BD337*BC334)</f>
        <v>#DIV/0!</v>
      </c>
      <c r="BE332" s="39"/>
      <c r="BF332" s="180" t="e">
        <f>BF331+(BF337*BF334)</f>
        <v>#DIV/0!</v>
      </c>
      <c r="BG332" s="180" t="e">
        <f>BG331+(BG337*BF334)</f>
        <v>#DIV/0!</v>
      </c>
      <c r="BH332" s="39"/>
      <c r="BI332" s="180" t="e">
        <f>BI331+(BI337*BI334)</f>
        <v>#DIV/0!</v>
      </c>
      <c r="BJ332" s="180" t="e">
        <f>BJ331+(BJ337*BI334)</f>
        <v>#DIV/0!</v>
      </c>
      <c r="BK332" s="176"/>
      <c r="BL332" s="180">
        <f>BL331+(BL337*BL334)</f>
        <v>0</v>
      </c>
      <c r="BM332" s="180" t="e">
        <f>BM331+(BM337*BL334)</f>
        <v>#REF!</v>
      </c>
      <c r="BN332" s="39"/>
      <c r="BO332" s="180">
        <f>BO331+(BO337*BO334)</f>
        <v>0</v>
      </c>
      <c r="BP332" s="180" t="e">
        <f>BP331+(BP337*BO334)</f>
        <v>#REF!</v>
      </c>
      <c r="BQ332" s="39"/>
      <c r="BR332" s="180">
        <f>BR331+(BR337*BR334)</f>
        <v>0</v>
      </c>
      <c r="BS332" s="180" t="e">
        <f>BS331+(BS337*BR334)</f>
        <v>#REF!</v>
      </c>
      <c r="BT332" s="39"/>
      <c r="BU332" s="180">
        <f>BU331+(BU337*BU334)</f>
        <v>0</v>
      </c>
      <c r="BV332" s="180" t="e">
        <f>BV331+(BV337*BU334)</f>
        <v>#REF!</v>
      </c>
      <c r="BW332" s="39"/>
      <c r="BX332" s="181"/>
    </row>
    <row r="333" spans="1:76" s="174" customFormat="1" ht="15">
      <c r="A333" s="172"/>
      <c r="B333" s="302" t="s">
        <v>161</v>
      </c>
      <c r="C333" s="179"/>
      <c r="D333" s="897"/>
      <c r="E333" s="898"/>
      <c r="F333" s="898"/>
      <c r="G333" s="898"/>
      <c r="H333" s="898"/>
      <c r="I333" s="898"/>
      <c r="J333" s="899"/>
      <c r="K333" s="39"/>
      <c r="L333" s="759"/>
      <c r="Q333" s="366" t="s">
        <v>32</v>
      </c>
      <c r="R333" s="367">
        <v>2828.5416606511653</v>
      </c>
      <c r="S333" s="367">
        <v>3332.0500718098692</v>
      </c>
      <c r="T333" s="367">
        <v>3332.0500718098692</v>
      </c>
      <c r="U333" s="368">
        <v>1</v>
      </c>
      <c r="V333" s="50" t="s">
        <v>143</v>
      </c>
      <c r="W333" s="39"/>
      <c r="X333" s="369" t="s">
        <v>36</v>
      </c>
      <c r="Y333" s="208"/>
      <c r="AO333" s="181"/>
      <c r="AP333" s="39"/>
      <c r="AQ333" s="39"/>
      <c r="AR333" s="39"/>
      <c r="AS333" s="176" t="s">
        <v>32</v>
      </c>
      <c r="AT333" s="180">
        <f>AT331-(AT337*AT335)</f>
        <v>0</v>
      </c>
      <c r="AU333" s="180" t="e">
        <f>AU331-(AU337*AT335)</f>
        <v>#REF!</v>
      </c>
      <c r="AV333" s="176"/>
      <c r="AW333" s="180">
        <f>AW331-(AW337*AW335)</f>
        <v>0</v>
      </c>
      <c r="AX333" s="180" t="e">
        <f>AX331-(AX337*AW335)</f>
        <v>#REF!</v>
      </c>
      <c r="AY333" s="39"/>
      <c r="AZ333" s="180" t="e">
        <f>AZ331-(AZ337*AZ335)</f>
        <v>#DIV/0!</v>
      </c>
      <c r="BA333" s="180" t="e">
        <f>BA331-(BA337*AZ335)</f>
        <v>#DIV/0!</v>
      </c>
      <c r="BB333" s="39"/>
      <c r="BC333" s="180" t="e">
        <f>BC331-(BC337*BC335)</f>
        <v>#DIV/0!</v>
      </c>
      <c r="BD333" s="180" t="e">
        <f>BD331-(BD337*BC335)</f>
        <v>#DIV/0!</v>
      </c>
      <c r="BE333" s="39"/>
      <c r="BF333" s="180" t="e">
        <f>BF331-(BF337*BF335)</f>
        <v>#DIV/0!</v>
      </c>
      <c r="BG333" s="180" t="e">
        <f>BG331-(BG337*BF335)</f>
        <v>#DIV/0!</v>
      </c>
      <c r="BH333" s="39"/>
      <c r="BI333" s="180" t="e">
        <f>BI331-(BI337*BI335)</f>
        <v>#DIV/0!</v>
      </c>
      <c r="BJ333" s="180" t="e">
        <f>BJ331-(BJ337*BI335)</f>
        <v>#DIV/0!</v>
      </c>
      <c r="BK333" s="176"/>
      <c r="BL333" s="180">
        <f>BL331-(BL337*BL335)</f>
        <v>0</v>
      </c>
      <c r="BM333" s="180" t="e">
        <f>BM331-(BM337*BL335)</f>
        <v>#REF!</v>
      </c>
      <c r="BN333" s="39"/>
      <c r="BO333" s="180">
        <f>BO331-(BO337*BO335)</f>
        <v>0</v>
      </c>
      <c r="BP333" s="180" t="e">
        <f>BP331-(BP337*BO335)</f>
        <v>#REF!</v>
      </c>
      <c r="BQ333" s="39"/>
      <c r="BR333" s="180">
        <f>BR331-(BR337*BR335)</f>
        <v>0</v>
      </c>
      <c r="BS333" s="180" t="e">
        <f>BS331-(BS337*BR335)</f>
        <v>#REF!</v>
      </c>
      <c r="BT333" s="39"/>
      <c r="BU333" s="180">
        <f>BU331-(BU337*BU335)</f>
        <v>0</v>
      </c>
      <c r="BV333" s="180" t="e">
        <f>BV331-(BV337*BU335)</f>
        <v>#REF!</v>
      </c>
      <c r="BW333" s="39"/>
      <c r="BX333" s="181"/>
    </row>
    <row r="334" spans="1:76" s="174" customFormat="1" ht="14">
      <c r="A334" s="172"/>
      <c r="B334" s="303"/>
      <c r="C334" s="179"/>
      <c r="D334" s="897"/>
      <c r="E334" s="898"/>
      <c r="F334" s="898"/>
      <c r="G334" s="898"/>
      <c r="H334" s="898"/>
      <c r="I334" s="898"/>
      <c r="J334" s="899"/>
      <c r="L334" s="762"/>
      <c r="Q334" s="176" t="s">
        <v>10</v>
      </c>
      <c r="R334" s="263" t="s">
        <v>38</v>
      </c>
      <c r="S334" s="263" t="s">
        <v>38</v>
      </c>
      <c r="T334" s="263" t="s">
        <v>38</v>
      </c>
      <c r="Y334" s="208"/>
      <c r="AO334" s="181"/>
      <c r="AR334" s="923" t="s">
        <v>132</v>
      </c>
      <c r="AS334" s="924"/>
      <c r="AT334" s="177">
        <v>1</v>
      </c>
      <c r="AV334" s="287"/>
      <c r="AW334" s="177">
        <v>1</v>
      </c>
      <c r="AZ334" s="177">
        <v>1</v>
      </c>
      <c r="BC334" s="177">
        <v>1</v>
      </c>
      <c r="BF334" s="177">
        <v>1</v>
      </c>
      <c r="BI334" s="177">
        <v>1</v>
      </c>
      <c r="BK334" s="176"/>
      <c r="BL334" s="177">
        <v>1</v>
      </c>
      <c r="BO334" s="177">
        <v>1</v>
      </c>
      <c r="BR334" s="177">
        <v>1</v>
      </c>
      <c r="BU334" s="177">
        <v>1</v>
      </c>
      <c r="BX334" s="181"/>
    </row>
    <row r="335" spans="1:76" s="174" customFormat="1" ht="14">
      <c r="A335" s="182" t="str">
        <f ca="1">HYPERLINK("#"&amp;"'"&amp;A$1&amp;"'!a1","Back to top")</f>
        <v>Back to top</v>
      </c>
      <c r="B335" s="304"/>
      <c r="C335" s="179"/>
      <c r="D335" s="897"/>
      <c r="E335" s="898"/>
      <c r="F335" s="898"/>
      <c r="G335" s="898"/>
      <c r="H335" s="898"/>
      <c r="I335" s="898"/>
      <c r="J335" s="899"/>
      <c r="L335" s="762"/>
      <c r="M335" s="50"/>
      <c r="N335" s="50"/>
      <c r="Q335" s="176" t="s">
        <v>11</v>
      </c>
      <c r="R335" s="263">
        <v>1945.0565654357913</v>
      </c>
      <c r="S335" s="263">
        <v>1635.5983700058193</v>
      </c>
      <c r="T335" s="263">
        <v>1635.5983700058193</v>
      </c>
      <c r="Y335" s="208"/>
      <c r="AO335" s="181"/>
      <c r="AR335" s="923"/>
      <c r="AS335" s="924"/>
      <c r="AT335" s="177">
        <v>1</v>
      </c>
      <c r="AV335" s="287"/>
      <c r="AW335" s="177">
        <v>1</v>
      </c>
      <c r="AZ335" s="177">
        <v>1</v>
      </c>
      <c r="BC335" s="177">
        <v>1</v>
      </c>
      <c r="BF335" s="177">
        <v>1</v>
      </c>
      <c r="BI335" s="177">
        <v>1</v>
      </c>
      <c r="BK335" s="176"/>
      <c r="BL335" s="177">
        <v>1</v>
      </c>
      <c r="BO335" s="177">
        <v>1</v>
      </c>
      <c r="BR335" s="177">
        <v>1</v>
      </c>
      <c r="BU335" s="177">
        <v>1</v>
      </c>
      <c r="BX335" s="181"/>
    </row>
    <row r="336" spans="1:76" s="174" customFormat="1" ht="14">
      <c r="A336" s="172"/>
      <c r="B336" s="303"/>
      <c r="C336" s="159"/>
      <c r="D336" s="897"/>
      <c r="E336" s="898"/>
      <c r="F336" s="898"/>
      <c r="G336" s="898"/>
      <c r="H336" s="898"/>
      <c r="I336" s="898"/>
      <c r="J336" s="899"/>
      <c r="L336" s="762"/>
      <c r="Q336" s="183" t="s">
        <v>98</v>
      </c>
      <c r="R336" s="264">
        <v>23</v>
      </c>
      <c r="S336" s="264">
        <v>23</v>
      </c>
      <c r="T336" s="265"/>
      <c r="U336" s="184" t="s">
        <v>55</v>
      </c>
      <c r="Y336" s="98"/>
      <c r="AO336" s="181"/>
      <c r="AS336" s="176" t="s">
        <v>10</v>
      </c>
      <c r="AT336" s="180" t="str">
        <f>IF((0.67*AT337)&gt;AT331,"no","yes")</f>
        <v>yes</v>
      </c>
      <c r="AU336" s="180" t="e">
        <f>IF((0.67*AU337)&gt;AU331,"no","yes")</f>
        <v>#REF!</v>
      </c>
      <c r="AV336" s="176"/>
      <c r="AW336" s="180" t="str">
        <f>IF((0.67*AW337)&gt;AW331,"no","yes")</f>
        <v>yes</v>
      </c>
      <c r="AX336" s="180" t="e">
        <f>IF((0.67*AX337)&gt;AX331,"no","yes")</f>
        <v>#REF!</v>
      </c>
      <c r="AZ336" s="180" t="e">
        <f>IF((0.67*AZ337)&gt;AZ331,"no","yes")</f>
        <v>#DIV/0!</v>
      </c>
      <c r="BA336" s="180" t="e">
        <f>IF((0.67*BA337)&gt;BA331,"no","yes")</f>
        <v>#DIV/0!</v>
      </c>
      <c r="BC336" s="180" t="e">
        <f>IF((0.67*BC337)&gt;BC331,"no","yes")</f>
        <v>#DIV/0!</v>
      </c>
      <c r="BD336" s="180" t="e">
        <f>IF((0.67*BD337)&gt;BD331,"no","yes")</f>
        <v>#DIV/0!</v>
      </c>
      <c r="BF336" s="180" t="e">
        <f>IF((0.67*BF337)&gt;BF331,"no","yes")</f>
        <v>#DIV/0!</v>
      </c>
      <c r="BG336" s="180" t="e">
        <f>IF((0.67*BG337)&gt;BG331,"no","yes")</f>
        <v>#DIV/0!</v>
      </c>
      <c r="BI336" s="180" t="e">
        <f>IF((0.67*BI337)&gt;BI331,"no","yes")</f>
        <v>#DIV/0!</v>
      </c>
      <c r="BJ336" s="180" t="e">
        <f>IF((0.67*BJ337)&gt;BJ331,"no","yes")</f>
        <v>#DIV/0!</v>
      </c>
      <c r="BK336" s="183"/>
      <c r="BL336" s="180" t="str">
        <f>IF((0.67*BL337)&gt;BL331,"no","yes")</f>
        <v>yes</v>
      </c>
      <c r="BM336" s="180" t="e">
        <f>IF((0.67*BM337)&gt;BM331,"no","yes")</f>
        <v>#REF!</v>
      </c>
      <c r="BO336" s="180" t="str">
        <f>IF((0.67*BO337)&gt;BO331,"no","yes")</f>
        <v>yes</v>
      </c>
      <c r="BP336" s="180" t="e">
        <f>IF((0.67*BP337)&gt;BP331,"no","yes")</f>
        <v>#REF!</v>
      </c>
      <c r="BR336" s="180" t="str">
        <f>IF((0.67*BR337)&gt;BR331,"no","yes")</f>
        <v>yes</v>
      </c>
      <c r="BS336" s="180" t="e">
        <f>IF((0.67*BS337)&gt;BS331,"no","yes")</f>
        <v>#REF!</v>
      </c>
      <c r="BU336" s="180" t="str">
        <f>IF((0.67*BU337)&gt;BU331,"no","yes")</f>
        <v>yes</v>
      </c>
      <c r="BV336" s="180" t="e">
        <f>IF((0.67*BV337)&gt;BV331,"no","yes")</f>
        <v>#REF!</v>
      </c>
      <c r="BX336" s="181"/>
    </row>
    <row r="337" spans="1:76" s="174" customFormat="1" ht="14">
      <c r="A337" s="172"/>
      <c r="B337" s="303"/>
      <c r="C337" s="172"/>
      <c r="D337" s="897"/>
      <c r="E337" s="898"/>
      <c r="F337" s="898"/>
      <c r="G337" s="898"/>
      <c r="H337" s="898"/>
      <c r="I337" s="898"/>
      <c r="J337" s="899"/>
      <c r="L337" s="762"/>
      <c r="Q337" s="183"/>
      <c r="R337" s="265"/>
      <c r="S337" s="266"/>
      <c r="T337" s="267"/>
      <c r="U337" s="185"/>
      <c r="V337" s="186"/>
      <c r="W337" s="187"/>
      <c r="Y337" s="98"/>
      <c r="AO337" s="181"/>
      <c r="AS337" s="176" t="s">
        <v>11</v>
      </c>
      <c r="AT337" s="180">
        <f>_xlfn.STDEV.P(AT308:AT330)</f>
        <v>0</v>
      </c>
      <c r="AU337" s="180" t="e">
        <f>_xlfn.STDEV.P(AU308:AU330)</f>
        <v>#REF!</v>
      </c>
      <c r="AV337" s="176"/>
      <c r="AW337" s="180">
        <f>_xlfn.STDEV.P(AW308:AW330)</f>
        <v>0</v>
      </c>
      <c r="AX337" s="180" t="e">
        <f>_xlfn.STDEV.P(AX308:AX330)</f>
        <v>#REF!</v>
      </c>
      <c r="AZ337" s="180" t="e">
        <f>_xlfn.STDEV.P(AZ308:AZ330)</f>
        <v>#DIV/0!</v>
      </c>
      <c r="BA337" s="180" t="e">
        <f>_xlfn.STDEV.P(BA308:BA330)</f>
        <v>#DIV/0!</v>
      </c>
      <c r="BC337" s="180" t="e">
        <f>_xlfn.STDEV.P(BC308:BC330)</f>
        <v>#DIV/0!</v>
      </c>
      <c r="BD337" s="180" t="e">
        <f>_xlfn.STDEV.P(BD308:BD330)</f>
        <v>#DIV/0!</v>
      </c>
      <c r="BF337" s="180" t="e">
        <f>_xlfn.STDEV.P(BF308:BF330)</f>
        <v>#DIV/0!</v>
      </c>
      <c r="BG337" s="180" t="e">
        <f>_xlfn.STDEV.P(BG308:BG330)</f>
        <v>#DIV/0!</v>
      </c>
      <c r="BI337" s="180" t="e">
        <f>_xlfn.STDEV.P(BI308:BI330)</f>
        <v>#DIV/0!</v>
      </c>
      <c r="BJ337" s="180" t="e">
        <f>_xlfn.STDEV.P(BJ308:BJ330)</f>
        <v>#DIV/0!</v>
      </c>
      <c r="BL337" s="180">
        <f>_xlfn.STDEV.P(BL308:BL330)</f>
        <v>0</v>
      </c>
      <c r="BM337" s="180" t="e">
        <f>_xlfn.STDEV.P(BM308:BM330)</f>
        <v>#REF!</v>
      </c>
      <c r="BO337" s="180">
        <f>_xlfn.STDEV.P(BO308:BO330)</f>
        <v>0</v>
      </c>
      <c r="BP337" s="180" t="e">
        <f>_xlfn.STDEV.P(BP308:BP330)</f>
        <v>#REF!</v>
      </c>
      <c r="BR337" s="180">
        <f>_xlfn.STDEV.P(BR308:BR330)</f>
        <v>0</v>
      </c>
      <c r="BS337" s="180" t="e">
        <f>_xlfn.STDEV.P(BS308:BS330)</f>
        <v>#REF!</v>
      </c>
      <c r="BU337" s="180">
        <f>_xlfn.STDEV.P(BU308:BU330)</f>
        <v>0</v>
      </c>
      <c r="BV337" s="180" t="e">
        <f>_xlfn.STDEV.P(BV308:BV330)</f>
        <v>#REF!</v>
      </c>
      <c r="BX337" s="181"/>
    </row>
    <row r="338" spans="1:76" s="174" customFormat="1" ht="14">
      <c r="A338" s="172"/>
      <c r="B338" s="303"/>
      <c r="D338" s="900"/>
      <c r="E338" s="901"/>
      <c r="F338" s="901"/>
      <c r="G338" s="901"/>
      <c r="H338" s="901"/>
      <c r="I338" s="901"/>
      <c r="J338" s="902"/>
      <c r="L338" s="762"/>
      <c r="Q338" s="183"/>
      <c r="R338" s="188" t="s">
        <v>137</v>
      </c>
      <c r="S338" s="159"/>
      <c r="U338" s="189"/>
      <c r="V338" s="190"/>
      <c r="W338" s="191"/>
      <c r="Y338" s="98"/>
      <c r="AO338" s="181"/>
      <c r="AS338" s="183" t="s">
        <v>98</v>
      </c>
      <c r="AT338" s="361">
        <f>COUNTIF(AT308:AT330,"&gt;0")</f>
        <v>0</v>
      </c>
      <c r="AU338" s="361">
        <f>COUNTIF(AU308:AU330,"&gt;0")</f>
        <v>0</v>
      </c>
      <c r="AV338" s="183"/>
      <c r="AW338" s="361">
        <f>COUNTIF(AW308:AW330,"&gt;0")</f>
        <v>0</v>
      </c>
      <c r="AX338" s="361">
        <f>COUNTIF(AX308:AX330,"&gt;0")</f>
        <v>0</v>
      </c>
      <c r="AZ338" s="361">
        <f>COUNTIF(AZ308:AZ330,"&gt;0")</f>
        <v>0</v>
      </c>
      <c r="BA338" s="361">
        <f>COUNTIF(BA308:BA330,"&gt;0")</f>
        <v>0</v>
      </c>
      <c r="BC338" s="361">
        <f>COUNTIF(BC308:BC330,"&gt;0")</f>
        <v>0</v>
      </c>
      <c r="BD338" s="361">
        <f>COUNTIF(BD308:BD330,"&gt;0")</f>
        <v>0</v>
      </c>
      <c r="BF338" s="361">
        <f>COUNTIF(BF308:BF330,"&gt;0")</f>
        <v>0</v>
      </c>
      <c r="BG338" s="361">
        <f>COUNTIF(BG308:BG330,"&gt;0")</f>
        <v>0</v>
      </c>
      <c r="BI338" s="361">
        <f>COUNTIF(BI308:BI330,"&gt;0")</f>
        <v>0</v>
      </c>
      <c r="BJ338" s="361">
        <f>COUNTIF(BJ308:BJ330,"&gt;0")</f>
        <v>0</v>
      </c>
      <c r="BL338" s="361">
        <f>COUNTIF(BL308:BL330,"&gt;0")</f>
        <v>0</v>
      </c>
      <c r="BM338" s="361">
        <f>COUNTIF(BM308:BM330,"&gt;0")</f>
        <v>0</v>
      </c>
      <c r="BO338" s="361">
        <f>COUNTIF(BO308:BO330,"&gt;0")</f>
        <v>0</v>
      </c>
      <c r="BP338" s="361">
        <f>COUNTIF(BP308:BP330,"&gt;0")</f>
        <v>0</v>
      </c>
      <c r="BR338" s="361">
        <f>COUNTIF(BR308:BR330,"&gt;0")</f>
        <v>0</v>
      </c>
      <c r="BS338" s="361">
        <f>COUNTIF(BS308:BS330,"&gt;0")</f>
        <v>0</v>
      </c>
      <c r="BU338" s="361">
        <f>COUNTIF(BU308:BU330,"&gt;0")</f>
        <v>0</v>
      </c>
      <c r="BV338" s="361">
        <f>COUNTIF(BV308:BV330,"&gt;0")</f>
        <v>0</v>
      </c>
      <c r="BX338" s="181"/>
    </row>
    <row r="339" spans="1:76" s="174" customFormat="1" ht="18">
      <c r="A339" s="172"/>
      <c r="B339" s="303"/>
      <c r="C339" s="159"/>
      <c r="D339" s="179"/>
      <c r="E339" s="179"/>
      <c r="F339" s="179"/>
      <c r="G339" s="179"/>
      <c r="I339" s="183"/>
      <c r="L339" s="762"/>
      <c r="Q339" s="183"/>
      <c r="R339" s="192" t="s">
        <v>35</v>
      </c>
      <c r="S339" s="159"/>
      <c r="U339" s="189"/>
      <c r="V339" s="190"/>
      <c r="W339" s="191"/>
      <c r="Y339" s="98"/>
      <c r="AO339" s="142"/>
      <c r="BX339" s="142"/>
    </row>
    <row r="340" spans="1:76" s="174" customFormat="1" ht="14">
      <c r="A340" s="172"/>
      <c r="B340" s="303"/>
      <c r="C340" s="159"/>
      <c r="D340" s="179"/>
      <c r="E340" s="179"/>
      <c r="F340" s="179"/>
      <c r="G340" s="179"/>
      <c r="I340" s="183"/>
      <c r="L340" s="762"/>
      <c r="Q340" s="183"/>
      <c r="R340" s="159"/>
      <c r="S340" s="159"/>
      <c r="U340" s="193"/>
      <c r="V340" s="194"/>
      <c r="W340" s="195"/>
      <c r="Y340" s="98"/>
      <c r="AO340" s="181"/>
      <c r="AS340" s="159"/>
      <c r="AT340" s="159"/>
      <c r="AU340" s="159"/>
      <c r="AV340" s="159"/>
      <c r="BX340" s="181"/>
    </row>
    <row r="341" spans="1:76" s="83" customFormat="1" ht="14">
      <c r="B341" s="270"/>
      <c r="I341" s="174"/>
      <c r="J341" s="172"/>
      <c r="K341" s="174"/>
      <c r="L341" s="762"/>
      <c r="M341" s="174"/>
      <c r="N341" s="174"/>
      <c r="O341" s="174"/>
      <c r="P341" s="174"/>
      <c r="Q341" s="174"/>
      <c r="R341" s="174"/>
      <c r="S341" s="165"/>
      <c r="T341" s="174"/>
      <c r="U341" s="174"/>
      <c r="V341" s="174"/>
      <c r="W341" s="174"/>
      <c r="Y341" s="99"/>
      <c r="AO341" s="99"/>
      <c r="BX341" s="99"/>
    </row>
    <row r="342" spans="1:76" s="57" customFormat="1" ht="18">
      <c r="A342" s="138">
        <f>A305+1</f>
        <v>7</v>
      </c>
      <c r="B342" s="298"/>
      <c r="C342" s="139" t="s">
        <v>101</v>
      </c>
      <c r="D342" s="196"/>
      <c r="E342" s="196"/>
      <c r="F342" s="196" t="s">
        <v>103</v>
      </c>
      <c r="G342" s="196"/>
      <c r="H342" s="22"/>
      <c r="I342" s="22"/>
      <c r="J342" s="196"/>
      <c r="K342" s="196"/>
      <c r="L342" s="761"/>
      <c r="M342" s="210"/>
      <c r="N342" s="210"/>
      <c r="O342" s="22"/>
      <c r="P342" s="22"/>
      <c r="Q342" s="22"/>
      <c r="R342" s="839" t="s">
        <v>154</v>
      </c>
      <c r="S342" s="839"/>
      <c r="T342" s="839"/>
      <c r="U342" s="839"/>
      <c r="V342" s="22"/>
      <c r="W342" s="22"/>
      <c r="Y342" s="99"/>
      <c r="AP342" s="141">
        <f>A342</f>
        <v>7</v>
      </c>
      <c r="AQ342" s="141" t="str">
        <f>C342</f>
        <v>Average Annual Use - SOLUTION</v>
      </c>
      <c r="AR342" s="142"/>
      <c r="AS342" s="143"/>
      <c r="AT342" s="143"/>
      <c r="AU342" s="143"/>
      <c r="AV342" s="143"/>
      <c r="AW342" s="142"/>
      <c r="AX342" s="142"/>
      <c r="AY342" s="142"/>
      <c r="AZ342" s="142"/>
      <c r="BA342" s="142"/>
      <c r="BB342" s="142"/>
      <c r="BC342" s="142"/>
      <c r="BD342" s="142"/>
      <c r="BE342" s="142"/>
      <c r="BF342" s="142"/>
      <c r="BG342" s="142"/>
      <c r="BH342" s="142"/>
      <c r="BI342" s="142"/>
      <c r="BJ342" s="142"/>
      <c r="BK342" s="142"/>
      <c r="BL342" s="142"/>
      <c r="BM342" s="142"/>
      <c r="BN342" s="142"/>
      <c r="BO342" s="142"/>
      <c r="BP342" s="142"/>
      <c r="BQ342" s="142"/>
      <c r="BR342" s="142"/>
      <c r="BS342" s="142"/>
      <c r="BT342" s="142"/>
      <c r="BU342" s="142"/>
      <c r="BV342" s="142"/>
      <c r="BW342" s="142"/>
    </row>
    <row r="343" spans="1:76" s="2" customFormat="1" ht="14">
      <c r="A343" s="199"/>
      <c r="B343" s="299"/>
      <c r="C343" s="199"/>
      <c r="D343" s="130"/>
      <c r="E343" s="130"/>
      <c r="F343" s="130"/>
      <c r="G343" s="130"/>
      <c r="J343" s="130"/>
      <c r="K343" s="130"/>
      <c r="L343" s="762"/>
      <c r="M343" s="174"/>
      <c r="N343" s="174"/>
      <c r="S343" s="83"/>
      <c r="T343" s="83"/>
      <c r="Y343" s="99"/>
      <c r="AO343" s="57"/>
      <c r="AP343" s="39"/>
      <c r="AQ343" s="39"/>
      <c r="AR343" s="39"/>
      <c r="AS343" s="39"/>
      <c r="AT343" s="39"/>
      <c r="AU343" s="39"/>
      <c r="AV343" s="39"/>
      <c r="AW343" s="158" t="s">
        <v>1</v>
      </c>
      <c r="AX343" s="158"/>
      <c r="AY343" s="39"/>
      <c r="AZ343" s="158" t="s">
        <v>2</v>
      </c>
      <c r="BA343" s="158"/>
      <c r="BB343" s="39"/>
      <c r="BC343" s="158" t="s">
        <v>283</v>
      </c>
      <c r="BD343" s="158"/>
      <c r="BE343" s="39"/>
      <c r="BF343" s="158" t="s">
        <v>284</v>
      </c>
      <c r="BG343" s="158"/>
      <c r="BH343" s="39"/>
      <c r="BI343" s="158" t="s">
        <v>3</v>
      </c>
      <c r="BJ343" s="158"/>
      <c r="BK343" s="39"/>
      <c r="BL343" s="158" t="s">
        <v>4</v>
      </c>
      <c r="BM343" s="158"/>
      <c r="BN343" s="39"/>
      <c r="BO343" s="158" t="s">
        <v>5</v>
      </c>
      <c r="BP343" s="158"/>
      <c r="BQ343" s="39"/>
      <c r="BR343" s="158" t="s">
        <v>6</v>
      </c>
      <c r="BS343" s="158"/>
      <c r="BT343" s="39"/>
      <c r="BU343" s="158" t="s">
        <v>34</v>
      </c>
      <c r="BV343" s="158"/>
      <c r="BW343" s="39"/>
      <c r="BX343" s="57"/>
    </row>
    <row r="344" spans="1:76" s="2" customFormat="1" ht="31" thickBot="1">
      <c r="A344" s="173" t="s">
        <v>39</v>
      </c>
      <c r="B344" s="300" t="s">
        <v>9</v>
      </c>
      <c r="C344" s="145" t="s">
        <v>139</v>
      </c>
      <c r="D344" s="146" t="s">
        <v>40</v>
      </c>
      <c r="E344" s="146" t="s">
        <v>234</v>
      </c>
      <c r="F344" s="147" t="s">
        <v>113</v>
      </c>
      <c r="G344" s="211" t="s">
        <v>424</v>
      </c>
      <c r="H344" s="4" t="s">
        <v>59</v>
      </c>
      <c r="I344" s="695" t="s">
        <v>425</v>
      </c>
      <c r="J344" s="148" t="s">
        <v>133</v>
      </c>
      <c r="K344" s="149" t="s">
        <v>140</v>
      </c>
      <c r="L344" s="767" t="s">
        <v>100</v>
      </c>
      <c r="M344" s="151" t="s">
        <v>141</v>
      </c>
      <c r="N344" s="152" t="s">
        <v>135</v>
      </c>
      <c r="O344" s="152" t="s">
        <v>57</v>
      </c>
      <c r="P344" s="153"/>
      <c r="Q344" s="363" t="s">
        <v>272</v>
      </c>
      <c r="R344" s="364" t="s">
        <v>56</v>
      </c>
      <c r="S344" s="258" t="s">
        <v>41</v>
      </c>
      <c r="T344" s="364" t="s">
        <v>136</v>
      </c>
      <c r="U344" s="156" t="s">
        <v>42</v>
      </c>
      <c r="V344" s="153"/>
      <c r="W344" s="153"/>
      <c r="Y344" s="99"/>
      <c r="AO344" s="57"/>
      <c r="AP344" s="153"/>
      <c r="AQ344" s="153"/>
      <c r="AR344" s="156" t="s">
        <v>131</v>
      </c>
      <c r="AS344" s="153"/>
      <c r="AT344" s="158" t="s">
        <v>230</v>
      </c>
      <c r="AU344" s="158"/>
      <c r="AV344" s="153"/>
      <c r="AW344" s="154" t="s">
        <v>56</v>
      </c>
      <c r="AX344" s="155" t="s">
        <v>41</v>
      </c>
      <c r="AY344" s="153"/>
      <c r="AZ344" s="154" t="s">
        <v>56</v>
      </c>
      <c r="BA344" s="155" t="s">
        <v>41</v>
      </c>
      <c r="BB344" s="153"/>
      <c r="BC344" s="154" t="s">
        <v>56</v>
      </c>
      <c r="BD344" s="155" t="s">
        <v>41</v>
      </c>
      <c r="BE344" s="153"/>
      <c r="BF344" s="154" t="s">
        <v>56</v>
      </c>
      <c r="BG344" s="155" t="s">
        <v>41</v>
      </c>
      <c r="BH344" s="153"/>
      <c r="BI344" s="154" t="s">
        <v>56</v>
      </c>
      <c r="BJ344" s="155" t="s">
        <v>41</v>
      </c>
      <c r="BK344" s="153"/>
      <c r="BL344" s="154" t="s">
        <v>56</v>
      </c>
      <c r="BM344" s="155" t="s">
        <v>41</v>
      </c>
      <c r="BN344" s="153"/>
      <c r="BO344" s="154" t="s">
        <v>56</v>
      </c>
      <c r="BP344" s="155" t="s">
        <v>41</v>
      </c>
      <c r="BQ344" s="153"/>
      <c r="BR344" s="154" t="s">
        <v>56</v>
      </c>
      <c r="BS344" s="155" t="s">
        <v>41</v>
      </c>
      <c r="BT344" s="153"/>
      <c r="BU344" s="154" t="s">
        <v>56</v>
      </c>
      <c r="BV344" s="155" t="s">
        <v>41</v>
      </c>
      <c r="BW344" s="153"/>
      <c r="BX344" s="57"/>
    </row>
    <row r="345" spans="1:76" s="2" customFormat="1" ht="15">
      <c r="A345" s="159">
        <v>1</v>
      </c>
      <c r="B345" s="301" t="str">
        <f t="shared" ref="B345:B362" si="209">CONCATENATE(E345,": ",C345)</f>
        <v>World: IPCC WG3 AR5 (Table A.III.1) Solar PV, min</v>
      </c>
      <c r="C345" s="160" t="s">
        <v>858</v>
      </c>
      <c r="D345" s="160" t="s">
        <v>102</v>
      </c>
      <c r="E345" s="160" t="s">
        <v>7</v>
      </c>
      <c r="F345" s="160"/>
      <c r="G345" s="161" t="s">
        <v>419</v>
      </c>
      <c r="H345" s="668">
        <v>2014</v>
      </c>
      <c r="I345" s="163"/>
      <c r="J345" s="681"/>
      <c r="K345" s="669" t="s">
        <v>325</v>
      </c>
      <c r="L345" s="769">
        <f>J345</f>
        <v>0</v>
      </c>
      <c r="M345" s="662" t="s">
        <v>277</v>
      </c>
      <c r="N345" s="666"/>
      <c r="O345" s="665"/>
      <c r="P345" s="165"/>
      <c r="Q345" s="365" t="s">
        <v>35</v>
      </c>
      <c r="R345" s="259" t="str">
        <f>IF(Q345="Y","",IF(AND(L345="",J345=""),"",IF(L345="",J345,L345)))</f>
        <v/>
      </c>
      <c r="S345" s="260" t="str">
        <f>IF(R345="","",IF(R423="Y",T345,IF(R345&gt;=R415-$AA$36*R419,IF(R345&lt;=R415+$AA$36*R419,R345,""),"")))</f>
        <v/>
      </c>
      <c r="T345" s="259" t="str">
        <f>IF(Q345="Y","",IF(AND(L345="",J345=""),"",IF(L345="",J345*N345,L345*N345)))</f>
        <v/>
      </c>
      <c r="U345" s="166" t="str">
        <f t="shared" ref="U345:U362" si="210">IF(AND(M345="",K345=""),"",IF(M345="",K345,M345))</f>
        <v>TWh/TW/year</v>
      </c>
      <c r="V345" s="39"/>
      <c r="W345" s="39"/>
      <c r="Y345" s="99"/>
      <c r="AO345" s="57"/>
      <c r="AP345" s="39"/>
      <c r="AQ345" s="39"/>
      <c r="AR345" s="359" t="str">
        <f>$U345</f>
        <v>TWh/TW/year</v>
      </c>
      <c r="AS345" s="39"/>
      <c r="AT345" s="154" t="s">
        <v>56</v>
      </c>
      <c r="AU345" s="155" t="s">
        <v>41</v>
      </c>
      <c r="AV345" s="39"/>
      <c r="AW345" s="360" t="str">
        <f t="shared" ref="AW345:AW362" si="211">IF($E345=$AW$112,R345,"")</f>
        <v/>
      </c>
      <c r="AX345" s="360" t="str">
        <f t="shared" ref="AX345:AX362" si="212">IF($E345=$AW$112,S345,"")</f>
        <v/>
      </c>
      <c r="AY345" s="39"/>
      <c r="AZ345" s="360" t="str">
        <f t="shared" ref="AZ345:AZ362" si="213">IF($E345=$AZ$112,R345,"")</f>
        <v/>
      </c>
      <c r="BA345" s="360" t="str">
        <f t="shared" ref="BA345:BA362" si="214">IF($E345=$AZ$112,S345,"")</f>
        <v/>
      </c>
      <c r="BB345" s="39"/>
      <c r="BC345" s="360" t="str">
        <f t="shared" ref="BC345:BC362" si="215">IF($E345=$BC$112,R345,"")</f>
        <v/>
      </c>
      <c r="BD345" s="360" t="str">
        <f t="shared" ref="BD345:BD362" si="216">IF($E345=$BC$112,S345,"")</f>
        <v/>
      </c>
      <c r="BE345" s="39"/>
      <c r="BF345" s="360" t="str">
        <f t="shared" ref="BF345:BF362" si="217">IF($E345=$BF$112,R345,"")</f>
        <v/>
      </c>
      <c r="BG345" s="360" t="str">
        <f t="shared" ref="BG345:BG362" si="218">IF($E345=$BF$112,S345,"")</f>
        <v/>
      </c>
      <c r="BH345" s="39"/>
      <c r="BI345" s="360" t="str">
        <f t="shared" ref="BI345:BI362" si="219">IF($E345=$BI$112,R345,"")</f>
        <v/>
      </c>
      <c r="BJ345" s="360" t="str">
        <f t="shared" ref="BJ345:BJ362" si="220">IF($E345=$BI$112,S345,"")</f>
        <v/>
      </c>
      <c r="BK345" s="39"/>
      <c r="BL345" s="360" t="str">
        <f t="shared" ref="BL345:BL362" si="221">IF($E345=$BL$112,R345,"")</f>
        <v/>
      </c>
      <c r="BM345" s="360" t="str">
        <f t="shared" ref="BM345:BM362" si="222">IF($E345=$BL$112,S345,"")</f>
        <v/>
      </c>
      <c r="BN345" s="39"/>
      <c r="BO345" s="360" t="str">
        <f t="shared" ref="BO345:BO362" si="223">IF($E345=$BO$112,R345,"")</f>
        <v/>
      </c>
      <c r="BP345" s="360" t="str">
        <f t="shared" ref="BP345:BP362" si="224">IF($E345=$BO$112,S345,"")</f>
        <v/>
      </c>
      <c r="BQ345" s="39"/>
      <c r="BR345" s="360" t="str">
        <f t="shared" ref="BR345:BR362" si="225">IF($E345=$BR$112,R345,"")</f>
        <v/>
      </c>
      <c r="BS345" s="360" t="str">
        <f t="shared" ref="BS345:BS362" si="226">IF($E345=$BR$112,S345,"")</f>
        <v/>
      </c>
      <c r="BT345" s="39"/>
      <c r="BU345" s="360" t="str">
        <f t="shared" ref="BU345:BU362" si="227">IF($E345=$BU$112,R345,"")</f>
        <v/>
      </c>
      <c r="BV345" s="360" t="str">
        <f t="shared" ref="BV345:BV362" si="228">IF($E345=$BU$112,S345,"")</f>
        <v/>
      </c>
      <c r="BW345" s="39"/>
      <c r="BX345" s="57"/>
    </row>
    <row r="346" spans="1:76" s="2" customFormat="1" ht="20" customHeight="1">
      <c r="A346" s="159">
        <v>2</v>
      </c>
      <c r="B346" s="301" t="str">
        <f t="shared" si="209"/>
        <v>World: IPCC WG3 AR5 (Table A.III.1) Solar PV, max</v>
      </c>
      <c r="C346" s="160" t="s">
        <v>859</v>
      </c>
      <c r="D346" s="160" t="s">
        <v>102</v>
      </c>
      <c r="E346" s="160" t="s">
        <v>7</v>
      </c>
      <c r="F346" s="160"/>
      <c r="G346" s="161" t="s">
        <v>419</v>
      </c>
      <c r="H346" s="668">
        <v>2014</v>
      </c>
      <c r="I346" s="163"/>
      <c r="J346" s="681"/>
      <c r="K346" s="669" t="s">
        <v>325</v>
      </c>
      <c r="L346" s="769">
        <f>J346</f>
        <v>0</v>
      </c>
      <c r="M346" s="662" t="s">
        <v>277</v>
      </c>
      <c r="N346" s="666"/>
      <c r="O346" s="665"/>
      <c r="P346" s="165"/>
      <c r="Q346" s="365" t="s">
        <v>35</v>
      </c>
      <c r="R346" s="259" t="str">
        <f t="shared" ref="R346:R362" si="229">IF(Q346="Y","",IF(AND(L346="",J346=""),"",IF(L346="",J346,L346)))</f>
        <v/>
      </c>
      <c r="S346" s="260" t="str">
        <f>IF(R346="","",IF(R423="Y",T346,IF(R346&gt;=R415-$AA$36*R419,IF(R346&lt;=R415+$AA$36*R419,R346,""),"")))</f>
        <v/>
      </c>
      <c r="T346" s="259" t="str">
        <f t="shared" ref="T346:T362" si="230">IF(Q346="Y","",IF(AND(L346="",J346=""),"",IF(L346="",J346*N346,L346*N346)))</f>
        <v/>
      </c>
      <c r="U346" s="166" t="str">
        <f t="shared" si="210"/>
        <v>TWh/TW/year</v>
      </c>
      <c r="V346" s="39"/>
      <c r="W346" s="39"/>
      <c r="Y346" s="99"/>
      <c r="AO346" s="57"/>
      <c r="AP346" s="39"/>
      <c r="AQ346" s="39"/>
      <c r="AR346" s="171"/>
      <c r="AS346" s="39"/>
      <c r="AT346" s="360" t="str">
        <f t="shared" ref="AT346:AT362" si="231">IF($E346=$AT$48,R346,"")</f>
        <v/>
      </c>
      <c r="AU346" s="360" t="str">
        <f t="shared" ref="AU346:AU362" si="232">IF($E346=$AT$48,S346,"")</f>
        <v/>
      </c>
      <c r="AV346" s="39"/>
      <c r="AW346" s="360" t="str">
        <f t="shared" si="211"/>
        <v/>
      </c>
      <c r="AX346" s="360" t="str">
        <f t="shared" si="212"/>
        <v/>
      </c>
      <c r="AY346" s="39"/>
      <c r="AZ346" s="360" t="str">
        <f t="shared" si="213"/>
        <v/>
      </c>
      <c r="BA346" s="360" t="str">
        <f t="shared" si="214"/>
        <v/>
      </c>
      <c r="BB346" s="39"/>
      <c r="BC346" s="360" t="str">
        <f t="shared" si="215"/>
        <v/>
      </c>
      <c r="BD346" s="360" t="str">
        <f t="shared" si="216"/>
        <v/>
      </c>
      <c r="BE346" s="39"/>
      <c r="BF346" s="360" t="str">
        <f t="shared" si="217"/>
        <v/>
      </c>
      <c r="BG346" s="360" t="str">
        <f t="shared" si="218"/>
        <v/>
      </c>
      <c r="BH346" s="39"/>
      <c r="BI346" s="360" t="str">
        <f t="shared" si="219"/>
        <v/>
      </c>
      <c r="BJ346" s="360" t="str">
        <f t="shared" si="220"/>
        <v/>
      </c>
      <c r="BK346" s="39"/>
      <c r="BL346" s="360" t="str">
        <f t="shared" si="221"/>
        <v/>
      </c>
      <c r="BM346" s="360" t="str">
        <f t="shared" si="222"/>
        <v/>
      </c>
      <c r="BN346" s="39"/>
      <c r="BO346" s="360" t="str">
        <f t="shared" si="223"/>
        <v/>
      </c>
      <c r="BP346" s="360" t="str">
        <f t="shared" si="224"/>
        <v/>
      </c>
      <c r="BQ346" s="39"/>
      <c r="BR346" s="360" t="str">
        <f t="shared" si="225"/>
        <v/>
      </c>
      <c r="BS346" s="360" t="str">
        <f t="shared" si="226"/>
        <v/>
      </c>
      <c r="BT346" s="39"/>
      <c r="BU346" s="360" t="str">
        <f t="shared" si="227"/>
        <v/>
      </c>
      <c r="BV346" s="360" t="str">
        <f t="shared" si="228"/>
        <v/>
      </c>
      <c r="BW346" s="39"/>
      <c r="BX346" s="57"/>
    </row>
    <row r="347" spans="1:76" s="2" customFormat="1" ht="19" customHeight="1">
      <c r="A347" s="159">
        <v>3</v>
      </c>
      <c r="B347" s="301" t="str">
        <f>CONCATENATE(E347,": ",C347)</f>
        <v>Middle East and Africa: REN21 2016, Africa, weighted average</v>
      </c>
      <c r="C347" s="668" t="s">
        <v>860</v>
      </c>
      <c r="D347" s="668" t="s">
        <v>326</v>
      </c>
      <c r="E347" s="668" t="s">
        <v>284</v>
      </c>
      <c r="F347" s="668" t="s">
        <v>327</v>
      </c>
      <c r="G347" s="161" t="s">
        <v>420</v>
      </c>
      <c r="H347" s="668">
        <v>2014</v>
      </c>
      <c r="I347" s="163"/>
      <c r="J347" s="682"/>
      <c r="K347" s="669" t="s">
        <v>328</v>
      </c>
      <c r="L347" s="769">
        <f>J347*$AA$39</f>
        <v>0</v>
      </c>
      <c r="M347" s="662" t="s">
        <v>277</v>
      </c>
      <c r="N347" s="666"/>
      <c r="O347" s="665"/>
      <c r="P347" s="165"/>
      <c r="Q347" s="365" t="s">
        <v>35</v>
      </c>
      <c r="R347" s="259" t="str">
        <f t="shared" si="229"/>
        <v/>
      </c>
      <c r="S347" s="260" t="str">
        <f>IF(R347="","",IF(R423="Y",T347,IF(R347&gt;=R415-$AA$36*R419,IF(R347&lt;=R415+$AA$36*R419,R347,""),"")))</f>
        <v/>
      </c>
      <c r="T347" s="259" t="str">
        <f t="shared" si="230"/>
        <v/>
      </c>
      <c r="U347" s="166" t="str">
        <f t="shared" si="210"/>
        <v>TWh/TW/year</v>
      </c>
      <c r="V347" s="39"/>
      <c r="W347" s="39"/>
      <c r="Y347" s="99"/>
      <c r="AO347" s="57"/>
      <c r="AP347" s="39"/>
      <c r="AQ347" s="39"/>
      <c r="AR347" s="171"/>
      <c r="AS347" s="39"/>
      <c r="AT347" s="360" t="str">
        <f t="shared" si="231"/>
        <v/>
      </c>
      <c r="AU347" s="360" t="str">
        <f t="shared" si="232"/>
        <v/>
      </c>
      <c r="AV347" s="39"/>
      <c r="AW347" s="360" t="str">
        <f t="shared" si="211"/>
        <v/>
      </c>
      <c r="AX347" s="360" t="str">
        <f t="shared" si="212"/>
        <v/>
      </c>
      <c r="AY347" s="39"/>
      <c r="AZ347" s="360" t="str">
        <f t="shared" si="213"/>
        <v/>
      </c>
      <c r="BA347" s="360" t="str">
        <f t="shared" si="214"/>
        <v/>
      </c>
      <c r="BB347" s="39"/>
      <c r="BC347" s="360" t="str">
        <f t="shared" si="215"/>
        <v/>
      </c>
      <c r="BD347" s="360" t="str">
        <f t="shared" si="216"/>
        <v/>
      </c>
      <c r="BE347" s="39"/>
      <c r="BF347" s="360" t="str">
        <f t="shared" si="217"/>
        <v/>
      </c>
      <c r="BG347" s="360" t="str">
        <f t="shared" si="218"/>
        <v/>
      </c>
      <c r="BH347" s="39"/>
      <c r="BI347" s="360" t="str">
        <f t="shared" si="219"/>
        <v/>
      </c>
      <c r="BJ347" s="360" t="str">
        <f t="shared" si="220"/>
        <v/>
      </c>
      <c r="BK347" s="39"/>
      <c r="BL347" s="360" t="str">
        <f t="shared" si="221"/>
        <v/>
      </c>
      <c r="BM347" s="360" t="str">
        <f t="shared" si="222"/>
        <v/>
      </c>
      <c r="BN347" s="39"/>
      <c r="BO347" s="360" t="str">
        <f t="shared" si="223"/>
        <v/>
      </c>
      <c r="BP347" s="360" t="str">
        <f t="shared" si="224"/>
        <v/>
      </c>
      <c r="BQ347" s="39"/>
      <c r="BR347" s="360" t="str">
        <f t="shared" si="225"/>
        <v/>
      </c>
      <c r="BS347" s="360" t="str">
        <f t="shared" si="226"/>
        <v/>
      </c>
      <c r="BT347" s="39"/>
      <c r="BU347" s="360" t="str">
        <f t="shared" si="227"/>
        <v/>
      </c>
      <c r="BV347" s="360" t="str">
        <f t="shared" si="228"/>
        <v/>
      </c>
      <c r="BW347" s="39"/>
      <c r="BX347" s="57"/>
    </row>
    <row r="348" spans="1:76" s="2" customFormat="1" ht="15">
      <c r="A348" s="159">
        <v>4</v>
      </c>
      <c r="B348" s="301" t="str">
        <f t="shared" si="209"/>
        <v>Asia (Sans Japan): REN21 2016, Asia, weighted average</v>
      </c>
      <c r="C348" s="668" t="s">
        <v>861</v>
      </c>
      <c r="D348" s="668" t="s">
        <v>326</v>
      </c>
      <c r="E348" s="668" t="s">
        <v>283</v>
      </c>
      <c r="F348" s="668" t="s">
        <v>169</v>
      </c>
      <c r="G348" s="161" t="s">
        <v>420</v>
      </c>
      <c r="H348" s="668">
        <v>2014</v>
      </c>
      <c r="I348" s="163"/>
      <c r="J348" s="683"/>
      <c r="K348" s="669" t="s">
        <v>328</v>
      </c>
      <c r="L348" s="769">
        <f t="shared" ref="L348:L367" si="233">J348*$AA$39</f>
        <v>0</v>
      </c>
      <c r="M348" s="662" t="s">
        <v>277</v>
      </c>
      <c r="N348" s="666"/>
      <c r="O348" s="665"/>
      <c r="P348" s="165"/>
      <c r="Q348" s="365" t="s">
        <v>35</v>
      </c>
      <c r="R348" s="259" t="str">
        <f t="shared" si="229"/>
        <v/>
      </c>
      <c r="S348" s="260" t="str">
        <f>IF(R348="","",IF(R423="Y",T348,IF(R348&gt;=R415-$AA$36*R419,IF(R348&lt;=R415+$AA$36*R419,R348,""),"")))</f>
        <v/>
      </c>
      <c r="T348" s="259" t="str">
        <f t="shared" si="230"/>
        <v/>
      </c>
      <c r="U348" s="166" t="str">
        <f t="shared" si="210"/>
        <v>TWh/TW/year</v>
      </c>
      <c r="V348" s="39"/>
      <c r="W348" s="39"/>
      <c r="Y348" s="99"/>
      <c r="AO348" s="57"/>
      <c r="AP348" s="39"/>
      <c r="AQ348" s="39"/>
      <c r="AR348" s="171"/>
      <c r="AS348" s="39"/>
      <c r="AT348" s="360" t="str">
        <f t="shared" si="231"/>
        <v/>
      </c>
      <c r="AU348" s="360" t="str">
        <f t="shared" si="232"/>
        <v/>
      </c>
      <c r="AV348" s="39"/>
      <c r="AW348" s="360" t="str">
        <f t="shared" si="211"/>
        <v/>
      </c>
      <c r="AX348" s="360" t="str">
        <f t="shared" si="212"/>
        <v/>
      </c>
      <c r="AY348" s="39"/>
      <c r="AZ348" s="360" t="str">
        <f t="shared" si="213"/>
        <v/>
      </c>
      <c r="BA348" s="360" t="str">
        <f t="shared" si="214"/>
        <v/>
      </c>
      <c r="BB348" s="39"/>
      <c r="BC348" s="360" t="str">
        <f t="shared" si="215"/>
        <v/>
      </c>
      <c r="BD348" s="360" t="str">
        <f t="shared" si="216"/>
        <v/>
      </c>
      <c r="BE348" s="39"/>
      <c r="BF348" s="360" t="str">
        <f t="shared" si="217"/>
        <v/>
      </c>
      <c r="BG348" s="360" t="str">
        <f t="shared" si="218"/>
        <v/>
      </c>
      <c r="BH348" s="39"/>
      <c r="BI348" s="360" t="str">
        <f t="shared" si="219"/>
        <v/>
      </c>
      <c r="BJ348" s="360" t="str">
        <f t="shared" si="220"/>
        <v/>
      </c>
      <c r="BK348" s="39"/>
      <c r="BL348" s="360" t="str">
        <f t="shared" si="221"/>
        <v/>
      </c>
      <c r="BM348" s="360" t="str">
        <f t="shared" si="222"/>
        <v/>
      </c>
      <c r="BN348" s="39"/>
      <c r="BO348" s="360" t="str">
        <f t="shared" si="223"/>
        <v/>
      </c>
      <c r="BP348" s="360" t="str">
        <f t="shared" si="224"/>
        <v/>
      </c>
      <c r="BQ348" s="39"/>
      <c r="BR348" s="360" t="str">
        <f t="shared" si="225"/>
        <v/>
      </c>
      <c r="BS348" s="360" t="str">
        <f t="shared" si="226"/>
        <v/>
      </c>
      <c r="BT348" s="39"/>
      <c r="BU348" s="360" t="str">
        <f t="shared" si="227"/>
        <v/>
      </c>
      <c r="BV348" s="360" t="str">
        <f t="shared" si="228"/>
        <v/>
      </c>
      <c r="BW348" s="39"/>
      <c r="BX348" s="57"/>
    </row>
    <row r="349" spans="1:76" s="2" customFormat="1" ht="15">
      <c r="A349" s="159">
        <v>5</v>
      </c>
      <c r="B349" s="301" t="str">
        <f t="shared" si="209"/>
        <v>Latin America: REN21 2016, Central America and the Caribbean, weighted average</v>
      </c>
      <c r="C349" s="668" t="s">
        <v>862</v>
      </c>
      <c r="D349" s="668" t="s">
        <v>326</v>
      </c>
      <c r="E349" s="668" t="s">
        <v>3</v>
      </c>
      <c r="F349" s="668" t="s">
        <v>329</v>
      </c>
      <c r="G349" s="161" t="s">
        <v>420</v>
      </c>
      <c r="H349" s="668">
        <v>2014</v>
      </c>
      <c r="I349" s="163"/>
      <c r="J349" s="683"/>
      <c r="K349" s="669" t="s">
        <v>328</v>
      </c>
      <c r="L349" s="769">
        <f t="shared" si="233"/>
        <v>0</v>
      </c>
      <c r="M349" s="662" t="s">
        <v>277</v>
      </c>
      <c r="N349" s="666"/>
      <c r="O349" s="665"/>
      <c r="P349" s="165"/>
      <c r="Q349" s="365" t="s">
        <v>35</v>
      </c>
      <c r="R349" s="259" t="str">
        <f t="shared" si="229"/>
        <v/>
      </c>
      <c r="S349" s="260" t="str">
        <f>IF(R349="","",IF(R423="Y",T349,IF(R349&gt;=R415-$AA$36*R419,IF(R349&lt;=R415+$AA$36*R419,R349,""),"")))</f>
        <v/>
      </c>
      <c r="T349" s="259" t="str">
        <f t="shared" si="230"/>
        <v/>
      </c>
      <c r="U349" s="166" t="str">
        <f t="shared" si="210"/>
        <v>TWh/TW/year</v>
      </c>
      <c r="V349" s="39"/>
      <c r="W349" s="39"/>
      <c r="Y349" s="99"/>
      <c r="AO349" s="57"/>
      <c r="AP349" s="39"/>
      <c r="AQ349" s="39"/>
      <c r="AR349" s="171"/>
      <c r="AS349" s="39"/>
      <c r="AT349" s="360" t="str">
        <f t="shared" si="231"/>
        <v/>
      </c>
      <c r="AU349" s="360" t="str">
        <f t="shared" si="232"/>
        <v/>
      </c>
      <c r="AV349" s="39"/>
      <c r="AW349" s="360" t="str">
        <f t="shared" si="211"/>
        <v/>
      </c>
      <c r="AX349" s="360" t="str">
        <f t="shared" si="212"/>
        <v/>
      </c>
      <c r="AY349" s="39"/>
      <c r="AZ349" s="360" t="str">
        <f t="shared" si="213"/>
        <v/>
      </c>
      <c r="BA349" s="360" t="str">
        <f t="shared" si="214"/>
        <v/>
      </c>
      <c r="BB349" s="39"/>
      <c r="BC349" s="360" t="str">
        <f t="shared" si="215"/>
        <v/>
      </c>
      <c r="BD349" s="360" t="str">
        <f t="shared" si="216"/>
        <v/>
      </c>
      <c r="BE349" s="39"/>
      <c r="BF349" s="360" t="str">
        <f t="shared" si="217"/>
        <v/>
      </c>
      <c r="BG349" s="360" t="str">
        <f t="shared" si="218"/>
        <v/>
      </c>
      <c r="BH349" s="39"/>
      <c r="BI349" s="360" t="str">
        <f t="shared" si="219"/>
        <v/>
      </c>
      <c r="BJ349" s="360" t="str">
        <f t="shared" si="220"/>
        <v/>
      </c>
      <c r="BK349" s="39"/>
      <c r="BL349" s="360" t="str">
        <f t="shared" si="221"/>
        <v/>
      </c>
      <c r="BM349" s="360" t="str">
        <f t="shared" si="222"/>
        <v/>
      </c>
      <c r="BN349" s="39"/>
      <c r="BO349" s="360" t="str">
        <f t="shared" si="223"/>
        <v/>
      </c>
      <c r="BP349" s="360" t="str">
        <f t="shared" si="224"/>
        <v/>
      </c>
      <c r="BQ349" s="39"/>
      <c r="BR349" s="360" t="str">
        <f t="shared" si="225"/>
        <v/>
      </c>
      <c r="BS349" s="360" t="str">
        <f t="shared" si="226"/>
        <v/>
      </c>
      <c r="BT349" s="39"/>
      <c r="BU349" s="360" t="str">
        <f t="shared" si="227"/>
        <v/>
      </c>
      <c r="BV349" s="360" t="str">
        <f t="shared" si="228"/>
        <v/>
      </c>
      <c r="BW349" s="39"/>
      <c r="BX349" s="57"/>
    </row>
    <row r="350" spans="1:76" s="2" customFormat="1" ht="15">
      <c r="A350" s="159">
        <v>6</v>
      </c>
      <c r="B350" s="301" t="str">
        <f t="shared" si="209"/>
        <v>Asia (Sans Japan): REN21 2016, Eurasia, weighted average</v>
      </c>
      <c r="C350" s="668" t="s">
        <v>863</v>
      </c>
      <c r="D350" s="668" t="s">
        <v>326</v>
      </c>
      <c r="E350" s="668" t="s">
        <v>283</v>
      </c>
      <c r="F350" s="668" t="s">
        <v>330</v>
      </c>
      <c r="G350" s="161" t="s">
        <v>420</v>
      </c>
      <c r="H350" s="668">
        <v>2014</v>
      </c>
      <c r="I350" s="163"/>
      <c r="J350" s="684"/>
      <c r="K350" s="669" t="s">
        <v>328</v>
      </c>
      <c r="L350" s="769">
        <f t="shared" si="233"/>
        <v>0</v>
      </c>
      <c r="M350" s="662" t="s">
        <v>277</v>
      </c>
      <c r="N350" s="666"/>
      <c r="O350" s="665"/>
      <c r="P350" s="165"/>
      <c r="Q350" s="365" t="s">
        <v>35</v>
      </c>
      <c r="R350" s="259" t="str">
        <f t="shared" si="229"/>
        <v/>
      </c>
      <c r="S350" s="260" t="str">
        <f>IF(R350="","",IF(R423="Y",T350,IF(R350&gt;=R415-$AA$36*R419,IF(R350&lt;=R415+$AA$36*R419,R350,""),"")))</f>
        <v/>
      </c>
      <c r="T350" s="259" t="str">
        <f t="shared" si="230"/>
        <v/>
      </c>
      <c r="U350" s="166" t="str">
        <f t="shared" si="210"/>
        <v>TWh/TW/year</v>
      </c>
      <c r="V350" s="39"/>
      <c r="W350" s="39"/>
      <c r="Y350" s="99"/>
      <c r="AO350" s="57"/>
      <c r="AP350" s="39"/>
      <c r="AQ350" s="39"/>
      <c r="AR350" s="171"/>
      <c r="AS350" s="39"/>
      <c r="AT350" s="360" t="str">
        <f t="shared" si="231"/>
        <v/>
      </c>
      <c r="AU350" s="360" t="str">
        <f t="shared" si="232"/>
        <v/>
      </c>
      <c r="AV350" s="39"/>
      <c r="AW350" s="360" t="str">
        <f t="shared" si="211"/>
        <v/>
      </c>
      <c r="AX350" s="360" t="str">
        <f t="shared" si="212"/>
        <v/>
      </c>
      <c r="AY350" s="39"/>
      <c r="AZ350" s="360" t="str">
        <f t="shared" si="213"/>
        <v/>
      </c>
      <c r="BA350" s="360" t="str">
        <f t="shared" si="214"/>
        <v/>
      </c>
      <c r="BB350" s="39"/>
      <c r="BC350" s="360" t="str">
        <f t="shared" si="215"/>
        <v/>
      </c>
      <c r="BD350" s="360" t="str">
        <f t="shared" si="216"/>
        <v/>
      </c>
      <c r="BE350" s="39"/>
      <c r="BF350" s="360" t="str">
        <f t="shared" si="217"/>
        <v/>
      </c>
      <c r="BG350" s="360" t="str">
        <f t="shared" si="218"/>
        <v/>
      </c>
      <c r="BH350" s="39"/>
      <c r="BI350" s="360" t="str">
        <f t="shared" si="219"/>
        <v/>
      </c>
      <c r="BJ350" s="360" t="str">
        <f t="shared" si="220"/>
        <v/>
      </c>
      <c r="BK350" s="39"/>
      <c r="BL350" s="360" t="str">
        <f t="shared" si="221"/>
        <v/>
      </c>
      <c r="BM350" s="360" t="str">
        <f t="shared" si="222"/>
        <v/>
      </c>
      <c r="BN350" s="39"/>
      <c r="BO350" s="360" t="str">
        <f t="shared" si="223"/>
        <v/>
      </c>
      <c r="BP350" s="360" t="str">
        <f t="shared" si="224"/>
        <v/>
      </c>
      <c r="BQ350" s="39"/>
      <c r="BR350" s="360" t="str">
        <f t="shared" si="225"/>
        <v/>
      </c>
      <c r="BS350" s="360" t="str">
        <f t="shared" si="226"/>
        <v/>
      </c>
      <c r="BT350" s="39"/>
      <c r="BU350" s="360" t="str">
        <f t="shared" si="227"/>
        <v/>
      </c>
      <c r="BV350" s="360" t="str">
        <f t="shared" si="228"/>
        <v/>
      </c>
      <c r="BW350" s="39"/>
      <c r="BX350" s="57"/>
    </row>
    <row r="351" spans="1:76" s="2" customFormat="1" ht="15">
      <c r="A351" s="159">
        <v>7</v>
      </c>
      <c r="B351" s="301" t="str">
        <f t="shared" si="209"/>
        <v>EU: REN21 2016, Europe, weighted average</v>
      </c>
      <c r="C351" s="668" t="s">
        <v>864</v>
      </c>
      <c r="D351" s="668" t="s">
        <v>326</v>
      </c>
      <c r="E351" s="668" t="s">
        <v>6</v>
      </c>
      <c r="F351" s="668" t="s">
        <v>281</v>
      </c>
      <c r="G351" s="161" t="s">
        <v>420</v>
      </c>
      <c r="H351" s="668">
        <v>2014</v>
      </c>
      <c r="I351" s="163"/>
      <c r="J351" s="684"/>
      <c r="K351" s="669" t="s">
        <v>328</v>
      </c>
      <c r="L351" s="769">
        <f t="shared" si="233"/>
        <v>0</v>
      </c>
      <c r="M351" s="662" t="s">
        <v>277</v>
      </c>
      <c r="N351" s="666"/>
      <c r="O351" s="665"/>
      <c r="P351" s="165"/>
      <c r="Q351" s="365" t="s">
        <v>35</v>
      </c>
      <c r="R351" s="259" t="str">
        <f t="shared" si="229"/>
        <v/>
      </c>
      <c r="S351" s="260" t="str">
        <f>IF(R351="","",IF(R423="Y",T351,IF(R351&gt;=R415-$AA$36*R419,IF(R351&lt;=R415+$AA$36*R419,R351,""),"")))</f>
        <v/>
      </c>
      <c r="T351" s="259" t="str">
        <f t="shared" si="230"/>
        <v/>
      </c>
      <c r="U351" s="166" t="str">
        <f t="shared" si="210"/>
        <v>TWh/TW/year</v>
      </c>
      <c r="V351" s="39"/>
      <c r="W351" s="39"/>
      <c r="Y351" s="99"/>
      <c r="AO351" s="57"/>
      <c r="AP351" s="39"/>
      <c r="AQ351" s="39"/>
      <c r="AR351" s="171"/>
      <c r="AS351" s="39"/>
      <c r="AT351" s="360" t="str">
        <f t="shared" si="231"/>
        <v/>
      </c>
      <c r="AU351" s="360" t="str">
        <f t="shared" si="232"/>
        <v/>
      </c>
      <c r="AV351" s="39"/>
      <c r="AW351" s="360" t="str">
        <f t="shared" si="211"/>
        <v/>
      </c>
      <c r="AX351" s="360" t="str">
        <f t="shared" si="212"/>
        <v/>
      </c>
      <c r="AY351" s="39"/>
      <c r="AZ351" s="360" t="str">
        <f t="shared" si="213"/>
        <v/>
      </c>
      <c r="BA351" s="360" t="str">
        <f t="shared" si="214"/>
        <v/>
      </c>
      <c r="BB351" s="39"/>
      <c r="BC351" s="360" t="str">
        <f t="shared" si="215"/>
        <v/>
      </c>
      <c r="BD351" s="360" t="str">
        <f t="shared" si="216"/>
        <v/>
      </c>
      <c r="BE351" s="39"/>
      <c r="BF351" s="360" t="str">
        <f t="shared" si="217"/>
        <v/>
      </c>
      <c r="BG351" s="360" t="str">
        <f t="shared" si="218"/>
        <v/>
      </c>
      <c r="BH351" s="39"/>
      <c r="BI351" s="360" t="str">
        <f t="shared" si="219"/>
        <v/>
      </c>
      <c r="BJ351" s="360" t="str">
        <f t="shared" si="220"/>
        <v/>
      </c>
      <c r="BK351" s="39"/>
      <c r="BL351" s="360" t="str">
        <f t="shared" si="221"/>
        <v/>
      </c>
      <c r="BM351" s="360" t="str">
        <f t="shared" si="222"/>
        <v/>
      </c>
      <c r="BN351" s="39"/>
      <c r="BO351" s="360" t="str">
        <f t="shared" si="223"/>
        <v/>
      </c>
      <c r="BP351" s="360" t="str">
        <f t="shared" si="224"/>
        <v/>
      </c>
      <c r="BQ351" s="39"/>
      <c r="BR351" s="360" t="str">
        <f t="shared" si="225"/>
        <v/>
      </c>
      <c r="BS351" s="360" t="str">
        <f t="shared" si="226"/>
        <v/>
      </c>
      <c r="BT351" s="39"/>
      <c r="BU351" s="360" t="str">
        <f t="shared" si="227"/>
        <v/>
      </c>
      <c r="BV351" s="360" t="str">
        <f t="shared" si="228"/>
        <v/>
      </c>
      <c r="BW351" s="39"/>
      <c r="BX351" s="57"/>
    </row>
    <row r="352" spans="1:76" s="2" customFormat="1" ht="15">
      <c r="A352" s="159">
        <v>8</v>
      </c>
      <c r="B352" s="301" t="str">
        <f t="shared" si="209"/>
        <v>Middle East and Africa: REN21 2016, Middle East, weighted average</v>
      </c>
      <c r="C352" s="668" t="s">
        <v>865</v>
      </c>
      <c r="D352" s="668" t="s">
        <v>326</v>
      </c>
      <c r="E352" s="668" t="s">
        <v>284</v>
      </c>
      <c r="F352" s="668" t="s">
        <v>331</v>
      </c>
      <c r="G352" s="161" t="s">
        <v>420</v>
      </c>
      <c r="H352" s="668">
        <v>2014</v>
      </c>
      <c r="I352" s="163"/>
      <c r="J352" s="684"/>
      <c r="K352" s="669" t="s">
        <v>328</v>
      </c>
      <c r="L352" s="769">
        <f t="shared" si="233"/>
        <v>0</v>
      </c>
      <c r="M352" s="662" t="s">
        <v>277</v>
      </c>
      <c r="N352" s="666"/>
      <c r="O352" s="665"/>
      <c r="P352" s="165"/>
      <c r="Q352" s="365" t="s">
        <v>35</v>
      </c>
      <c r="R352" s="259" t="str">
        <f t="shared" si="229"/>
        <v/>
      </c>
      <c r="S352" s="260" t="str">
        <f>IF(R352="","",IF(R423="Y",T352,IF(R352&gt;=R415-$AA$36*R419,IF(R352&lt;=R415+$AA$36*R419,R352,""),"")))</f>
        <v/>
      </c>
      <c r="T352" s="259" t="str">
        <f t="shared" si="230"/>
        <v/>
      </c>
      <c r="U352" s="166" t="str">
        <f t="shared" si="210"/>
        <v>TWh/TW/year</v>
      </c>
      <c r="V352" s="39"/>
      <c r="W352" s="39"/>
      <c r="Y352" s="99"/>
      <c r="AO352" s="57"/>
      <c r="AP352" s="39"/>
      <c r="AQ352" s="39"/>
      <c r="AR352" s="171"/>
      <c r="AS352" s="39"/>
      <c r="AT352" s="360" t="str">
        <f t="shared" si="231"/>
        <v/>
      </c>
      <c r="AU352" s="360" t="str">
        <f t="shared" si="232"/>
        <v/>
      </c>
      <c r="AV352" s="39"/>
      <c r="AW352" s="360" t="str">
        <f t="shared" si="211"/>
        <v/>
      </c>
      <c r="AX352" s="360" t="str">
        <f t="shared" si="212"/>
        <v/>
      </c>
      <c r="AY352" s="39"/>
      <c r="AZ352" s="360" t="str">
        <f t="shared" si="213"/>
        <v/>
      </c>
      <c r="BA352" s="360" t="str">
        <f t="shared" si="214"/>
        <v/>
      </c>
      <c r="BB352" s="39"/>
      <c r="BC352" s="360" t="str">
        <f t="shared" si="215"/>
        <v/>
      </c>
      <c r="BD352" s="360" t="str">
        <f t="shared" si="216"/>
        <v/>
      </c>
      <c r="BE352" s="39"/>
      <c r="BF352" s="360" t="str">
        <f t="shared" si="217"/>
        <v/>
      </c>
      <c r="BG352" s="360" t="str">
        <f t="shared" si="218"/>
        <v/>
      </c>
      <c r="BH352" s="39"/>
      <c r="BI352" s="360" t="str">
        <f t="shared" si="219"/>
        <v/>
      </c>
      <c r="BJ352" s="360" t="str">
        <f t="shared" si="220"/>
        <v/>
      </c>
      <c r="BK352" s="39"/>
      <c r="BL352" s="360" t="str">
        <f t="shared" si="221"/>
        <v/>
      </c>
      <c r="BM352" s="360" t="str">
        <f t="shared" si="222"/>
        <v/>
      </c>
      <c r="BN352" s="39"/>
      <c r="BO352" s="360" t="str">
        <f t="shared" si="223"/>
        <v/>
      </c>
      <c r="BP352" s="360" t="str">
        <f t="shared" si="224"/>
        <v/>
      </c>
      <c r="BQ352" s="39"/>
      <c r="BR352" s="360" t="str">
        <f t="shared" si="225"/>
        <v/>
      </c>
      <c r="BS352" s="360" t="str">
        <f t="shared" si="226"/>
        <v/>
      </c>
      <c r="BT352" s="39"/>
      <c r="BU352" s="360" t="str">
        <f t="shared" si="227"/>
        <v/>
      </c>
      <c r="BV352" s="360" t="str">
        <f t="shared" si="228"/>
        <v/>
      </c>
      <c r="BW352" s="39"/>
      <c r="BX352" s="57"/>
    </row>
    <row r="353" spans="1:76" s="2" customFormat="1" ht="15">
      <c r="A353" s="159">
        <v>9</v>
      </c>
      <c r="B353" s="301" t="str">
        <f t="shared" si="209"/>
        <v>Latin America: REN21 2016, South America, weighted average</v>
      </c>
      <c r="C353" s="668" t="s">
        <v>866</v>
      </c>
      <c r="D353" s="668" t="s">
        <v>326</v>
      </c>
      <c r="E353" s="668" t="s">
        <v>3</v>
      </c>
      <c r="F353" s="668" t="s">
        <v>332</v>
      </c>
      <c r="G353" s="161" t="s">
        <v>420</v>
      </c>
      <c r="H353" s="668">
        <v>2016</v>
      </c>
      <c r="I353" s="163"/>
      <c r="J353" s="684"/>
      <c r="K353" s="669" t="s">
        <v>328</v>
      </c>
      <c r="L353" s="769">
        <f t="shared" si="233"/>
        <v>0</v>
      </c>
      <c r="M353" s="662" t="s">
        <v>277</v>
      </c>
      <c r="N353" s="666"/>
      <c r="O353" s="665"/>
      <c r="P353" s="165"/>
      <c r="Q353" s="365" t="s">
        <v>35</v>
      </c>
      <c r="R353" s="259" t="str">
        <f t="shared" si="229"/>
        <v/>
      </c>
      <c r="S353" s="260" t="str">
        <f>IF(R353="","",IF(R423="Y",T353,IF(R353&gt;=R415-$AA$36*R419,IF(R353&lt;=R415+$AA$36*R419,R353,""),"")))</f>
        <v/>
      </c>
      <c r="T353" s="259" t="str">
        <f t="shared" si="230"/>
        <v/>
      </c>
      <c r="U353" s="166" t="str">
        <f t="shared" si="210"/>
        <v>TWh/TW/year</v>
      </c>
      <c r="V353" s="39"/>
      <c r="W353" s="39"/>
      <c r="Y353" s="99"/>
      <c r="AO353" s="57"/>
      <c r="AP353" s="39"/>
      <c r="AQ353" s="39"/>
      <c r="AR353" s="171"/>
      <c r="AS353" s="39"/>
      <c r="AT353" s="360" t="str">
        <f t="shared" si="231"/>
        <v/>
      </c>
      <c r="AU353" s="360" t="str">
        <f t="shared" si="232"/>
        <v/>
      </c>
      <c r="AV353" s="39"/>
      <c r="AW353" s="360" t="str">
        <f t="shared" si="211"/>
        <v/>
      </c>
      <c r="AX353" s="360" t="str">
        <f t="shared" si="212"/>
        <v/>
      </c>
      <c r="AY353" s="39"/>
      <c r="AZ353" s="360" t="str">
        <f t="shared" si="213"/>
        <v/>
      </c>
      <c r="BA353" s="360" t="str">
        <f t="shared" si="214"/>
        <v/>
      </c>
      <c r="BB353" s="39"/>
      <c r="BC353" s="360" t="str">
        <f t="shared" si="215"/>
        <v/>
      </c>
      <c r="BD353" s="360" t="str">
        <f t="shared" si="216"/>
        <v/>
      </c>
      <c r="BE353" s="39"/>
      <c r="BF353" s="360" t="str">
        <f t="shared" si="217"/>
        <v/>
      </c>
      <c r="BG353" s="360" t="str">
        <f t="shared" si="218"/>
        <v/>
      </c>
      <c r="BH353" s="39"/>
      <c r="BI353" s="360" t="str">
        <f t="shared" si="219"/>
        <v/>
      </c>
      <c r="BJ353" s="360" t="str">
        <f t="shared" si="220"/>
        <v/>
      </c>
      <c r="BK353" s="39"/>
      <c r="BL353" s="360" t="str">
        <f t="shared" si="221"/>
        <v/>
      </c>
      <c r="BM353" s="360" t="str">
        <f t="shared" si="222"/>
        <v/>
      </c>
      <c r="BN353" s="39"/>
      <c r="BO353" s="360" t="str">
        <f t="shared" si="223"/>
        <v/>
      </c>
      <c r="BP353" s="360" t="str">
        <f t="shared" si="224"/>
        <v/>
      </c>
      <c r="BQ353" s="39"/>
      <c r="BR353" s="360" t="str">
        <f t="shared" si="225"/>
        <v/>
      </c>
      <c r="BS353" s="360" t="str">
        <f t="shared" si="226"/>
        <v/>
      </c>
      <c r="BT353" s="39"/>
      <c r="BU353" s="360" t="str">
        <f t="shared" si="227"/>
        <v/>
      </c>
      <c r="BV353" s="360" t="str">
        <f t="shared" si="228"/>
        <v/>
      </c>
      <c r="BW353" s="39"/>
      <c r="BX353" s="57"/>
    </row>
    <row r="354" spans="1:76" s="2" customFormat="1" ht="15">
      <c r="A354" s="159">
        <v>10</v>
      </c>
      <c r="B354" s="301" t="str">
        <f t="shared" si="209"/>
        <v>China: REN21 2016, China, weighted average</v>
      </c>
      <c r="C354" s="668" t="s">
        <v>867</v>
      </c>
      <c r="D354" s="668" t="s">
        <v>326</v>
      </c>
      <c r="E354" s="668" t="s">
        <v>4</v>
      </c>
      <c r="F354" s="668" t="s">
        <v>4</v>
      </c>
      <c r="G354" s="161" t="s">
        <v>420</v>
      </c>
      <c r="H354" s="668">
        <v>2016</v>
      </c>
      <c r="I354" s="163"/>
      <c r="J354" s="684"/>
      <c r="K354" s="669" t="s">
        <v>328</v>
      </c>
      <c r="L354" s="769">
        <f t="shared" si="233"/>
        <v>0</v>
      </c>
      <c r="M354" s="662" t="s">
        <v>277</v>
      </c>
      <c r="N354" s="666"/>
      <c r="O354" s="665"/>
      <c r="P354" s="165"/>
      <c r="Q354" s="365" t="s">
        <v>35</v>
      </c>
      <c r="R354" s="259" t="str">
        <f t="shared" si="229"/>
        <v/>
      </c>
      <c r="S354" s="260" t="str">
        <f>IF(R354="","",IF(R423="Y",T354,IF(R354&gt;=R415-$AA$36*R419,IF(R354&lt;=R415+$AA$36*R419,R354,""),"")))</f>
        <v/>
      </c>
      <c r="T354" s="259" t="str">
        <f t="shared" si="230"/>
        <v/>
      </c>
      <c r="U354" s="166" t="str">
        <f t="shared" si="210"/>
        <v>TWh/TW/year</v>
      </c>
      <c r="V354" s="39"/>
      <c r="W354" s="39"/>
      <c r="Y354" s="99"/>
      <c r="AO354" s="57"/>
      <c r="AP354" s="39"/>
      <c r="AQ354" s="39"/>
      <c r="AR354" s="171"/>
      <c r="AS354" s="39"/>
      <c r="AT354" s="360" t="str">
        <f t="shared" si="231"/>
        <v/>
      </c>
      <c r="AU354" s="360" t="str">
        <f t="shared" si="232"/>
        <v/>
      </c>
      <c r="AV354" s="39"/>
      <c r="AW354" s="360" t="str">
        <f t="shared" si="211"/>
        <v/>
      </c>
      <c r="AX354" s="360" t="str">
        <f t="shared" si="212"/>
        <v/>
      </c>
      <c r="AY354" s="39"/>
      <c r="AZ354" s="360" t="str">
        <f t="shared" si="213"/>
        <v/>
      </c>
      <c r="BA354" s="360" t="str">
        <f t="shared" si="214"/>
        <v/>
      </c>
      <c r="BB354" s="39"/>
      <c r="BC354" s="360" t="str">
        <f t="shared" si="215"/>
        <v/>
      </c>
      <c r="BD354" s="360" t="str">
        <f t="shared" si="216"/>
        <v/>
      </c>
      <c r="BE354" s="39"/>
      <c r="BF354" s="360" t="str">
        <f t="shared" si="217"/>
        <v/>
      </c>
      <c r="BG354" s="360" t="str">
        <f t="shared" si="218"/>
        <v/>
      </c>
      <c r="BH354" s="39"/>
      <c r="BI354" s="360" t="str">
        <f t="shared" si="219"/>
        <v/>
      </c>
      <c r="BJ354" s="360" t="str">
        <f t="shared" si="220"/>
        <v/>
      </c>
      <c r="BK354" s="39"/>
      <c r="BL354" s="360" t="str">
        <f t="shared" si="221"/>
        <v/>
      </c>
      <c r="BM354" s="360" t="str">
        <f t="shared" si="222"/>
        <v/>
      </c>
      <c r="BN354" s="39"/>
      <c r="BO354" s="360" t="str">
        <f t="shared" si="223"/>
        <v/>
      </c>
      <c r="BP354" s="360" t="str">
        <f t="shared" si="224"/>
        <v/>
      </c>
      <c r="BQ354" s="39"/>
      <c r="BR354" s="360" t="str">
        <f t="shared" si="225"/>
        <v/>
      </c>
      <c r="BS354" s="360" t="str">
        <f t="shared" si="226"/>
        <v/>
      </c>
      <c r="BT354" s="39"/>
      <c r="BU354" s="360" t="str">
        <f t="shared" si="227"/>
        <v/>
      </c>
      <c r="BV354" s="360" t="str">
        <f t="shared" si="228"/>
        <v/>
      </c>
      <c r="BW354" s="39"/>
      <c r="BX354" s="57"/>
    </row>
    <row r="355" spans="1:76" s="2" customFormat="1" ht="15">
      <c r="A355" s="159">
        <v>11</v>
      </c>
      <c r="B355" s="301" t="str">
        <f t="shared" si="209"/>
        <v>India: REN21 2016, India, weighted average</v>
      </c>
      <c r="C355" s="668" t="s">
        <v>868</v>
      </c>
      <c r="D355" s="668" t="s">
        <v>326</v>
      </c>
      <c r="E355" s="668" t="s">
        <v>5</v>
      </c>
      <c r="F355" s="668" t="s">
        <v>5</v>
      </c>
      <c r="G355" s="161" t="s">
        <v>420</v>
      </c>
      <c r="H355" s="668">
        <v>2016</v>
      </c>
      <c r="I355" s="163"/>
      <c r="J355" s="684"/>
      <c r="K355" s="669" t="s">
        <v>328</v>
      </c>
      <c r="L355" s="769">
        <f t="shared" si="233"/>
        <v>0</v>
      </c>
      <c r="M355" s="662" t="s">
        <v>277</v>
      </c>
      <c r="N355" s="666"/>
      <c r="O355" s="665"/>
      <c r="P355" s="165"/>
      <c r="Q355" s="365" t="s">
        <v>35</v>
      </c>
      <c r="R355" s="259" t="str">
        <f t="shared" si="229"/>
        <v/>
      </c>
      <c r="S355" s="260" t="str">
        <f>IF(R355="","",IF(R423="Y",T355,IF(R355&gt;=R415-$AA$36*R419,IF(R355&lt;=R415+$AA$36*R419,R355,""),"")))</f>
        <v/>
      </c>
      <c r="T355" s="259" t="str">
        <f t="shared" si="230"/>
        <v/>
      </c>
      <c r="U355" s="166" t="str">
        <f t="shared" si="210"/>
        <v>TWh/TW/year</v>
      </c>
      <c r="V355" s="39"/>
      <c r="W355" s="39"/>
      <c r="Y355" s="99"/>
      <c r="AO355" s="57"/>
      <c r="AP355" s="39"/>
      <c r="AQ355" s="39"/>
      <c r="AR355" s="171"/>
      <c r="AS355" s="39"/>
      <c r="AT355" s="360" t="str">
        <f t="shared" si="231"/>
        <v/>
      </c>
      <c r="AU355" s="360" t="str">
        <f t="shared" si="232"/>
        <v/>
      </c>
      <c r="AV355" s="39"/>
      <c r="AW355" s="360" t="str">
        <f t="shared" si="211"/>
        <v/>
      </c>
      <c r="AX355" s="360" t="str">
        <f t="shared" si="212"/>
        <v/>
      </c>
      <c r="AY355" s="39"/>
      <c r="AZ355" s="360" t="str">
        <f t="shared" si="213"/>
        <v/>
      </c>
      <c r="BA355" s="360" t="str">
        <f t="shared" si="214"/>
        <v/>
      </c>
      <c r="BB355" s="39"/>
      <c r="BC355" s="360" t="str">
        <f t="shared" si="215"/>
        <v/>
      </c>
      <c r="BD355" s="360" t="str">
        <f t="shared" si="216"/>
        <v/>
      </c>
      <c r="BE355" s="39"/>
      <c r="BF355" s="360" t="str">
        <f t="shared" si="217"/>
        <v/>
      </c>
      <c r="BG355" s="360" t="str">
        <f t="shared" si="218"/>
        <v/>
      </c>
      <c r="BH355" s="39"/>
      <c r="BI355" s="360" t="str">
        <f t="shared" si="219"/>
        <v/>
      </c>
      <c r="BJ355" s="360" t="str">
        <f t="shared" si="220"/>
        <v/>
      </c>
      <c r="BK355" s="39"/>
      <c r="BL355" s="360" t="str">
        <f t="shared" si="221"/>
        <v/>
      </c>
      <c r="BM355" s="360" t="str">
        <f t="shared" si="222"/>
        <v/>
      </c>
      <c r="BN355" s="39"/>
      <c r="BO355" s="360" t="str">
        <f t="shared" si="223"/>
        <v/>
      </c>
      <c r="BP355" s="360" t="str">
        <f t="shared" si="224"/>
        <v/>
      </c>
      <c r="BQ355" s="39"/>
      <c r="BR355" s="360" t="str">
        <f t="shared" si="225"/>
        <v/>
      </c>
      <c r="BS355" s="360" t="str">
        <f t="shared" si="226"/>
        <v/>
      </c>
      <c r="BT355" s="39"/>
      <c r="BU355" s="360" t="str">
        <f t="shared" si="227"/>
        <v/>
      </c>
      <c r="BV355" s="360" t="str">
        <f t="shared" si="228"/>
        <v/>
      </c>
      <c r="BW355" s="39"/>
      <c r="BX355" s="57"/>
    </row>
    <row r="356" spans="1:76" s="2" customFormat="1" ht="15">
      <c r="A356" s="159">
        <v>12</v>
      </c>
      <c r="B356" s="301" t="str">
        <f t="shared" si="209"/>
        <v>USA: REN21 2016, United States, weighted average</v>
      </c>
      <c r="C356" s="668" t="s">
        <v>869</v>
      </c>
      <c r="D356" s="668" t="s">
        <v>326</v>
      </c>
      <c r="E356" s="668" t="s">
        <v>34</v>
      </c>
      <c r="F356" s="668" t="s">
        <v>34</v>
      </c>
      <c r="G356" s="161" t="s">
        <v>420</v>
      </c>
      <c r="H356" s="668">
        <v>2016</v>
      </c>
      <c r="I356" s="163"/>
      <c r="J356" s="684"/>
      <c r="K356" s="669" t="s">
        <v>328</v>
      </c>
      <c r="L356" s="769">
        <f t="shared" si="233"/>
        <v>0</v>
      </c>
      <c r="M356" s="662" t="s">
        <v>277</v>
      </c>
      <c r="N356" s="666"/>
      <c r="O356" s="665"/>
      <c r="P356" s="165"/>
      <c r="Q356" s="365" t="s">
        <v>35</v>
      </c>
      <c r="R356" s="259" t="str">
        <f t="shared" si="229"/>
        <v/>
      </c>
      <c r="S356" s="260" t="str">
        <f>IF(R356="","",IF(R423="Y",T356,IF(R356&gt;=R415-$AA$36*R419,IF(R356&lt;=R415+$AA$36*R419,R356,""),"")))</f>
        <v/>
      </c>
      <c r="T356" s="259" t="str">
        <f t="shared" si="230"/>
        <v/>
      </c>
      <c r="U356" s="166" t="str">
        <f t="shared" si="210"/>
        <v>TWh/TW/year</v>
      </c>
      <c r="V356" s="39"/>
      <c r="W356" s="39"/>
      <c r="Y356" s="99"/>
      <c r="AO356" s="57"/>
      <c r="AP356" s="39"/>
      <c r="AQ356" s="39"/>
      <c r="AR356" s="171"/>
      <c r="AS356" s="39"/>
      <c r="AT356" s="360" t="str">
        <f t="shared" si="231"/>
        <v/>
      </c>
      <c r="AU356" s="360" t="str">
        <f t="shared" si="232"/>
        <v/>
      </c>
      <c r="AV356" s="39"/>
      <c r="AW356" s="360" t="str">
        <f t="shared" si="211"/>
        <v/>
      </c>
      <c r="AX356" s="360" t="str">
        <f t="shared" si="212"/>
        <v/>
      </c>
      <c r="AY356" s="39"/>
      <c r="AZ356" s="360" t="str">
        <f t="shared" si="213"/>
        <v/>
      </c>
      <c r="BA356" s="360" t="str">
        <f t="shared" si="214"/>
        <v/>
      </c>
      <c r="BB356" s="39"/>
      <c r="BC356" s="360" t="str">
        <f t="shared" si="215"/>
        <v/>
      </c>
      <c r="BD356" s="360" t="str">
        <f t="shared" si="216"/>
        <v/>
      </c>
      <c r="BE356" s="39"/>
      <c r="BF356" s="360" t="str">
        <f t="shared" si="217"/>
        <v/>
      </c>
      <c r="BG356" s="360" t="str">
        <f t="shared" si="218"/>
        <v/>
      </c>
      <c r="BH356" s="39"/>
      <c r="BI356" s="360" t="str">
        <f t="shared" si="219"/>
        <v/>
      </c>
      <c r="BJ356" s="360" t="str">
        <f t="shared" si="220"/>
        <v/>
      </c>
      <c r="BK356" s="39"/>
      <c r="BL356" s="360" t="str">
        <f t="shared" si="221"/>
        <v/>
      </c>
      <c r="BM356" s="360" t="str">
        <f t="shared" si="222"/>
        <v/>
      </c>
      <c r="BN356" s="39"/>
      <c r="BO356" s="360" t="str">
        <f t="shared" si="223"/>
        <v/>
      </c>
      <c r="BP356" s="360" t="str">
        <f t="shared" si="224"/>
        <v/>
      </c>
      <c r="BQ356" s="39"/>
      <c r="BR356" s="360" t="str">
        <f t="shared" si="225"/>
        <v/>
      </c>
      <c r="BS356" s="360" t="str">
        <f t="shared" si="226"/>
        <v/>
      </c>
      <c r="BT356" s="39"/>
      <c r="BU356" s="360" t="str">
        <f t="shared" si="227"/>
        <v/>
      </c>
      <c r="BV356" s="360" t="str">
        <f t="shared" si="228"/>
        <v/>
      </c>
      <c r="BW356" s="39"/>
      <c r="BX356" s="57"/>
    </row>
    <row r="357" spans="1:76" s="2" customFormat="1" ht="15">
      <c r="A357" s="159">
        <v>13</v>
      </c>
      <c r="B357" s="301" t="str">
        <f t="shared" si="209"/>
        <v>Asia (Sans Japan): IRENA 2014, Asia (Sans Japan)</v>
      </c>
      <c r="C357" s="668" t="s">
        <v>870</v>
      </c>
      <c r="D357" s="668" t="s">
        <v>333</v>
      </c>
      <c r="E357" s="668" t="s">
        <v>283</v>
      </c>
      <c r="F357" s="668"/>
      <c r="G357" s="161" t="s">
        <v>420</v>
      </c>
      <c r="H357" s="668">
        <v>2016</v>
      </c>
      <c r="I357" s="163"/>
      <c r="J357" s="684"/>
      <c r="K357" s="669" t="s">
        <v>328</v>
      </c>
      <c r="L357" s="769">
        <f t="shared" si="233"/>
        <v>0</v>
      </c>
      <c r="M357" s="662" t="s">
        <v>277</v>
      </c>
      <c r="N357" s="666"/>
      <c r="O357" s="665"/>
      <c r="P357" s="165"/>
      <c r="Q357" s="365" t="s">
        <v>35</v>
      </c>
      <c r="R357" s="259" t="str">
        <f t="shared" si="229"/>
        <v/>
      </c>
      <c r="S357" s="260" t="str">
        <f>IF(R357="","",IF(R423="Y",T357,IF(R357&gt;=R415-$AA$36*R419,IF(R357&lt;=R415+$AA$36*R419,R357,""),"")))</f>
        <v/>
      </c>
      <c r="T357" s="259" t="str">
        <f t="shared" si="230"/>
        <v/>
      </c>
      <c r="U357" s="166" t="str">
        <f t="shared" si="210"/>
        <v>TWh/TW/year</v>
      </c>
      <c r="V357" s="39"/>
      <c r="W357" s="39"/>
      <c r="Y357" s="99"/>
      <c r="AO357" s="57"/>
      <c r="AP357" s="39"/>
      <c r="AQ357" s="39"/>
      <c r="AR357" s="171"/>
      <c r="AS357" s="39"/>
      <c r="AT357" s="360" t="str">
        <f t="shared" si="231"/>
        <v/>
      </c>
      <c r="AU357" s="360" t="str">
        <f t="shared" si="232"/>
        <v/>
      </c>
      <c r="AV357" s="39"/>
      <c r="AW357" s="360" t="str">
        <f t="shared" si="211"/>
        <v/>
      </c>
      <c r="AX357" s="360" t="str">
        <f t="shared" si="212"/>
        <v/>
      </c>
      <c r="AY357" s="39"/>
      <c r="AZ357" s="360" t="str">
        <f t="shared" si="213"/>
        <v/>
      </c>
      <c r="BA357" s="360" t="str">
        <f t="shared" si="214"/>
        <v/>
      </c>
      <c r="BB357" s="39"/>
      <c r="BC357" s="360" t="str">
        <f t="shared" si="215"/>
        <v/>
      </c>
      <c r="BD357" s="360" t="str">
        <f t="shared" si="216"/>
        <v/>
      </c>
      <c r="BE357" s="39"/>
      <c r="BF357" s="360" t="str">
        <f t="shared" si="217"/>
        <v/>
      </c>
      <c r="BG357" s="360" t="str">
        <f t="shared" si="218"/>
        <v/>
      </c>
      <c r="BH357" s="39"/>
      <c r="BI357" s="360" t="str">
        <f t="shared" si="219"/>
        <v/>
      </c>
      <c r="BJ357" s="360" t="str">
        <f t="shared" si="220"/>
        <v/>
      </c>
      <c r="BK357" s="39"/>
      <c r="BL357" s="360" t="str">
        <f t="shared" si="221"/>
        <v/>
      </c>
      <c r="BM357" s="360" t="str">
        <f t="shared" si="222"/>
        <v/>
      </c>
      <c r="BN357" s="39"/>
      <c r="BO357" s="360" t="str">
        <f t="shared" si="223"/>
        <v/>
      </c>
      <c r="BP357" s="360" t="str">
        <f t="shared" si="224"/>
        <v/>
      </c>
      <c r="BQ357" s="39"/>
      <c r="BR357" s="360" t="str">
        <f t="shared" si="225"/>
        <v/>
      </c>
      <c r="BS357" s="360" t="str">
        <f t="shared" si="226"/>
        <v/>
      </c>
      <c r="BT357" s="39"/>
      <c r="BU357" s="360" t="str">
        <f t="shared" si="227"/>
        <v/>
      </c>
      <c r="BV357" s="360" t="str">
        <f t="shared" si="228"/>
        <v/>
      </c>
      <c r="BW357" s="39"/>
      <c r="BX357" s="57"/>
    </row>
    <row r="358" spans="1:76" s="2" customFormat="1" ht="15">
      <c r="A358" s="159">
        <v>14</v>
      </c>
      <c r="B358" s="301" t="str">
        <f t="shared" si="209"/>
        <v>China: IRENA 2014, China</v>
      </c>
      <c r="C358" s="668" t="s">
        <v>871</v>
      </c>
      <c r="D358" s="668" t="s">
        <v>333</v>
      </c>
      <c r="E358" s="668" t="s">
        <v>4</v>
      </c>
      <c r="F358" s="668"/>
      <c r="G358" s="161" t="s">
        <v>420</v>
      </c>
      <c r="H358" s="668">
        <v>2016</v>
      </c>
      <c r="I358" s="163"/>
      <c r="J358" s="684"/>
      <c r="K358" s="669" t="s">
        <v>328</v>
      </c>
      <c r="L358" s="769">
        <f t="shared" si="233"/>
        <v>0</v>
      </c>
      <c r="M358" s="662" t="s">
        <v>277</v>
      </c>
      <c r="N358" s="666"/>
      <c r="O358" s="665"/>
      <c r="P358" s="165"/>
      <c r="Q358" s="365" t="s">
        <v>35</v>
      </c>
      <c r="R358" s="259" t="str">
        <f t="shared" si="229"/>
        <v/>
      </c>
      <c r="S358" s="260" t="str">
        <f>IF(R358="","",IF(R423="Y",T358,IF(R358&gt;=R415-$AA$36*R419,IF(R358&lt;=R415+$AA$36*R419,R358,""),"")))</f>
        <v/>
      </c>
      <c r="T358" s="259" t="str">
        <f t="shared" si="230"/>
        <v/>
      </c>
      <c r="U358" s="166" t="str">
        <f t="shared" si="210"/>
        <v>TWh/TW/year</v>
      </c>
      <c r="V358" s="39"/>
      <c r="W358" s="39"/>
      <c r="Y358" s="99"/>
      <c r="AO358" s="57"/>
      <c r="AP358" s="39"/>
      <c r="AQ358" s="39"/>
      <c r="AR358" s="171"/>
      <c r="AS358" s="39"/>
      <c r="AT358" s="360" t="str">
        <f t="shared" si="231"/>
        <v/>
      </c>
      <c r="AU358" s="360" t="str">
        <f t="shared" si="232"/>
        <v/>
      </c>
      <c r="AV358" s="39"/>
      <c r="AW358" s="360" t="str">
        <f t="shared" si="211"/>
        <v/>
      </c>
      <c r="AX358" s="360" t="str">
        <f t="shared" si="212"/>
        <v/>
      </c>
      <c r="AY358" s="39"/>
      <c r="AZ358" s="360" t="str">
        <f t="shared" si="213"/>
        <v/>
      </c>
      <c r="BA358" s="360" t="str">
        <f t="shared" si="214"/>
        <v/>
      </c>
      <c r="BB358" s="39"/>
      <c r="BC358" s="360" t="str">
        <f t="shared" si="215"/>
        <v/>
      </c>
      <c r="BD358" s="360" t="str">
        <f t="shared" si="216"/>
        <v/>
      </c>
      <c r="BE358" s="39"/>
      <c r="BF358" s="360" t="str">
        <f t="shared" si="217"/>
        <v/>
      </c>
      <c r="BG358" s="360" t="str">
        <f t="shared" si="218"/>
        <v/>
      </c>
      <c r="BH358" s="39"/>
      <c r="BI358" s="360" t="str">
        <f t="shared" si="219"/>
        <v/>
      </c>
      <c r="BJ358" s="360" t="str">
        <f t="shared" si="220"/>
        <v/>
      </c>
      <c r="BK358" s="39"/>
      <c r="BL358" s="360" t="str">
        <f t="shared" si="221"/>
        <v/>
      </c>
      <c r="BM358" s="360" t="str">
        <f t="shared" si="222"/>
        <v/>
      </c>
      <c r="BN358" s="39"/>
      <c r="BO358" s="360" t="str">
        <f t="shared" si="223"/>
        <v/>
      </c>
      <c r="BP358" s="360" t="str">
        <f t="shared" si="224"/>
        <v/>
      </c>
      <c r="BQ358" s="39"/>
      <c r="BR358" s="360" t="str">
        <f t="shared" si="225"/>
        <v/>
      </c>
      <c r="BS358" s="360" t="str">
        <f t="shared" si="226"/>
        <v/>
      </c>
      <c r="BT358" s="39"/>
      <c r="BU358" s="360" t="str">
        <f t="shared" si="227"/>
        <v/>
      </c>
      <c r="BV358" s="360" t="str">
        <f t="shared" si="228"/>
        <v/>
      </c>
      <c r="BW358" s="39"/>
      <c r="BX358" s="57"/>
    </row>
    <row r="359" spans="1:76" s="2" customFormat="1" ht="15">
      <c r="A359" s="159">
        <v>15</v>
      </c>
      <c r="B359" s="301" t="str">
        <f t="shared" si="209"/>
        <v>Middle East and Africa: IRENA 2014, Middle East and Africa</v>
      </c>
      <c r="C359" s="668" t="s">
        <v>872</v>
      </c>
      <c r="D359" s="668" t="s">
        <v>333</v>
      </c>
      <c r="E359" s="668" t="s">
        <v>284</v>
      </c>
      <c r="F359" s="668"/>
      <c r="G359" s="161" t="s">
        <v>420</v>
      </c>
      <c r="H359" s="668">
        <v>2016</v>
      </c>
      <c r="I359" s="163"/>
      <c r="J359" s="684"/>
      <c r="K359" s="669" t="s">
        <v>328</v>
      </c>
      <c r="L359" s="769">
        <f t="shared" si="233"/>
        <v>0</v>
      </c>
      <c r="M359" s="662" t="s">
        <v>277</v>
      </c>
      <c r="N359" s="666"/>
      <c r="O359" s="665"/>
      <c r="P359" s="165"/>
      <c r="Q359" s="365" t="s">
        <v>35</v>
      </c>
      <c r="R359" s="259" t="str">
        <f t="shared" si="229"/>
        <v/>
      </c>
      <c r="S359" s="260" t="str">
        <f>IF(R359="","",IF(R423="Y",T359,IF(R359&gt;=R415-$AA$36*R419,IF(R359&lt;=R415+$AA$36*R419,R359,""),"")))</f>
        <v/>
      </c>
      <c r="T359" s="259" t="str">
        <f t="shared" si="230"/>
        <v/>
      </c>
      <c r="U359" s="166" t="str">
        <f t="shared" si="210"/>
        <v>TWh/TW/year</v>
      </c>
      <c r="V359" s="39"/>
      <c r="W359" s="39"/>
      <c r="Y359" s="99"/>
      <c r="AO359" s="57"/>
      <c r="AP359" s="39"/>
      <c r="AQ359" s="39"/>
      <c r="AR359" s="171"/>
      <c r="AS359" s="39"/>
      <c r="AT359" s="360" t="str">
        <f t="shared" si="231"/>
        <v/>
      </c>
      <c r="AU359" s="360" t="str">
        <f t="shared" si="232"/>
        <v/>
      </c>
      <c r="AV359" s="39"/>
      <c r="AW359" s="360" t="str">
        <f t="shared" si="211"/>
        <v/>
      </c>
      <c r="AX359" s="360" t="str">
        <f t="shared" si="212"/>
        <v/>
      </c>
      <c r="AY359" s="39"/>
      <c r="AZ359" s="360" t="str">
        <f t="shared" si="213"/>
        <v/>
      </c>
      <c r="BA359" s="360" t="str">
        <f t="shared" si="214"/>
        <v/>
      </c>
      <c r="BB359" s="39"/>
      <c r="BC359" s="360" t="str">
        <f t="shared" si="215"/>
        <v/>
      </c>
      <c r="BD359" s="360" t="str">
        <f t="shared" si="216"/>
        <v/>
      </c>
      <c r="BE359" s="39"/>
      <c r="BF359" s="360" t="str">
        <f t="shared" si="217"/>
        <v/>
      </c>
      <c r="BG359" s="360" t="str">
        <f t="shared" si="218"/>
        <v/>
      </c>
      <c r="BH359" s="39"/>
      <c r="BI359" s="360" t="str">
        <f t="shared" si="219"/>
        <v/>
      </c>
      <c r="BJ359" s="360" t="str">
        <f t="shared" si="220"/>
        <v/>
      </c>
      <c r="BK359" s="39"/>
      <c r="BL359" s="360" t="str">
        <f t="shared" si="221"/>
        <v/>
      </c>
      <c r="BM359" s="360" t="str">
        <f t="shared" si="222"/>
        <v/>
      </c>
      <c r="BN359" s="39"/>
      <c r="BO359" s="360" t="str">
        <f t="shared" si="223"/>
        <v/>
      </c>
      <c r="BP359" s="360" t="str">
        <f t="shared" si="224"/>
        <v/>
      </c>
      <c r="BQ359" s="39"/>
      <c r="BR359" s="360" t="str">
        <f t="shared" si="225"/>
        <v/>
      </c>
      <c r="BS359" s="360" t="str">
        <f t="shared" si="226"/>
        <v/>
      </c>
      <c r="BT359" s="39"/>
      <c r="BU359" s="360" t="str">
        <f t="shared" si="227"/>
        <v/>
      </c>
      <c r="BV359" s="360" t="str">
        <f t="shared" si="228"/>
        <v/>
      </c>
      <c r="BW359" s="39"/>
      <c r="BX359" s="57"/>
    </row>
    <row r="360" spans="1:76" s="2" customFormat="1" ht="15">
      <c r="A360" s="159">
        <v>16</v>
      </c>
      <c r="B360" s="301" t="str">
        <f t="shared" si="209"/>
        <v>India: IRENA 2014, India</v>
      </c>
      <c r="C360" s="668" t="s">
        <v>873</v>
      </c>
      <c r="D360" s="668" t="s">
        <v>333</v>
      </c>
      <c r="E360" s="668" t="s">
        <v>5</v>
      </c>
      <c r="F360" s="668"/>
      <c r="G360" s="161" t="s">
        <v>420</v>
      </c>
      <c r="H360" s="668">
        <v>2016</v>
      </c>
      <c r="I360" s="163"/>
      <c r="J360" s="684"/>
      <c r="K360" s="669" t="s">
        <v>328</v>
      </c>
      <c r="L360" s="769">
        <f t="shared" si="233"/>
        <v>0</v>
      </c>
      <c r="M360" s="662" t="s">
        <v>277</v>
      </c>
      <c r="N360" s="666"/>
      <c r="O360" s="665"/>
      <c r="P360" s="165"/>
      <c r="Q360" s="365" t="s">
        <v>35</v>
      </c>
      <c r="R360" s="259" t="str">
        <f t="shared" si="229"/>
        <v/>
      </c>
      <c r="S360" s="260" t="str">
        <f>IF(R360="","",IF(R423="Y",T360,IF(R360&gt;=R415-$AA$36*R419,IF(R360&lt;=R415+$AA$36*R419,R360,""),"")))</f>
        <v/>
      </c>
      <c r="T360" s="259" t="str">
        <f t="shared" si="230"/>
        <v/>
      </c>
      <c r="U360" s="166" t="str">
        <f t="shared" si="210"/>
        <v>TWh/TW/year</v>
      </c>
      <c r="V360" s="39"/>
      <c r="W360" s="39"/>
      <c r="Y360" s="99"/>
      <c r="AO360" s="57"/>
      <c r="AP360" s="39"/>
      <c r="AQ360" s="39"/>
      <c r="AR360" s="171"/>
      <c r="AS360" s="39"/>
      <c r="AT360" s="360" t="str">
        <f t="shared" si="231"/>
        <v/>
      </c>
      <c r="AU360" s="360" t="str">
        <f t="shared" si="232"/>
        <v/>
      </c>
      <c r="AV360" s="39"/>
      <c r="AW360" s="360" t="str">
        <f t="shared" si="211"/>
        <v/>
      </c>
      <c r="AX360" s="360" t="str">
        <f t="shared" si="212"/>
        <v/>
      </c>
      <c r="AY360" s="39"/>
      <c r="AZ360" s="360" t="str">
        <f t="shared" si="213"/>
        <v/>
      </c>
      <c r="BA360" s="360" t="str">
        <f t="shared" si="214"/>
        <v/>
      </c>
      <c r="BB360" s="39"/>
      <c r="BC360" s="360" t="str">
        <f t="shared" si="215"/>
        <v/>
      </c>
      <c r="BD360" s="360" t="str">
        <f t="shared" si="216"/>
        <v/>
      </c>
      <c r="BE360" s="39"/>
      <c r="BF360" s="360" t="str">
        <f t="shared" si="217"/>
        <v/>
      </c>
      <c r="BG360" s="360" t="str">
        <f t="shared" si="218"/>
        <v/>
      </c>
      <c r="BH360" s="39"/>
      <c r="BI360" s="360" t="str">
        <f t="shared" si="219"/>
        <v/>
      </c>
      <c r="BJ360" s="360" t="str">
        <f t="shared" si="220"/>
        <v/>
      </c>
      <c r="BK360" s="39"/>
      <c r="BL360" s="360" t="str">
        <f t="shared" si="221"/>
        <v/>
      </c>
      <c r="BM360" s="360" t="str">
        <f t="shared" si="222"/>
        <v/>
      </c>
      <c r="BN360" s="39"/>
      <c r="BO360" s="360" t="str">
        <f t="shared" si="223"/>
        <v/>
      </c>
      <c r="BP360" s="360" t="str">
        <f t="shared" si="224"/>
        <v/>
      </c>
      <c r="BQ360" s="39"/>
      <c r="BR360" s="360" t="str">
        <f t="shared" si="225"/>
        <v/>
      </c>
      <c r="BS360" s="360" t="str">
        <f t="shared" si="226"/>
        <v/>
      </c>
      <c r="BT360" s="39"/>
      <c r="BU360" s="360" t="str">
        <f t="shared" si="227"/>
        <v/>
      </c>
      <c r="BV360" s="360" t="str">
        <f t="shared" si="228"/>
        <v/>
      </c>
      <c r="BW360" s="39"/>
      <c r="BX360" s="57"/>
    </row>
    <row r="361" spans="1:76" s="2" customFormat="1" ht="15">
      <c r="A361" s="159">
        <v>17</v>
      </c>
      <c r="B361" s="301" t="str">
        <f t="shared" si="209"/>
        <v>Latin America: IRENA 2014, Latin America</v>
      </c>
      <c r="C361" s="668" t="s">
        <v>874</v>
      </c>
      <c r="D361" s="668" t="s">
        <v>333</v>
      </c>
      <c r="E361" s="668" t="s">
        <v>3</v>
      </c>
      <c r="F361" s="668"/>
      <c r="G361" s="161" t="s">
        <v>420</v>
      </c>
      <c r="H361" s="668">
        <v>2016</v>
      </c>
      <c r="I361" s="163"/>
      <c r="J361" s="684"/>
      <c r="K361" s="669" t="s">
        <v>328</v>
      </c>
      <c r="L361" s="769">
        <f t="shared" si="233"/>
        <v>0</v>
      </c>
      <c r="M361" s="662" t="s">
        <v>277</v>
      </c>
      <c r="N361" s="666"/>
      <c r="O361" s="665"/>
      <c r="P361" s="165"/>
      <c r="Q361" s="365" t="s">
        <v>35</v>
      </c>
      <c r="R361" s="259" t="str">
        <f t="shared" si="229"/>
        <v/>
      </c>
      <c r="S361" s="260" t="str">
        <f>IF(R361="","",IF(R423="Y",T361,IF(R361&gt;=R415-$AA$36*R419,IF(R361&lt;=R415+$AA$36*R419,R361,""),"")))</f>
        <v/>
      </c>
      <c r="T361" s="259" t="str">
        <f t="shared" si="230"/>
        <v/>
      </c>
      <c r="U361" s="166" t="str">
        <f t="shared" si="210"/>
        <v>TWh/TW/year</v>
      </c>
      <c r="V361" s="39"/>
      <c r="W361" s="39"/>
      <c r="Y361" s="99"/>
      <c r="AO361" s="57"/>
      <c r="AP361" s="39"/>
      <c r="AQ361" s="39"/>
      <c r="AR361" s="171"/>
      <c r="AS361" s="39"/>
      <c r="AT361" s="360" t="str">
        <f t="shared" si="231"/>
        <v/>
      </c>
      <c r="AU361" s="360" t="str">
        <f t="shared" si="232"/>
        <v/>
      </c>
      <c r="AV361" s="39"/>
      <c r="AW361" s="360" t="str">
        <f t="shared" si="211"/>
        <v/>
      </c>
      <c r="AX361" s="360" t="str">
        <f t="shared" si="212"/>
        <v/>
      </c>
      <c r="AY361" s="39"/>
      <c r="AZ361" s="360" t="str">
        <f t="shared" si="213"/>
        <v/>
      </c>
      <c r="BA361" s="360" t="str">
        <f t="shared" si="214"/>
        <v/>
      </c>
      <c r="BB361" s="39"/>
      <c r="BC361" s="360" t="str">
        <f t="shared" si="215"/>
        <v/>
      </c>
      <c r="BD361" s="360" t="str">
        <f t="shared" si="216"/>
        <v/>
      </c>
      <c r="BE361" s="39"/>
      <c r="BF361" s="360" t="str">
        <f t="shared" si="217"/>
        <v/>
      </c>
      <c r="BG361" s="360" t="str">
        <f t="shared" si="218"/>
        <v/>
      </c>
      <c r="BH361" s="39"/>
      <c r="BI361" s="360" t="str">
        <f t="shared" si="219"/>
        <v/>
      </c>
      <c r="BJ361" s="360" t="str">
        <f t="shared" si="220"/>
        <v/>
      </c>
      <c r="BK361" s="39"/>
      <c r="BL361" s="360" t="str">
        <f t="shared" si="221"/>
        <v/>
      </c>
      <c r="BM361" s="360" t="str">
        <f t="shared" si="222"/>
        <v/>
      </c>
      <c r="BN361" s="39"/>
      <c r="BO361" s="360" t="str">
        <f t="shared" si="223"/>
        <v/>
      </c>
      <c r="BP361" s="360" t="str">
        <f t="shared" si="224"/>
        <v/>
      </c>
      <c r="BQ361" s="39"/>
      <c r="BR361" s="360" t="str">
        <f t="shared" si="225"/>
        <v/>
      </c>
      <c r="BS361" s="360" t="str">
        <f t="shared" si="226"/>
        <v/>
      </c>
      <c r="BT361" s="39"/>
      <c r="BU361" s="360" t="str">
        <f t="shared" si="227"/>
        <v/>
      </c>
      <c r="BV361" s="360" t="str">
        <f t="shared" si="228"/>
        <v/>
      </c>
      <c r="BW361" s="39"/>
      <c r="BX361" s="57"/>
    </row>
    <row r="362" spans="1:76" s="2" customFormat="1" ht="15">
      <c r="A362" s="159">
        <v>18</v>
      </c>
      <c r="B362" s="301" t="str">
        <f t="shared" si="209"/>
        <v>USA: IRENA 2014, USA</v>
      </c>
      <c r="C362" s="668" t="s">
        <v>875</v>
      </c>
      <c r="D362" s="668" t="s">
        <v>333</v>
      </c>
      <c r="E362" s="668" t="s">
        <v>34</v>
      </c>
      <c r="F362" s="668"/>
      <c r="G362" s="161" t="s">
        <v>420</v>
      </c>
      <c r="H362" s="668">
        <v>2016</v>
      </c>
      <c r="I362" s="163"/>
      <c r="J362" s="684"/>
      <c r="K362" s="669" t="s">
        <v>328</v>
      </c>
      <c r="L362" s="769">
        <f t="shared" si="233"/>
        <v>0</v>
      </c>
      <c r="M362" s="662" t="s">
        <v>277</v>
      </c>
      <c r="N362" s="666"/>
      <c r="O362" s="665"/>
      <c r="P362" s="165"/>
      <c r="Q362" s="365" t="s">
        <v>35</v>
      </c>
      <c r="R362" s="259" t="str">
        <f t="shared" si="229"/>
        <v/>
      </c>
      <c r="S362" s="260" t="str">
        <f>IF(R362="","",IF(R423="Y",T362,IF(R362&gt;=R415-$AA$36*R419,IF(R362&lt;=R415+$AA$36*R419,R362,""),"")))</f>
        <v/>
      </c>
      <c r="T362" s="259" t="str">
        <f t="shared" si="230"/>
        <v/>
      </c>
      <c r="U362" s="166" t="str">
        <f t="shared" si="210"/>
        <v>TWh/TW/year</v>
      </c>
      <c r="V362" s="39"/>
      <c r="W362" s="39"/>
      <c r="Y362" s="99"/>
      <c r="AO362" s="57"/>
      <c r="AP362" s="39"/>
      <c r="AQ362" s="39"/>
      <c r="AR362" s="171"/>
      <c r="AS362" s="39"/>
      <c r="AT362" s="360" t="str">
        <f t="shared" si="231"/>
        <v/>
      </c>
      <c r="AU362" s="360" t="str">
        <f t="shared" si="232"/>
        <v/>
      </c>
      <c r="AV362" s="39"/>
      <c r="AW362" s="360" t="str">
        <f t="shared" si="211"/>
        <v/>
      </c>
      <c r="AX362" s="360" t="str">
        <f t="shared" si="212"/>
        <v/>
      </c>
      <c r="AY362" s="39"/>
      <c r="AZ362" s="360" t="str">
        <f t="shared" si="213"/>
        <v/>
      </c>
      <c r="BA362" s="360" t="str">
        <f t="shared" si="214"/>
        <v/>
      </c>
      <c r="BB362" s="39"/>
      <c r="BC362" s="360" t="str">
        <f t="shared" si="215"/>
        <v/>
      </c>
      <c r="BD362" s="360" t="str">
        <f t="shared" si="216"/>
        <v/>
      </c>
      <c r="BE362" s="39"/>
      <c r="BF362" s="360" t="str">
        <f t="shared" si="217"/>
        <v/>
      </c>
      <c r="BG362" s="360" t="str">
        <f t="shared" si="218"/>
        <v/>
      </c>
      <c r="BH362" s="39"/>
      <c r="BI362" s="360" t="str">
        <f t="shared" si="219"/>
        <v/>
      </c>
      <c r="BJ362" s="360" t="str">
        <f t="shared" si="220"/>
        <v/>
      </c>
      <c r="BK362" s="39"/>
      <c r="BL362" s="360" t="str">
        <f t="shared" si="221"/>
        <v/>
      </c>
      <c r="BM362" s="360" t="str">
        <f t="shared" si="222"/>
        <v/>
      </c>
      <c r="BN362" s="39"/>
      <c r="BO362" s="360" t="str">
        <f t="shared" si="223"/>
        <v/>
      </c>
      <c r="BP362" s="360" t="str">
        <f t="shared" si="224"/>
        <v/>
      </c>
      <c r="BQ362" s="39"/>
      <c r="BR362" s="360" t="str">
        <f t="shared" si="225"/>
        <v/>
      </c>
      <c r="BS362" s="360" t="str">
        <f t="shared" si="226"/>
        <v/>
      </c>
      <c r="BT362" s="39"/>
      <c r="BU362" s="360" t="str">
        <f t="shared" si="227"/>
        <v/>
      </c>
      <c r="BV362" s="360" t="str">
        <f t="shared" si="228"/>
        <v/>
      </c>
      <c r="BW362" s="39"/>
      <c r="BX362" s="57"/>
    </row>
    <row r="363" spans="1:76" s="2" customFormat="1" ht="15">
      <c r="A363" s="159">
        <v>19</v>
      </c>
      <c r="B363" s="301"/>
      <c r="C363" s="668" t="s">
        <v>876</v>
      </c>
      <c r="D363" s="668" t="s">
        <v>380</v>
      </c>
      <c r="E363" s="668" t="s">
        <v>34</v>
      </c>
      <c r="F363" s="668"/>
      <c r="G363" s="161" t="s">
        <v>420</v>
      </c>
      <c r="H363" s="668">
        <v>2016</v>
      </c>
      <c r="I363" s="163"/>
      <c r="J363" s="684"/>
      <c r="K363" s="669" t="s">
        <v>328</v>
      </c>
      <c r="L363" s="769">
        <f t="shared" si="233"/>
        <v>0</v>
      </c>
      <c r="M363" s="662" t="s">
        <v>277</v>
      </c>
      <c r="N363" s="666"/>
      <c r="O363" s="665"/>
      <c r="P363" s="165"/>
      <c r="Q363" s="365" t="s">
        <v>35</v>
      </c>
      <c r="R363" s="259" t="str">
        <f>IF(Q363="Y","",IF(AND(L363="",J363=""),"",IF(L363="",J363,L363)))</f>
        <v/>
      </c>
      <c r="S363" s="260" t="str">
        <f>IF(R363="","",IF(R423="Y",T363,IF(R363&gt;=R415-$AA$36*R419,IF(R363&lt;=R415+$AA$36*R419,R363,""),"")))</f>
        <v/>
      </c>
      <c r="T363" s="259" t="str">
        <f>IF(Q363="Y","",IF(AND(L363="",J363=""),"",IF(L363="",J363*N363,L363*N363)))</f>
        <v/>
      </c>
      <c r="U363" s="166" t="str">
        <f>IF(AND(M363="",K363=""),"",IF(M363="",K363,M363))</f>
        <v>TWh/TW/year</v>
      </c>
      <c r="V363" s="39"/>
      <c r="W363" s="39"/>
      <c r="Y363" s="99"/>
      <c r="AO363" s="57"/>
      <c r="AP363" s="39"/>
      <c r="AQ363" s="39"/>
      <c r="AR363" s="171"/>
      <c r="AS363" s="39"/>
      <c r="AT363" s="360"/>
      <c r="AU363" s="360"/>
      <c r="AV363" s="39"/>
      <c r="AW363" s="360"/>
      <c r="AX363" s="360"/>
      <c r="AY363" s="39"/>
      <c r="AZ363" s="360"/>
      <c r="BA363" s="360"/>
      <c r="BB363" s="39"/>
      <c r="BC363" s="360"/>
      <c r="BD363" s="360"/>
      <c r="BE363" s="39"/>
      <c r="BF363" s="360"/>
      <c r="BG363" s="360"/>
      <c r="BH363" s="39"/>
      <c r="BI363" s="360"/>
      <c r="BJ363" s="360"/>
      <c r="BK363" s="39"/>
      <c r="BL363" s="360"/>
      <c r="BM363" s="360"/>
      <c r="BN363" s="39"/>
      <c r="BO363" s="360"/>
      <c r="BP363" s="360"/>
      <c r="BQ363" s="39"/>
      <c r="BR363" s="360"/>
      <c r="BS363" s="360"/>
      <c r="BT363" s="39"/>
      <c r="BU363" s="360"/>
      <c r="BV363" s="360"/>
      <c r="BW363" s="39"/>
      <c r="BX363" s="57"/>
    </row>
    <row r="364" spans="1:76" s="2" customFormat="1" ht="15">
      <c r="A364" s="159">
        <v>20</v>
      </c>
      <c r="B364" s="301"/>
      <c r="C364" s="668" t="s">
        <v>853</v>
      </c>
      <c r="D364" s="668" t="s">
        <v>241</v>
      </c>
      <c r="E364" s="668" t="s">
        <v>34</v>
      </c>
      <c r="F364" s="668"/>
      <c r="G364" s="161" t="s">
        <v>421</v>
      </c>
      <c r="H364" s="668">
        <v>2016</v>
      </c>
      <c r="I364" s="163"/>
      <c r="J364" s="684"/>
      <c r="K364" s="669" t="s">
        <v>328</v>
      </c>
      <c r="L364" s="769">
        <f t="shared" si="233"/>
        <v>0</v>
      </c>
      <c r="M364" s="662" t="s">
        <v>277</v>
      </c>
      <c r="N364" s="666"/>
      <c r="O364" s="665"/>
      <c r="P364" s="165"/>
      <c r="Q364" s="365" t="s">
        <v>35</v>
      </c>
      <c r="R364" s="259" t="str">
        <f>IF(Q364="Y","",IF(AND(L364="",J364=""),"",IF(L364="",J364,L364)))</f>
        <v/>
      </c>
      <c r="S364" s="260" t="str">
        <f>IF(R364="","",IF(R423="Y",T364,IF(R364&gt;=R415-$AA$36*R419,IF(R364&lt;=R415+$AA$36*R419,R364,""),"")))</f>
        <v/>
      </c>
      <c r="T364" s="259" t="str">
        <f>IF(Q364="Y","",IF(AND(L364="",J364=""),"",IF(L364="",J364*N364,L364*N364)))</f>
        <v/>
      </c>
      <c r="U364" s="166" t="str">
        <f>IF(AND(M364="",K364=""),"",IF(M364="",K364,M364))</f>
        <v>TWh/TW/year</v>
      </c>
      <c r="V364" s="39"/>
      <c r="W364" s="39"/>
      <c r="Y364" s="99"/>
      <c r="AO364" s="57"/>
      <c r="AP364" s="39"/>
      <c r="AQ364" s="39"/>
      <c r="AR364" s="171"/>
      <c r="AS364" s="39"/>
      <c r="AT364" s="360"/>
      <c r="AU364" s="360"/>
      <c r="AV364" s="39"/>
      <c r="AW364" s="360"/>
      <c r="AX364" s="360"/>
      <c r="AY364" s="39"/>
      <c r="AZ364" s="360"/>
      <c r="BA364" s="360"/>
      <c r="BB364" s="39"/>
      <c r="BC364" s="360"/>
      <c r="BD364" s="360"/>
      <c r="BE364" s="39"/>
      <c r="BF364" s="360"/>
      <c r="BG364" s="360"/>
      <c r="BH364" s="39"/>
      <c r="BI364" s="360"/>
      <c r="BJ364" s="360"/>
      <c r="BK364" s="39"/>
      <c r="BL364" s="360"/>
      <c r="BM364" s="360"/>
      <c r="BN364" s="39"/>
      <c r="BO364" s="360"/>
      <c r="BP364" s="360"/>
      <c r="BQ364" s="39"/>
      <c r="BR364" s="360"/>
      <c r="BS364" s="360"/>
      <c r="BT364" s="39"/>
      <c r="BU364" s="360"/>
      <c r="BV364" s="360"/>
      <c r="BW364" s="39"/>
      <c r="BX364" s="57"/>
    </row>
    <row r="365" spans="1:76" s="2" customFormat="1" ht="15">
      <c r="A365" s="159">
        <v>21</v>
      </c>
      <c r="B365" s="301"/>
      <c r="C365" s="668" t="s">
        <v>854</v>
      </c>
      <c r="D365" s="668" t="s">
        <v>241</v>
      </c>
      <c r="E365" s="668" t="s">
        <v>34</v>
      </c>
      <c r="F365" s="668"/>
      <c r="G365" s="161" t="s">
        <v>421</v>
      </c>
      <c r="H365" s="668">
        <v>2016</v>
      </c>
      <c r="I365" s="163"/>
      <c r="J365" s="684"/>
      <c r="K365" s="669" t="s">
        <v>328</v>
      </c>
      <c r="L365" s="769">
        <f t="shared" si="233"/>
        <v>0</v>
      </c>
      <c r="M365" s="662" t="s">
        <v>277</v>
      </c>
      <c r="N365" s="666"/>
      <c r="O365" s="665"/>
      <c r="P365" s="165"/>
      <c r="Q365" s="365" t="s">
        <v>35</v>
      </c>
      <c r="R365" s="259" t="str">
        <f>IF(Q365="Y","",IF(AND(L365="",J365=""),"",IF(L365="",J365,L365)))</f>
        <v/>
      </c>
      <c r="S365" s="260" t="str">
        <f>IF(R365="","",IF(R423="Y",T365,IF(R365&gt;=R415-$AA$36*R419,IF(R365&lt;=R415+$AA$36*R419,R365,""),"")))</f>
        <v/>
      </c>
      <c r="T365" s="259" t="str">
        <f>IF(Q365="Y","",IF(AND(L365="",J365=""),"",IF(L365="",J365*N365,L365*N365)))</f>
        <v/>
      </c>
      <c r="U365" s="166" t="str">
        <f>IF(AND(M365="",K365=""),"",IF(M365="",K365,M365))</f>
        <v>TWh/TW/year</v>
      </c>
      <c r="V365" s="39"/>
      <c r="W365" s="39"/>
      <c r="Y365" s="99"/>
      <c r="AO365" s="57"/>
      <c r="AP365" s="39"/>
      <c r="AQ365" s="39"/>
      <c r="AR365" s="171"/>
      <c r="AS365" s="39"/>
      <c r="AT365" s="360"/>
      <c r="AU365" s="360"/>
      <c r="AV365" s="39"/>
      <c r="AW365" s="360"/>
      <c r="AX365" s="360"/>
      <c r="AY365" s="39"/>
      <c r="AZ365" s="360"/>
      <c r="BA365" s="360"/>
      <c r="BB365" s="39"/>
      <c r="BC365" s="360"/>
      <c r="BD365" s="360"/>
      <c r="BE365" s="39"/>
      <c r="BF365" s="360"/>
      <c r="BG365" s="360"/>
      <c r="BH365" s="39"/>
      <c r="BI365" s="360"/>
      <c r="BJ365" s="360"/>
      <c r="BK365" s="39"/>
      <c r="BL365" s="360"/>
      <c r="BM365" s="360"/>
      <c r="BN365" s="39"/>
      <c r="BO365" s="360"/>
      <c r="BP365" s="360"/>
      <c r="BQ365" s="39"/>
      <c r="BR365" s="360"/>
      <c r="BS365" s="360"/>
      <c r="BT365" s="39"/>
      <c r="BU365" s="360"/>
      <c r="BV365" s="360"/>
      <c r="BW365" s="39"/>
      <c r="BX365" s="57"/>
    </row>
    <row r="366" spans="1:76" s="2" customFormat="1" ht="15">
      <c r="A366" s="159">
        <v>22</v>
      </c>
      <c r="B366" s="301"/>
      <c r="C366" s="668" t="s">
        <v>855</v>
      </c>
      <c r="D366" s="668" t="s">
        <v>241</v>
      </c>
      <c r="E366" s="668" t="s">
        <v>34</v>
      </c>
      <c r="F366" s="668"/>
      <c r="G366" s="161" t="s">
        <v>421</v>
      </c>
      <c r="H366" s="668">
        <v>2016</v>
      </c>
      <c r="I366" s="163"/>
      <c r="J366" s="684"/>
      <c r="K366" s="669" t="s">
        <v>328</v>
      </c>
      <c r="L366" s="769">
        <f t="shared" si="233"/>
        <v>0</v>
      </c>
      <c r="M366" s="662" t="s">
        <v>277</v>
      </c>
      <c r="N366" s="666"/>
      <c r="O366" s="665"/>
      <c r="P366" s="165"/>
      <c r="Q366" s="365" t="s">
        <v>35</v>
      </c>
      <c r="R366" s="259" t="str">
        <f>IF(Q366="Y","",IF(AND(L366="",J366=""),"",IF(L366="",J366,L366)))</f>
        <v/>
      </c>
      <c r="S366" s="260" t="str">
        <f>IF(R366="","",IF(R423="Y",T366,IF(R366&gt;=R415-$AA$36*R419,IF(R366&lt;=R415+$AA$36*R419,R366,""),"")))</f>
        <v/>
      </c>
      <c r="T366" s="259" t="str">
        <f>IF(Q366="Y","",IF(AND(L366="",J366=""),"",IF(L366="",J366*N366,L366*N366)))</f>
        <v/>
      </c>
      <c r="U366" s="166" t="str">
        <f>IF(AND(M366="",K366=""),"",IF(M366="",K366,M366))</f>
        <v>TWh/TW/year</v>
      </c>
      <c r="V366" s="39"/>
      <c r="W366" s="39"/>
      <c r="Y366" s="99"/>
      <c r="AO366" s="57"/>
      <c r="AP366" s="39"/>
      <c r="AQ366" s="39"/>
      <c r="AR366" s="171"/>
      <c r="AS366" s="39"/>
      <c r="AT366" s="360"/>
      <c r="AU366" s="360"/>
      <c r="AV366" s="39"/>
      <c r="AW366" s="360"/>
      <c r="AX366" s="360"/>
      <c r="AY366" s="39"/>
      <c r="AZ366" s="360"/>
      <c r="BA366" s="360"/>
      <c r="BB366" s="39"/>
      <c r="BC366" s="360"/>
      <c r="BD366" s="360"/>
      <c r="BE366" s="39"/>
      <c r="BF366" s="360"/>
      <c r="BG366" s="360"/>
      <c r="BH366" s="39"/>
      <c r="BI366" s="360"/>
      <c r="BJ366" s="360"/>
      <c r="BK366" s="39"/>
      <c r="BL366" s="360"/>
      <c r="BM366" s="360"/>
      <c r="BN366" s="39"/>
      <c r="BO366" s="360"/>
      <c r="BP366" s="360"/>
      <c r="BQ366" s="39"/>
      <c r="BR366" s="360"/>
      <c r="BS366" s="360"/>
      <c r="BT366" s="39"/>
      <c r="BU366" s="360"/>
      <c r="BV366" s="360"/>
      <c r="BW366" s="39"/>
      <c r="BX366" s="57"/>
    </row>
    <row r="367" spans="1:76" s="2" customFormat="1" ht="15">
      <c r="A367" s="159">
        <v>23</v>
      </c>
      <c r="B367" s="301"/>
      <c r="C367" s="668" t="s">
        <v>856</v>
      </c>
      <c r="D367" s="668" t="s">
        <v>241</v>
      </c>
      <c r="E367" s="668" t="s">
        <v>34</v>
      </c>
      <c r="F367" s="668"/>
      <c r="G367" s="161" t="s">
        <v>421</v>
      </c>
      <c r="H367" s="692" t="s">
        <v>381</v>
      </c>
      <c r="I367" s="163"/>
      <c r="J367" s="684"/>
      <c r="K367" s="669" t="s">
        <v>328</v>
      </c>
      <c r="L367" s="769">
        <f t="shared" si="233"/>
        <v>0</v>
      </c>
      <c r="M367" s="662" t="s">
        <v>277</v>
      </c>
      <c r="N367" s="666"/>
      <c r="O367" s="665"/>
      <c r="P367" s="165"/>
      <c r="Q367" s="365" t="s">
        <v>35</v>
      </c>
      <c r="R367" s="259" t="str">
        <f t="shared" ref="R367:R414" si="234">IF(Q367="Y","",IF(AND(L367="",J367=""),"",IF(L367="",J367,L367)))</f>
        <v/>
      </c>
      <c r="S367" s="260" t="str">
        <f>IF(R367="","",IF(R423="Y",T367,IF(R367&gt;=R415-$AA$36*R419,IF(R367&lt;=R415+$AA$36*R419,R367,""),"")))</f>
        <v/>
      </c>
      <c r="T367" s="259" t="str">
        <f>IF(Q367="Y","",IF(AND(L367="",J367=""),"",IF(L367="",J367*N367,L367*N367)))</f>
        <v/>
      </c>
      <c r="U367" s="166" t="str">
        <f>IF(AND(M367="",K367=""),"",IF(M367="",K367,M367))</f>
        <v>TWh/TW/year</v>
      </c>
      <c r="V367" s="39"/>
      <c r="W367" s="39"/>
      <c r="Y367" s="99"/>
      <c r="AO367" s="57"/>
      <c r="AP367" s="39"/>
      <c r="AQ367" s="39"/>
      <c r="AR367" s="171"/>
      <c r="AS367" s="39"/>
      <c r="AT367" s="360"/>
      <c r="AU367" s="360"/>
      <c r="AV367" s="39"/>
      <c r="AW367" s="360"/>
      <c r="AX367" s="360"/>
      <c r="AY367" s="39"/>
      <c r="AZ367" s="360"/>
      <c r="BA367" s="360"/>
      <c r="BB367" s="39"/>
      <c r="BC367" s="360"/>
      <c r="BD367" s="360"/>
      <c r="BE367" s="39"/>
      <c r="BF367" s="360"/>
      <c r="BG367" s="360"/>
      <c r="BH367" s="39"/>
      <c r="BI367" s="360"/>
      <c r="BJ367" s="360"/>
      <c r="BK367" s="39"/>
      <c r="BL367" s="360"/>
      <c r="BM367" s="360"/>
      <c r="BN367" s="39"/>
      <c r="BO367" s="360"/>
      <c r="BP367" s="360"/>
      <c r="BQ367" s="39"/>
      <c r="BR367" s="360"/>
      <c r="BS367" s="360"/>
      <c r="BT367" s="39"/>
      <c r="BU367" s="360"/>
      <c r="BV367" s="360"/>
      <c r="BW367" s="39"/>
      <c r="BX367" s="57"/>
    </row>
    <row r="368" spans="1:76" s="2" customFormat="1" ht="15">
      <c r="A368" s="159">
        <v>24</v>
      </c>
      <c r="B368" s="301"/>
      <c r="C368" s="668" t="s">
        <v>877</v>
      </c>
      <c r="D368" s="668" t="s">
        <v>334</v>
      </c>
      <c r="E368" s="668" t="s">
        <v>34</v>
      </c>
      <c r="F368" s="668"/>
      <c r="G368" s="161" t="s">
        <v>420</v>
      </c>
      <c r="H368" s="668">
        <v>2014</v>
      </c>
      <c r="I368" s="163"/>
      <c r="J368" s="684"/>
      <c r="K368" s="669" t="s">
        <v>328</v>
      </c>
      <c r="L368" s="769">
        <f t="shared" ref="L368:L375" si="235">J368*$AA$39</f>
        <v>0</v>
      </c>
      <c r="M368" s="662" t="s">
        <v>277</v>
      </c>
      <c r="N368" s="666"/>
      <c r="O368" s="665"/>
      <c r="P368" s="165"/>
      <c r="Q368" s="365" t="s">
        <v>35</v>
      </c>
      <c r="R368" s="259" t="str">
        <f t="shared" si="234"/>
        <v/>
      </c>
      <c r="S368" s="260" t="str">
        <f>IF(R368="","",IF(R423="Y",T368,IF(R368&gt;=R415-$AA$36*R419,IF(R368&lt;=R415+$AA$36*R419,R368,""),"")))</f>
        <v/>
      </c>
      <c r="T368" s="259" t="str">
        <f t="shared" ref="T368:T414" si="236">IF(Q368="Y","",IF(AND(L368="",J368=""),"",IF(L368="",J368*N368,L368*N368)))</f>
        <v/>
      </c>
      <c r="U368" s="166" t="str">
        <f t="shared" ref="U368:U414" si="237">IF(AND(M368="",K368=""),"",IF(M368="",K368,M368))</f>
        <v>TWh/TW/year</v>
      </c>
      <c r="V368" s="39"/>
      <c r="W368" s="39"/>
      <c r="Y368" s="99"/>
      <c r="AO368" s="57"/>
      <c r="AP368" s="39"/>
      <c r="AQ368" s="39"/>
      <c r="AR368" s="171"/>
      <c r="AS368" s="39"/>
      <c r="AT368" s="360"/>
      <c r="AU368" s="360"/>
      <c r="AV368" s="39"/>
      <c r="AW368" s="360"/>
      <c r="AX368" s="360"/>
      <c r="AY368" s="39"/>
      <c r="AZ368" s="360"/>
      <c r="BA368" s="360"/>
      <c r="BB368" s="39"/>
      <c r="BC368" s="360"/>
      <c r="BD368" s="360"/>
      <c r="BE368" s="39"/>
      <c r="BF368" s="360"/>
      <c r="BG368" s="360"/>
      <c r="BH368" s="39"/>
      <c r="BI368" s="360"/>
      <c r="BJ368" s="360"/>
      <c r="BK368" s="39"/>
      <c r="BL368" s="360"/>
      <c r="BM368" s="360"/>
      <c r="BN368" s="39"/>
      <c r="BO368" s="360"/>
      <c r="BP368" s="360"/>
      <c r="BQ368" s="39"/>
      <c r="BR368" s="360"/>
      <c r="BS368" s="360"/>
      <c r="BT368" s="39"/>
      <c r="BU368" s="360"/>
      <c r="BV368" s="360"/>
      <c r="BW368" s="39"/>
      <c r="BX368" s="57"/>
    </row>
    <row r="369" spans="1:76" s="2" customFormat="1" ht="15">
      <c r="A369" s="159">
        <v>25</v>
      </c>
      <c r="B369" s="301"/>
      <c r="C369" s="668" t="s">
        <v>877</v>
      </c>
      <c r="D369" s="668" t="s">
        <v>334</v>
      </c>
      <c r="E369" s="668" t="s">
        <v>34</v>
      </c>
      <c r="F369" s="668"/>
      <c r="G369" s="161" t="s">
        <v>420</v>
      </c>
      <c r="H369" s="668">
        <v>2015</v>
      </c>
      <c r="I369" s="163"/>
      <c r="J369" s="684"/>
      <c r="K369" s="669" t="s">
        <v>328</v>
      </c>
      <c r="L369" s="769">
        <f t="shared" si="235"/>
        <v>0</v>
      </c>
      <c r="M369" s="662" t="s">
        <v>277</v>
      </c>
      <c r="N369" s="666"/>
      <c r="O369" s="665"/>
      <c r="P369" s="165"/>
      <c r="Q369" s="365" t="s">
        <v>35</v>
      </c>
      <c r="R369" s="259" t="str">
        <f t="shared" si="234"/>
        <v/>
      </c>
      <c r="S369" s="260" t="str">
        <f>IF(R369="","",IF(R423="Y",T369,IF(R369&gt;=R415-$AA$36*R419,IF(R369&lt;=R415+$AA$36*R419,R369,""),"")))</f>
        <v/>
      </c>
      <c r="T369" s="259" t="str">
        <f t="shared" si="236"/>
        <v/>
      </c>
      <c r="U369" s="166" t="str">
        <f t="shared" si="237"/>
        <v>TWh/TW/year</v>
      </c>
      <c r="V369" s="39"/>
      <c r="W369" s="39"/>
      <c r="Y369" s="99"/>
      <c r="AO369" s="57"/>
      <c r="AP369" s="39"/>
      <c r="AQ369" s="39"/>
      <c r="AR369" s="171"/>
      <c r="AS369" s="39"/>
      <c r="AT369" s="360"/>
      <c r="AU369" s="360"/>
      <c r="AV369" s="39"/>
      <c r="AW369" s="360"/>
      <c r="AX369" s="360"/>
      <c r="AY369" s="39"/>
      <c r="AZ369" s="360"/>
      <c r="BA369" s="360"/>
      <c r="BB369" s="39"/>
      <c r="BC369" s="360"/>
      <c r="BD369" s="360"/>
      <c r="BE369" s="39"/>
      <c r="BF369" s="360"/>
      <c r="BG369" s="360"/>
      <c r="BH369" s="39"/>
      <c r="BI369" s="360"/>
      <c r="BJ369" s="360"/>
      <c r="BK369" s="39"/>
      <c r="BL369" s="360"/>
      <c r="BM369" s="360"/>
      <c r="BN369" s="39"/>
      <c r="BO369" s="360"/>
      <c r="BP369" s="360"/>
      <c r="BQ369" s="39"/>
      <c r="BR369" s="360"/>
      <c r="BS369" s="360"/>
      <c r="BT369" s="39"/>
      <c r="BU369" s="360"/>
      <c r="BV369" s="360"/>
      <c r="BW369" s="39"/>
      <c r="BX369" s="57"/>
    </row>
    <row r="370" spans="1:76" s="2" customFormat="1" ht="15">
      <c r="A370" s="159">
        <v>26</v>
      </c>
      <c r="B370" s="301"/>
      <c r="C370" s="718" t="s">
        <v>713</v>
      </c>
      <c r="D370" s="718" t="s">
        <v>581</v>
      </c>
      <c r="E370" s="718" t="s">
        <v>7</v>
      </c>
      <c r="F370" s="718" t="s">
        <v>582</v>
      </c>
      <c r="G370" s="719" t="s">
        <v>419</v>
      </c>
      <c r="H370" s="718">
        <v>2014</v>
      </c>
      <c r="I370" s="720"/>
      <c r="J370" s="786"/>
      <c r="K370" s="726" t="s">
        <v>328</v>
      </c>
      <c r="L370" s="731">
        <f t="shared" si="235"/>
        <v>0</v>
      </c>
      <c r="M370" s="662" t="s">
        <v>277</v>
      </c>
      <c r="N370" s="732"/>
      <c r="O370" s="721" t="s">
        <v>583</v>
      </c>
      <c r="P370" s="165"/>
      <c r="Q370" s="365" t="s">
        <v>35</v>
      </c>
      <c r="R370" s="259" t="str">
        <f t="shared" si="234"/>
        <v/>
      </c>
      <c r="S370" s="260" t="str">
        <f>IF(R370="","",IF(R423="Y",T370,IF(R370&gt;=R415-$AA$36*R419,IF(R370&lt;=R415+$AA$36*R419,R370,""),"")))</f>
        <v/>
      </c>
      <c r="T370" s="259" t="str">
        <f t="shared" si="236"/>
        <v/>
      </c>
      <c r="U370" s="166" t="str">
        <f t="shared" si="237"/>
        <v>TWh/TW/year</v>
      </c>
      <c r="V370" s="39"/>
      <c r="W370" s="39"/>
      <c r="Y370" s="99"/>
      <c r="AO370" s="57"/>
      <c r="AP370" s="39"/>
      <c r="AQ370" s="39"/>
      <c r="AR370" s="171"/>
      <c r="AS370" s="39"/>
      <c r="AT370" s="360"/>
      <c r="AU370" s="360"/>
      <c r="AV370" s="39"/>
      <c r="AW370" s="360"/>
      <c r="AX370" s="360"/>
      <c r="AY370" s="39"/>
      <c r="AZ370" s="360"/>
      <c r="BA370" s="360"/>
      <c r="BB370" s="39"/>
      <c r="BC370" s="360"/>
      <c r="BD370" s="360"/>
      <c r="BE370" s="39"/>
      <c r="BF370" s="360"/>
      <c r="BG370" s="360"/>
      <c r="BH370" s="39"/>
      <c r="BI370" s="360"/>
      <c r="BJ370" s="360"/>
      <c r="BK370" s="39"/>
      <c r="BL370" s="360"/>
      <c r="BM370" s="360"/>
      <c r="BN370" s="39"/>
      <c r="BO370" s="360"/>
      <c r="BP370" s="360"/>
      <c r="BQ370" s="39"/>
      <c r="BR370" s="360"/>
      <c r="BS370" s="360"/>
      <c r="BT370" s="39"/>
      <c r="BU370" s="360"/>
      <c r="BV370" s="360"/>
      <c r="BW370" s="39"/>
      <c r="BX370" s="57"/>
    </row>
    <row r="371" spans="1:76" s="2" customFormat="1" ht="15">
      <c r="A371" s="159">
        <v>27</v>
      </c>
      <c r="B371" s="301"/>
      <c r="C371" s="718" t="s">
        <v>714</v>
      </c>
      <c r="D371" s="718" t="s">
        <v>581</v>
      </c>
      <c r="E371" s="718" t="s">
        <v>7</v>
      </c>
      <c r="F371" s="718" t="s">
        <v>582</v>
      </c>
      <c r="G371" s="719" t="s">
        <v>419</v>
      </c>
      <c r="H371" s="718">
        <v>2014</v>
      </c>
      <c r="I371" s="720"/>
      <c r="J371" s="786"/>
      <c r="K371" s="726" t="s">
        <v>328</v>
      </c>
      <c r="L371" s="731">
        <f t="shared" si="235"/>
        <v>0</v>
      </c>
      <c r="M371" s="662" t="s">
        <v>277</v>
      </c>
      <c r="N371" s="732"/>
      <c r="O371" s="721" t="s">
        <v>584</v>
      </c>
      <c r="P371" s="165"/>
      <c r="Q371" s="365" t="s">
        <v>35</v>
      </c>
      <c r="R371" s="259" t="str">
        <f t="shared" si="234"/>
        <v/>
      </c>
      <c r="S371" s="260" t="str">
        <f>IF(R371="","",IF(R423="Y",T371,IF(R371&gt;=R415-$AA$36*R419,IF(R371&lt;=R415+$AA$36*R419,R371,""),"")))</f>
        <v/>
      </c>
      <c r="T371" s="259" t="str">
        <f t="shared" si="236"/>
        <v/>
      </c>
      <c r="U371" s="166" t="str">
        <f t="shared" si="237"/>
        <v>TWh/TW/year</v>
      </c>
      <c r="V371" s="39"/>
      <c r="W371" s="39"/>
      <c r="Y371" s="99"/>
      <c r="AO371" s="57"/>
      <c r="AP371" s="39"/>
      <c r="AQ371" s="39"/>
      <c r="AR371" s="171"/>
      <c r="AS371" s="39"/>
      <c r="AT371" s="360"/>
      <c r="AU371" s="360"/>
      <c r="AV371" s="39"/>
      <c r="AW371" s="360"/>
      <c r="AX371" s="360"/>
      <c r="AY371" s="39"/>
      <c r="AZ371" s="360"/>
      <c r="BA371" s="360"/>
      <c r="BB371" s="39"/>
      <c r="BC371" s="360"/>
      <c r="BD371" s="360"/>
      <c r="BE371" s="39"/>
      <c r="BF371" s="360"/>
      <c r="BG371" s="360"/>
      <c r="BH371" s="39"/>
      <c r="BI371" s="360"/>
      <c r="BJ371" s="360"/>
      <c r="BK371" s="39"/>
      <c r="BL371" s="360"/>
      <c r="BM371" s="360"/>
      <c r="BN371" s="39"/>
      <c r="BO371" s="360"/>
      <c r="BP371" s="360"/>
      <c r="BQ371" s="39"/>
      <c r="BR371" s="360"/>
      <c r="BS371" s="360"/>
      <c r="BT371" s="39"/>
      <c r="BU371" s="360"/>
      <c r="BV371" s="360"/>
      <c r="BW371" s="39"/>
      <c r="BX371" s="57"/>
    </row>
    <row r="372" spans="1:76" s="2" customFormat="1" ht="15">
      <c r="A372" s="159">
        <v>28</v>
      </c>
      <c r="B372" s="301"/>
      <c r="C372" s="723" t="s">
        <v>715</v>
      </c>
      <c r="D372" s="723" t="s">
        <v>462</v>
      </c>
      <c r="E372" s="723" t="s">
        <v>34</v>
      </c>
      <c r="F372" s="723"/>
      <c r="G372" s="719" t="s">
        <v>420</v>
      </c>
      <c r="H372" s="723">
        <v>2016</v>
      </c>
      <c r="I372" s="720"/>
      <c r="J372" s="684"/>
      <c r="K372" s="726" t="s">
        <v>328</v>
      </c>
      <c r="L372" s="731">
        <f t="shared" si="235"/>
        <v>0</v>
      </c>
      <c r="M372" s="662" t="s">
        <v>277</v>
      </c>
      <c r="N372" s="732"/>
      <c r="O372" s="721" t="s">
        <v>585</v>
      </c>
      <c r="P372" s="165"/>
      <c r="Q372" s="365" t="s">
        <v>36</v>
      </c>
      <c r="R372" s="259">
        <f t="shared" si="234"/>
        <v>0</v>
      </c>
      <c r="S372" s="260">
        <f>IF(R372="","",IF(R423="Y",T372,IF(R372&gt;=R415-$AA$36*R419,IF(R372&lt;=R415+$AA$36*R419,R372,""),"")))</f>
        <v>0</v>
      </c>
      <c r="T372" s="259">
        <f t="shared" si="236"/>
        <v>0</v>
      </c>
      <c r="U372" s="166" t="str">
        <f t="shared" si="237"/>
        <v>TWh/TW/year</v>
      </c>
      <c r="V372" s="39"/>
      <c r="W372" s="39"/>
      <c r="Y372" s="99"/>
      <c r="AO372" s="57"/>
      <c r="AP372" s="39"/>
      <c r="AQ372" s="39"/>
      <c r="AR372" s="171"/>
      <c r="AS372" s="39"/>
      <c r="AT372" s="360"/>
      <c r="AU372" s="360"/>
      <c r="AV372" s="39"/>
      <c r="AW372" s="360"/>
      <c r="AX372" s="360"/>
      <c r="AY372" s="39"/>
      <c r="AZ372" s="360"/>
      <c r="BA372" s="360"/>
      <c r="BB372" s="39"/>
      <c r="BC372" s="360"/>
      <c r="BD372" s="360"/>
      <c r="BE372" s="39"/>
      <c r="BF372" s="360"/>
      <c r="BG372" s="360"/>
      <c r="BH372" s="39"/>
      <c r="BI372" s="360"/>
      <c r="BJ372" s="360"/>
      <c r="BK372" s="39"/>
      <c r="BL372" s="360"/>
      <c r="BM372" s="360"/>
      <c r="BN372" s="39"/>
      <c r="BO372" s="360"/>
      <c r="BP372" s="360"/>
      <c r="BQ372" s="39"/>
      <c r="BR372" s="360"/>
      <c r="BS372" s="360"/>
      <c r="BT372" s="39"/>
      <c r="BU372" s="360"/>
      <c r="BV372" s="360"/>
      <c r="BW372" s="39"/>
      <c r="BX372" s="57"/>
    </row>
    <row r="373" spans="1:76" s="2" customFormat="1" ht="15">
      <c r="A373" s="159">
        <v>29</v>
      </c>
      <c r="B373" s="301"/>
      <c r="C373" s="718" t="s">
        <v>716</v>
      </c>
      <c r="D373" s="718" t="s">
        <v>478</v>
      </c>
      <c r="E373" s="718" t="s">
        <v>34</v>
      </c>
      <c r="F373" s="718"/>
      <c r="G373" s="719" t="s">
        <v>420</v>
      </c>
      <c r="H373" s="718">
        <v>2016</v>
      </c>
      <c r="I373" s="746"/>
      <c r="J373" s="684"/>
      <c r="K373" s="726" t="s">
        <v>328</v>
      </c>
      <c r="L373" s="731">
        <f t="shared" si="235"/>
        <v>0</v>
      </c>
      <c r="M373" s="662" t="s">
        <v>277</v>
      </c>
      <c r="N373" s="720"/>
      <c r="O373" s="730" t="s">
        <v>586</v>
      </c>
      <c r="P373" s="165"/>
      <c r="Q373" s="365" t="s">
        <v>36</v>
      </c>
      <c r="R373" s="259">
        <f t="shared" si="234"/>
        <v>0</v>
      </c>
      <c r="S373" s="260">
        <f>IF(R373="","",IF(R423="Y",T373,IF(R373&gt;=R415-$AA$36*R419,IF(R373&lt;=R415+$AA$36*R419,R373,""),"")))</f>
        <v>0</v>
      </c>
      <c r="T373" s="259">
        <f t="shared" si="236"/>
        <v>0</v>
      </c>
      <c r="U373" s="166" t="str">
        <f t="shared" si="237"/>
        <v>TWh/TW/year</v>
      </c>
      <c r="V373" s="39"/>
      <c r="W373" s="39"/>
      <c r="Y373" s="99"/>
      <c r="AO373" s="57"/>
      <c r="AP373" s="39"/>
      <c r="AQ373" s="39"/>
      <c r="AR373" s="171"/>
      <c r="AS373" s="39"/>
      <c r="AT373" s="360"/>
      <c r="AU373" s="360"/>
      <c r="AV373" s="39"/>
      <c r="AW373" s="360"/>
      <c r="AX373" s="360"/>
      <c r="AY373" s="39"/>
      <c r="AZ373" s="360"/>
      <c r="BA373" s="360"/>
      <c r="BB373" s="39"/>
      <c r="BC373" s="360"/>
      <c r="BD373" s="360"/>
      <c r="BE373" s="39"/>
      <c r="BF373" s="360"/>
      <c r="BG373" s="360"/>
      <c r="BH373" s="39"/>
      <c r="BI373" s="360"/>
      <c r="BJ373" s="360"/>
      <c r="BK373" s="39"/>
      <c r="BL373" s="360"/>
      <c r="BM373" s="360"/>
      <c r="BN373" s="39"/>
      <c r="BO373" s="360"/>
      <c r="BP373" s="360"/>
      <c r="BQ373" s="39"/>
      <c r="BR373" s="360"/>
      <c r="BS373" s="360"/>
      <c r="BT373" s="39"/>
      <c r="BU373" s="360"/>
      <c r="BV373" s="360"/>
      <c r="BW373" s="39"/>
      <c r="BX373" s="57"/>
    </row>
    <row r="374" spans="1:76" s="2" customFormat="1" ht="15">
      <c r="A374" s="159">
        <v>30</v>
      </c>
      <c r="B374" s="301"/>
      <c r="C374" s="718" t="s">
        <v>717</v>
      </c>
      <c r="D374" s="718" t="s">
        <v>478</v>
      </c>
      <c r="E374" s="718" t="s">
        <v>34</v>
      </c>
      <c r="F374" s="718"/>
      <c r="G374" s="719" t="s">
        <v>420</v>
      </c>
      <c r="H374" s="718">
        <v>2016</v>
      </c>
      <c r="I374" s="746"/>
      <c r="J374" s="684"/>
      <c r="K374" s="726" t="s">
        <v>328</v>
      </c>
      <c r="L374" s="731">
        <f t="shared" si="235"/>
        <v>0</v>
      </c>
      <c r="M374" s="662" t="s">
        <v>277</v>
      </c>
      <c r="N374" s="720"/>
      <c r="O374" s="730" t="s">
        <v>587</v>
      </c>
      <c r="P374" s="165"/>
      <c r="Q374" s="365" t="s">
        <v>36</v>
      </c>
      <c r="R374" s="259">
        <f t="shared" si="234"/>
        <v>0</v>
      </c>
      <c r="S374" s="260">
        <f>IF(R374="","",IF(R423="Y",T374,IF(R374&gt;=R415-$AA$36*R419,IF(R374&lt;=R415+$AA$36*R419,R374,""),"")))</f>
        <v>0</v>
      </c>
      <c r="T374" s="259">
        <f t="shared" si="236"/>
        <v>0</v>
      </c>
      <c r="U374" s="166" t="str">
        <f t="shared" si="237"/>
        <v>TWh/TW/year</v>
      </c>
      <c r="V374" s="39"/>
      <c r="W374" s="39"/>
      <c r="Y374" s="99"/>
      <c r="AO374" s="57"/>
      <c r="AP374" s="39"/>
      <c r="AQ374" s="39"/>
      <c r="AR374" s="171"/>
      <c r="AS374" s="39"/>
      <c r="AT374" s="360"/>
      <c r="AU374" s="360"/>
      <c r="AV374" s="39"/>
      <c r="AW374" s="360"/>
      <c r="AX374" s="360"/>
      <c r="AY374" s="39"/>
      <c r="AZ374" s="360"/>
      <c r="BA374" s="360"/>
      <c r="BB374" s="39"/>
      <c r="BC374" s="360"/>
      <c r="BD374" s="360"/>
      <c r="BE374" s="39"/>
      <c r="BF374" s="360"/>
      <c r="BG374" s="360"/>
      <c r="BH374" s="39"/>
      <c r="BI374" s="360"/>
      <c r="BJ374" s="360"/>
      <c r="BK374" s="39"/>
      <c r="BL374" s="360"/>
      <c r="BM374" s="360"/>
      <c r="BN374" s="39"/>
      <c r="BO374" s="360"/>
      <c r="BP374" s="360"/>
      <c r="BQ374" s="39"/>
      <c r="BR374" s="360"/>
      <c r="BS374" s="360"/>
      <c r="BT374" s="39"/>
      <c r="BU374" s="360"/>
      <c r="BV374" s="360"/>
      <c r="BW374" s="39"/>
      <c r="BX374" s="57"/>
    </row>
    <row r="375" spans="1:76" s="2" customFormat="1" ht="15">
      <c r="A375" s="159">
        <v>31</v>
      </c>
      <c r="B375" s="301"/>
      <c r="C375" s="718" t="s">
        <v>718</v>
      </c>
      <c r="D375" s="718" t="s">
        <v>478</v>
      </c>
      <c r="E375" s="718" t="s">
        <v>34</v>
      </c>
      <c r="F375" s="718"/>
      <c r="G375" s="719" t="s">
        <v>420</v>
      </c>
      <c r="H375" s="718">
        <v>2016</v>
      </c>
      <c r="I375" s="746"/>
      <c r="J375" s="684"/>
      <c r="K375" s="726" t="s">
        <v>328</v>
      </c>
      <c r="L375" s="731">
        <f t="shared" si="235"/>
        <v>0</v>
      </c>
      <c r="M375" s="662" t="s">
        <v>277</v>
      </c>
      <c r="N375" s="720"/>
      <c r="O375" s="730" t="s">
        <v>588</v>
      </c>
      <c r="P375" s="165"/>
      <c r="Q375" s="365" t="s">
        <v>36</v>
      </c>
      <c r="R375" s="259">
        <f t="shared" si="234"/>
        <v>0</v>
      </c>
      <c r="S375" s="260">
        <f>IF(R375="","",IF(R423="Y",T375,IF(R375&gt;=R415-$AA$36*R419,IF(R375&lt;=R415+$AA$36*R419,R375,""),"")))</f>
        <v>0</v>
      </c>
      <c r="T375" s="259">
        <f t="shared" si="236"/>
        <v>0</v>
      </c>
      <c r="U375" s="166" t="str">
        <f t="shared" si="237"/>
        <v>TWh/TW/year</v>
      </c>
      <c r="V375" s="39"/>
      <c r="W375" s="39"/>
      <c r="Y375" s="99"/>
      <c r="AO375" s="57"/>
      <c r="AP375" s="39"/>
      <c r="AQ375" s="39"/>
      <c r="AR375" s="171"/>
      <c r="AS375" s="39"/>
      <c r="AT375" s="360"/>
      <c r="AU375" s="360"/>
      <c r="AV375" s="39"/>
      <c r="AW375" s="360"/>
      <c r="AX375" s="360"/>
      <c r="AY375" s="39"/>
      <c r="AZ375" s="360"/>
      <c r="BA375" s="360"/>
      <c r="BB375" s="39"/>
      <c r="BC375" s="360"/>
      <c r="BD375" s="360"/>
      <c r="BE375" s="39"/>
      <c r="BF375" s="360"/>
      <c r="BG375" s="360"/>
      <c r="BH375" s="39"/>
      <c r="BI375" s="360"/>
      <c r="BJ375" s="360"/>
      <c r="BK375" s="39"/>
      <c r="BL375" s="360"/>
      <c r="BM375" s="360"/>
      <c r="BN375" s="39"/>
      <c r="BO375" s="360"/>
      <c r="BP375" s="360"/>
      <c r="BQ375" s="39"/>
      <c r="BR375" s="360"/>
      <c r="BS375" s="360"/>
      <c r="BT375" s="39"/>
      <c r="BU375" s="360"/>
      <c r="BV375" s="360"/>
      <c r="BW375" s="39"/>
      <c r="BX375" s="57"/>
    </row>
    <row r="376" spans="1:76" s="2" customFormat="1" ht="15">
      <c r="A376" s="159">
        <v>32</v>
      </c>
      <c r="B376" s="301"/>
      <c r="C376" s="724" t="s">
        <v>719</v>
      </c>
      <c r="D376" s="720" t="s">
        <v>449</v>
      </c>
      <c r="E376" s="725" t="s">
        <v>34</v>
      </c>
      <c r="F376" s="725"/>
      <c r="G376" s="719" t="s">
        <v>420</v>
      </c>
      <c r="H376" s="718">
        <v>2017</v>
      </c>
      <c r="I376" s="720"/>
      <c r="J376" s="684"/>
      <c r="K376" s="726" t="s">
        <v>328</v>
      </c>
      <c r="L376" s="731">
        <f t="shared" ref="L376:L413" si="238">J376*$AA$39</f>
        <v>0</v>
      </c>
      <c r="M376" s="662" t="s">
        <v>277</v>
      </c>
      <c r="N376" s="732"/>
      <c r="O376" s="721"/>
      <c r="P376" s="165"/>
      <c r="Q376" s="365" t="s">
        <v>36</v>
      </c>
      <c r="R376" s="259">
        <f t="shared" si="234"/>
        <v>0</v>
      </c>
      <c r="S376" s="260">
        <f>IF(R376="","",IF(R423="Y",T376,IF(R376&gt;=R415-$AA$36*R419,IF(R376&lt;=R415+$AA$36*R419,R376,""),"")))</f>
        <v>0</v>
      </c>
      <c r="T376" s="259">
        <f t="shared" si="236"/>
        <v>0</v>
      </c>
      <c r="U376" s="166" t="str">
        <f t="shared" si="237"/>
        <v>TWh/TW/year</v>
      </c>
      <c r="V376" s="39"/>
      <c r="W376" s="39"/>
      <c r="Y376" s="99"/>
      <c r="AO376" s="57"/>
      <c r="AP376" s="39"/>
      <c r="AQ376" s="39"/>
      <c r="AR376" s="171"/>
      <c r="AS376" s="39"/>
      <c r="AT376" s="360"/>
      <c r="AU376" s="360"/>
      <c r="AV376" s="39"/>
      <c r="AW376" s="360"/>
      <c r="AX376" s="360"/>
      <c r="AY376" s="39"/>
      <c r="AZ376" s="360"/>
      <c r="BA376" s="360"/>
      <c r="BB376" s="39"/>
      <c r="BC376" s="360"/>
      <c r="BD376" s="360"/>
      <c r="BE376" s="39"/>
      <c r="BF376" s="360"/>
      <c r="BG376" s="360"/>
      <c r="BH376" s="39"/>
      <c r="BI376" s="360"/>
      <c r="BJ376" s="360"/>
      <c r="BK376" s="39"/>
      <c r="BL376" s="360"/>
      <c r="BM376" s="360"/>
      <c r="BN376" s="39"/>
      <c r="BO376" s="360"/>
      <c r="BP376" s="360"/>
      <c r="BQ376" s="39"/>
      <c r="BR376" s="360"/>
      <c r="BS376" s="360"/>
      <c r="BT376" s="39"/>
      <c r="BU376" s="360"/>
      <c r="BV376" s="360"/>
      <c r="BW376" s="39"/>
      <c r="BX376" s="57"/>
    </row>
    <row r="377" spans="1:76" s="2" customFormat="1" ht="15">
      <c r="A377" s="159">
        <v>33</v>
      </c>
      <c r="B377" s="301"/>
      <c r="C377" s="724" t="s">
        <v>720</v>
      </c>
      <c r="D377" s="720" t="s">
        <v>482</v>
      </c>
      <c r="E377" s="718" t="s">
        <v>6</v>
      </c>
      <c r="F377" s="736"/>
      <c r="G377" s="719" t="s">
        <v>420</v>
      </c>
      <c r="H377" s="718">
        <v>2017</v>
      </c>
      <c r="I377" s="720"/>
      <c r="J377" s="684"/>
      <c r="K377" s="726" t="s">
        <v>328</v>
      </c>
      <c r="L377" s="731">
        <f t="shared" si="238"/>
        <v>0</v>
      </c>
      <c r="M377" s="662" t="s">
        <v>277</v>
      </c>
      <c r="N377" s="732"/>
      <c r="O377" s="721"/>
      <c r="P377" s="165"/>
      <c r="Q377" s="365" t="s">
        <v>36</v>
      </c>
      <c r="R377" s="259">
        <f t="shared" si="234"/>
        <v>0</v>
      </c>
      <c r="S377" s="260">
        <f>IF(R377="","",IF(R423="Y",T377,IF(R377&gt;=R415-$AA$36*R419,IF(R377&lt;=R415+$AA$36*R419,R377,""),"")))</f>
        <v>0</v>
      </c>
      <c r="T377" s="259">
        <f t="shared" si="236"/>
        <v>0</v>
      </c>
      <c r="U377" s="166" t="str">
        <f t="shared" si="237"/>
        <v>TWh/TW/year</v>
      </c>
      <c r="V377" s="39"/>
      <c r="W377" s="39"/>
      <c r="Y377" s="99"/>
      <c r="AO377" s="57"/>
      <c r="AP377" s="39"/>
      <c r="AQ377" s="39"/>
      <c r="AR377" s="171"/>
      <c r="AS377" s="39"/>
      <c r="AT377" s="360"/>
      <c r="AU377" s="360"/>
      <c r="AV377" s="39"/>
      <c r="AW377" s="360"/>
      <c r="AX377" s="360"/>
      <c r="AY377" s="39"/>
      <c r="AZ377" s="360"/>
      <c r="BA377" s="360"/>
      <c r="BB377" s="39"/>
      <c r="BC377" s="360"/>
      <c r="BD377" s="360"/>
      <c r="BE377" s="39"/>
      <c r="BF377" s="360"/>
      <c r="BG377" s="360"/>
      <c r="BH377" s="39"/>
      <c r="BI377" s="360"/>
      <c r="BJ377" s="360"/>
      <c r="BK377" s="39"/>
      <c r="BL377" s="360"/>
      <c r="BM377" s="360"/>
      <c r="BN377" s="39"/>
      <c r="BO377" s="360"/>
      <c r="BP377" s="360"/>
      <c r="BQ377" s="39"/>
      <c r="BR377" s="360"/>
      <c r="BS377" s="360"/>
      <c r="BT377" s="39"/>
      <c r="BU377" s="360"/>
      <c r="BV377" s="360"/>
      <c r="BW377" s="39"/>
      <c r="BX377" s="57"/>
    </row>
    <row r="378" spans="1:76" s="2" customFormat="1" ht="15">
      <c r="A378" s="159">
        <v>34</v>
      </c>
      <c r="B378" s="301"/>
      <c r="C378" s="724" t="s">
        <v>721</v>
      </c>
      <c r="D378" s="720" t="s">
        <v>483</v>
      </c>
      <c r="E378" s="718" t="s">
        <v>4</v>
      </c>
      <c r="F378" s="736"/>
      <c r="G378" s="719" t="s">
        <v>420</v>
      </c>
      <c r="H378" s="718">
        <v>2017</v>
      </c>
      <c r="I378" s="720"/>
      <c r="J378" s="684"/>
      <c r="K378" s="726" t="s">
        <v>328</v>
      </c>
      <c r="L378" s="731">
        <f t="shared" si="238"/>
        <v>0</v>
      </c>
      <c r="M378" s="662" t="s">
        <v>277</v>
      </c>
      <c r="N378" s="732"/>
      <c r="O378" s="721"/>
      <c r="P378" s="165"/>
      <c r="Q378" s="365" t="s">
        <v>36</v>
      </c>
      <c r="R378" s="259">
        <f t="shared" si="234"/>
        <v>0</v>
      </c>
      <c r="S378" s="260">
        <f>IF(R378="","",IF(R423="Y",T378,IF(R378&gt;=R415-$AA$36*R419,IF(R378&lt;=R415+$AA$36*R419,R378,""),"")))</f>
        <v>0</v>
      </c>
      <c r="T378" s="259">
        <f t="shared" si="236"/>
        <v>0</v>
      </c>
      <c r="U378" s="166" t="str">
        <f t="shared" si="237"/>
        <v>TWh/TW/year</v>
      </c>
      <c r="V378" s="39"/>
      <c r="W378" s="39"/>
      <c r="Y378" s="99"/>
      <c r="AO378" s="57"/>
      <c r="AP378" s="39"/>
      <c r="AQ378" s="39"/>
      <c r="AR378" s="171"/>
      <c r="AS378" s="39"/>
      <c r="AT378" s="360"/>
      <c r="AU378" s="360"/>
      <c r="AV378" s="39"/>
      <c r="AW378" s="360"/>
      <c r="AX378" s="360"/>
      <c r="AY378" s="39"/>
      <c r="AZ378" s="360"/>
      <c r="BA378" s="360"/>
      <c r="BB378" s="39"/>
      <c r="BC378" s="360"/>
      <c r="BD378" s="360"/>
      <c r="BE378" s="39"/>
      <c r="BF378" s="360"/>
      <c r="BG378" s="360"/>
      <c r="BH378" s="39"/>
      <c r="BI378" s="360"/>
      <c r="BJ378" s="360"/>
      <c r="BK378" s="39"/>
      <c r="BL378" s="360"/>
      <c r="BM378" s="360"/>
      <c r="BN378" s="39"/>
      <c r="BO378" s="360"/>
      <c r="BP378" s="360"/>
      <c r="BQ378" s="39"/>
      <c r="BR378" s="360"/>
      <c r="BS378" s="360"/>
      <c r="BT378" s="39"/>
      <c r="BU378" s="360"/>
      <c r="BV378" s="360"/>
      <c r="BW378" s="39"/>
      <c r="BX378" s="57"/>
    </row>
    <row r="379" spans="1:76" s="2" customFormat="1" ht="15">
      <c r="A379" s="159">
        <v>35</v>
      </c>
      <c r="B379" s="301"/>
      <c r="C379" s="724" t="s">
        <v>722</v>
      </c>
      <c r="D379" s="720" t="s">
        <v>484</v>
      </c>
      <c r="E379" s="718" t="s">
        <v>5</v>
      </c>
      <c r="F379" s="736"/>
      <c r="G379" s="719" t="s">
        <v>420</v>
      </c>
      <c r="H379" s="718">
        <v>2017</v>
      </c>
      <c r="I379" s="720"/>
      <c r="J379" s="684"/>
      <c r="K379" s="726" t="s">
        <v>328</v>
      </c>
      <c r="L379" s="731">
        <f t="shared" si="238"/>
        <v>0</v>
      </c>
      <c r="M379" s="662" t="s">
        <v>277</v>
      </c>
      <c r="N379" s="732"/>
      <c r="O379" s="721"/>
      <c r="P379" s="165"/>
      <c r="Q379" s="365" t="s">
        <v>36</v>
      </c>
      <c r="R379" s="259">
        <f t="shared" si="234"/>
        <v>0</v>
      </c>
      <c r="S379" s="260">
        <f>IF(R379="","",IF(R423="Y",T379,IF(R379&gt;=R415-$AA$36*R419,IF(R379&lt;=R415+$AA$36*R419,R379,""),"")))</f>
        <v>0</v>
      </c>
      <c r="T379" s="259">
        <f t="shared" si="236"/>
        <v>0</v>
      </c>
      <c r="U379" s="166" t="str">
        <f t="shared" si="237"/>
        <v>TWh/TW/year</v>
      </c>
      <c r="V379" s="39"/>
      <c r="W379" s="39"/>
      <c r="Y379" s="99"/>
      <c r="AO379" s="57"/>
      <c r="AP379" s="39"/>
      <c r="AQ379" s="39"/>
      <c r="AR379" s="171"/>
      <c r="AS379" s="39"/>
      <c r="AT379" s="360"/>
      <c r="AU379" s="360"/>
      <c r="AV379" s="39"/>
      <c r="AW379" s="360"/>
      <c r="AX379" s="360"/>
      <c r="AY379" s="39"/>
      <c r="AZ379" s="360"/>
      <c r="BA379" s="360"/>
      <c r="BB379" s="39"/>
      <c r="BC379" s="360"/>
      <c r="BD379" s="360"/>
      <c r="BE379" s="39"/>
      <c r="BF379" s="360"/>
      <c r="BG379" s="360"/>
      <c r="BH379" s="39"/>
      <c r="BI379" s="360"/>
      <c r="BJ379" s="360"/>
      <c r="BK379" s="39"/>
      <c r="BL379" s="360"/>
      <c r="BM379" s="360"/>
      <c r="BN379" s="39"/>
      <c r="BO379" s="360"/>
      <c r="BP379" s="360"/>
      <c r="BQ379" s="39"/>
      <c r="BR379" s="360"/>
      <c r="BS379" s="360"/>
      <c r="BT379" s="39"/>
      <c r="BU379" s="360"/>
      <c r="BV379" s="360"/>
      <c r="BW379" s="39"/>
      <c r="BX379" s="57"/>
    </row>
    <row r="380" spans="1:76" s="2" customFormat="1" ht="15">
      <c r="A380" s="159">
        <v>36</v>
      </c>
      <c r="B380" s="301"/>
      <c r="C380" s="724" t="s">
        <v>723</v>
      </c>
      <c r="D380" s="725" t="s">
        <v>572</v>
      </c>
      <c r="E380" s="725" t="s">
        <v>7</v>
      </c>
      <c r="F380" s="789" t="s">
        <v>327</v>
      </c>
      <c r="G380" s="719" t="s">
        <v>420</v>
      </c>
      <c r="H380" s="745">
        <v>2017</v>
      </c>
      <c r="I380" s="719"/>
      <c r="J380" s="684"/>
      <c r="K380" s="726" t="s">
        <v>328</v>
      </c>
      <c r="L380" s="731">
        <f t="shared" si="238"/>
        <v>0</v>
      </c>
      <c r="M380" s="662" t="s">
        <v>277</v>
      </c>
      <c r="N380" s="720"/>
      <c r="O380" s="730" t="s">
        <v>574</v>
      </c>
      <c r="P380" s="165"/>
      <c r="Q380" s="365" t="s">
        <v>36</v>
      </c>
      <c r="R380" s="259">
        <f t="shared" si="234"/>
        <v>0</v>
      </c>
      <c r="S380" s="260">
        <f>IF(R380="","",IF(R423="Y",T380,IF(R380&gt;=R415-$AA$36*R419,IF(R380&lt;=R415+$AA$36*R419,R380,""),"")))</f>
        <v>0</v>
      </c>
      <c r="T380" s="259">
        <f t="shared" si="236"/>
        <v>0</v>
      </c>
      <c r="U380" s="166" t="str">
        <f t="shared" si="237"/>
        <v>TWh/TW/year</v>
      </c>
      <c r="V380" s="39"/>
      <c r="W380" s="39"/>
      <c r="Y380" s="99"/>
      <c r="AO380" s="57"/>
      <c r="AP380" s="39"/>
      <c r="AQ380" s="39"/>
      <c r="AR380" s="171"/>
      <c r="AS380" s="39"/>
      <c r="AT380" s="360"/>
      <c r="AU380" s="360"/>
      <c r="AV380" s="39"/>
      <c r="AW380" s="360"/>
      <c r="AX380" s="360"/>
      <c r="AY380" s="39"/>
      <c r="AZ380" s="360"/>
      <c r="BA380" s="360"/>
      <c r="BB380" s="39"/>
      <c r="BC380" s="360"/>
      <c r="BD380" s="360"/>
      <c r="BE380" s="39"/>
      <c r="BF380" s="360"/>
      <c r="BG380" s="360"/>
      <c r="BH380" s="39"/>
      <c r="BI380" s="360"/>
      <c r="BJ380" s="360"/>
      <c r="BK380" s="39"/>
      <c r="BL380" s="360"/>
      <c r="BM380" s="360"/>
      <c r="BN380" s="39"/>
      <c r="BO380" s="360"/>
      <c r="BP380" s="360"/>
      <c r="BQ380" s="39"/>
      <c r="BR380" s="360"/>
      <c r="BS380" s="360"/>
      <c r="BT380" s="39"/>
      <c r="BU380" s="360"/>
      <c r="BV380" s="360"/>
      <c r="BW380" s="39"/>
      <c r="BX380" s="57"/>
    </row>
    <row r="381" spans="1:76" s="2" customFormat="1" ht="15">
      <c r="A381" s="159">
        <v>37</v>
      </c>
      <c r="B381" s="301"/>
      <c r="C381" s="724" t="s">
        <v>724</v>
      </c>
      <c r="D381" s="725" t="s">
        <v>572</v>
      </c>
      <c r="E381" s="725" t="s">
        <v>7</v>
      </c>
      <c r="F381" s="789" t="s">
        <v>327</v>
      </c>
      <c r="G381" s="719" t="s">
        <v>420</v>
      </c>
      <c r="H381" s="745">
        <v>2017</v>
      </c>
      <c r="I381" s="719"/>
      <c r="J381" s="684"/>
      <c r="K381" s="726" t="s">
        <v>328</v>
      </c>
      <c r="L381" s="731">
        <f t="shared" si="238"/>
        <v>0</v>
      </c>
      <c r="M381" s="662" t="s">
        <v>277</v>
      </c>
      <c r="N381" s="720"/>
      <c r="O381" s="730" t="s">
        <v>575</v>
      </c>
      <c r="P381" s="165"/>
      <c r="Q381" s="365" t="s">
        <v>36</v>
      </c>
      <c r="R381" s="259">
        <f t="shared" si="234"/>
        <v>0</v>
      </c>
      <c r="S381" s="260">
        <f>IF(R381="","",IF(R423="Y",T381,IF(R381&gt;=R415-$AA$36*R419,IF(R381&lt;=R415+$AA$36*R419,R381,""),"")))</f>
        <v>0</v>
      </c>
      <c r="T381" s="259">
        <f t="shared" si="236"/>
        <v>0</v>
      </c>
      <c r="U381" s="166" t="str">
        <f t="shared" si="237"/>
        <v>TWh/TW/year</v>
      </c>
      <c r="V381" s="39"/>
      <c r="W381" s="39"/>
      <c r="Y381" s="99"/>
      <c r="AO381" s="57"/>
      <c r="AP381" s="39"/>
      <c r="AQ381" s="39"/>
      <c r="AR381" s="171"/>
      <c r="AS381" s="39"/>
      <c r="AT381" s="360"/>
      <c r="AU381" s="360"/>
      <c r="AV381" s="39"/>
      <c r="AW381" s="360"/>
      <c r="AX381" s="360"/>
      <c r="AY381" s="39"/>
      <c r="AZ381" s="360"/>
      <c r="BA381" s="360"/>
      <c r="BB381" s="39"/>
      <c r="BC381" s="360"/>
      <c r="BD381" s="360"/>
      <c r="BE381" s="39"/>
      <c r="BF381" s="360"/>
      <c r="BG381" s="360"/>
      <c r="BH381" s="39"/>
      <c r="BI381" s="360"/>
      <c r="BJ381" s="360"/>
      <c r="BK381" s="39"/>
      <c r="BL381" s="360"/>
      <c r="BM381" s="360"/>
      <c r="BN381" s="39"/>
      <c r="BO381" s="360"/>
      <c r="BP381" s="360"/>
      <c r="BQ381" s="39"/>
      <c r="BR381" s="360"/>
      <c r="BS381" s="360"/>
      <c r="BT381" s="39"/>
      <c r="BU381" s="360"/>
      <c r="BV381" s="360"/>
      <c r="BW381" s="39"/>
      <c r="BX381" s="57"/>
    </row>
    <row r="382" spans="1:76" s="2" customFormat="1" ht="15">
      <c r="A382" s="159">
        <v>38</v>
      </c>
      <c r="B382" s="301"/>
      <c r="C382" s="724" t="s">
        <v>725</v>
      </c>
      <c r="D382" s="725" t="s">
        <v>572</v>
      </c>
      <c r="E382" s="725" t="s">
        <v>7</v>
      </c>
      <c r="F382" s="791" t="s">
        <v>573</v>
      </c>
      <c r="G382" s="746" t="s">
        <v>420</v>
      </c>
      <c r="H382" s="745">
        <v>2017</v>
      </c>
      <c r="I382" s="746"/>
      <c r="J382" s="684"/>
      <c r="K382" s="726" t="s">
        <v>328</v>
      </c>
      <c r="L382" s="731">
        <f t="shared" si="238"/>
        <v>0</v>
      </c>
      <c r="M382" s="662" t="s">
        <v>277</v>
      </c>
      <c r="N382" s="720"/>
      <c r="O382" s="730" t="s">
        <v>574</v>
      </c>
      <c r="P382" s="165"/>
      <c r="Q382" s="365" t="s">
        <v>36</v>
      </c>
      <c r="R382" s="259">
        <f t="shared" si="234"/>
        <v>0</v>
      </c>
      <c r="S382" s="260">
        <f>IF(R382="","",IF(R423="Y",T382,IF(R382&gt;=R415-$AA$36*R419,IF(R382&lt;=R415+$AA$36*R419,R382,""),"")))</f>
        <v>0</v>
      </c>
      <c r="T382" s="259">
        <f t="shared" si="236"/>
        <v>0</v>
      </c>
      <c r="U382" s="166" t="str">
        <f t="shared" si="237"/>
        <v>TWh/TW/year</v>
      </c>
      <c r="V382" s="39"/>
      <c r="W382" s="39"/>
      <c r="Y382" s="99"/>
      <c r="AO382" s="57"/>
      <c r="AP382" s="39"/>
      <c r="AQ382" s="39"/>
      <c r="AR382" s="171"/>
      <c r="AS382" s="39"/>
      <c r="AT382" s="360"/>
      <c r="AU382" s="360"/>
      <c r="AV382" s="39"/>
      <c r="AW382" s="360"/>
      <c r="AX382" s="360"/>
      <c r="AY382" s="39"/>
      <c r="AZ382" s="360"/>
      <c r="BA382" s="360"/>
      <c r="BB382" s="39"/>
      <c r="BC382" s="360"/>
      <c r="BD382" s="360"/>
      <c r="BE382" s="39"/>
      <c r="BF382" s="360"/>
      <c r="BG382" s="360"/>
      <c r="BH382" s="39"/>
      <c r="BI382" s="360"/>
      <c r="BJ382" s="360"/>
      <c r="BK382" s="39"/>
      <c r="BL382" s="360"/>
      <c r="BM382" s="360"/>
      <c r="BN382" s="39"/>
      <c r="BO382" s="360"/>
      <c r="BP382" s="360"/>
      <c r="BQ382" s="39"/>
      <c r="BR382" s="360"/>
      <c r="BS382" s="360"/>
      <c r="BT382" s="39"/>
      <c r="BU382" s="360"/>
      <c r="BV382" s="360"/>
      <c r="BW382" s="39"/>
      <c r="BX382" s="57"/>
    </row>
    <row r="383" spans="1:76" s="2" customFormat="1" ht="15">
      <c r="A383" s="159">
        <v>39</v>
      </c>
      <c r="B383" s="301"/>
      <c r="C383" s="724" t="s">
        <v>726</v>
      </c>
      <c r="D383" s="725" t="s">
        <v>572</v>
      </c>
      <c r="E383" s="725" t="s">
        <v>7</v>
      </c>
      <c r="F383" s="791" t="s">
        <v>573</v>
      </c>
      <c r="G383" s="746" t="s">
        <v>420</v>
      </c>
      <c r="H383" s="745">
        <v>2017</v>
      </c>
      <c r="I383" s="746"/>
      <c r="J383" s="684"/>
      <c r="K383" s="726" t="s">
        <v>328</v>
      </c>
      <c r="L383" s="731">
        <f t="shared" si="238"/>
        <v>0</v>
      </c>
      <c r="M383" s="662" t="s">
        <v>277</v>
      </c>
      <c r="N383" s="720"/>
      <c r="O383" s="730" t="s">
        <v>575</v>
      </c>
      <c r="P383" s="165"/>
      <c r="Q383" s="365" t="s">
        <v>36</v>
      </c>
      <c r="R383" s="259">
        <f t="shared" si="234"/>
        <v>0</v>
      </c>
      <c r="S383" s="260">
        <f>IF(R383="","",IF(R423="Y",T383,IF(R383&gt;=R415-$AA$36*R419,IF(R383&lt;=R415+$AA$36*R419,R383,""),"")))</f>
        <v>0</v>
      </c>
      <c r="T383" s="259">
        <f t="shared" si="236"/>
        <v>0</v>
      </c>
      <c r="U383" s="166" t="str">
        <f t="shared" si="237"/>
        <v>TWh/TW/year</v>
      </c>
      <c r="V383" s="39"/>
      <c r="W383" s="39"/>
      <c r="Y383" s="99"/>
      <c r="AO383" s="57"/>
      <c r="AP383" s="39"/>
      <c r="AQ383" s="39"/>
      <c r="AR383" s="171"/>
      <c r="AS383" s="39"/>
      <c r="AT383" s="360"/>
      <c r="AU383" s="360"/>
      <c r="AV383" s="39"/>
      <c r="AW383" s="360"/>
      <c r="AX383" s="360"/>
      <c r="AY383" s="39"/>
      <c r="AZ383" s="360"/>
      <c r="BA383" s="360"/>
      <c r="BB383" s="39"/>
      <c r="BC383" s="360"/>
      <c r="BD383" s="360"/>
      <c r="BE383" s="39"/>
      <c r="BF383" s="360"/>
      <c r="BG383" s="360"/>
      <c r="BH383" s="39"/>
      <c r="BI383" s="360"/>
      <c r="BJ383" s="360"/>
      <c r="BK383" s="39"/>
      <c r="BL383" s="360"/>
      <c r="BM383" s="360"/>
      <c r="BN383" s="39"/>
      <c r="BO383" s="360"/>
      <c r="BP383" s="360"/>
      <c r="BQ383" s="39"/>
      <c r="BR383" s="360"/>
      <c r="BS383" s="360"/>
      <c r="BT383" s="39"/>
      <c r="BU383" s="360"/>
      <c r="BV383" s="360"/>
      <c r="BW383" s="39"/>
      <c r="BX383" s="57"/>
    </row>
    <row r="384" spans="1:76" s="2" customFormat="1" ht="15">
      <c r="A384" s="159">
        <v>40</v>
      </c>
      <c r="B384" s="301"/>
      <c r="C384" s="724" t="s">
        <v>727</v>
      </c>
      <c r="D384" s="725" t="s">
        <v>572</v>
      </c>
      <c r="E384" s="725" t="s">
        <v>7</v>
      </c>
      <c r="F384" s="791" t="s">
        <v>329</v>
      </c>
      <c r="G384" s="746" t="s">
        <v>420</v>
      </c>
      <c r="H384" s="745">
        <v>2017</v>
      </c>
      <c r="I384" s="746"/>
      <c r="J384" s="684"/>
      <c r="K384" s="726" t="s">
        <v>328</v>
      </c>
      <c r="L384" s="731">
        <f t="shared" si="238"/>
        <v>0</v>
      </c>
      <c r="M384" s="662" t="s">
        <v>277</v>
      </c>
      <c r="N384" s="720"/>
      <c r="O384" s="730" t="s">
        <v>574</v>
      </c>
      <c r="P384" s="165"/>
      <c r="Q384" s="365" t="s">
        <v>36</v>
      </c>
      <c r="R384" s="259">
        <f t="shared" si="234"/>
        <v>0</v>
      </c>
      <c r="S384" s="260">
        <f>IF(R384="","",IF(R423="Y",T384,IF(R384&gt;=R415-$AA$36*R419,IF(R384&lt;=R415+$AA$36*R419,R384,""),"")))</f>
        <v>0</v>
      </c>
      <c r="T384" s="259">
        <f t="shared" si="236"/>
        <v>0</v>
      </c>
      <c r="U384" s="166" t="str">
        <f t="shared" si="237"/>
        <v>TWh/TW/year</v>
      </c>
      <c r="V384" s="39"/>
      <c r="W384" s="39"/>
      <c r="Y384" s="99"/>
      <c r="AO384" s="57"/>
      <c r="AP384" s="39"/>
      <c r="AQ384" s="39"/>
      <c r="AR384" s="171"/>
      <c r="AS384" s="39"/>
      <c r="AT384" s="360"/>
      <c r="AU384" s="360"/>
      <c r="AV384" s="39"/>
      <c r="AW384" s="360"/>
      <c r="AX384" s="360"/>
      <c r="AY384" s="39"/>
      <c r="AZ384" s="360"/>
      <c r="BA384" s="360"/>
      <c r="BB384" s="39"/>
      <c r="BC384" s="360"/>
      <c r="BD384" s="360"/>
      <c r="BE384" s="39"/>
      <c r="BF384" s="360"/>
      <c r="BG384" s="360"/>
      <c r="BH384" s="39"/>
      <c r="BI384" s="360"/>
      <c r="BJ384" s="360"/>
      <c r="BK384" s="39"/>
      <c r="BL384" s="360"/>
      <c r="BM384" s="360"/>
      <c r="BN384" s="39"/>
      <c r="BO384" s="360"/>
      <c r="BP384" s="360"/>
      <c r="BQ384" s="39"/>
      <c r="BR384" s="360"/>
      <c r="BS384" s="360"/>
      <c r="BT384" s="39"/>
      <c r="BU384" s="360"/>
      <c r="BV384" s="360"/>
      <c r="BW384" s="39"/>
      <c r="BX384" s="57"/>
    </row>
    <row r="385" spans="1:76" s="2" customFormat="1" ht="15">
      <c r="A385" s="159">
        <v>41</v>
      </c>
      <c r="B385" s="301"/>
      <c r="C385" s="724" t="s">
        <v>728</v>
      </c>
      <c r="D385" s="725" t="s">
        <v>572</v>
      </c>
      <c r="E385" s="725" t="s">
        <v>7</v>
      </c>
      <c r="F385" s="791" t="s">
        <v>329</v>
      </c>
      <c r="G385" s="746" t="s">
        <v>420</v>
      </c>
      <c r="H385" s="745">
        <v>2017</v>
      </c>
      <c r="I385" s="746"/>
      <c r="J385" s="684"/>
      <c r="K385" s="726" t="s">
        <v>328</v>
      </c>
      <c r="L385" s="731">
        <f t="shared" si="238"/>
        <v>0</v>
      </c>
      <c r="M385" s="662" t="s">
        <v>277</v>
      </c>
      <c r="N385" s="720"/>
      <c r="O385" s="730" t="s">
        <v>575</v>
      </c>
      <c r="P385" s="165"/>
      <c r="Q385" s="365" t="s">
        <v>36</v>
      </c>
      <c r="R385" s="259">
        <f t="shared" si="234"/>
        <v>0</v>
      </c>
      <c r="S385" s="260">
        <f>IF(R385="","",IF(R423="Y",T385,IF(R385&gt;=R415-$AA$36*R419,IF(R385&lt;=R415+$AA$36*R419,R385,""),"")))</f>
        <v>0</v>
      </c>
      <c r="T385" s="259">
        <f t="shared" si="236"/>
        <v>0</v>
      </c>
      <c r="U385" s="166" t="str">
        <f t="shared" si="237"/>
        <v>TWh/TW/year</v>
      </c>
      <c r="V385" s="39"/>
      <c r="W385" s="39"/>
      <c r="Y385" s="99"/>
      <c r="AO385" s="57"/>
      <c r="AP385" s="39"/>
      <c r="AQ385" s="39"/>
      <c r="AR385" s="171"/>
      <c r="AS385" s="39"/>
      <c r="AT385" s="360"/>
      <c r="AU385" s="360"/>
      <c r="AV385" s="39"/>
      <c r="AW385" s="360"/>
      <c r="AX385" s="360"/>
      <c r="AY385" s="39"/>
      <c r="AZ385" s="360"/>
      <c r="BA385" s="360"/>
      <c r="BB385" s="39"/>
      <c r="BC385" s="360"/>
      <c r="BD385" s="360"/>
      <c r="BE385" s="39"/>
      <c r="BF385" s="360"/>
      <c r="BG385" s="360"/>
      <c r="BH385" s="39"/>
      <c r="BI385" s="360"/>
      <c r="BJ385" s="360"/>
      <c r="BK385" s="39"/>
      <c r="BL385" s="360"/>
      <c r="BM385" s="360"/>
      <c r="BN385" s="39"/>
      <c r="BO385" s="360"/>
      <c r="BP385" s="360"/>
      <c r="BQ385" s="39"/>
      <c r="BR385" s="360"/>
      <c r="BS385" s="360"/>
      <c r="BT385" s="39"/>
      <c r="BU385" s="360"/>
      <c r="BV385" s="360"/>
      <c r="BW385" s="39"/>
      <c r="BX385" s="57"/>
    </row>
    <row r="386" spans="1:76" s="2" customFormat="1" ht="15">
      <c r="A386" s="159">
        <v>42</v>
      </c>
      <c r="B386" s="301"/>
      <c r="C386" s="724" t="s">
        <v>729</v>
      </c>
      <c r="D386" s="725" t="s">
        <v>572</v>
      </c>
      <c r="E386" s="725" t="s">
        <v>7</v>
      </c>
      <c r="F386" s="791" t="s">
        <v>330</v>
      </c>
      <c r="G386" s="746" t="s">
        <v>420</v>
      </c>
      <c r="H386" s="745">
        <v>2017</v>
      </c>
      <c r="I386" s="746"/>
      <c r="J386" s="684"/>
      <c r="K386" s="726" t="s">
        <v>328</v>
      </c>
      <c r="L386" s="731">
        <f t="shared" si="238"/>
        <v>0</v>
      </c>
      <c r="M386" s="662" t="s">
        <v>277</v>
      </c>
      <c r="N386" s="720"/>
      <c r="O386" s="730" t="s">
        <v>574</v>
      </c>
      <c r="P386" s="165"/>
      <c r="Q386" s="365" t="s">
        <v>36</v>
      </c>
      <c r="R386" s="259">
        <f t="shared" si="234"/>
        <v>0</v>
      </c>
      <c r="S386" s="260">
        <f>IF(R386="","",IF(R423="Y",T386,IF(R386&gt;=R415-$AA$36*R419,IF(R386&lt;=R415+$AA$36*R419,R386,""),"")))</f>
        <v>0</v>
      </c>
      <c r="T386" s="259">
        <f t="shared" si="236"/>
        <v>0</v>
      </c>
      <c r="U386" s="166" t="str">
        <f t="shared" si="237"/>
        <v>TWh/TW/year</v>
      </c>
      <c r="V386" s="39"/>
      <c r="W386" s="39"/>
      <c r="Y386" s="99"/>
      <c r="AO386" s="57"/>
      <c r="AP386" s="39"/>
      <c r="AQ386" s="39"/>
      <c r="AR386" s="171"/>
      <c r="AS386" s="39"/>
      <c r="AT386" s="360"/>
      <c r="AU386" s="360"/>
      <c r="AV386" s="39"/>
      <c r="AW386" s="360"/>
      <c r="AX386" s="360"/>
      <c r="AY386" s="39"/>
      <c r="AZ386" s="360"/>
      <c r="BA386" s="360"/>
      <c r="BB386" s="39"/>
      <c r="BC386" s="360"/>
      <c r="BD386" s="360"/>
      <c r="BE386" s="39"/>
      <c r="BF386" s="360"/>
      <c r="BG386" s="360"/>
      <c r="BH386" s="39"/>
      <c r="BI386" s="360"/>
      <c r="BJ386" s="360"/>
      <c r="BK386" s="39"/>
      <c r="BL386" s="360"/>
      <c r="BM386" s="360"/>
      <c r="BN386" s="39"/>
      <c r="BO386" s="360"/>
      <c r="BP386" s="360"/>
      <c r="BQ386" s="39"/>
      <c r="BR386" s="360"/>
      <c r="BS386" s="360"/>
      <c r="BT386" s="39"/>
      <c r="BU386" s="360"/>
      <c r="BV386" s="360"/>
      <c r="BW386" s="39"/>
      <c r="BX386" s="57"/>
    </row>
    <row r="387" spans="1:76" s="2" customFormat="1" ht="15">
      <c r="A387" s="159">
        <v>43</v>
      </c>
      <c r="B387" s="301"/>
      <c r="C387" s="724" t="s">
        <v>730</v>
      </c>
      <c r="D387" s="725" t="s">
        <v>572</v>
      </c>
      <c r="E387" s="725" t="s">
        <v>7</v>
      </c>
      <c r="F387" s="791" t="s">
        <v>330</v>
      </c>
      <c r="G387" s="746" t="s">
        <v>420</v>
      </c>
      <c r="H387" s="745">
        <v>2017</v>
      </c>
      <c r="I387" s="746"/>
      <c r="J387" s="684"/>
      <c r="K387" s="726" t="s">
        <v>328</v>
      </c>
      <c r="L387" s="731">
        <f t="shared" si="238"/>
        <v>0</v>
      </c>
      <c r="M387" s="662" t="s">
        <v>277</v>
      </c>
      <c r="N387" s="720"/>
      <c r="O387" s="730" t="s">
        <v>575</v>
      </c>
      <c r="P387" s="165"/>
      <c r="Q387" s="365" t="s">
        <v>36</v>
      </c>
      <c r="R387" s="259">
        <f t="shared" si="234"/>
        <v>0</v>
      </c>
      <c r="S387" s="260">
        <f>IF(R387="","",IF(R423="Y",T387,IF(R387&gt;=R415-$AA$36*R419,IF(R387&lt;=R415+$AA$36*R419,R387,""),"")))</f>
        <v>0</v>
      </c>
      <c r="T387" s="259">
        <f t="shared" si="236"/>
        <v>0</v>
      </c>
      <c r="U387" s="166" t="str">
        <f t="shared" si="237"/>
        <v>TWh/TW/year</v>
      </c>
      <c r="V387" s="39"/>
      <c r="W387" s="39"/>
      <c r="Y387" s="99"/>
      <c r="AO387" s="57"/>
      <c r="AP387" s="39"/>
      <c r="AQ387" s="39"/>
      <c r="AR387" s="171"/>
      <c r="AS387" s="39"/>
      <c r="AT387" s="360"/>
      <c r="AU387" s="360"/>
      <c r="AV387" s="39"/>
      <c r="AW387" s="360"/>
      <c r="AX387" s="360"/>
      <c r="AY387" s="39"/>
      <c r="AZ387" s="360"/>
      <c r="BA387" s="360"/>
      <c r="BB387" s="39"/>
      <c r="BC387" s="360"/>
      <c r="BD387" s="360"/>
      <c r="BE387" s="39"/>
      <c r="BF387" s="360"/>
      <c r="BG387" s="360"/>
      <c r="BH387" s="39"/>
      <c r="BI387" s="360"/>
      <c r="BJ387" s="360"/>
      <c r="BK387" s="39"/>
      <c r="BL387" s="360"/>
      <c r="BM387" s="360"/>
      <c r="BN387" s="39"/>
      <c r="BO387" s="360"/>
      <c r="BP387" s="360"/>
      <c r="BQ387" s="39"/>
      <c r="BR387" s="360"/>
      <c r="BS387" s="360"/>
      <c r="BT387" s="39"/>
      <c r="BU387" s="360"/>
      <c r="BV387" s="360"/>
      <c r="BW387" s="39"/>
      <c r="BX387" s="57"/>
    </row>
    <row r="388" spans="1:76" s="2" customFormat="1" ht="15">
      <c r="A388" s="159">
        <v>44</v>
      </c>
      <c r="B388" s="301"/>
      <c r="C388" s="724" t="s">
        <v>731</v>
      </c>
      <c r="D388" s="725" t="s">
        <v>572</v>
      </c>
      <c r="E388" s="725" t="s">
        <v>7</v>
      </c>
      <c r="F388" s="791" t="s">
        <v>281</v>
      </c>
      <c r="G388" s="746" t="s">
        <v>420</v>
      </c>
      <c r="H388" s="745">
        <v>2017</v>
      </c>
      <c r="I388" s="746"/>
      <c r="J388" s="684"/>
      <c r="K388" s="726" t="s">
        <v>328</v>
      </c>
      <c r="L388" s="731">
        <f t="shared" si="238"/>
        <v>0</v>
      </c>
      <c r="M388" s="662" t="s">
        <v>277</v>
      </c>
      <c r="N388" s="720"/>
      <c r="O388" s="730" t="s">
        <v>574</v>
      </c>
      <c r="P388" s="165"/>
      <c r="Q388" s="365" t="s">
        <v>36</v>
      </c>
      <c r="R388" s="259">
        <f t="shared" si="234"/>
        <v>0</v>
      </c>
      <c r="S388" s="260">
        <f>IF(R388="","",IF(R423="Y",T388,IF(R388&gt;=R415-$AA$36*R419,IF(R388&lt;=R415+$AA$36*R419,R388,""),"")))</f>
        <v>0</v>
      </c>
      <c r="T388" s="259">
        <f t="shared" si="236"/>
        <v>0</v>
      </c>
      <c r="U388" s="166" t="str">
        <f t="shared" si="237"/>
        <v>TWh/TW/year</v>
      </c>
      <c r="V388" s="39"/>
      <c r="W388" s="39"/>
      <c r="Y388" s="99"/>
      <c r="AO388" s="57"/>
      <c r="AP388" s="39"/>
      <c r="AQ388" s="39"/>
      <c r="AR388" s="171"/>
      <c r="AS388" s="39"/>
      <c r="AT388" s="360"/>
      <c r="AU388" s="360"/>
      <c r="AV388" s="39"/>
      <c r="AW388" s="360"/>
      <c r="AX388" s="360"/>
      <c r="AY388" s="39"/>
      <c r="AZ388" s="360"/>
      <c r="BA388" s="360"/>
      <c r="BB388" s="39"/>
      <c r="BC388" s="360"/>
      <c r="BD388" s="360"/>
      <c r="BE388" s="39"/>
      <c r="BF388" s="360"/>
      <c r="BG388" s="360"/>
      <c r="BH388" s="39"/>
      <c r="BI388" s="360"/>
      <c r="BJ388" s="360"/>
      <c r="BK388" s="39"/>
      <c r="BL388" s="360"/>
      <c r="BM388" s="360"/>
      <c r="BN388" s="39"/>
      <c r="BO388" s="360"/>
      <c r="BP388" s="360"/>
      <c r="BQ388" s="39"/>
      <c r="BR388" s="360"/>
      <c r="BS388" s="360"/>
      <c r="BT388" s="39"/>
      <c r="BU388" s="360"/>
      <c r="BV388" s="360"/>
      <c r="BW388" s="39"/>
      <c r="BX388" s="57"/>
    </row>
    <row r="389" spans="1:76" s="2" customFormat="1" ht="15">
      <c r="A389" s="159">
        <v>45</v>
      </c>
      <c r="B389" s="301"/>
      <c r="C389" s="724" t="s">
        <v>732</v>
      </c>
      <c r="D389" s="725" t="s">
        <v>572</v>
      </c>
      <c r="E389" s="725" t="s">
        <v>7</v>
      </c>
      <c r="F389" s="791" t="s">
        <v>281</v>
      </c>
      <c r="G389" s="746" t="s">
        <v>420</v>
      </c>
      <c r="H389" s="745">
        <v>2017</v>
      </c>
      <c r="I389" s="746"/>
      <c r="J389" s="684"/>
      <c r="K389" s="726" t="s">
        <v>328</v>
      </c>
      <c r="L389" s="731">
        <f t="shared" si="238"/>
        <v>0</v>
      </c>
      <c r="M389" s="662" t="s">
        <v>277</v>
      </c>
      <c r="N389" s="720"/>
      <c r="O389" s="730" t="s">
        <v>575</v>
      </c>
      <c r="P389" s="165"/>
      <c r="Q389" s="365" t="s">
        <v>36</v>
      </c>
      <c r="R389" s="259">
        <f t="shared" si="234"/>
        <v>0</v>
      </c>
      <c r="S389" s="260">
        <f>IF(R389="","",IF(R423="Y",T389,IF(R389&gt;=R415-$AA$36*R419,IF(R389&lt;=R415+$AA$36*R419,R389,""),"")))</f>
        <v>0</v>
      </c>
      <c r="T389" s="259">
        <f t="shared" si="236"/>
        <v>0</v>
      </c>
      <c r="U389" s="166" t="str">
        <f t="shared" si="237"/>
        <v>TWh/TW/year</v>
      </c>
      <c r="V389" s="39"/>
      <c r="W389" s="39"/>
      <c r="Y389" s="99"/>
      <c r="AO389" s="57"/>
      <c r="AP389" s="39"/>
      <c r="AQ389" s="39"/>
      <c r="AR389" s="171"/>
      <c r="AS389" s="39"/>
      <c r="AT389" s="360"/>
      <c r="AU389" s="360"/>
      <c r="AV389" s="39"/>
      <c r="AW389" s="360"/>
      <c r="AX389" s="360"/>
      <c r="AY389" s="39"/>
      <c r="AZ389" s="360"/>
      <c r="BA389" s="360"/>
      <c r="BB389" s="39"/>
      <c r="BC389" s="360"/>
      <c r="BD389" s="360"/>
      <c r="BE389" s="39"/>
      <c r="BF389" s="360"/>
      <c r="BG389" s="360"/>
      <c r="BH389" s="39"/>
      <c r="BI389" s="360"/>
      <c r="BJ389" s="360"/>
      <c r="BK389" s="39"/>
      <c r="BL389" s="360"/>
      <c r="BM389" s="360"/>
      <c r="BN389" s="39"/>
      <c r="BO389" s="360"/>
      <c r="BP389" s="360"/>
      <c r="BQ389" s="39"/>
      <c r="BR389" s="360"/>
      <c r="BS389" s="360"/>
      <c r="BT389" s="39"/>
      <c r="BU389" s="360"/>
      <c r="BV389" s="360"/>
      <c r="BW389" s="39"/>
      <c r="BX389" s="57"/>
    </row>
    <row r="390" spans="1:76" s="2" customFormat="1" ht="15">
      <c r="A390" s="159">
        <v>46</v>
      </c>
      <c r="B390" s="301"/>
      <c r="C390" s="724" t="s">
        <v>733</v>
      </c>
      <c r="D390" s="725" t="s">
        <v>572</v>
      </c>
      <c r="E390" s="725" t="s">
        <v>7</v>
      </c>
      <c r="F390" s="791" t="s">
        <v>577</v>
      </c>
      <c r="G390" s="746" t="s">
        <v>420</v>
      </c>
      <c r="H390" s="745">
        <v>2017</v>
      </c>
      <c r="I390" s="746"/>
      <c r="J390" s="684"/>
      <c r="K390" s="726" t="s">
        <v>328</v>
      </c>
      <c r="L390" s="731">
        <f t="shared" si="238"/>
        <v>0</v>
      </c>
      <c r="M390" s="662" t="s">
        <v>277</v>
      </c>
      <c r="N390" s="720"/>
      <c r="O390" s="730" t="s">
        <v>574</v>
      </c>
      <c r="P390" s="165"/>
      <c r="Q390" s="365" t="s">
        <v>36</v>
      </c>
      <c r="R390" s="259">
        <f t="shared" si="234"/>
        <v>0</v>
      </c>
      <c r="S390" s="260">
        <f>IF(R390="","",IF(R423="Y",T390,IF(R390&gt;=R415-$AA$36*R419,IF(R390&lt;=R415+$AA$36*R419,R390,""),"")))</f>
        <v>0</v>
      </c>
      <c r="T390" s="259">
        <f t="shared" si="236"/>
        <v>0</v>
      </c>
      <c r="U390" s="166" t="str">
        <f t="shared" si="237"/>
        <v>TWh/TW/year</v>
      </c>
      <c r="V390" s="39"/>
      <c r="W390" s="39"/>
      <c r="Y390" s="99"/>
      <c r="AO390" s="57"/>
      <c r="AP390" s="39"/>
      <c r="AQ390" s="39"/>
      <c r="AR390" s="171"/>
      <c r="AS390" s="39"/>
      <c r="AT390" s="360"/>
      <c r="AU390" s="360"/>
      <c r="AV390" s="39"/>
      <c r="AW390" s="360"/>
      <c r="AX390" s="360"/>
      <c r="AY390" s="39"/>
      <c r="AZ390" s="360"/>
      <c r="BA390" s="360"/>
      <c r="BB390" s="39"/>
      <c r="BC390" s="360"/>
      <c r="BD390" s="360"/>
      <c r="BE390" s="39"/>
      <c r="BF390" s="360"/>
      <c r="BG390" s="360"/>
      <c r="BH390" s="39"/>
      <c r="BI390" s="360"/>
      <c r="BJ390" s="360"/>
      <c r="BK390" s="39"/>
      <c r="BL390" s="360"/>
      <c r="BM390" s="360"/>
      <c r="BN390" s="39"/>
      <c r="BO390" s="360"/>
      <c r="BP390" s="360"/>
      <c r="BQ390" s="39"/>
      <c r="BR390" s="360"/>
      <c r="BS390" s="360"/>
      <c r="BT390" s="39"/>
      <c r="BU390" s="360"/>
      <c r="BV390" s="360"/>
      <c r="BW390" s="39"/>
      <c r="BX390" s="57"/>
    </row>
    <row r="391" spans="1:76" s="2" customFormat="1" ht="15">
      <c r="A391" s="159">
        <v>47</v>
      </c>
      <c r="B391" s="301"/>
      <c r="C391" s="724" t="s">
        <v>734</v>
      </c>
      <c r="D391" s="725" t="s">
        <v>572</v>
      </c>
      <c r="E391" s="725" t="s">
        <v>7</v>
      </c>
      <c r="F391" s="791" t="s">
        <v>577</v>
      </c>
      <c r="G391" s="746" t="s">
        <v>420</v>
      </c>
      <c r="H391" s="745">
        <v>2017</v>
      </c>
      <c r="I391" s="746"/>
      <c r="J391" s="684"/>
      <c r="K391" s="726" t="s">
        <v>328</v>
      </c>
      <c r="L391" s="731">
        <f t="shared" si="238"/>
        <v>0</v>
      </c>
      <c r="M391" s="662" t="s">
        <v>277</v>
      </c>
      <c r="N391" s="720"/>
      <c r="O391" s="730" t="s">
        <v>575</v>
      </c>
      <c r="P391" s="165"/>
      <c r="Q391" s="365" t="s">
        <v>36</v>
      </c>
      <c r="R391" s="259">
        <f t="shared" si="234"/>
        <v>0</v>
      </c>
      <c r="S391" s="260">
        <f>IF(R391="","",IF(R423="Y",T391,IF(R391&gt;=R415-$AA$36*R419,IF(R391&lt;=R415+$AA$36*R419,R391,""),"")))</f>
        <v>0</v>
      </c>
      <c r="T391" s="259">
        <f t="shared" si="236"/>
        <v>0</v>
      </c>
      <c r="U391" s="166" t="str">
        <f t="shared" si="237"/>
        <v>TWh/TW/year</v>
      </c>
      <c r="V391" s="39"/>
      <c r="W391" s="39"/>
      <c r="Y391" s="99"/>
      <c r="AO391" s="57"/>
      <c r="AP391" s="39"/>
      <c r="AQ391" s="39"/>
      <c r="AR391" s="171"/>
      <c r="AS391" s="39"/>
      <c r="AT391" s="360"/>
      <c r="AU391" s="360"/>
      <c r="AV391" s="39"/>
      <c r="AW391" s="360"/>
      <c r="AX391" s="360"/>
      <c r="AY391" s="39"/>
      <c r="AZ391" s="360"/>
      <c r="BA391" s="360"/>
      <c r="BB391" s="39"/>
      <c r="BC391" s="360"/>
      <c r="BD391" s="360"/>
      <c r="BE391" s="39"/>
      <c r="BF391" s="360"/>
      <c r="BG391" s="360"/>
      <c r="BH391" s="39"/>
      <c r="BI391" s="360"/>
      <c r="BJ391" s="360"/>
      <c r="BK391" s="39"/>
      <c r="BL391" s="360"/>
      <c r="BM391" s="360"/>
      <c r="BN391" s="39"/>
      <c r="BO391" s="360"/>
      <c r="BP391" s="360"/>
      <c r="BQ391" s="39"/>
      <c r="BR391" s="360"/>
      <c r="BS391" s="360"/>
      <c r="BT391" s="39"/>
      <c r="BU391" s="360"/>
      <c r="BV391" s="360"/>
      <c r="BW391" s="39"/>
      <c r="BX391" s="57"/>
    </row>
    <row r="392" spans="1:76" s="2" customFormat="1" ht="15">
      <c r="A392" s="159">
        <v>48</v>
      </c>
      <c r="B392" s="301"/>
      <c r="C392" s="724" t="s">
        <v>735</v>
      </c>
      <c r="D392" s="725" t="s">
        <v>572</v>
      </c>
      <c r="E392" s="725" t="s">
        <v>7</v>
      </c>
      <c r="F392" s="791" t="s">
        <v>578</v>
      </c>
      <c r="G392" s="746" t="s">
        <v>420</v>
      </c>
      <c r="H392" s="745">
        <v>2017</v>
      </c>
      <c r="I392" s="746"/>
      <c r="J392" s="684"/>
      <c r="K392" s="726" t="s">
        <v>328</v>
      </c>
      <c r="L392" s="731">
        <f t="shared" si="238"/>
        <v>0</v>
      </c>
      <c r="M392" s="662" t="s">
        <v>277</v>
      </c>
      <c r="N392" s="720"/>
      <c r="O392" s="730" t="s">
        <v>574</v>
      </c>
      <c r="P392" s="165"/>
      <c r="Q392" s="365" t="s">
        <v>36</v>
      </c>
      <c r="R392" s="259">
        <f t="shared" si="234"/>
        <v>0</v>
      </c>
      <c r="S392" s="260">
        <f>IF(R392="","",IF(R423="Y",T392,IF(R392&gt;=R415-$AA$36*R419,IF(R392&lt;=R415+$AA$36*R419,R392,""),"")))</f>
        <v>0</v>
      </c>
      <c r="T392" s="259">
        <f t="shared" si="236"/>
        <v>0</v>
      </c>
      <c r="U392" s="166" t="str">
        <f t="shared" si="237"/>
        <v>TWh/TW/year</v>
      </c>
      <c r="V392" s="39"/>
      <c r="W392" s="39"/>
      <c r="Y392" s="99"/>
      <c r="AO392" s="57"/>
      <c r="AP392" s="39"/>
      <c r="AQ392" s="39"/>
      <c r="AR392" s="171"/>
      <c r="AS392" s="39"/>
      <c r="AT392" s="360"/>
      <c r="AU392" s="360"/>
      <c r="AV392" s="39"/>
      <c r="AW392" s="360"/>
      <c r="AX392" s="360"/>
      <c r="AY392" s="39"/>
      <c r="AZ392" s="360"/>
      <c r="BA392" s="360"/>
      <c r="BB392" s="39"/>
      <c r="BC392" s="360"/>
      <c r="BD392" s="360"/>
      <c r="BE392" s="39"/>
      <c r="BF392" s="360"/>
      <c r="BG392" s="360"/>
      <c r="BH392" s="39"/>
      <c r="BI392" s="360"/>
      <c r="BJ392" s="360"/>
      <c r="BK392" s="39"/>
      <c r="BL392" s="360"/>
      <c r="BM392" s="360"/>
      <c r="BN392" s="39"/>
      <c r="BO392" s="360"/>
      <c r="BP392" s="360"/>
      <c r="BQ392" s="39"/>
      <c r="BR392" s="360"/>
      <c r="BS392" s="360"/>
      <c r="BT392" s="39"/>
      <c r="BU392" s="360"/>
      <c r="BV392" s="360"/>
      <c r="BW392" s="39"/>
      <c r="BX392" s="57"/>
    </row>
    <row r="393" spans="1:76" s="2" customFormat="1" ht="15">
      <c r="A393" s="159">
        <v>49</v>
      </c>
      <c r="B393" s="301"/>
      <c r="C393" s="724" t="s">
        <v>736</v>
      </c>
      <c r="D393" s="725" t="s">
        <v>572</v>
      </c>
      <c r="E393" s="725" t="s">
        <v>7</v>
      </c>
      <c r="F393" s="791" t="s">
        <v>578</v>
      </c>
      <c r="G393" s="746" t="s">
        <v>420</v>
      </c>
      <c r="H393" s="745">
        <v>2017</v>
      </c>
      <c r="I393" s="746"/>
      <c r="J393" s="684"/>
      <c r="K393" s="726" t="s">
        <v>328</v>
      </c>
      <c r="L393" s="731">
        <f t="shared" si="238"/>
        <v>0</v>
      </c>
      <c r="M393" s="662" t="s">
        <v>277</v>
      </c>
      <c r="N393" s="720"/>
      <c r="O393" s="730" t="s">
        <v>575</v>
      </c>
      <c r="P393" s="165"/>
      <c r="Q393" s="365" t="s">
        <v>36</v>
      </c>
      <c r="R393" s="259">
        <f t="shared" si="234"/>
        <v>0</v>
      </c>
      <c r="S393" s="260">
        <f>IF(R393="","",IF(R423="Y",T393,IF(R393&gt;=R415-$AA$36*R419,IF(R393&lt;=R415+$AA$36*R419,R393,""),"")))</f>
        <v>0</v>
      </c>
      <c r="T393" s="259">
        <f t="shared" si="236"/>
        <v>0</v>
      </c>
      <c r="U393" s="166" t="str">
        <f t="shared" si="237"/>
        <v>TWh/TW/year</v>
      </c>
      <c r="V393" s="39"/>
      <c r="W393" s="39"/>
      <c r="Y393" s="99"/>
      <c r="AO393" s="57"/>
      <c r="AP393" s="39"/>
      <c r="AQ393" s="39"/>
      <c r="AR393" s="171"/>
      <c r="AS393" s="39"/>
      <c r="AT393" s="360"/>
      <c r="AU393" s="360"/>
      <c r="AV393" s="39"/>
      <c r="AW393" s="360"/>
      <c r="AX393" s="360"/>
      <c r="AY393" s="39"/>
      <c r="AZ393" s="360"/>
      <c r="BA393" s="360"/>
      <c r="BB393" s="39"/>
      <c r="BC393" s="360"/>
      <c r="BD393" s="360"/>
      <c r="BE393" s="39"/>
      <c r="BF393" s="360"/>
      <c r="BG393" s="360"/>
      <c r="BH393" s="39"/>
      <c r="BI393" s="360"/>
      <c r="BJ393" s="360"/>
      <c r="BK393" s="39"/>
      <c r="BL393" s="360"/>
      <c r="BM393" s="360"/>
      <c r="BN393" s="39"/>
      <c r="BO393" s="360"/>
      <c r="BP393" s="360"/>
      <c r="BQ393" s="39"/>
      <c r="BR393" s="360"/>
      <c r="BS393" s="360"/>
      <c r="BT393" s="39"/>
      <c r="BU393" s="360"/>
      <c r="BV393" s="360"/>
      <c r="BW393" s="39"/>
      <c r="BX393" s="57"/>
    </row>
    <row r="394" spans="1:76" s="2" customFormat="1" ht="15">
      <c r="A394" s="159">
        <v>50</v>
      </c>
      <c r="B394" s="301"/>
      <c r="C394" s="724" t="s">
        <v>737</v>
      </c>
      <c r="D394" s="725" t="s">
        <v>572</v>
      </c>
      <c r="E394" s="725" t="s">
        <v>7</v>
      </c>
      <c r="F394" s="791" t="s">
        <v>579</v>
      </c>
      <c r="G394" s="746" t="s">
        <v>420</v>
      </c>
      <c r="H394" s="745">
        <v>2017</v>
      </c>
      <c r="I394" s="746"/>
      <c r="J394" s="684"/>
      <c r="K394" s="726" t="s">
        <v>328</v>
      </c>
      <c r="L394" s="731">
        <f t="shared" si="238"/>
        <v>0</v>
      </c>
      <c r="M394" s="662" t="s">
        <v>277</v>
      </c>
      <c r="N394" s="720"/>
      <c r="O394" s="730" t="s">
        <v>574</v>
      </c>
      <c r="P394" s="165"/>
      <c r="Q394" s="365" t="s">
        <v>36</v>
      </c>
      <c r="R394" s="259">
        <f t="shared" si="234"/>
        <v>0</v>
      </c>
      <c r="S394" s="260">
        <f>IF(R394="","",IF(R423="Y",T394,IF(R394&gt;=R415-$AA$36*R419,IF(R394&lt;=R415+$AA$36*R419,R394,""),"")))</f>
        <v>0</v>
      </c>
      <c r="T394" s="259">
        <f t="shared" si="236"/>
        <v>0</v>
      </c>
      <c r="U394" s="166" t="str">
        <f t="shared" si="237"/>
        <v>TWh/TW/year</v>
      </c>
      <c r="V394" s="39"/>
      <c r="W394" s="39"/>
      <c r="Y394" s="99"/>
      <c r="AO394" s="57"/>
      <c r="AP394" s="39"/>
      <c r="AQ394" s="39"/>
      <c r="AR394" s="171"/>
      <c r="AS394" s="39"/>
      <c r="AT394" s="360"/>
      <c r="AU394" s="360"/>
      <c r="AV394" s="39"/>
      <c r="AW394" s="360"/>
      <c r="AX394" s="360"/>
      <c r="AY394" s="39"/>
      <c r="AZ394" s="360"/>
      <c r="BA394" s="360"/>
      <c r="BB394" s="39"/>
      <c r="BC394" s="360"/>
      <c r="BD394" s="360"/>
      <c r="BE394" s="39"/>
      <c r="BF394" s="360"/>
      <c r="BG394" s="360"/>
      <c r="BH394" s="39"/>
      <c r="BI394" s="360"/>
      <c r="BJ394" s="360"/>
      <c r="BK394" s="39"/>
      <c r="BL394" s="360"/>
      <c r="BM394" s="360"/>
      <c r="BN394" s="39"/>
      <c r="BO394" s="360"/>
      <c r="BP394" s="360"/>
      <c r="BQ394" s="39"/>
      <c r="BR394" s="360"/>
      <c r="BS394" s="360"/>
      <c r="BT394" s="39"/>
      <c r="BU394" s="360"/>
      <c r="BV394" s="360"/>
      <c r="BW394" s="39"/>
      <c r="BX394" s="57"/>
    </row>
    <row r="395" spans="1:76" s="2" customFormat="1" ht="15">
      <c r="A395" s="159">
        <v>51</v>
      </c>
      <c r="B395" s="301"/>
      <c r="C395" s="724" t="s">
        <v>738</v>
      </c>
      <c r="D395" s="725" t="s">
        <v>572</v>
      </c>
      <c r="E395" s="725" t="s">
        <v>7</v>
      </c>
      <c r="F395" s="791" t="s">
        <v>579</v>
      </c>
      <c r="G395" s="746" t="s">
        <v>420</v>
      </c>
      <c r="H395" s="745">
        <v>2017</v>
      </c>
      <c r="I395" s="746"/>
      <c r="J395" s="684"/>
      <c r="K395" s="726" t="s">
        <v>328</v>
      </c>
      <c r="L395" s="731">
        <f t="shared" si="238"/>
        <v>0</v>
      </c>
      <c r="M395" s="662" t="s">
        <v>277</v>
      </c>
      <c r="N395" s="720"/>
      <c r="O395" s="730" t="s">
        <v>575</v>
      </c>
      <c r="P395" s="165"/>
      <c r="Q395" s="365" t="s">
        <v>36</v>
      </c>
      <c r="R395" s="259">
        <f t="shared" si="234"/>
        <v>0</v>
      </c>
      <c r="S395" s="260">
        <f>IF(R395="","",IF(R423="Y",T395,IF(R395&gt;=R415-$AA$36*R419,IF(R395&lt;=R415+$AA$36*R419,R395,""),"")))</f>
        <v>0</v>
      </c>
      <c r="T395" s="259">
        <f t="shared" si="236"/>
        <v>0</v>
      </c>
      <c r="U395" s="166" t="str">
        <f t="shared" si="237"/>
        <v>TWh/TW/year</v>
      </c>
      <c r="V395" s="39"/>
      <c r="W395" s="39"/>
      <c r="Y395" s="99"/>
      <c r="AO395" s="57"/>
      <c r="AP395" s="39"/>
      <c r="AQ395" s="39"/>
      <c r="AR395" s="171"/>
      <c r="AS395" s="39"/>
      <c r="AT395" s="360"/>
      <c r="AU395" s="360"/>
      <c r="AV395" s="39"/>
      <c r="AW395" s="360"/>
      <c r="AX395" s="360"/>
      <c r="AY395" s="39"/>
      <c r="AZ395" s="360"/>
      <c r="BA395" s="360"/>
      <c r="BB395" s="39"/>
      <c r="BC395" s="360"/>
      <c r="BD395" s="360"/>
      <c r="BE395" s="39"/>
      <c r="BF395" s="360"/>
      <c r="BG395" s="360"/>
      <c r="BH395" s="39"/>
      <c r="BI395" s="360"/>
      <c r="BJ395" s="360"/>
      <c r="BK395" s="39"/>
      <c r="BL395" s="360"/>
      <c r="BM395" s="360"/>
      <c r="BN395" s="39"/>
      <c r="BO395" s="360"/>
      <c r="BP395" s="360"/>
      <c r="BQ395" s="39"/>
      <c r="BR395" s="360"/>
      <c r="BS395" s="360"/>
      <c r="BT395" s="39"/>
      <c r="BU395" s="360"/>
      <c r="BV395" s="360"/>
      <c r="BW395" s="39"/>
      <c r="BX395" s="57"/>
    </row>
    <row r="396" spans="1:76" s="2" customFormat="1" ht="15">
      <c r="A396" s="159">
        <v>52</v>
      </c>
      <c r="B396" s="301"/>
      <c r="C396" s="724" t="s">
        <v>739</v>
      </c>
      <c r="D396" s="725" t="s">
        <v>572</v>
      </c>
      <c r="E396" s="725" t="s">
        <v>7</v>
      </c>
      <c r="F396" s="791" t="s">
        <v>580</v>
      </c>
      <c r="G396" s="746" t="s">
        <v>420</v>
      </c>
      <c r="H396" s="745">
        <v>2017</v>
      </c>
      <c r="I396" s="746"/>
      <c r="J396" s="684"/>
      <c r="K396" s="726" t="s">
        <v>328</v>
      </c>
      <c r="L396" s="731">
        <f t="shared" si="238"/>
        <v>0</v>
      </c>
      <c r="M396" s="662" t="s">
        <v>277</v>
      </c>
      <c r="N396" s="720"/>
      <c r="O396" s="730" t="s">
        <v>574</v>
      </c>
      <c r="P396" s="165"/>
      <c r="Q396" s="365" t="s">
        <v>36</v>
      </c>
      <c r="R396" s="259">
        <f t="shared" si="234"/>
        <v>0</v>
      </c>
      <c r="S396" s="260">
        <f>IF(R396="","",IF(R423="Y",T396,IF(R396&gt;=R415-$AA$36*R419,IF(R396&lt;=R415+$AA$36*R419,R396,""),"")))</f>
        <v>0</v>
      </c>
      <c r="T396" s="259">
        <f t="shared" si="236"/>
        <v>0</v>
      </c>
      <c r="U396" s="166" t="str">
        <f t="shared" si="237"/>
        <v>TWh/TW/year</v>
      </c>
      <c r="V396" s="39"/>
      <c r="W396" s="39"/>
      <c r="Y396" s="99"/>
      <c r="AO396" s="57"/>
      <c r="AP396" s="39"/>
      <c r="AQ396" s="39"/>
      <c r="AR396" s="171"/>
      <c r="AS396" s="39"/>
      <c r="AT396" s="360"/>
      <c r="AU396" s="360"/>
      <c r="AV396" s="39"/>
      <c r="AW396" s="360"/>
      <c r="AX396" s="360"/>
      <c r="AY396" s="39"/>
      <c r="AZ396" s="360"/>
      <c r="BA396" s="360"/>
      <c r="BB396" s="39"/>
      <c r="BC396" s="360"/>
      <c r="BD396" s="360"/>
      <c r="BE396" s="39"/>
      <c r="BF396" s="360"/>
      <c r="BG396" s="360"/>
      <c r="BH396" s="39"/>
      <c r="BI396" s="360"/>
      <c r="BJ396" s="360"/>
      <c r="BK396" s="39"/>
      <c r="BL396" s="360"/>
      <c r="BM396" s="360"/>
      <c r="BN396" s="39"/>
      <c r="BO396" s="360"/>
      <c r="BP396" s="360"/>
      <c r="BQ396" s="39"/>
      <c r="BR396" s="360"/>
      <c r="BS396" s="360"/>
      <c r="BT396" s="39"/>
      <c r="BU396" s="360"/>
      <c r="BV396" s="360"/>
      <c r="BW396" s="39"/>
      <c r="BX396" s="57"/>
    </row>
    <row r="397" spans="1:76" s="2" customFormat="1" ht="15">
      <c r="A397" s="159">
        <v>53</v>
      </c>
      <c r="B397" s="301"/>
      <c r="C397" s="724" t="s">
        <v>740</v>
      </c>
      <c r="D397" s="725" t="s">
        <v>572</v>
      </c>
      <c r="E397" s="725" t="s">
        <v>7</v>
      </c>
      <c r="F397" s="791" t="s">
        <v>580</v>
      </c>
      <c r="G397" s="746" t="s">
        <v>420</v>
      </c>
      <c r="H397" s="745">
        <v>2017</v>
      </c>
      <c r="I397" s="746"/>
      <c r="J397" s="684"/>
      <c r="K397" s="726" t="s">
        <v>328</v>
      </c>
      <c r="L397" s="731">
        <f t="shared" si="238"/>
        <v>0</v>
      </c>
      <c r="M397" s="662" t="s">
        <v>277</v>
      </c>
      <c r="N397" s="720"/>
      <c r="O397" s="730" t="s">
        <v>575</v>
      </c>
      <c r="P397" s="165"/>
      <c r="Q397" s="365" t="s">
        <v>36</v>
      </c>
      <c r="R397" s="259">
        <f t="shared" si="234"/>
        <v>0</v>
      </c>
      <c r="S397" s="260">
        <f>IF(R397="","",IF(R423="Y",T397,IF(R397&gt;=R415-$AA$36*R419,IF(R397&lt;=R415+$AA$36*R419,R397,""),"")))</f>
        <v>0</v>
      </c>
      <c r="T397" s="259">
        <f t="shared" si="236"/>
        <v>0</v>
      </c>
      <c r="U397" s="166" t="str">
        <f t="shared" si="237"/>
        <v>TWh/TW/year</v>
      </c>
      <c r="V397" s="39"/>
      <c r="W397" s="39"/>
      <c r="Y397" s="99"/>
      <c r="AO397" s="57"/>
      <c r="AP397" s="39"/>
      <c r="AQ397" s="39"/>
      <c r="AR397" s="171"/>
      <c r="AS397" s="39"/>
      <c r="AT397" s="360"/>
      <c r="AU397" s="360"/>
      <c r="AV397" s="39"/>
      <c r="AW397" s="360"/>
      <c r="AX397" s="360"/>
      <c r="AY397" s="39"/>
      <c r="AZ397" s="360"/>
      <c r="BA397" s="360"/>
      <c r="BB397" s="39"/>
      <c r="BC397" s="360"/>
      <c r="BD397" s="360"/>
      <c r="BE397" s="39"/>
      <c r="BF397" s="360"/>
      <c r="BG397" s="360"/>
      <c r="BH397" s="39"/>
      <c r="BI397" s="360"/>
      <c r="BJ397" s="360"/>
      <c r="BK397" s="39"/>
      <c r="BL397" s="360"/>
      <c r="BM397" s="360"/>
      <c r="BN397" s="39"/>
      <c r="BO397" s="360"/>
      <c r="BP397" s="360"/>
      <c r="BQ397" s="39"/>
      <c r="BR397" s="360"/>
      <c r="BS397" s="360"/>
      <c r="BT397" s="39"/>
      <c r="BU397" s="360"/>
      <c r="BV397" s="360"/>
      <c r="BW397" s="39"/>
      <c r="BX397" s="57"/>
    </row>
    <row r="398" spans="1:76" s="2" customFormat="1" ht="15">
      <c r="A398" s="159">
        <v>54</v>
      </c>
      <c r="B398" s="301"/>
      <c r="C398" s="724" t="s">
        <v>741</v>
      </c>
      <c r="D398" s="725" t="s">
        <v>572</v>
      </c>
      <c r="E398" s="723" t="s">
        <v>4</v>
      </c>
      <c r="F398" s="791"/>
      <c r="G398" s="746" t="s">
        <v>420</v>
      </c>
      <c r="H398" s="745">
        <v>2017</v>
      </c>
      <c r="I398" s="746"/>
      <c r="J398" s="684"/>
      <c r="K398" s="726" t="s">
        <v>328</v>
      </c>
      <c r="L398" s="731">
        <f t="shared" si="238"/>
        <v>0</v>
      </c>
      <c r="M398" s="662" t="s">
        <v>277</v>
      </c>
      <c r="N398" s="720"/>
      <c r="O398" s="730" t="s">
        <v>574</v>
      </c>
      <c r="P398" s="165"/>
      <c r="Q398" s="365" t="s">
        <v>36</v>
      </c>
      <c r="R398" s="259">
        <f t="shared" si="234"/>
        <v>0</v>
      </c>
      <c r="S398" s="260">
        <f>IF(R398="","",IF(R423="Y",T398,IF(R398&gt;=R415-$AA$36*R419,IF(R398&lt;=R415+$AA$36*R419,R398,""),"")))</f>
        <v>0</v>
      </c>
      <c r="T398" s="259">
        <f t="shared" si="236"/>
        <v>0</v>
      </c>
      <c r="U398" s="166" t="str">
        <f t="shared" si="237"/>
        <v>TWh/TW/year</v>
      </c>
      <c r="V398" s="39"/>
      <c r="W398" s="39"/>
      <c r="Y398" s="99"/>
      <c r="AO398" s="57"/>
      <c r="AP398" s="39"/>
      <c r="AQ398" s="39"/>
      <c r="AR398" s="171"/>
      <c r="AS398" s="39"/>
      <c r="AT398" s="360"/>
      <c r="AU398" s="360"/>
      <c r="AV398" s="39"/>
      <c r="AW398" s="360"/>
      <c r="AX398" s="360"/>
      <c r="AY398" s="39"/>
      <c r="AZ398" s="360"/>
      <c r="BA398" s="360"/>
      <c r="BB398" s="39"/>
      <c r="BC398" s="360"/>
      <c r="BD398" s="360"/>
      <c r="BE398" s="39"/>
      <c r="BF398" s="360"/>
      <c r="BG398" s="360"/>
      <c r="BH398" s="39"/>
      <c r="BI398" s="360"/>
      <c r="BJ398" s="360"/>
      <c r="BK398" s="39"/>
      <c r="BL398" s="360"/>
      <c r="BM398" s="360"/>
      <c r="BN398" s="39"/>
      <c r="BO398" s="360"/>
      <c r="BP398" s="360"/>
      <c r="BQ398" s="39"/>
      <c r="BR398" s="360"/>
      <c r="BS398" s="360"/>
      <c r="BT398" s="39"/>
      <c r="BU398" s="360"/>
      <c r="BV398" s="360"/>
      <c r="BW398" s="39"/>
      <c r="BX398" s="57"/>
    </row>
    <row r="399" spans="1:76" s="2" customFormat="1" ht="15">
      <c r="A399" s="159">
        <v>55</v>
      </c>
      <c r="B399" s="301"/>
      <c r="C399" s="724" t="s">
        <v>742</v>
      </c>
      <c r="D399" s="725" t="s">
        <v>572</v>
      </c>
      <c r="E399" s="723" t="s">
        <v>4</v>
      </c>
      <c r="F399" s="791"/>
      <c r="G399" s="746" t="s">
        <v>420</v>
      </c>
      <c r="H399" s="745">
        <v>2017</v>
      </c>
      <c r="I399" s="746"/>
      <c r="J399" s="684"/>
      <c r="K399" s="726" t="s">
        <v>328</v>
      </c>
      <c r="L399" s="731">
        <f t="shared" si="238"/>
        <v>0</v>
      </c>
      <c r="M399" s="662" t="s">
        <v>277</v>
      </c>
      <c r="N399" s="720"/>
      <c r="O399" s="730" t="s">
        <v>575</v>
      </c>
      <c r="P399" s="165"/>
      <c r="Q399" s="365" t="s">
        <v>36</v>
      </c>
      <c r="R399" s="259">
        <f t="shared" si="234"/>
        <v>0</v>
      </c>
      <c r="S399" s="260">
        <f>IF(R399="","",IF(R423="Y",T399,IF(R399&gt;=R415-$AA$36*R419,IF(R399&lt;=R415+$AA$36*R419,R399,""),"")))</f>
        <v>0</v>
      </c>
      <c r="T399" s="259">
        <f t="shared" si="236"/>
        <v>0</v>
      </c>
      <c r="U399" s="166" t="str">
        <f t="shared" si="237"/>
        <v>TWh/TW/year</v>
      </c>
      <c r="V399" s="39"/>
      <c r="W399" s="39"/>
      <c r="Y399" s="99"/>
      <c r="AO399" s="57"/>
      <c r="AP399" s="39"/>
      <c r="AQ399" s="39"/>
      <c r="AR399" s="171"/>
      <c r="AS399" s="39"/>
      <c r="AT399" s="360"/>
      <c r="AU399" s="360"/>
      <c r="AV399" s="39"/>
      <c r="AW399" s="360"/>
      <c r="AX399" s="360"/>
      <c r="AY399" s="39"/>
      <c r="AZ399" s="360"/>
      <c r="BA399" s="360"/>
      <c r="BB399" s="39"/>
      <c r="BC399" s="360"/>
      <c r="BD399" s="360"/>
      <c r="BE399" s="39"/>
      <c r="BF399" s="360"/>
      <c r="BG399" s="360"/>
      <c r="BH399" s="39"/>
      <c r="BI399" s="360"/>
      <c r="BJ399" s="360"/>
      <c r="BK399" s="39"/>
      <c r="BL399" s="360"/>
      <c r="BM399" s="360"/>
      <c r="BN399" s="39"/>
      <c r="BO399" s="360"/>
      <c r="BP399" s="360"/>
      <c r="BQ399" s="39"/>
      <c r="BR399" s="360"/>
      <c r="BS399" s="360"/>
      <c r="BT399" s="39"/>
      <c r="BU399" s="360"/>
      <c r="BV399" s="360"/>
      <c r="BW399" s="39"/>
      <c r="BX399" s="57"/>
    </row>
    <row r="400" spans="1:76" s="2" customFormat="1" ht="15">
      <c r="A400" s="159">
        <v>56</v>
      </c>
      <c r="B400" s="301"/>
      <c r="C400" s="724" t="s">
        <v>743</v>
      </c>
      <c r="D400" s="725" t="s">
        <v>572</v>
      </c>
      <c r="E400" s="723" t="s">
        <v>5</v>
      </c>
      <c r="F400" s="791"/>
      <c r="G400" s="746" t="s">
        <v>420</v>
      </c>
      <c r="H400" s="745">
        <v>2017</v>
      </c>
      <c r="I400" s="746"/>
      <c r="J400" s="684"/>
      <c r="K400" s="726" t="s">
        <v>328</v>
      </c>
      <c r="L400" s="731">
        <f t="shared" si="238"/>
        <v>0</v>
      </c>
      <c r="M400" s="662" t="s">
        <v>277</v>
      </c>
      <c r="N400" s="720"/>
      <c r="O400" s="730" t="s">
        <v>574</v>
      </c>
      <c r="P400" s="165"/>
      <c r="Q400" s="365" t="s">
        <v>36</v>
      </c>
      <c r="R400" s="259">
        <f t="shared" si="234"/>
        <v>0</v>
      </c>
      <c r="S400" s="260">
        <f>IF(R400="","",IF(R423="Y",T400,IF(R400&gt;=R415-$AA$36*R419,IF(R400&lt;=R415+$AA$36*R419,R400,""),"")))</f>
        <v>0</v>
      </c>
      <c r="T400" s="259">
        <f t="shared" si="236"/>
        <v>0</v>
      </c>
      <c r="U400" s="166" t="str">
        <f t="shared" si="237"/>
        <v>TWh/TW/year</v>
      </c>
      <c r="V400" s="39"/>
      <c r="W400" s="39"/>
      <c r="Y400" s="99"/>
      <c r="AO400" s="57"/>
      <c r="AP400" s="39"/>
      <c r="AQ400" s="39"/>
      <c r="AR400" s="171"/>
      <c r="AS400" s="39"/>
      <c r="AT400" s="360"/>
      <c r="AU400" s="360"/>
      <c r="AV400" s="39"/>
      <c r="AW400" s="360"/>
      <c r="AX400" s="360"/>
      <c r="AY400" s="39"/>
      <c r="AZ400" s="360"/>
      <c r="BA400" s="360"/>
      <c r="BB400" s="39"/>
      <c r="BC400" s="360"/>
      <c r="BD400" s="360"/>
      <c r="BE400" s="39"/>
      <c r="BF400" s="360"/>
      <c r="BG400" s="360"/>
      <c r="BH400" s="39"/>
      <c r="BI400" s="360"/>
      <c r="BJ400" s="360"/>
      <c r="BK400" s="39"/>
      <c r="BL400" s="360"/>
      <c r="BM400" s="360"/>
      <c r="BN400" s="39"/>
      <c r="BO400" s="360"/>
      <c r="BP400" s="360"/>
      <c r="BQ400" s="39"/>
      <c r="BR400" s="360"/>
      <c r="BS400" s="360"/>
      <c r="BT400" s="39"/>
      <c r="BU400" s="360"/>
      <c r="BV400" s="360"/>
      <c r="BW400" s="39"/>
      <c r="BX400" s="57"/>
    </row>
    <row r="401" spans="1:76" s="2" customFormat="1" ht="15">
      <c r="A401" s="159">
        <v>57</v>
      </c>
      <c r="B401" s="301"/>
      <c r="C401" s="724" t="s">
        <v>744</v>
      </c>
      <c r="D401" s="725" t="s">
        <v>572</v>
      </c>
      <c r="E401" s="723" t="s">
        <v>5</v>
      </c>
      <c r="F401" s="791"/>
      <c r="G401" s="746" t="s">
        <v>420</v>
      </c>
      <c r="H401" s="745">
        <v>2017</v>
      </c>
      <c r="I401" s="746"/>
      <c r="J401" s="684"/>
      <c r="K401" s="726" t="s">
        <v>328</v>
      </c>
      <c r="L401" s="731">
        <f t="shared" si="238"/>
        <v>0</v>
      </c>
      <c r="M401" s="662" t="s">
        <v>277</v>
      </c>
      <c r="N401" s="720"/>
      <c r="O401" s="730" t="s">
        <v>575</v>
      </c>
      <c r="P401" s="165"/>
      <c r="Q401" s="365" t="s">
        <v>36</v>
      </c>
      <c r="R401" s="259">
        <f t="shared" si="234"/>
        <v>0</v>
      </c>
      <c r="S401" s="260">
        <f>IF(R401="","",IF(R423="Y",T401,IF(R401&gt;=R415-$AA$36*R419,IF(R401&lt;=R415+$AA$36*R419,R401,""),"")))</f>
        <v>0</v>
      </c>
      <c r="T401" s="259">
        <f t="shared" si="236"/>
        <v>0</v>
      </c>
      <c r="U401" s="166" t="str">
        <f t="shared" si="237"/>
        <v>TWh/TW/year</v>
      </c>
      <c r="V401" s="39"/>
      <c r="W401" s="39"/>
      <c r="Y401" s="99"/>
      <c r="AO401" s="57"/>
      <c r="AP401" s="39"/>
      <c r="AQ401" s="39"/>
      <c r="AR401" s="171"/>
      <c r="AS401" s="39"/>
      <c r="AT401" s="360"/>
      <c r="AU401" s="360"/>
      <c r="AV401" s="39"/>
      <c r="AW401" s="360"/>
      <c r="AX401" s="360"/>
      <c r="AY401" s="39"/>
      <c r="AZ401" s="360"/>
      <c r="BA401" s="360"/>
      <c r="BB401" s="39"/>
      <c r="BC401" s="360"/>
      <c r="BD401" s="360"/>
      <c r="BE401" s="39"/>
      <c r="BF401" s="360"/>
      <c r="BG401" s="360"/>
      <c r="BH401" s="39"/>
      <c r="BI401" s="360"/>
      <c r="BJ401" s="360"/>
      <c r="BK401" s="39"/>
      <c r="BL401" s="360"/>
      <c r="BM401" s="360"/>
      <c r="BN401" s="39"/>
      <c r="BO401" s="360"/>
      <c r="BP401" s="360"/>
      <c r="BQ401" s="39"/>
      <c r="BR401" s="360"/>
      <c r="BS401" s="360"/>
      <c r="BT401" s="39"/>
      <c r="BU401" s="360"/>
      <c r="BV401" s="360"/>
      <c r="BW401" s="39"/>
      <c r="BX401" s="57"/>
    </row>
    <row r="402" spans="1:76" s="2" customFormat="1" ht="15">
      <c r="A402" s="159">
        <v>58</v>
      </c>
      <c r="B402" s="301"/>
      <c r="C402" s="724" t="s">
        <v>745</v>
      </c>
      <c r="D402" s="725" t="s">
        <v>572</v>
      </c>
      <c r="E402" s="723" t="s">
        <v>34</v>
      </c>
      <c r="F402" s="791"/>
      <c r="G402" s="746" t="s">
        <v>420</v>
      </c>
      <c r="H402" s="745">
        <v>2017</v>
      </c>
      <c r="I402" s="746"/>
      <c r="J402" s="684"/>
      <c r="K402" s="726" t="s">
        <v>328</v>
      </c>
      <c r="L402" s="731">
        <f t="shared" si="238"/>
        <v>0</v>
      </c>
      <c r="M402" s="662" t="s">
        <v>277</v>
      </c>
      <c r="N402" s="720"/>
      <c r="O402" s="730" t="s">
        <v>574</v>
      </c>
      <c r="P402" s="165"/>
      <c r="Q402" s="365" t="s">
        <v>36</v>
      </c>
      <c r="R402" s="259">
        <f t="shared" si="234"/>
        <v>0</v>
      </c>
      <c r="S402" s="260">
        <f>IF(R402="","",IF(R423="Y",T402,IF(R402&gt;=R415-$AA$36*R419,IF(R402&lt;=R415+$AA$36*R419,R402,""),"")))</f>
        <v>0</v>
      </c>
      <c r="T402" s="259">
        <f t="shared" si="236"/>
        <v>0</v>
      </c>
      <c r="U402" s="166" t="str">
        <f t="shared" si="237"/>
        <v>TWh/TW/year</v>
      </c>
      <c r="V402" s="39"/>
      <c r="W402" s="39"/>
      <c r="Y402" s="99"/>
      <c r="AO402" s="57"/>
      <c r="AP402" s="39"/>
      <c r="AQ402" s="39"/>
      <c r="AR402" s="171"/>
      <c r="AS402" s="39"/>
      <c r="AT402" s="360"/>
      <c r="AU402" s="360"/>
      <c r="AV402" s="39"/>
      <c r="AW402" s="360"/>
      <c r="AX402" s="360"/>
      <c r="AY402" s="39"/>
      <c r="AZ402" s="360"/>
      <c r="BA402" s="360"/>
      <c r="BB402" s="39"/>
      <c r="BC402" s="360"/>
      <c r="BD402" s="360"/>
      <c r="BE402" s="39"/>
      <c r="BF402" s="360"/>
      <c r="BG402" s="360"/>
      <c r="BH402" s="39"/>
      <c r="BI402" s="360"/>
      <c r="BJ402" s="360"/>
      <c r="BK402" s="39"/>
      <c r="BL402" s="360"/>
      <c r="BM402" s="360"/>
      <c r="BN402" s="39"/>
      <c r="BO402" s="360"/>
      <c r="BP402" s="360"/>
      <c r="BQ402" s="39"/>
      <c r="BR402" s="360"/>
      <c r="BS402" s="360"/>
      <c r="BT402" s="39"/>
      <c r="BU402" s="360"/>
      <c r="BV402" s="360"/>
      <c r="BW402" s="39"/>
      <c r="BX402" s="57"/>
    </row>
    <row r="403" spans="1:76" s="2" customFormat="1" ht="15">
      <c r="A403" s="159">
        <v>59</v>
      </c>
      <c r="B403" s="301"/>
      <c r="C403" s="724" t="s">
        <v>746</v>
      </c>
      <c r="D403" s="725" t="s">
        <v>572</v>
      </c>
      <c r="E403" s="723" t="s">
        <v>34</v>
      </c>
      <c r="F403" s="791"/>
      <c r="G403" s="746" t="s">
        <v>420</v>
      </c>
      <c r="H403" s="745">
        <v>2017</v>
      </c>
      <c r="I403" s="746"/>
      <c r="J403" s="684"/>
      <c r="K403" s="726" t="s">
        <v>328</v>
      </c>
      <c r="L403" s="731">
        <f t="shared" si="238"/>
        <v>0</v>
      </c>
      <c r="M403" s="662" t="s">
        <v>277</v>
      </c>
      <c r="N403" s="720"/>
      <c r="O403" s="730" t="s">
        <v>575</v>
      </c>
      <c r="P403" s="165"/>
      <c r="Q403" s="365" t="s">
        <v>36</v>
      </c>
      <c r="R403" s="259">
        <f t="shared" si="234"/>
        <v>0</v>
      </c>
      <c r="S403" s="260">
        <f>IF(R403="","",IF(R423="Y",T403,IF(R403&gt;=R415-$AA$36*R419,IF(R403&lt;=R415+$AA$36*R419,R403,""),"")))</f>
        <v>0</v>
      </c>
      <c r="T403" s="259">
        <f t="shared" si="236"/>
        <v>0</v>
      </c>
      <c r="U403" s="166" t="str">
        <f t="shared" si="237"/>
        <v>TWh/TW/year</v>
      </c>
      <c r="V403" s="39"/>
      <c r="W403" s="39"/>
      <c r="Y403" s="99"/>
      <c r="AO403" s="57"/>
      <c r="AP403" s="39"/>
      <c r="AQ403" s="39"/>
      <c r="AR403" s="171"/>
      <c r="AS403" s="39"/>
      <c r="AT403" s="360"/>
      <c r="AU403" s="360"/>
      <c r="AV403" s="39"/>
      <c r="AW403" s="360"/>
      <c r="AX403" s="360"/>
      <c r="AY403" s="39"/>
      <c r="AZ403" s="360"/>
      <c r="BA403" s="360"/>
      <c r="BB403" s="39"/>
      <c r="BC403" s="360"/>
      <c r="BD403" s="360"/>
      <c r="BE403" s="39"/>
      <c r="BF403" s="360"/>
      <c r="BG403" s="360"/>
      <c r="BH403" s="39"/>
      <c r="BI403" s="360"/>
      <c r="BJ403" s="360"/>
      <c r="BK403" s="39"/>
      <c r="BL403" s="360"/>
      <c r="BM403" s="360"/>
      <c r="BN403" s="39"/>
      <c r="BO403" s="360"/>
      <c r="BP403" s="360"/>
      <c r="BQ403" s="39"/>
      <c r="BR403" s="360"/>
      <c r="BS403" s="360"/>
      <c r="BT403" s="39"/>
      <c r="BU403" s="360"/>
      <c r="BV403" s="360"/>
      <c r="BW403" s="39"/>
      <c r="BX403" s="57"/>
    </row>
    <row r="404" spans="1:76" s="2" customFormat="1" ht="15">
      <c r="A404" s="159">
        <v>60</v>
      </c>
      <c r="B404" s="301"/>
      <c r="C404" s="718" t="s">
        <v>747</v>
      </c>
      <c r="D404" s="718" t="s">
        <v>454</v>
      </c>
      <c r="E404" s="718" t="s">
        <v>34</v>
      </c>
      <c r="F404" s="718"/>
      <c r="G404" s="719" t="s">
        <v>421</v>
      </c>
      <c r="H404" s="718">
        <v>2017</v>
      </c>
      <c r="I404" s="746"/>
      <c r="J404" s="684"/>
      <c r="K404" s="726" t="s">
        <v>328</v>
      </c>
      <c r="L404" s="731">
        <f t="shared" si="238"/>
        <v>0</v>
      </c>
      <c r="M404" s="662" t="s">
        <v>277</v>
      </c>
      <c r="N404" s="720"/>
      <c r="O404" s="730" t="s">
        <v>589</v>
      </c>
      <c r="P404" s="165"/>
      <c r="Q404" s="365" t="s">
        <v>36</v>
      </c>
      <c r="R404" s="259">
        <f t="shared" si="234"/>
        <v>0</v>
      </c>
      <c r="S404" s="260">
        <f>IF(R404="","",IF(R423="Y",T404,IF(R404&gt;=R415-$AA$36*R419,IF(R404&lt;=R415+$AA$36*R419,R404,""),"")))</f>
        <v>0</v>
      </c>
      <c r="T404" s="259">
        <f t="shared" si="236"/>
        <v>0</v>
      </c>
      <c r="U404" s="166" t="str">
        <f t="shared" si="237"/>
        <v>TWh/TW/year</v>
      </c>
      <c r="V404" s="39"/>
      <c r="W404" s="39"/>
      <c r="Y404" s="99"/>
      <c r="AO404" s="57"/>
      <c r="AP404" s="39"/>
      <c r="AQ404" s="39"/>
      <c r="AR404" s="171"/>
      <c r="AS404" s="39"/>
      <c r="AT404" s="360"/>
      <c r="AU404" s="360"/>
      <c r="AV404" s="39"/>
      <c r="AW404" s="360"/>
      <c r="AX404" s="360"/>
      <c r="AY404" s="39"/>
      <c r="AZ404" s="360"/>
      <c r="BA404" s="360"/>
      <c r="BB404" s="39"/>
      <c r="BC404" s="360"/>
      <c r="BD404" s="360"/>
      <c r="BE404" s="39"/>
      <c r="BF404" s="360"/>
      <c r="BG404" s="360"/>
      <c r="BH404" s="39"/>
      <c r="BI404" s="360"/>
      <c r="BJ404" s="360"/>
      <c r="BK404" s="39"/>
      <c r="BL404" s="360"/>
      <c r="BM404" s="360"/>
      <c r="BN404" s="39"/>
      <c r="BO404" s="360"/>
      <c r="BP404" s="360"/>
      <c r="BQ404" s="39"/>
      <c r="BR404" s="360"/>
      <c r="BS404" s="360"/>
      <c r="BT404" s="39"/>
      <c r="BU404" s="360"/>
      <c r="BV404" s="360"/>
      <c r="BW404" s="39"/>
      <c r="BX404" s="57"/>
    </row>
    <row r="405" spans="1:76" s="2" customFormat="1" ht="15">
      <c r="A405" s="159">
        <v>61</v>
      </c>
      <c r="B405" s="301"/>
      <c r="C405" s="718" t="s">
        <v>748</v>
      </c>
      <c r="D405" s="718" t="s">
        <v>454</v>
      </c>
      <c r="E405" s="718" t="s">
        <v>34</v>
      </c>
      <c r="F405" s="718"/>
      <c r="G405" s="719" t="s">
        <v>421</v>
      </c>
      <c r="H405" s="718">
        <v>2017</v>
      </c>
      <c r="I405" s="746"/>
      <c r="J405" s="684"/>
      <c r="K405" s="726" t="s">
        <v>328</v>
      </c>
      <c r="L405" s="731">
        <f t="shared" si="238"/>
        <v>0</v>
      </c>
      <c r="M405" s="662" t="s">
        <v>277</v>
      </c>
      <c r="N405" s="720"/>
      <c r="O405" s="730" t="s">
        <v>590</v>
      </c>
      <c r="P405" s="165"/>
      <c r="Q405" s="365" t="s">
        <v>36</v>
      </c>
      <c r="R405" s="259">
        <f t="shared" si="234"/>
        <v>0</v>
      </c>
      <c r="S405" s="260">
        <f>IF(R405="","",IF(R423="Y",T405,IF(R405&gt;=R415-$AA$36*R419,IF(R405&lt;=R415+$AA$36*R419,R405,""),"")))</f>
        <v>0</v>
      </c>
      <c r="T405" s="259">
        <f t="shared" si="236"/>
        <v>0</v>
      </c>
      <c r="U405" s="166" t="str">
        <f t="shared" si="237"/>
        <v>TWh/TW/year</v>
      </c>
      <c r="V405" s="39"/>
      <c r="W405" s="39"/>
      <c r="Y405" s="99"/>
      <c r="AO405" s="57"/>
      <c r="AP405" s="39"/>
      <c r="AQ405" s="39"/>
      <c r="AR405" s="171"/>
      <c r="AS405" s="39"/>
      <c r="AT405" s="360"/>
      <c r="AU405" s="360"/>
      <c r="AV405" s="39"/>
      <c r="AW405" s="360"/>
      <c r="AX405" s="360"/>
      <c r="AY405" s="39"/>
      <c r="AZ405" s="360"/>
      <c r="BA405" s="360"/>
      <c r="BB405" s="39"/>
      <c r="BC405" s="360"/>
      <c r="BD405" s="360"/>
      <c r="BE405" s="39"/>
      <c r="BF405" s="360"/>
      <c r="BG405" s="360"/>
      <c r="BH405" s="39"/>
      <c r="BI405" s="360"/>
      <c r="BJ405" s="360"/>
      <c r="BK405" s="39"/>
      <c r="BL405" s="360"/>
      <c r="BM405" s="360"/>
      <c r="BN405" s="39"/>
      <c r="BO405" s="360"/>
      <c r="BP405" s="360"/>
      <c r="BQ405" s="39"/>
      <c r="BR405" s="360"/>
      <c r="BS405" s="360"/>
      <c r="BT405" s="39"/>
      <c r="BU405" s="360"/>
      <c r="BV405" s="360"/>
      <c r="BW405" s="39"/>
      <c r="BX405" s="57"/>
    </row>
    <row r="406" spans="1:76" s="2" customFormat="1" ht="15">
      <c r="A406" s="159">
        <v>62</v>
      </c>
      <c r="B406" s="301"/>
      <c r="C406" s="718" t="s">
        <v>749</v>
      </c>
      <c r="D406" s="718" t="s">
        <v>454</v>
      </c>
      <c r="E406" s="718" t="s">
        <v>34</v>
      </c>
      <c r="F406" s="718"/>
      <c r="G406" s="719" t="s">
        <v>421</v>
      </c>
      <c r="H406" s="718">
        <v>2017</v>
      </c>
      <c r="I406" s="746"/>
      <c r="J406" s="684"/>
      <c r="K406" s="726" t="s">
        <v>328</v>
      </c>
      <c r="L406" s="731">
        <f t="shared" si="238"/>
        <v>0</v>
      </c>
      <c r="M406" s="662" t="s">
        <v>277</v>
      </c>
      <c r="N406" s="720"/>
      <c r="O406" s="730" t="s">
        <v>591</v>
      </c>
      <c r="P406" s="165"/>
      <c r="Q406" s="365" t="s">
        <v>36</v>
      </c>
      <c r="R406" s="259">
        <f t="shared" si="234"/>
        <v>0</v>
      </c>
      <c r="S406" s="260">
        <f>IF(R406="","",IF(R423="Y",T406,IF(R406&gt;=R415-$AA$36*R419,IF(R406&lt;=R415+$AA$36*R419,R406,""),"")))</f>
        <v>0</v>
      </c>
      <c r="T406" s="259">
        <f t="shared" si="236"/>
        <v>0</v>
      </c>
      <c r="U406" s="166" t="str">
        <f t="shared" si="237"/>
        <v>TWh/TW/year</v>
      </c>
      <c r="V406" s="39"/>
      <c r="W406" s="39"/>
      <c r="Y406" s="99"/>
      <c r="AO406" s="57"/>
      <c r="AP406" s="39"/>
      <c r="AQ406" s="39"/>
      <c r="AR406" s="171"/>
      <c r="AS406" s="39"/>
      <c r="AT406" s="360"/>
      <c r="AU406" s="360"/>
      <c r="AV406" s="39"/>
      <c r="AW406" s="360"/>
      <c r="AX406" s="360"/>
      <c r="AY406" s="39"/>
      <c r="AZ406" s="360"/>
      <c r="BA406" s="360"/>
      <c r="BB406" s="39"/>
      <c r="BC406" s="360"/>
      <c r="BD406" s="360"/>
      <c r="BE406" s="39"/>
      <c r="BF406" s="360"/>
      <c r="BG406" s="360"/>
      <c r="BH406" s="39"/>
      <c r="BI406" s="360"/>
      <c r="BJ406" s="360"/>
      <c r="BK406" s="39"/>
      <c r="BL406" s="360"/>
      <c r="BM406" s="360"/>
      <c r="BN406" s="39"/>
      <c r="BO406" s="360"/>
      <c r="BP406" s="360"/>
      <c r="BQ406" s="39"/>
      <c r="BR406" s="360"/>
      <c r="BS406" s="360"/>
      <c r="BT406" s="39"/>
      <c r="BU406" s="360"/>
      <c r="BV406" s="360"/>
      <c r="BW406" s="39"/>
      <c r="BX406" s="57"/>
    </row>
    <row r="407" spans="1:76" s="2" customFormat="1" ht="15">
      <c r="A407" s="159">
        <v>63</v>
      </c>
      <c r="B407" s="301"/>
      <c r="C407" s="718" t="s">
        <v>750</v>
      </c>
      <c r="D407" s="718" t="s">
        <v>454</v>
      </c>
      <c r="E407" s="718" t="s">
        <v>34</v>
      </c>
      <c r="F407" s="718"/>
      <c r="G407" s="719" t="s">
        <v>421</v>
      </c>
      <c r="H407" s="718">
        <v>2017</v>
      </c>
      <c r="I407" s="746"/>
      <c r="J407" s="684"/>
      <c r="K407" s="726" t="s">
        <v>328</v>
      </c>
      <c r="L407" s="731">
        <f t="shared" si="238"/>
        <v>0</v>
      </c>
      <c r="M407" s="662" t="s">
        <v>277</v>
      </c>
      <c r="N407" s="720"/>
      <c r="O407" s="730" t="s">
        <v>592</v>
      </c>
      <c r="P407" s="165"/>
      <c r="Q407" s="365" t="s">
        <v>36</v>
      </c>
      <c r="R407" s="259">
        <f t="shared" si="234"/>
        <v>0</v>
      </c>
      <c r="S407" s="260">
        <f>IF(R407="","",IF(R423="Y",T407,IF(R407&gt;=R415-$AA$36*R419,IF(R407&lt;=R415+$AA$36*R419,R407,""),"")))</f>
        <v>0</v>
      </c>
      <c r="T407" s="259">
        <f t="shared" si="236"/>
        <v>0</v>
      </c>
      <c r="U407" s="166" t="str">
        <f t="shared" si="237"/>
        <v>TWh/TW/year</v>
      </c>
      <c r="V407" s="39"/>
      <c r="W407" s="39"/>
      <c r="Y407" s="99"/>
      <c r="AO407" s="57"/>
      <c r="AP407" s="39"/>
      <c r="AQ407" s="39"/>
      <c r="AR407" s="171"/>
      <c r="AS407" s="39"/>
      <c r="AT407" s="360"/>
      <c r="AU407" s="360"/>
      <c r="AV407" s="39"/>
      <c r="AW407" s="360"/>
      <c r="AX407" s="360"/>
      <c r="AY407" s="39"/>
      <c r="AZ407" s="360"/>
      <c r="BA407" s="360"/>
      <c r="BB407" s="39"/>
      <c r="BC407" s="360"/>
      <c r="BD407" s="360"/>
      <c r="BE407" s="39"/>
      <c r="BF407" s="360"/>
      <c r="BG407" s="360"/>
      <c r="BH407" s="39"/>
      <c r="BI407" s="360"/>
      <c r="BJ407" s="360"/>
      <c r="BK407" s="39"/>
      <c r="BL407" s="360"/>
      <c r="BM407" s="360"/>
      <c r="BN407" s="39"/>
      <c r="BO407" s="360"/>
      <c r="BP407" s="360"/>
      <c r="BQ407" s="39"/>
      <c r="BR407" s="360"/>
      <c r="BS407" s="360"/>
      <c r="BT407" s="39"/>
      <c r="BU407" s="360"/>
      <c r="BV407" s="360"/>
      <c r="BW407" s="39"/>
      <c r="BX407" s="57"/>
    </row>
    <row r="408" spans="1:76" s="2" customFormat="1" ht="15">
      <c r="A408" s="159">
        <v>64</v>
      </c>
      <c r="B408" s="301"/>
      <c r="C408" s="718" t="s">
        <v>751</v>
      </c>
      <c r="D408" s="718" t="s">
        <v>456</v>
      </c>
      <c r="E408" s="718" t="s">
        <v>7</v>
      </c>
      <c r="F408" s="718"/>
      <c r="G408" s="792" t="s">
        <v>420</v>
      </c>
      <c r="H408" s="718">
        <v>2017</v>
      </c>
      <c r="I408" s="746"/>
      <c r="J408" s="684"/>
      <c r="K408" s="726" t="s">
        <v>328</v>
      </c>
      <c r="L408" s="731">
        <f t="shared" si="238"/>
        <v>0</v>
      </c>
      <c r="M408" s="662" t="s">
        <v>277</v>
      </c>
      <c r="N408" s="720"/>
      <c r="O408" s="730" t="s">
        <v>593</v>
      </c>
      <c r="P408" s="165"/>
      <c r="Q408" s="365" t="s">
        <v>36</v>
      </c>
      <c r="R408" s="259">
        <f t="shared" si="234"/>
        <v>0</v>
      </c>
      <c r="S408" s="260">
        <f>IF(R408="","",IF(R423="Y",T408,IF(R408&gt;=R415-$AA$36*R419,IF(R408&lt;=R415+$AA$36*R419,R408,""),"")))</f>
        <v>0</v>
      </c>
      <c r="T408" s="259">
        <f t="shared" si="236"/>
        <v>0</v>
      </c>
      <c r="U408" s="166" t="str">
        <f t="shared" si="237"/>
        <v>TWh/TW/year</v>
      </c>
      <c r="V408" s="39"/>
      <c r="W408" s="39"/>
      <c r="Y408" s="99"/>
      <c r="AO408" s="57"/>
      <c r="AP408" s="39"/>
      <c r="AQ408" s="39"/>
      <c r="AR408" s="171"/>
      <c r="AS408" s="39"/>
      <c r="AT408" s="360"/>
      <c r="AU408" s="360"/>
      <c r="AV408" s="39"/>
      <c r="AW408" s="360"/>
      <c r="AX408" s="360"/>
      <c r="AY408" s="39"/>
      <c r="AZ408" s="360"/>
      <c r="BA408" s="360"/>
      <c r="BB408" s="39"/>
      <c r="BC408" s="360"/>
      <c r="BD408" s="360"/>
      <c r="BE408" s="39"/>
      <c r="BF408" s="360"/>
      <c r="BG408" s="360"/>
      <c r="BH408" s="39"/>
      <c r="BI408" s="360"/>
      <c r="BJ408" s="360"/>
      <c r="BK408" s="39"/>
      <c r="BL408" s="360"/>
      <c r="BM408" s="360"/>
      <c r="BN408" s="39"/>
      <c r="BO408" s="360"/>
      <c r="BP408" s="360"/>
      <c r="BQ408" s="39"/>
      <c r="BR408" s="360"/>
      <c r="BS408" s="360"/>
      <c r="BT408" s="39"/>
      <c r="BU408" s="360"/>
      <c r="BV408" s="360"/>
      <c r="BW408" s="39"/>
      <c r="BX408" s="57"/>
    </row>
    <row r="409" spans="1:76" s="2" customFormat="1" ht="15">
      <c r="A409" s="159">
        <v>65</v>
      </c>
      <c r="B409" s="301"/>
      <c r="C409" s="718" t="s">
        <v>752</v>
      </c>
      <c r="D409" s="718" t="s">
        <v>458</v>
      </c>
      <c r="E409" s="718" t="s">
        <v>34</v>
      </c>
      <c r="F409" s="718"/>
      <c r="G409" s="719" t="s">
        <v>420</v>
      </c>
      <c r="H409" s="718">
        <v>2017</v>
      </c>
      <c r="I409" s="720"/>
      <c r="J409" s="684"/>
      <c r="K409" s="726" t="s">
        <v>594</v>
      </c>
      <c r="L409" s="731">
        <f t="shared" si="238"/>
        <v>0</v>
      </c>
      <c r="M409" s="662" t="s">
        <v>277</v>
      </c>
      <c r="N409" s="720"/>
      <c r="O409" s="730" t="s">
        <v>595</v>
      </c>
      <c r="P409" s="165"/>
      <c r="Q409" s="365" t="s">
        <v>36</v>
      </c>
      <c r="R409" s="259">
        <f>IF(Q409="Y","",IF(AND(L409="",J409=""),"",IF(L409="",J409,L409)))</f>
        <v>0</v>
      </c>
      <c r="S409" s="260">
        <f>IF(R409="","",IF(R423="Y",T409,IF(R409&gt;=R415-$AA$36*R419,IF(R409&lt;=R415+$AA$36*R419,R409,""),"")))</f>
        <v>0</v>
      </c>
      <c r="T409" s="259">
        <f t="shared" si="236"/>
        <v>0</v>
      </c>
      <c r="U409" s="166" t="str">
        <f t="shared" si="237"/>
        <v>TWh/TW/year</v>
      </c>
      <c r="V409" s="39"/>
      <c r="W409" s="39"/>
      <c r="Y409" s="99"/>
      <c r="AO409" s="57"/>
      <c r="AP409" s="39"/>
      <c r="AQ409" s="39"/>
      <c r="AR409" s="171"/>
      <c r="AS409" s="39"/>
      <c r="AT409" s="360"/>
      <c r="AU409" s="360"/>
      <c r="AV409" s="39"/>
      <c r="AW409" s="360"/>
      <c r="AX409" s="360"/>
      <c r="AY409" s="39"/>
      <c r="AZ409" s="360"/>
      <c r="BA409" s="360"/>
      <c r="BB409" s="39"/>
      <c r="BC409" s="360"/>
      <c r="BD409" s="360"/>
      <c r="BE409" s="39"/>
      <c r="BF409" s="360"/>
      <c r="BG409" s="360"/>
      <c r="BH409" s="39"/>
      <c r="BI409" s="360"/>
      <c r="BJ409" s="360"/>
      <c r="BK409" s="39"/>
      <c r="BL409" s="360"/>
      <c r="BM409" s="360"/>
      <c r="BN409" s="39"/>
      <c r="BO409" s="360"/>
      <c r="BP409" s="360"/>
      <c r="BQ409" s="39"/>
      <c r="BR409" s="360"/>
      <c r="BS409" s="360"/>
      <c r="BT409" s="39"/>
      <c r="BU409" s="360"/>
      <c r="BV409" s="360"/>
      <c r="BW409" s="39"/>
      <c r="BX409" s="57"/>
    </row>
    <row r="410" spans="1:76" s="2" customFormat="1" ht="15">
      <c r="A410" s="159">
        <v>66</v>
      </c>
      <c r="B410" s="301"/>
      <c r="C410" s="718" t="s">
        <v>753</v>
      </c>
      <c r="D410" s="728" t="s">
        <v>460</v>
      </c>
      <c r="E410" s="718" t="s">
        <v>34</v>
      </c>
      <c r="F410" s="718"/>
      <c r="G410" s="719" t="s">
        <v>421</v>
      </c>
      <c r="H410" s="718">
        <v>2017</v>
      </c>
      <c r="I410" s="720"/>
      <c r="J410" s="684"/>
      <c r="K410" s="726" t="s">
        <v>328</v>
      </c>
      <c r="L410" s="731">
        <f t="shared" si="238"/>
        <v>0</v>
      </c>
      <c r="M410" s="662" t="s">
        <v>277</v>
      </c>
      <c r="N410" s="732"/>
      <c r="O410" s="721" t="s">
        <v>487</v>
      </c>
      <c r="P410" s="165"/>
      <c r="Q410" s="365" t="s">
        <v>36</v>
      </c>
      <c r="R410" s="259">
        <f t="shared" si="234"/>
        <v>0</v>
      </c>
      <c r="S410" s="260">
        <f>IF(R410="","",IF(R423="Y",T410,IF(R410&gt;=R415-$AA$36*R419,IF(R410&lt;=R415+$AA$36*R419,R410,""),"")))</f>
        <v>0</v>
      </c>
      <c r="T410" s="259">
        <f t="shared" si="236"/>
        <v>0</v>
      </c>
      <c r="U410" s="166" t="str">
        <f t="shared" si="237"/>
        <v>TWh/TW/year</v>
      </c>
      <c r="V410" s="39"/>
      <c r="W410" s="39"/>
      <c r="Y410" s="99"/>
      <c r="AO410" s="57"/>
      <c r="AP410" s="39"/>
      <c r="AQ410" s="39"/>
      <c r="AR410" s="171"/>
      <c r="AS410" s="39"/>
      <c r="AT410" s="360"/>
      <c r="AU410" s="360"/>
      <c r="AV410" s="39"/>
      <c r="AW410" s="360"/>
      <c r="AX410" s="360"/>
      <c r="AY410" s="39"/>
      <c r="AZ410" s="360"/>
      <c r="BA410" s="360"/>
      <c r="BB410" s="39"/>
      <c r="BC410" s="360"/>
      <c r="BD410" s="360"/>
      <c r="BE410" s="39"/>
      <c r="BF410" s="360"/>
      <c r="BG410" s="360"/>
      <c r="BH410" s="39"/>
      <c r="BI410" s="360"/>
      <c r="BJ410" s="360"/>
      <c r="BK410" s="39"/>
      <c r="BL410" s="360"/>
      <c r="BM410" s="360"/>
      <c r="BN410" s="39"/>
      <c r="BO410" s="360"/>
      <c r="BP410" s="360"/>
      <c r="BQ410" s="39"/>
      <c r="BR410" s="360"/>
      <c r="BS410" s="360"/>
      <c r="BT410" s="39"/>
      <c r="BU410" s="360"/>
      <c r="BV410" s="360"/>
      <c r="BW410" s="39"/>
      <c r="BX410" s="57"/>
    </row>
    <row r="411" spans="1:76" s="2" customFormat="1" ht="15">
      <c r="A411" s="159">
        <v>67</v>
      </c>
      <c r="B411" s="301"/>
      <c r="C411" s="718" t="s">
        <v>754</v>
      </c>
      <c r="D411" s="728" t="s">
        <v>460</v>
      </c>
      <c r="E411" s="718" t="s">
        <v>34</v>
      </c>
      <c r="F411" s="718"/>
      <c r="G411" s="719" t="s">
        <v>421</v>
      </c>
      <c r="H411" s="718">
        <v>2017</v>
      </c>
      <c r="I411" s="720"/>
      <c r="J411" s="684"/>
      <c r="K411" s="726" t="s">
        <v>328</v>
      </c>
      <c r="L411" s="731">
        <f t="shared" si="238"/>
        <v>0</v>
      </c>
      <c r="M411" s="662" t="s">
        <v>277</v>
      </c>
      <c r="N411" s="732"/>
      <c r="O411" s="721" t="s">
        <v>488</v>
      </c>
      <c r="P411" s="165"/>
      <c r="Q411" s="365" t="s">
        <v>36</v>
      </c>
      <c r="R411" s="259">
        <f t="shared" si="234"/>
        <v>0</v>
      </c>
      <c r="S411" s="260">
        <f>IF(R411="","",IF(R423="Y",T411,IF(R411&gt;=R415-$AA$36*R419,IF(R411&lt;=R415+$AA$36*R419,R411,""),"")))</f>
        <v>0</v>
      </c>
      <c r="T411" s="259">
        <f t="shared" si="236"/>
        <v>0</v>
      </c>
      <c r="U411" s="166" t="str">
        <f t="shared" si="237"/>
        <v>TWh/TW/year</v>
      </c>
      <c r="V411" s="39"/>
      <c r="W411" s="39"/>
      <c r="Y411" s="99"/>
      <c r="AO411" s="57"/>
      <c r="AP411" s="39"/>
      <c r="AQ411" s="39"/>
      <c r="AR411" s="171"/>
      <c r="AS411" s="39"/>
      <c r="AT411" s="360"/>
      <c r="AU411" s="360"/>
      <c r="AV411" s="39"/>
      <c r="AW411" s="360"/>
      <c r="AX411" s="360"/>
      <c r="AY411" s="39"/>
      <c r="AZ411" s="360"/>
      <c r="BA411" s="360"/>
      <c r="BB411" s="39"/>
      <c r="BC411" s="360"/>
      <c r="BD411" s="360"/>
      <c r="BE411" s="39"/>
      <c r="BF411" s="360"/>
      <c r="BG411" s="360"/>
      <c r="BH411" s="39"/>
      <c r="BI411" s="360"/>
      <c r="BJ411" s="360"/>
      <c r="BK411" s="39"/>
      <c r="BL411" s="360"/>
      <c r="BM411" s="360"/>
      <c r="BN411" s="39"/>
      <c r="BO411" s="360"/>
      <c r="BP411" s="360"/>
      <c r="BQ411" s="39"/>
      <c r="BR411" s="360"/>
      <c r="BS411" s="360"/>
      <c r="BT411" s="39"/>
      <c r="BU411" s="360"/>
      <c r="BV411" s="360"/>
      <c r="BW411" s="39"/>
      <c r="BX411" s="57"/>
    </row>
    <row r="412" spans="1:76" s="2" customFormat="1" ht="15">
      <c r="A412" s="159">
        <v>68</v>
      </c>
      <c r="B412" s="301"/>
      <c r="C412" s="718" t="s">
        <v>755</v>
      </c>
      <c r="D412" s="728" t="s">
        <v>460</v>
      </c>
      <c r="E412" s="718" t="s">
        <v>34</v>
      </c>
      <c r="F412" s="718"/>
      <c r="G412" s="719" t="s">
        <v>421</v>
      </c>
      <c r="H412" s="718">
        <v>2017</v>
      </c>
      <c r="I412" s="720"/>
      <c r="J412" s="684"/>
      <c r="K412" s="726" t="s">
        <v>328</v>
      </c>
      <c r="L412" s="731">
        <f t="shared" si="238"/>
        <v>0</v>
      </c>
      <c r="M412" s="662" t="s">
        <v>277</v>
      </c>
      <c r="N412" s="732"/>
      <c r="O412" s="721" t="s">
        <v>489</v>
      </c>
      <c r="P412" s="165"/>
      <c r="Q412" s="365" t="s">
        <v>36</v>
      </c>
      <c r="R412" s="259">
        <f t="shared" si="234"/>
        <v>0</v>
      </c>
      <c r="S412" s="260">
        <f>IF(R412="","",IF(R423="Y",T412,IF(R412&gt;=R415-$AA$36*R419,IF(R412&lt;=R415+$AA$36*R419,R412,""),"")))</f>
        <v>0</v>
      </c>
      <c r="T412" s="259">
        <f t="shared" si="236"/>
        <v>0</v>
      </c>
      <c r="U412" s="166" t="str">
        <f t="shared" si="237"/>
        <v>TWh/TW/year</v>
      </c>
      <c r="V412" s="39"/>
      <c r="W412" s="39"/>
      <c r="Y412" s="99"/>
      <c r="AO412" s="57"/>
      <c r="AP412" s="39"/>
      <c r="AQ412" s="39"/>
      <c r="AR412" s="171"/>
      <c r="AS412" s="39"/>
      <c r="AT412" s="360"/>
      <c r="AU412" s="360"/>
      <c r="AV412" s="39"/>
      <c r="AW412" s="360"/>
      <c r="AX412" s="360"/>
      <c r="AY412" s="39"/>
      <c r="AZ412" s="360"/>
      <c r="BA412" s="360"/>
      <c r="BB412" s="39"/>
      <c r="BC412" s="360"/>
      <c r="BD412" s="360"/>
      <c r="BE412" s="39"/>
      <c r="BF412" s="360"/>
      <c r="BG412" s="360"/>
      <c r="BH412" s="39"/>
      <c r="BI412" s="360"/>
      <c r="BJ412" s="360"/>
      <c r="BK412" s="39"/>
      <c r="BL412" s="360"/>
      <c r="BM412" s="360"/>
      <c r="BN412" s="39"/>
      <c r="BO412" s="360"/>
      <c r="BP412" s="360"/>
      <c r="BQ412" s="39"/>
      <c r="BR412" s="360"/>
      <c r="BS412" s="360"/>
      <c r="BT412" s="39"/>
      <c r="BU412" s="360"/>
      <c r="BV412" s="360"/>
      <c r="BW412" s="39"/>
      <c r="BX412" s="57"/>
    </row>
    <row r="413" spans="1:76" s="2" customFormat="1" ht="15">
      <c r="A413" s="159">
        <v>69</v>
      </c>
      <c r="B413" s="301" t="str">
        <f>CONCATENATE(E368,": ",C368)</f>
        <v>USA: EIA 2016</v>
      </c>
      <c r="C413" s="718" t="s">
        <v>756</v>
      </c>
      <c r="D413" s="728" t="s">
        <v>460</v>
      </c>
      <c r="E413" s="718" t="s">
        <v>34</v>
      </c>
      <c r="F413" s="718"/>
      <c r="G413" s="719" t="s">
        <v>421</v>
      </c>
      <c r="H413" s="718">
        <v>2017</v>
      </c>
      <c r="I413" s="720"/>
      <c r="J413" s="684"/>
      <c r="K413" s="726" t="s">
        <v>328</v>
      </c>
      <c r="L413" s="731">
        <f t="shared" si="238"/>
        <v>0</v>
      </c>
      <c r="M413" s="662" t="s">
        <v>277</v>
      </c>
      <c r="N413" s="732"/>
      <c r="O413" s="721" t="s">
        <v>490</v>
      </c>
      <c r="P413" s="165"/>
      <c r="Q413" s="365" t="s">
        <v>36</v>
      </c>
      <c r="R413" s="259">
        <f t="shared" si="234"/>
        <v>0</v>
      </c>
      <c r="S413" s="260">
        <f>IF(R413="","",IF(R423="Y",T413,IF(R413&gt;=R415-$AA$36*R419,IF(R413&lt;=R415+$AA$36*R419,R413,""),"")))</f>
        <v>0</v>
      </c>
      <c r="T413" s="259">
        <f t="shared" si="236"/>
        <v>0</v>
      </c>
      <c r="U413" s="166" t="str">
        <f t="shared" si="237"/>
        <v>TWh/TW/year</v>
      </c>
      <c r="V413" s="39"/>
      <c r="W413" s="39"/>
      <c r="Y413" s="99"/>
      <c r="AO413" s="57"/>
      <c r="AP413" s="39"/>
      <c r="AQ413" s="39"/>
      <c r="AR413" s="171"/>
      <c r="AS413" s="39"/>
      <c r="AT413" s="360" t="str">
        <f>IF($E368=$AT$48,R413,"")</f>
        <v/>
      </c>
      <c r="AU413" s="360" t="str">
        <f>IF($E368=$AT$48,S413,"")</f>
        <v/>
      </c>
      <c r="AV413" s="39"/>
      <c r="AW413" s="360" t="str">
        <f>IF($E368=$AW$112,R413,"")</f>
        <v/>
      </c>
      <c r="AX413" s="360" t="str">
        <f>IF($E368=$AW$112,S413,"")</f>
        <v/>
      </c>
      <c r="AY413" s="39"/>
      <c r="AZ413" s="360" t="str">
        <f>IF($E368=$AZ$112,R413,"")</f>
        <v/>
      </c>
      <c r="BA413" s="360" t="str">
        <f>IF($E368=$AZ$112,S413,"")</f>
        <v/>
      </c>
      <c r="BB413" s="39"/>
      <c r="BC413" s="360" t="str">
        <f>IF($E368=$BC$112,R413,"")</f>
        <v/>
      </c>
      <c r="BD413" s="360" t="str">
        <f>IF($E368=$BC$112,S413,"")</f>
        <v/>
      </c>
      <c r="BE413" s="39"/>
      <c r="BF413" s="360" t="str">
        <f>IF($E368=$BF$112,R413,"")</f>
        <v/>
      </c>
      <c r="BG413" s="360" t="str">
        <f>IF($E368=$BF$112,S413,"")</f>
        <v/>
      </c>
      <c r="BH413" s="39"/>
      <c r="BI413" s="360" t="str">
        <f>IF($E368=$BI$112,R413,"")</f>
        <v/>
      </c>
      <c r="BJ413" s="360" t="str">
        <f>IF($E368=$BI$112,S413,"")</f>
        <v/>
      </c>
      <c r="BK413" s="39"/>
      <c r="BL413" s="360" t="str">
        <f>IF($E368=$BL$112,R413,"")</f>
        <v/>
      </c>
      <c r="BM413" s="360" t="str">
        <f>IF($E368=$BL$112,S413,"")</f>
        <v/>
      </c>
      <c r="BN413" s="39"/>
      <c r="BO413" s="360" t="str">
        <f>IF($E368=$BO$112,R413,"")</f>
        <v/>
      </c>
      <c r="BP413" s="360" t="str">
        <f>IF($E368=$BO$112,S413,"")</f>
        <v/>
      </c>
      <c r="BQ413" s="39"/>
      <c r="BR413" s="360" t="str">
        <f>IF($E368=$BR$112,R413,"")</f>
        <v/>
      </c>
      <c r="BS413" s="360" t="str">
        <f>IF($E368=$BR$112,S413,"")</f>
        <v/>
      </c>
      <c r="BT413" s="39"/>
      <c r="BU413" s="360">
        <f>IF($E368=$BU$112,R413,"")</f>
        <v>0</v>
      </c>
      <c r="BV413" s="360">
        <f>IF($E368=$BU$112,S413,"")</f>
        <v>0</v>
      </c>
      <c r="BW413" s="39"/>
      <c r="BX413" s="57"/>
    </row>
    <row r="414" spans="1:76" s="2" customFormat="1" ht="14">
      <c r="A414" s="159">
        <v>70</v>
      </c>
      <c r="B414" s="301" t="str">
        <f>CONCATENATE(E369,": ",C369)</f>
        <v>USA: EIA 2016</v>
      </c>
      <c r="C414" s="668"/>
      <c r="D414" s="668"/>
      <c r="E414" s="668"/>
      <c r="F414" s="668"/>
      <c r="G414" s="161"/>
      <c r="H414" s="668"/>
      <c r="I414" s="664"/>
      <c r="J414" s="684"/>
      <c r="K414" s="669"/>
      <c r="L414" s="766"/>
      <c r="M414" s="662" t="s">
        <v>277</v>
      </c>
      <c r="N414" s="666"/>
      <c r="O414" s="665"/>
      <c r="P414" s="165"/>
      <c r="Q414" s="365"/>
      <c r="R414" s="259" t="str">
        <f t="shared" si="234"/>
        <v/>
      </c>
      <c r="S414" s="260" t="str">
        <f>IF(R414="","",IF(R423="Y",T414,IF(R414&gt;=R415-$AA$36*R419,IF(R414&lt;=R415+$AA$36*R419,R414,""),"")))</f>
        <v/>
      </c>
      <c r="T414" s="259" t="str">
        <f t="shared" si="236"/>
        <v/>
      </c>
      <c r="U414" s="166" t="str">
        <f t="shared" si="237"/>
        <v>TWh/TW/year</v>
      </c>
      <c r="V414" s="39"/>
      <c r="W414" s="39"/>
      <c r="Y414" s="99"/>
      <c r="AO414" s="57"/>
      <c r="AP414" s="39"/>
      <c r="AQ414" s="39"/>
      <c r="AR414" s="171"/>
      <c r="AS414" s="39"/>
      <c r="AT414" s="360" t="str">
        <f>IF($E369=$AT$48,R414,"")</f>
        <v/>
      </c>
      <c r="AU414" s="360" t="str">
        <f>IF($E369=$AT$48,S414,"")</f>
        <v/>
      </c>
      <c r="AV414" s="39"/>
      <c r="AW414" s="360" t="str">
        <f>IF($E369=$AW$112,R414,"")</f>
        <v/>
      </c>
      <c r="AX414" s="360" t="str">
        <f>IF($E369=$AW$112,S414,"")</f>
        <v/>
      </c>
      <c r="AY414" s="39"/>
      <c r="AZ414" s="360" t="str">
        <f>IF($E369=$AZ$112,R414,"")</f>
        <v/>
      </c>
      <c r="BA414" s="360" t="str">
        <f>IF($E369=$AZ$112,S414,"")</f>
        <v/>
      </c>
      <c r="BB414" s="39"/>
      <c r="BC414" s="360" t="str">
        <f>IF($E369=$BC$112,R414,"")</f>
        <v/>
      </c>
      <c r="BD414" s="360" t="str">
        <f>IF($E369=$BC$112,S414,"")</f>
        <v/>
      </c>
      <c r="BE414" s="39"/>
      <c r="BF414" s="360" t="str">
        <f>IF($E369=$BF$112,R414,"")</f>
        <v/>
      </c>
      <c r="BG414" s="360" t="str">
        <f>IF($E369=$BF$112,S414,"")</f>
        <v/>
      </c>
      <c r="BH414" s="39"/>
      <c r="BI414" s="360" t="str">
        <f>IF($E369=$BI$112,R414,"")</f>
        <v/>
      </c>
      <c r="BJ414" s="360" t="str">
        <f>IF($E369=$BI$112,S414,"")</f>
        <v/>
      </c>
      <c r="BK414" s="39"/>
      <c r="BL414" s="360" t="str">
        <f>IF($E369=$BL$112,R414,"")</f>
        <v/>
      </c>
      <c r="BM414" s="360" t="str">
        <f>IF($E369=$BL$112,S414,"")</f>
        <v/>
      </c>
      <c r="BN414" s="39"/>
      <c r="BO414" s="360" t="str">
        <f>IF($E369=$BO$112,R414,"")</f>
        <v/>
      </c>
      <c r="BP414" s="360" t="str">
        <f>IF($E369=$BO$112,S414,"")</f>
        <v/>
      </c>
      <c r="BQ414" s="39"/>
      <c r="BR414" s="360" t="str">
        <f>IF($E369=$BR$112,R414,"")</f>
        <v/>
      </c>
      <c r="BS414" s="360" t="str">
        <f>IF($E369=$BR$112,S414,"")</f>
        <v/>
      </c>
      <c r="BT414" s="39"/>
      <c r="BU414" s="360" t="str">
        <f>IF($E369=$BU$112,R414,"")</f>
        <v/>
      </c>
      <c r="BV414" s="360" t="str">
        <f>IF($E369=$BU$112,S414,"")</f>
        <v/>
      </c>
      <c r="BW414" s="39"/>
      <c r="BX414" s="57"/>
    </row>
    <row r="415" spans="1:76" s="2" customFormat="1" ht="14">
      <c r="A415" s="172"/>
      <c r="B415" s="302" t="s">
        <v>159</v>
      </c>
      <c r="C415" s="173"/>
      <c r="D415" s="173"/>
      <c r="E415" s="173"/>
      <c r="F415" s="173"/>
      <c r="G415" s="174"/>
      <c r="H415" s="39"/>
      <c r="I415" s="175"/>
      <c r="J415" s="174"/>
      <c r="K415" s="174"/>
      <c r="L415" s="762" t="s">
        <v>99</v>
      </c>
      <c r="M415" s="174"/>
      <c r="N415" s="174"/>
      <c r="O415" s="165"/>
      <c r="P415" s="165"/>
      <c r="Q415" s="175" t="s">
        <v>31</v>
      </c>
      <c r="R415" s="261">
        <v>1870.6771428571426</v>
      </c>
      <c r="S415" s="261">
        <v>1870.6771428571426</v>
      </c>
      <c r="T415" s="262" t="e">
        <v>#DIV/0!</v>
      </c>
      <c r="U415" s="39"/>
      <c r="V415" s="39"/>
      <c r="W415" s="39"/>
      <c r="Y415" s="207"/>
      <c r="AO415" s="57"/>
      <c r="AP415" s="39"/>
      <c r="AQ415" s="39"/>
      <c r="AR415" s="39"/>
      <c r="AS415" s="175" t="s">
        <v>31</v>
      </c>
      <c r="AT415" s="360" t="str">
        <f>IF($E415=$AT$48,R415,"")</f>
        <v/>
      </c>
      <c r="AU415" s="360" t="str">
        <f>IF($E415=$AT$48,S415,"")</f>
        <v/>
      </c>
      <c r="AV415" s="175"/>
      <c r="AW415" s="178" t="e">
        <f>AVERAGE(AW345:AW414)</f>
        <v>#DIV/0!</v>
      </c>
      <c r="AX415" s="178" t="e">
        <f>SUM(AX345:AX414)/COUNTIF(AX345:AX414,"&gt;0")</f>
        <v>#DIV/0!</v>
      </c>
      <c r="AY415" s="39"/>
      <c r="AZ415" s="178" t="e">
        <f>AVERAGE(AZ345:AZ414)</f>
        <v>#DIV/0!</v>
      </c>
      <c r="BA415" s="178" t="e">
        <f>SUM(BA345:BA414)/COUNTIF(BA345:BA414,"&gt;0")</f>
        <v>#DIV/0!</v>
      </c>
      <c r="BB415" s="39"/>
      <c r="BC415" s="178" t="e">
        <f>AVERAGE(BC345:BC414)</f>
        <v>#DIV/0!</v>
      </c>
      <c r="BD415" s="178" t="e">
        <f>SUM(BD345:BD414)/COUNTIF(BD345:BD414,"&gt;0")</f>
        <v>#DIV/0!</v>
      </c>
      <c r="BE415" s="39"/>
      <c r="BF415" s="178" t="e">
        <f>AVERAGE(BF345:BF414)</f>
        <v>#DIV/0!</v>
      </c>
      <c r="BG415" s="178" t="e">
        <f>SUM(BG345:BG414)/COUNTIF(BG345:BG414,"&gt;0")</f>
        <v>#DIV/0!</v>
      </c>
      <c r="BH415" s="39"/>
      <c r="BI415" s="178" t="e">
        <f>AVERAGE(BI345:BI414)</f>
        <v>#DIV/0!</v>
      </c>
      <c r="BJ415" s="178" t="e">
        <f>SUM(BJ345:BJ414)/COUNTIF(BJ345:BJ414,"&gt;0")</f>
        <v>#DIV/0!</v>
      </c>
      <c r="BK415" s="175"/>
      <c r="BL415" s="178" t="e">
        <f>AVERAGE(BL345:BL414)</f>
        <v>#DIV/0!</v>
      </c>
      <c r="BM415" s="178" t="e">
        <f>SUM(BM345:BM414)/COUNTIF(BM345:BM414,"&gt;0")</f>
        <v>#DIV/0!</v>
      </c>
      <c r="BN415" s="39"/>
      <c r="BO415" s="178" t="e">
        <f>AVERAGE(BO345:BO414)</f>
        <v>#DIV/0!</v>
      </c>
      <c r="BP415" s="178" t="e">
        <f>SUM(BP345:BP414)/COUNTIF(BP345:BP414,"&gt;0")</f>
        <v>#DIV/0!</v>
      </c>
      <c r="BQ415" s="39"/>
      <c r="BR415" s="178" t="e">
        <f>AVERAGE(BR345:BR414)</f>
        <v>#DIV/0!</v>
      </c>
      <c r="BS415" s="178" t="e">
        <f>SUM(BS345:BS414)/COUNTIF(BS345:BS414,"&gt;0")</f>
        <v>#DIV/0!</v>
      </c>
      <c r="BT415" s="39"/>
      <c r="BU415" s="178">
        <f>AVERAGE(BU345:BU414)</f>
        <v>0</v>
      </c>
      <c r="BV415" s="178" t="e">
        <f>SUM(BV345:BV414)/COUNTIF(BV345:BV414,"&gt;0")</f>
        <v>#DIV/0!</v>
      </c>
      <c r="BW415" s="39"/>
      <c r="BX415" s="57"/>
    </row>
    <row r="416" spans="1:76" s="2" customFormat="1" ht="15">
      <c r="A416" s="172"/>
      <c r="B416" s="302" t="s">
        <v>160</v>
      </c>
      <c r="C416" s="173" t="s">
        <v>112</v>
      </c>
      <c r="D416" s="886" t="s">
        <v>335</v>
      </c>
      <c r="E416" s="887"/>
      <c r="F416" s="887"/>
      <c r="G416" s="887"/>
      <c r="H416" s="887"/>
      <c r="I416" s="887"/>
      <c r="J416" s="888"/>
      <c r="K416" s="174"/>
      <c r="L416" s="762"/>
      <c r="M416" s="174"/>
      <c r="N416" s="174"/>
      <c r="O416" s="165"/>
      <c r="P416" s="165"/>
      <c r="Q416" s="366" t="s">
        <v>33</v>
      </c>
      <c r="R416" s="367">
        <v>2531.7254238627052</v>
      </c>
      <c r="S416" s="367">
        <v>2531.7254238627052</v>
      </c>
      <c r="T416" s="367" t="e">
        <v>#DIV/0!</v>
      </c>
      <c r="U416" s="368">
        <v>1</v>
      </c>
      <c r="V416" s="50" t="s">
        <v>142</v>
      </c>
      <c r="W416" s="39"/>
      <c r="X416" t="s">
        <v>273</v>
      </c>
      <c r="Y416" s="208"/>
      <c r="AO416" s="57"/>
      <c r="AP416" s="39"/>
      <c r="AQ416" s="39"/>
      <c r="AR416" s="39"/>
      <c r="AS416" s="176" t="s">
        <v>33</v>
      </c>
      <c r="AT416" s="178" t="e">
        <f>AVERAGE(AT346:AT415)</f>
        <v>#DIV/0!</v>
      </c>
      <c r="AU416" s="178" t="e">
        <f>SUM(AU346:AU415)/COUNTIF(AU346:AU415,"&gt;0")</f>
        <v>#DIV/0!</v>
      </c>
      <c r="AV416" s="176"/>
      <c r="AW416" s="180" t="e">
        <f>AW415+(AW421*AW418)</f>
        <v>#DIV/0!</v>
      </c>
      <c r="AX416" s="180" t="e">
        <f>AX415+(AX421*AW418)</f>
        <v>#DIV/0!</v>
      </c>
      <c r="AY416" s="39"/>
      <c r="AZ416" s="180" t="e">
        <f>AZ415+(AZ421*AZ418)</f>
        <v>#DIV/0!</v>
      </c>
      <c r="BA416" s="180" t="e">
        <f>BA415+(BA421*AZ418)</f>
        <v>#DIV/0!</v>
      </c>
      <c r="BB416" s="39"/>
      <c r="BC416" s="180" t="e">
        <f>BC415+(BC421*BC418)</f>
        <v>#DIV/0!</v>
      </c>
      <c r="BD416" s="180" t="e">
        <f>BD415+(BD421*BC418)</f>
        <v>#DIV/0!</v>
      </c>
      <c r="BE416" s="39"/>
      <c r="BF416" s="180" t="e">
        <f>BF415+(BF421*BF418)</f>
        <v>#DIV/0!</v>
      </c>
      <c r="BG416" s="180" t="e">
        <f>BG415+(BG421*BF418)</f>
        <v>#DIV/0!</v>
      </c>
      <c r="BH416" s="39"/>
      <c r="BI416" s="180" t="e">
        <f>BI415+(BI421*BI418)</f>
        <v>#DIV/0!</v>
      </c>
      <c r="BJ416" s="180" t="e">
        <f>BJ415+(BJ421*BI418)</f>
        <v>#DIV/0!</v>
      </c>
      <c r="BK416" s="176"/>
      <c r="BL416" s="180" t="e">
        <f>BL415+(BL421*BL418)</f>
        <v>#DIV/0!</v>
      </c>
      <c r="BM416" s="180" t="e">
        <f>BM415+(BM421*BL418)</f>
        <v>#DIV/0!</v>
      </c>
      <c r="BN416" s="39"/>
      <c r="BO416" s="180" t="e">
        <f>BO415+(BO421*BO418)</f>
        <v>#DIV/0!</v>
      </c>
      <c r="BP416" s="180" t="e">
        <f>BP415+(BP421*BO418)</f>
        <v>#DIV/0!</v>
      </c>
      <c r="BQ416" s="39"/>
      <c r="BR416" s="180" t="e">
        <f>BR415+(BR421*BR418)</f>
        <v>#DIV/0!</v>
      </c>
      <c r="BS416" s="180" t="e">
        <f>BS415+(BS421*BR418)</f>
        <v>#DIV/0!</v>
      </c>
      <c r="BT416" s="39"/>
      <c r="BU416" s="180">
        <f>BU415+(BU421*BU418)</f>
        <v>0</v>
      </c>
      <c r="BV416" s="180" t="e">
        <f>BV415+(BV421*BU418)</f>
        <v>#DIV/0!</v>
      </c>
      <c r="BW416" s="39"/>
      <c r="BX416" s="57"/>
    </row>
    <row r="417" spans="1:76" s="2" customFormat="1" ht="15">
      <c r="A417" s="172"/>
      <c r="B417" s="302" t="s">
        <v>161</v>
      </c>
      <c r="C417" s="159"/>
      <c r="D417" s="889"/>
      <c r="E417" s="890"/>
      <c r="F417" s="890"/>
      <c r="G417" s="890"/>
      <c r="H417" s="890"/>
      <c r="I417" s="890"/>
      <c r="J417" s="891"/>
      <c r="K417" s="39"/>
      <c r="L417" s="759"/>
      <c r="M417" s="174"/>
      <c r="N417" s="174"/>
      <c r="O417" s="174"/>
      <c r="P417" s="174"/>
      <c r="Q417" s="366" t="s">
        <v>32</v>
      </c>
      <c r="R417" s="367">
        <v>1209.62886185158</v>
      </c>
      <c r="S417" s="367">
        <v>1209.62886185158</v>
      </c>
      <c r="T417" s="367" t="e">
        <v>#DIV/0!</v>
      </c>
      <c r="U417" s="368">
        <v>1</v>
      </c>
      <c r="V417" s="50" t="s">
        <v>143</v>
      </c>
      <c r="W417" s="39"/>
      <c r="X417" s="369" t="s">
        <v>36</v>
      </c>
      <c r="Y417" s="208"/>
      <c r="AO417" s="57"/>
      <c r="AP417" s="39"/>
      <c r="AQ417" s="39"/>
      <c r="AR417" s="39"/>
      <c r="AS417" s="176" t="s">
        <v>32</v>
      </c>
      <c r="AT417" s="180" t="e">
        <f>AT416+(AT422*AT419)</f>
        <v>#DIV/0!</v>
      </c>
      <c r="AU417" s="180" t="e">
        <f>AU416+(AU422*AT419)</f>
        <v>#DIV/0!</v>
      </c>
      <c r="AV417" s="176"/>
      <c r="AW417" s="180" t="e">
        <f>AW415-(AW421*AW419)</f>
        <v>#DIV/0!</v>
      </c>
      <c r="AX417" s="180" t="e">
        <f>AX415-(AX421*AW419)</f>
        <v>#DIV/0!</v>
      </c>
      <c r="AY417" s="39"/>
      <c r="AZ417" s="180" t="e">
        <f>AZ415-(AZ421*AZ419)</f>
        <v>#DIV/0!</v>
      </c>
      <c r="BA417" s="180" t="e">
        <f>BA415-(BA421*AZ419)</f>
        <v>#DIV/0!</v>
      </c>
      <c r="BB417" s="39"/>
      <c r="BC417" s="180" t="e">
        <f>BC415-(BC421*BC419)</f>
        <v>#DIV/0!</v>
      </c>
      <c r="BD417" s="180" t="e">
        <f>BD415-(BD421*BC419)</f>
        <v>#DIV/0!</v>
      </c>
      <c r="BE417" s="39"/>
      <c r="BF417" s="180" t="e">
        <f>BF415-(BF421*BF419)</f>
        <v>#DIV/0!</v>
      </c>
      <c r="BG417" s="180" t="e">
        <f>BG415-(BG421*BF419)</f>
        <v>#DIV/0!</v>
      </c>
      <c r="BH417" s="39"/>
      <c r="BI417" s="180" t="e">
        <f>BI415-(BI421*BI419)</f>
        <v>#DIV/0!</v>
      </c>
      <c r="BJ417" s="180" t="e">
        <f>BJ415-(BJ421*BI419)</f>
        <v>#DIV/0!</v>
      </c>
      <c r="BK417" s="176"/>
      <c r="BL417" s="180" t="e">
        <f>BL415-(BL421*BL419)</f>
        <v>#DIV/0!</v>
      </c>
      <c r="BM417" s="180" t="e">
        <f>BM415-(BM421*BL419)</f>
        <v>#DIV/0!</v>
      </c>
      <c r="BN417" s="39"/>
      <c r="BO417" s="180" t="e">
        <f>BO415-(BO421*BO419)</f>
        <v>#DIV/0!</v>
      </c>
      <c r="BP417" s="180" t="e">
        <f>BP415-(BP421*BO419)</f>
        <v>#DIV/0!</v>
      </c>
      <c r="BQ417" s="39"/>
      <c r="BR417" s="180" t="e">
        <f>BR415-(BR421*BR419)</f>
        <v>#DIV/0!</v>
      </c>
      <c r="BS417" s="180" t="e">
        <f>BS415-(BS421*BR419)</f>
        <v>#DIV/0!</v>
      </c>
      <c r="BT417" s="39"/>
      <c r="BU417" s="180">
        <f>BU415-(BU421*BU419)</f>
        <v>0</v>
      </c>
      <c r="BV417" s="180" t="e">
        <f>BV415-(BV421*BU419)</f>
        <v>#DIV/0!</v>
      </c>
      <c r="BW417" s="39"/>
      <c r="BX417" s="57"/>
    </row>
    <row r="418" spans="1:76" s="2" customFormat="1" ht="14">
      <c r="A418" s="172"/>
      <c r="B418" s="303"/>
      <c r="C418" s="159"/>
      <c r="D418" s="889"/>
      <c r="E418" s="890"/>
      <c r="F418" s="890"/>
      <c r="G418" s="890"/>
      <c r="H418" s="890"/>
      <c r="I418" s="890"/>
      <c r="J418" s="891"/>
      <c r="K418" s="174"/>
      <c r="L418" s="762"/>
      <c r="M418" s="174"/>
      <c r="N418" s="174"/>
      <c r="O418" s="174"/>
      <c r="P418" s="174"/>
      <c r="Q418" s="176" t="s">
        <v>10</v>
      </c>
      <c r="R418" s="263" t="s">
        <v>38</v>
      </c>
      <c r="S418" s="263" t="s">
        <v>38</v>
      </c>
      <c r="T418" s="263" t="e">
        <v>#DIV/0!</v>
      </c>
      <c r="U418" s="174"/>
      <c r="V418" s="174"/>
      <c r="W418" s="174"/>
      <c r="Y418" s="208"/>
      <c r="AO418" s="57"/>
      <c r="AP418" s="174"/>
      <c r="AQ418" s="174"/>
      <c r="AR418" s="923" t="s">
        <v>132</v>
      </c>
      <c r="AS418" s="924"/>
      <c r="AT418" s="180" t="e">
        <f>AT416-(AT422*AT420)</f>
        <v>#DIV/0!</v>
      </c>
      <c r="AU418" s="180" t="e">
        <f>AU416-(AU422*AT420)</f>
        <v>#DIV/0!</v>
      </c>
      <c r="AV418" s="287"/>
      <c r="AW418" s="177">
        <v>1</v>
      </c>
      <c r="AX418" s="174"/>
      <c r="AY418" s="174"/>
      <c r="AZ418" s="177">
        <v>1</v>
      </c>
      <c r="BA418" s="174"/>
      <c r="BB418" s="174"/>
      <c r="BC418" s="177">
        <v>1</v>
      </c>
      <c r="BD418" s="174"/>
      <c r="BE418" s="174"/>
      <c r="BF418" s="177">
        <v>1</v>
      </c>
      <c r="BG418" s="174"/>
      <c r="BH418" s="174"/>
      <c r="BI418" s="177">
        <v>1</v>
      </c>
      <c r="BJ418" s="174"/>
      <c r="BK418" s="176"/>
      <c r="BL418" s="177">
        <v>1</v>
      </c>
      <c r="BM418" s="174"/>
      <c r="BN418" s="174"/>
      <c r="BO418" s="177">
        <v>1</v>
      </c>
      <c r="BP418" s="174"/>
      <c r="BQ418" s="174"/>
      <c r="BR418" s="177">
        <v>1</v>
      </c>
      <c r="BS418" s="174"/>
      <c r="BT418" s="174"/>
      <c r="BU418" s="177">
        <v>1</v>
      </c>
      <c r="BV418" s="174"/>
      <c r="BW418" s="174"/>
      <c r="BX418" s="57"/>
    </row>
    <row r="419" spans="1:76" s="2" customFormat="1" ht="14">
      <c r="A419" s="182" t="str">
        <f ca="1">HYPERLINK("#"&amp;"'"&amp;A$1&amp;"'!a1","Back to top")</f>
        <v>Back to top</v>
      </c>
      <c r="B419" s="304"/>
      <c r="C419" s="159"/>
      <c r="D419" s="889"/>
      <c r="E419" s="890"/>
      <c r="F419" s="890"/>
      <c r="G419" s="890"/>
      <c r="H419" s="890"/>
      <c r="I419" s="890"/>
      <c r="J419" s="891"/>
      <c r="K419" s="174"/>
      <c r="L419" s="762"/>
      <c r="M419" s="50"/>
      <c r="N419" s="50"/>
      <c r="O419" s="174"/>
      <c r="P419" s="174"/>
      <c r="Q419" s="176" t="s">
        <v>11</v>
      </c>
      <c r="R419" s="263">
        <v>661.04828100556256</v>
      </c>
      <c r="S419" s="263">
        <v>661.04828100556256</v>
      </c>
      <c r="T419" s="263" t="e">
        <v>#DIV/0!</v>
      </c>
      <c r="U419" s="174"/>
      <c r="V419" s="174"/>
      <c r="W419" s="174"/>
      <c r="Y419" s="208"/>
      <c r="AO419" s="57"/>
      <c r="AP419" s="174"/>
      <c r="AQ419" s="174"/>
      <c r="AR419" s="923"/>
      <c r="AS419" s="924"/>
      <c r="AT419" s="177">
        <v>1</v>
      </c>
      <c r="AU419" s="174"/>
      <c r="AV419" s="287"/>
      <c r="AW419" s="177">
        <v>1</v>
      </c>
      <c r="AX419" s="174"/>
      <c r="AY419" s="174"/>
      <c r="AZ419" s="177">
        <v>1</v>
      </c>
      <c r="BA419" s="174"/>
      <c r="BB419" s="174"/>
      <c r="BC419" s="177">
        <v>1</v>
      </c>
      <c r="BD419" s="174"/>
      <c r="BE419" s="174"/>
      <c r="BF419" s="177">
        <v>1</v>
      </c>
      <c r="BG419" s="174"/>
      <c r="BH419" s="174"/>
      <c r="BI419" s="177">
        <v>1</v>
      </c>
      <c r="BJ419" s="174"/>
      <c r="BK419" s="176"/>
      <c r="BL419" s="177">
        <v>1</v>
      </c>
      <c r="BM419" s="174"/>
      <c r="BN419" s="174"/>
      <c r="BO419" s="177">
        <v>1</v>
      </c>
      <c r="BP419" s="174"/>
      <c r="BQ419" s="174"/>
      <c r="BR419" s="177">
        <v>1</v>
      </c>
      <c r="BS419" s="174"/>
      <c r="BT419" s="174"/>
      <c r="BU419" s="177">
        <v>1</v>
      </c>
      <c r="BV419" s="174"/>
      <c r="BW419" s="174"/>
      <c r="BX419" s="57"/>
    </row>
    <row r="420" spans="1:76" s="2" customFormat="1" ht="14">
      <c r="A420" s="172"/>
      <c r="B420" s="303"/>
      <c r="C420" s="159"/>
      <c r="D420" s="889"/>
      <c r="E420" s="890"/>
      <c r="F420" s="890"/>
      <c r="G420" s="890"/>
      <c r="H420" s="890"/>
      <c r="I420" s="890"/>
      <c r="J420" s="891"/>
      <c r="K420" s="174"/>
      <c r="L420" s="762"/>
      <c r="M420" s="174"/>
      <c r="N420" s="174"/>
      <c r="O420" s="174"/>
      <c r="P420" s="174"/>
      <c r="Q420" s="183" t="s">
        <v>98</v>
      </c>
      <c r="R420" s="264">
        <v>42</v>
      </c>
      <c r="S420" s="264">
        <v>42</v>
      </c>
      <c r="T420" s="265"/>
      <c r="U420" s="184" t="s">
        <v>55</v>
      </c>
      <c r="V420" s="174"/>
      <c r="W420" s="174"/>
      <c r="Y420" s="99"/>
      <c r="AO420" s="57"/>
      <c r="AP420" s="174"/>
      <c r="AQ420" s="174"/>
      <c r="AR420" s="174"/>
      <c r="AS420" s="176" t="s">
        <v>10</v>
      </c>
      <c r="AT420" s="177">
        <v>1</v>
      </c>
      <c r="AU420" s="174"/>
      <c r="AV420" s="176"/>
      <c r="AW420" s="180" t="e">
        <f>IF((0.67*AW421)&gt;AW415,"no","yes")</f>
        <v>#DIV/0!</v>
      </c>
      <c r="AX420" s="180" t="e">
        <f>IF((0.67*AX421)&gt;AX415,"no","yes")</f>
        <v>#DIV/0!</v>
      </c>
      <c r="AY420" s="174"/>
      <c r="AZ420" s="180" t="e">
        <f>IF((0.67*AZ421)&gt;AZ415,"no","yes")</f>
        <v>#DIV/0!</v>
      </c>
      <c r="BA420" s="180" t="e">
        <f>IF((0.67*BA421)&gt;BA415,"no","yes")</f>
        <v>#DIV/0!</v>
      </c>
      <c r="BB420" s="174"/>
      <c r="BC420" s="180" t="e">
        <f>IF((0.67*BC421)&gt;BC415,"no","yes")</f>
        <v>#DIV/0!</v>
      </c>
      <c r="BD420" s="180" t="e">
        <f>IF((0.67*BD421)&gt;BD415,"no","yes")</f>
        <v>#DIV/0!</v>
      </c>
      <c r="BE420" s="174"/>
      <c r="BF420" s="180" t="e">
        <f>IF((0.67*BF421)&gt;BF415,"no","yes")</f>
        <v>#DIV/0!</v>
      </c>
      <c r="BG420" s="180" t="e">
        <f>IF((0.67*BG421)&gt;BG415,"no","yes")</f>
        <v>#DIV/0!</v>
      </c>
      <c r="BH420" s="174"/>
      <c r="BI420" s="180" t="e">
        <f>IF((0.67*BI421)&gt;BI415,"no","yes")</f>
        <v>#DIV/0!</v>
      </c>
      <c r="BJ420" s="180" t="e">
        <f>IF((0.67*BJ421)&gt;BJ415,"no","yes")</f>
        <v>#DIV/0!</v>
      </c>
      <c r="BK420" s="183"/>
      <c r="BL420" s="180" t="e">
        <f>IF((0.67*BL421)&gt;BL415,"no","yes")</f>
        <v>#DIV/0!</v>
      </c>
      <c r="BM420" s="180" t="e">
        <f>IF((0.67*BM421)&gt;BM415,"no","yes")</f>
        <v>#DIV/0!</v>
      </c>
      <c r="BN420" s="174"/>
      <c r="BO420" s="180" t="e">
        <f>IF((0.67*BO421)&gt;BO415,"no","yes")</f>
        <v>#DIV/0!</v>
      </c>
      <c r="BP420" s="180" t="e">
        <f>IF((0.67*BP421)&gt;BP415,"no","yes")</f>
        <v>#DIV/0!</v>
      </c>
      <c r="BQ420" s="174"/>
      <c r="BR420" s="180" t="e">
        <f>IF((0.67*BR421)&gt;BR415,"no","yes")</f>
        <v>#DIV/0!</v>
      </c>
      <c r="BS420" s="180" t="e">
        <f>IF((0.67*BS421)&gt;BS415,"no","yes")</f>
        <v>#DIV/0!</v>
      </c>
      <c r="BT420" s="174"/>
      <c r="BU420" s="180" t="str">
        <f>IF((0.67*BU421)&gt;BU415,"no","yes")</f>
        <v>yes</v>
      </c>
      <c r="BV420" s="180" t="e">
        <f>IF((0.67*BV421)&gt;BV415,"no","yes")</f>
        <v>#DIV/0!</v>
      </c>
      <c r="BW420" s="174"/>
      <c r="BX420" s="57"/>
    </row>
    <row r="421" spans="1:76" s="2" customFormat="1" ht="14">
      <c r="B421" s="5"/>
      <c r="C421" s="199"/>
      <c r="D421" s="889"/>
      <c r="E421" s="890"/>
      <c r="F421" s="890"/>
      <c r="G421" s="890"/>
      <c r="H421" s="890"/>
      <c r="I421" s="890"/>
      <c r="J421" s="891"/>
      <c r="K421" s="174"/>
      <c r="L421" s="762"/>
      <c r="M421" s="174"/>
      <c r="N421" s="174"/>
      <c r="O421" s="174"/>
      <c r="P421" s="174"/>
      <c r="Q421" s="174"/>
      <c r="R421" s="174"/>
      <c r="S421" s="165"/>
      <c r="T421" s="165"/>
      <c r="U421" s="185"/>
      <c r="V421" s="186"/>
      <c r="W421" s="187"/>
      <c r="Y421" s="99"/>
      <c r="AO421" s="57"/>
      <c r="AP421" s="174"/>
      <c r="AQ421" s="174"/>
      <c r="AR421" s="174"/>
      <c r="AS421" s="176" t="s">
        <v>11</v>
      </c>
      <c r="AT421" s="180" t="e">
        <f>IF((0.67*AT422)&gt;AT416,"no","yes")</f>
        <v>#DIV/0!</v>
      </c>
      <c r="AU421" s="180" t="e">
        <f>IF((0.67*AU422)&gt;AU416,"no","yes")</f>
        <v>#DIV/0!</v>
      </c>
      <c r="AV421" s="176"/>
      <c r="AW421" s="180" t="e">
        <f>_xlfn.STDEV.P(AW345:AW414)</f>
        <v>#DIV/0!</v>
      </c>
      <c r="AX421" s="180" t="e">
        <f>_xlfn.STDEV.P(AX345:AX414)</f>
        <v>#DIV/0!</v>
      </c>
      <c r="AY421" s="174"/>
      <c r="AZ421" s="180" t="e">
        <f>_xlfn.STDEV.P(AZ345:AZ414)</f>
        <v>#DIV/0!</v>
      </c>
      <c r="BA421" s="180" t="e">
        <f>_xlfn.STDEV.P(BA345:BA414)</f>
        <v>#DIV/0!</v>
      </c>
      <c r="BB421" s="174"/>
      <c r="BC421" s="180" t="e">
        <f>_xlfn.STDEV.P(BC345:BC414)</f>
        <v>#DIV/0!</v>
      </c>
      <c r="BD421" s="180" t="e">
        <f>_xlfn.STDEV.P(BD345:BD414)</f>
        <v>#DIV/0!</v>
      </c>
      <c r="BE421" s="174"/>
      <c r="BF421" s="180" t="e">
        <f>_xlfn.STDEV.P(BF345:BF414)</f>
        <v>#DIV/0!</v>
      </c>
      <c r="BG421" s="180" t="e">
        <f>_xlfn.STDEV.P(BG345:BG414)</f>
        <v>#DIV/0!</v>
      </c>
      <c r="BH421" s="174"/>
      <c r="BI421" s="180" t="e">
        <f>_xlfn.STDEV.P(BI345:BI414)</f>
        <v>#DIV/0!</v>
      </c>
      <c r="BJ421" s="180" t="e">
        <f>_xlfn.STDEV.P(BJ345:BJ414)</f>
        <v>#DIV/0!</v>
      </c>
      <c r="BK421" s="174"/>
      <c r="BL421" s="180" t="e">
        <f>_xlfn.STDEV.P(BL345:BL414)</f>
        <v>#DIV/0!</v>
      </c>
      <c r="BM421" s="180" t="e">
        <f>_xlfn.STDEV.P(BM345:BM414)</f>
        <v>#DIV/0!</v>
      </c>
      <c r="BN421" s="174"/>
      <c r="BO421" s="180" t="e">
        <f>_xlfn.STDEV.P(BO345:BO414)</f>
        <v>#DIV/0!</v>
      </c>
      <c r="BP421" s="180" t="e">
        <f>_xlfn.STDEV.P(BP345:BP414)</f>
        <v>#DIV/0!</v>
      </c>
      <c r="BQ421" s="174"/>
      <c r="BR421" s="180" t="e">
        <f>_xlfn.STDEV.P(BR345:BR414)</f>
        <v>#DIV/0!</v>
      </c>
      <c r="BS421" s="180" t="e">
        <f>_xlfn.STDEV.P(BS345:BS414)</f>
        <v>#DIV/0!</v>
      </c>
      <c r="BT421" s="174"/>
      <c r="BU421" s="180">
        <f>_xlfn.STDEV.P(BU345:BU414)</f>
        <v>0</v>
      </c>
      <c r="BV421" s="180">
        <f>_xlfn.STDEV.P(BV345:BV414)</f>
        <v>0</v>
      </c>
      <c r="BX421" s="57"/>
    </row>
    <row r="422" spans="1:76" s="2" customFormat="1" ht="14">
      <c r="B422" s="5"/>
      <c r="C422" s="50"/>
      <c r="D422" s="892"/>
      <c r="E422" s="893"/>
      <c r="F422" s="893"/>
      <c r="G422" s="893"/>
      <c r="H422" s="893"/>
      <c r="I422" s="893"/>
      <c r="J422" s="894"/>
      <c r="L422" s="349"/>
      <c r="R422" s="188" t="s">
        <v>137</v>
      </c>
      <c r="S422" s="83"/>
      <c r="T422" s="174"/>
      <c r="U422" s="189"/>
      <c r="V422" s="190"/>
      <c r="W422" s="191"/>
      <c r="Y422" s="99"/>
      <c r="AO422" s="57"/>
      <c r="AP422" s="174"/>
      <c r="AQ422" s="174"/>
      <c r="AR422" s="174"/>
      <c r="AS422" s="183" t="s">
        <v>98</v>
      </c>
      <c r="AT422" s="180" t="e">
        <f>_xlfn.STDEV.P(AT346:AT415)</f>
        <v>#DIV/0!</v>
      </c>
      <c r="AU422" s="180" t="e">
        <f>_xlfn.STDEV.P(AU346:AU415)</f>
        <v>#DIV/0!</v>
      </c>
      <c r="AV422" s="183"/>
      <c r="AW422" s="361">
        <f>COUNTIF(AW345:AW414,"&gt;0")</f>
        <v>0</v>
      </c>
      <c r="AX422" s="361">
        <f>COUNTIF(AX345:AX414,"&gt;0")</f>
        <v>0</v>
      </c>
      <c r="AY422" s="174"/>
      <c r="AZ422" s="361">
        <f>COUNTIF(AZ345:AZ414,"&gt;0")</f>
        <v>0</v>
      </c>
      <c r="BA422" s="361">
        <f>COUNTIF(BA345:BA414,"&gt;0")</f>
        <v>0</v>
      </c>
      <c r="BB422" s="174"/>
      <c r="BC422" s="361">
        <f>COUNTIF(BC345:BC414,"&gt;0")</f>
        <v>0</v>
      </c>
      <c r="BD422" s="361">
        <f>COUNTIF(BD345:BD414,"&gt;0")</f>
        <v>0</v>
      </c>
      <c r="BE422" s="174"/>
      <c r="BF422" s="361">
        <f>COUNTIF(BF345:BF414,"&gt;0")</f>
        <v>0</v>
      </c>
      <c r="BG422" s="361">
        <f>COUNTIF(BG345:BG414,"&gt;0")</f>
        <v>0</v>
      </c>
      <c r="BH422" s="174"/>
      <c r="BI422" s="361">
        <f>COUNTIF(BI345:BI414,"&gt;0")</f>
        <v>0</v>
      </c>
      <c r="BJ422" s="361">
        <f>COUNTIF(BJ345:BJ414,"&gt;0")</f>
        <v>0</v>
      </c>
      <c r="BK422" s="174"/>
      <c r="BL422" s="361">
        <f>COUNTIF(BL345:BL414,"&gt;0")</f>
        <v>0</v>
      </c>
      <c r="BM422" s="361">
        <f>COUNTIF(BM345:BM414,"&gt;0")</f>
        <v>0</v>
      </c>
      <c r="BN422" s="174"/>
      <c r="BO422" s="361">
        <f>COUNTIF(BO345:BO414,"&gt;0")</f>
        <v>0</v>
      </c>
      <c r="BP422" s="361">
        <f>COUNTIF(BP345:BP414,"&gt;0")</f>
        <v>0</v>
      </c>
      <c r="BQ422" s="174"/>
      <c r="BR422" s="361">
        <f>COUNTIF(BR345:BR414,"&gt;0")</f>
        <v>0</v>
      </c>
      <c r="BS422" s="361">
        <f>COUNTIF(BS345:BS414,"&gt;0")</f>
        <v>0</v>
      </c>
      <c r="BT422" s="174"/>
      <c r="BU422" s="361">
        <f>COUNTIF(BU345:BU414,"&gt;0")</f>
        <v>0</v>
      </c>
      <c r="BV422" s="361">
        <f>COUNTIF(BV345:BV414,"&gt;0")</f>
        <v>0</v>
      </c>
      <c r="BX422" s="57"/>
    </row>
    <row r="423" spans="1:76" s="2" customFormat="1" ht="14">
      <c r="B423" s="5"/>
      <c r="C423" s="50"/>
      <c r="D423" s="203"/>
      <c r="E423" s="203"/>
      <c r="F423" s="203"/>
      <c r="G423" s="203"/>
      <c r="H423" s="203"/>
      <c r="I423" s="203"/>
      <c r="J423" s="203"/>
      <c r="L423" s="349"/>
      <c r="R423" s="192" t="s">
        <v>36</v>
      </c>
      <c r="S423" s="83"/>
      <c r="T423" s="174"/>
      <c r="U423" s="189"/>
      <c r="V423" s="190"/>
      <c r="W423" s="191"/>
      <c r="Y423" s="99"/>
      <c r="AO423" s="57"/>
      <c r="AP423" s="174"/>
      <c r="AQ423" s="174"/>
      <c r="AR423" s="174"/>
      <c r="AS423" s="183"/>
      <c r="AT423" s="361">
        <f>COUNTIF(AT346:AT415,"&gt;0")</f>
        <v>0</v>
      </c>
      <c r="AU423" s="361">
        <f>COUNTIF(AU346:AU415,"&gt;0")</f>
        <v>0</v>
      </c>
      <c r="AV423" s="183"/>
      <c r="AW423" s="159"/>
      <c r="AX423" s="159"/>
      <c r="AY423" s="50"/>
      <c r="AZ423" s="159"/>
      <c r="BA423" s="159"/>
      <c r="BB423" s="50"/>
      <c r="BC423" s="159"/>
      <c r="BD423" s="159"/>
      <c r="BE423" s="50"/>
      <c r="BF423" s="159"/>
      <c r="BG423" s="159"/>
      <c r="BH423" s="50"/>
      <c r="BI423" s="159"/>
      <c r="BJ423" s="159"/>
      <c r="BK423" s="50"/>
      <c r="BL423" s="159"/>
      <c r="BM423" s="159"/>
      <c r="BN423" s="50"/>
      <c r="BO423" s="159"/>
      <c r="BP423" s="159"/>
      <c r="BQ423" s="50"/>
      <c r="BR423" s="159"/>
      <c r="BS423" s="159"/>
      <c r="BT423" s="50"/>
      <c r="BU423" s="159"/>
      <c r="BV423" s="159"/>
      <c r="BW423" s="3"/>
      <c r="BX423" s="57"/>
    </row>
    <row r="424" spans="1:76" s="2" customFormat="1" ht="14">
      <c r="B424" s="5"/>
      <c r="C424" s="50"/>
      <c r="D424" s="203"/>
      <c r="E424" s="203"/>
      <c r="F424" s="203"/>
      <c r="G424" s="203"/>
      <c r="H424" s="203"/>
      <c r="I424" s="203"/>
      <c r="J424" s="203"/>
      <c r="L424" s="349"/>
      <c r="S424" s="83"/>
      <c r="T424" s="174"/>
      <c r="U424" s="193"/>
      <c r="V424" s="194"/>
      <c r="W424" s="195"/>
      <c r="Y424" s="99"/>
      <c r="AO424" s="57"/>
      <c r="AP424" s="174"/>
      <c r="AQ424" s="174"/>
      <c r="AR424" s="174"/>
      <c r="AS424" s="183"/>
      <c r="AT424" s="183"/>
      <c r="AU424" s="183"/>
      <c r="AV424" s="183"/>
      <c r="AW424" s="159"/>
      <c r="AX424" s="159"/>
      <c r="AY424" s="50"/>
      <c r="AZ424" s="159"/>
      <c r="BA424" s="159"/>
      <c r="BB424" s="50"/>
      <c r="BC424" s="159"/>
      <c r="BD424" s="159"/>
      <c r="BE424" s="50"/>
      <c r="BF424" s="159"/>
      <c r="BG424" s="159"/>
      <c r="BH424" s="50"/>
      <c r="BI424" s="159"/>
      <c r="BJ424" s="159"/>
      <c r="BK424" s="50"/>
      <c r="BL424" s="159"/>
      <c r="BM424" s="159"/>
      <c r="BN424" s="50"/>
      <c r="BO424" s="159"/>
      <c r="BP424" s="159"/>
      <c r="BQ424" s="50"/>
      <c r="BR424" s="159"/>
      <c r="BS424" s="159"/>
      <c r="BT424" s="50"/>
      <c r="BU424" s="159"/>
      <c r="BV424" s="159"/>
      <c r="BW424" s="3"/>
      <c r="BX424" s="57"/>
    </row>
    <row r="425" spans="1:76" s="2" customFormat="1" ht="18">
      <c r="B425" s="5"/>
      <c r="L425" s="349"/>
      <c r="S425" s="83"/>
      <c r="T425" s="174"/>
      <c r="U425" s="174"/>
      <c r="V425" s="174"/>
      <c r="W425" s="174"/>
      <c r="Y425" s="99"/>
      <c r="AO425" s="142"/>
      <c r="BX425" s="142"/>
    </row>
    <row r="426" spans="1:76" s="2" customFormat="1" ht="14">
      <c r="B426" s="5"/>
      <c r="L426" s="349"/>
      <c r="R426" s="83"/>
      <c r="S426" s="83"/>
      <c r="T426" s="83"/>
      <c r="U426" s="83"/>
      <c r="Y426" s="99"/>
      <c r="AO426" s="57"/>
      <c r="AS426" s="209"/>
      <c r="AT426" s="209"/>
      <c r="AU426" s="209"/>
      <c r="AV426" s="209"/>
      <c r="BX426" s="57"/>
    </row>
    <row r="427" spans="1:76" s="2" customFormat="1" ht="14">
      <c r="B427" s="5"/>
      <c r="L427" s="349"/>
      <c r="R427" s="83"/>
      <c r="S427" s="83"/>
      <c r="T427" s="83"/>
      <c r="U427" s="83"/>
      <c r="Y427" s="99"/>
      <c r="AO427" s="57"/>
      <c r="BX427" s="57"/>
    </row>
    <row r="428" spans="1:76" s="181" customFormat="1" ht="18">
      <c r="A428" s="138">
        <f>A342+1</f>
        <v>8</v>
      </c>
      <c r="B428" s="298"/>
      <c r="C428" s="139" t="s">
        <v>231</v>
      </c>
      <c r="D428" s="196"/>
      <c r="E428" s="196"/>
      <c r="F428" s="196"/>
      <c r="G428" s="196"/>
      <c r="H428" s="22"/>
      <c r="I428" s="22"/>
      <c r="J428" s="196"/>
      <c r="K428" s="196"/>
      <c r="L428" s="773"/>
      <c r="R428" s="839" t="s">
        <v>154</v>
      </c>
      <c r="S428" s="839"/>
      <c r="T428" s="839"/>
      <c r="U428" s="839"/>
      <c r="Y428" s="98"/>
      <c r="AP428" s="141">
        <f>A428</f>
        <v>8</v>
      </c>
      <c r="AQ428" s="141" t="str">
        <f>C428</f>
        <v>CONVENTIONAL Variable Operating Cost (VOM) per Functional Unit</v>
      </c>
      <c r="AR428" s="142"/>
      <c r="AS428" s="143"/>
      <c r="AT428" s="143"/>
      <c r="AU428" s="143"/>
      <c r="AV428" s="143"/>
      <c r="AW428" s="142"/>
      <c r="AX428" s="142"/>
      <c r="AY428" s="142"/>
      <c r="AZ428" s="142"/>
      <c r="BA428" s="142"/>
      <c r="BB428" s="142"/>
      <c r="BC428" s="142"/>
      <c r="BD428" s="142"/>
      <c r="BE428" s="142"/>
      <c r="BF428" s="142"/>
      <c r="BG428" s="142"/>
      <c r="BH428" s="142"/>
      <c r="BI428" s="142"/>
      <c r="BJ428" s="142"/>
      <c r="BK428" s="142"/>
      <c r="BL428" s="142"/>
      <c r="BM428" s="142"/>
      <c r="BN428" s="142"/>
      <c r="BO428" s="142"/>
      <c r="BP428" s="142"/>
      <c r="BQ428" s="142"/>
      <c r="BR428" s="142"/>
      <c r="BS428" s="142"/>
      <c r="BT428" s="142"/>
      <c r="BU428" s="142"/>
      <c r="BV428" s="142"/>
      <c r="BW428" s="142"/>
    </row>
    <row r="429" spans="1:76" s="174" customFormat="1" ht="14">
      <c r="A429" s="199"/>
      <c r="B429" s="299"/>
      <c r="C429" s="199"/>
      <c r="D429" s="130"/>
      <c r="E429" s="130"/>
      <c r="F429" s="130"/>
      <c r="G429" s="130"/>
      <c r="H429" s="2"/>
      <c r="I429" s="2"/>
      <c r="J429" s="130"/>
      <c r="K429" s="130"/>
      <c r="L429" s="762"/>
      <c r="S429" s="165"/>
      <c r="T429" s="165"/>
      <c r="Y429" s="98"/>
      <c r="AO429" s="181"/>
      <c r="AP429" s="39"/>
      <c r="AQ429" s="39"/>
      <c r="AR429" s="39"/>
      <c r="AS429" s="39"/>
      <c r="AT429" s="158" t="s">
        <v>230</v>
      </c>
      <c r="AU429" s="158"/>
      <c r="AV429" s="39"/>
      <c r="AW429" s="158" t="s">
        <v>1</v>
      </c>
      <c r="AX429" s="158"/>
      <c r="AY429" s="39"/>
      <c r="AZ429" s="158" t="s">
        <v>2</v>
      </c>
      <c r="BA429" s="158"/>
      <c r="BB429" s="39"/>
      <c r="BC429" s="158" t="s">
        <v>283</v>
      </c>
      <c r="BD429" s="158"/>
      <c r="BE429" s="39"/>
      <c r="BF429" s="158" t="s">
        <v>284</v>
      </c>
      <c r="BG429" s="158"/>
      <c r="BH429" s="39"/>
      <c r="BI429" s="158" t="s">
        <v>3</v>
      </c>
      <c r="BJ429" s="158"/>
      <c r="BK429" s="39"/>
      <c r="BL429" s="158" t="s">
        <v>4</v>
      </c>
      <c r="BM429" s="158"/>
      <c r="BN429" s="39"/>
      <c r="BO429" s="158" t="s">
        <v>5</v>
      </c>
      <c r="BP429" s="158"/>
      <c r="BQ429" s="39"/>
      <c r="BR429" s="158" t="s">
        <v>6</v>
      </c>
      <c r="BS429" s="158"/>
      <c r="BT429" s="39"/>
      <c r="BU429" s="158" t="s">
        <v>34</v>
      </c>
      <c r="BV429" s="158"/>
      <c r="BW429" s="39"/>
      <c r="BX429" s="181"/>
    </row>
    <row r="430" spans="1:76" s="174" customFormat="1" ht="31" thickBot="1">
      <c r="A430" s="173" t="s">
        <v>39</v>
      </c>
      <c r="B430" s="300" t="s">
        <v>9</v>
      </c>
      <c r="C430" s="145" t="s">
        <v>139</v>
      </c>
      <c r="D430" s="146" t="s">
        <v>40</v>
      </c>
      <c r="E430" s="146" t="s">
        <v>234</v>
      </c>
      <c r="F430" s="147" t="s">
        <v>113</v>
      </c>
      <c r="G430" s="211" t="s">
        <v>424</v>
      </c>
      <c r="H430" s="4" t="s">
        <v>59</v>
      </c>
      <c r="I430" s="695" t="s">
        <v>425</v>
      </c>
      <c r="J430" s="148" t="s">
        <v>133</v>
      </c>
      <c r="K430" s="149" t="s">
        <v>140</v>
      </c>
      <c r="L430" s="767" t="s">
        <v>100</v>
      </c>
      <c r="M430" s="151" t="s">
        <v>141</v>
      </c>
      <c r="N430" s="152" t="s">
        <v>135</v>
      </c>
      <c r="O430" s="152" t="s">
        <v>57</v>
      </c>
      <c r="P430" s="153"/>
      <c r="Q430" s="363" t="s">
        <v>272</v>
      </c>
      <c r="R430" s="364" t="s">
        <v>56</v>
      </c>
      <c r="S430" s="258" t="s">
        <v>41</v>
      </c>
      <c r="T430" s="364" t="s">
        <v>136</v>
      </c>
      <c r="U430" s="156" t="s">
        <v>42</v>
      </c>
      <c r="V430" s="153"/>
      <c r="W430" s="153"/>
      <c r="Y430" s="98"/>
      <c r="AO430" s="181"/>
      <c r="AP430" s="153"/>
      <c r="AQ430" s="153"/>
      <c r="AR430" s="156" t="s">
        <v>131</v>
      </c>
      <c r="AS430" s="153"/>
      <c r="AT430" s="154" t="s">
        <v>56</v>
      </c>
      <c r="AU430" s="155" t="s">
        <v>41</v>
      </c>
      <c r="AV430" s="153"/>
      <c r="AW430" s="154" t="s">
        <v>56</v>
      </c>
      <c r="AX430" s="155" t="s">
        <v>41</v>
      </c>
      <c r="AY430" s="153"/>
      <c r="AZ430" s="154" t="s">
        <v>56</v>
      </c>
      <c r="BA430" s="155" t="s">
        <v>41</v>
      </c>
      <c r="BB430" s="153"/>
      <c r="BC430" s="154" t="s">
        <v>56</v>
      </c>
      <c r="BD430" s="155" t="s">
        <v>41</v>
      </c>
      <c r="BE430" s="153"/>
      <c r="BF430" s="154" t="s">
        <v>56</v>
      </c>
      <c r="BG430" s="155" t="s">
        <v>41</v>
      </c>
      <c r="BH430" s="153"/>
      <c r="BI430" s="154" t="s">
        <v>56</v>
      </c>
      <c r="BJ430" s="155" t="s">
        <v>41</v>
      </c>
      <c r="BK430" s="153"/>
      <c r="BL430" s="154" t="s">
        <v>56</v>
      </c>
      <c r="BM430" s="155" t="s">
        <v>41</v>
      </c>
      <c r="BN430" s="153"/>
      <c r="BO430" s="154" t="s">
        <v>56</v>
      </c>
      <c r="BP430" s="155" t="s">
        <v>41</v>
      </c>
      <c r="BQ430" s="153"/>
      <c r="BR430" s="154" t="s">
        <v>56</v>
      </c>
      <c r="BS430" s="155" t="s">
        <v>41</v>
      </c>
      <c r="BT430" s="153"/>
      <c r="BU430" s="154" t="s">
        <v>56</v>
      </c>
      <c r="BV430" s="155" t="s">
        <v>41</v>
      </c>
      <c r="BW430" s="153"/>
      <c r="BX430" s="181"/>
    </row>
    <row r="431" spans="1:76" s="174" customFormat="1" ht="14">
      <c r="A431" s="159">
        <v>1</v>
      </c>
      <c r="B431" s="301" t="str">
        <f t="shared" ref="B431:B451" si="239">CONCATENATE(E431,": ",C431)</f>
        <v>World: IPCC WG3 AR5,  Coal - PC, min   (Table A.III.1)</v>
      </c>
      <c r="C431" s="715" t="s">
        <v>190</v>
      </c>
      <c r="D431" s="715" t="s">
        <v>102</v>
      </c>
      <c r="E431" s="715" t="s">
        <v>7</v>
      </c>
      <c r="F431" s="715"/>
      <c r="G431" s="161" t="s">
        <v>419</v>
      </c>
      <c r="H431" s="715">
        <v>2014</v>
      </c>
      <c r="I431" s="664"/>
      <c r="J431" s="714"/>
      <c r="K431" s="714" t="s">
        <v>191</v>
      </c>
      <c r="L431" s="766">
        <f>J431*$W$10*$AB$10</f>
        <v>0</v>
      </c>
      <c r="M431" s="662" t="s">
        <v>192</v>
      </c>
      <c r="N431" s="666">
        <v>0.38699149767350521</v>
      </c>
      <c r="O431" s="714" t="s">
        <v>168</v>
      </c>
      <c r="P431" s="165"/>
      <c r="Q431" s="365"/>
      <c r="R431" s="702">
        <f>IF(Q431="Y","",IF(AND(L431="",J431=""),"",IF(L431="",J431,L431)))</f>
        <v>0</v>
      </c>
      <c r="S431" s="260">
        <f>IF(R431="","",IF(R460="Y",T431,IF(R431&gt;=R452-$AA$36*R456,IF(R431&lt;=R452+$AA$36*R456,R431,""),"")))</f>
        <v>0</v>
      </c>
      <c r="T431" s="259">
        <f>IF(Q431="Y","",IF(AND(L431="",J431=""),"",IF(L431="",J431*N431,L431*N431)))</f>
        <v>0</v>
      </c>
      <c r="U431" s="166" t="str">
        <f t="shared" ref="U431:U451" si="240">IF(AND(M431="",K431=""),"",IF(M431="",K431,M431))</f>
        <v>US$2014/kWh</v>
      </c>
      <c r="V431" s="39"/>
      <c r="W431" s="39"/>
      <c r="Y431" s="98"/>
      <c r="AO431" s="181"/>
      <c r="AP431" s="39"/>
      <c r="AQ431" s="39"/>
      <c r="AR431" s="359" t="str">
        <f>$U431</f>
        <v>US$2014/kWh</v>
      </c>
      <c r="AS431" s="39"/>
      <c r="AT431" s="360">
        <f>IF($E431=$AT$48,R431,"")</f>
        <v>0</v>
      </c>
      <c r="AU431" s="360">
        <f>IF($E431=$AT$48,S431,"")</f>
        <v>0</v>
      </c>
      <c r="AV431" s="39"/>
      <c r="AW431" s="360" t="str">
        <f t="shared" ref="AW431:AW451" si="241">IF($E431=$AW$112,R431,"")</f>
        <v/>
      </c>
      <c r="AX431" s="360" t="str">
        <f t="shared" ref="AX431:AX451" si="242">IF($E431=$AW$112,S431,"")</f>
        <v/>
      </c>
      <c r="AY431" s="39"/>
      <c r="AZ431" s="360" t="str">
        <f t="shared" ref="AZ431:AZ451" si="243">IF($E431=$AZ$112,R431,"")</f>
        <v/>
      </c>
      <c r="BA431" s="360" t="str">
        <f t="shared" ref="BA431:BA451" si="244">IF($E431=$AZ$112,S431,"")</f>
        <v/>
      </c>
      <c r="BB431" s="39"/>
      <c r="BC431" s="360" t="str">
        <f t="shared" ref="BC431:BC451" si="245">IF($E431=$BC$112,R431,"")</f>
        <v/>
      </c>
      <c r="BD431" s="360" t="str">
        <f t="shared" ref="BD431:BD451" si="246">IF($E431=$BC$112,S431,"")</f>
        <v/>
      </c>
      <c r="BE431" s="39"/>
      <c r="BF431" s="360" t="str">
        <f t="shared" ref="BF431:BF451" si="247">IF($E431=$BF$112,R431,"")</f>
        <v/>
      </c>
      <c r="BG431" s="360" t="str">
        <f t="shared" ref="BG431:BG451" si="248">IF($E431=$BF$112,S431,"")</f>
        <v/>
      </c>
      <c r="BH431" s="39"/>
      <c r="BI431" s="360" t="str">
        <f t="shared" ref="BI431:BI451" si="249">IF($E431=$BI$112,R431,"")</f>
        <v/>
      </c>
      <c r="BJ431" s="360" t="str">
        <f t="shared" ref="BJ431:BJ451" si="250">IF($E431=$BI$112,S431,"")</f>
        <v/>
      </c>
      <c r="BK431" s="39"/>
      <c r="BL431" s="360" t="str">
        <f t="shared" ref="BL431:BL451" si="251">IF($E431=$BL$112,R431,"")</f>
        <v/>
      </c>
      <c r="BM431" s="360" t="str">
        <f t="shared" ref="BM431:BM451" si="252">IF($E431=$BL$112,S431,"")</f>
        <v/>
      </c>
      <c r="BN431" s="39"/>
      <c r="BO431" s="360" t="str">
        <f t="shared" ref="BO431:BO451" si="253">IF($E431=$BO$112,R431,"")</f>
        <v/>
      </c>
      <c r="BP431" s="360" t="str">
        <f t="shared" ref="BP431:BP451" si="254">IF($E431=$BO$112,S431,"")</f>
        <v/>
      </c>
      <c r="BQ431" s="39"/>
      <c r="BR431" s="360" t="str">
        <f t="shared" ref="BR431:BR451" si="255">IF($E431=$BR$112,R431,"")</f>
        <v/>
      </c>
      <c r="BS431" s="360" t="str">
        <f t="shared" ref="BS431:BS451" si="256">IF($E431=$BR$112,S431,"")</f>
        <v/>
      </c>
      <c r="BT431" s="39"/>
      <c r="BU431" s="360" t="str">
        <f t="shared" ref="BU431:BU451" si="257">IF($E431=$BU$112,R431,"")</f>
        <v/>
      </c>
      <c r="BV431" s="360" t="str">
        <f t="shared" ref="BV431:BV451" si="258">IF($E431=$BU$112,S431,"")</f>
        <v/>
      </c>
      <c r="BW431" s="39"/>
      <c r="BX431" s="181"/>
    </row>
    <row r="432" spans="1:76" s="174" customFormat="1" ht="14">
      <c r="A432" s="159">
        <v>2</v>
      </c>
      <c r="B432" s="301" t="str">
        <f t="shared" si="239"/>
        <v>World: IPCC WG3 AR5, Coal - PC, max  (Table A.III.1)</v>
      </c>
      <c r="C432" s="715" t="s">
        <v>165</v>
      </c>
      <c r="D432" s="715" t="s">
        <v>102</v>
      </c>
      <c r="E432" s="715" t="s">
        <v>7</v>
      </c>
      <c r="F432" s="715"/>
      <c r="G432" s="161" t="s">
        <v>419</v>
      </c>
      <c r="H432" s="715">
        <v>2014</v>
      </c>
      <c r="I432" s="664"/>
      <c r="J432" s="714"/>
      <c r="K432" s="714" t="s">
        <v>191</v>
      </c>
      <c r="L432" s="766">
        <f>J432*$W$10*$AB$10</f>
        <v>0</v>
      </c>
      <c r="M432" s="662" t="s">
        <v>192</v>
      </c>
      <c r="N432" s="666">
        <v>0.38699149767350521</v>
      </c>
      <c r="O432" s="714" t="s">
        <v>168</v>
      </c>
      <c r="P432" s="165"/>
      <c r="Q432" s="365"/>
      <c r="R432" s="702">
        <f t="shared" ref="R432:R451" si="259">IF(Q432="Y","",IF(AND(L432="",J432=""),"",IF(L432="",J432,L432)))</f>
        <v>0</v>
      </c>
      <c r="S432" s="260">
        <f>IF(R432="","",IF(R460="Y",T432,IF(R432&gt;=R452-$AA$36*R456,IF(R432&lt;=R452+$AA$36*R456,R432,""),"")))</f>
        <v>0</v>
      </c>
      <c r="T432" s="259">
        <f t="shared" ref="T432:T451" si="260">IF(Q432="Y","",IF(AND(L432="",J432=""),"",IF(L432="",J432*N432,L432*N432)))</f>
        <v>0</v>
      </c>
      <c r="U432" s="166" t="str">
        <f t="shared" si="240"/>
        <v>US$2014/kWh</v>
      </c>
      <c r="V432" s="39"/>
      <c r="W432" s="39"/>
      <c r="Y432" s="98"/>
      <c r="AO432" s="181"/>
      <c r="AP432" s="39"/>
      <c r="AQ432" s="39"/>
      <c r="AR432" s="171"/>
      <c r="AS432" s="39"/>
      <c r="AT432" s="360">
        <f t="shared" ref="AT432:AT451" si="261">IF($E432=$AT$48,R432,"")</f>
        <v>0</v>
      </c>
      <c r="AU432" s="360">
        <f t="shared" ref="AU432:AU451" si="262">IF($E432=$AT$48,S432,"")</f>
        <v>0</v>
      </c>
      <c r="AV432" s="39"/>
      <c r="AW432" s="360" t="str">
        <f t="shared" si="241"/>
        <v/>
      </c>
      <c r="AX432" s="360" t="str">
        <f t="shared" si="242"/>
        <v/>
      </c>
      <c r="AY432" s="39"/>
      <c r="AZ432" s="360" t="str">
        <f t="shared" si="243"/>
        <v/>
      </c>
      <c r="BA432" s="360" t="str">
        <f t="shared" si="244"/>
        <v/>
      </c>
      <c r="BB432" s="39"/>
      <c r="BC432" s="360" t="str">
        <f t="shared" si="245"/>
        <v/>
      </c>
      <c r="BD432" s="360" t="str">
        <f t="shared" si="246"/>
        <v/>
      </c>
      <c r="BE432" s="39"/>
      <c r="BF432" s="360" t="str">
        <f t="shared" si="247"/>
        <v/>
      </c>
      <c r="BG432" s="360" t="str">
        <f t="shared" si="248"/>
        <v/>
      </c>
      <c r="BH432" s="39"/>
      <c r="BI432" s="360" t="str">
        <f t="shared" si="249"/>
        <v/>
      </c>
      <c r="BJ432" s="360" t="str">
        <f t="shared" si="250"/>
        <v/>
      </c>
      <c r="BK432" s="39"/>
      <c r="BL432" s="360" t="str">
        <f t="shared" si="251"/>
        <v/>
      </c>
      <c r="BM432" s="360" t="str">
        <f t="shared" si="252"/>
        <v/>
      </c>
      <c r="BN432" s="39"/>
      <c r="BO432" s="360" t="str">
        <f t="shared" si="253"/>
        <v/>
      </c>
      <c r="BP432" s="360" t="str">
        <f t="shared" si="254"/>
        <v/>
      </c>
      <c r="BQ432" s="39"/>
      <c r="BR432" s="360" t="str">
        <f t="shared" si="255"/>
        <v/>
      </c>
      <c r="BS432" s="360" t="str">
        <f t="shared" si="256"/>
        <v/>
      </c>
      <c r="BT432" s="39"/>
      <c r="BU432" s="360" t="str">
        <f t="shared" si="257"/>
        <v/>
      </c>
      <c r="BV432" s="360" t="str">
        <f t="shared" si="258"/>
        <v/>
      </c>
      <c r="BW432" s="39"/>
      <c r="BX432" s="181"/>
    </row>
    <row r="433" spans="1:76" s="174" customFormat="1" ht="14">
      <c r="A433" s="159">
        <v>3</v>
      </c>
      <c r="B433" s="301" t="str">
        <f>CONCATENATE(E433,": ",C433)</f>
        <v>World: IPCC WG3 AR5, Natural Gas - CCGT, min  (Table A.III.1)</v>
      </c>
      <c r="C433" s="715" t="s">
        <v>166</v>
      </c>
      <c r="D433" s="715" t="s">
        <v>102</v>
      </c>
      <c r="E433" s="715" t="s">
        <v>7</v>
      </c>
      <c r="F433" s="715"/>
      <c r="G433" s="161" t="s">
        <v>419</v>
      </c>
      <c r="H433" s="715">
        <v>2014</v>
      </c>
      <c r="I433" s="664"/>
      <c r="J433" s="714"/>
      <c r="K433" s="714" t="s">
        <v>191</v>
      </c>
      <c r="L433" s="766">
        <f>J433*$W$10*$AB$10</f>
        <v>0</v>
      </c>
      <c r="M433" s="662" t="s">
        <v>192</v>
      </c>
      <c r="N433" s="666">
        <v>0.21877481755940881</v>
      </c>
      <c r="O433" s="714" t="s">
        <v>168</v>
      </c>
      <c r="P433" s="165"/>
      <c r="Q433" s="365"/>
      <c r="R433" s="702">
        <f t="shared" si="259"/>
        <v>0</v>
      </c>
      <c r="S433" s="260">
        <f>IF(R433="","",IF(R460="Y",T433,IF(R433&gt;=R452-$AA$36*R456,IF(R433&lt;=R452+$AA$36*R456,R433,""),"")))</f>
        <v>0</v>
      </c>
      <c r="T433" s="259">
        <f t="shared" si="260"/>
        <v>0</v>
      </c>
      <c r="U433" s="166" t="str">
        <f t="shared" si="240"/>
        <v>US$2014/kWh</v>
      </c>
      <c r="V433" s="39"/>
      <c r="W433" s="39"/>
      <c r="Y433" s="98"/>
      <c r="AO433" s="181"/>
      <c r="AP433" s="39"/>
      <c r="AQ433" s="39"/>
      <c r="AR433" s="171"/>
      <c r="AS433" s="39"/>
      <c r="AT433" s="360">
        <f t="shared" si="261"/>
        <v>0</v>
      </c>
      <c r="AU433" s="360">
        <f t="shared" si="262"/>
        <v>0</v>
      </c>
      <c r="AV433" s="39"/>
      <c r="AW433" s="360" t="str">
        <f t="shared" si="241"/>
        <v/>
      </c>
      <c r="AX433" s="360" t="str">
        <f t="shared" si="242"/>
        <v/>
      </c>
      <c r="AY433" s="39"/>
      <c r="AZ433" s="360" t="str">
        <f t="shared" si="243"/>
        <v/>
      </c>
      <c r="BA433" s="360" t="str">
        <f t="shared" si="244"/>
        <v/>
      </c>
      <c r="BB433" s="39"/>
      <c r="BC433" s="360" t="str">
        <f t="shared" si="245"/>
        <v/>
      </c>
      <c r="BD433" s="360" t="str">
        <f t="shared" si="246"/>
        <v/>
      </c>
      <c r="BE433" s="39"/>
      <c r="BF433" s="360" t="str">
        <f t="shared" si="247"/>
        <v/>
      </c>
      <c r="BG433" s="360" t="str">
        <f t="shared" si="248"/>
        <v/>
      </c>
      <c r="BH433" s="39"/>
      <c r="BI433" s="360" t="str">
        <f t="shared" si="249"/>
        <v/>
      </c>
      <c r="BJ433" s="360" t="str">
        <f t="shared" si="250"/>
        <v/>
      </c>
      <c r="BK433" s="39"/>
      <c r="BL433" s="360" t="str">
        <f t="shared" si="251"/>
        <v/>
      </c>
      <c r="BM433" s="360" t="str">
        <f t="shared" si="252"/>
        <v/>
      </c>
      <c r="BN433" s="39"/>
      <c r="BO433" s="360" t="str">
        <f t="shared" si="253"/>
        <v/>
      </c>
      <c r="BP433" s="360" t="str">
        <f t="shared" si="254"/>
        <v/>
      </c>
      <c r="BQ433" s="39"/>
      <c r="BR433" s="360" t="str">
        <f t="shared" si="255"/>
        <v/>
      </c>
      <c r="BS433" s="360" t="str">
        <f t="shared" si="256"/>
        <v/>
      </c>
      <c r="BT433" s="39"/>
      <c r="BU433" s="360" t="str">
        <f t="shared" si="257"/>
        <v/>
      </c>
      <c r="BV433" s="360" t="str">
        <f t="shared" si="258"/>
        <v/>
      </c>
      <c r="BW433" s="39"/>
      <c r="BX433" s="181"/>
    </row>
    <row r="434" spans="1:76" s="174" customFormat="1" ht="14">
      <c r="A434" s="159">
        <v>4</v>
      </c>
      <c r="B434" s="301" t="str">
        <f t="shared" si="239"/>
        <v>World: IPCC WG3 AR5, Natural Gas - CCGT, max  (Table A.III.1)</v>
      </c>
      <c r="C434" s="715" t="s">
        <v>167</v>
      </c>
      <c r="D434" s="715" t="s">
        <v>102</v>
      </c>
      <c r="E434" s="715" t="s">
        <v>7</v>
      </c>
      <c r="F434" s="715"/>
      <c r="G434" s="161" t="s">
        <v>419</v>
      </c>
      <c r="H434" s="715">
        <v>2014</v>
      </c>
      <c r="I434" s="664"/>
      <c r="J434" s="714"/>
      <c r="K434" s="714" t="s">
        <v>191</v>
      </c>
      <c r="L434" s="766">
        <f>J434*$W$10*$AB$10</f>
        <v>0</v>
      </c>
      <c r="M434" s="662" t="s">
        <v>192</v>
      </c>
      <c r="N434" s="666">
        <v>0.21877481755940881</v>
      </c>
      <c r="O434" s="714" t="s">
        <v>168</v>
      </c>
      <c r="P434" s="165"/>
      <c r="Q434" s="365"/>
      <c r="R434" s="702">
        <f t="shared" si="259"/>
        <v>0</v>
      </c>
      <c r="S434" s="260">
        <f>IF(R434="","",IF(R460="Y",T434,IF(R434&gt;=R452-$AA$36*R456,IF(R434&lt;=R452+$AA$36*R456,R434,""),"")))</f>
        <v>0</v>
      </c>
      <c r="T434" s="259">
        <f t="shared" si="260"/>
        <v>0</v>
      </c>
      <c r="U434" s="166" t="str">
        <f t="shared" si="240"/>
        <v>US$2014/kWh</v>
      </c>
      <c r="V434" s="39"/>
      <c r="W434" s="39"/>
      <c r="Y434" s="98"/>
      <c r="AO434" s="181"/>
      <c r="AP434" s="39"/>
      <c r="AQ434" s="39"/>
      <c r="AR434" s="171"/>
      <c r="AS434" s="39"/>
      <c r="AT434" s="360">
        <f t="shared" si="261"/>
        <v>0</v>
      </c>
      <c r="AU434" s="360">
        <f t="shared" si="262"/>
        <v>0</v>
      </c>
      <c r="AV434" s="39"/>
      <c r="AW434" s="360" t="str">
        <f t="shared" si="241"/>
        <v/>
      </c>
      <c r="AX434" s="360" t="str">
        <f t="shared" si="242"/>
        <v/>
      </c>
      <c r="AY434" s="39"/>
      <c r="AZ434" s="360" t="str">
        <f t="shared" si="243"/>
        <v/>
      </c>
      <c r="BA434" s="360" t="str">
        <f t="shared" si="244"/>
        <v/>
      </c>
      <c r="BB434" s="39"/>
      <c r="BC434" s="360" t="str">
        <f t="shared" si="245"/>
        <v/>
      </c>
      <c r="BD434" s="360" t="str">
        <f t="shared" si="246"/>
        <v/>
      </c>
      <c r="BE434" s="39"/>
      <c r="BF434" s="360" t="str">
        <f t="shared" si="247"/>
        <v/>
      </c>
      <c r="BG434" s="360" t="str">
        <f t="shared" si="248"/>
        <v/>
      </c>
      <c r="BH434" s="39"/>
      <c r="BI434" s="360" t="str">
        <f t="shared" si="249"/>
        <v/>
      </c>
      <c r="BJ434" s="360" t="str">
        <f t="shared" si="250"/>
        <v/>
      </c>
      <c r="BK434" s="39"/>
      <c r="BL434" s="360" t="str">
        <f t="shared" si="251"/>
        <v/>
      </c>
      <c r="BM434" s="360" t="str">
        <f t="shared" si="252"/>
        <v/>
      </c>
      <c r="BN434" s="39"/>
      <c r="BO434" s="360" t="str">
        <f t="shared" si="253"/>
        <v/>
      </c>
      <c r="BP434" s="360" t="str">
        <f t="shared" si="254"/>
        <v/>
      </c>
      <c r="BQ434" s="39"/>
      <c r="BR434" s="360" t="str">
        <f t="shared" si="255"/>
        <v/>
      </c>
      <c r="BS434" s="360" t="str">
        <f t="shared" si="256"/>
        <v/>
      </c>
      <c r="BT434" s="39"/>
      <c r="BU434" s="360" t="str">
        <f t="shared" si="257"/>
        <v/>
      </c>
      <c r="BV434" s="360" t="str">
        <f t="shared" si="258"/>
        <v/>
      </c>
      <c r="BW434" s="39"/>
      <c r="BX434" s="181"/>
    </row>
    <row r="435" spans="1:76" s="174" customFormat="1" ht="14">
      <c r="A435" s="159">
        <v>5</v>
      </c>
      <c r="B435" s="301" t="str">
        <f t="shared" si="239"/>
        <v>USA: Lazard's LCOE Analysis–Version 10.0, 2016, coal (Minimum)</v>
      </c>
      <c r="C435" s="715" t="s">
        <v>398</v>
      </c>
      <c r="D435" s="715" t="s">
        <v>241</v>
      </c>
      <c r="E435" s="715" t="s">
        <v>34</v>
      </c>
      <c r="F435" s="715"/>
      <c r="G435" s="161" t="s">
        <v>421</v>
      </c>
      <c r="H435" s="715">
        <v>2016</v>
      </c>
      <c r="I435" s="664"/>
      <c r="J435" s="714"/>
      <c r="K435" s="714" t="s">
        <v>256</v>
      </c>
      <c r="L435" s="766">
        <f t="shared" ref="L435:L440" si="263">J435*$W$10*$AB$4</f>
        <v>0</v>
      </c>
      <c r="M435" s="662" t="s">
        <v>192</v>
      </c>
      <c r="N435" s="666">
        <v>0.38699149767350521</v>
      </c>
      <c r="O435" s="714" t="s">
        <v>168</v>
      </c>
      <c r="P435" s="165"/>
      <c r="Q435" s="365"/>
      <c r="R435" s="702">
        <f t="shared" si="259"/>
        <v>0</v>
      </c>
      <c r="S435" s="260">
        <f>IF(R435="","",IF(R460="Y",T435,IF(R435&gt;=R452-$AA$36*R456,IF(R435&lt;=R452+$AA$36*R456,R435,""),"")))</f>
        <v>0</v>
      </c>
      <c r="T435" s="259">
        <f t="shared" si="260"/>
        <v>0</v>
      </c>
      <c r="U435" s="166" t="str">
        <f t="shared" si="240"/>
        <v>US$2014/kWh</v>
      </c>
      <c r="V435" s="39"/>
      <c r="W435" s="39"/>
      <c r="Y435" s="98"/>
      <c r="AO435" s="181"/>
      <c r="AP435" s="39"/>
      <c r="AQ435" s="39"/>
      <c r="AR435" s="171"/>
      <c r="AS435" s="39"/>
      <c r="AT435" s="360" t="str">
        <f t="shared" si="261"/>
        <v/>
      </c>
      <c r="AU435" s="360" t="str">
        <f t="shared" si="262"/>
        <v/>
      </c>
      <c r="AV435" s="39"/>
      <c r="AW435" s="360" t="str">
        <f t="shared" si="241"/>
        <v/>
      </c>
      <c r="AX435" s="360" t="str">
        <f t="shared" si="242"/>
        <v/>
      </c>
      <c r="AY435" s="39"/>
      <c r="AZ435" s="360" t="str">
        <f t="shared" si="243"/>
        <v/>
      </c>
      <c r="BA435" s="360" t="str">
        <f t="shared" si="244"/>
        <v/>
      </c>
      <c r="BB435" s="39"/>
      <c r="BC435" s="360" t="str">
        <f t="shared" si="245"/>
        <v/>
      </c>
      <c r="BD435" s="360" t="str">
        <f t="shared" si="246"/>
        <v/>
      </c>
      <c r="BE435" s="39"/>
      <c r="BF435" s="360" t="str">
        <f t="shared" si="247"/>
        <v/>
      </c>
      <c r="BG435" s="360" t="str">
        <f t="shared" si="248"/>
        <v/>
      </c>
      <c r="BH435" s="39"/>
      <c r="BI435" s="360" t="str">
        <f t="shared" si="249"/>
        <v/>
      </c>
      <c r="BJ435" s="360" t="str">
        <f t="shared" si="250"/>
        <v/>
      </c>
      <c r="BK435" s="39"/>
      <c r="BL435" s="360" t="str">
        <f t="shared" si="251"/>
        <v/>
      </c>
      <c r="BM435" s="360" t="str">
        <f t="shared" si="252"/>
        <v/>
      </c>
      <c r="BN435" s="39"/>
      <c r="BO435" s="360" t="str">
        <f t="shared" si="253"/>
        <v/>
      </c>
      <c r="BP435" s="360" t="str">
        <f t="shared" si="254"/>
        <v/>
      </c>
      <c r="BQ435" s="39"/>
      <c r="BR435" s="360" t="str">
        <f t="shared" si="255"/>
        <v/>
      </c>
      <c r="BS435" s="360" t="str">
        <f t="shared" si="256"/>
        <v/>
      </c>
      <c r="BT435" s="39"/>
      <c r="BU435" s="360">
        <f t="shared" si="257"/>
        <v>0</v>
      </c>
      <c r="BV435" s="360">
        <f t="shared" si="258"/>
        <v>0</v>
      </c>
      <c r="BW435" s="39"/>
      <c r="BX435" s="181"/>
    </row>
    <row r="436" spans="1:76" s="174" customFormat="1" ht="14">
      <c r="A436" s="159">
        <v>6</v>
      </c>
      <c r="B436" s="301" t="str">
        <f t="shared" si="239"/>
        <v>USA: Lazard's LCOE Analysis–Version 10.0, 2016, natural gas (Combined Cycle), minimum</v>
      </c>
      <c r="C436" s="715" t="s">
        <v>257</v>
      </c>
      <c r="D436" s="715" t="s">
        <v>241</v>
      </c>
      <c r="E436" s="715" t="s">
        <v>34</v>
      </c>
      <c r="F436" s="715"/>
      <c r="G436" s="161" t="s">
        <v>421</v>
      </c>
      <c r="H436" s="715">
        <v>2016</v>
      </c>
      <c r="I436" s="664"/>
      <c r="J436" s="714"/>
      <c r="K436" s="714" t="s">
        <v>256</v>
      </c>
      <c r="L436" s="766">
        <f t="shared" si="263"/>
        <v>0</v>
      </c>
      <c r="M436" s="662" t="s">
        <v>192</v>
      </c>
      <c r="N436" s="666">
        <v>0.21877481755940881</v>
      </c>
      <c r="O436" s="714" t="s">
        <v>168</v>
      </c>
      <c r="P436" s="165"/>
      <c r="Q436" s="365"/>
      <c r="R436" s="702">
        <f t="shared" si="259"/>
        <v>0</v>
      </c>
      <c r="S436" s="260">
        <f>IF(R436="","",IF(R460="Y",T436,IF(R436&gt;=R452-$AA$36*R456,IF(R436&lt;=R452+$AA$36*R456,R436,""),"")))</f>
        <v>0</v>
      </c>
      <c r="T436" s="259">
        <f t="shared" si="260"/>
        <v>0</v>
      </c>
      <c r="U436" s="166" t="str">
        <f t="shared" si="240"/>
        <v>US$2014/kWh</v>
      </c>
      <c r="V436" s="39"/>
      <c r="W436" s="39"/>
      <c r="Y436" s="98"/>
      <c r="AO436" s="181"/>
      <c r="AP436" s="39"/>
      <c r="AQ436" s="39"/>
      <c r="AR436" s="171"/>
      <c r="AS436" s="39"/>
      <c r="AT436" s="360" t="str">
        <f t="shared" si="261"/>
        <v/>
      </c>
      <c r="AU436" s="360" t="str">
        <f t="shared" si="262"/>
        <v/>
      </c>
      <c r="AV436" s="39"/>
      <c r="AW436" s="360" t="str">
        <f t="shared" si="241"/>
        <v/>
      </c>
      <c r="AX436" s="360" t="str">
        <f t="shared" si="242"/>
        <v/>
      </c>
      <c r="AY436" s="39"/>
      <c r="AZ436" s="360" t="str">
        <f t="shared" si="243"/>
        <v/>
      </c>
      <c r="BA436" s="360" t="str">
        <f t="shared" si="244"/>
        <v/>
      </c>
      <c r="BB436" s="39"/>
      <c r="BC436" s="360" t="str">
        <f t="shared" si="245"/>
        <v/>
      </c>
      <c r="BD436" s="360" t="str">
        <f t="shared" si="246"/>
        <v/>
      </c>
      <c r="BE436" s="39"/>
      <c r="BF436" s="360" t="str">
        <f t="shared" si="247"/>
        <v/>
      </c>
      <c r="BG436" s="360" t="str">
        <f t="shared" si="248"/>
        <v/>
      </c>
      <c r="BH436" s="39"/>
      <c r="BI436" s="360" t="str">
        <f t="shared" si="249"/>
        <v/>
      </c>
      <c r="BJ436" s="360" t="str">
        <f t="shared" si="250"/>
        <v/>
      </c>
      <c r="BK436" s="39"/>
      <c r="BL436" s="360" t="str">
        <f t="shared" si="251"/>
        <v/>
      </c>
      <c r="BM436" s="360" t="str">
        <f t="shared" si="252"/>
        <v/>
      </c>
      <c r="BN436" s="39"/>
      <c r="BO436" s="360" t="str">
        <f t="shared" si="253"/>
        <v/>
      </c>
      <c r="BP436" s="360" t="str">
        <f t="shared" si="254"/>
        <v/>
      </c>
      <c r="BQ436" s="39"/>
      <c r="BR436" s="360" t="str">
        <f t="shared" si="255"/>
        <v/>
      </c>
      <c r="BS436" s="360" t="str">
        <f t="shared" si="256"/>
        <v/>
      </c>
      <c r="BT436" s="39"/>
      <c r="BU436" s="360">
        <f t="shared" si="257"/>
        <v>0</v>
      </c>
      <c r="BV436" s="360">
        <f t="shared" si="258"/>
        <v>0</v>
      </c>
      <c r="BW436" s="39"/>
      <c r="BX436" s="181"/>
    </row>
    <row r="437" spans="1:76" s="174" customFormat="1" ht="14">
      <c r="A437" s="159">
        <v>7</v>
      </c>
      <c r="B437" s="301" t="str">
        <f t="shared" si="239"/>
        <v>USA: Lazard's LCOE Analysis–Version 10.0, 2016, natural gas (Combined Cycle), maximum</v>
      </c>
      <c r="C437" s="715" t="s">
        <v>258</v>
      </c>
      <c r="D437" s="715" t="s">
        <v>241</v>
      </c>
      <c r="E437" s="715" t="s">
        <v>34</v>
      </c>
      <c r="F437" s="715"/>
      <c r="G437" s="161" t="s">
        <v>421</v>
      </c>
      <c r="H437" s="715">
        <v>2016</v>
      </c>
      <c r="I437" s="664"/>
      <c r="J437" s="714"/>
      <c r="K437" s="714" t="s">
        <v>256</v>
      </c>
      <c r="L437" s="766">
        <f t="shared" si="263"/>
        <v>0</v>
      </c>
      <c r="M437" s="662" t="s">
        <v>192</v>
      </c>
      <c r="N437" s="666">
        <v>0.21877481755940881</v>
      </c>
      <c r="O437" s="714" t="s">
        <v>168</v>
      </c>
      <c r="P437" s="165"/>
      <c r="Q437" s="365"/>
      <c r="R437" s="702">
        <f t="shared" si="259"/>
        <v>0</v>
      </c>
      <c r="S437" s="260">
        <f>IF(R437="","",IF(R460="Y",T437,IF(R437&gt;=R452-$AA$36*R456,IF(R437&lt;=R452+$AA$36*R456,R437,""),"")))</f>
        <v>0</v>
      </c>
      <c r="T437" s="259">
        <f t="shared" si="260"/>
        <v>0</v>
      </c>
      <c r="U437" s="166" t="str">
        <f t="shared" si="240"/>
        <v>US$2014/kWh</v>
      </c>
      <c r="V437" s="39"/>
      <c r="W437" s="39"/>
      <c r="Y437" s="98"/>
      <c r="AO437" s="181"/>
      <c r="AP437" s="39"/>
      <c r="AQ437" s="39"/>
      <c r="AR437" s="171"/>
      <c r="AS437" s="39"/>
      <c r="AT437" s="360" t="str">
        <f t="shared" si="261"/>
        <v/>
      </c>
      <c r="AU437" s="360" t="str">
        <f t="shared" si="262"/>
        <v/>
      </c>
      <c r="AV437" s="39"/>
      <c r="AW437" s="360" t="str">
        <f t="shared" si="241"/>
        <v/>
      </c>
      <c r="AX437" s="360" t="str">
        <f t="shared" si="242"/>
        <v/>
      </c>
      <c r="AY437" s="39"/>
      <c r="AZ437" s="360" t="str">
        <f t="shared" si="243"/>
        <v/>
      </c>
      <c r="BA437" s="360" t="str">
        <f t="shared" si="244"/>
        <v/>
      </c>
      <c r="BB437" s="39"/>
      <c r="BC437" s="360" t="str">
        <f t="shared" si="245"/>
        <v/>
      </c>
      <c r="BD437" s="360" t="str">
        <f t="shared" si="246"/>
        <v/>
      </c>
      <c r="BE437" s="39"/>
      <c r="BF437" s="360" t="str">
        <f t="shared" si="247"/>
        <v/>
      </c>
      <c r="BG437" s="360" t="str">
        <f t="shared" si="248"/>
        <v/>
      </c>
      <c r="BH437" s="39"/>
      <c r="BI437" s="360" t="str">
        <f t="shared" si="249"/>
        <v/>
      </c>
      <c r="BJ437" s="360" t="str">
        <f t="shared" si="250"/>
        <v/>
      </c>
      <c r="BK437" s="39"/>
      <c r="BL437" s="360" t="str">
        <f t="shared" si="251"/>
        <v/>
      </c>
      <c r="BM437" s="360" t="str">
        <f t="shared" si="252"/>
        <v/>
      </c>
      <c r="BN437" s="39"/>
      <c r="BO437" s="360" t="str">
        <f t="shared" si="253"/>
        <v/>
      </c>
      <c r="BP437" s="360" t="str">
        <f t="shared" si="254"/>
        <v/>
      </c>
      <c r="BQ437" s="39"/>
      <c r="BR437" s="360" t="str">
        <f t="shared" si="255"/>
        <v/>
      </c>
      <c r="BS437" s="360" t="str">
        <f t="shared" si="256"/>
        <v/>
      </c>
      <c r="BT437" s="39"/>
      <c r="BU437" s="360">
        <f t="shared" si="257"/>
        <v>0</v>
      </c>
      <c r="BV437" s="360">
        <f t="shared" si="258"/>
        <v>0</v>
      </c>
      <c r="BW437" s="39"/>
      <c r="BX437" s="181"/>
    </row>
    <row r="438" spans="1:76" s="174" customFormat="1" ht="14">
      <c r="A438" s="159">
        <v>8</v>
      </c>
      <c r="B438" s="301" t="str">
        <f t="shared" si="239"/>
        <v>USA: Lazard's LCOE Analysis–Version 10.0, 2016, diesel reciprocating engine</v>
      </c>
      <c r="C438" s="715" t="s">
        <v>259</v>
      </c>
      <c r="D438" s="715" t="s">
        <v>241</v>
      </c>
      <c r="E438" s="715" t="s">
        <v>34</v>
      </c>
      <c r="F438" s="715"/>
      <c r="G438" s="161" t="s">
        <v>421</v>
      </c>
      <c r="H438" s="715">
        <v>2016</v>
      </c>
      <c r="I438" s="664"/>
      <c r="J438" s="714"/>
      <c r="K438" s="714" t="s">
        <v>256</v>
      </c>
      <c r="L438" s="766">
        <f t="shared" si="263"/>
        <v>0</v>
      </c>
      <c r="M438" s="662" t="s">
        <v>192</v>
      </c>
      <c r="N438" s="666">
        <v>4.7364991922450563E-2</v>
      </c>
      <c r="O438" s="714" t="s">
        <v>168</v>
      </c>
      <c r="P438" s="165"/>
      <c r="Q438" s="365"/>
      <c r="R438" s="702">
        <f t="shared" si="259"/>
        <v>0</v>
      </c>
      <c r="S438" s="260">
        <f>IF(R438="","",IF(R460="Y",T438,IF(R438&gt;=R452-$AA$36*R456,IF(R438&lt;=R452+$AA$36*R456,R438,""),"")))</f>
        <v>0</v>
      </c>
      <c r="T438" s="259">
        <f t="shared" si="260"/>
        <v>0</v>
      </c>
      <c r="U438" s="166" t="str">
        <f t="shared" si="240"/>
        <v>US$2014/kWh</v>
      </c>
      <c r="V438" s="39"/>
      <c r="W438" s="39"/>
      <c r="Y438" s="98"/>
      <c r="AO438" s="181"/>
      <c r="AP438" s="39"/>
      <c r="AQ438" s="39"/>
      <c r="AR438" s="171"/>
      <c r="AS438" s="39"/>
      <c r="AT438" s="360" t="str">
        <f t="shared" si="261"/>
        <v/>
      </c>
      <c r="AU438" s="360" t="str">
        <f t="shared" si="262"/>
        <v/>
      </c>
      <c r="AV438" s="39"/>
      <c r="AW438" s="360" t="str">
        <f t="shared" si="241"/>
        <v/>
      </c>
      <c r="AX438" s="360" t="str">
        <f t="shared" si="242"/>
        <v/>
      </c>
      <c r="AY438" s="39"/>
      <c r="AZ438" s="360" t="str">
        <f t="shared" si="243"/>
        <v/>
      </c>
      <c r="BA438" s="360" t="str">
        <f t="shared" si="244"/>
        <v/>
      </c>
      <c r="BB438" s="39"/>
      <c r="BC438" s="360" t="str">
        <f t="shared" si="245"/>
        <v/>
      </c>
      <c r="BD438" s="360" t="str">
        <f t="shared" si="246"/>
        <v/>
      </c>
      <c r="BE438" s="39"/>
      <c r="BF438" s="360" t="str">
        <f t="shared" si="247"/>
        <v/>
      </c>
      <c r="BG438" s="360" t="str">
        <f t="shared" si="248"/>
        <v/>
      </c>
      <c r="BH438" s="39"/>
      <c r="BI438" s="360" t="str">
        <f t="shared" si="249"/>
        <v/>
      </c>
      <c r="BJ438" s="360" t="str">
        <f t="shared" si="250"/>
        <v/>
      </c>
      <c r="BK438" s="39"/>
      <c r="BL438" s="360" t="str">
        <f t="shared" si="251"/>
        <v/>
      </c>
      <c r="BM438" s="360" t="str">
        <f t="shared" si="252"/>
        <v/>
      </c>
      <c r="BN438" s="39"/>
      <c r="BO438" s="360" t="str">
        <f t="shared" si="253"/>
        <v/>
      </c>
      <c r="BP438" s="360" t="str">
        <f t="shared" si="254"/>
        <v/>
      </c>
      <c r="BQ438" s="39"/>
      <c r="BR438" s="360" t="str">
        <f t="shared" si="255"/>
        <v/>
      </c>
      <c r="BS438" s="360" t="str">
        <f t="shared" si="256"/>
        <v/>
      </c>
      <c r="BT438" s="39"/>
      <c r="BU438" s="360">
        <f t="shared" si="257"/>
        <v>0</v>
      </c>
      <c r="BV438" s="360">
        <f t="shared" si="258"/>
        <v>0</v>
      </c>
      <c r="BW438" s="39"/>
      <c r="BX438" s="181"/>
    </row>
    <row r="439" spans="1:76" s="174" customFormat="1" ht="14">
      <c r="A439" s="159">
        <v>9</v>
      </c>
      <c r="B439" s="301" t="str">
        <f t="shared" si="239"/>
        <v>USA: Lazard's LCOE Analysis–Version 10.0, 2016, natural gas (gas peaking), minimum</v>
      </c>
      <c r="C439" s="715" t="s">
        <v>399</v>
      </c>
      <c r="D439" s="715" t="s">
        <v>241</v>
      </c>
      <c r="E439" s="715" t="s">
        <v>34</v>
      </c>
      <c r="F439" s="715"/>
      <c r="G439" s="161" t="s">
        <v>421</v>
      </c>
      <c r="H439" s="715">
        <v>2016</v>
      </c>
      <c r="I439" s="664"/>
      <c r="J439" s="714"/>
      <c r="K439" s="714" t="s">
        <v>256</v>
      </c>
      <c r="L439" s="766">
        <f t="shared" si="263"/>
        <v>0</v>
      </c>
      <c r="M439" s="662" t="s">
        <v>192</v>
      </c>
      <c r="N439" s="666">
        <v>0.21877481755940881</v>
      </c>
      <c r="O439" s="714" t="s">
        <v>168</v>
      </c>
      <c r="P439" s="165"/>
      <c r="Q439" s="365"/>
      <c r="R439" s="702">
        <f t="shared" si="259"/>
        <v>0</v>
      </c>
      <c r="S439" s="260">
        <f>IF(R439="","",IF(R460="Y",T439,IF(R439&gt;=R452-$AA$36*R456,IF(R439&lt;=R452+$AA$36*R456,R439,""),"")))</f>
        <v>0</v>
      </c>
      <c r="T439" s="259">
        <f t="shared" si="260"/>
        <v>0</v>
      </c>
      <c r="U439" s="166" t="str">
        <f t="shared" si="240"/>
        <v>US$2014/kWh</v>
      </c>
      <c r="V439" s="39"/>
      <c r="W439" s="39"/>
      <c r="Y439" s="98"/>
      <c r="AO439" s="181"/>
      <c r="AP439" s="39"/>
      <c r="AQ439" s="39"/>
      <c r="AR439" s="171"/>
      <c r="AS439" s="39"/>
      <c r="AT439" s="360" t="str">
        <f t="shared" si="261"/>
        <v/>
      </c>
      <c r="AU439" s="360" t="str">
        <f t="shared" si="262"/>
        <v/>
      </c>
      <c r="AV439" s="39"/>
      <c r="AW439" s="360" t="str">
        <f t="shared" si="241"/>
        <v/>
      </c>
      <c r="AX439" s="360" t="str">
        <f t="shared" si="242"/>
        <v/>
      </c>
      <c r="AY439" s="39"/>
      <c r="AZ439" s="360" t="str">
        <f t="shared" si="243"/>
        <v/>
      </c>
      <c r="BA439" s="360" t="str">
        <f t="shared" si="244"/>
        <v/>
      </c>
      <c r="BB439" s="39"/>
      <c r="BC439" s="360" t="str">
        <f t="shared" si="245"/>
        <v/>
      </c>
      <c r="BD439" s="360" t="str">
        <f t="shared" si="246"/>
        <v/>
      </c>
      <c r="BE439" s="39"/>
      <c r="BF439" s="360" t="str">
        <f t="shared" si="247"/>
        <v/>
      </c>
      <c r="BG439" s="360" t="str">
        <f t="shared" si="248"/>
        <v/>
      </c>
      <c r="BH439" s="39"/>
      <c r="BI439" s="360" t="str">
        <f t="shared" si="249"/>
        <v/>
      </c>
      <c r="BJ439" s="360" t="str">
        <f t="shared" si="250"/>
        <v/>
      </c>
      <c r="BK439" s="39"/>
      <c r="BL439" s="360" t="str">
        <f t="shared" si="251"/>
        <v/>
      </c>
      <c r="BM439" s="360" t="str">
        <f t="shared" si="252"/>
        <v/>
      </c>
      <c r="BN439" s="39"/>
      <c r="BO439" s="360" t="str">
        <f t="shared" si="253"/>
        <v/>
      </c>
      <c r="BP439" s="360" t="str">
        <f t="shared" si="254"/>
        <v/>
      </c>
      <c r="BQ439" s="39"/>
      <c r="BR439" s="360" t="str">
        <f t="shared" si="255"/>
        <v/>
      </c>
      <c r="BS439" s="360" t="str">
        <f t="shared" si="256"/>
        <v/>
      </c>
      <c r="BT439" s="39"/>
      <c r="BU439" s="360">
        <f t="shared" si="257"/>
        <v>0</v>
      </c>
      <c r="BV439" s="360">
        <f t="shared" si="258"/>
        <v>0</v>
      </c>
      <c r="BW439" s="39"/>
      <c r="BX439" s="181"/>
    </row>
    <row r="440" spans="1:76" s="174" customFormat="1" ht="14">
      <c r="A440" s="159">
        <v>10</v>
      </c>
      <c r="B440" s="301" t="str">
        <f t="shared" si="239"/>
        <v>USA: Lazard's LCOE Analysis–Version 10.0, 2016, natural gas (gas peaking), maximum</v>
      </c>
      <c r="C440" s="715" t="s">
        <v>400</v>
      </c>
      <c r="D440" s="715" t="s">
        <v>241</v>
      </c>
      <c r="E440" s="715" t="s">
        <v>34</v>
      </c>
      <c r="F440" s="715"/>
      <c r="G440" s="161" t="s">
        <v>421</v>
      </c>
      <c r="H440" s="715">
        <v>2016</v>
      </c>
      <c r="I440" s="664"/>
      <c r="J440" s="714"/>
      <c r="K440" s="714" t="s">
        <v>256</v>
      </c>
      <c r="L440" s="766">
        <f t="shared" si="263"/>
        <v>0</v>
      </c>
      <c r="M440" s="662" t="s">
        <v>192</v>
      </c>
      <c r="N440" s="666">
        <v>0.21877481755940881</v>
      </c>
      <c r="O440" s="714" t="s">
        <v>168</v>
      </c>
      <c r="P440" s="165"/>
      <c r="Q440" s="365"/>
      <c r="R440" s="702">
        <f t="shared" si="259"/>
        <v>0</v>
      </c>
      <c r="S440" s="260">
        <f>IF(R440="","",IF(R460="Y",T440,IF(R440&gt;=R452-$AA$36*R456,IF(R440&lt;=R452+$AA$36*R456,R440,""),"")))</f>
        <v>0</v>
      </c>
      <c r="T440" s="259">
        <f t="shared" si="260"/>
        <v>0</v>
      </c>
      <c r="U440" s="166" t="str">
        <f t="shared" si="240"/>
        <v>US$2014/kWh</v>
      </c>
      <c r="V440" s="39"/>
      <c r="W440" s="39"/>
      <c r="Y440" s="98"/>
      <c r="AO440" s="181"/>
      <c r="AP440" s="39"/>
      <c r="AQ440" s="39"/>
      <c r="AR440" s="171"/>
      <c r="AS440" s="39"/>
      <c r="AT440" s="360" t="str">
        <f t="shared" si="261"/>
        <v/>
      </c>
      <c r="AU440" s="360" t="str">
        <f t="shared" si="262"/>
        <v/>
      </c>
      <c r="AV440" s="39"/>
      <c r="AW440" s="360" t="str">
        <f t="shared" si="241"/>
        <v/>
      </c>
      <c r="AX440" s="360" t="str">
        <f t="shared" si="242"/>
        <v/>
      </c>
      <c r="AY440" s="39"/>
      <c r="AZ440" s="360" t="str">
        <f t="shared" si="243"/>
        <v/>
      </c>
      <c r="BA440" s="360" t="str">
        <f t="shared" si="244"/>
        <v/>
      </c>
      <c r="BB440" s="39"/>
      <c r="BC440" s="360" t="str">
        <f t="shared" si="245"/>
        <v/>
      </c>
      <c r="BD440" s="360" t="str">
        <f t="shared" si="246"/>
        <v/>
      </c>
      <c r="BE440" s="39"/>
      <c r="BF440" s="360" t="str">
        <f t="shared" si="247"/>
        <v/>
      </c>
      <c r="BG440" s="360" t="str">
        <f t="shared" si="248"/>
        <v/>
      </c>
      <c r="BH440" s="39"/>
      <c r="BI440" s="360" t="str">
        <f t="shared" si="249"/>
        <v/>
      </c>
      <c r="BJ440" s="360" t="str">
        <f t="shared" si="250"/>
        <v/>
      </c>
      <c r="BK440" s="39"/>
      <c r="BL440" s="360" t="str">
        <f t="shared" si="251"/>
        <v/>
      </c>
      <c r="BM440" s="360" t="str">
        <f t="shared" si="252"/>
        <v/>
      </c>
      <c r="BN440" s="39"/>
      <c r="BO440" s="360" t="str">
        <f t="shared" si="253"/>
        <v/>
      </c>
      <c r="BP440" s="360" t="str">
        <f t="shared" si="254"/>
        <v/>
      </c>
      <c r="BQ440" s="39"/>
      <c r="BR440" s="360" t="str">
        <f t="shared" si="255"/>
        <v/>
      </c>
      <c r="BS440" s="360" t="str">
        <f t="shared" si="256"/>
        <v/>
      </c>
      <c r="BT440" s="39"/>
      <c r="BU440" s="360">
        <f t="shared" si="257"/>
        <v>0</v>
      </c>
      <c r="BV440" s="360">
        <f t="shared" si="258"/>
        <v>0</v>
      </c>
      <c r="BW440" s="39"/>
      <c r="BX440" s="181"/>
    </row>
    <row r="441" spans="1:76" s="174" customFormat="1" ht="14">
      <c r="A441" s="159">
        <v>11</v>
      </c>
      <c r="B441" s="301" t="str">
        <f t="shared" si="239"/>
        <v>: Black and Veatch 2012 - Natural gas Combined Cycle Technology</v>
      </c>
      <c r="C441" s="715" t="s">
        <v>401</v>
      </c>
      <c r="D441" s="715" t="s">
        <v>402</v>
      </c>
      <c r="E441" s="715"/>
      <c r="F441" s="715"/>
      <c r="G441" s="161" t="s">
        <v>420</v>
      </c>
      <c r="H441" s="715">
        <v>2012</v>
      </c>
      <c r="I441" s="664"/>
      <c r="J441" s="714"/>
      <c r="K441" s="714" t="s">
        <v>403</v>
      </c>
      <c r="L441" s="766">
        <f>J441*$W$10*$AB$8</f>
        <v>0</v>
      </c>
      <c r="M441" s="662" t="s">
        <v>192</v>
      </c>
      <c r="N441" s="666">
        <v>0.21877481755940881</v>
      </c>
      <c r="O441" s="714" t="s">
        <v>168</v>
      </c>
      <c r="P441" s="165"/>
      <c r="Q441" s="365"/>
      <c r="R441" s="702">
        <f t="shared" si="259"/>
        <v>0</v>
      </c>
      <c r="S441" s="260">
        <f>IF(R441="","",IF(R460="Y",T441,IF(R441&gt;=R452-$AA$36*R456,IF(R441&lt;=R452+$AA$36*R456,R441,""),"")))</f>
        <v>0</v>
      </c>
      <c r="T441" s="259">
        <f t="shared" si="260"/>
        <v>0</v>
      </c>
      <c r="U441" s="166" t="str">
        <f t="shared" si="240"/>
        <v>US$2014/kWh</v>
      </c>
      <c r="V441" s="39"/>
      <c r="W441" s="39"/>
      <c r="Y441" s="98"/>
      <c r="AO441" s="181"/>
      <c r="AP441" s="39"/>
      <c r="AQ441" s="39"/>
      <c r="AR441" s="171"/>
      <c r="AS441" s="39"/>
      <c r="AT441" s="360" t="str">
        <f t="shared" si="261"/>
        <v/>
      </c>
      <c r="AU441" s="360" t="str">
        <f t="shared" si="262"/>
        <v/>
      </c>
      <c r="AV441" s="39"/>
      <c r="AW441" s="360" t="str">
        <f t="shared" si="241"/>
        <v/>
      </c>
      <c r="AX441" s="360" t="str">
        <f t="shared" si="242"/>
        <v/>
      </c>
      <c r="AY441" s="39"/>
      <c r="AZ441" s="360" t="str">
        <f t="shared" si="243"/>
        <v/>
      </c>
      <c r="BA441" s="360" t="str">
        <f t="shared" si="244"/>
        <v/>
      </c>
      <c r="BB441" s="39"/>
      <c r="BC441" s="360" t="str">
        <f t="shared" si="245"/>
        <v/>
      </c>
      <c r="BD441" s="360" t="str">
        <f t="shared" si="246"/>
        <v/>
      </c>
      <c r="BE441" s="39"/>
      <c r="BF441" s="360" t="str">
        <f t="shared" si="247"/>
        <v/>
      </c>
      <c r="BG441" s="360" t="str">
        <f t="shared" si="248"/>
        <v/>
      </c>
      <c r="BH441" s="39"/>
      <c r="BI441" s="360" t="str">
        <f t="shared" si="249"/>
        <v/>
      </c>
      <c r="BJ441" s="360" t="str">
        <f t="shared" si="250"/>
        <v/>
      </c>
      <c r="BK441" s="39"/>
      <c r="BL441" s="360" t="str">
        <f t="shared" si="251"/>
        <v/>
      </c>
      <c r="BM441" s="360" t="str">
        <f t="shared" si="252"/>
        <v/>
      </c>
      <c r="BN441" s="39"/>
      <c r="BO441" s="360" t="str">
        <f t="shared" si="253"/>
        <v/>
      </c>
      <c r="BP441" s="360" t="str">
        <f t="shared" si="254"/>
        <v/>
      </c>
      <c r="BQ441" s="39"/>
      <c r="BR441" s="360" t="str">
        <f t="shared" si="255"/>
        <v/>
      </c>
      <c r="BS441" s="360" t="str">
        <f t="shared" si="256"/>
        <v/>
      </c>
      <c r="BT441" s="39"/>
      <c r="BU441" s="360" t="str">
        <f t="shared" si="257"/>
        <v/>
      </c>
      <c r="BV441" s="360" t="str">
        <f t="shared" si="258"/>
        <v/>
      </c>
      <c r="BW441" s="39"/>
      <c r="BX441" s="181"/>
    </row>
    <row r="442" spans="1:76" s="174" customFormat="1" ht="14">
      <c r="A442" s="159">
        <v>12</v>
      </c>
      <c r="B442" s="301" t="str">
        <f t="shared" si="239"/>
        <v>: Black and Veatch 2012 - Pulverized Coal Fired Power Generation</v>
      </c>
      <c r="C442" s="715" t="s">
        <v>404</v>
      </c>
      <c r="D442" s="715" t="s">
        <v>402</v>
      </c>
      <c r="E442" s="715"/>
      <c r="F442" s="715"/>
      <c r="G442" s="161" t="s">
        <v>420</v>
      </c>
      <c r="H442" s="715">
        <v>2012</v>
      </c>
      <c r="I442" s="664"/>
      <c r="J442" s="714"/>
      <c r="K442" s="714" t="s">
        <v>403</v>
      </c>
      <c r="L442" s="766">
        <f>J442*$W$10*$AB$8</f>
        <v>0</v>
      </c>
      <c r="M442" s="662" t="s">
        <v>192</v>
      </c>
      <c r="N442" s="666">
        <v>0.38699149767350521</v>
      </c>
      <c r="O442" s="714" t="s">
        <v>168</v>
      </c>
      <c r="P442" s="165"/>
      <c r="Q442" s="365"/>
      <c r="R442" s="702">
        <f t="shared" si="259"/>
        <v>0</v>
      </c>
      <c r="S442" s="260">
        <f>IF(R442="","",IF(R460="Y",T442,IF(R442&gt;=R452-$AA$36*R456,IF(R442&lt;=R452+$AA$36*R456,R442,""),"")))</f>
        <v>0</v>
      </c>
      <c r="T442" s="259">
        <f t="shared" si="260"/>
        <v>0</v>
      </c>
      <c r="U442" s="166" t="str">
        <f t="shared" si="240"/>
        <v>US$2014/kWh</v>
      </c>
      <c r="V442" s="39"/>
      <c r="W442" s="39"/>
      <c r="Y442" s="98"/>
      <c r="AO442" s="181"/>
      <c r="AP442" s="39"/>
      <c r="AQ442" s="39"/>
      <c r="AR442" s="171"/>
      <c r="AS442" s="39"/>
      <c r="AT442" s="360" t="str">
        <f t="shared" si="261"/>
        <v/>
      </c>
      <c r="AU442" s="360" t="str">
        <f t="shared" si="262"/>
        <v/>
      </c>
      <c r="AV442" s="39"/>
      <c r="AW442" s="360" t="str">
        <f t="shared" si="241"/>
        <v/>
      </c>
      <c r="AX442" s="360" t="str">
        <f t="shared" si="242"/>
        <v/>
      </c>
      <c r="AY442" s="39"/>
      <c r="AZ442" s="360" t="str">
        <f t="shared" si="243"/>
        <v/>
      </c>
      <c r="BA442" s="360" t="str">
        <f t="shared" si="244"/>
        <v/>
      </c>
      <c r="BB442" s="39"/>
      <c r="BC442" s="360" t="str">
        <f t="shared" si="245"/>
        <v/>
      </c>
      <c r="BD442" s="360" t="str">
        <f t="shared" si="246"/>
        <v/>
      </c>
      <c r="BE442" s="39"/>
      <c r="BF442" s="360" t="str">
        <f t="shared" si="247"/>
        <v/>
      </c>
      <c r="BG442" s="360" t="str">
        <f t="shared" si="248"/>
        <v/>
      </c>
      <c r="BH442" s="39"/>
      <c r="BI442" s="360" t="str">
        <f t="shared" si="249"/>
        <v/>
      </c>
      <c r="BJ442" s="360" t="str">
        <f t="shared" si="250"/>
        <v/>
      </c>
      <c r="BK442" s="39"/>
      <c r="BL442" s="360" t="str">
        <f t="shared" si="251"/>
        <v/>
      </c>
      <c r="BM442" s="360" t="str">
        <f t="shared" si="252"/>
        <v/>
      </c>
      <c r="BN442" s="39"/>
      <c r="BO442" s="360" t="str">
        <f t="shared" si="253"/>
        <v/>
      </c>
      <c r="BP442" s="360" t="str">
        <f t="shared" si="254"/>
        <v/>
      </c>
      <c r="BQ442" s="39"/>
      <c r="BR442" s="360" t="str">
        <f t="shared" si="255"/>
        <v/>
      </c>
      <c r="BS442" s="360" t="str">
        <f t="shared" si="256"/>
        <v/>
      </c>
      <c r="BT442" s="39"/>
      <c r="BU442" s="360" t="str">
        <f t="shared" si="257"/>
        <v/>
      </c>
      <c r="BV442" s="360" t="str">
        <f t="shared" si="258"/>
        <v/>
      </c>
      <c r="BW442" s="39"/>
      <c r="BX442" s="181"/>
    </row>
    <row r="443" spans="1:76" s="174" customFormat="1" ht="14">
      <c r="A443" s="159">
        <v>13</v>
      </c>
      <c r="B443" s="301" t="str">
        <f t="shared" si="239"/>
        <v>EU: EnergyNet.DK- advanced pulverized coal fired powerplant</v>
      </c>
      <c r="C443" s="715" t="s">
        <v>405</v>
      </c>
      <c r="D443" s="715" t="s">
        <v>396</v>
      </c>
      <c r="E443" s="715" t="s">
        <v>6</v>
      </c>
      <c r="F443" s="715" t="s">
        <v>45</v>
      </c>
      <c r="G443" s="161" t="s">
        <v>420</v>
      </c>
      <c r="H443" s="715">
        <v>2012</v>
      </c>
      <c r="I443" s="664"/>
      <c r="J443" s="714"/>
      <c r="K443" s="714" t="s">
        <v>438</v>
      </c>
      <c r="L443" s="766">
        <f>J443*$W$10*$AB$9*1.39448</f>
        <v>0</v>
      </c>
      <c r="M443" s="662" t="s">
        <v>192</v>
      </c>
      <c r="N443" s="666">
        <v>0.38699149767350521</v>
      </c>
      <c r="O443" s="714" t="s">
        <v>437</v>
      </c>
      <c r="P443" s="165"/>
      <c r="Q443" s="365"/>
      <c r="R443" s="702">
        <f t="shared" si="259"/>
        <v>0</v>
      </c>
      <c r="S443" s="260">
        <f>IF(R443="","",IF(R460="Y",T443,IF(R443&gt;=R452-$AA$36*R456,IF(R443&lt;=R452+$AA$36*R456,R443,""),"")))</f>
        <v>0</v>
      </c>
      <c r="T443" s="259">
        <f t="shared" si="260"/>
        <v>0</v>
      </c>
      <c r="U443" s="166" t="str">
        <f t="shared" si="240"/>
        <v>US$2014/kWh</v>
      </c>
      <c r="V443" s="39"/>
      <c r="W443" s="39"/>
      <c r="Y443" s="98"/>
      <c r="AO443" s="181"/>
      <c r="AP443" s="39"/>
      <c r="AQ443" s="39"/>
      <c r="AR443" s="171"/>
      <c r="AS443" s="39"/>
      <c r="AT443" s="360" t="str">
        <f t="shared" si="261"/>
        <v/>
      </c>
      <c r="AU443" s="360" t="str">
        <f t="shared" si="262"/>
        <v/>
      </c>
      <c r="AV443" s="39"/>
      <c r="AW443" s="360" t="str">
        <f t="shared" si="241"/>
        <v/>
      </c>
      <c r="AX443" s="360" t="str">
        <f t="shared" si="242"/>
        <v/>
      </c>
      <c r="AY443" s="39"/>
      <c r="AZ443" s="360" t="str">
        <f t="shared" si="243"/>
        <v/>
      </c>
      <c r="BA443" s="360" t="str">
        <f t="shared" si="244"/>
        <v/>
      </c>
      <c r="BB443" s="39"/>
      <c r="BC443" s="360" t="str">
        <f t="shared" si="245"/>
        <v/>
      </c>
      <c r="BD443" s="360" t="str">
        <f t="shared" si="246"/>
        <v/>
      </c>
      <c r="BE443" s="39"/>
      <c r="BF443" s="360" t="str">
        <f t="shared" si="247"/>
        <v/>
      </c>
      <c r="BG443" s="360" t="str">
        <f t="shared" si="248"/>
        <v/>
      </c>
      <c r="BH443" s="39"/>
      <c r="BI443" s="360" t="str">
        <f t="shared" si="249"/>
        <v/>
      </c>
      <c r="BJ443" s="360" t="str">
        <f t="shared" si="250"/>
        <v/>
      </c>
      <c r="BK443" s="39"/>
      <c r="BL443" s="360" t="str">
        <f t="shared" si="251"/>
        <v/>
      </c>
      <c r="BM443" s="360" t="str">
        <f t="shared" si="252"/>
        <v/>
      </c>
      <c r="BN443" s="39"/>
      <c r="BO443" s="360" t="str">
        <f t="shared" si="253"/>
        <v/>
      </c>
      <c r="BP443" s="360" t="str">
        <f t="shared" si="254"/>
        <v/>
      </c>
      <c r="BQ443" s="39"/>
      <c r="BR443" s="360">
        <f t="shared" si="255"/>
        <v>0</v>
      </c>
      <c r="BS443" s="360">
        <f t="shared" si="256"/>
        <v>0</v>
      </c>
      <c r="BT443" s="39"/>
      <c r="BU443" s="360" t="str">
        <f t="shared" si="257"/>
        <v/>
      </c>
      <c r="BV443" s="360" t="str">
        <f t="shared" si="258"/>
        <v/>
      </c>
      <c r="BW443" s="39"/>
      <c r="BX443" s="181"/>
    </row>
    <row r="444" spans="1:76" s="174" customFormat="1" ht="14">
      <c r="A444" s="159">
        <v>14</v>
      </c>
      <c r="B444" s="301" t="str">
        <f t="shared" si="239"/>
        <v>EU: EnergyNet.DK - gas turbine combined cycle (back pressure)</v>
      </c>
      <c r="C444" s="715" t="s">
        <v>397</v>
      </c>
      <c r="D444" s="715" t="s">
        <v>396</v>
      </c>
      <c r="E444" s="715" t="s">
        <v>6</v>
      </c>
      <c r="F444" s="715" t="s">
        <v>45</v>
      </c>
      <c r="G444" s="161" t="s">
        <v>420</v>
      </c>
      <c r="H444" s="715">
        <v>2012</v>
      </c>
      <c r="I444" s="664"/>
      <c r="J444" s="714"/>
      <c r="K444" s="714" t="s">
        <v>438</v>
      </c>
      <c r="L444" s="766">
        <f>J444*$W$10*$AB$9*1.39448</f>
        <v>0</v>
      </c>
      <c r="M444" s="662" t="s">
        <v>192</v>
      </c>
      <c r="N444" s="666">
        <v>0.21877481755940881</v>
      </c>
      <c r="O444" s="714" t="s">
        <v>437</v>
      </c>
      <c r="P444" s="165"/>
      <c r="Q444" s="365"/>
      <c r="R444" s="702">
        <f t="shared" si="259"/>
        <v>0</v>
      </c>
      <c r="S444" s="260">
        <f>IF(R444="","",IF(R460="Y",T444,IF(R444&gt;=R452-$AA$36*R456,IF(R444&lt;=R452+$AA$36*R456,R444,""),"")))</f>
        <v>0</v>
      </c>
      <c r="T444" s="259">
        <f t="shared" si="260"/>
        <v>0</v>
      </c>
      <c r="U444" s="166" t="str">
        <f t="shared" si="240"/>
        <v>US$2014/kWh</v>
      </c>
      <c r="V444" s="39"/>
      <c r="W444" s="39"/>
      <c r="Y444" s="98"/>
      <c r="AO444" s="181"/>
      <c r="AP444" s="39"/>
      <c r="AQ444" s="39"/>
      <c r="AR444" s="171"/>
      <c r="AS444" s="39"/>
      <c r="AT444" s="360" t="str">
        <f t="shared" si="261"/>
        <v/>
      </c>
      <c r="AU444" s="360" t="str">
        <f t="shared" si="262"/>
        <v/>
      </c>
      <c r="AV444" s="39"/>
      <c r="AW444" s="360" t="str">
        <f t="shared" si="241"/>
        <v/>
      </c>
      <c r="AX444" s="360" t="str">
        <f t="shared" si="242"/>
        <v/>
      </c>
      <c r="AY444" s="39"/>
      <c r="AZ444" s="360" t="str">
        <f t="shared" si="243"/>
        <v/>
      </c>
      <c r="BA444" s="360" t="str">
        <f t="shared" si="244"/>
        <v/>
      </c>
      <c r="BB444" s="39"/>
      <c r="BC444" s="360" t="str">
        <f t="shared" si="245"/>
        <v/>
      </c>
      <c r="BD444" s="360" t="str">
        <f t="shared" si="246"/>
        <v/>
      </c>
      <c r="BE444" s="39"/>
      <c r="BF444" s="360" t="str">
        <f t="shared" si="247"/>
        <v/>
      </c>
      <c r="BG444" s="360" t="str">
        <f t="shared" si="248"/>
        <v/>
      </c>
      <c r="BH444" s="39"/>
      <c r="BI444" s="360" t="str">
        <f t="shared" si="249"/>
        <v/>
      </c>
      <c r="BJ444" s="360" t="str">
        <f t="shared" si="250"/>
        <v/>
      </c>
      <c r="BK444" s="39"/>
      <c r="BL444" s="360" t="str">
        <f t="shared" si="251"/>
        <v/>
      </c>
      <c r="BM444" s="360" t="str">
        <f t="shared" si="252"/>
        <v/>
      </c>
      <c r="BN444" s="39"/>
      <c r="BO444" s="360" t="str">
        <f t="shared" si="253"/>
        <v/>
      </c>
      <c r="BP444" s="360" t="str">
        <f t="shared" si="254"/>
        <v/>
      </c>
      <c r="BQ444" s="39"/>
      <c r="BR444" s="360">
        <f t="shared" si="255"/>
        <v>0</v>
      </c>
      <c r="BS444" s="360">
        <f t="shared" si="256"/>
        <v>0</v>
      </c>
      <c r="BT444" s="39"/>
      <c r="BU444" s="360" t="str">
        <f t="shared" si="257"/>
        <v/>
      </c>
      <c r="BV444" s="360" t="str">
        <f t="shared" si="258"/>
        <v/>
      </c>
      <c r="BW444" s="39"/>
      <c r="BX444" s="181"/>
    </row>
    <row r="445" spans="1:76" s="174" customFormat="1" ht="14">
      <c r="A445" s="159">
        <v>15</v>
      </c>
      <c r="B445" s="301" t="str">
        <f t="shared" si="239"/>
        <v xml:space="preserve">EU: EnergyNet.DK - Gas turbine single cycle large scale </v>
      </c>
      <c r="C445" s="715" t="s">
        <v>406</v>
      </c>
      <c r="D445" s="715" t="s">
        <v>396</v>
      </c>
      <c r="E445" s="715" t="s">
        <v>6</v>
      </c>
      <c r="F445" s="715" t="s">
        <v>45</v>
      </c>
      <c r="G445" s="161" t="s">
        <v>420</v>
      </c>
      <c r="H445" s="715">
        <v>2012</v>
      </c>
      <c r="I445" s="664"/>
      <c r="J445" s="714"/>
      <c r="K445" s="714" t="s">
        <v>438</v>
      </c>
      <c r="L445" s="766">
        <f>J445*$W$10*$AB$9*1.39448</f>
        <v>0</v>
      </c>
      <c r="M445" s="662" t="s">
        <v>192</v>
      </c>
      <c r="N445" s="666">
        <v>0.21877481755940881</v>
      </c>
      <c r="O445" s="714" t="s">
        <v>437</v>
      </c>
      <c r="P445" s="165"/>
      <c r="Q445" s="365"/>
      <c r="R445" s="702">
        <f t="shared" si="259"/>
        <v>0</v>
      </c>
      <c r="S445" s="260">
        <f>IF(R445="","",IF(R460="Y",T445,IF(R445&gt;=R452-$AA$36*R456,IF(R445&lt;=R452+$AA$36*R456,R445,""),"")))</f>
        <v>0</v>
      </c>
      <c r="T445" s="259">
        <f t="shared" si="260"/>
        <v>0</v>
      </c>
      <c r="U445" s="166" t="str">
        <f t="shared" si="240"/>
        <v>US$2014/kWh</v>
      </c>
      <c r="V445" s="39"/>
      <c r="W445" s="39"/>
      <c r="Y445" s="98"/>
      <c r="AO445" s="181"/>
      <c r="AP445" s="39"/>
      <c r="AQ445" s="39"/>
      <c r="AR445" s="171"/>
      <c r="AS445" s="39"/>
      <c r="AT445" s="360" t="str">
        <f t="shared" si="261"/>
        <v/>
      </c>
      <c r="AU445" s="360" t="str">
        <f t="shared" si="262"/>
        <v/>
      </c>
      <c r="AV445" s="39"/>
      <c r="AW445" s="360" t="str">
        <f t="shared" si="241"/>
        <v/>
      </c>
      <c r="AX445" s="360" t="str">
        <f t="shared" si="242"/>
        <v/>
      </c>
      <c r="AY445" s="39"/>
      <c r="AZ445" s="360" t="str">
        <f t="shared" si="243"/>
        <v/>
      </c>
      <c r="BA445" s="360" t="str">
        <f t="shared" si="244"/>
        <v/>
      </c>
      <c r="BB445" s="39"/>
      <c r="BC445" s="360" t="str">
        <f t="shared" si="245"/>
        <v/>
      </c>
      <c r="BD445" s="360" t="str">
        <f t="shared" si="246"/>
        <v/>
      </c>
      <c r="BE445" s="39"/>
      <c r="BF445" s="360" t="str">
        <f t="shared" si="247"/>
        <v/>
      </c>
      <c r="BG445" s="360" t="str">
        <f t="shared" si="248"/>
        <v/>
      </c>
      <c r="BH445" s="39"/>
      <c r="BI445" s="360" t="str">
        <f t="shared" si="249"/>
        <v/>
      </c>
      <c r="BJ445" s="360" t="str">
        <f t="shared" si="250"/>
        <v/>
      </c>
      <c r="BK445" s="39"/>
      <c r="BL445" s="360" t="str">
        <f t="shared" si="251"/>
        <v/>
      </c>
      <c r="BM445" s="360" t="str">
        <f t="shared" si="252"/>
        <v/>
      </c>
      <c r="BN445" s="39"/>
      <c r="BO445" s="360" t="str">
        <f t="shared" si="253"/>
        <v/>
      </c>
      <c r="BP445" s="360" t="str">
        <f t="shared" si="254"/>
        <v/>
      </c>
      <c r="BQ445" s="39"/>
      <c r="BR445" s="360">
        <f t="shared" si="255"/>
        <v>0</v>
      </c>
      <c r="BS445" s="360">
        <f t="shared" si="256"/>
        <v>0</v>
      </c>
      <c r="BT445" s="39"/>
      <c r="BU445" s="360" t="str">
        <f t="shared" si="257"/>
        <v/>
      </c>
      <c r="BV445" s="360" t="str">
        <f t="shared" si="258"/>
        <v/>
      </c>
      <c r="BW445" s="39"/>
      <c r="BX445" s="181"/>
    </row>
    <row r="446" spans="1:76" s="174" customFormat="1" ht="14">
      <c r="A446" s="159">
        <v>16</v>
      </c>
      <c r="B446" s="301" t="str">
        <f t="shared" si="239"/>
        <v>EU: EnergyNet.DK - gas turbine single cycle medium scale</v>
      </c>
      <c r="C446" s="715" t="s">
        <v>407</v>
      </c>
      <c r="D446" s="715" t="s">
        <v>396</v>
      </c>
      <c r="E446" s="715" t="s">
        <v>6</v>
      </c>
      <c r="F446" s="715" t="s">
        <v>45</v>
      </c>
      <c r="G446" s="161" t="s">
        <v>420</v>
      </c>
      <c r="H446" s="715">
        <v>2012</v>
      </c>
      <c r="I446" s="664"/>
      <c r="J446" s="714"/>
      <c r="K446" s="714" t="s">
        <v>438</v>
      </c>
      <c r="L446" s="766">
        <f>J446*$W$10*$AB$9*1.39448</f>
        <v>0</v>
      </c>
      <c r="M446" s="662" t="s">
        <v>192</v>
      </c>
      <c r="N446" s="666">
        <v>0.21877481755940881</v>
      </c>
      <c r="O446" s="714" t="s">
        <v>437</v>
      </c>
      <c r="P446" s="165"/>
      <c r="Q446" s="365"/>
      <c r="R446" s="702">
        <f t="shared" si="259"/>
        <v>0</v>
      </c>
      <c r="S446" s="260">
        <f>IF(R446="","",IF(R460="Y",T446,IF(R446&gt;=R452-$AA$36*R456,IF(R446&lt;=R452+$AA$36*R456,R446,""),"")))</f>
        <v>0</v>
      </c>
      <c r="T446" s="259">
        <f t="shared" si="260"/>
        <v>0</v>
      </c>
      <c r="U446" s="166" t="str">
        <f t="shared" si="240"/>
        <v>US$2014/kWh</v>
      </c>
      <c r="V446" s="39"/>
      <c r="W446" s="39"/>
      <c r="Y446" s="98"/>
      <c r="AO446" s="181"/>
      <c r="AP446" s="39"/>
      <c r="AQ446" s="39"/>
      <c r="AR446" s="171"/>
      <c r="AS446" s="39"/>
      <c r="AT446" s="360" t="str">
        <f t="shared" si="261"/>
        <v/>
      </c>
      <c r="AU446" s="360" t="str">
        <f t="shared" si="262"/>
        <v/>
      </c>
      <c r="AV446" s="39"/>
      <c r="AW446" s="360" t="str">
        <f t="shared" si="241"/>
        <v/>
      </c>
      <c r="AX446" s="360" t="str">
        <f t="shared" si="242"/>
        <v/>
      </c>
      <c r="AY446" s="39"/>
      <c r="AZ446" s="360" t="str">
        <f t="shared" si="243"/>
        <v/>
      </c>
      <c r="BA446" s="360" t="str">
        <f t="shared" si="244"/>
        <v/>
      </c>
      <c r="BB446" s="39"/>
      <c r="BC446" s="360" t="str">
        <f t="shared" si="245"/>
        <v/>
      </c>
      <c r="BD446" s="360" t="str">
        <f t="shared" si="246"/>
        <v/>
      </c>
      <c r="BE446" s="39"/>
      <c r="BF446" s="360" t="str">
        <f t="shared" si="247"/>
        <v/>
      </c>
      <c r="BG446" s="360" t="str">
        <f t="shared" si="248"/>
        <v/>
      </c>
      <c r="BH446" s="39"/>
      <c r="BI446" s="360" t="str">
        <f t="shared" si="249"/>
        <v/>
      </c>
      <c r="BJ446" s="360" t="str">
        <f t="shared" si="250"/>
        <v/>
      </c>
      <c r="BK446" s="39"/>
      <c r="BL446" s="360" t="str">
        <f t="shared" si="251"/>
        <v/>
      </c>
      <c r="BM446" s="360" t="str">
        <f t="shared" si="252"/>
        <v/>
      </c>
      <c r="BN446" s="39"/>
      <c r="BO446" s="360" t="str">
        <f t="shared" si="253"/>
        <v/>
      </c>
      <c r="BP446" s="360" t="str">
        <f t="shared" si="254"/>
        <v/>
      </c>
      <c r="BQ446" s="39"/>
      <c r="BR446" s="360">
        <f t="shared" si="255"/>
        <v>0</v>
      </c>
      <c r="BS446" s="360">
        <f t="shared" si="256"/>
        <v>0</v>
      </c>
      <c r="BT446" s="39"/>
      <c r="BU446" s="360" t="str">
        <f t="shared" si="257"/>
        <v/>
      </c>
      <c r="BV446" s="360" t="str">
        <f t="shared" si="258"/>
        <v/>
      </c>
      <c r="BW446" s="39"/>
      <c r="BX446" s="181"/>
    </row>
    <row r="447" spans="1:76" s="174" customFormat="1" ht="14">
      <c r="A447" s="159">
        <v>17</v>
      </c>
      <c r="B447" s="301" t="str">
        <f t="shared" si="239"/>
        <v xml:space="preserve">USA: US EIA (2013) Conventional Natural gas Combined Cycle </v>
      </c>
      <c r="C447" s="715" t="s">
        <v>408</v>
      </c>
      <c r="D447" s="715" t="s">
        <v>409</v>
      </c>
      <c r="E447" s="715" t="s">
        <v>34</v>
      </c>
      <c r="F447" s="715"/>
      <c r="G447" s="161" t="s">
        <v>420</v>
      </c>
      <c r="H447" s="715">
        <v>2013</v>
      </c>
      <c r="I447" s="664"/>
      <c r="J447" s="714"/>
      <c r="K447" s="714" t="s">
        <v>403</v>
      </c>
      <c r="L447" s="766">
        <f>J447*$W$10*$AB$8</f>
        <v>0</v>
      </c>
      <c r="M447" s="662" t="s">
        <v>192</v>
      </c>
      <c r="N447" s="666">
        <v>0.21877481755940881</v>
      </c>
      <c r="O447" s="714" t="s">
        <v>168</v>
      </c>
      <c r="P447" s="165"/>
      <c r="Q447" s="365"/>
      <c r="R447" s="702">
        <f t="shared" si="259"/>
        <v>0</v>
      </c>
      <c r="S447" s="260">
        <f>IF(R447="","",IF(R460="Y",T447,IF(R447&gt;=R452-$AA$36*R456,IF(R447&lt;=R452+$AA$36*R456,R447,""),"")))</f>
        <v>0</v>
      </c>
      <c r="T447" s="259">
        <f t="shared" si="260"/>
        <v>0</v>
      </c>
      <c r="U447" s="166" t="str">
        <f t="shared" si="240"/>
        <v>US$2014/kWh</v>
      </c>
      <c r="V447" s="39"/>
      <c r="W447" s="39"/>
      <c r="Y447" s="98"/>
      <c r="AO447" s="181"/>
      <c r="AP447" s="39"/>
      <c r="AQ447" s="39"/>
      <c r="AR447" s="171"/>
      <c r="AS447" s="39"/>
      <c r="AT447" s="360" t="str">
        <f t="shared" si="261"/>
        <v/>
      </c>
      <c r="AU447" s="360" t="str">
        <f t="shared" si="262"/>
        <v/>
      </c>
      <c r="AV447" s="39"/>
      <c r="AW447" s="360" t="str">
        <f t="shared" si="241"/>
        <v/>
      </c>
      <c r="AX447" s="360" t="str">
        <f t="shared" si="242"/>
        <v/>
      </c>
      <c r="AY447" s="39"/>
      <c r="AZ447" s="360" t="str">
        <f t="shared" si="243"/>
        <v/>
      </c>
      <c r="BA447" s="360" t="str">
        <f t="shared" si="244"/>
        <v/>
      </c>
      <c r="BB447" s="39"/>
      <c r="BC447" s="360" t="str">
        <f t="shared" si="245"/>
        <v/>
      </c>
      <c r="BD447" s="360" t="str">
        <f t="shared" si="246"/>
        <v/>
      </c>
      <c r="BE447" s="39"/>
      <c r="BF447" s="360" t="str">
        <f t="shared" si="247"/>
        <v/>
      </c>
      <c r="BG447" s="360" t="str">
        <f t="shared" si="248"/>
        <v/>
      </c>
      <c r="BH447" s="39"/>
      <c r="BI447" s="360" t="str">
        <f t="shared" si="249"/>
        <v/>
      </c>
      <c r="BJ447" s="360" t="str">
        <f t="shared" si="250"/>
        <v/>
      </c>
      <c r="BK447" s="39"/>
      <c r="BL447" s="360" t="str">
        <f t="shared" si="251"/>
        <v/>
      </c>
      <c r="BM447" s="360" t="str">
        <f t="shared" si="252"/>
        <v/>
      </c>
      <c r="BN447" s="39"/>
      <c r="BO447" s="360" t="str">
        <f t="shared" si="253"/>
        <v/>
      </c>
      <c r="BP447" s="360" t="str">
        <f t="shared" si="254"/>
        <v/>
      </c>
      <c r="BQ447" s="39"/>
      <c r="BR447" s="360" t="str">
        <f t="shared" si="255"/>
        <v/>
      </c>
      <c r="BS447" s="360" t="str">
        <f t="shared" si="256"/>
        <v/>
      </c>
      <c r="BT447" s="39"/>
      <c r="BU447" s="360">
        <f t="shared" si="257"/>
        <v>0</v>
      </c>
      <c r="BV447" s="360">
        <f t="shared" si="258"/>
        <v>0</v>
      </c>
      <c r="BW447" s="39"/>
      <c r="BX447" s="181"/>
    </row>
    <row r="448" spans="1:76" s="174" customFormat="1" ht="14">
      <c r="A448" s="159">
        <v>18</v>
      </c>
      <c r="B448" s="301" t="str">
        <f t="shared" si="239"/>
        <v>USA: US EIA (2013) Coal Single Unit Advanced PC</v>
      </c>
      <c r="C448" s="715" t="s">
        <v>410</v>
      </c>
      <c r="D448" s="715" t="s">
        <v>409</v>
      </c>
      <c r="E448" s="715" t="s">
        <v>34</v>
      </c>
      <c r="F448" s="715"/>
      <c r="G448" s="161" t="s">
        <v>420</v>
      </c>
      <c r="H448" s="715">
        <v>2013</v>
      </c>
      <c r="I448" s="664"/>
      <c r="J448" s="714"/>
      <c r="K448" s="714" t="s">
        <v>403</v>
      </c>
      <c r="L448" s="766">
        <f>J448*$W$10*$AB$8</f>
        <v>0</v>
      </c>
      <c r="M448" s="662" t="s">
        <v>192</v>
      </c>
      <c r="N448" s="666">
        <v>0.38699149767350521</v>
      </c>
      <c r="O448" s="714" t="s">
        <v>168</v>
      </c>
      <c r="P448" s="165"/>
      <c r="Q448" s="365"/>
      <c r="R448" s="702">
        <f t="shared" si="259"/>
        <v>0</v>
      </c>
      <c r="S448" s="260">
        <f>IF(R448="","",IF(R460="Y",T448,IF(R448&gt;=R452-$AA$36*R456,IF(R448&lt;=R452+$AA$36*R456,R448,""),"")))</f>
        <v>0</v>
      </c>
      <c r="T448" s="259">
        <f t="shared" si="260"/>
        <v>0</v>
      </c>
      <c r="U448" s="166" t="str">
        <f t="shared" si="240"/>
        <v>US$2014/kWh</v>
      </c>
      <c r="V448" s="39"/>
      <c r="W448" s="39"/>
      <c r="Y448" s="98"/>
      <c r="AO448" s="181"/>
      <c r="AP448" s="39"/>
      <c r="AQ448" s="39"/>
      <c r="AR448" s="171"/>
      <c r="AS448" s="39"/>
      <c r="AT448" s="360" t="str">
        <f t="shared" si="261"/>
        <v/>
      </c>
      <c r="AU448" s="360" t="str">
        <f t="shared" si="262"/>
        <v/>
      </c>
      <c r="AV448" s="39"/>
      <c r="AW448" s="360" t="str">
        <f t="shared" si="241"/>
        <v/>
      </c>
      <c r="AX448" s="360" t="str">
        <f t="shared" si="242"/>
        <v/>
      </c>
      <c r="AY448" s="39"/>
      <c r="AZ448" s="360" t="str">
        <f t="shared" si="243"/>
        <v/>
      </c>
      <c r="BA448" s="360" t="str">
        <f t="shared" si="244"/>
        <v/>
      </c>
      <c r="BB448" s="39"/>
      <c r="BC448" s="360" t="str">
        <f t="shared" si="245"/>
        <v/>
      </c>
      <c r="BD448" s="360" t="str">
        <f t="shared" si="246"/>
        <v/>
      </c>
      <c r="BE448" s="39"/>
      <c r="BF448" s="360" t="str">
        <f t="shared" si="247"/>
        <v/>
      </c>
      <c r="BG448" s="360" t="str">
        <f t="shared" si="248"/>
        <v/>
      </c>
      <c r="BH448" s="39"/>
      <c r="BI448" s="360" t="str">
        <f t="shared" si="249"/>
        <v/>
      </c>
      <c r="BJ448" s="360" t="str">
        <f t="shared" si="250"/>
        <v/>
      </c>
      <c r="BK448" s="39"/>
      <c r="BL448" s="360" t="str">
        <f t="shared" si="251"/>
        <v/>
      </c>
      <c r="BM448" s="360" t="str">
        <f t="shared" si="252"/>
        <v/>
      </c>
      <c r="BN448" s="39"/>
      <c r="BO448" s="360" t="str">
        <f t="shared" si="253"/>
        <v/>
      </c>
      <c r="BP448" s="360" t="str">
        <f t="shared" si="254"/>
        <v/>
      </c>
      <c r="BQ448" s="39"/>
      <c r="BR448" s="360" t="str">
        <f t="shared" si="255"/>
        <v/>
      </c>
      <c r="BS448" s="360" t="str">
        <f t="shared" si="256"/>
        <v/>
      </c>
      <c r="BT448" s="39"/>
      <c r="BU448" s="360">
        <f t="shared" si="257"/>
        <v>0</v>
      </c>
      <c r="BV448" s="360">
        <f t="shared" si="258"/>
        <v>0</v>
      </c>
      <c r="BW448" s="39"/>
      <c r="BX448" s="181"/>
    </row>
    <row r="449" spans="1:76" s="174" customFormat="1" ht="14">
      <c r="A449" s="159">
        <v>19</v>
      </c>
      <c r="B449" s="301" t="str">
        <f t="shared" si="239"/>
        <v xml:space="preserve">USA: US EIA (2013) Advanced Natural gas Combined Cycle </v>
      </c>
      <c r="C449" s="715" t="s">
        <v>412</v>
      </c>
      <c r="D449" s="715" t="s">
        <v>409</v>
      </c>
      <c r="E449" s="715" t="s">
        <v>34</v>
      </c>
      <c r="F449" s="715"/>
      <c r="G449" s="161" t="s">
        <v>420</v>
      </c>
      <c r="H449" s="715">
        <v>2013</v>
      </c>
      <c r="I449" s="664"/>
      <c r="J449" s="714"/>
      <c r="K449" s="714" t="s">
        <v>403</v>
      </c>
      <c r="L449" s="766">
        <f>J449*$W$10*$AB$8</f>
        <v>0</v>
      </c>
      <c r="M449" s="662" t="s">
        <v>192</v>
      </c>
      <c r="N449" s="666">
        <v>0.21877481755940881</v>
      </c>
      <c r="O449" s="714" t="s">
        <v>168</v>
      </c>
      <c r="P449" s="165"/>
      <c r="Q449" s="365"/>
      <c r="R449" s="702">
        <f t="shared" si="259"/>
        <v>0</v>
      </c>
      <c r="S449" s="260">
        <f>IF(R449="","",IF(R460="Y",T449,IF(R449&gt;=R452-$AA$36*R456,IF(R449&lt;=R452+$AA$36*R456,R449,""),"")))</f>
        <v>0</v>
      </c>
      <c r="T449" s="259">
        <f t="shared" si="260"/>
        <v>0</v>
      </c>
      <c r="U449" s="166" t="str">
        <f t="shared" si="240"/>
        <v>US$2014/kWh</v>
      </c>
      <c r="V449" s="39"/>
      <c r="W449" s="39"/>
      <c r="Y449" s="98"/>
      <c r="AO449" s="181"/>
      <c r="AP449" s="39"/>
      <c r="AQ449" s="39"/>
      <c r="AR449" s="171"/>
      <c r="AS449" s="39"/>
      <c r="AT449" s="360" t="str">
        <f t="shared" si="261"/>
        <v/>
      </c>
      <c r="AU449" s="360" t="str">
        <f t="shared" si="262"/>
        <v/>
      </c>
      <c r="AV449" s="39"/>
      <c r="AW449" s="360" t="str">
        <f t="shared" si="241"/>
        <v/>
      </c>
      <c r="AX449" s="360" t="str">
        <f t="shared" si="242"/>
        <v/>
      </c>
      <c r="AY449" s="39"/>
      <c r="AZ449" s="360" t="str">
        <f t="shared" si="243"/>
        <v/>
      </c>
      <c r="BA449" s="360" t="str">
        <f t="shared" si="244"/>
        <v/>
      </c>
      <c r="BB449" s="39"/>
      <c r="BC449" s="360" t="str">
        <f t="shared" si="245"/>
        <v/>
      </c>
      <c r="BD449" s="360" t="str">
        <f t="shared" si="246"/>
        <v/>
      </c>
      <c r="BE449" s="39"/>
      <c r="BF449" s="360" t="str">
        <f t="shared" si="247"/>
        <v/>
      </c>
      <c r="BG449" s="360" t="str">
        <f t="shared" si="248"/>
        <v/>
      </c>
      <c r="BH449" s="39"/>
      <c r="BI449" s="360" t="str">
        <f t="shared" si="249"/>
        <v/>
      </c>
      <c r="BJ449" s="360" t="str">
        <f t="shared" si="250"/>
        <v/>
      </c>
      <c r="BK449" s="39"/>
      <c r="BL449" s="360" t="str">
        <f t="shared" si="251"/>
        <v/>
      </c>
      <c r="BM449" s="360" t="str">
        <f t="shared" si="252"/>
        <v/>
      </c>
      <c r="BN449" s="39"/>
      <c r="BO449" s="360" t="str">
        <f t="shared" si="253"/>
        <v/>
      </c>
      <c r="BP449" s="360" t="str">
        <f t="shared" si="254"/>
        <v/>
      </c>
      <c r="BQ449" s="39"/>
      <c r="BR449" s="360" t="str">
        <f t="shared" si="255"/>
        <v/>
      </c>
      <c r="BS449" s="360" t="str">
        <f t="shared" si="256"/>
        <v/>
      </c>
      <c r="BT449" s="39"/>
      <c r="BU449" s="360">
        <f t="shared" si="257"/>
        <v>0</v>
      </c>
      <c r="BV449" s="360">
        <f t="shared" si="258"/>
        <v>0</v>
      </c>
      <c r="BW449" s="39"/>
      <c r="BX449" s="181"/>
    </row>
    <row r="450" spans="1:76" s="174" customFormat="1" ht="14">
      <c r="A450" s="159">
        <v>20</v>
      </c>
      <c r="B450" s="301"/>
      <c r="C450" s="715" t="s">
        <v>439</v>
      </c>
      <c r="D450" s="160" t="s">
        <v>440</v>
      </c>
      <c r="E450" s="668" t="s">
        <v>6</v>
      </c>
      <c r="F450" s="668"/>
      <c r="G450" s="161" t="s">
        <v>420</v>
      </c>
      <c r="H450" s="715">
        <v>2014</v>
      </c>
      <c r="I450" s="664"/>
      <c r="J450" s="715"/>
      <c r="K450" s="714" t="s">
        <v>441</v>
      </c>
      <c r="L450" s="766">
        <f>J450*$W$10*$AB$7*1.328464</f>
        <v>0</v>
      </c>
      <c r="M450" s="662" t="s">
        <v>192</v>
      </c>
      <c r="N450" s="666">
        <v>0.38699149767350521</v>
      </c>
      <c r="O450" s="714" t="s">
        <v>442</v>
      </c>
      <c r="P450" s="165"/>
      <c r="Q450" s="691"/>
      <c r="R450" s="702">
        <f>IF(Q450="Y","",IF(AND(L450="",J450=""),"",IF(L450="",J450,L450)))</f>
        <v>0</v>
      </c>
      <c r="S450" s="260">
        <f>IF(R450="","",IF(R460="Y",T450,IF(R450&gt;=R452-$AA$36*R456,IF(R450&lt;=R452+$AA$36*R456,R450,""),"")))</f>
        <v>0</v>
      </c>
      <c r="T450" s="259">
        <f>IF(Q450="Y","",IF(AND(L450="",J450=""),"",IF(L450="",J450*N450,L450*N450)))</f>
        <v>0</v>
      </c>
      <c r="U450" s="166" t="str">
        <f>IF(AND(M450="",K450=""),"",IF(M450="",K450,M450))</f>
        <v>US$2014/kWh</v>
      </c>
      <c r="V450" s="39"/>
      <c r="W450" s="39"/>
      <c r="Y450" s="98"/>
      <c r="AO450" s="181"/>
      <c r="AP450" s="39"/>
      <c r="AQ450" s="39"/>
      <c r="AR450" s="171"/>
      <c r="AS450" s="39"/>
      <c r="AT450" s="360"/>
      <c r="AU450" s="360"/>
      <c r="AV450" s="39"/>
      <c r="AW450" s="360"/>
      <c r="AX450" s="360"/>
      <c r="AY450" s="39"/>
      <c r="AZ450" s="360"/>
      <c r="BA450" s="360"/>
      <c r="BB450" s="39"/>
      <c r="BC450" s="360"/>
      <c r="BD450" s="360"/>
      <c r="BE450" s="39"/>
      <c r="BF450" s="360"/>
      <c r="BG450" s="360"/>
      <c r="BH450" s="39"/>
      <c r="BI450" s="360"/>
      <c r="BJ450" s="360"/>
      <c r="BK450" s="39"/>
      <c r="BL450" s="360"/>
      <c r="BM450" s="360"/>
      <c r="BN450" s="39"/>
      <c r="BO450" s="360"/>
      <c r="BP450" s="360"/>
      <c r="BQ450" s="39"/>
      <c r="BR450" s="360"/>
      <c r="BS450" s="360"/>
      <c r="BT450" s="39"/>
      <c r="BU450" s="360"/>
      <c r="BV450" s="360"/>
      <c r="BW450" s="39"/>
      <c r="BX450" s="181"/>
    </row>
    <row r="451" spans="1:76" s="174" customFormat="1" ht="14">
      <c r="A451" s="159">
        <v>21</v>
      </c>
      <c r="B451" s="301" t="str">
        <f t="shared" si="239"/>
        <v>EU: JRC ETRI (2014) Combined Cycle Gas Turbine Advanced</v>
      </c>
      <c r="C451" s="715" t="s">
        <v>443</v>
      </c>
      <c r="D451" s="160" t="s">
        <v>440</v>
      </c>
      <c r="E451" s="668" t="s">
        <v>6</v>
      </c>
      <c r="F451" s="668"/>
      <c r="G451" s="161" t="s">
        <v>420</v>
      </c>
      <c r="H451" s="715">
        <v>2014</v>
      </c>
      <c r="I451" s="664"/>
      <c r="J451" s="715"/>
      <c r="K451" s="714" t="s">
        <v>441</v>
      </c>
      <c r="L451" s="766">
        <f>J451*$W$10*$AB$7*1.328464</f>
        <v>0</v>
      </c>
      <c r="M451" s="662" t="s">
        <v>192</v>
      </c>
      <c r="N451" s="666">
        <v>0.21877481755940881</v>
      </c>
      <c r="O451" s="714" t="s">
        <v>442</v>
      </c>
      <c r="P451" s="165"/>
      <c r="Q451" s="365"/>
      <c r="R451" s="259">
        <f t="shared" si="259"/>
        <v>0</v>
      </c>
      <c r="S451" s="260">
        <f>IF(R451="","",IF(R460="Y",T451,IF(R451&gt;=R452-$AA$36*R456,IF(R451&lt;=R452+$AA$36*R456,R451,""),"")))</f>
        <v>0</v>
      </c>
      <c r="T451" s="259">
        <f t="shared" si="260"/>
        <v>0</v>
      </c>
      <c r="U451" s="166" t="str">
        <f t="shared" si="240"/>
        <v>US$2014/kWh</v>
      </c>
      <c r="V451" s="39"/>
      <c r="W451" s="39"/>
      <c r="Y451" s="98"/>
      <c r="AO451" s="181"/>
      <c r="AP451" s="39"/>
      <c r="AQ451" s="39"/>
      <c r="AR451" s="171"/>
      <c r="AS451" s="39"/>
      <c r="AT451" s="360" t="str">
        <f t="shared" si="261"/>
        <v/>
      </c>
      <c r="AU451" s="360" t="str">
        <f t="shared" si="262"/>
        <v/>
      </c>
      <c r="AV451" s="39"/>
      <c r="AW451" s="360" t="str">
        <f t="shared" si="241"/>
        <v/>
      </c>
      <c r="AX451" s="360" t="str">
        <f t="shared" si="242"/>
        <v/>
      </c>
      <c r="AY451" s="39"/>
      <c r="AZ451" s="360" t="str">
        <f t="shared" si="243"/>
        <v/>
      </c>
      <c r="BA451" s="360" t="str">
        <f t="shared" si="244"/>
        <v/>
      </c>
      <c r="BB451" s="39"/>
      <c r="BC451" s="360" t="str">
        <f t="shared" si="245"/>
        <v/>
      </c>
      <c r="BD451" s="360" t="str">
        <f t="shared" si="246"/>
        <v/>
      </c>
      <c r="BE451" s="39"/>
      <c r="BF451" s="360" t="str">
        <f t="shared" si="247"/>
        <v/>
      </c>
      <c r="BG451" s="360" t="str">
        <f t="shared" si="248"/>
        <v/>
      </c>
      <c r="BH451" s="39"/>
      <c r="BI451" s="360" t="str">
        <f t="shared" si="249"/>
        <v/>
      </c>
      <c r="BJ451" s="360" t="str">
        <f t="shared" si="250"/>
        <v/>
      </c>
      <c r="BK451" s="39"/>
      <c r="BL451" s="360" t="str">
        <f t="shared" si="251"/>
        <v/>
      </c>
      <c r="BM451" s="360" t="str">
        <f t="shared" si="252"/>
        <v/>
      </c>
      <c r="BN451" s="39"/>
      <c r="BO451" s="360" t="str">
        <f t="shared" si="253"/>
        <v/>
      </c>
      <c r="BP451" s="360" t="str">
        <f t="shared" si="254"/>
        <v/>
      </c>
      <c r="BQ451" s="39"/>
      <c r="BR451" s="360">
        <f t="shared" si="255"/>
        <v>0</v>
      </c>
      <c r="BS451" s="360">
        <f t="shared" si="256"/>
        <v>0</v>
      </c>
      <c r="BT451" s="39"/>
      <c r="BU451" s="360" t="str">
        <f t="shared" si="257"/>
        <v/>
      </c>
      <c r="BV451" s="360" t="str">
        <f t="shared" si="258"/>
        <v/>
      </c>
      <c r="BW451" s="39"/>
      <c r="BX451" s="181"/>
    </row>
    <row r="452" spans="1:76" s="174" customFormat="1" ht="14">
      <c r="A452" s="172"/>
      <c r="B452" s="302" t="s">
        <v>159</v>
      </c>
      <c r="C452" s="173"/>
      <c r="D452" s="173"/>
      <c r="E452" s="173"/>
      <c r="F452" s="173"/>
      <c r="H452" s="39"/>
      <c r="I452" s="175"/>
      <c r="L452" s="762" t="s">
        <v>99</v>
      </c>
      <c r="O452" s="165"/>
      <c r="P452" s="165"/>
      <c r="Q452" s="175" t="s">
        <v>31</v>
      </c>
      <c r="R452" s="334">
        <v>5.051643257548569E-3</v>
      </c>
      <c r="S452" s="334">
        <v>4.7524321679508165E-3</v>
      </c>
      <c r="T452" s="334">
        <v>4.7524321679508165E-3</v>
      </c>
      <c r="U452" s="39"/>
      <c r="V452" s="39"/>
      <c r="W452" s="39"/>
      <c r="Y452" s="207"/>
      <c r="AO452" s="181"/>
      <c r="AP452" s="39"/>
      <c r="AQ452" s="39"/>
      <c r="AR452" s="39"/>
      <c r="AS452" s="175" t="s">
        <v>31</v>
      </c>
      <c r="AT452" s="178">
        <f>AVERAGE(AT431:AT451)</f>
        <v>0</v>
      </c>
      <c r="AU452" s="178" t="e">
        <f>SUM(AU431:AU451)/COUNTIF(AU431:AU451,"&gt;0")</f>
        <v>#DIV/0!</v>
      </c>
      <c r="AV452" s="175"/>
      <c r="AW452" s="178" t="e">
        <f>AVERAGE(AW431:AW451)</f>
        <v>#DIV/0!</v>
      </c>
      <c r="AX452" s="178" t="e">
        <f>SUM(AX431:AX451)/COUNTIF(AX431:AX451,"&gt;0")</f>
        <v>#DIV/0!</v>
      </c>
      <c r="AY452" s="39"/>
      <c r="AZ452" s="178" t="e">
        <f>AVERAGE(AZ431:AZ451)</f>
        <v>#DIV/0!</v>
      </c>
      <c r="BA452" s="178" t="e">
        <f>SUM(BA431:BA451)/COUNTIF(BA431:BA451,"&gt;0")</f>
        <v>#DIV/0!</v>
      </c>
      <c r="BB452" s="39"/>
      <c r="BC452" s="178" t="e">
        <f>AVERAGE(BC431:BC451)</f>
        <v>#DIV/0!</v>
      </c>
      <c r="BD452" s="178" t="e">
        <f>SUM(BD431:BD451)/COUNTIF(BD431:BD451,"&gt;0")</f>
        <v>#DIV/0!</v>
      </c>
      <c r="BE452" s="39"/>
      <c r="BF452" s="178" t="e">
        <f>AVERAGE(BF431:BF451)</f>
        <v>#DIV/0!</v>
      </c>
      <c r="BG452" s="178" t="e">
        <f>SUM(BG431:BG451)/COUNTIF(BG431:BG451,"&gt;0")</f>
        <v>#DIV/0!</v>
      </c>
      <c r="BH452" s="39"/>
      <c r="BI452" s="178" t="e">
        <f>AVERAGE(BI431:BI451)</f>
        <v>#DIV/0!</v>
      </c>
      <c r="BJ452" s="178" t="e">
        <f>SUM(BJ431:BJ451)/COUNTIF(BJ431:BJ451,"&gt;0")</f>
        <v>#DIV/0!</v>
      </c>
      <c r="BK452" s="175"/>
      <c r="BL452" s="178" t="e">
        <f>AVERAGE(BL431:BL451)</f>
        <v>#DIV/0!</v>
      </c>
      <c r="BM452" s="178" t="e">
        <f>SUM(BM431:BM451)/COUNTIF(BM431:BM451,"&gt;0")</f>
        <v>#DIV/0!</v>
      </c>
      <c r="BN452" s="39"/>
      <c r="BO452" s="178" t="e">
        <f>AVERAGE(BO431:BO451)</f>
        <v>#DIV/0!</v>
      </c>
      <c r="BP452" s="178" t="e">
        <f>SUM(BP431:BP451)/COUNTIF(BP431:BP451,"&gt;0")</f>
        <v>#DIV/0!</v>
      </c>
      <c r="BQ452" s="39"/>
      <c r="BR452" s="178">
        <f>AVERAGE(BR431:BR451)</f>
        <v>0</v>
      </c>
      <c r="BS452" s="178" t="e">
        <f>SUM(BS431:BS451)/COUNTIF(BS431:BS451,"&gt;0")</f>
        <v>#DIV/0!</v>
      </c>
      <c r="BT452" s="39"/>
      <c r="BU452" s="178">
        <f>AVERAGE(BU431:BU451)</f>
        <v>0</v>
      </c>
      <c r="BV452" s="178" t="e">
        <f>SUM(BV431:BV451)/COUNTIF(BV431:BV451,"&gt;0")</f>
        <v>#DIV/0!</v>
      </c>
      <c r="BW452" s="39"/>
      <c r="BX452" s="181"/>
    </row>
    <row r="453" spans="1:76" s="174" customFormat="1" ht="14.25" customHeight="1">
      <c r="A453" s="172"/>
      <c r="B453" s="302" t="s">
        <v>160</v>
      </c>
      <c r="C453" s="173" t="s">
        <v>112</v>
      </c>
      <c r="D453" s="851" t="s">
        <v>260</v>
      </c>
      <c r="E453" s="852"/>
      <c r="F453" s="852"/>
      <c r="G453" s="852"/>
      <c r="H453" s="852"/>
      <c r="I453" s="852"/>
      <c r="J453" s="853"/>
      <c r="L453" s="762"/>
      <c r="O453" s="165"/>
      <c r="P453" s="165"/>
      <c r="Q453" s="366" t="s">
        <v>33</v>
      </c>
      <c r="R453" s="367">
        <v>8.6130337378784033E-3</v>
      </c>
      <c r="S453" s="367">
        <v>7.9927830956898257E-3</v>
      </c>
      <c r="T453" s="367">
        <v>7.9927830956898257E-3</v>
      </c>
      <c r="U453" s="368">
        <v>1</v>
      </c>
      <c r="V453" s="50" t="s">
        <v>142</v>
      </c>
      <c r="W453" s="39"/>
      <c r="X453" t="s">
        <v>273</v>
      </c>
      <c r="Y453" s="208"/>
      <c r="AO453" s="181"/>
      <c r="AP453" s="39"/>
      <c r="AQ453" s="39"/>
      <c r="AR453" s="39"/>
      <c r="AS453" s="176" t="s">
        <v>33</v>
      </c>
      <c r="AT453" s="180">
        <f>AT452+(AT458*AT455)</f>
        <v>0</v>
      </c>
      <c r="AU453" s="180" t="e">
        <f>AU452+(AU458*AT455)</f>
        <v>#DIV/0!</v>
      </c>
      <c r="AV453" s="176"/>
      <c r="AW453" s="180" t="e">
        <f>AW452+(AW458*AW455)</f>
        <v>#DIV/0!</v>
      </c>
      <c r="AX453" s="180" t="e">
        <f>AX452+(AX458*AW455)</f>
        <v>#DIV/0!</v>
      </c>
      <c r="AY453" s="39"/>
      <c r="AZ453" s="180" t="e">
        <f>AZ452+(AZ458*AZ455)</f>
        <v>#DIV/0!</v>
      </c>
      <c r="BA453" s="180" t="e">
        <f>BA452+(BA458*AZ455)</f>
        <v>#DIV/0!</v>
      </c>
      <c r="BB453" s="39"/>
      <c r="BC453" s="180" t="e">
        <f>BC452+(BC458*BC455)</f>
        <v>#DIV/0!</v>
      </c>
      <c r="BD453" s="180" t="e">
        <f>BD452+(BD458*BC455)</f>
        <v>#DIV/0!</v>
      </c>
      <c r="BE453" s="39"/>
      <c r="BF453" s="180" t="e">
        <f>BF452+(BF458*BF455)</f>
        <v>#DIV/0!</v>
      </c>
      <c r="BG453" s="180" t="e">
        <f>BG452+(BG458*BF455)</f>
        <v>#DIV/0!</v>
      </c>
      <c r="BH453" s="39"/>
      <c r="BI453" s="180" t="e">
        <f>BI452+(BI458*BI455)</f>
        <v>#DIV/0!</v>
      </c>
      <c r="BJ453" s="180" t="e">
        <f>BJ452+(BJ458*BI455)</f>
        <v>#DIV/0!</v>
      </c>
      <c r="BK453" s="176"/>
      <c r="BL453" s="180" t="e">
        <f>BL452+(BL458*BL455)</f>
        <v>#DIV/0!</v>
      </c>
      <c r="BM453" s="180" t="e">
        <f>BM452+(BM458*BL455)</f>
        <v>#DIV/0!</v>
      </c>
      <c r="BN453" s="39"/>
      <c r="BO453" s="180" t="e">
        <f>BO452+(BO458*BO455)</f>
        <v>#DIV/0!</v>
      </c>
      <c r="BP453" s="180" t="e">
        <f>BP452+(BP458*BO455)</f>
        <v>#DIV/0!</v>
      </c>
      <c r="BQ453" s="39"/>
      <c r="BR453" s="180">
        <f>BR452+(BR458*BR455)</f>
        <v>0</v>
      </c>
      <c r="BS453" s="180" t="e">
        <f>BS452+(BS458*BR455)</f>
        <v>#DIV/0!</v>
      </c>
      <c r="BT453" s="39"/>
      <c r="BU453" s="180">
        <f>BU452+(BU458*BU455)</f>
        <v>0</v>
      </c>
      <c r="BV453" s="180" t="e">
        <f>BV452+(BV458*BU455)</f>
        <v>#DIV/0!</v>
      </c>
      <c r="BW453" s="39"/>
      <c r="BX453" s="181"/>
    </row>
    <row r="454" spans="1:76" s="174" customFormat="1" ht="15">
      <c r="A454" s="172"/>
      <c r="B454" s="302" t="s">
        <v>161</v>
      </c>
      <c r="C454" s="179"/>
      <c r="D454" s="854"/>
      <c r="E454" s="855"/>
      <c r="F454" s="855"/>
      <c r="G454" s="855"/>
      <c r="H454" s="855"/>
      <c r="I454" s="855"/>
      <c r="J454" s="856"/>
      <c r="K454" s="39"/>
      <c r="L454" s="759"/>
      <c r="Q454" s="366" t="s">
        <v>32</v>
      </c>
      <c r="R454" s="367">
        <v>1.4902527772187343E-3</v>
      </c>
      <c r="S454" s="367">
        <v>1.5120812402118068E-3</v>
      </c>
      <c r="T454" s="367">
        <v>1.5120812402118068E-3</v>
      </c>
      <c r="U454" s="368">
        <v>1</v>
      </c>
      <c r="V454" s="50" t="s">
        <v>143</v>
      </c>
      <c r="W454" s="39"/>
      <c r="X454" s="369" t="s">
        <v>36</v>
      </c>
      <c r="Y454" s="208"/>
      <c r="AO454" s="181"/>
      <c r="AP454" s="39"/>
      <c r="AQ454" s="39"/>
      <c r="AR454" s="39"/>
      <c r="AS454" s="176" t="s">
        <v>32</v>
      </c>
      <c r="AT454" s="180">
        <f>AT452-(AT458*AT456)</f>
        <v>0</v>
      </c>
      <c r="AU454" s="180" t="e">
        <f>AU452-(AU458*AT456)</f>
        <v>#DIV/0!</v>
      </c>
      <c r="AV454" s="176"/>
      <c r="AW454" s="180" t="e">
        <f>AW452-(AW458*AW456)</f>
        <v>#DIV/0!</v>
      </c>
      <c r="AX454" s="180" t="e">
        <f>AX452-(AX458*AW456)</f>
        <v>#DIV/0!</v>
      </c>
      <c r="AY454" s="39"/>
      <c r="AZ454" s="180" t="e">
        <f>AZ452-(AZ458*AZ456)</f>
        <v>#DIV/0!</v>
      </c>
      <c r="BA454" s="180" t="e">
        <f>BA452-(BA458*AZ456)</f>
        <v>#DIV/0!</v>
      </c>
      <c r="BB454" s="39"/>
      <c r="BC454" s="180" t="e">
        <f>BC452-(BC458*BC456)</f>
        <v>#DIV/0!</v>
      </c>
      <c r="BD454" s="180" t="e">
        <f>BD452-(BD458*BC456)</f>
        <v>#DIV/0!</v>
      </c>
      <c r="BE454" s="39"/>
      <c r="BF454" s="180" t="e">
        <f>BF452-(BF458*BF456)</f>
        <v>#DIV/0!</v>
      </c>
      <c r="BG454" s="180" t="e">
        <f>BG452-(BG458*BF456)</f>
        <v>#DIV/0!</v>
      </c>
      <c r="BH454" s="39"/>
      <c r="BI454" s="180" t="e">
        <f>BI452-(BI458*BI456)</f>
        <v>#DIV/0!</v>
      </c>
      <c r="BJ454" s="180" t="e">
        <f>BJ452-(BJ458*BI456)</f>
        <v>#DIV/0!</v>
      </c>
      <c r="BK454" s="176"/>
      <c r="BL454" s="180" t="e">
        <f>BL452-(BL458*BL456)</f>
        <v>#DIV/0!</v>
      </c>
      <c r="BM454" s="180" t="e">
        <f>BM452-(BM458*BL456)</f>
        <v>#DIV/0!</v>
      </c>
      <c r="BN454" s="39"/>
      <c r="BO454" s="180" t="e">
        <f>BO452-(BO458*BO456)</f>
        <v>#DIV/0!</v>
      </c>
      <c r="BP454" s="180" t="e">
        <f>BP452-(BP458*BO456)</f>
        <v>#DIV/0!</v>
      </c>
      <c r="BQ454" s="39"/>
      <c r="BR454" s="180">
        <f>BR452-(BR458*BR456)</f>
        <v>0</v>
      </c>
      <c r="BS454" s="180" t="e">
        <f>BS452-(BS458*BR456)</f>
        <v>#DIV/0!</v>
      </c>
      <c r="BT454" s="39"/>
      <c r="BU454" s="180">
        <f>BU452-(BU458*BU456)</f>
        <v>0</v>
      </c>
      <c r="BV454" s="180" t="e">
        <f>BV452-(BV458*BU456)</f>
        <v>#DIV/0!</v>
      </c>
      <c r="BW454" s="39"/>
      <c r="BX454" s="181"/>
    </row>
    <row r="455" spans="1:76" s="174" customFormat="1" ht="14">
      <c r="A455" s="172"/>
      <c r="B455" s="303"/>
      <c r="C455" s="179"/>
      <c r="D455" s="854"/>
      <c r="E455" s="855"/>
      <c r="F455" s="855"/>
      <c r="G455" s="855"/>
      <c r="H455" s="855"/>
      <c r="I455" s="855"/>
      <c r="J455" s="856"/>
      <c r="L455" s="762"/>
      <c r="Q455" s="176" t="s">
        <v>10</v>
      </c>
      <c r="R455" s="335" t="s">
        <v>38</v>
      </c>
      <c r="S455" s="335" t="s">
        <v>38</v>
      </c>
      <c r="T455" s="263" t="s">
        <v>38</v>
      </c>
      <c r="Y455" s="208"/>
      <c r="AO455" s="181"/>
      <c r="AR455" s="923" t="s">
        <v>132</v>
      </c>
      <c r="AS455" s="924"/>
      <c r="AT455" s="177">
        <v>1</v>
      </c>
      <c r="AV455" s="287"/>
      <c r="AW455" s="177">
        <v>1</v>
      </c>
      <c r="AZ455" s="177">
        <v>1</v>
      </c>
      <c r="BC455" s="177">
        <v>1</v>
      </c>
      <c r="BF455" s="177">
        <v>1</v>
      </c>
      <c r="BI455" s="177">
        <v>1</v>
      </c>
      <c r="BK455" s="176"/>
      <c r="BL455" s="177">
        <v>1</v>
      </c>
      <c r="BO455" s="177">
        <v>1</v>
      </c>
      <c r="BR455" s="177">
        <v>1</v>
      </c>
      <c r="BU455" s="177">
        <v>1</v>
      </c>
      <c r="BX455" s="181"/>
    </row>
    <row r="456" spans="1:76" s="174" customFormat="1" ht="14">
      <c r="A456" s="182" t="str">
        <f ca="1">HYPERLINK("#"&amp;"'"&amp;A$1&amp;"'!a1","Back to top")</f>
        <v>Back to top</v>
      </c>
      <c r="B456" s="304"/>
      <c r="C456" s="179"/>
      <c r="D456" s="854"/>
      <c r="E456" s="855"/>
      <c r="F456" s="855"/>
      <c r="G456" s="855"/>
      <c r="H456" s="855"/>
      <c r="I456" s="855"/>
      <c r="J456" s="856"/>
      <c r="L456" s="762"/>
      <c r="M456" s="50"/>
      <c r="N456" s="50"/>
      <c r="Q456" s="176" t="s">
        <v>11</v>
      </c>
      <c r="R456" s="335">
        <v>3.5613904803298347E-3</v>
      </c>
      <c r="S456" s="335">
        <v>3.2403509277390097E-3</v>
      </c>
      <c r="T456" s="263">
        <v>3.2403509277390097E-3</v>
      </c>
      <c r="Y456" s="208"/>
      <c r="AO456" s="181"/>
      <c r="AR456" s="923"/>
      <c r="AS456" s="924"/>
      <c r="AT456" s="177">
        <v>1</v>
      </c>
      <c r="AV456" s="287"/>
      <c r="AW456" s="177">
        <v>1</v>
      </c>
      <c r="AZ456" s="177">
        <v>1</v>
      </c>
      <c r="BC456" s="177">
        <v>1</v>
      </c>
      <c r="BF456" s="177">
        <v>1</v>
      </c>
      <c r="BI456" s="177">
        <v>1</v>
      </c>
      <c r="BK456" s="176"/>
      <c r="BL456" s="177">
        <v>1</v>
      </c>
      <c r="BO456" s="177">
        <v>1</v>
      </c>
      <c r="BR456" s="177">
        <v>1</v>
      </c>
      <c r="BU456" s="177">
        <v>1</v>
      </c>
      <c r="BX456" s="181"/>
    </row>
    <row r="457" spans="1:76" s="174" customFormat="1" ht="14">
      <c r="A457" s="172"/>
      <c r="B457" s="303"/>
      <c r="C457" s="159"/>
      <c r="D457" s="854"/>
      <c r="E457" s="855"/>
      <c r="F457" s="855"/>
      <c r="G457" s="855"/>
      <c r="H457" s="855"/>
      <c r="I457" s="855"/>
      <c r="J457" s="856"/>
      <c r="L457" s="762"/>
      <c r="Q457" s="183" t="s">
        <v>98</v>
      </c>
      <c r="R457" s="264">
        <v>19</v>
      </c>
      <c r="S457" s="264">
        <v>19</v>
      </c>
      <c r="T457" s="265"/>
      <c r="U457" s="184" t="s">
        <v>55</v>
      </c>
      <c r="Y457" s="98"/>
      <c r="AO457" s="181"/>
      <c r="AS457" s="176" t="s">
        <v>10</v>
      </c>
      <c r="AT457" s="180" t="str">
        <f>IF((0.67*AT458)&gt;AT452,"no","yes")</f>
        <v>yes</v>
      </c>
      <c r="AU457" s="180" t="e">
        <f>IF((0.67*AU458)&gt;AU452,"no","yes")</f>
        <v>#DIV/0!</v>
      </c>
      <c r="AV457" s="176"/>
      <c r="AW457" s="180" t="e">
        <f>IF((0.67*AW458)&gt;AW452,"no","yes")</f>
        <v>#DIV/0!</v>
      </c>
      <c r="AX457" s="180" t="e">
        <f>IF((0.67*AX458)&gt;AX452,"no","yes")</f>
        <v>#DIV/0!</v>
      </c>
      <c r="AZ457" s="180" t="e">
        <f>IF((0.67*AZ458)&gt;AZ452,"no","yes")</f>
        <v>#DIV/0!</v>
      </c>
      <c r="BA457" s="180" t="e">
        <f>IF((0.67*BA458)&gt;BA452,"no","yes")</f>
        <v>#DIV/0!</v>
      </c>
      <c r="BC457" s="180" t="e">
        <f>IF((0.67*BC458)&gt;BC452,"no","yes")</f>
        <v>#DIV/0!</v>
      </c>
      <c r="BD457" s="180" t="e">
        <f>IF((0.67*BD458)&gt;BD452,"no","yes")</f>
        <v>#DIV/0!</v>
      </c>
      <c r="BF457" s="180" t="e">
        <f>IF((0.67*BF458)&gt;BF452,"no","yes")</f>
        <v>#DIV/0!</v>
      </c>
      <c r="BG457" s="180" t="e">
        <f>IF((0.67*BG458)&gt;BG452,"no","yes")</f>
        <v>#DIV/0!</v>
      </c>
      <c r="BI457" s="180" t="e">
        <f>IF((0.67*BI458)&gt;BI452,"no","yes")</f>
        <v>#DIV/0!</v>
      </c>
      <c r="BJ457" s="180" t="e">
        <f>IF((0.67*BJ458)&gt;BJ452,"no","yes")</f>
        <v>#DIV/0!</v>
      </c>
      <c r="BK457" s="183"/>
      <c r="BL457" s="180" t="e">
        <f>IF((0.67*BL458)&gt;BL452,"no","yes")</f>
        <v>#DIV/0!</v>
      </c>
      <c r="BM457" s="180" t="e">
        <f>IF((0.67*BM458)&gt;BM452,"no","yes")</f>
        <v>#DIV/0!</v>
      </c>
      <c r="BO457" s="180" t="e">
        <f>IF((0.67*BO458)&gt;BO452,"no","yes")</f>
        <v>#DIV/0!</v>
      </c>
      <c r="BP457" s="180" t="e">
        <f>IF((0.67*BP458)&gt;BP452,"no","yes")</f>
        <v>#DIV/0!</v>
      </c>
      <c r="BR457" s="180" t="str">
        <f>IF((0.67*BR458)&gt;BR452,"no","yes")</f>
        <v>yes</v>
      </c>
      <c r="BS457" s="180" t="e">
        <f>IF((0.67*BS458)&gt;BS452,"no","yes")</f>
        <v>#DIV/0!</v>
      </c>
      <c r="BU457" s="180" t="str">
        <f>IF((0.67*BU458)&gt;BU452,"no","yes")</f>
        <v>yes</v>
      </c>
      <c r="BV457" s="180" t="e">
        <f>IF((0.67*BV458)&gt;BV452,"no","yes")</f>
        <v>#DIV/0!</v>
      </c>
      <c r="BX457" s="181"/>
    </row>
    <row r="458" spans="1:76" s="174" customFormat="1" ht="14">
      <c r="A458" s="172"/>
      <c r="B458" s="303"/>
      <c r="C458" s="172"/>
      <c r="D458" s="854"/>
      <c r="E458" s="855"/>
      <c r="F458" s="855"/>
      <c r="G458" s="855"/>
      <c r="H458" s="855"/>
      <c r="I458" s="855"/>
      <c r="J458" s="856"/>
      <c r="L458" s="762"/>
      <c r="R458" s="265"/>
      <c r="S458" s="267"/>
      <c r="T458" s="267"/>
      <c r="U458" s="185"/>
      <c r="V458" s="186"/>
      <c r="W458" s="187"/>
      <c r="Y458" s="98"/>
      <c r="AO458" s="181"/>
      <c r="AS458" s="176" t="s">
        <v>11</v>
      </c>
      <c r="AT458" s="180">
        <f>_xlfn.STDEV.P(AT431:AT451)</f>
        <v>0</v>
      </c>
      <c r="AU458" s="180">
        <f>_xlfn.STDEV.P(AU431:AU451)</f>
        <v>0</v>
      </c>
      <c r="AV458" s="176"/>
      <c r="AW458" s="180" t="e">
        <f>_xlfn.STDEV.P(AW431:AW451)</f>
        <v>#DIV/0!</v>
      </c>
      <c r="AX458" s="180" t="e">
        <f>_xlfn.STDEV.P(AX431:AX451)</f>
        <v>#DIV/0!</v>
      </c>
      <c r="AZ458" s="180" t="e">
        <f>_xlfn.STDEV.P(AZ431:AZ451)</f>
        <v>#DIV/0!</v>
      </c>
      <c r="BA458" s="180" t="e">
        <f>_xlfn.STDEV.P(BA431:BA451)</f>
        <v>#DIV/0!</v>
      </c>
      <c r="BC458" s="180" t="e">
        <f>_xlfn.STDEV.P(BC431:BC451)</f>
        <v>#DIV/0!</v>
      </c>
      <c r="BD458" s="180" t="e">
        <f>_xlfn.STDEV.P(BD431:BD451)</f>
        <v>#DIV/0!</v>
      </c>
      <c r="BF458" s="180" t="e">
        <f>_xlfn.STDEV.P(BF431:BF451)</f>
        <v>#DIV/0!</v>
      </c>
      <c r="BG458" s="180" t="e">
        <f>_xlfn.STDEV.P(BG431:BG451)</f>
        <v>#DIV/0!</v>
      </c>
      <c r="BI458" s="180" t="e">
        <f>_xlfn.STDEV.P(BI431:BI451)</f>
        <v>#DIV/0!</v>
      </c>
      <c r="BJ458" s="180" t="e">
        <f>_xlfn.STDEV.P(BJ431:BJ451)</f>
        <v>#DIV/0!</v>
      </c>
      <c r="BL458" s="180" t="e">
        <f>_xlfn.STDEV.P(BL431:BL451)</f>
        <v>#DIV/0!</v>
      </c>
      <c r="BM458" s="180" t="e">
        <f>_xlfn.STDEV.P(BM431:BM451)</f>
        <v>#DIV/0!</v>
      </c>
      <c r="BO458" s="180" t="e">
        <f>_xlfn.STDEV.P(BO431:BO451)</f>
        <v>#DIV/0!</v>
      </c>
      <c r="BP458" s="180" t="e">
        <f>_xlfn.STDEV.P(BP431:BP451)</f>
        <v>#DIV/0!</v>
      </c>
      <c r="BR458" s="180">
        <f>_xlfn.STDEV.P(BR431:BR451)</f>
        <v>0</v>
      </c>
      <c r="BS458" s="180">
        <f>_xlfn.STDEV.P(BS431:BS451)</f>
        <v>0</v>
      </c>
      <c r="BU458" s="180">
        <f>_xlfn.STDEV.P(BU431:BU451)</f>
        <v>0</v>
      </c>
      <c r="BV458" s="180">
        <f>_xlfn.STDEV.P(BV431:BV451)</f>
        <v>0</v>
      </c>
      <c r="BW458" s="2"/>
      <c r="BX458" s="181"/>
    </row>
    <row r="459" spans="1:76" s="174" customFormat="1" ht="14">
      <c r="A459" s="172"/>
      <c r="B459" s="303"/>
      <c r="C459" s="172"/>
      <c r="D459" s="854"/>
      <c r="E459" s="855"/>
      <c r="F459" s="855"/>
      <c r="G459" s="855"/>
      <c r="H459" s="855"/>
      <c r="I459" s="855"/>
      <c r="J459" s="856"/>
      <c r="L459" s="762"/>
      <c r="R459" s="188" t="s">
        <v>137</v>
      </c>
      <c r="S459" s="165"/>
      <c r="U459" s="189"/>
      <c r="V459" s="190"/>
      <c r="W459" s="191"/>
      <c r="Y459" s="98"/>
      <c r="AO459" s="181"/>
      <c r="AS459" s="183" t="s">
        <v>98</v>
      </c>
      <c r="AT459" s="361">
        <f>COUNTIF(AT431:AT451,"&gt;0")</f>
        <v>0</v>
      </c>
      <c r="AU459" s="361">
        <f>COUNTIF(AU431:AU451,"&gt;0")</f>
        <v>0</v>
      </c>
      <c r="AV459" s="183"/>
      <c r="AW459" s="361">
        <f>COUNTIF(AW431:AW451,"&gt;0")</f>
        <v>0</v>
      </c>
      <c r="AX459" s="361">
        <f>COUNTIF(AX431:AX451,"&gt;0")</f>
        <v>0</v>
      </c>
      <c r="AZ459" s="361">
        <f>COUNTIF(AZ431:AZ451,"&gt;0")</f>
        <v>0</v>
      </c>
      <c r="BA459" s="361">
        <f>COUNTIF(BA431:BA451,"&gt;0")</f>
        <v>0</v>
      </c>
      <c r="BC459" s="361">
        <f>COUNTIF(BC431:BC451,"&gt;0")</f>
        <v>0</v>
      </c>
      <c r="BD459" s="361">
        <f>COUNTIF(BD431:BD451,"&gt;0")</f>
        <v>0</v>
      </c>
      <c r="BF459" s="361">
        <f>COUNTIF(BF431:BF451,"&gt;0")</f>
        <v>0</v>
      </c>
      <c r="BG459" s="361">
        <f>COUNTIF(BG431:BG451,"&gt;0")</f>
        <v>0</v>
      </c>
      <c r="BI459" s="361">
        <f>COUNTIF(BI431:BI451,"&gt;0")</f>
        <v>0</v>
      </c>
      <c r="BJ459" s="361">
        <f>COUNTIF(BJ431:BJ451,"&gt;0")</f>
        <v>0</v>
      </c>
      <c r="BL459" s="361">
        <f>COUNTIF(BL431:BL451,"&gt;0")</f>
        <v>0</v>
      </c>
      <c r="BM459" s="361">
        <f>COUNTIF(BM431:BM451,"&gt;0")</f>
        <v>0</v>
      </c>
      <c r="BO459" s="361">
        <f>COUNTIF(BO431:BO451,"&gt;0")</f>
        <v>0</v>
      </c>
      <c r="BP459" s="361">
        <f>COUNTIF(BP431:BP451,"&gt;0")</f>
        <v>0</v>
      </c>
      <c r="BR459" s="361">
        <f>COUNTIF(BR431:BR451,"&gt;0")</f>
        <v>0</v>
      </c>
      <c r="BS459" s="361">
        <f>COUNTIF(BS431:BS451,"&gt;0")</f>
        <v>0</v>
      </c>
      <c r="BU459" s="361">
        <f>COUNTIF(BU431:BU451,"&gt;0")</f>
        <v>0</v>
      </c>
      <c r="BV459" s="361">
        <f>COUNTIF(BV431:BV451,"&gt;0")</f>
        <v>0</v>
      </c>
      <c r="BW459" s="2"/>
      <c r="BX459" s="181"/>
    </row>
    <row r="460" spans="1:76" s="174" customFormat="1" ht="14">
      <c r="A460" s="172"/>
      <c r="B460" s="303"/>
      <c r="C460" s="172"/>
      <c r="D460" s="854"/>
      <c r="E460" s="855"/>
      <c r="F460" s="855"/>
      <c r="G460" s="855"/>
      <c r="H460" s="855"/>
      <c r="I460" s="855"/>
      <c r="J460" s="856"/>
      <c r="L460" s="762"/>
      <c r="R460" s="192" t="s">
        <v>35</v>
      </c>
      <c r="S460" s="165"/>
      <c r="U460" s="189"/>
      <c r="V460" s="190"/>
      <c r="W460" s="191"/>
      <c r="Y460" s="98"/>
      <c r="AO460" s="181"/>
      <c r="AS460" s="159"/>
      <c r="AT460" s="159"/>
      <c r="AU460" s="159"/>
      <c r="AV460" s="159"/>
      <c r="BX460" s="181"/>
    </row>
    <row r="461" spans="1:76" s="174" customFormat="1" ht="14">
      <c r="A461" s="172"/>
      <c r="B461" s="303"/>
      <c r="C461" s="172"/>
      <c r="D461" s="854"/>
      <c r="E461" s="855"/>
      <c r="F461" s="855"/>
      <c r="G461" s="855"/>
      <c r="H461" s="855"/>
      <c r="I461" s="855"/>
      <c r="J461" s="856"/>
      <c r="L461" s="762"/>
      <c r="S461" s="165"/>
      <c r="U461" s="193"/>
      <c r="V461" s="194"/>
      <c r="W461" s="195"/>
      <c r="Y461" s="98"/>
      <c r="AO461" s="181"/>
      <c r="AS461" s="159"/>
      <c r="AT461" s="159"/>
      <c r="AU461" s="159"/>
      <c r="AV461" s="159"/>
      <c r="BX461" s="181"/>
    </row>
    <row r="462" spans="1:76" s="2" customFormat="1" ht="18">
      <c r="B462" s="5"/>
      <c r="C462" s="174"/>
      <c r="D462" s="857"/>
      <c r="E462" s="858"/>
      <c r="F462" s="858"/>
      <c r="G462" s="858"/>
      <c r="H462" s="858"/>
      <c r="I462" s="858"/>
      <c r="J462" s="859"/>
      <c r="L462" s="349"/>
      <c r="R462" s="83"/>
      <c r="S462" s="83"/>
      <c r="T462" s="174"/>
      <c r="U462" s="174"/>
      <c r="V462" s="174"/>
      <c r="W462" s="174"/>
      <c r="Y462" s="99"/>
      <c r="AO462" s="142"/>
      <c r="BX462" s="142"/>
    </row>
    <row r="463" spans="1:76" s="2" customFormat="1" ht="14">
      <c r="B463" s="5"/>
      <c r="L463" s="349"/>
      <c r="R463" s="83"/>
      <c r="S463" s="83"/>
      <c r="T463" s="83"/>
      <c r="U463" s="83"/>
      <c r="Y463" s="99"/>
      <c r="AO463" s="57"/>
      <c r="AS463" s="209"/>
      <c r="AT463" s="209"/>
      <c r="AU463" s="209"/>
      <c r="AV463" s="209"/>
      <c r="BX463" s="57"/>
    </row>
    <row r="464" spans="1:76" s="2" customFormat="1" ht="14">
      <c r="B464" s="5"/>
      <c r="L464" s="349"/>
      <c r="R464" s="83"/>
      <c r="S464" s="83"/>
      <c r="T464" s="83"/>
      <c r="U464" s="83"/>
      <c r="Y464" s="99"/>
      <c r="AO464" s="57"/>
      <c r="BX464" s="57"/>
    </row>
    <row r="465" spans="1:76" s="181" customFormat="1" ht="18">
      <c r="A465" s="138">
        <f>A428+1</f>
        <v>9</v>
      </c>
      <c r="B465" s="298"/>
      <c r="C465" s="139" t="s">
        <v>232</v>
      </c>
      <c r="D465" s="196"/>
      <c r="E465" s="196"/>
      <c r="F465" s="196"/>
      <c r="G465" s="196"/>
      <c r="H465" s="22"/>
      <c r="I465" s="22"/>
      <c r="J465" s="196"/>
      <c r="K465" s="196"/>
      <c r="L465" s="761"/>
      <c r="M465" s="140"/>
      <c r="N465" s="140"/>
      <c r="O465" s="140"/>
      <c r="P465" s="140"/>
      <c r="Q465" s="140"/>
      <c r="R465" s="839" t="s">
        <v>154</v>
      </c>
      <c r="S465" s="839"/>
      <c r="T465" s="839"/>
      <c r="U465" s="839"/>
      <c r="V465" s="140"/>
      <c r="W465" s="140"/>
      <c r="Y465" s="98"/>
      <c r="AP465" s="141">
        <f>A465</f>
        <v>9</v>
      </c>
      <c r="AQ465" s="141" t="str">
        <f>C465</f>
        <v xml:space="preserve">SOLUTION Variable Operating Cost (VOM) per Functional Unit </v>
      </c>
      <c r="AR465" s="142"/>
      <c r="AS465" s="143"/>
      <c r="AT465" s="143"/>
      <c r="AU465" s="143"/>
      <c r="AV465" s="143"/>
      <c r="AW465" s="142"/>
      <c r="AX465" s="142"/>
      <c r="AY465" s="142"/>
      <c r="AZ465" s="142"/>
      <c r="BA465" s="142"/>
      <c r="BB465" s="142"/>
      <c r="BC465" s="142"/>
      <c r="BD465" s="142"/>
      <c r="BE465" s="142"/>
      <c r="BF465" s="142"/>
      <c r="BG465" s="142"/>
      <c r="BH465" s="142"/>
      <c r="BI465" s="142"/>
      <c r="BJ465" s="142"/>
      <c r="BK465" s="142"/>
      <c r="BL465" s="142"/>
      <c r="BM465" s="142"/>
      <c r="BN465" s="142"/>
      <c r="BO465" s="142"/>
      <c r="BP465" s="142"/>
      <c r="BQ465" s="142"/>
      <c r="BR465" s="142"/>
      <c r="BS465" s="142"/>
      <c r="BT465" s="142"/>
      <c r="BU465" s="142"/>
      <c r="BV465" s="142"/>
      <c r="BW465" s="142"/>
    </row>
    <row r="466" spans="1:76" s="174" customFormat="1" ht="14">
      <c r="A466" s="199"/>
      <c r="B466" s="299"/>
      <c r="C466" s="199"/>
      <c r="D466" s="130"/>
      <c r="E466" s="130"/>
      <c r="F466" s="130"/>
      <c r="G466" s="130"/>
      <c r="H466" s="2"/>
      <c r="I466" s="2"/>
      <c r="J466" s="130"/>
      <c r="K466" s="130"/>
      <c r="L466" s="762"/>
      <c r="S466" s="165"/>
      <c r="T466" s="165"/>
      <c r="Y466" s="98"/>
      <c r="AO466" s="181"/>
      <c r="AP466" s="39"/>
      <c r="AQ466" s="39"/>
      <c r="AR466" s="39"/>
      <c r="AS466" s="39"/>
      <c r="AT466" s="158" t="s">
        <v>230</v>
      </c>
      <c r="AU466" s="158"/>
      <c r="AV466" s="39"/>
      <c r="AW466" s="158" t="s">
        <v>1</v>
      </c>
      <c r="AX466" s="158"/>
      <c r="AY466" s="39"/>
      <c r="AZ466" s="158" t="s">
        <v>2</v>
      </c>
      <c r="BA466" s="158"/>
      <c r="BB466" s="39"/>
      <c r="BC466" s="158" t="s">
        <v>283</v>
      </c>
      <c r="BD466" s="158"/>
      <c r="BE466" s="39"/>
      <c r="BF466" s="158" t="s">
        <v>284</v>
      </c>
      <c r="BG466" s="158"/>
      <c r="BH466" s="39"/>
      <c r="BI466" s="158" t="s">
        <v>3</v>
      </c>
      <c r="BJ466" s="158"/>
      <c r="BK466" s="39"/>
      <c r="BL466" s="158" t="s">
        <v>4</v>
      </c>
      <c r="BM466" s="158"/>
      <c r="BN466" s="39"/>
      <c r="BO466" s="158" t="s">
        <v>5</v>
      </c>
      <c r="BP466" s="158"/>
      <c r="BQ466" s="39"/>
      <c r="BR466" s="158" t="s">
        <v>6</v>
      </c>
      <c r="BS466" s="158"/>
      <c r="BT466" s="39"/>
      <c r="BU466" s="158" t="s">
        <v>34</v>
      </c>
      <c r="BV466" s="158"/>
      <c r="BW466" s="39"/>
      <c r="BX466" s="181"/>
    </row>
    <row r="467" spans="1:76" s="174" customFormat="1" ht="31" thickBot="1">
      <c r="A467" s="173" t="s">
        <v>39</v>
      </c>
      <c r="B467" s="300" t="s">
        <v>9</v>
      </c>
      <c r="C467" s="145" t="s">
        <v>139</v>
      </c>
      <c r="D467" s="146" t="s">
        <v>40</v>
      </c>
      <c r="E467" s="146" t="s">
        <v>234</v>
      </c>
      <c r="F467" s="147" t="s">
        <v>113</v>
      </c>
      <c r="G467" s="211" t="s">
        <v>424</v>
      </c>
      <c r="H467" s="4" t="s">
        <v>59</v>
      </c>
      <c r="I467" s="695" t="s">
        <v>425</v>
      </c>
      <c r="J467" s="148" t="s">
        <v>133</v>
      </c>
      <c r="K467" s="149" t="s">
        <v>140</v>
      </c>
      <c r="L467" s="767" t="s">
        <v>100</v>
      </c>
      <c r="M467" s="151" t="s">
        <v>141</v>
      </c>
      <c r="N467" s="152" t="s">
        <v>135</v>
      </c>
      <c r="O467" s="152" t="s">
        <v>57</v>
      </c>
      <c r="P467" s="153"/>
      <c r="Q467" s="363" t="s">
        <v>272</v>
      </c>
      <c r="R467" s="364" t="s">
        <v>56</v>
      </c>
      <c r="S467" s="258" t="s">
        <v>41</v>
      </c>
      <c r="T467" s="364" t="s">
        <v>136</v>
      </c>
      <c r="U467" s="156" t="s">
        <v>42</v>
      </c>
      <c r="V467" s="153"/>
      <c r="W467" s="153"/>
      <c r="Y467" s="98"/>
      <c r="AO467" s="181"/>
      <c r="AP467" s="153"/>
      <c r="AQ467" s="153"/>
      <c r="AR467" s="156" t="s">
        <v>131</v>
      </c>
      <c r="AS467" s="153"/>
      <c r="AT467" s="154" t="s">
        <v>56</v>
      </c>
      <c r="AU467" s="155" t="s">
        <v>41</v>
      </c>
      <c r="AV467" s="153"/>
      <c r="AW467" s="154" t="s">
        <v>56</v>
      </c>
      <c r="AX467" s="155" t="s">
        <v>41</v>
      </c>
      <c r="AY467" s="153"/>
      <c r="AZ467" s="154" t="s">
        <v>56</v>
      </c>
      <c r="BA467" s="155" t="s">
        <v>41</v>
      </c>
      <c r="BB467" s="153"/>
      <c r="BC467" s="154" t="s">
        <v>56</v>
      </c>
      <c r="BD467" s="155" t="s">
        <v>41</v>
      </c>
      <c r="BE467" s="153"/>
      <c r="BF467" s="154" t="s">
        <v>56</v>
      </c>
      <c r="BG467" s="155" t="s">
        <v>41</v>
      </c>
      <c r="BH467" s="153"/>
      <c r="BI467" s="154" t="s">
        <v>56</v>
      </c>
      <c r="BJ467" s="155" t="s">
        <v>41</v>
      </c>
      <c r="BK467" s="153"/>
      <c r="BL467" s="154" t="s">
        <v>56</v>
      </c>
      <c r="BM467" s="155" t="s">
        <v>41</v>
      </c>
      <c r="BN467" s="153"/>
      <c r="BO467" s="154" t="s">
        <v>56</v>
      </c>
      <c r="BP467" s="155" t="s">
        <v>41</v>
      </c>
      <c r="BQ467" s="153"/>
      <c r="BR467" s="154" t="s">
        <v>56</v>
      </c>
      <c r="BS467" s="155" t="s">
        <v>41</v>
      </c>
      <c r="BT467" s="153"/>
      <c r="BU467" s="154" t="s">
        <v>56</v>
      </c>
      <c r="BV467" s="155" t="s">
        <v>41</v>
      </c>
      <c r="BW467" s="153"/>
      <c r="BX467" s="181"/>
    </row>
    <row r="468" spans="1:76" s="174" customFormat="1" ht="15">
      <c r="A468" s="159">
        <v>1</v>
      </c>
      <c r="B468" s="301" t="str">
        <f t="shared" ref="B468:B487" si="264">CONCATENATE(E468,": ",C468)</f>
        <v>USA: EIA, US (2016). Capital Cost Estimates for Utility Scale Electricity Generating Plants. Washington: US Deptt of Energy. P-16</v>
      </c>
      <c r="C468" s="169" t="s">
        <v>857</v>
      </c>
      <c r="D468" s="725" t="s">
        <v>463</v>
      </c>
      <c r="E468" s="725" t="s">
        <v>34</v>
      </c>
      <c r="F468" s="725"/>
      <c r="G468" s="719" t="s">
        <v>420</v>
      </c>
      <c r="H468" s="723">
        <v>2016</v>
      </c>
      <c r="I468" s="720"/>
      <c r="J468" s="720"/>
      <c r="K468" s="726" t="s">
        <v>256</v>
      </c>
      <c r="L468" s="772">
        <f>J468*$AB$4/10^3</f>
        <v>0</v>
      </c>
      <c r="M468" s="662" t="s">
        <v>192</v>
      </c>
      <c r="N468" s="720"/>
      <c r="O468" s="721" t="s">
        <v>464</v>
      </c>
      <c r="P468" s="165"/>
      <c r="Q468" s="365"/>
      <c r="R468" s="259">
        <f>IF(Q468="Y","",IF(AND(L468="",J468=""),"",IF(L468="",J468,L468)))</f>
        <v>0</v>
      </c>
      <c r="S468" s="260">
        <f>IF(R468="","",IF(R496="Y",T468,IF(R468&gt;=R488-$AA$36*R492,IF(R468&lt;=R488+$AA$36*R492,R468,""),"")))</f>
        <v>0</v>
      </c>
      <c r="T468" s="259">
        <f>IF(Q468="Y","",IF(AND(L468="",J468=""),"",IF(L468="",J468*N468,L468*N468)))</f>
        <v>0</v>
      </c>
      <c r="U468" s="166" t="str">
        <f t="shared" ref="U468:U487" si="265">IF(AND(M468="",K468=""),"",IF(M468="",K468,M468))</f>
        <v>US$2014/kWh</v>
      </c>
      <c r="V468" s="39"/>
      <c r="W468" s="39"/>
      <c r="Y468" s="98"/>
      <c r="AO468" s="181"/>
      <c r="AP468" s="39"/>
      <c r="AQ468" s="39"/>
      <c r="AR468" s="359" t="str">
        <f>$U468</f>
        <v>US$2014/kWh</v>
      </c>
      <c r="AS468" s="39"/>
      <c r="AT468" s="360" t="str">
        <f>IF($E468=$AT$48,R468,"")</f>
        <v/>
      </c>
      <c r="AU468" s="360" t="str">
        <f>IF($E468=$AT$48,S468,"")</f>
        <v/>
      </c>
      <c r="AV468" s="39"/>
      <c r="AW468" s="360" t="str">
        <f t="shared" ref="AW468:AW487" si="266">IF($E468=$AW$112,R468,"")</f>
        <v/>
      </c>
      <c r="AX468" s="360" t="str">
        <f t="shared" ref="AX468:AX487" si="267">IF($E468=$AW$112,S468,"")</f>
        <v/>
      </c>
      <c r="AY468" s="39"/>
      <c r="AZ468" s="360" t="str">
        <f t="shared" ref="AZ468:AZ487" si="268">IF($E468=$AZ$112,R468,"")</f>
        <v/>
      </c>
      <c r="BA468" s="360" t="str">
        <f t="shared" ref="BA468:BA487" si="269">IF($E468=$AZ$112,S468,"")</f>
        <v/>
      </c>
      <c r="BB468" s="39"/>
      <c r="BC468" s="360" t="str">
        <f t="shared" ref="BC468:BC487" si="270">IF($E468=$BC$112,R468,"")</f>
        <v/>
      </c>
      <c r="BD468" s="360" t="str">
        <f t="shared" ref="BD468:BD487" si="271">IF($E468=$BC$112,S468,"")</f>
        <v/>
      </c>
      <c r="BE468" s="39"/>
      <c r="BF468" s="360" t="str">
        <f t="shared" ref="BF468:BF487" si="272">IF($E468=$BF$112,R468,"")</f>
        <v/>
      </c>
      <c r="BG468" s="360" t="str">
        <f t="shared" ref="BG468:BG487" si="273">IF($E468=$BF$112,S468,"")</f>
        <v/>
      </c>
      <c r="BH468" s="39"/>
      <c r="BI468" s="360" t="str">
        <f t="shared" ref="BI468:BI487" si="274">IF($E468=$BI$112,R468,"")</f>
        <v/>
      </c>
      <c r="BJ468" s="360" t="str">
        <f t="shared" ref="BJ468:BJ487" si="275">IF($E468=$BI$112,S468,"")</f>
        <v/>
      </c>
      <c r="BK468" s="39"/>
      <c r="BL468" s="360" t="str">
        <f t="shared" ref="BL468:BL487" si="276">IF($E468=$BL$112,R468,"")</f>
        <v/>
      </c>
      <c r="BM468" s="360" t="str">
        <f t="shared" ref="BM468:BM487" si="277">IF($E468=$BL$112,S468,"")</f>
        <v/>
      </c>
      <c r="BN468" s="39"/>
      <c r="BO468" s="360" t="str">
        <f t="shared" ref="BO468:BO487" si="278">IF($E468=$BO$112,R468,"")</f>
        <v/>
      </c>
      <c r="BP468" s="360" t="str">
        <f t="shared" ref="BP468:BP487" si="279">IF($E468=$BO$112,S468,"")</f>
        <v/>
      </c>
      <c r="BQ468" s="39"/>
      <c r="BR468" s="360" t="str">
        <f t="shared" ref="BR468:BR487" si="280">IF($E468=$BR$112,R468,"")</f>
        <v/>
      </c>
      <c r="BS468" s="360" t="str">
        <f t="shared" ref="BS468:BS487" si="281">IF($E468=$BR$112,S468,"")</f>
        <v/>
      </c>
      <c r="BT468" s="39"/>
      <c r="BU468" s="360">
        <f t="shared" ref="BU468:BU487" si="282">IF($E468=$BU$112,R468,"")</f>
        <v>0</v>
      </c>
      <c r="BV468" s="360">
        <f t="shared" ref="BV468:BV487" si="283">IF($E468=$BU$112,S468,"")</f>
        <v>0</v>
      </c>
      <c r="BW468" s="39"/>
      <c r="BX468" s="181"/>
    </row>
    <row r="469" spans="1:76" s="174" customFormat="1" ht="15">
      <c r="A469" s="159">
        <v>2</v>
      </c>
      <c r="B469" s="301" t="str">
        <f t="shared" si="264"/>
        <v>World: Castillo-Ramirez, R M., (2017). Variable Operating Cost. Castillo-Ramírez, R. M.-G.-G. (2017, December). Large-Scale Solar PV LCOE Comprehensive Breakdown Methodology. CT &amp; F - Ciencia, Tecnologia y Futuro, 117-136. Retrieved November 25, 2018, from http://www.scielo.org.co/pdf/ctyf/v7n1/0122-5383-ctyf-7-01-00117.pdf</v>
      </c>
      <c r="C469" s="169" t="s">
        <v>615</v>
      </c>
      <c r="D469" s="718" t="s">
        <v>465</v>
      </c>
      <c r="E469" s="718" t="s">
        <v>7</v>
      </c>
      <c r="F469" s="718"/>
      <c r="G469" s="719" t="s">
        <v>419</v>
      </c>
      <c r="H469" s="718">
        <v>2016</v>
      </c>
      <c r="I469" s="720"/>
      <c r="J469" s="721"/>
      <c r="K469" s="721" t="s">
        <v>256</v>
      </c>
      <c r="L469" s="772">
        <f>J469*$AB$4/10^3</f>
        <v>0</v>
      </c>
      <c r="M469" s="662" t="s">
        <v>192</v>
      </c>
      <c r="N469" s="720"/>
      <c r="O469" s="721" t="s">
        <v>464</v>
      </c>
      <c r="P469" s="165"/>
      <c r="Q469" s="365"/>
      <c r="R469" s="259">
        <f t="shared" ref="R469:R487" si="284">IF(Q469="Y","",IF(AND(L469="",J469=""),"",IF(L469="",J469,L469)))</f>
        <v>0</v>
      </c>
      <c r="S469" s="260">
        <f>IF(R469="","",IF(R496="Y",T469,IF(R469&gt;=R488-$AA$36*R492,IF(R469&lt;=R488+$AA$36*R492,R469,""),"")))</f>
        <v>0</v>
      </c>
      <c r="T469" s="259">
        <f t="shared" ref="T469:T487" si="285">IF(Q469="Y","",IF(AND(L469="",J469=""),"",IF(L469="",J469*N469,L469*N469)))</f>
        <v>0</v>
      </c>
      <c r="U469" s="166" t="str">
        <f t="shared" si="265"/>
        <v>US$2014/kWh</v>
      </c>
      <c r="V469" s="39"/>
      <c r="W469" s="39"/>
      <c r="Y469" s="98"/>
      <c r="AO469" s="181"/>
      <c r="AP469" s="39"/>
      <c r="AQ469" s="39"/>
      <c r="AR469" s="171"/>
      <c r="AS469" s="39"/>
      <c r="AT469" s="360">
        <f t="shared" ref="AT469:AT487" si="286">IF($E469=$AT$48,R469,"")</f>
        <v>0</v>
      </c>
      <c r="AU469" s="360">
        <f t="shared" ref="AU469:AU487" si="287">IF($E469=$AT$48,S469,"")</f>
        <v>0</v>
      </c>
      <c r="AV469" s="39"/>
      <c r="AW469" s="360" t="str">
        <f t="shared" si="266"/>
        <v/>
      </c>
      <c r="AX469" s="360" t="str">
        <f t="shared" si="267"/>
        <v/>
      </c>
      <c r="AY469" s="39"/>
      <c r="AZ469" s="360" t="str">
        <f t="shared" si="268"/>
        <v/>
      </c>
      <c r="BA469" s="360" t="str">
        <f t="shared" si="269"/>
        <v/>
      </c>
      <c r="BB469" s="39"/>
      <c r="BC469" s="360" t="str">
        <f t="shared" si="270"/>
        <v/>
      </c>
      <c r="BD469" s="360" t="str">
        <f t="shared" si="271"/>
        <v/>
      </c>
      <c r="BE469" s="39"/>
      <c r="BF469" s="360" t="str">
        <f t="shared" si="272"/>
        <v/>
      </c>
      <c r="BG469" s="360" t="str">
        <f t="shared" si="273"/>
        <v/>
      </c>
      <c r="BH469" s="39"/>
      <c r="BI469" s="360" t="str">
        <f t="shared" si="274"/>
        <v/>
      </c>
      <c r="BJ469" s="360" t="str">
        <f t="shared" si="275"/>
        <v/>
      </c>
      <c r="BK469" s="39"/>
      <c r="BL469" s="360" t="str">
        <f t="shared" si="276"/>
        <v/>
      </c>
      <c r="BM469" s="360" t="str">
        <f t="shared" si="277"/>
        <v/>
      </c>
      <c r="BN469" s="39"/>
      <c r="BO469" s="360" t="str">
        <f t="shared" si="278"/>
        <v/>
      </c>
      <c r="BP469" s="360" t="str">
        <f t="shared" si="279"/>
        <v/>
      </c>
      <c r="BQ469" s="39"/>
      <c r="BR469" s="360" t="str">
        <f t="shared" si="280"/>
        <v/>
      </c>
      <c r="BS469" s="360" t="str">
        <f t="shared" si="281"/>
        <v/>
      </c>
      <c r="BT469" s="39"/>
      <c r="BU469" s="360" t="str">
        <f t="shared" si="282"/>
        <v/>
      </c>
      <c r="BV469" s="360" t="str">
        <f t="shared" si="283"/>
        <v/>
      </c>
      <c r="BW469" s="39"/>
      <c r="BX469" s="181"/>
    </row>
    <row r="470" spans="1:76" s="174" customFormat="1" ht="14">
      <c r="A470" s="159">
        <v>3</v>
      </c>
      <c r="B470" s="301" t="str">
        <f>CONCATENATE(E470,": ",C470)</f>
        <v>USA: Lazard. (Nov 2018). Variable Operating Cost.Lazard. (2018). Lazard's Levelized Cost of Energy Analysis - Version 12.0. p-11</v>
      </c>
      <c r="C470" s="169" t="s">
        <v>616</v>
      </c>
      <c r="D470" s="728" t="s">
        <v>460</v>
      </c>
      <c r="E470" s="718" t="s">
        <v>34</v>
      </c>
      <c r="F470" s="718"/>
      <c r="G470" s="719" t="s">
        <v>421</v>
      </c>
      <c r="H470" s="718">
        <v>2017</v>
      </c>
      <c r="I470" s="720"/>
      <c r="J470" s="721"/>
      <c r="K470" s="721" t="s">
        <v>466</v>
      </c>
      <c r="L470" s="772">
        <f>J470*$AB$4/10^3</f>
        <v>0</v>
      </c>
      <c r="M470" s="662" t="s">
        <v>192</v>
      </c>
      <c r="N470" s="720"/>
      <c r="O470" s="721" t="s">
        <v>467</v>
      </c>
      <c r="P470" s="165"/>
      <c r="Q470" s="365"/>
      <c r="R470" s="259">
        <f t="shared" si="284"/>
        <v>0</v>
      </c>
      <c r="S470" s="260">
        <f>IF(R470="","",IF(R496="Y",T470,IF(R470&gt;=R488-$AA$36*R492,IF(R470&lt;=R488+$AA$36*R492,R470,""),"")))</f>
        <v>0</v>
      </c>
      <c r="T470" s="259">
        <f t="shared" si="285"/>
        <v>0</v>
      </c>
      <c r="U470" s="166" t="str">
        <f t="shared" si="265"/>
        <v>US$2014/kWh</v>
      </c>
      <c r="V470" s="39"/>
      <c r="W470" s="39"/>
      <c r="Y470" s="98"/>
      <c r="AO470" s="181"/>
      <c r="AP470" s="39"/>
      <c r="AQ470" s="39"/>
      <c r="AR470" s="171"/>
      <c r="AS470" s="39"/>
      <c r="AT470" s="360" t="str">
        <f t="shared" si="286"/>
        <v/>
      </c>
      <c r="AU470" s="360" t="str">
        <f t="shared" si="287"/>
        <v/>
      </c>
      <c r="AV470" s="39"/>
      <c r="AW470" s="360" t="str">
        <f t="shared" si="266"/>
        <v/>
      </c>
      <c r="AX470" s="360" t="str">
        <f t="shared" si="267"/>
        <v/>
      </c>
      <c r="AY470" s="39"/>
      <c r="AZ470" s="360" t="str">
        <f t="shared" si="268"/>
        <v/>
      </c>
      <c r="BA470" s="360" t="str">
        <f t="shared" si="269"/>
        <v/>
      </c>
      <c r="BB470" s="39"/>
      <c r="BC470" s="360" t="str">
        <f t="shared" si="270"/>
        <v/>
      </c>
      <c r="BD470" s="360" t="str">
        <f t="shared" si="271"/>
        <v/>
      </c>
      <c r="BE470" s="39"/>
      <c r="BF470" s="360" t="str">
        <f t="shared" si="272"/>
        <v/>
      </c>
      <c r="BG470" s="360" t="str">
        <f t="shared" si="273"/>
        <v/>
      </c>
      <c r="BH470" s="39"/>
      <c r="BI470" s="360" t="str">
        <f t="shared" si="274"/>
        <v/>
      </c>
      <c r="BJ470" s="360" t="str">
        <f t="shared" si="275"/>
        <v/>
      </c>
      <c r="BK470" s="39"/>
      <c r="BL470" s="360" t="str">
        <f t="shared" si="276"/>
        <v/>
      </c>
      <c r="BM470" s="360" t="str">
        <f t="shared" si="277"/>
        <v/>
      </c>
      <c r="BN470" s="39"/>
      <c r="BO470" s="360" t="str">
        <f t="shared" si="278"/>
        <v/>
      </c>
      <c r="BP470" s="360" t="str">
        <f t="shared" si="279"/>
        <v/>
      </c>
      <c r="BQ470" s="39"/>
      <c r="BR470" s="360" t="str">
        <f t="shared" si="280"/>
        <v/>
      </c>
      <c r="BS470" s="360" t="str">
        <f t="shared" si="281"/>
        <v/>
      </c>
      <c r="BT470" s="39"/>
      <c r="BU470" s="360">
        <f t="shared" si="282"/>
        <v>0</v>
      </c>
      <c r="BV470" s="360">
        <f t="shared" si="283"/>
        <v>0</v>
      </c>
      <c r="BW470" s="39"/>
      <c r="BX470" s="181"/>
    </row>
    <row r="471" spans="1:76" s="174" customFormat="1" ht="14">
      <c r="A471" s="159">
        <v>4</v>
      </c>
      <c r="B471" s="301" t="str">
        <f t="shared" si="264"/>
        <v>USA: Lazard. (Nov 2018). Variable Operating Cost.Lazard. (2018). Lazard's Levelized Cost of Energy Analysis - Version 12.0. p-11</v>
      </c>
      <c r="C471" s="169" t="s">
        <v>616</v>
      </c>
      <c r="D471" s="729" t="s">
        <v>460</v>
      </c>
      <c r="E471" s="718" t="s">
        <v>34</v>
      </c>
      <c r="F471" s="718"/>
      <c r="G471" s="719" t="s">
        <v>421</v>
      </c>
      <c r="H471" s="718">
        <v>2017</v>
      </c>
      <c r="I471" s="720"/>
      <c r="J471" s="721"/>
      <c r="K471" s="721" t="s">
        <v>466</v>
      </c>
      <c r="L471" s="772">
        <f>J471*$AB$4/10^3</f>
        <v>0</v>
      </c>
      <c r="M471" s="662" t="s">
        <v>192</v>
      </c>
      <c r="N471" s="720"/>
      <c r="O471" s="721" t="s">
        <v>468</v>
      </c>
      <c r="P471" s="165"/>
      <c r="Q471" s="365"/>
      <c r="R471" s="259">
        <f t="shared" si="284"/>
        <v>0</v>
      </c>
      <c r="S471" s="260">
        <f>IF(R471="","",IF(R496="Y",T471,IF(R471&gt;=R488-$AA$36*R492,IF(R471&lt;=R488+$AA$36*R492,R471,""),"")))</f>
        <v>0</v>
      </c>
      <c r="T471" s="259">
        <f t="shared" si="285"/>
        <v>0</v>
      </c>
      <c r="U471" s="166" t="str">
        <f t="shared" si="265"/>
        <v>US$2014/kWh</v>
      </c>
      <c r="V471" s="39"/>
      <c r="W471" s="39"/>
      <c r="Y471" s="98"/>
      <c r="AO471" s="181"/>
      <c r="AP471" s="39"/>
      <c r="AQ471" s="39"/>
      <c r="AR471" s="171"/>
      <c r="AS471" s="39"/>
      <c r="AT471" s="360" t="str">
        <f t="shared" si="286"/>
        <v/>
      </c>
      <c r="AU471" s="360" t="str">
        <f t="shared" si="287"/>
        <v/>
      </c>
      <c r="AV471" s="39"/>
      <c r="AW471" s="360" t="str">
        <f t="shared" si="266"/>
        <v/>
      </c>
      <c r="AX471" s="360" t="str">
        <f t="shared" si="267"/>
        <v/>
      </c>
      <c r="AY471" s="39"/>
      <c r="AZ471" s="360" t="str">
        <f t="shared" si="268"/>
        <v/>
      </c>
      <c r="BA471" s="360" t="str">
        <f t="shared" si="269"/>
        <v/>
      </c>
      <c r="BB471" s="39"/>
      <c r="BC471" s="360" t="str">
        <f t="shared" si="270"/>
        <v/>
      </c>
      <c r="BD471" s="360" t="str">
        <f t="shared" si="271"/>
        <v/>
      </c>
      <c r="BE471" s="39"/>
      <c r="BF471" s="360" t="str">
        <f t="shared" si="272"/>
        <v/>
      </c>
      <c r="BG471" s="360" t="str">
        <f t="shared" si="273"/>
        <v/>
      </c>
      <c r="BH471" s="39"/>
      <c r="BI471" s="360" t="str">
        <f t="shared" si="274"/>
        <v/>
      </c>
      <c r="BJ471" s="360" t="str">
        <f t="shared" si="275"/>
        <v/>
      </c>
      <c r="BK471" s="39"/>
      <c r="BL471" s="360" t="str">
        <f t="shared" si="276"/>
        <v/>
      </c>
      <c r="BM471" s="360" t="str">
        <f t="shared" si="277"/>
        <v/>
      </c>
      <c r="BN471" s="39"/>
      <c r="BO471" s="360" t="str">
        <f t="shared" si="278"/>
        <v/>
      </c>
      <c r="BP471" s="360" t="str">
        <f t="shared" si="279"/>
        <v/>
      </c>
      <c r="BQ471" s="39"/>
      <c r="BR471" s="360" t="str">
        <f t="shared" si="280"/>
        <v/>
      </c>
      <c r="BS471" s="360" t="str">
        <f t="shared" si="281"/>
        <v/>
      </c>
      <c r="BT471" s="39"/>
      <c r="BU471" s="360">
        <f t="shared" si="282"/>
        <v>0</v>
      </c>
      <c r="BV471" s="360">
        <f t="shared" si="283"/>
        <v>0</v>
      </c>
      <c r="BW471" s="39"/>
      <c r="BX471" s="181"/>
    </row>
    <row r="472" spans="1:76" s="174" customFormat="1" ht="14">
      <c r="A472" s="159">
        <v>5</v>
      </c>
      <c r="B472" s="301" t="str">
        <f t="shared" si="264"/>
        <v xml:space="preserve">: </v>
      </c>
      <c r="C472" s="169"/>
      <c r="D472" s="169"/>
      <c r="E472" s="169"/>
      <c r="F472" s="169"/>
      <c r="G472" s="161"/>
      <c r="H472" s="169"/>
      <c r="I472" s="163"/>
      <c r="J472" s="170"/>
      <c r="K472" s="170"/>
      <c r="L472" s="771"/>
      <c r="M472" s="662" t="s">
        <v>192</v>
      </c>
      <c r="N472" s="664"/>
      <c r="O472" s="665"/>
      <c r="P472" s="165"/>
      <c r="Q472" s="365"/>
      <c r="R472" s="259" t="str">
        <f t="shared" si="284"/>
        <v/>
      </c>
      <c r="S472" s="260" t="str">
        <f>IF(R472="","",IF(R496="Y",T472,IF(R472&gt;=R488-$AA$36*R492,IF(R472&lt;=R488+$AA$36*R492,R472,""),"")))</f>
        <v/>
      </c>
      <c r="T472" s="259" t="str">
        <f t="shared" si="285"/>
        <v/>
      </c>
      <c r="U472" s="166" t="str">
        <f t="shared" si="265"/>
        <v>US$2014/kWh</v>
      </c>
      <c r="V472" s="39"/>
      <c r="W472" s="39"/>
      <c r="Y472" s="98"/>
      <c r="AO472" s="181"/>
      <c r="AP472" s="39"/>
      <c r="AQ472" s="39"/>
      <c r="AR472" s="171"/>
      <c r="AS472" s="39"/>
      <c r="AT472" s="360" t="str">
        <f t="shared" si="286"/>
        <v/>
      </c>
      <c r="AU472" s="360" t="str">
        <f t="shared" si="287"/>
        <v/>
      </c>
      <c r="AV472" s="39"/>
      <c r="AW472" s="360" t="str">
        <f t="shared" si="266"/>
        <v/>
      </c>
      <c r="AX472" s="360" t="str">
        <f t="shared" si="267"/>
        <v/>
      </c>
      <c r="AY472" s="39"/>
      <c r="AZ472" s="360" t="str">
        <f t="shared" si="268"/>
        <v/>
      </c>
      <c r="BA472" s="360" t="str">
        <f t="shared" si="269"/>
        <v/>
      </c>
      <c r="BB472" s="39"/>
      <c r="BC472" s="360" t="str">
        <f t="shared" si="270"/>
        <v/>
      </c>
      <c r="BD472" s="360" t="str">
        <f t="shared" si="271"/>
        <v/>
      </c>
      <c r="BE472" s="39"/>
      <c r="BF472" s="360" t="str">
        <f t="shared" si="272"/>
        <v/>
      </c>
      <c r="BG472" s="360" t="str">
        <f t="shared" si="273"/>
        <v/>
      </c>
      <c r="BH472" s="39"/>
      <c r="BI472" s="360" t="str">
        <f t="shared" si="274"/>
        <v/>
      </c>
      <c r="BJ472" s="360" t="str">
        <f t="shared" si="275"/>
        <v/>
      </c>
      <c r="BK472" s="39"/>
      <c r="BL472" s="360" t="str">
        <f t="shared" si="276"/>
        <v/>
      </c>
      <c r="BM472" s="360" t="str">
        <f t="shared" si="277"/>
        <v/>
      </c>
      <c r="BN472" s="39"/>
      <c r="BO472" s="360" t="str">
        <f t="shared" si="278"/>
        <v/>
      </c>
      <c r="BP472" s="360" t="str">
        <f t="shared" si="279"/>
        <v/>
      </c>
      <c r="BQ472" s="39"/>
      <c r="BR472" s="360" t="str">
        <f t="shared" si="280"/>
        <v/>
      </c>
      <c r="BS472" s="360" t="str">
        <f t="shared" si="281"/>
        <v/>
      </c>
      <c r="BT472" s="39"/>
      <c r="BU472" s="360" t="str">
        <f t="shared" si="282"/>
        <v/>
      </c>
      <c r="BV472" s="360" t="str">
        <f t="shared" si="283"/>
        <v/>
      </c>
      <c r="BW472" s="39"/>
      <c r="BX472" s="181"/>
    </row>
    <row r="473" spans="1:76" s="174" customFormat="1" ht="14">
      <c r="A473" s="159">
        <v>6</v>
      </c>
      <c r="B473" s="301" t="str">
        <f t="shared" si="264"/>
        <v xml:space="preserve">: </v>
      </c>
      <c r="C473" s="169"/>
      <c r="D473" s="169"/>
      <c r="E473" s="169"/>
      <c r="F473" s="169"/>
      <c r="G473" s="161"/>
      <c r="H473" s="169"/>
      <c r="I473" s="163"/>
      <c r="J473" s="170"/>
      <c r="K473" s="170"/>
      <c r="L473" s="771"/>
      <c r="M473" s="662" t="s">
        <v>192</v>
      </c>
      <c r="N473" s="664"/>
      <c r="O473" s="665"/>
      <c r="P473" s="165"/>
      <c r="Q473" s="365"/>
      <c r="R473" s="259" t="str">
        <f t="shared" si="284"/>
        <v/>
      </c>
      <c r="S473" s="260" t="str">
        <f>IF(R473="","",IF(R496="Y",T473,IF(R473&gt;=R488-$AA$36*R492,IF(R473&lt;=R488+$AA$36*R492,R473,""),"")))</f>
        <v/>
      </c>
      <c r="T473" s="259" t="str">
        <f t="shared" si="285"/>
        <v/>
      </c>
      <c r="U473" s="166" t="str">
        <f t="shared" si="265"/>
        <v>US$2014/kWh</v>
      </c>
      <c r="V473" s="39"/>
      <c r="W473" s="39"/>
      <c r="Y473" s="98"/>
      <c r="AO473" s="181"/>
      <c r="AP473" s="39"/>
      <c r="AQ473" s="39"/>
      <c r="AR473" s="171"/>
      <c r="AS473" s="39"/>
      <c r="AT473" s="360" t="str">
        <f t="shared" si="286"/>
        <v/>
      </c>
      <c r="AU473" s="360" t="str">
        <f t="shared" si="287"/>
        <v/>
      </c>
      <c r="AV473" s="39"/>
      <c r="AW473" s="360" t="str">
        <f t="shared" si="266"/>
        <v/>
      </c>
      <c r="AX473" s="360" t="str">
        <f t="shared" si="267"/>
        <v/>
      </c>
      <c r="AY473" s="39"/>
      <c r="AZ473" s="360" t="str">
        <f t="shared" si="268"/>
        <v/>
      </c>
      <c r="BA473" s="360" t="str">
        <f t="shared" si="269"/>
        <v/>
      </c>
      <c r="BB473" s="39"/>
      <c r="BC473" s="360" t="str">
        <f t="shared" si="270"/>
        <v/>
      </c>
      <c r="BD473" s="360" t="str">
        <f t="shared" si="271"/>
        <v/>
      </c>
      <c r="BE473" s="39"/>
      <c r="BF473" s="360" t="str">
        <f t="shared" si="272"/>
        <v/>
      </c>
      <c r="BG473" s="360" t="str">
        <f t="shared" si="273"/>
        <v/>
      </c>
      <c r="BH473" s="39"/>
      <c r="BI473" s="360" t="str">
        <f t="shared" si="274"/>
        <v/>
      </c>
      <c r="BJ473" s="360" t="str">
        <f t="shared" si="275"/>
        <v/>
      </c>
      <c r="BK473" s="39"/>
      <c r="BL473" s="360" t="str">
        <f t="shared" si="276"/>
        <v/>
      </c>
      <c r="BM473" s="360" t="str">
        <f t="shared" si="277"/>
        <v/>
      </c>
      <c r="BN473" s="39"/>
      <c r="BO473" s="360" t="str">
        <f t="shared" si="278"/>
        <v/>
      </c>
      <c r="BP473" s="360" t="str">
        <f t="shared" si="279"/>
        <v/>
      </c>
      <c r="BQ473" s="39"/>
      <c r="BR473" s="360" t="str">
        <f t="shared" si="280"/>
        <v/>
      </c>
      <c r="BS473" s="360" t="str">
        <f t="shared" si="281"/>
        <v/>
      </c>
      <c r="BT473" s="39"/>
      <c r="BU473" s="360" t="str">
        <f t="shared" si="282"/>
        <v/>
      </c>
      <c r="BV473" s="360" t="str">
        <f t="shared" si="283"/>
        <v/>
      </c>
      <c r="BW473" s="39"/>
      <c r="BX473" s="181"/>
    </row>
    <row r="474" spans="1:76" s="174" customFormat="1" ht="14">
      <c r="A474" s="159">
        <v>7</v>
      </c>
      <c r="B474" s="301" t="str">
        <f t="shared" si="264"/>
        <v xml:space="preserve">: </v>
      </c>
      <c r="C474" s="169"/>
      <c r="D474" s="169"/>
      <c r="E474" s="169"/>
      <c r="F474" s="169"/>
      <c r="G474" s="161"/>
      <c r="H474" s="169"/>
      <c r="I474" s="163"/>
      <c r="J474" s="170"/>
      <c r="K474" s="170"/>
      <c r="L474" s="771"/>
      <c r="M474" s="662" t="s">
        <v>192</v>
      </c>
      <c r="N474" s="664"/>
      <c r="O474" s="665"/>
      <c r="P474" s="165"/>
      <c r="Q474" s="365"/>
      <c r="R474" s="259" t="str">
        <f t="shared" si="284"/>
        <v/>
      </c>
      <c r="S474" s="260" t="str">
        <f>IF(R474="","",IF(R496="Y",T474,IF(R474&gt;=R488-$AA$36*R492,IF(R474&lt;=R488+$AA$36*R492,R474,""),"")))</f>
        <v/>
      </c>
      <c r="T474" s="259" t="str">
        <f t="shared" si="285"/>
        <v/>
      </c>
      <c r="U474" s="166" t="str">
        <f t="shared" si="265"/>
        <v>US$2014/kWh</v>
      </c>
      <c r="V474" s="39"/>
      <c r="W474" s="39"/>
      <c r="Y474" s="98"/>
      <c r="AO474" s="181"/>
      <c r="AP474" s="39"/>
      <c r="AQ474" s="39"/>
      <c r="AR474" s="171"/>
      <c r="AS474" s="39"/>
      <c r="AT474" s="360" t="str">
        <f t="shared" si="286"/>
        <v/>
      </c>
      <c r="AU474" s="360" t="str">
        <f t="shared" si="287"/>
        <v/>
      </c>
      <c r="AV474" s="39"/>
      <c r="AW474" s="360" t="str">
        <f t="shared" si="266"/>
        <v/>
      </c>
      <c r="AX474" s="360" t="str">
        <f t="shared" si="267"/>
        <v/>
      </c>
      <c r="AY474" s="39"/>
      <c r="AZ474" s="360" t="str">
        <f t="shared" si="268"/>
        <v/>
      </c>
      <c r="BA474" s="360" t="str">
        <f t="shared" si="269"/>
        <v/>
      </c>
      <c r="BB474" s="39"/>
      <c r="BC474" s="360" t="str">
        <f t="shared" si="270"/>
        <v/>
      </c>
      <c r="BD474" s="360" t="str">
        <f t="shared" si="271"/>
        <v/>
      </c>
      <c r="BE474" s="39"/>
      <c r="BF474" s="360" t="str">
        <f t="shared" si="272"/>
        <v/>
      </c>
      <c r="BG474" s="360" t="str">
        <f t="shared" si="273"/>
        <v/>
      </c>
      <c r="BH474" s="39"/>
      <c r="BI474" s="360" t="str">
        <f t="shared" si="274"/>
        <v/>
      </c>
      <c r="BJ474" s="360" t="str">
        <f t="shared" si="275"/>
        <v/>
      </c>
      <c r="BK474" s="39"/>
      <c r="BL474" s="360" t="str">
        <f t="shared" si="276"/>
        <v/>
      </c>
      <c r="BM474" s="360" t="str">
        <f t="shared" si="277"/>
        <v/>
      </c>
      <c r="BN474" s="39"/>
      <c r="BO474" s="360" t="str">
        <f t="shared" si="278"/>
        <v/>
      </c>
      <c r="BP474" s="360" t="str">
        <f t="shared" si="279"/>
        <v/>
      </c>
      <c r="BQ474" s="39"/>
      <c r="BR474" s="360" t="str">
        <f t="shared" si="280"/>
        <v/>
      </c>
      <c r="BS474" s="360" t="str">
        <f t="shared" si="281"/>
        <v/>
      </c>
      <c r="BT474" s="39"/>
      <c r="BU474" s="360" t="str">
        <f t="shared" si="282"/>
        <v/>
      </c>
      <c r="BV474" s="360" t="str">
        <f t="shared" si="283"/>
        <v/>
      </c>
      <c r="BW474" s="39"/>
      <c r="BX474" s="181"/>
    </row>
    <row r="475" spans="1:76" s="174" customFormat="1" ht="14">
      <c r="A475" s="159">
        <v>8</v>
      </c>
      <c r="B475" s="301" t="str">
        <f t="shared" si="264"/>
        <v xml:space="preserve">: </v>
      </c>
      <c r="C475" s="169"/>
      <c r="D475" s="169"/>
      <c r="E475" s="169"/>
      <c r="F475" s="169"/>
      <c r="G475" s="161"/>
      <c r="H475" s="169"/>
      <c r="I475" s="163"/>
      <c r="J475" s="170"/>
      <c r="K475" s="170"/>
      <c r="L475" s="771"/>
      <c r="M475" s="662" t="s">
        <v>192</v>
      </c>
      <c r="N475" s="664"/>
      <c r="O475" s="665"/>
      <c r="P475" s="165"/>
      <c r="Q475" s="365"/>
      <c r="R475" s="259" t="str">
        <f t="shared" si="284"/>
        <v/>
      </c>
      <c r="S475" s="260" t="str">
        <f>IF(R475="","",IF(R496="Y",T475,IF(R475&gt;=R488-$AA$36*R492,IF(R475&lt;=R488+$AA$36*R492,R475,""),"")))</f>
        <v/>
      </c>
      <c r="T475" s="259" t="str">
        <f t="shared" si="285"/>
        <v/>
      </c>
      <c r="U475" s="166" t="str">
        <f t="shared" si="265"/>
        <v>US$2014/kWh</v>
      </c>
      <c r="V475" s="39"/>
      <c r="W475" s="39"/>
      <c r="Y475" s="98"/>
      <c r="AO475" s="181"/>
      <c r="AP475" s="39"/>
      <c r="AQ475" s="39"/>
      <c r="AR475" s="171"/>
      <c r="AS475" s="39"/>
      <c r="AT475" s="360" t="str">
        <f t="shared" si="286"/>
        <v/>
      </c>
      <c r="AU475" s="360" t="str">
        <f t="shared" si="287"/>
        <v/>
      </c>
      <c r="AV475" s="39"/>
      <c r="AW475" s="360" t="str">
        <f t="shared" si="266"/>
        <v/>
      </c>
      <c r="AX475" s="360" t="str">
        <f t="shared" si="267"/>
        <v/>
      </c>
      <c r="AY475" s="39"/>
      <c r="AZ475" s="360" t="str">
        <f t="shared" si="268"/>
        <v/>
      </c>
      <c r="BA475" s="360" t="str">
        <f t="shared" si="269"/>
        <v/>
      </c>
      <c r="BB475" s="39"/>
      <c r="BC475" s="360" t="str">
        <f t="shared" si="270"/>
        <v/>
      </c>
      <c r="BD475" s="360" t="str">
        <f t="shared" si="271"/>
        <v/>
      </c>
      <c r="BE475" s="39"/>
      <c r="BF475" s="360" t="str">
        <f t="shared" si="272"/>
        <v/>
      </c>
      <c r="BG475" s="360" t="str">
        <f t="shared" si="273"/>
        <v/>
      </c>
      <c r="BH475" s="39"/>
      <c r="BI475" s="360" t="str">
        <f t="shared" si="274"/>
        <v/>
      </c>
      <c r="BJ475" s="360" t="str">
        <f t="shared" si="275"/>
        <v/>
      </c>
      <c r="BK475" s="39"/>
      <c r="BL475" s="360" t="str">
        <f t="shared" si="276"/>
        <v/>
      </c>
      <c r="BM475" s="360" t="str">
        <f t="shared" si="277"/>
        <v/>
      </c>
      <c r="BN475" s="39"/>
      <c r="BO475" s="360" t="str">
        <f t="shared" si="278"/>
        <v/>
      </c>
      <c r="BP475" s="360" t="str">
        <f t="shared" si="279"/>
        <v/>
      </c>
      <c r="BQ475" s="39"/>
      <c r="BR475" s="360" t="str">
        <f t="shared" si="280"/>
        <v/>
      </c>
      <c r="BS475" s="360" t="str">
        <f t="shared" si="281"/>
        <v/>
      </c>
      <c r="BT475" s="39"/>
      <c r="BU475" s="360" t="str">
        <f t="shared" si="282"/>
        <v/>
      </c>
      <c r="BV475" s="360" t="str">
        <f t="shared" si="283"/>
        <v/>
      </c>
      <c r="BW475" s="39"/>
      <c r="BX475" s="181"/>
    </row>
    <row r="476" spans="1:76" s="174" customFormat="1" ht="14">
      <c r="A476" s="159">
        <v>9</v>
      </c>
      <c r="B476" s="301" t="str">
        <f t="shared" si="264"/>
        <v xml:space="preserve">: </v>
      </c>
      <c r="C476" s="169"/>
      <c r="D476" s="169"/>
      <c r="E476" s="169"/>
      <c r="F476" s="169"/>
      <c r="G476" s="161"/>
      <c r="H476" s="169"/>
      <c r="I476" s="163"/>
      <c r="J476" s="170"/>
      <c r="K476" s="170"/>
      <c r="L476" s="771"/>
      <c r="M476" s="662" t="s">
        <v>192</v>
      </c>
      <c r="N476" s="664"/>
      <c r="O476" s="665"/>
      <c r="P476" s="165"/>
      <c r="Q476" s="365"/>
      <c r="R476" s="259" t="str">
        <f t="shared" si="284"/>
        <v/>
      </c>
      <c r="S476" s="260" t="str">
        <f>IF(R476="","",IF(R496="Y",T476,IF(R476&gt;=R488-$AA$36*R492,IF(R476&lt;=R488+$AA$36*R492,R476,""),"")))</f>
        <v/>
      </c>
      <c r="T476" s="259" t="str">
        <f t="shared" si="285"/>
        <v/>
      </c>
      <c r="U476" s="166" t="str">
        <f t="shared" si="265"/>
        <v>US$2014/kWh</v>
      </c>
      <c r="V476" s="39"/>
      <c r="W476" s="39"/>
      <c r="Y476" s="98"/>
      <c r="AO476" s="181"/>
      <c r="AP476" s="39"/>
      <c r="AQ476" s="39"/>
      <c r="AR476" s="171"/>
      <c r="AS476" s="39"/>
      <c r="AT476" s="360" t="str">
        <f t="shared" si="286"/>
        <v/>
      </c>
      <c r="AU476" s="360" t="str">
        <f t="shared" si="287"/>
        <v/>
      </c>
      <c r="AV476" s="39"/>
      <c r="AW476" s="360" t="str">
        <f t="shared" si="266"/>
        <v/>
      </c>
      <c r="AX476" s="360" t="str">
        <f t="shared" si="267"/>
        <v/>
      </c>
      <c r="AY476" s="39"/>
      <c r="AZ476" s="360" t="str">
        <f t="shared" si="268"/>
        <v/>
      </c>
      <c r="BA476" s="360" t="str">
        <f t="shared" si="269"/>
        <v/>
      </c>
      <c r="BB476" s="39"/>
      <c r="BC476" s="360" t="str">
        <f t="shared" si="270"/>
        <v/>
      </c>
      <c r="BD476" s="360" t="str">
        <f t="shared" si="271"/>
        <v/>
      </c>
      <c r="BE476" s="39"/>
      <c r="BF476" s="360" t="str">
        <f t="shared" si="272"/>
        <v/>
      </c>
      <c r="BG476" s="360" t="str">
        <f t="shared" si="273"/>
        <v/>
      </c>
      <c r="BH476" s="39"/>
      <c r="BI476" s="360" t="str">
        <f t="shared" si="274"/>
        <v/>
      </c>
      <c r="BJ476" s="360" t="str">
        <f t="shared" si="275"/>
        <v/>
      </c>
      <c r="BK476" s="39"/>
      <c r="BL476" s="360" t="str">
        <f t="shared" si="276"/>
        <v/>
      </c>
      <c r="BM476" s="360" t="str">
        <f t="shared" si="277"/>
        <v/>
      </c>
      <c r="BN476" s="39"/>
      <c r="BO476" s="360" t="str">
        <f t="shared" si="278"/>
        <v/>
      </c>
      <c r="BP476" s="360" t="str">
        <f t="shared" si="279"/>
        <v/>
      </c>
      <c r="BQ476" s="39"/>
      <c r="BR476" s="360" t="str">
        <f t="shared" si="280"/>
        <v/>
      </c>
      <c r="BS476" s="360" t="str">
        <f t="shared" si="281"/>
        <v/>
      </c>
      <c r="BT476" s="39"/>
      <c r="BU476" s="360" t="str">
        <f t="shared" si="282"/>
        <v/>
      </c>
      <c r="BV476" s="360" t="str">
        <f t="shared" si="283"/>
        <v/>
      </c>
      <c r="BW476" s="39"/>
      <c r="BX476" s="181"/>
    </row>
    <row r="477" spans="1:76" s="174" customFormat="1" ht="14">
      <c r="A477" s="159">
        <v>10</v>
      </c>
      <c r="B477" s="301" t="str">
        <f t="shared" si="264"/>
        <v xml:space="preserve">: </v>
      </c>
      <c r="C477" s="169"/>
      <c r="D477" s="169"/>
      <c r="E477" s="169"/>
      <c r="F477" s="169"/>
      <c r="G477" s="161"/>
      <c r="H477" s="169"/>
      <c r="I477" s="163"/>
      <c r="J477" s="170"/>
      <c r="K477" s="170"/>
      <c r="L477" s="771"/>
      <c r="M477" s="662" t="s">
        <v>192</v>
      </c>
      <c r="N477" s="664"/>
      <c r="O477" s="665"/>
      <c r="P477" s="165"/>
      <c r="Q477" s="365"/>
      <c r="R477" s="259" t="str">
        <f t="shared" si="284"/>
        <v/>
      </c>
      <c r="S477" s="260" t="str">
        <f>IF(R477="","",IF(R496="Y",T477,IF(R477&gt;=R488-$AA$36*R492,IF(R477&lt;=R488+$AA$36*R492,R477,""),"")))</f>
        <v/>
      </c>
      <c r="T477" s="259" t="str">
        <f t="shared" si="285"/>
        <v/>
      </c>
      <c r="U477" s="166" t="str">
        <f t="shared" si="265"/>
        <v>US$2014/kWh</v>
      </c>
      <c r="V477" s="39"/>
      <c r="W477" s="39"/>
      <c r="Y477" s="98"/>
      <c r="AO477" s="181"/>
      <c r="AP477" s="39"/>
      <c r="AQ477" s="39"/>
      <c r="AR477" s="171"/>
      <c r="AS477" s="39"/>
      <c r="AT477" s="360" t="str">
        <f t="shared" si="286"/>
        <v/>
      </c>
      <c r="AU477" s="360" t="str">
        <f t="shared" si="287"/>
        <v/>
      </c>
      <c r="AV477" s="39"/>
      <c r="AW477" s="360" t="str">
        <f t="shared" si="266"/>
        <v/>
      </c>
      <c r="AX477" s="360" t="str">
        <f t="shared" si="267"/>
        <v/>
      </c>
      <c r="AY477" s="39"/>
      <c r="AZ477" s="360" t="str">
        <f t="shared" si="268"/>
        <v/>
      </c>
      <c r="BA477" s="360" t="str">
        <f t="shared" si="269"/>
        <v/>
      </c>
      <c r="BB477" s="39"/>
      <c r="BC477" s="360" t="str">
        <f t="shared" si="270"/>
        <v/>
      </c>
      <c r="BD477" s="360" t="str">
        <f t="shared" si="271"/>
        <v/>
      </c>
      <c r="BE477" s="39"/>
      <c r="BF477" s="360" t="str">
        <f t="shared" si="272"/>
        <v/>
      </c>
      <c r="BG477" s="360" t="str">
        <f t="shared" si="273"/>
        <v/>
      </c>
      <c r="BH477" s="39"/>
      <c r="BI477" s="360" t="str">
        <f t="shared" si="274"/>
        <v/>
      </c>
      <c r="BJ477" s="360" t="str">
        <f t="shared" si="275"/>
        <v/>
      </c>
      <c r="BK477" s="39"/>
      <c r="BL477" s="360" t="str">
        <f t="shared" si="276"/>
        <v/>
      </c>
      <c r="BM477" s="360" t="str">
        <f t="shared" si="277"/>
        <v/>
      </c>
      <c r="BN477" s="39"/>
      <c r="BO477" s="360" t="str">
        <f t="shared" si="278"/>
        <v/>
      </c>
      <c r="BP477" s="360" t="str">
        <f t="shared" si="279"/>
        <v/>
      </c>
      <c r="BQ477" s="39"/>
      <c r="BR477" s="360" t="str">
        <f t="shared" si="280"/>
        <v/>
      </c>
      <c r="BS477" s="360" t="str">
        <f t="shared" si="281"/>
        <v/>
      </c>
      <c r="BT477" s="39"/>
      <c r="BU477" s="360" t="str">
        <f t="shared" si="282"/>
        <v/>
      </c>
      <c r="BV477" s="360" t="str">
        <f t="shared" si="283"/>
        <v/>
      </c>
      <c r="BW477" s="39"/>
      <c r="BX477" s="181"/>
    </row>
    <row r="478" spans="1:76" s="174" customFormat="1" ht="14">
      <c r="A478" s="159">
        <v>11</v>
      </c>
      <c r="B478" s="301" t="str">
        <f t="shared" si="264"/>
        <v xml:space="preserve">: </v>
      </c>
      <c r="C478" s="168"/>
      <c r="D478" s="162"/>
      <c r="E478" s="162"/>
      <c r="F478" s="169"/>
      <c r="G478" s="161"/>
      <c r="H478" s="162"/>
      <c r="I478" s="163"/>
      <c r="J478" s="170"/>
      <c r="K478" s="170"/>
      <c r="L478" s="771"/>
      <c r="M478" s="662" t="s">
        <v>192</v>
      </c>
      <c r="N478" s="664"/>
      <c r="O478" s="665"/>
      <c r="P478" s="165"/>
      <c r="Q478" s="365"/>
      <c r="R478" s="259" t="str">
        <f t="shared" si="284"/>
        <v/>
      </c>
      <c r="S478" s="260" t="str">
        <f>IF(R478="","",IF(R496="Y",T478,IF(R478&gt;=R488-$AA$36*R492,IF(R478&lt;=R488+$AA$36*R492,R478,""),"")))</f>
        <v/>
      </c>
      <c r="T478" s="259" t="str">
        <f t="shared" si="285"/>
        <v/>
      </c>
      <c r="U478" s="166" t="str">
        <f t="shared" si="265"/>
        <v>US$2014/kWh</v>
      </c>
      <c r="V478" s="39"/>
      <c r="W478" s="39"/>
      <c r="Y478" s="98"/>
      <c r="AO478" s="181"/>
      <c r="AP478" s="39"/>
      <c r="AQ478" s="39"/>
      <c r="AR478" s="171"/>
      <c r="AS478" s="39"/>
      <c r="AT478" s="360" t="str">
        <f t="shared" si="286"/>
        <v/>
      </c>
      <c r="AU478" s="360" t="str">
        <f t="shared" si="287"/>
        <v/>
      </c>
      <c r="AV478" s="39"/>
      <c r="AW478" s="360" t="str">
        <f t="shared" si="266"/>
        <v/>
      </c>
      <c r="AX478" s="360" t="str">
        <f t="shared" si="267"/>
        <v/>
      </c>
      <c r="AY478" s="39"/>
      <c r="AZ478" s="360" t="str">
        <f t="shared" si="268"/>
        <v/>
      </c>
      <c r="BA478" s="360" t="str">
        <f t="shared" si="269"/>
        <v/>
      </c>
      <c r="BB478" s="39"/>
      <c r="BC478" s="360" t="str">
        <f t="shared" si="270"/>
        <v/>
      </c>
      <c r="BD478" s="360" t="str">
        <f t="shared" si="271"/>
        <v/>
      </c>
      <c r="BE478" s="39"/>
      <c r="BF478" s="360" t="str">
        <f t="shared" si="272"/>
        <v/>
      </c>
      <c r="BG478" s="360" t="str">
        <f t="shared" si="273"/>
        <v/>
      </c>
      <c r="BH478" s="39"/>
      <c r="BI478" s="360" t="str">
        <f t="shared" si="274"/>
        <v/>
      </c>
      <c r="BJ478" s="360" t="str">
        <f t="shared" si="275"/>
        <v/>
      </c>
      <c r="BK478" s="39"/>
      <c r="BL478" s="360" t="str">
        <f t="shared" si="276"/>
        <v/>
      </c>
      <c r="BM478" s="360" t="str">
        <f t="shared" si="277"/>
        <v/>
      </c>
      <c r="BN478" s="39"/>
      <c r="BO478" s="360" t="str">
        <f t="shared" si="278"/>
        <v/>
      </c>
      <c r="BP478" s="360" t="str">
        <f t="shared" si="279"/>
        <v/>
      </c>
      <c r="BQ478" s="39"/>
      <c r="BR478" s="360" t="str">
        <f t="shared" si="280"/>
        <v/>
      </c>
      <c r="BS478" s="360" t="str">
        <f t="shared" si="281"/>
        <v/>
      </c>
      <c r="BT478" s="39"/>
      <c r="BU478" s="360" t="str">
        <f t="shared" si="282"/>
        <v/>
      </c>
      <c r="BV478" s="360" t="str">
        <f t="shared" si="283"/>
        <v/>
      </c>
      <c r="BW478" s="39"/>
      <c r="BX478" s="181"/>
    </row>
    <row r="479" spans="1:76" s="174" customFormat="1" ht="14">
      <c r="A479" s="159">
        <v>12</v>
      </c>
      <c r="B479" s="301" t="str">
        <f t="shared" si="264"/>
        <v xml:space="preserve">: </v>
      </c>
      <c r="C479" s="169"/>
      <c r="D479" s="169"/>
      <c r="E479" s="169"/>
      <c r="F479" s="169"/>
      <c r="G479" s="161"/>
      <c r="H479" s="169"/>
      <c r="I479" s="163"/>
      <c r="J479" s="170"/>
      <c r="K479" s="170"/>
      <c r="L479" s="771"/>
      <c r="M479" s="662" t="s">
        <v>192</v>
      </c>
      <c r="N479" s="664"/>
      <c r="O479" s="665"/>
      <c r="P479" s="165"/>
      <c r="Q479" s="365"/>
      <c r="R479" s="259" t="str">
        <f t="shared" si="284"/>
        <v/>
      </c>
      <c r="S479" s="260" t="str">
        <f>IF(R479="","",IF(R496="Y",T479,IF(R479&gt;=R488-$AA$36*R492,IF(R479&lt;=R488+$AA$36*R492,R479,""),"")))</f>
        <v/>
      </c>
      <c r="T479" s="259" t="str">
        <f t="shared" si="285"/>
        <v/>
      </c>
      <c r="U479" s="166" t="str">
        <f t="shared" si="265"/>
        <v>US$2014/kWh</v>
      </c>
      <c r="V479" s="39"/>
      <c r="W479" s="39"/>
      <c r="Y479" s="98"/>
      <c r="AO479" s="181"/>
      <c r="AP479" s="39"/>
      <c r="AQ479" s="39"/>
      <c r="AR479" s="171"/>
      <c r="AS479" s="39"/>
      <c r="AT479" s="360" t="str">
        <f t="shared" si="286"/>
        <v/>
      </c>
      <c r="AU479" s="360" t="str">
        <f t="shared" si="287"/>
        <v/>
      </c>
      <c r="AV479" s="39"/>
      <c r="AW479" s="360" t="str">
        <f t="shared" si="266"/>
        <v/>
      </c>
      <c r="AX479" s="360" t="str">
        <f t="shared" si="267"/>
        <v/>
      </c>
      <c r="AY479" s="39"/>
      <c r="AZ479" s="360" t="str">
        <f t="shared" si="268"/>
        <v/>
      </c>
      <c r="BA479" s="360" t="str">
        <f t="shared" si="269"/>
        <v/>
      </c>
      <c r="BB479" s="39"/>
      <c r="BC479" s="360" t="str">
        <f t="shared" si="270"/>
        <v/>
      </c>
      <c r="BD479" s="360" t="str">
        <f t="shared" si="271"/>
        <v/>
      </c>
      <c r="BE479" s="39"/>
      <c r="BF479" s="360" t="str">
        <f t="shared" si="272"/>
        <v/>
      </c>
      <c r="BG479" s="360" t="str">
        <f t="shared" si="273"/>
        <v/>
      </c>
      <c r="BH479" s="39"/>
      <c r="BI479" s="360" t="str">
        <f t="shared" si="274"/>
        <v/>
      </c>
      <c r="BJ479" s="360" t="str">
        <f t="shared" si="275"/>
        <v/>
      </c>
      <c r="BK479" s="39"/>
      <c r="BL479" s="360" t="str">
        <f t="shared" si="276"/>
        <v/>
      </c>
      <c r="BM479" s="360" t="str">
        <f t="shared" si="277"/>
        <v/>
      </c>
      <c r="BN479" s="39"/>
      <c r="BO479" s="360" t="str">
        <f t="shared" si="278"/>
        <v/>
      </c>
      <c r="BP479" s="360" t="str">
        <f t="shared" si="279"/>
        <v/>
      </c>
      <c r="BQ479" s="39"/>
      <c r="BR479" s="360" t="str">
        <f t="shared" si="280"/>
        <v/>
      </c>
      <c r="BS479" s="360" t="str">
        <f t="shared" si="281"/>
        <v/>
      </c>
      <c r="BT479" s="39"/>
      <c r="BU479" s="360" t="str">
        <f t="shared" si="282"/>
        <v/>
      </c>
      <c r="BV479" s="360" t="str">
        <f t="shared" si="283"/>
        <v/>
      </c>
      <c r="BW479" s="39"/>
      <c r="BX479" s="181"/>
    </row>
    <row r="480" spans="1:76" s="174" customFormat="1" ht="14">
      <c r="A480" s="159">
        <v>13</v>
      </c>
      <c r="B480" s="301" t="str">
        <f t="shared" si="264"/>
        <v xml:space="preserve">: </v>
      </c>
      <c r="C480" s="169"/>
      <c r="D480" s="169"/>
      <c r="E480" s="169"/>
      <c r="F480" s="169"/>
      <c r="G480" s="161"/>
      <c r="H480" s="169"/>
      <c r="I480" s="163"/>
      <c r="J480" s="170"/>
      <c r="K480" s="170"/>
      <c r="L480" s="771"/>
      <c r="M480" s="662" t="s">
        <v>192</v>
      </c>
      <c r="N480" s="664"/>
      <c r="O480" s="665"/>
      <c r="P480" s="165"/>
      <c r="Q480" s="365"/>
      <c r="R480" s="259" t="str">
        <f t="shared" si="284"/>
        <v/>
      </c>
      <c r="S480" s="260" t="str">
        <f>IF(R480="","",IF(R496="Y",T480,IF(R480&gt;=R488-$AA$36*R492,IF(R480&lt;=R488+$AA$36*R492,R480,""),"")))</f>
        <v/>
      </c>
      <c r="T480" s="259" t="str">
        <f t="shared" si="285"/>
        <v/>
      </c>
      <c r="U480" s="166" t="str">
        <f t="shared" si="265"/>
        <v>US$2014/kWh</v>
      </c>
      <c r="V480" s="39"/>
      <c r="W480" s="39"/>
      <c r="Y480" s="98"/>
      <c r="AO480" s="181"/>
      <c r="AP480" s="39"/>
      <c r="AQ480" s="39"/>
      <c r="AR480" s="171"/>
      <c r="AS480" s="39"/>
      <c r="AT480" s="360" t="str">
        <f t="shared" si="286"/>
        <v/>
      </c>
      <c r="AU480" s="360" t="str">
        <f t="shared" si="287"/>
        <v/>
      </c>
      <c r="AV480" s="39"/>
      <c r="AW480" s="360" t="str">
        <f t="shared" si="266"/>
        <v/>
      </c>
      <c r="AX480" s="360" t="str">
        <f t="shared" si="267"/>
        <v/>
      </c>
      <c r="AY480" s="39"/>
      <c r="AZ480" s="360" t="str">
        <f t="shared" si="268"/>
        <v/>
      </c>
      <c r="BA480" s="360" t="str">
        <f t="shared" si="269"/>
        <v/>
      </c>
      <c r="BB480" s="39"/>
      <c r="BC480" s="360" t="str">
        <f t="shared" si="270"/>
        <v/>
      </c>
      <c r="BD480" s="360" t="str">
        <f t="shared" si="271"/>
        <v/>
      </c>
      <c r="BE480" s="39"/>
      <c r="BF480" s="360" t="str">
        <f t="shared" si="272"/>
        <v/>
      </c>
      <c r="BG480" s="360" t="str">
        <f t="shared" si="273"/>
        <v/>
      </c>
      <c r="BH480" s="39"/>
      <c r="BI480" s="360" t="str">
        <f t="shared" si="274"/>
        <v/>
      </c>
      <c r="BJ480" s="360" t="str">
        <f t="shared" si="275"/>
        <v/>
      </c>
      <c r="BK480" s="39"/>
      <c r="BL480" s="360" t="str">
        <f t="shared" si="276"/>
        <v/>
      </c>
      <c r="BM480" s="360" t="str">
        <f t="shared" si="277"/>
        <v/>
      </c>
      <c r="BN480" s="39"/>
      <c r="BO480" s="360" t="str">
        <f t="shared" si="278"/>
        <v/>
      </c>
      <c r="BP480" s="360" t="str">
        <f t="shared" si="279"/>
        <v/>
      </c>
      <c r="BQ480" s="39"/>
      <c r="BR480" s="360" t="str">
        <f t="shared" si="280"/>
        <v/>
      </c>
      <c r="BS480" s="360" t="str">
        <f t="shared" si="281"/>
        <v/>
      </c>
      <c r="BT480" s="39"/>
      <c r="BU480" s="360" t="str">
        <f t="shared" si="282"/>
        <v/>
      </c>
      <c r="BV480" s="360" t="str">
        <f t="shared" si="283"/>
        <v/>
      </c>
      <c r="BW480" s="39"/>
      <c r="BX480" s="181"/>
    </row>
    <row r="481" spans="1:76" s="174" customFormat="1" ht="14">
      <c r="A481" s="159">
        <v>14</v>
      </c>
      <c r="B481" s="301" t="str">
        <f t="shared" si="264"/>
        <v xml:space="preserve">: </v>
      </c>
      <c r="C481" s="169"/>
      <c r="D481" s="169"/>
      <c r="E481" s="169"/>
      <c r="F481" s="169"/>
      <c r="G481" s="161"/>
      <c r="H481" s="169"/>
      <c r="I481" s="163"/>
      <c r="J481" s="170"/>
      <c r="K481" s="170"/>
      <c r="L481" s="771"/>
      <c r="M481" s="662" t="s">
        <v>192</v>
      </c>
      <c r="N481" s="664"/>
      <c r="O481" s="665"/>
      <c r="P481" s="165"/>
      <c r="Q481" s="365"/>
      <c r="R481" s="259" t="str">
        <f t="shared" si="284"/>
        <v/>
      </c>
      <c r="S481" s="260" t="str">
        <f>IF(R481="","",IF(R496="Y",T481,IF(R481&gt;=R488-$AA$36*R492,IF(R481&lt;=R488+$AA$36*R492,R481,""),"")))</f>
        <v/>
      </c>
      <c r="T481" s="259" t="str">
        <f t="shared" si="285"/>
        <v/>
      </c>
      <c r="U481" s="166" t="str">
        <f t="shared" si="265"/>
        <v>US$2014/kWh</v>
      </c>
      <c r="V481" s="39"/>
      <c r="W481" s="39"/>
      <c r="Y481" s="98"/>
      <c r="AO481" s="181"/>
      <c r="AP481" s="39"/>
      <c r="AQ481" s="39"/>
      <c r="AR481" s="171"/>
      <c r="AS481" s="39"/>
      <c r="AT481" s="360" t="str">
        <f t="shared" si="286"/>
        <v/>
      </c>
      <c r="AU481" s="360" t="str">
        <f t="shared" si="287"/>
        <v/>
      </c>
      <c r="AV481" s="39"/>
      <c r="AW481" s="360" t="str">
        <f t="shared" si="266"/>
        <v/>
      </c>
      <c r="AX481" s="360" t="str">
        <f t="shared" si="267"/>
        <v/>
      </c>
      <c r="AY481" s="39"/>
      <c r="AZ481" s="360" t="str">
        <f t="shared" si="268"/>
        <v/>
      </c>
      <c r="BA481" s="360" t="str">
        <f t="shared" si="269"/>
        <v/>
      </c>
      <c r="BB481" s="39"/>
      <c r="BC481" s="360" t="str">
        <f t="shared" si="270"/>
        <v/>
      </c>
      <c r="BD481" s="360" t="str">
        <f t="shared" si="271"/>
        <v/>
      </c>
      <c r="BE481" s="39"/>
      <c r="BF481" s="360" t="str">
        <f t="shared" si="272"/>
        <v/>
      </c>
      <c r="BG481" s="360" t="str">
        <f t="shared" si="273"/>
        <v/>
      </c>
      <c r="BH481" s="39"/>
      <c r="BI481" s="360" t="str">
        <f t="shared" si="274"/>
        <v/>
      </c>
      <c r="BJ481" s="360" t="str">
        <f t="shared" si="275"/>
        <v/>
      </c>
      <c r="BK481" s="39"/>
      <c r="BL481" s="360" t="str">
        <f t="shared" si="276"/>
        <v/>
      </c>
      <c r="BM481" s="360" t="str">
        <f t="shared" si="277"/>
        <v/>
      </c>
      <c r="BN481" s="39"/>
      <c r="BO481" s="360" t="str">
        <f t="shared" si="278"/>
        <v/>
      </c>
      <c r="BP481" s="360" t="str">
        <f t="shared" si="279"/>
        <v/>
      </c>
      <c r="BQ481" s="39"/>
      <c r="BR481" s="360" t="str">
        <f t="shared" si="280"/>
        <v/>
      </c>
      <c r="BS481" s="360" t="str">
        <f t="shared" si="281"/>
        <v/>
      </c>
      <c r="BT481" s="39"/>
      <c r="BU481" s="360" t="str">
        <f t="shared" si="282"/>
        <v/>
      </c>
      <c r="BV481" s="360" t="str">
        <f t="shared" si="283"/>
        <v/>
      </c>
      <c r="BW481" s="39"/>
      <c r="BX481" s="181"/>
    </row>
    <row r="482" spans="1:76" s="174" customFormat="1" ht="14">
      <c r="A482" s="159">
        <v>15</v>
      </c>
      <c r="B482" s="301" t="str">
        <f t="shared" si="264"/>
        <v xml:space="preserve">: </v>
      </c>
      <c r="C482" s="169"/>
      <c r="D482" s="169"/>
      <c r="E482" s="169"/>
      <c r="F482" s="169"/>
      <c r="G482" s="161"/>
      <c r="H482" s="169"/>
      <c r="I482" s="163"/>
      <c r="J482" s="170"/>
      <c r="K482" s="170"/>
      <c r="L482" s="771"/>
      <c r="M482" s="662" t="s">
        <v>192</v>
      </c>
      <c r="N482" s="664"/>
      <c r="O482" s="665"/>
      <c r="P482" s="165"/>
      <c r="Q482" s="365"/>
      <c r="R482" s="259" t="str">
        <f t="shared" si="284"/>
        <v/>
      </c>
      <c r="S482" s="260" t="str">
        <f>IF(R482="","",IF(R496="Y",T482,IF(R482&gt;=R488-$AA$36*R492,IF(R482&lt;=R488+$AA$36*R492,R482,""),"")))</f>
        <v/>
      </c>
      <c r="T482" s="259" t="str">
        <f t="shared" si="285"/>
        <v/>
      </c>
      <c r="U482" s="166" t="str">
        <f t="shared" si="265"/>
        <v>US$2014/kWh</v>
      </c>
      <c r="V482" s="39"/>
      <c r="W482" s="39"/>
      <c r="Y482" s="98"/>
      <c r="AO482" s="181"/>
      <c r="AP482" s="39"/>
      <c r="AQ482" s="39"/>
      <c r="AR482" s="171"/>
      <c r="AS482" s="39"/>
      <c r="AT482" s="360" t="str">
        <f t="shared" si="286"/>
        <v/>
      </c>
      <c r="AU482" s="360" t="str">
        <f t="shared" si="287"/>
        <v/>
      </c>
      <c r="AV482" s="39"/>
      <c r="AW482" s="360" t="str">
        <f t="shared" si="266"/>
        <v/>
      </c>
      <c r="AX482" s="360" t="str">
        <f t="shared" si="267"/>
        <v/>
      </c>
      <c r="AY482" s="39"/>
      <c r="AZ482" s="360" t="str">
        <f t="shared" si="268"/>
        <v/>
      </c>
      <c r="BA482" s="360" t="str">
        <f t="shared" si="269"/>
        <v/>
      </c>
      <c r="BB482" s="39"/>
      <c r="BC482" s="360" t="str">
        <f t="shared" si="270"/>
        <v/>
      </c>
      <c r="BD482" s="360" t="str">
        <f t="shared" si="271"/>
        <v/>
      </c>
      <c r="BE482" s="39"/>
      <c r="BF482" s="360" t="str">
        <f t="shared" si="272"/>
        <v/>
      </c>
      <c r="BG482" s="360" t="str">
        <f t="shared" si="273"/>
        <v/>
      </c>
      <c r="BH482" s="39"/>
      <c r="BI482" s="360" t="str">
        <f t="shared" si="274"/>
        <v/>
      </c>
      <c r="BJ482" s="360" t="str">
        <f t="shared" si="275"/>
        <v/>
      </c>
      <c r="BK482" s="39"/>
      <c r="BL482" s="360" t="str">
        <f t="shared" si="276"/>
        <v/>
      </c>
      <c r="BM482" s="360" t="str">
        <f t="shared" si="277"/>
        <v/>
      </c>
      <c r="BN482" s="39"/>
      <c r="BO482" s="360" t="str">
        <f t="shared" si="278"/>
        <v/>
      </c>
      <c r="BP482" s="360" t="str">
        <f t="shared" si="279"/>
        <v/>
      </c>
      <c r="BQ482" s="39"/>
      <c r="BR482" s="360" t="str">
        <f t="shared" si="280"/>
        <v/>
      </c>
      <c r="BS482" s="360" t="str">
        <f t="shared" si="281"/>
        <v/>
      </c>
      <c r="BT482" s="39"/>
      <c r="BU482" s="360" t="str">
        <f t="shared" si="282"/>
        <v/>
      </c>
      <c r="BV482" s="360" t="str">
        <f t="shared" si="283"/>
        <v/>
      </c>
      <c r="BW482" s="39"/>
      <c r="BX482" s="181"/>
    </row>
    <row r="483" spans="1:76" s="174" customFormat="1" ht="14">
      <c r="A483" s="159">
        <v>16</v>
      </c>
      <c r="B483" s="301" t="str">
        <f t="shared" si="264"/>
        <v xml:space="preserve">: </v>
      </c>
      <c r="C483" s="169"/>
      <c r="D483" s="169"/>
      <c r="E483" s="169"/>
      <c r="F483" s="169"/>
      <c r="G483" s="161"/>
      <c r="H483" s="169"/>
      <c r="I483" s="163"/>
      <c r="J483" s="170"/>
      <c r="K483" s="170"/>
      <c r="L483" s="771"/>
      <c r="M483" s="662" t="s">
        <v>192</v>
      </c>
      <c r="N483" s="664"/>
      <c r="O483" s="665"/>
      <c r="P483" s="165"/>
      <c r="Q483" s="365"/>
      <c r="R483" s="259" t="str">
        <f t="shared" si="284"/>
        <v/>
      </c>
      <c r="S483" s="260" t="str">
        <f>IF(R483="","",IF(R496="Y",T483,IF(R483&gt;=R488-$AA$36*R492,IF(R483&lt;=R488+$AA$36*R492,R483,""),"")))</f>
        <v/>
      </c>
      <c r="T483" s="259" t="str">
        <f t="shared" si="285"/>
        <v/>
      </c>
      <c r="U483" s="166" t="str">
        <f t="shared" si="265"/>
        <v>US$2014/kWh</v>
      </c>
      <c r="V483" s="39"/>
      <c r="W483" s="39"/>
      <c r="Y483" s="98"/>
      <c r="AO483" s="181"/>
      <c r="AP483" s="39"/>
      <c r="AQ483" s="39"/>
      <c r="AR483" s="171"/>
      <c r="AS483" s="39"/>
      <c r="AT483" s="360" t="str">
        <f t="shared" si="286"/>
        <v/>
      </c>
      <c r="AU483" s="360" t="str">
        <f t="shared" si="287"/>
        <v/>
      </c>
      <c r="AV483" s="39"/>
      <c r="AW483" s="360" t="str">
        <f t="shared" si="266"/>
        <v/>
      </c>
      <c r="AX483" s="360" t="str">
        <f t="shared" si="267"/>
        <v/>
      </c>
      <c r="AY483" s="39"/>
      <c r="AZ483" s="360" t="str">
        <f t="shared" si="268"/>
        <v/>
      </c>
      <c r="BA483" s="360" t="str">
        <f t="shared" si="269"/>
        <v/>
      </c>
      <c r="BB483" s="39"/>
      <c r="BC483" s="360" t="str">
        <f t="shared" si="270"/>
        <v/>
      </c>
      <c r="BD483" s="360" t="str">
        <f t="shared" si="271"/>
        <v/>
      </c>
      <c r="BE483" s="39"/>
      <c r="BF483" s="360" t="str">
        <f t="shared" si="272"/>
        <v/>
      </c>
      <c r="BG483" s="360" t="str">
        <f t="shared" si="273"/>
        <v/>
      </c>
      <c r="BH483" s="39"/>
      <c r="BI483" s="360" t="str">
        <f t="shared" si="274"/>
        <v/>
      </c>
      <c r="BJ483" s="360" t="str">
        <f t="shared" si="275"/>
        <v/>
      </c>
      <c r="BK483" s="39"/>
      <c r="BL483" s="360" t="str">
        <f t="shared" si="276"/>
        <v/>
      </c>
      <c r="BM483" s="360" t="str">
        <f t="shared" si="277"/>
        <v/>
      </c>
      <c r="BN483" s="39"/>
      <c r="BO483" s="360" t="str">
        <f t="shared" si="278"/>
        <v/>
      </c>
      <c r="BP483" s="360" t="str">
        <f t="shared" si="279"/>
        <v/>
      </c>
      <c r="BQ483" s="39"/>
      <c r="BR483" s="360" t="str">
        <f t="shared" si="280"/>
        <v/>
      </c>
      <c r="BS483" s="360" t="str">
        <f t="shared" si="281"/>
        <v/>
      </c>
      <c r="BT483" s="39"/>
      <c r="BU483" s="360" t="str">
        <f t="shared" si="282"/>
        <v/>
      </c>
      <c r="BV483" s="360" t="str">
        <f t="shared" si="283"/>
        <v/>
      </c>
      <c r="BW483" s="39"/>
      <c r="BX483" s="181"/>
    </row>
    <row r="484" spans="1:76" s="174" customFormat="1" ht="14">
      <c r="A484" s="159">
        <v>17</v>
      </c>
      <c r="B484" s="301" t="str">
        <f t="shared" si="264"/>
        <v xml:space="preserve">: </v>
      </c>
      <c r="C484" s="168"/>
      <c r="D484" s="162"/>
      <c r="E484" s="162"/>
      <c r="F484" s="169"/>
      <c r="G484" s="161"/>
      <c r="H484" s="162"/>
      <c r="I484" s="163"/>
      <c r="J484" s="170"/>
      <c r="K484" s="170"/>
      <c r="L484" s="771"/>
      <c r="M484" s="662" t="s">
        <v>192</v>
      </c>
      <c r="N484" s="664"/>
      <c r="O484" s="665"/>
      <c r="P484" s="165"/>
      <c r="Q484" s="365"/>
      <c r="R484" s="259" t="str">
        <f t="shared" si="284"/>
        <v/>
      </c>
      <c r="S484" s="260" t="str">
        <f>IF(R484="","",IF(R496="Y",T484,IF(R484&gt;=R488-$AA$36*R492,IF(R484&lt;=R488+$AA$36*R492,R484,""),"")))</f>
        <v/>
      </c>
      <c r="T484" s="259" t="str">
        <f t="shared" si="285"/>
        <v/>
      </c>
      <c r="U484" s="166" t="str">
        <f t="shared" si="265"/>
        <v>US$2014/kWh</v>
      </c>
      <c r="V484" s="39"/>
      <c r="W484" s="39"/>
      <c r="Y484" s="98"/>
      <c r="AO484" s="181"/>
      <c r="AP484" s="39"/>
      <c r="AQ484" s="39"/>
      <c r="AR484" s="171"/>
      <c r="AS484" s="39"/>
      <c r="AT484" s="360" t="str">
        <f t="shared" si="286"/>
        <v/>
      </c>
      <c r="AU484" s="360" t="str">
        <f t="shared" si="287"/>
        <v/>
      </c>
      <c r="AV484" s="39"/>
      <c r="AW484" s="360" t="str">
        <f t="shared" si="266"/>
        <v/>
      </c>
      <c r="AX484" s="360" t="str">
        <f t="shared" si="267"/>
        <v/>
      </c>
      <c r="AY484" s="39"/>
      <c r="AZ484" s="360" t="str">
        <f t="shared" si="268"/>
        <v/>
      </c>
      <c r="BA484" s="360" t="str">
        <f t="shared" si="269"/>
        <v/>
      </c>
      <c r="BB484" s="39"/>
      <c r="BC484" s="360" t="str">
        <f t="shared" si="270"/>
        <v/>
      </c>
      <c r="BD484" s="360" t="str">
        <f t="shared" si="271"/>
        <v/>
      </c>
      <c r="BE484" s="39"/>
      <c r="BF484" s="360" t="str">
        <f t="shared" si="272"/>
        <v/>
      </c>
      <c r="BG484" s="360" t="str">
        <f t="shared" si="273"/>
        <v/>
      </c>
      <c r="BH484" s="39"/>
      <c r="BI484" s="360" t="str">
        <f t="shared" si="274"/>
        <v/>
      </c>
      <c r="BJ484" s="360" t="str">
        <f t="shared" si="275"/>
        <v/>
      </c>
      <c r="BK484" s="39"/>
      <c r="BL484" s="360" t="str">
        <f t="shared" si="276"/>
        <v/>
      </c>
      <c r="BM484" s="360" t="str">
        <f t="shared" si="277"/>
        <v/>
      </c>
      <c r="BN484" s="39"/>
      <c r="BO484" s="360" t="str">
        <f t="shared" si="278"/>
        <v/>
      </c>
      <c r="BP484" s="360" t="str">
        <f t="shared" si="279"/>
        <v/>
      </c>
      <c r="BQ484" s="39"/>
      <c r="BR484" s="360" t="str">
        <f t="shared" si="280"/>
        <v/>
      </c>
      <c r="BS484" s="360" t="str">
        <f t="shared" si="281"/>
        <v/>
      </c>
      <c r="BT484" s="39"/>
      <c r="BU484" s="360" t="str">
        <f t="shared" si="282"/>
        <v/>
      </c>
      <c r="BV484" s="360" t="str">
        <f t="shared" si="283"/>
        <v/>
      </c>
      <c r="BW484" s="39"/>
      <c r="BX484" s="181"/>
    </row>
    <row r="485" spans="1:76" s="174" customFormat="1" ht="14">
      <c r="A485" s="159">
        <v>18</v>
      </c>
      <c r="B485" s="301" t="str">
        <f t="shared" si="264"/>
        <v xml:space="preserve">: </v>
      </c>
      <c r="C485" s="168"/>
      <c r="D485" s="162"/>
      <c r="E485" s="162"/>
      <c r="F485" s="169"/>
      <c r="G485" s="161"/>
      <c r="H485" s="162"/>
      <c r="I485" s="163"/>
      <c r="J485" s="170"/>
      <c r="K485" s="170"/>
      <c r="L485" s="771"/>
      <c r="M485" s="662" t="s">
        <v>192</v>
      </c>
      <c r="N485" s="664"/>
      <c r="O485" s="665"/>
      <c r="P485" s="165"/>
      <c r="Q485" s="365"/>
      <c r="R485" s="259" t="str">
        <f t="shared" si="284"/>
        <v/>
      </c>
      <c r="S485" s="260" t="str">
        <f>IF(R485="","",IF(R496="Y",T485,IF(R485&gt;=R488-$AA$36*R492,IF(R485&lt;=R488+$AA$36*R492,R485,""),"")))</f>
        <v/>
      </c>
      <c r="T485" s="259" t="str">
        <f t="shared" si="285"/>
        <v/>
      </c>
      <c r="U485" s="166" t="str">
        <f t="shared" si="265"/>
        <v>US$2014/kWh</v>
      </c>
      <c r="V485" s="39"/>
      <c r="W485" s="39"/>
      <c r="Y485" s="98"/>
      <c r="AO485" s="181"/>
      <c r="AP485" s="39"/>
      <c r="AQ485" s="39"/>
      <c r="AR485" s="171"/>
      <c r="AS485" s="39"/>
      <c r="AT485" s="360" t="str">
        <f t="shared" si="286"/>
        <v/>
      </c>
      <c r="AU485" s="360" t="str">
        <f t="shared" si="287"/>
        <v/>
      </c>
      <c r="AV485" s="39"/>
      <c r="AW485" s="360" t="str">
        <f t="shared" si="266"/>
        <v/>
      </c>
      <c r="AX485" s="360" t="str">
        <f t="shared" si="267"/>
        <v/>
      </c>
      <c r="AY485" s="39"/>
      <c r="AZ485" s="360" t="str">
        <f t="shared" si="268"/>
        <v/>
      </c>
      <c r="BA485" s="360" t="str">
        <f t="shared" si="269"/>
        <v/>
      </c>
      <c r="BB485" s="39"/>
      <c r="BC485" s="360" t="str">
        <f t="shared" si="270"/>
        <v/>
      </c>
      <c r="BD485" s="360" t="str">
        <f t="shared" si="271"/>
        <v/>
      </c>
      <c r="BE485" s="39"/>
      <c r="BF485" s="360" t="str">
        <f t="shared" si="272"/>
        <v/>
      </c>
      <c r="BG485" s="360" t="str">
        <f t="shared" si="273"/>
        <v/>
      </c>
      <c r="BH485" s="39"/>
      <c r="BI485" s="360" t="str">
        <f t="shared" si="274"/>
        <v/>
      </c>
      <c r="BJ485" s="360" t="str">
        <f t="shared" si="275"/>
        <v/>
      </c>
      <c r="BK485" s="39"/>
      <c r="BL485" s="360" t="str">
        <f t="shared" si="276"/>
        <v/>
      </c>
      <c r="BM485" s="360" t="str">
        <f t="shared" si="277"/>
        <v/>
      </c>
      <c r="BN485" s="39"/>
      <c r="BO485" s="360" t="str">
        <f t="shared" si="278"/>
        <v/>
      </c>
      <c r="BP485" s="360" t="str">
        <f t="shared" si="279"/>
        <v/>
      </c>
      <c r="BQ485" s="39"/>
      <c r="BR485" s="360" t="str">
        <f t="shared" si="280"/>
        <v/>
      </c>
      <c r="BS485" s="360" t="str">
        <f t="shared" si="281"/>
        <v/>
      </c>
      <c r="BT485" s="39"/>
      <c r="BU485" s="360" t="str">
        <f t="shared" si="282"/>
        <v/>
      </c>
      <c r="BV485" s="360" t="str">
        <f t="shared" si="283"/>
        <v/>
      </c>
      <c r="BW485" s="39"/>
      <c r="BX485" s="181"/>
    </row>
    <row r="486" spans="1:76" s="174" customFormat="1" ht="14">
      <c r="A486" s="159">
        <v>19</v>
      </c>
      <c r="B486" s="301" t="str">
        <f t="shared" si="264"/>
        <v xml:space="preserve">: </v>
      </c>
      <c r="C486" s="168"/>
      <c r="D486" s="162"/>
      <c r="E486" s="162"/>
      <c r="F486" s="169"/>
      <c r="G486" s="161"/>
      <c r="H486" s="162"/>
      <c r="I486" s="163"/>
      <c r="J486" s="170"/>
      <c r="K486" s="170"/>
      <c r="L486" s="771"/>
      <c r="M486" s="662" t="s">
        <v>192</v>
      </c>
      <c r="N486" s="664"/>
      <c r="O486" s="665"/>
      <c r="P486" s="165"/>
      <c r="Q486" s="365"/>
      <c r="R486" s="259" t="str">
        <f t="shared" si="284"/>
        <v/>
      </c>
      <c r="S486" s="260" t="str">
        <f>IF(R486="","",IF(R496="Y",T486,IF(R486&gt;=R488-$AA$36*R492,IF(R486&lt;=R488+$AA$36*R492,R486,""),"")))</f>
        <v/>
      </c>
      <c r="T486" s="259" t="str">
        <f t="shared" si="285"/>
        <v/>
      </c>
      <c r="U486" s="166" t="str">
        <f t="shared" si="265"/>
        <v>US$2014/kWh</v>
      </c>
      <c r="V486" s="39"/>
      <c r="W486" s="39"/>
      <c r="Y486" s="98"/>
      <c r="AO486" s="181"/>
      <c r="AP486" s="39"/>
      <c r="AQ486" s="39"/>
      <c r="AR486" s="171"/>
      <c r="AS486" s="39"/>
      <c r="AT486" s="360" t="str">
        <f t="shared" si="286"/>
        <v/>
      </c>
      <c r="AU486" s="360" t="str">
        <f t="shared" si="287"/>
        <v/>
      </c>
      <c r="AV486" s="39"/>
      <c r="AW486" s="360" t="str">
        <f t="shared" si="266"/>
        <v/>
      </c>
      <c r="AX486" s="360" t="str">
        <f t="shared" si="267"/>
        <v/>
      </c>
      <c r="AY486" s="39"/>
      <c r="AZ486" s="360" t="str">
        <f t="shared" si="268"/>
        <v/>
      </c>
      <c r="BA486" s="360" t="str">
        <f t="shared" si="269"/>
        <v/>
      </c>
      <c r="BB486" s="39"/>
      <c r="BC486" s="360" t="str">
        <f t="shared" si="270"/>
        <v/>
      </c>
      <c r="BD486" s="360" t="str">
        <f t="shared" si="271"/>
        <v/>
      </c>
      <c r="BE486" s="39"/>
      <c r="BF486" s="360" t="str">
        <f t="shared" si="272"/>
        <v/>
      </c>
      <c r="BG486" s="360" t="str">
        <f t="shared" si="273"/>
        <v/>
      </c>
      <c r="BH486" s="39"/>
      <c r="BI486" s="360" t="str">
        <f t="shared" si="274"/>
        <v/>
      </c>
      <c r="BJ486" s="360" t="str">
        <f t="shared" si="275"/>
        <v/>
      </c>
      <c r="BK486" s="39"/>
      <c r="BL486" s="360" t="str">
        <f t="shared" si="276"/>
        <v/>
      </c>
      <c r="BM486" s="360" t="str">
        <f t="shared" si="277"/>
        <v/>
      </c>
      <c r="BN486" s="39"/>
      <c r="BO486" s="360" t="str">
        <f t="shared" si="278"/>
        <v/>
      </c>
      <c r="BP486" s="360" t="str">
        <f t="shared" si="279"/>
        <v/>
      </c>
      <c r="BQ486" s="39"/>
      <c r="BR486" s="360" t="str">
        <f t="shared" si="280"/>
        <v/>
      </c>
      <c r="BS486" s="360" t="str">
        <f t="shared" si="281"/>
        <v/>
      </c>
      <c r="BT486" s="39"/>
      <c r="BU486" s="360" t="str">
        <f t="shared" si="282"/>
        <v/>
      </c>
      <c r="BV486" s="360" t="str">
        <f t="shared" si="283"/>
        <v/>
      </c>
      <c r="BW486" s="39"/>
      <c r="BX486" s="181"/>
    </row>
    <row r="487" spans="1:76" s="174" customFormat="1" ht="14">
      <c r="A487" s="159">
        <v>20</v>
      </c>
      <c r="B487" s="301" t="str">
        <f t="shared" si="264"/>
        <v xml:space="preserve">: </v>
      </c>
      <c r="C487" s="168"/>
      <c r="D487" s="162"/>
      <c r="E487" s="162"/>
      <c r="F487" s="169"/>
      <c r="G487" s="161"/>
      <c r="H487" s="162"/>
      <c r="I487" s="163"/>
      <c r="J487" s="170"/>
      <c r="K487" s="170"/>
      <c r="L487" s="771"/>
      <c r="M487" s="662" t="s">
        <v>192</v>
      </c>
      <c r="N487" s="664"/>
      <c r="O487" s="665"/>
      <c r="P487" s="165"/>
      <c r="Q487" s="365"/>
      <c r="R487" s="259" t="str">
        <f t="shared" si="284"/>
        <v/>
      </c>
      <c r="S487" s="260" t="str">
        <f>IF(R487="","",IF(R496="Y",T487,IF(R487&gt;=R488-$AA$36*R492,IF(R487&lt;=R488+$AA$36*R492,R487,""),"")))</f>
        <v/>
      </c>
      <c r="T487" s="259" t="str">
        <f t="shared" si="285"/>
        <v/>
      </c>
      <c r="U487" s="166" t="str">
        <f t="shared" si="265"/>
        <v>US$2014/kWh</v>
      </c>
      <c r="V487" s="39"/>
      <c r="W487" s="39"/>
      <c r="Y487" s="98"/>
      <c r="AO487" s="181"/>
      <c r="AP487" s="39"/>
      <c r="AQ487" s="39"/>
      <c r="AR487" s="171"/>
      <c r="AS487" s="39"/>
      <c r="AT487" s="360" t="str">
        <f t="shared" si="286"/>
        <v/>
      </c>
      <c r="AU487" s="360" t="str">
        <f t="shared" si="287"/>
        <v/>
      </c>
      <c r="AV487" s="39"/>
      <c r="AW487" s="360" t="str">
        <f t="shared" si="266"/>
        <v/>
      </c>
      <c r="AX487" s="360" t="str">
        <f t="shared" si="267"/>
        <v/>
      </c>
      <c r="AY487" s="39"/>
      <c r="AZ487" s="360" t="str">
        <f t="shared" si="268"/>
        <v/>
      </c>
      <c r="BA487" s="360" t="str">
        <f t="shared" si="269"/>
        <v/>
      </c>
      <c r="BB487" s="39"/>
      <c r="BC487" s="360" t="str">
        <f t="shared" si="270"/>
        <v/>
      </c>
      <c r="BD487" s="360" t="str">
        <f t="shared" si="271"/>
        <v/>
      </c>
      <c r="BE487" s="39"/>
      <c r="BF487" s="360" t="str">
        <f t="shared" si="272"/>
        <v/>
      </c>
      <c r="BG487" s="360" t="str">
        <f t="shared" si="273"/>
        <v/>
      </c>
      <c r="BH487" s="39"/>
      <c r="BI487" s="360" t="str">
        <f t="shared" si="274"/>
        <v/>
      </c>
      <c r="BJ487" s="360" t="str">
        <f t="shared" si="275"/>
        <v/>
      </c>
      <c r="BK487" s="39"/>
      <c r="BL487" s="360" t="str">
        <f t="shared" si="276"/>
        <v/>
      </c>
      <c r="BM487" s="360" t="str">
        <f t="shared" si="277"/>
        <v/>
      </c>
      <c r="BN487" s="39"/>
      <c r="BO487" s="360" t="str">
        <f t="shared" si="278"/>
        <v/>
      </c>
      <c r="BP487" s="360" t="str">
        <f t="shared" si="279"/>
        <v/>
      </c>
      <c r="BQ487" s="39"/>
      <c r="BR487" s="360" t="str">
        <f t="shared" si="280"/>
        <v/>
      </c>
      <c r="BS487" s="360" t="str">
        <f t="shared" si="281"/>
        <v/>
      </c>
      <c r="BT487" s="39"/>
      <c r="BU487" s="360" t="str">
        <f t="shared" si="282"/>
        <v/>
      </c>
      <c r="BV487" s="360" t="str">
        <f t="shared" si="283"/>
        <v/>
      </c>
      <c r="BW487" s="39"/>
      <c r="BX487" s="181"/>
    </row>
    <row r="488" spans="1:76" s="174" customFormat="1" ht="14">
      <c r="A488" s="172"/>
      <c r="B488" s="302" t="s">
        <v>159</v>
      </c>
      <c r="C488" s="173"/>
      <c r="D488" s="173"/>
      <c r="E488" s="173"/>
      <c r="F488" s="173"/>
      <c r="H488" s="39"/>
      <c r="I488" s="175"/>
      <c r="L488" s="762" t="s">
        <v>99</v>
      </c>
      <c r="O488" s="165"/>
      <c r="P488" s="165"/>
      <c r="Q488" s="175" t="s">
        <v>31</v>
      </c>
      <c r="R488" s="261">
        <f>AVERAGE(R468:R487)</f>
        <v>0</v>
      </c>
      <c r="S488" s="261">
        <f>IF(R496="Y",SUM(S468:S487)/SUM(N468:N487),AVERAGE(S468:S487))</f>
        <v>0</v>
      </c>
      <c r="T488" s="262" t="e">
        <f>SUM(T468:T487)/SUM(N468:N487)</f>
        <v>#DIV/0!</v>
      </c>
      <c r="U488" s="39"/>
      <c r="V488" s="39"/>
      <c r="W488" s="39"/>
      <c r="Y488" s="207"/>
      <c r="AO488" s="181"/>
      <c r="AP488" s="39"/>
      <c r="AQ488" s="39"/>
      <c r="AR488" s="39"/>
      <c r="AS488" s="175" t="s">
        <v>31</v>
      </c>
      <c r="AT488" s="178">
        <f>AVERAGE(AT468:AT487)</f>
        <v>0</v>
      </c>
      <c r="AU488" s="178" t="e">
        <f>SUM(AU468:AU487)/COUNTIF(AU468:AU487,"&gt;0")</f>
        <v>#DIV/0!</v>
      </c>
      <c r="AV488" s="175"/>
      <c r="AW488" s="178" t="e">
        <f>AVERAGE(AW468:AW487)</f>
        <v>#DIV/0!</v>
      </c>
      <c r="AX488" s="178" t="e">
        <f>SUM(AX468:AX487)/COUNTIF(AX468:AX487,"&gt;0")</f>
        <v>#DIV/0!</v>
      </c>
      <c r="AY488" s="39"/>
      <c r="AZ488" s="178" t="e">
        <f>AVERAGE(AZ468:AZ487)</f>
        <v>#DIV/0!</v>
      </c>
      <c r="BA488" s="178" t="e">
        <f>SUM(BA468:BA487)/COUNTIF(BA468:BA487,"&gt;0")</f>
        <v>#DIV/0!</v>
      </c>
      <c r="BB488" s="39"/>
      <c r="BC488" s="178" t="e">
        <f>AVERAGE(BC468:BC487)</f>
        <v>#DIV/0!</v>
      </c>
      <c r="BD488" s="178" t="e">
        <f>SUM(BD468:BD487)/COUNTIF(BD468:BD487,"&gt;0")</f>
        <v>#DIV/0!</v>
      </c>
      <c r="BE488" s="39"/>
      <c r="BF488" s="178" t="e">
        <f>AVERAGE(BF468:BF487)</f>
        <v>#DIV/0!</v>
      </c>
      <c r="BG488" s="178" t="e">
        <f>SUM(BG468:BG487)/COUNTIF(BG468:BG487,"&gt;0")</f>
        <v>#DIV/0!</v>
      </c>
      <c r="BH488" s="39"/>
      <c r="BI488" s="178" t="e">
        <f>AVERAGE(BI468:BI487)</f>
        <v>#DIV/0!</v>
      </c>
      <c r="BJ488" s="178" t="e">
        <f>SUM(BJ468:BJ487)/COUNTIF(BJ468:BJ487,"&gt;0")</f>
        <v>#DIV/0!</v>
      </c>
      <c r="BK488" s="175"/>
      <c r="BL488" s="178" t="e">
        <f>AVERAGE(BL468:BL487)</f>
        <v>#DIV/0!</v>
      </c>
      <c r="BM488" s="178" t="e">
        <f>SUM(BM468:BM487)/COUNTIF(BM468:BM487,"&gt;0")</f>
        <v>#DIV/0!</v>
      </c>
      <c r="BN488" s="39"/>
      <c r="BO488" s="178" t="e">
        <f>AVERAGE(BO468:BO487)</f>
        <v>#DIV/0!</v>
      </c>
      <c r="BP488" s="178" t="e">
        <f>SUM(BP468:BP487)/COUNTIF(BP468:BP487,"&gt;0")</f>
        <v>#DIV/0!</v>
      </c>
      <c r="BQ488" s="39"/>
      <c r="BR488" s="178" t="e">
        <f>AVERAGE(BR468:BR487)</f>
        <v>#DIV/0!</v>
      </c>
      <c r="BS488" s="178" t="e">
        <f>SUM(BS468:BS487)/COUNTIF(BS468:BS487,"&gt;0")</f>
        <v>#DIV/0!</v>
      </c>
      <c r="BT488" s="39"/>
      <c r="BU488" s="178">
        <f>AVERAGE(BU468:BU487)</f>
        <v>0</v>
      </c>
      <c r="BV488" s="178" t="e">
        <f>SUM(BV468:BV487)/COUNTIF(BV468:BV487,"&gt;0")</f>
        <v>#DIV/0!</v>
      </c>
      <c r="BW488" s="39"/>
      <c r="BX488" s="181"/>
    </row>
    <row r="489" spans="1:76" s="174" customFormat="1" ht="15">
      <c r="A489" s="172"/>
      <c r="B489" s="302" t="s">
        <v>160</v>
      </c>
      <c r="C489" s="173" t="s">
        <v>112</v>
      </c>
      <c r="D489" s="840"/>
      <c r="E489" s="841"/>
      <c r="F489" s="841"/>
      <c r="G489" s="841"/>
      <c r="H489" s="841"/>
      <c r="I489" s="841"/>
      <c r="J489" s="842"/>
      <c r="L489" s="762"/>
      <c r="O489" s="165"/>
      <c r="P489" s="165"/>
      <c r="Q489" s="366" t="s">
        <v>33</v>
      </c>
      <c r="R489" s="367">
        <f>R488+U489*R492</f>
        <v>0</v>
      </c>
      <c r="S489" s="367">
        <f>S488+U489*S492</f>
        <v>0</v>
      </c>
      <c r="T489" s="367" t="e">
        <f>T488+U489*T492</f>
        <v>#DIV/0!</v>
      </c>
      <c r="U489" s="368">
        <v>1</v>
      </c>
      <c r="V489" s="50" t="s">
        <v>142</v>
      </c>
      <c r="W489" s="39"/>
      <c r="X489" t="s">
        <v>273</v>
      </c>
      <c r="Y489" s="208"/>
      <c r="AO489" s="181"/>
      <c r="AP489" s="39"/>
      <c r="AQ489" s="39"/>
      <c r="AR489" s="39"/>
      <c r="AS489" s="176" t="s">
        <v>33</v>
      </c>
      <c r="AT489" s="180">
        <f>AT488+(AT494*AT491)</f>
        <v>0</v>
      </c>
      <c r="AU489" s="180" t="e">
        <f>AU488+(AU494*AT491)</f>
        <v>#DIV/0!</v>
      </c>
      <c r="AV489" s="176"/>
      <c r="AW489" s="180" t="e">
        <f>AW488+(AW494*AW491)</f>
        <v>#DIV/0!</v>
      </c>
      <c r="AX489" s="180" t="e">
        <f>AX488+(AX494*AW491)</f>
        <v>#DIV/0!</v>
      </c>
      <c r="AY489" s="39"/>
      <c r="AZ489" s="180" t="e">
        <f>AZ488+(AZ494*AZ491)</f>
        <v>#DIV/0!</v>
      </c>
      <c r="BA489" s="180" t="e">
        <f>BA488+(BA494*AZ491)</f>
        <v>#DIV/0!</v>
      </c>
      <c r="BB489" s="39"/>
      <c r="BC489" s="180" t="e">
        <f>BC488+(BC494*BC491)</f>
        <v>#DIV/0!</v>
      </c>
      <c r="BD489" s="180" t="e">
        <f>BD488+(BD494*BC491)</f>
        <v>#DIV/0!</v>
      </c>
      <c r="BE489" s="39"/>
      <c r="BF489" s="180" t="e">
        <f>BF488+(BF494*BF491)</f>
        <v>#DIV/0!</v>
      </c>
      <c r="BG489" s="180" t="e">
        <f>BG488+(BG494*BF491)</f>
        <v>#DIV/0!</v>
      </c>
      <c r="BH489" s="39"/>
      <c r="BI489" s="180" t="e">
        <f>BI488+(BI494*BI491)</f>
        <v>#DIV/0!</v>
      </c>
      <c r="BJ489" s="180" t="e">
        <f>BJ488+(BJ494*BI491)</f>
        <v>#DIV/0!</v>
      </c>
      <c r="BK489" s="176"/>
      <c r="BL489" s="180" t="e">
        <f>BL488+(BL494*BL491)</f>
        <v>#DIV/0!</v>
      </c>
      <c r="BM489" s="180" t="e">
        <f>BM488+(BM494*BL491)</f>
        <v>#DIV/0!</v>
      </c>
      <c r="BN489" s="39"/>
      <c r="BO489" s="180" t="e">
        <f>BO488+(BO494*BO491)</f>
        <v>#DIV/0!</v>
      </c>
      <c r="BP489" s="180" t="e">
        <f>BP488+(BP494*BO491)</f>
        <v>#DIV/0!</v>
      </c>
      <c r="BQ489" s="39"/>
      <c r="BR489" s="180" t="e">
        <f>BR488+(BR494*BR491)</f>
        <v>#DIV/0!</v>
      </c>
      <c r="BS489" s="180" t="e">
        <f>BS488+(BS494*BR491)</f>
        <v>#DIV/0!</v>
      </c>
      <c r="BT489" s="39"/>
      <c r="BU489" s="180">
        <f>BU488+(BU494*BU491)</f>
        <v>0</v>
      </c>
      <c r="BV489" s="180" t="e">
        <f>BV488+(BV494*BU491)</f>
        <v>#DIV/0!</v>
      </c>
      <c r="BW489" s="39"/>
      <c r="BX489" s="181"/>
    </row>
    <row r="490" spans="1:76" s="174" customFormat="1" ht="15">
      <c r="A490" s="172"/>
      <c r="B490" s="302" t="s">
        <v>161</v>
      </c>
      <c r="C490" s="179"/>
      <c r="D490" s="843"/>
      <c r="E490" s="844"/>
      <c r="F490" s="844"/>
      <c r="G490" s="844"/>
      <c r="H490" s="844"/>
      <c r="I490" s="844"/>
      <c r="J490" s="845"/>
      <c r="K490" s="39"/>
      <c r="L490" s="759"/>
      <c r="Q490" s="366" t="s">
        <v>32</v>
      </c>
      <c r="R490" s="367">
        <f>IF($X490="Y",MIN(R468:R487),R488-$U490*R492)</f>
        <v>0</v>
      </c>
      <c r="S490" s="367">
        <f>IF($X490="Y",MIN(S468:S487),S488-$U490*S492)</f>
        <v>0</v>
      </c>
      <c r="T490" s="367" t="e">
        <f>IF($X490="Y",MIN(T468:T487),T488-$U490*T492)</f>
        <v>#DIV/0!</v>
      </c>
      <c r="U490" s="368">
        <v>1</v>
      </c>
      <c r="V490" s="50" t="s">
        <v>143</v>
      </c>
      <c r="W490" s="39"/>
      <c r="X490" s="369" t="s">
        <v>36</v>
      </c>
      <c r="Y490" s="208"/>
      <c r="AO490" s="181"/>
      <c r="AP490" s="39"/>
      <c r="AQ490" s="39"/>
      <c r="AR490" s="39"/>
      <c r="AS490" s="176" t="s">
        <v>32</v>
      </c>
      <c r="AT490" s="180">
        <f>AT488-(AT494*AT492)</f>
        <v>0</v>
      </c>
      <c r="AU490" s="180" t="e">
        <f>AU488-(AU494*AT492)</f>
        <v>#DIV/0!</v>
      </c>
      <c r="AV490" s="176"/>
      <c r="AW490" s="180" t="e">
        <f>AW488-(AW494*AW492)</f>
        <v>#DIV/0!</v>
      </c>
      <c r="AX490" s="180" t="e">
        <f>AX488-(AX494*AW492)</f>
        <v>#DIV/0!</v>
      </c>
      <c r="AY490" s="39"/>
      <c r="AZ490" s="180" t="e">
        <f>AZ488-(AZ494*AZ492)</f>
        <v>#DIV/0!</v>
      </c>
      <c r="BA490" s="180" t="e">
        <f>BA488-(BA494*AZ492)</f>
        <v>#DIV/0!</v>
      </c>
      <c r="BB490" s="39"/>
      <c r="BC490" s="180" t="e">
        <f>BC488-(BC494*BC492)</f>
        <v>#DIV/0!</v>
      </c>
      <c r="BD490" s="180" t="e">
        <f>BD488-(BD494*BC492)</f>
        <v>#DIV/0!</v>
      </c>
      <c r="BE490" s="39"/>
      <c r="BF490" s="180" t="e">
        <f>BF488-(BF494*BF492)</f>
        <v>#DIV/0!</v>
      </c>
      <c r="BG490" s="180" t="e">
        <f>BG488-(BG494*BF492)</f>
        <v>#DIV/0!</v>
      </c>
      <c r="BH490" s="39"/>
      <c r="BI490" s="180" t="e">
        <f>BI488-(BI494*BI492)</f>
        <v>#DIV/0!</v>
      </c>
      <c r="BJ490" s="180" t="e">
        <f>BJ488-(BJ494*BI492)</f>
        <v>#DIV/0!</v>
      </c>
      <c r="BK490" s="176"/>
      <c r="BL490" s="180" t="e">
        <f>BL488-(BL494*BL492)</f>
        <v>#DIV/0!</v>
      </c>
      <c r="BM490" s="180" t="e">
        <f>BM488-(BM494*BL492)</f>
        <v>#DIV/0!</v>
      </c>
      <c r="BN490" s="39"/>
      <c r="BO490" s="180" t="e">
        <f>BO488-(BO494*BO492)</f>
        <v>#DIV/0!</v>
      </c>
      <c r="BP490" s="180" t="e">
        <f>BP488-(BP494*BO492)</f>
        <v>#DIV/0!</v>
      </c>
      <c r="BQ490" s="39"/>
      <c r="BR490" s="180" t="e">
        <f>BR488-(BR494*BR492)</f>
        <v>#DIV/0!</v>
      </c>
      <c r="BS490" s="180" t="e">
        <f>BS488-(BS494*BR492)</f>
        <v>#DIV/0!</v>
      </c>
      <c r="BT490" s="39"/>
      <c r="BU490" s="180">
        <f>BU488-(BU494*BU492)</f>
        <v>0</v>
      </c>
      <c r="BV490" s="180" t="e">
        <f>BV488-(BV494*BU492)</f>
        <v>#DIV/0!</v>
      </c>
      <c r="BW490" s="39"/>
      <c r="BX490" s="181"/>
    </row>
    <row r="491" spans="1:76" s="174" customFormat="1" ht="14">
      <c r="A491" s="172"/>
      <c r="B491" s="303"/>
      <c r="C491" s="179"/>
      <c r="D491" s="843"/>
      <c r="E491" s="844"/>
      <c r="F491" s="844"/>
      <c r="G491" s="844"/>
      <c r="H491" s="844"/>
      <c r="I491" s="844"/>
      <c r="J491" s="845"/>
      <c r="L491" s="762"/>
      <c r="Q491" s="176" t="s">
        <v>10</v>
      </c>
      <c r="R491" s="263" t="str">
        <f>IF((0.67*R492)&gt;R488,"no","yes")</f>
        <v>yes</v>
      </c>
      <c r="S491" s="263" t="str">
        <f>IF((0.67*S492)&gt;S488,"no","yes")</f>
        <v>yes</v>
      </c>
      <c r="T491" s="263" t="e">
        <f>IF((0.67*T492)&gt;T488,"no","yes")</f>
        <v>#DIV/0!</v>
      </c>
      <c r="Y491" s="208"/>
      <c r="AO491" s="181"/>
      <c r="AR491" s="923" t="s">
        <v>132</v>
      </c>
      <c r="AS491" s="924"/>
      <c r="AT491" s="177">
        <v>1</v>
      </c>
      <c r="AV491" s="287"/>
      <c r="AW491" s="177">
        <v>1</v>
      </c>
      <c r="AZ491" s="177">
        <v>1</v>
      </c>
      <c r="BC491" s="177">
        <v>1</v>
      </c>
      <c r="BF491" s="177">
        <v>1</v>
      </c>
      <c r="BI491" s="177">
        <v>1</v>
      </c>
      <c r="BK491" s="176"/>
      <c r="BL491" s="177">
        <v>1</v>
      </c>
      <c r="BO491" s="177">
        <v>1</v>
      </c>
      <c r="BR491" s="177">
        <v>1</v>
      </c>
      <c r="BU491" s="177">
        <v>1</v>
      </c>
      <c r="BX491" s="181"/>
    </row>
    <row r="492" spans="1:76" s="174" customFormat="1" ht="14">
      <c r="A492" s="182" t="str">
        <f ca="1">HYPERLINK("#"&amp;"'"&amp;A$1&amp;"'!a1","Back to top")</f>
        <v>Back to top</v>
      </c>
      <c r="B492" s="304"/>
      <c r="C492" s="179"/>
      <c r="D492" s="843"/>
      <c r="E492" s="844"/>
      <c r="F492" s="844"/>
      <c r="G492" s="844"/>
      <c r="H492" s="844"/>
      <c r="I492" s="844"/>
      <c r="J492" s="845"/>
      <c r="L492" s="762"/>
      <c r="M492" s="50"/>
      <c r="N492" s="50"/>
      <c r="Q492" s="176" t="s">
        <v>11</v>
      </c>
      <c r="R492" s="263">
        <f>_xlfn.STDEV.P(R468:R487)</f>
        <v>0</v>
      </c>
      <c r="S492" s="263">
        <f t="array" ref="S492">IF(R496="Y",SQRT(SUM(IFERROR(N468:N487*(R468:R487-(S488))^2,0))/((COUNTIFS(N468:N487,"&lt;&gt;"&amp;"")-1)/COUNTIFS(N468:N487,"&lt;&gt;"&amp;"")*SUM(N468:N487))),_xlfn.STDEV.P(S468:S487))</f>
        <v>0</v>
      </c>
      <c r="T492" s="263" t="e">
        <f t="array" ref="T492">SQRT(SUM(IFERROR(N468:N487*(R468:R487-(T488))^2,0))/((COUNTIFS(N468:N487,"&lt;&gt;"&amp;"")-1)/COUNTIFS(N468:N487,"&lt;&gt;"&amp;"")*SUM(N468:N487)))</f>
        <v>#DIV/0!</v>
      </c>
      <c r="Y492" s="208"/>
      <c r="AO492" s="181"/>
      <c r="AR492" s="923"/>
      <c r="AS492" s="924"/>
      <c r="AT492" s="177">
        <v>1</v>
      </c>
      <c r="AV492" s="287"/>
      <c r="AW492" s="177">
        <v>1</v>
      </c>
      <c r="AZ492" s="177">
        <v>1</v>
      </c>
      <c r="BC492" s="177">
        <v>1</v>
      </c>
      <c r="BF492" s="177">
        <v>1</v>
      </c>
      <c r="BI492" s="177">
        <v>1</v>
      </c>
      <c r="BK492" s="176"/>
      <c r="BL492" s="177">
        <v>1</v>
      </c>
      <c r="BO492" s="177">
        <v>1</v>
      </c>
      <c r="BR492" s="177">
        <v>1</v>
      </c>
      <c r="BU492" s="177">
        <v>1</v>
      </c>
      <c r="BX492" s="181"/>
    </row>
    <row r="493" spans="1:76" s="174" customFormat="1" ht="14">
      <c r="A493" s="172"/>
      <c r="B493" s="303"/>
      <c r="C493" s="159"/>
      <c r="D493" s="843"/>
      <c r="E493" s="844"/>
      <c r="F493" s="844"/>
      <c r="G493" s="844"/>
      <c r="H493" s="844"/>
      <c r="I493" s="844"/>
      <c r="J493" s="845"/>
      <c r="L493" s="762"/>
      <c r="Q493" s="183" t="s">
        <v>98</v>
      </c>
      <c r="R493" s="264">
        <f>COUNTIF(R468:R487,"&gt;0")</f>
        <v>0</v>
      </c>
      <c r="S493" s="264">
        <f>COUNTIF(S468:S487,"&gt;0")</f>
        <v>0</v>
      </c>
      <c r="T493" s="265"/>
      <c r="U493" s="184" t="s">
        <v>55</v>
      </c>
      <c r="Y493" s="98"/>
      <c r="AO493" s="181"/>
      <c r="AS493" s="176" t="s">
        <v>10</v>
      </c>
      <c r="AT493" s="180" t="str">
        <f>IF((0.67*AT494)&gt;AT488,"no","yes")</f>
        <v>yes</v>
      </c>
      <c r="AU493" s="180" t="e">
        <f>IF((0.67*AU494)&gt;AU488,"no","yes")</f>
        <v>#DIV/0!</v>
      </c>
      <c r="AV493" s="176"/>
      <c r="AW493" s="180" t="e">
        <f>IF((0.67*AW494)&gt;AW488,"no","yes")</f>
        <v>#DIV/0!</v>
      </c>
      <c r="AX493" s="180" t="e">
        <f>IF((0.67*AX494)&gt;AX488,"no","yes")</f>
        <v>#DIV/0!</v>
      </c>
      <c r="AZ493" s="180" t="e">
        <f>IF((0.67*AZ494)&gt;AZ488,"no","yes")</f>
        <v>#DIV/0!</v>
      </c>
      <c r="BA493" s="180" t="e">
        <f>IF((0.67*BA494)&gt;BA488,"no","yes")</f>
        <v>#DIV/0!</v>
      </c>
      <c r="BC493" s="180" t="e">
        <f>IF((0.67*BC494)&gt;BC488,"no","yes")</f>
        <v>#DIV/0!</v>
      </c>
      <c r="BD493" s="180" t="e">
        <f>IF((0.67*BD494)&gt;BD488,"no","yes")</f>
        <v>#DIV/0!</v>
      </c>
      <c r="BF493" s="180" t="e">
        <f>IF((0.67*BF494)&gt;BF488,"no","yes")</f>
        <v>#DIV/0!</v>
      </c>
      <c r="BG493" s="180" t="e">
        <f>IF((0.67*BG494)&gt;BG488,"no","yes")</f>
        <v>#DIV/0!</v>
      </c>
      <c r="BI493" s="180" t="e">
        <f>IF((0.67*BI494)&gt;BI488,"no","yes")</f>
        <v>#DIV/0!</v>
      </c>
      <c r="BJ493" s="180" t="e">
        <f>IF((0.67*BJ494)&gt;BJ488,"no","yes")</f>
        <v>#DIV/0!</v>
      </c>
      <c r="BK493" s="183"/>
      <c r="BL493" s="180" t="e">
        <f>IF((0.67*BL494)&gt;BL488,"no","yes")</f>
        <v>#DIV/0!</v>
      </c>
      <c r="BM493" s="180" t="e">
        <f>IF((0.67*BM494)&gt;BM488,"no","yes")</f>
        <v>#DIV/0!</v>
      </c>
      <c r="BO493" s="180" t="e">
        <f>IF((0.67*BO494)&gt;BO488,"no","yes")</f>
        <v>#DIV/0!</v>
      </c>
      <c r="BP493" s="180" t="e">
        <f>IF((0.67*BP494)&gt;BP488,"no","yes")</f>
        <v>#DIV/0!</v>
      </c>
      <c r="BR493" s="180" t="e">
        <f>IF((0.67*BR494)&gt;BR488,"no","yes")</f>
        <v>#DIV/0!</v>
      </c>
      <c r="BS493" s="180" t="e">
        <f>IF((0.67*BS494)&gt;BS488,"no","yes")</f>
        <v>#DIV/0!</v>
      </c>
      <c r="BU493" s="180" t="str">
        <f>IF((0.67*BU494)&gt;BU488,"no","yes")</f>
        <v>yes</v>
      </c>
      <c r="BV493" s="180" t="e">
        <f>IF((0.67*BV494)&gt;BV488,"no","yes")</f>
        <v>#DIV/0!</v>
      </c>
      <c r="BX493" s="181"/>
    </row>
    <row r="494" spans="1:76" s="174" customFormat="1" ht="14">
      <c r="A494" s="172"/>
      <c r="B494" s="303"/>
      <c r="C494" s="172"/>
      <c r="D494" s="843"/>
      <c r="E494" s="844"/>
      <c r="F494" s="844"/>
      <c r="G494" s="844"/>
      <c r="H494" s="844"/>
      <c r="I494" s="844"/>
      <c r="J494" s="845"/>
      <c r="L494" s="762"/>
      <c r="S494" s="165"/>
      <c r="T494" s="165"/>
      <c r="U494" s="185"/>
      <c r="V494" s="186"/>
      <c r="W494" s="187"/>
      <c r="Y494" s="98"/>
      <c r="AO494" s="181"/>
      <c r="AS494" s="176" t="s">
        <v>11</v>
      </c>
      <c r="AT494" s="180">
        <f>_xlfn.STDEV.P(AT468:AT487)</f>
        <v>0</v>
      </c>
      <c r="AU494" s="180">
        <f>_xlfn.STDEV.P(AU468:AU487)</f>
        <v>0</v>
      </c>
      <c r="AV494" s="176"/>
      <c r="AW494" s="180" t="e">
        <f>_xlfn.STDEV.P(AW468:AW487)</f>
        <v>#DIV/0!</v>
      </c>
      <c r="AX494" s="180" t="e">
        <f>_xlfn.STDEV.P(AX468:AX487)</f>
        <v>#DIV/0!</v>
      </c>
      <c r="AZ494" s="180" t="e">
        <f>_xlfn.STDEV.P(AZ468:AZ487)</f>
        <v>#DIV/0!</v>
      </c>
      <c r="BA494" s="180" t="e">
        <f>_xlfn.STDEV.P(BA468:BA487)</f>
        <v>#DIV/0!</v>
      </c>
      <c r="BC494" s="180" t="e">
        <f>_xlfn.STDEV.P(BC468:BC487)</f>
        <v>#DIV/0!</v>
      </c>
      <c r="BD494" s="180" t="e">
        <f>_xlfn.STDEV.P(BD468:BD487)</f>
        <v>#DIV/0!</v>
      </c>
      <c r="BF494" s="180" t="e">
        <f>_xlfn.STDEV.P(BF468:BF487)</f>
        <v>#DIV/0!</v>
      </c>
      <c r="BG494" s="180" t="e">
        <f>_xlfn.STDEV.P(BG468:BG487)</f>
        <v>#DIV/0!</v>
      </c>
      <c r="BI494" s="180" t="e">
        <f>_xlfn.STDEV.P(BI468:BI487)</f>
        <v>#DIV/0!</v>
      </c>
      <c r="BJ494" s="180" t="e">
        <f>_xlfn.STDEV.P(BJ468:BJ487)</f>
        <v>#DIV/0!</v>
      </c>
      <c r="BL494" s="180" t="e">
        <f>_xlfn.STDEV.P(BL468:BL487)</f>
        <v>#DIV/0!</v>
      </c>
      <c r="BM494" s="180" t="e">
        <f>_xlfn.STDEV.P(BM468:BM487)</f>
        <v>#DIV/0!</v>
      </c>
      <c r="BO494" s="180" t="e">
        <f>_xlfn.STDEV.P(BO468:BO487)</f>
        <v>#DIV/0!</v>
      </c>
      <c r="BP494" s="180" t="e">
        <f>_xlfn.STDEV.P(BP468:BP487)</f>
        <v>#DIV/0!</v>
      </c>
      <c r="BR494" s="180" t="e">
        <f>_xlfn.STDEV.P(BR468:BR487)</f>
        <v>#DIV/0!</v>
      </c>
      <c r="BS494" s="180" t="e">
        <f>_xlfn.STDEV.P(BS468:BS487)</f>
        <v>#DIV/0!</v>
      </c>
      <c r="BU494" s="180">
        <f>_xlfn.STDEV.P(BU468:BU487)</f>
        <v>0</v>
      </c>
      <c r="BV494" s="180">
        <f>_xlfn.STDEV.P(BV468:BV487)</f>
        <v>0</v>
      </c>
      <c r="BW494" s="2"/>
      <c r="BX494" s="181"/>
    </row>
    <row r="495" spans="1:76" s="174" customFormat="1" ht="14">
      <c r="A495" s="172"/>
      <c r="B495" s="303"/>
      <c r="C495" s="172"/>
      <c r="D495" s="843"/>
      <c r="E495" s="844"/>
      <c r="F495" s="844"/>
      <c r="G495" s="844"/>
      <c r="H495" s="844"/>
      <c r="I495" s="844"/>
      <c r="J495" s="845"/>
      <c r="L495" s="762"/>
      <c r="R495" s="188" t="s">
        <v>137</v>
      </c>
      <c r="S495" s="165"/>
      <c r="U495" s="189"/>
      <c r="V495" s="190"/>
      <c r="W495" s="191"/>
      <c r="Y495" s="98"/>
      <c r="AO495" s="181"/>
      <c r="AS495" s="183" t="s">
        <v>98</v>
      </c>
      <c r="AT495" s="361">
        <f>COUNTIF(AT468:AT487,"&gt;0")</f>
        <v>0</v>
      </c>
      <c r="AU495" s="361">
        <f>COUNTIF(AU468:AU487,"&gt;0")</f>
        <v>0</v>
      </c>
      <c r="AV495" s="183"/>
      <c r="AW495" s="361">
        <f>COUNTIF(AW468:AW487,"&gt;0")</f>
        <v>0</v>
      </c>
      <c r="AX495" s="361">
        <f>COUNTIF(AX468:AX487,"&gt;0")</f>
        <v>0</v>
      </c>
      <c r="AZ495" s="361">
        <f>COUNTIF(AZ468:AZ487,"&gt;0")</f>
        <v>0</v>
      </c>
      <c r="BA495" s="361">
        <f>COUNTIF(BA468:BA487,"&gt;0")</f>
        <v>0</v>
      </c>
      <c r="BC495" s="361">
        <f>COUNTIF(BC468:BC487,"&gt;0")</f>
        <v>0</v>
      </c>
      <c r="BD495" s="361">
        <f>COUNTIF(BD468:BD487,"&gt;0")</f>
        <v>0</v>
      </c>
      <c r="BF495" s="361">
        <f>COUNTIF(BF468:BF487,"&gt;0")</f>
        <v>0</v>
      </c>
      <c r="BG495" s="361">
        <f>COUNTIF(BG468:BG487,"&gt;0")</f>
        <v>0</v>
      </c>
      <c r="BI495" s="361">
        <f>COUNTIF(BI468:BI487,"&gt;0")</f>
        <v>0</v>
      </c>
      <c r="BJ495" s="361">
        <f>COUNTIF(BJ468:BJ487,"&gt;0")</f>
        <v>0</v>
      </c>
      <c r="BL495" s="361">
        <f>COUNTIF(BL468:BL487,"&gt;0")</f>
        <v>0</v>
      </c>
      <c r="BM495" s="361">
        <f>COUNTIF(BM468:BM487,"&gt;0")</f>
        <v>0</v>
      </c>
      <c r="BO495" s="361">
        <f>COUNTIF(BO468:BO487,"&gt;0")</f>
        <v>0</v>
      </c>
      <c r="BP495" s="361">
        <f>COUNTIF(BP468:BP487,"&gt;0")</f>
        <v>0</v>
      </c>
      <c r="BR495" s="361">
        <f>COUNTIF(BR468:BR487,"&gt;0")</f>
        <v>0</v>
      </c>
      <c r="BS495" s="361">
        <f>COUNTIF(BS468:BS487,"&gt;0")</f>
        <v>0</v>
      </c>
      <c r="BU495" s="361">
        <f>COUNTIF(BU468:BU487,"&gt;0")</f>
        <v>0</v>
      </c>
      <c r="BV495" s="361">
        <f>COUNTIF(BV468:BV487,"&gt;0")</f>
        <v>0</v>
      </c>
      <c r="BW495" s="2"/>
      <c r="BX495" s="181"/>
    </row>
    <row r="496" spans="1:76" s="174" customFormat="1" ht="14">
      <c r="A496" s="172"/>
      <c r="B496" s="303"/>
      <c r="C496" s="172"/>
      <c r="D496" s="843"/>
      <c r="E496" s="844"/>
      <c r="F496" s="844"/>
      <c r="G496" s="844"/>
      <c r="H496" s="844"/>
      <c r="I496" s="844"/>
      <c r="J496" s="845"/>
      <c r="L496" s="762"/>
      <c r="R496" s="192" t="s">
        <v>36</v>
      </c>
      <c r="S496" s="165"/>
      <c r="U496" s="189"/>
      <c r="V496" s="190"/>
      <c r="W496" s="191"/>
      <c r="Y496" s="98"/>
      <c r="AO496" s="181"/>
      <c r="AS496" s="159"/>
      <c r="AT496" s="159"/>
      <c r="AU496" s="159"/>
      <c r="AV496" s="159"/>
      <c r="BX496" s="181"/>
    </row>
    <row r="497" spans="1:76" s="174" customFormat="1" ht="14">
      <c r="A497" s="172"/>
      <c r="B497" s="303"/>
      <c r="C497" s="172"/>
      <c r="D497" s="843"/>
      <c r="E497" s="844"/>
      <c r="F497" s="844"/>
      <c r="G497" s="844"/>
      <c r="H497" s="844"/>
      <c r="I497" s="844"/>
      <c r="J497" s="845"/>
      <c r="L497" s="762"/>
      <c r="S497" s="165"/>
      <c r="U497" s="193"/>
      <c r="V497" s="194"/>
      <c r="W497" s="195"/>
      <c r="Y497" s="98"/>
      <c r="AO497" s="181"/>
      <c r="AS497" s="159"/>
      <c r="AT497" s="159"/>
      <c r="AU497" s="159"/>
      <c r="AV497" s="159"/>
      <c r="BX497" s="181"/>
    </row>
    <row r="498" spans="1:76" s="2" customFormat="1" ht="18">
      <c r="B498" s="5"/>
      <c r="C498" s="174"/>
      <c r="D498" s="846"/>
      <c r="E498" s="847"/>
      <c r="F498" s="847"/>
      <c r="G498" s="847"/>
      <c r="H498" s="847"/>
      <c r="I498" s="847"/>
      <c r="J498" s="848"/>
      <c r="L498" s="349"/>
      <c r="R498" s="83"/>
      <c r="S498" s="83"/>
      <c r="T498" s="174"/>
      <c r="U498" s="174"/>
      <c r="V498" s="174"/>
      <c r="W498" s="174"/>
      <c r="Y498" s="99"/>
      <c r="AO498" s="142"/>
      <c r="AP498" s="214"/>
      <c r="AQ498" s="214"/>
      <c r="AR498" s="215"/>
      <c r="AS498" s="216"/>
      <c r="AT498" s="216"/>
      <c r="AU498" s="216"/>
      <c r="AV498" s="216"/>
      <c r="AW498" s="215"/>
      <c r="AX498" s="215"/>
      <c r="AY498" s="215"/>
      <c r="AZ498" s="215"/>
      <c r="BA498" s="215"/>
      <c r="BB498" s="215"/>
      <c r="BC498" s="215"/>
      <c r="BD498" s="215"/>
      <c r="BE498" s="215"/>
      <c r="BF498" s="215"/>
      <c r="BG498" s="215"/>
      <c r="BH498" s="215"/>
      <c r="BI498" s="215"/>
      <c r="BJ498" s="215"/>
      <c r="BK498" s="215"/>
      <c r="BL498" s="215"/>
      <c r="BM498" s="215"/>
      <c r="BN498" s="215"/>
      <c r="BO498" s="215"/>
      <c r="BP498" s="215"/>
      <c r="BQ498" s="215"/>
      <c r="BR498" s="215"/>
      <c r="BS498" s="215"/>
      <c r="BT498" s="215"/>
      <c r="BU498" s="215"/>
      <c r="BV498" s="215"/>
      <c r="BW498" s="215"/>
      <c r="BX498" s="142"/>
    </row>
    <row r="499" spans="1:76" s="2" customFormat="1" ht="14">
      <c r="B499" s="5"/>
      <c r="L499" s="349"/>
      <c r="R499" s="83"/>
      <c r="S499" s="83"/>
      <c r="T499" s="83"/>
      <c r="U499" s="83"/>
      <c r="Y499" s="99"/>
      <c r="AO499" s="57"/>
      <c r="AS499" s="209"/>
      <c r="AT499" s="209"/>
      <c r="AU499" s="209"/>
      <c r="AV499" s="209"/>
      <c r="BX499" s="57"/>
    </row>
    <row r="500" spans="1:76" s="2" customFormat="1" ht="14">
      <c r="B500" s="5"/>
      <c r="L500" s="349"/>
      <c r="R500" s="83"/>
      <c r="S500" s="83"/>
      <c r="T500" s="83"/>
      <c r="U500" s="83"/>
      <c r="Y500" s="99"/>
      <c r="AO500" s="57"/>
      <c r="AS500" s="209"/>
      <c r="AT500" s="209"/>
      <c r="AU500" s="209"/>
      <c r="AV500" s="209"/>
      <c r="BX500" s="57"/>
    </row>
    <row r="501" spans="1:76" s="57" customFormat="1" ht="18">
      <c r="A501" s="138">
        <f>A465+1</f>
        <v>10</v>
      </c>
      <c r="B501" s="298"/>
      <c r="C501" s="139" t="s">
        <v>275</v>
      </c>
      <c r="D501" s="196"/>
      <c r="E501" s="196" t="s">
        <v>104</v>
      </c>
      <c r="F501" s="196"/>
      <c r="G501" s="196"/>
      <c r="H501" s="22"/>
      <c r="I501" s="22"/>
      <c r="J501" s="196"/>
      <c r="K501" s="196"/>
      <c r="L501" s="773"/>
      <c r="M501" s="181"/>
      <c r="N501" s="181"/>
      <c r="R501" s="839" t="s">
        <v>154</v>
      </c>
      <c r="S501" s="839"/>
      <c r="T501" s="839"/>
      <c r="U501" s="839"/>
      <c r="Y501" s="99"/>
      <c r="AP501" s="141">
        <f>A501</f>
        <v>10</v>
      </c>
      <c r="AQ501" s="141" t="str">
        <f>C501</f>
        <v>CONVENTIONAL Fixed Operating Cost (FOM)</v>
      </c>
      <c r="AR501" s="142"/>
      <c r="AS501" s="143"/>
      <c r="AT501" s="143"/>
      <c r="AU501" s="143"/>
      <c r="AV501" s="143"/>
      <c r="AW501" s="142"/>
      <c r="AX501" s="142"/>
      <c r="AY501" s="142"/>
      <c r="AZ501" s="142"/>
      <c r="BA501" s="142"/>
      <c r="BB501" s="142"/>
      <c r="BC501" s="142"/>
      <c r="BD501" s="142"/>
      <c r="BE501" s="142"/>
      <c r="BF501" s="142"/>
      <c r="BG501" s="142"/>
      <c r="BH501" s="142"/>
      <c r="BI501" s="142"/>
      <c r="BJ501" s="142"/>
      <c r="BK501" s="142"/>
      <c r="BL501" s="142"/>
      <c r="BM501" s="142"/>
      <c r="BN501" s="142"/>
      <c r="BO501" s="142"/>
      <c r="BP501" s="142"/>
      <c r="BQ501" s="142"/>
      <c r="BR501" s="142"/>
      <c r="BS501" s="142"/>
      <c r="BT501" s="142"/>
      <c r="BU501" s="142"/>
      <c r="BV501" s="142"/>
      <c r="BW501" s="142"/>
    </row>
    <row r="502" spans="1:76" s="2" customFormat="1" ht="14">
      <c r="A502" s="199"/>
      <c r="B502" s="299"/>
      <c r="C502" s="199"/>
      <c r="D502" s="130"/>
      <c r="E502" s="130"/>
      <c r="F502" s="130"/>
      <c r="G502" s="130"/>
      <c r="J502" s="130"/>
      <c r="K502" s="130"/>
      <c r="L502" s="762"/>
      <c r="M502" s="174"/>
      <c r="N502" s="174"/>
      <c r="S502" s="83"/>
      <c r="T502" s="83"/>
      <c r="Y502" s="99"/>
      <c r="AO502" s="57"/>
      <c r="AP502" s="39"/>
      <c r="AQ502" s="39"/>
      <c r="AR502" s="39"/>
      <c r="AS502" s="39"/>
      <c r="AT502" s="158" t="s">
        <v>230</v>
      </c>
      <c r="AU502" s="158"/>
      <c r="AV502" s="39"/>
      <c r="AW502" s="158" t="s">
        <v>1</v>
      </c>
      <c r="AX502" s="158"/>
      <c r="AY502" s="39"/>
      <c r="AZ502" s="158" t="s">
        <v>2</v>
      </c>
      <c r="BA502" s="158"/>
      <c r="BB502" s="39"/>
      <c r="BC502" s="158" t="s">
        <v>283</v>
      </c>
      <c r="BD502" s="158"/>
      <c r="BE502" s="39"/>
      <c r="BF502" s="158" t="s">
        <v>284</v>
      </c>
      <c r="BG502" s="158"/>
      <c r="BH502" s="39"/>
      <c r="BI502" s="158" t="s">
        <v>3</v>
      </c>
      <c r="BJ502" s="158"/>
      <c r="BK502" s="39"/>
      <c r="BL502" s="158" t="s">
        <v>4</v>
      </c>
      <c r="BM502" s="158"/>
      <c r="BN502" s="39"/>
      <c r="BO502" s="158" t="s">
        <v>5</v>
      </c>
      <c r="BP502" s="158"/>
      <c r="BQ502" s="39"/>
      <c r="BR502" s="158" t="s">
        <v>6</v>
      </c>
      <c r="BS502" s="158"/>
      <c r="BT502" s="39"/>
      <c r="BU502" s="158" t="s">
        <v>34</v>
      </c>
      <c r="BV502" s="158"/>
      <c r="BW502" s="39"/>
      <c r="BX502" s="57"/>
    </row>
    <row r="503" spans="1:76" s="2" customFormat="1" ht="31" thickBot="1">
      <c r="A503" s="173" t="s">
        <v>39</v>
      </c>
      <c r="B503" s="300" t="s">
        <v>9</v>
      </c>
      <c r="C503" s="145" t="s">
        <v>139</v>
      </c>
      <c r="D503" s="146" t="s">
        <v>40</v>
      </c>
      <c r="E503" s="146" t="s">
        <v>234</v>
      </c>
      <c r="F503" s="147" t="s">
        <v>113</v>
      </c>
      <c r="G503" s="211" t="s">
        <v>424</v>
      </c>
      <c r="H503" s="4" t="s">
        <v>59</v>
      </c>
      <c r="I503" s="695" t="s">
        <v>425</v>
      </c>
      <c r="J503" s="148" t="s">
        <v>133</v>
      </c>
      <c r="K503" s="149" t="s">
        <v>140</v>
      </c>
      <c r="L503" s="767" t="s">
        <v>100</v>
      </c>
      <c r="M503" s="151" t="s">
        <v>141</v>
      </c>
      <c r="N503" s="152" t="s">
        <v>135</v>
      </c>
      <c r="O503" s="152" t="s">
        <v>57</v>
      </c>
      <c r="P503" s="153"/>
      <c r="Q503" s="363" t="s">
        <v>272</v>
      </c>
      <c r="R503" s="364" t="s">
        <v>56</v>
      </c>
      <c r="S503" s="258" t="s">
        <v>41</v>
      </c>
      <c r="T503" s="364" t="s">
        <v>136</v>
      </c>
      <c r="U503" s="156" t="s">
        <v>42</v>
      </c>
      <c r="V503" s="153"/>
      <c r="W503" s="153"/>
      <c r="Y503" s="99"/>
      <c r="AO503" s="57"/>
      <c r="AP503" s="153"/>
      <c r="AQ503" s="153"/>
      <c r="AR503" s="156" t="s">
        <v>131</v>
      </c>
      <c r="AS503" s="153"/>
      <c r="AT503" s="154" t="s">
        <v>56</v>
      </c>
      <c r="AU503" s="155" t="s">
        <v>41</v>
      </c>
      <c r="AV503" s="153"/>
      <c r="AW503" s="154" t="s">
        <v>56</v>
      </c>
      <c r="AX503" s="155" t="s">
        <v>41</v>
      </c>
      <c r="AY503" s="153"/>
      <c r="AZ503" s="154" t="s">
        <v>56</v>
      </c>
      <c r="BA503" s="155" t="s">
        <v>41</v>
      </c>
      <c r="BB503" s="153"/>
      <c r="BC503" s="154" t="s">
        <v>56</v>
      </c>
      <c r="BD503" s="155" t="s">
        <v>41</v>
      </c>
      <c r="BE503" s="153"/>
      <c r="BF503" s="154" t="s">
        <v>56</v>
      </c>
      <c r="BG503" s="155" t="s">
        <v>41</v>
      </c>
      <c r="BH503" s="153"/>
      <c r="BI503" s="154" t="s">
        <v>56</v>
      </c>
      <c r="BJ503" s="155" t="s">
        <v>41</v>
      </c>
      <c r="BK503" s="153"/>
      <c r="BL503" s="154" t="s">
        <v>56</v>
      </c>
      <c r="BM503" s="155" t="s">
        <v>41</v>
      </c>
      <c r="BN503" s="153"/>
      <c r="BO503" s="154" t="s">
        <v>56</v>
      </c>
      <c r="BP503" s="155" t="s">
        <v>41</v>
      </c>
      <c r="BQ503" s="153"/>
      <c r="BR503" s="154" t="s">
        <v>56</v>
      </c>
      <c r="BS503" s="155" t="s">
        <v>41</v>
      </c>
      <c r="BT503" s="153"/>
      <c r="BU503" s="154" t="s">
        <v>56</v>
      </c>
      <c r="BV503" s="155" t="s">
        <v>41</v>
      </c>
      <c r="BW503" s="153"/>
      <c r="BX503" s="57"/>
    </row>
    <row r="504" spans="1:76" s="2" customFormat="1" ht="14">
      <c r="A504" s="159">
        <v>1</v>
      </c>
      <c r="B504" s="301" t="str">
        <f t="shared" ref="B504:B523" si="288">CONCATENATE(E504,": ",C504)</f>
        <v>World: IPCC WG3 AR5, Coal - PC, min  (Table A.III.2)</v>
      </c>
      <c r="C504" s="715" t="s">
        <v>194</v>
      </c>
      <c r="D504" s="715" t="s">
        <v>102</v>
      </c>
      <c r="E504" s="715" t="s">
        <v>7</v>
      </c>
      <c r="F504" s="715"/>
      <c r="G504" s="161" t="s">
        <v>419</v>
      </c>
      <c r="H504" s="715">
        <v>2014</v>
      </c>
      <c r="I504" s="664"/>
      <c r="J504" s="714"/>
      <c r="K504" s="714" t="s">
        <v>164</v>
      </c>
      <c r="L504" s="766">
        <f>J504*$AB$10</f>
        <v>0</v>
      </c>
      <c r="M504" s="662" t="s">
        <v>198</v>
      </c>
      <c r="N504" s="666">
        <v>0.38699149767350521</v>
      </c>
      <c r="O504" s="714" t="s">
        <v>168</v>
      </c>
      <c r="P504" s="165"/>
      <c r="Q504" s="365"/>
      <c r="R504" s="259">
        <f>IF(Q504="Y","",IF(AND(L504="",J504=""),"",IF(L504="",J504,L504)))</f>
        <v>0</v>
      </c>
      <c r="S504" s="260">
        <f>IF(R504="","",IF(R532="Y",T504,IF(R504&gt;=R524-$AA$36*R528,IF(R504&lt;=R524+$AA$36*R528,R504,""),"")))</f>
        <v>0</v>
      </c>
      <c r="T504" s="259">
        <f>IF(Q504="Y","",IF(AND(L504="",J504=""),"",IF(L504="",J504*N504,L504*N504)))</f>
        <v>0</v>
      </c>
      <c r="U504" s="166" t="str">
        <f t="shared" ref="U504:U523" si="289">IF(AND(M504="",K504=""),"",IF(M504="",K504,M504))</f>
        <v>US$2014/kW</v>
      </c>
      <c r="V504" s="39"/>
      <c r="W504" s="39"/>
      <c r="Y504" s="99"/>
      <c r="AO504" s="57"/>
      <c r="AP504" s="39"/>
      <c r="AQ504" s="39"/>
      <c r="AR504" s="359" t="str">
        <f>$U504</f>
        <v>US$2014/kW</v>
      </c>
      <c r="AS504" s="39"/>
      <c r="AT504" s="360">
        <f>IF($E504=$AT$48,R504,"")</f>
        <v>0</v>
      </c>
      <c r="AU504" s="360">
        <f>IF($E504=$AT$48,S504,"")</f>
        <v>0</v>
      </c>
      <c r="AV504" s="39"/>
      <c r="AW504" s="360" t="str">
        <f t="shared" ref="AW504:AW523" si="290">IF($E504=$AW$112,R504,"")</f>
        <v/>
      </c>
      <c r="AX504" s="360" t="str">
        <f t="shared" ref="AX504:AX523" si="291">IF($E504=$AW$112,S504,"")</f>
        <v/>
      </c>
      <c r="AY504" s="39"/>
      <c r="AZ504" s="360" t="str">
        <f t="shared" ref="AZ504:AZ523" si="292">IF($E504=$AZ$112,R504,"")</f>
        <v/>
      </c>
      <c r="BA504" s="360" t="str">
        <f t="shared" ref="BA504:BA523" si="293">IF($E504=$AZ$112,S504,"")</f>
        <v/>
      </c>
      <c r="BB504" s="39"/>
      <c r="BC504" s="360" t="str">
        <f t="shared" ref="BC504:BC523" si="294">IF($E504=$BC$112,R504,"")</f>
        <v/>
      </c>
      <c r="BD504" s="360" t="str">
        <f t="shared" ref="BD504:BD523" si="295">IF($E504=$BC$112,S504,"")</f>
        <v/>
      </c>
      <c r="BE504" s="39"/>
      <c r="BF504" s="360" t="str">
        <f t="shared" ref="BF504:BF523" si="296">IF($E504=$BF$112,R504,"")</f>
        <v/>
      </c>
      <c r="BG504" s="360" t="str">
        <f t="shared" ref="BG504:BG523" si="297">IF($E504=$BF$112,S504,"")</f>
        <v/>
      </c>
      <c r="BH504" s="39"/>
      <c r="BI504" s="360" t="str">
        <f t="shared" ref="BI504:BI523" si="298">IF($E504=$BI$112,R504,"")</f>
        <v/>
      </c>
      <c r="BJ504" s="360" t="str">
        <f t="shared" ref="BJ504:BJ523" si="299">IF($E504=$BI$112,S504,"")</f>
        <v/>
      </c>
      <c r="BK504" s="39"/>
      <c r="BL504" s="360" t="str">
        <f t="shared" ref="BL504:BL523" si="300">IF($E504=$BL$112,R504,"")</f>
        <v/>
      </c>
      <c r="BM504" s="360" t="str">
        <f t="shared" ref="BM504:BM523" si="301">IF($E504=$BL$112,S504,"")</f>
        <v/>
      </c>
      <c r="BN504" s="39"/>
      <c r="BO504" s="360" t="str">
        <f t="shared" ref="BO504:BO523" si="302">IF($E504=$BO$112,R504,"")</f>
        <v/>
      </c>
      <c r="BP504" s="360" t="str">
        <f t="shared" ref="BP504:BP523" si="303">IF($E504=$BO$112,S504,"")</f>
        <v/>
      </c>
      <c r="BQ504" s="39"/>
      <c r="BR504" s="360" t="str">
        <f t="shared" ref="BR504:BR523" si="304">IF($E504=$BR$112,R504,"")</f>
        <v/>
      </c>
      <c r="BS504" s="360" t="str">
        <f t="shared" ref="BS504:BS523" si="305">IF($E504=$BR$112,S504,"")</f>
        <v/>
      </c>
      <c r="BT504" s="39"/>
      <c r="BU504" s="360" t="str">
        <f t="shared" ref="BU504:BU523" si="306">IF($E504=$BU$112,R504,"")</f>
        <v/>
      </c>
      <c r="BV504" s="360" t="str">
        <f t="shared" ref="BV504:BV523" si="307">IF($E504=$BU$112,S504,"")</f>
        <v/>
      </c>
      <c r="BW504" s="39"/>
      <c r="BX504" s="57"/>
    </row>
    <row r="505" spans="1:76" s="2" customFormat="1" ht="14">
      <c r="A505" s="159">
        <v>2</v>
      </c>
      <c r="B505" s="301" t="str">
        <f t="shared" si="288"/>
        <v>World: IPCC WG3 AR5, Coal - PC, max  (Table A.III.2)</v>
      </c>
      <c r="C505" s="715" t="s">
        <v>195</v>
      </c>
      <c r="D505" s="715" t="s">
        <v>102</v>
      </c>
      <c r="E505" s="715" t="s">
        <v>7</v>
      </c>
      <c r="F505" s="715"/>
      <c r="G505" s="161" t="s">
        <v>419</v>
      </c>
      <c r="H505" s="715">
        <v>2014</v>
      </c>
      <c r="I505" s="664"/>
      <c r="J505" s="714"/>
      <c r="K505" s="714" t="s">
        <v>164</v>
      </c>
      <c r="L505" s="766">
        <f>J505*$AB$10</f>
        <v>0</v>
      </c>
      <c r="M505" s="662" t="s">
        <v>198</v>
      </c>
      <c r="N505" s="666">
        <v>0.38699149767350521</v>
      </c>
      <c r="O505" s="714" t="s">
        <v>168</v>
      </c>
      <c r="P505" s="165"/>
      <c r="Q505" s="365"/>
      <c r="R505" s="259">
        <f t="shared" ref="R505:R523" si="308">IF(Q505="Y","",IF(AND(L505="",J505=""),"",IF(L505="",J505,L505)))</f>
        <v>0</v>
      </c>
      <c r="S505" s="260">
        <f>IF(R505="","",IF(R532="Y",T505,IF(R505&gt;=R524-$AA$36*R528,IF(R505&lt;=R524+$AA$36*R528,R505,""),"")))</f>
        <v>0</v>
      </c>
      <c r="T505" s="259">
        <f t="shared" ref="T505:T523" si="309">IF(Q505="Y","",IF(AND(L505="",J505=""),"",IF(L505="",J505*N505,L505*N505)))</f>
        <v>0</v>
      </c>
      <c r="U505" s="166" t="str">
        <f t="shared" si="289"/>
        <v>US$2014/kW</v>
      </c>
      <c r="V505" s="39"/>
      <c r="W505" s="39"/>
      <c r="Y505" s="99"/>
      <c r="AO505" s="57"/>
      <c r="AP505" s="39"/>
      <c r="AQ505" s="39"/>
      <c r="AR505" s="171"/>
      <c r="AS505" s="39"/>
      <c r="AT505" s="360">
        <f t="shared" ref="AT505:AT523" si="310">IF($E505=$AT$48,R505,"")</f>
        <v>0</v>
      </c>
      <c r="AU505" s="360">
        <f t="shared" ref="AU505:AU523" si="311">IF($E505=$AT$48,S505,"")</f>
        <v>0</v>
      </c>
      <c r="AV505" s="39"/>
      <c r="AW505" s="360" t="str">
        <f t="shared" si="290"/>
        <v/>
      </c>
      <c r="AX505" s="360" t="str">
        <f t="shared" si="291"/>
        <v/>
      </c>
      <c r="AY505" s="39"/>
      <c r="AZ505" s="360" t="str">
        <f t="shared" si="292"/>
        <v/>
      </c>
      <c r="BA505" s="360" t="str">
        <f t="shared" si="293"/>
        <v/>
      </c>
      <c r="BB505" s="39"/>
      <c r="BC505" s="360" t="str">
        <f t="shared" si="294"/>
        <v/>
      </c>
      <c r="BD505" s="360" t="str">
        <f t="shared" si="295"/>
        <v/>
      </c>
      <c r="BE505" s="39"/>
      <c r="BF505" s="360" t="str">
        <f t="shared" si="296"/>
        <v/>
      </c>
      <c r="BG505" s="360" t="str">
        <f t="shared" si="297"/>
        <v/>
      </c>
      <c r="BH505" s="39"/>
      <c r="BI505" s="360" t="str">
        <f t="shared" si="298"/>
        <v/>
      </c>
      <c r="BJ505" s="360" t="str">
        <f t="shared" si="299"/>
        <v/>
      </c>
      <c r="BK505" s="39"/>
      <c r="BL505" s="360" t="str">
        <f t="shared" si="300"/>
        <v/>
      </c>
      <c r="BM505" s="360" t="str">
        <f t="shared" si="301"/>
        <v/>
      </c>
      <c r="BN505" s="39"/>
      <c r="BO505" s="360" t="str">
        <f t="shared" si="302"/>
        <v/>
      </c>
      <c r="BP505" s="360" t="str">
        <f t="shared" si="303"/>
        <v/>
      </c>
      <c r="BQ505" s="39"/>
      <c r="BR505" s="360" t="str">
        <f t="shared" si="304"/>
        <v/>
      </c>
      <c r="BS505" s="360" t="str">
        <f t="shared" si="305"/>
        <v/>
      </c>
      <c r="BT505" s="39"/>
      <c r="BU505" s="360" t="str">
        <f t="shared" si="306"/>
        <v/>
      </c>
      <c r="BV505" s="360" t="str">
        <f t="shared" si="307"/>
        <v/>
      </c>
      <c r="BW505" s="39"/>
      <c r="BX505" s="57"/>
    </row>
    <row r="506" spans="1:76" s="2" customFormat="1" ht="14">
      <c r="A506" s="159">
        <v>3</v>
      </c>
      <c r="B506" s="301" t="str">
        <f>CONCATENATE(E506,": ",C506)</f>
        <v>World: IPCC WG3 AR5, Natural Gas - CCGT, min  (Table A.III.2)</v>
      </c>
      <c r="C506" s="715" t="s">
        <v>196</v>
      </c>
      <c r="D506" s="715" t="s">
        <v>102</v>
      </c>
      <c r="E506" s="715" t="s">
        <v>7</v>
      </c>
      <c r="F506" s="715"/>
      <c r="G506" s="161" t="s">
        <v>419</v>
      </c>
      <c r="H506" s="715">
        <v>2014</v>
      </c>
      <c r="I506" s="664"/>
      <c r="J506" s="714"/>
      <c r="K506" s="714" t="s">
        <v>164</v>
      </c>
      <c r="L506" s="766">
        <f>J506*$AB$10</f>
        <v>0</v>
      </c>
      <c r="M506" s="662" t="s">
        <v>198</v>
      </c>
      <c r="N506" s="666">
        <v>0.21877481755940881</v>
      </c>
      <c r="O506" s="714" t="s">
        <v>168</v>
      </c>
      <c r="P506" s="165"/>
      <c r="Q506" s="365"/>
      <c r="R506" s="259">
        <f t="shared" si="308"/>
        <v>0</v>
      </c>
      <c r="S506" s="260">
        <f>IF(R506="","",IF(R532="Y",T506,IF(R506&gt;=R524-$AA$36*R528,IF(R506&lt;=R524+$AA$36*R528,R506,""),"")))</f>
        <v>0</v>
      </c>
      <c r="T506" s="259">
        <f t="shared" si="309"/>
        <v>0</v>
      </c>
      <c r="U506" s="166" t="str">
        <f t="shared" si="289"/>
        <v>US$2014/kW</v>
      </c>
      <c r="V506" s="39"/>
      <c r="W506" s="39"/>
      <c r="Y506" s="99"/>
      <c r="AO506" s="57"/>
      <c r="AP506" s="39"/>
      <c r="AQ506" s="39"/>
      <c r="AR506" s="171"/>
      <c r="AS506" s="39"/>
      <c r="AT506" s="360">
        <f t="shared" si="310"/>
        <v>0</v>
      </c>
      <c r="AU506" s="360">
        <f t="shared" si="311"/>
        <v>0</v>
      </c>
      <c r="AV506" s="39"/>
      <c r="AW506" s="360" t="str">
        <f t="shared" si="290"/>
        <v/>
      </c>
      <c r="AX506" s="360" t="str">
        <f t="shared" si="291"/>
        <v/>
      </c>
      <c r="AY506" s="39"/>
      <c r="AZ506" s="360" t="str">
        <f t="shared" si="292"/>
        <v/>
      </c>
      <c r="BA506" s="360" t="str">
        <f t="shared" si="293"/>
        <v/>
      </c>
      <c r="BB506" s="39"/>
      <c r="BC506" s="360" t="str">
        <f t="shared" si="294"/>
        <v/>
      </c>
      <c r="BD506" s="360" t="str">
        <f t="shared" si="295"/>
        <v/>
      </c>
      <c r="BE506" s="39"/>
      <c r="BF506" s="360" t="str">
        <f t="shared" si="296"/>
        <v/>
      </c>
      <c r="BG506" s="360" t="str">
        <f t="shared" si="297"/>
        <v/>
      </c>
      <c r="BH506" s="39"/>
      <c r="BI506" s="360" t="str">
        <f t="shared" si="298"/>
        <v/>
      </c>
      <c r="BJ506" s="360" t="str">
        <f t="shared" si="299"/>
        <v/>
      </c>
      <c r="BK506" s="39"/>
      <c r="BL506" s="360" t="str">
        <f t="shared" si="300"/>
        <v/>
      </c>
      <c r="BM506" s="360" t="str">
        <f t="shared" si="301"/>
        <v/>
      </c>
      <c r="BN506" s="39"/>
      <c r="BO506" s="360" t="str">
        <f t="shared" si="302"/>
        <v/>
      </c>
      <c r="BP506" s="360" t="str">
        <f t="shared" si="303"/>
        <v/>
      </c>
      <c r="BQ506" s="39"/>
      <c r="BR506" s="360" t="str">
        <f t="shared" si="304"/>
        <v/>
      </c>
      <c r="BS506" s="360" t="str">
        <f t="shared" si="305"/>
        <v/>
      </c>
      <c r="BT506" s="39"/>
      <c r="BU506" s="360" t="str">
        <f t="shared" si="306"/>
        <v/>
      </c>
      <c r="BV506" s="360" t="str">
        <f t="shared" si="307"/>
        <v/>
      </c>
      <c r="BW506" s="39"/>
      <c r="BX506" s="57"/>
    </row>
    <row r="507" spans="1:76" s="2" customFormat="1" ht="14">
      <c r="A507" s="159">
        <v>4</v>
      </c>
      <c r="B507" s="301" t="str">
        <f t="shared" si="288"/>
        <v>World: IPCC WG3 AR5,  Natural Gas - CCGT, max  (Table A.III.2)</v>
      </c>
      <c r="C507" s="715" t="s">
        <v>197</v>
      </c>
      <c r="D507" s="715" t="s">
        <v>102</v>
      </c>
      <c r="E507" s="715" t="s">
        <v>7</v>
      </c>
      <c r="F507" s="715"/>
      <c r="G507" s="161" t="s">
        <v>419</v>
      </c>
      <c r="H507" s="715">
        <v>2014</v>
      </c>
      <c r="I507" s="664"/>
      <c r="J507" s="714"/>
      <c r="K507" s="714" t="s">
        <v>164</v>
      </c>
      <c r="L507" s="766">
        <f>J507*$AB$10</f>
        <v>0</v>
      </c>
      <c r="M507" s="662" t="s">
        <v>198</v>
      </c>
      <c r="N507" s="666">
        <v>0.21877481755940881</v>
      </c>
      <c r="O507" s="714" t="s">
        <v>168</v>
      </c>
      <c r="P507" s="165"/>
      <c r="Q507" s="365"/>
      <c r="R507" s="259">
        <f t="shared" si="308"/>
        <v>0</v>
      </c>
      <c r="S507" s="260">
        <f>IF(R507="","",IF(R532="Y",T507,IF(R507&gt;=R524-$AA$36*R528,IF(R507&lt;=R524+$AA$36*R528,R507,""),"")))</f>
        <v>0</v>
      </c>
      <c r="T507" s="259">
        <f t="shared" si="309"/>
        <v>0</v>
      </c>
      <c r="U507" s="166" t="str">
        <f t="shared" si="289"/>
        <v>US$2014/kW</v>
      </c>
      <c r="V507" s="39"/>
      <c r="W507" s="39"/>
      <c r="Y507" s="99"/>
      <c r="AO507" s="57"/>
      <c r="AP507" s="39"/>
      <c r="AQ507" s="39"/>
      <c r="AR507" s="171"/>
      <c r="AS507" s="39"/>
      <c r="AT507" s="360">
        <f t="shared" si="310"/>
        <v>0</v>
      </c>
      <c r="AU507" s="360">
        <f t="shared" si="311"/>
        <v>0</v>
      </c>
      <c r="AV507" s="39"/>
      <c r="AW507" s="360" t="str">
        <f t="shared" si="290"/>
        <v/>
      </c>
      <c r="AX507" s="360" t="str">
        <f t="shared" si="291"/>
        <v/>
      </c>
      <c r="AY507" s="39"/>
      <c r="AZ507" s="360" t="str">
        <f t="shared" si="292"/>
        <v/>
      </c>
      <c r="BA507" s="360" t="str">
        <f t="shared" si="293"/>
        <v/>
      </c>
      <c r="BB507" s="39"/>
      <c r="BC507" s="360" t="str">
        <f t="shared" si="294"/>
        <v/>
      </c>
      <c r="BD507" s="360" t="str">
        <f t="shared" si="295"/>
        <v/>
      </c>
      <c r="BE507" s="39"/>
      <c r="BF507" s="360" t="str">
        <f t="shared" si="296"/>
        <v/>
      </c>
      <c r="BG507" s="360" t="str">
        <f t="shared" si="297"/>
        <v/>
      </c>
      <c r="BH507" s="39"/>
      <c r="BI507" s="360" t="str">
        <f t="shared" si="298"/>
        <v/>
      </c>
      <c r="BJ507" s="360" t="str">
        <f t="shared" si="299"/>
        <v/>
      </c>
      <c r="BK507" s="39"/>
      <c r="BL507" s="360" t="str">
        <f t="shared" si="300"/>
        <v/>
      </c>
      <c r="BM507" s="360" t="str">
        <f t="shared" si="301"/>
        <v/>
      </c>
      <c r="BN507" s="39"/>
      <c r="BO507" s="360" t="str">
        <f t="shared" si="302"/>
        <v/>
      </c>
      <c r="BP507" s="360" t="str">
        <f t="shared" si="303"/>
        <v/>
      </c>
      <c r="BQ507" s="39"/>
      <c r="BR507" s="360" t="str">
        <f t="shared" si="304"/>
        <v/>
      </c>
      <c r="BS507" s="360" t="str">
        <f t="shared" si="305"/>
        <v/>
      </c>
      <c r="BT507" s="39"/>
      <c r="BU507" s="360" t="str">
        <f t="shared" si="306"/>
        <v/>
      </c>
      <c r="BV507" s="360" t="str">
        <f t="shared" si="307"/>
        <v/>
      </c>
      <c r="BW507" s="39"/>
      <c r="BX507" s="57"/>
    </row>
    <row r="508" spans="1:76" s="2" customFormat="1" ht="14">
      <c r="A508" s="159">
        <v>5</v>
      </c>
      <c r="B508" s="301" t="str">
        <f t="shared" si="288"/>
        <v>USA: Lazard's LCOE Analysis–Version 10.0, coal, low estimate</v>
      </c>
      <c r="C508" s="715" t="s">
        <v>261</v>
      </c>
      <c r="D508" s="715" t="s">
        <v>241</v>
      </c>
      <c r="E508" s="715" t="s">
        <v>34</v>
      </c>
      <c r="F508" s="715"/>
      <c r="G508" s="161" t="s">
        <v>421</v>
      </c>
      <c r="H508" s="715">
        <v>2016</v>
      </c>
      <c r="I508" s="664"/>
      <c r="J508" s="714"/>
      <c r="K508" s="714" t="s">
        <v>242</v>
      </c>
      <c r="L508" s="766">
        <f t="shared" ref="L508:L513" si="312">J508*AB$4</f>
        <v>0</v>
      </c>
      <c r="M508" s="662" t="s">
        <v>198</v>
      </c>
      <c r="N508" s="666">
        <v>0.38699149767350521</v>
      </c>
      <c r="O508" s="714" t="s">
        <v>168</v>
      </c>
      <c r="P508" s="165"/>
      <c r="Q508" s="365"/>
      <c r="R508" s="259">
        <f t="shared" si="308"/>
        <v>0</v>
      </c>
      <c r="S508" s="260">
        <f>IF(R508="","",IF(R532="Y",T508,IF(R508&gt;=R524-$AA$36*R528,IF(R508&lt;=R524+$AA$36*R528,R508,""),"")))</f>
        <v>0</v>
      </c>
      <c r="T508" s="259">
        <f t="shared" si="309"/>
        <v>0</v>
      </c>
      <c r="U508" s="166" t="str">
        <f t="shared" si="289"/>
        <v>US$2014/kW</v>
      </c>
      <c r="V508" s="39"/>
      <c r="W508" s="39"/>
      <c r="Y508" s="99"/>
      <c r="AO508" s="57"/>
      <c r="AP508" s="39"/>
      <c r="AQ508" s="39"/>
      <c r="AR508" s="171"/>
      <c r="AS508" s="39"/>
      <c r="AT508" s="360" t="str">
        <f t="shared" si="310"/>
        <v/>
      </c>
      <c r="AU508" s="360" t="str">
        <f t="shared" si="311"/>
        <v/>
      </c>
      <c r="AV508" s="39"/>
      <c r="AW508" s="360" t="str">
        <f t="shared" si="290"/>
        <v/>
      </c>
      <c r="AX508" s="360" t="str">
        <f t="shared" si="291"/>
        <v/>
      </c>
      <c r="AY508" s="39"/>
      <c r="AZ508" s="360" t="str">
        <f t="shared" si="292"/>
        <v/>
      </c>
      <c r="BA508" s="360" t="str">
        <f t="shared" si="293"/>
        <v/>
      </c>
      <c r="BB508" s="39"/>
      <c r="BC508" s="360" t="str">
        <f t="shared" si="294"/>
        <v/>
      </c>
      <c r="BD508" s="360" t="str">
        <f t="shared" si="295"/>
        <v/>
      </c>
      <c r="BE508" s="39"/>
      <c r="BF508" s="360" t="str">
        <f t="shared" si="296"/>
        <v/>
      </c>
      <c r="BG508" s="360" t="str">
        <f t="shared" si="297"/>
        <v/>
      </c>
      <c r="BH508" s="39"/>
      <c r="BI508" s="360" t="str">
        <f t="shared" si="298"/>
        <v/>
      </c>
      <c r="BJ508" s="360" t="str">
        <f t="shared" si="299"/>
        <v/>
      </c>
      <c r="BK508" s="39"/>
      <c r="BL508" s="360" t="str">
        <f t="shared" si="300"/>
        <v/>
      </c>
      <c r="BM508" s="360" t="str">
        <f t="shared" si="301"/>
        <v/>
      </c>
      <c r="BN508" s="39"/>
      <c r="BO508" s="360" t="str">
        <f t="shared" si="302"/>
        <v/>
      </c>
      <c r="BP508" s="360" t="str">
        <f t="shared" si="303"/>
        <v/>
      </c>
      <c r="BQ508" s="39"/>
      <c r="BR508" s="360" t="str">
        <f t="shared" si="304"/>
        <v/>
      </c>
      <c r="BS508" s="360" t="str">
        <f t="shared" si="305"/>
        <v/>
      </c>
      <c r="BT508" s="39"/>
      <c r="BU508" s="360">
        <f t="shared" si="306"/>
        <v>0</v>
      </c>
      <c r="BV508" s="360">
        <f t="shared" si="307"/>
        <v>0</v>
      </c>
      <c r="BW508" s="39"/>
      <c r="BX508" s="57"/>
    </row>
    <row r="509" spans="1:76" s="2" customFormat="1" ht="14">
      <c r="A509" s="159">
        <v>6</v>
      </c>
      <c r="B509" s="301" t="str">
        <f t="shared" si="288"/>
        <v>USA: Lazard's LCOE Analysis–Version 10.0, gas CC, high estimate</v>
      </c>
      <c r="C509" s="715" t="s">
        <v>262</v>
      </c>
      <c r="D509" s="715" t="s">
        <v>241</v>
      </c>
      <c r="E509" s="715" t="s">
        <v>34</v>
      </c>
      <c r="F509" s="715"/>
      <c r="G509" s="161" t="s">
        <v>421</v>
      </c>
      <c r="H509" s="715">
        <v>2016</v>
      </c>
      <c r="I509" s="664"/>
      <c r="J509" s="714"/>
      <c r="K509" s="714" t="s">
        <v>242</v>
      </c>
      <c r="L509" s="766">
        <f t="shared" si="312"/>
        <v>0</v>
      </c>
      <c r="M509" s="662" t="s">
        <v>198</v>
      </c>
      <c r="N509" s="666">
        <v>0.21877481755940881</v>
      </c>
      <c r="O509" s="714" t="s">
        <v>168</v>
      </c>
      <c r="P509" s="165"/>
      <c r="Q509" s="365"/>
      <c r="R509" s="259">
        <f t="shared" si="308"/>
        <v>0</v>
      </c>
      <c r="S509" s="260">
        <f>IF(R509="","",IF(R532="Y",T509,IF(R509&gt;=R524-$AA$36*R528,IF(R509&lt;=R524+$AA$36*R528,R509,""),"")))</f>
        <v>0</v>
      </c>
      <c r="T509" s="259">
        <f t="shared" si="309"/>
        <v>0</v>
      </c>
      <c r="U509" s="166" t="str">
        <f t="shared" si="289"/>
        <v>US$2014/kW</v>
      </c>
      <c r="V509" s="39"/>
      <c r="W509" s="39"/>
      <c r="Y509" s="99"/>
      <c r="AO509" s="57"/>
      <c r="AP509" s="39"/>
      <c r="AQ509" s="39"/>
      <c r="AR509" s="171"/>
      <c r="AS509" s="39"/>
      <c r="AT509" s="360" t="str">
        <f t="shared" si="310"/>
        <v/>
      </c>
      <c r="AU509" s="360" t="str">
        <f t="shared" si="311"/>
        <v/>
      </c>
      <c r="AV509" s="39"/>
      <c r="AW509" s="360" t="str">
        <f t="shared" si="290"/>
        <v/>
      </c>
      <c r="AX509" s="360" t="str">
        <f t="shared" si="291"/>
        <v/>
      </c>
      <c r="AY509" s="39"/>
      <c r="AZ509" s="360" t="str">
        <f t="shared" si="292"/>
        <v/>
      </c>
      <c r="BA509" s="360" t="str">
        <f t="shared" si="293"/>
        <v/>
      </c>
      <c r="BB509" s="39"/>
      <c r="BC509" s="360" t="str">
        <f t="shared" si="294"/>
        <v/>
      </c>
      <c r="BD509" s="360" t="str">
        <f t="shared" si="295"/>
        <v/>
      </c>
      <c r="BE509" s="39"/>
      <c r="BF509" s="360" t="str">
        <f t="shared" si="296"/>
        <v/>
      </c>
      <c r="BG509" s="360" t="str">
        <f t="shared" si="297"/>
        <v/>
      </c>
      <c r="BH509" s="39"/>
      <c r="BI509" s="360" t="str">
        <f t="shared" si="298"/>
        <v/>
      </c>
      <c r="BJ509" s="360" t="str">
        <f t="shared" si="299"/>
        <v/>
      </c>
      <c r="BK509" s="39"/>
      <c r="BL509" s="360" t="str">
        <f t="shared" si="300"/>
        <v/>
      </c>
      <c r="BM509" s="360" t="str">
        <f t="shared" si="301"/>
        <v/>
      </c>
      <c r="BN509" s="39"/>
      <c r="BO509" s="360" t="str">
        <f t="shared" si="302"/>
        <v/>
      </c>
      <c r="BP509" s="360" t="str">
        <f t="shared" si="303"/>
        <v/>
      </c>
      <c r="BQ509" s="39"/>
      <c r="BR509" s="360" t="str">
        <f t="shared" si="304"/>
        <v/>
      </c>
      <c r="BS509" s="360" t="str">
        <f t="shared" si="305"/>
        <v/>
      </c>
      <c r="BT509" s="39"/>
      <c r="BU509" s="360">
        <f t="shared" si="306"/>
        <v>0</v>
      </c>
      <c r="BV509" s="360">
        <f t="shared" si="307"/>
        <v>0</v>
      </c>
      <c r="BW509" s="39"/>
      <c r="BX509" s="57"/>
    </row>
    <row r="510" spans="1:76" s="2" customFormat="1" ht="14">
      <c r="A510" s="159">
        <v>7</v>
      </c>
      <c r="B510" s="301" t="str">
        <f t="shared" si="288"/>
        <v>USA: Lazard's LCOE Analysis–Version 10.0, gas CC, low estimate</v>
      </c>
      <c r="C510" s="715" t="s">
        <v>263</v>
      </c>
      <c r="D510" s="715" t="s">
        <v>241</v>
      </c>
      <c r="E510" s="715" t="s">
        <v>34</v>
      </c>
      <c r="F510" s="715"/>
      <c r="G510" s="161" t="s">
        <v>421</v>
      </c>
      <c r="H510" s="715">
        <v>2016</v>
      </c>
      <c r="I510" s="664"/>
      <c r="J510" s="714"/>
      <c r="K510" s="714" t="s">
        <v>242</v>
      </c>
      <c r="L510" s="766">
        <f t="shared" si="312"/>
        <v>0</v>
      </c>
      <c r="M510" s="662" t="s">
        <v>198</v>
      </c>
      <c r="N510" s="666">
        <v>0.21877481755940881</v>
      </c>
      <c r="O510" s="714" t="s">
        <v>168</v>
      </c>
      <c r="P510" s="165"/>
      <c r="Q510" s="365"/>
      <c r="R510" s="259">
        <f t="shared" si="308"/>
        <v>0</v>
      </c>
      <c r="S510" s="260">
        <f>IF(R510="","",IF(R532="Y",T510,IF(R510&gt;=R524-$AA$36*R528,IF(R510&lt;=R524+$AA$36*R528,R510,""),"")))</f>
        <v>0</v>
      </c>
      <c r="T510" s="259">
        <f t="shared" si="309"/>
        <v>0</v>
      </c>
      <c r="U510" s="166" t="str">
        <f t="shared" si="289"/>
        <v>US$2014/kW</v>
      </c>
      <c r="V510" s="39"/>
      <c r="W510" s="39"/>
      <c r="Y510" s="99"/>
      <c r="AO510" s="57"/>
      <c r="AP510" s="39"/>
      <c r="AQ510" s="39"/>
      <c r="AR510" s="171"/>
      <c r="AS510" s="39"/>
      <c r="AT510" s="360" t="str">
        <f t="shared" si="310"/>
        <v/>
      </c>
      <c r="AU510" s="360" t="str">
        <f t="shared" si="311"/>
        <v/>
      </c>
      <c r="AV510" s="39"/>
      <c r="AW510" s="360" t="str">
        <f t="shared" si="290"/>
        <v/>
      </c>
      <c r="AX510" s="360" t="str">
        <f t="shared" si="291"/>
        <v/>
      </c>
      <c r="AY510" s="39"/>
      <c r="AZ510" s="360" t="str">
        <f t="shared" si="292"/>
        <v/>
      </c>
      <c r="BA510" s="360" t="str">
        <f t="shared" si="293"/>
        <v/>
      </c>
      <c r="BB510" s="39"/>
      <c r="BC510" s="360" t="str">
        <f t="shared" si="294"/>
        <v/>
      </c>
      <c r="BD510" s="360" t="str">
        <f t="shared" si="295"/>
        <v/>
      </c>
      <c r="BE510" s="39"/>
      <c r="BF510" s="360" t="str">
        <f t="shared" si="296"/>
        <v/>
      </c>
      <c r="BG510" s="360" t="str">
        <f t="shared" si="297"/>
        <v/>
      </c>
      <c r="BH510" s="39"/>
      <c r="BI510" s="360" t="str">
        <f t="shared" si="298"/>
        <v/>
      </c>
      <c r="BJ510" s="360" t="str">
        <f t="shared" si="299"/>
        <v/>
      </c>
      <c r="BK510" s="39"/>
      <c r="BL510" s="360" t="str">
        <f t="shared" si="300"/>
        <v/>
      </c>
      <c r="BM510" s="360" t="str">
        <f t="shared" si="301"/>
        <v/>
      </c>
      <c r="BN510" s="39"/>
      <c r="BO510" s="360" t="str">
        <f t="shared" si="302"/>
        <v/>
      </c>
      <c r="BP510" s="360" t="str">
        <f t="shared" si="303"/>
        <v/>
      </c>
      <c r="BQ510" s="39"/>
      <c r="BR510" s="360" t="str">
        <f t="shared" si="304"/>
        <v/>
      </c>
      <c r="BS510" s="360" t="str">
        <f t="shared" si="305"/>
        <v/>
      </c>
      <c r="BT510" s="39"/>
      <c r="BU510" s="360">
        <f t="shared" si="306"/>
        <v>0</v>
      </c>
      <c r="BV510" s="360">
        <f t="shared" si="307"/>
        <v>0</v>
      </c>
      <c r="BW510" s="39"/>
      <c r="BX510" s="57"/>
    </row>
    <row r="511" spans="1:76" s="2" customFormat="1" ht="14">
      <c r="A511" s="159">
        <v>8</v>
      </c>
      <c r="B511" s="301" t="str">
        <f t="shared" si="288"/>
        <v>USA: Lazard's LCOE Analysis–Version 10.0, diesel reciprocating engine</v>
      </c>
      <c r="C511" s="715" t="s">
        <v>264</v>
      </c>
      <c r="D511" s="715" t="s">
        <v>241</v>
      </c>
      <c r="E511" s="715" t="s">
        <v>34</v>
      </c>
      <c r="F511" s="715"/>
      <c r="G511" s="161" t="s">
        <v>421</v>
      </c>
      <c r="H511" s="715">
        <v>2016</v>
      </c>
      <c r="I511" s="664"/>
      <c r="J511" s="714"/>
      <c r="K511" s="714" t="s">
        <v>242</v>
      </c>
      <c r="L511" s="766">
        <f t="shared" si="312"/>
        <v>0</v>
      </c>
      <c r="M511" s="662" t="s">
        <v>198</v>
      </c>
      <c r="N511" s="666">
        <v>4.7364991922450563E-2</v>
      </c>
      <c r="O511" s="714" t="s">
        <v>168</v>
      </c>
      <c r="P511" s="165"/>
      <c r="Q511" s="365"/>
      <c r="R511" s="259">
        <f t="shared" si="308"/>
        <v>0</v>
      </c>
      <c r="S511" s="260">
        <f>IF(R511="","",IF(R532="Y",T511,IF(R511&gt;=R524-$AA$36*R528,IF(R511&lt;=R524+$AA$36*R528,R511,""),"")))</f>
        <v>0</v>
      </c>
      <c r="T511" s="259">
        <f t="shared" si="309"/>
        <v>0</v>
      </c>
      <c r="U511" s="166" t="str">
        <f t="shared" si="289"/>
        <v>US$2014/kW</v>
      </c>
      <c r="V511" s="39"/>
      <c r="W511" s="39"/>
      <c r="Y511" s="99"/>
      <c r="AO511" s="57"/>
      <c r="AP511" s="39"/>
      <c r="AQ511" s="39"/>
      <c r="AR511" s="171"/>
      <c r="AS511" s="39"/>
      <c r="AT511" s="360" t="str">
        <f t="shared" si="310"/>
        <v/>
      </c>
      <c r="AU511" s="360" t="str">
        <f t="shared" si="311"/>
        <v/>
      </c>
      <c r="AV511" s="39"/>
      <c r="AW511" s="360" t="str">
        <f t="shared" si="290"/>
        <v/>
      </c>
      <c r="AX511" s="360" t="str">
        <f t="shared" si="291"/>
        <v/>
      </c>
      <c r="AY511" s="39"/>
      <c r="AZ511" s="360" t="str">
        <f t="shared" si="292"/>
        <v/>
      </c>
      <c r="BA511" s="360" t="str">
        <f t="shared" si="293"/>
        <v/>
      </c>
      <c r="BB511" s="39"/>
      <c r="BC511" s="360" t="str">
        <f t="shared" si="294"/>
        <v/>
      </c>
      <c r="BD511" s="360" t="str">
        <f t="shared" si="295"/>
        <v/>
      </c>
      <c r="BE511" s="39"/>
      <c r="BF511" s="360" t="str">
        <f t="shared" si="296"/>
        <v/>
      </c>
      <c r="BG511" s="360" t="str">
        <f t="shared" si="297"/>
        <v/>
      </c>
      <c r="BH511" s="39"/>
      <c r="BI511" s="360" t="str">
        <f t="shared" si="298"/>
        <v/>
      </c>
      <c r="BJ511" s="360" t="str">
        <f t="shared" si="299"/>
        <v/>
      </c>
      <c r="BK511" s="39"/>
      <c r="BL511" s="360" t="str">
        <f t="shared" si="300"/>
        <v/>
      </c>
      <c r="BM511" s="360" t="str">
        <f t="shared" si="301"/>
        <v/>
      </c>
      <c r="BN511" s="39"/>
      <c r="BO511" s="360" t="str">
        <f t="shared" si="302"/>
        <v/>
      </c>
      <c r="BP511" s="360" t="str">
        <f t="shared" si="303"/>
        <v/>
      </c>
      <c r="BQ511" s="39"/>
      <c r="BR511" s="360" t="str">
        <f t="shared" si="304"/>
        <v/>
      </c>
      <c r="BS511" s="360" t="str">
        <f t="shared" si="305"/>
        <v/>
      </c>
      <c r="BT511" s="39"/>
      <c r="BU511" s="360">
        <f t="shared" si="306"/>
        <v>0</v>
      </c>
      <c r="BV511" s="360">
        <f t="shared" si="307"/>
        <v>0</v>
      </c>
      <c r="BW511" s="39"/>
      <c r="BX511" s="57"/>
    </row>
    <row r="512" spans="1:76" s="2" customFormat="1" ht="14">
      <c r="A512" s="159">
        <v>9</v>
      </c>
      <c r="B512" s="301" t="str">
        <f t="shared" si="288"/>
        <v>USA: Lazard's LCOE Analysis–Version 10.0, 2016, natural gas (gas peaking), minimum</v>
      </c>
      <c r="C512" s="715" t="s">
        <v>399</v>
      </c>
      <c r="D512" s="715" t="s">
        <v>241</v>
      </c>
      <c r="E512" s="715" t="s">
        <v>34</v>
      </c>
      <c r="F512" s="715"/>
      <c r="G512" s="161" t="s">
        <v>421</v>
      </c>
      <c r="H512" s="715">
        <v>2016</v>
      </c>
      <c r="I512" s="664"/>
      <c r="J512" s="714"/>
      <c r="K512" s="714" t="s">
        <v>242</v>
      </c>
      <c r="L512" s="766">
        <f t="shared" si="312"/>
        <v>0</v>
      </c>
      <c r="M512" s="662" t="s">
        <v>198</v>
      </c>
      <c r="N512" s="666">
        <v>0.21877481755940881</v>
      </c>
      <c r="O512" s="714" t="s">
        <v>168</v>
      </c>
      <c r="P512" s="165"/>
      <c r="Q512" s="365"/>
      <c r="R512" s="259">
        <f t="shared" si="308"/>
        <v>0</v>
      </c>
      <c r="S512" s="260">
        <f>IF(R512="","",IF(R532="Y",T512,IF(R512&gt;=R524-$AA$36*R528,IF(R512&lt;=R524+$AA$36*R528,R512,""),"")))</f>
        <v>0</v>
      </c>
      <c r="T512" s="259">
        <f t="shared" si="309"/>
        <v>0</v>
      </c>
      <c r="U512" s="166" t="str">
        <f t="shared" si="289"/>
        <v>US$2014/kW</v>
      </c>
      <c r="V512" s="39"/>
      <c r="W512" s="39"/>
      <c r="Y512" s="99"/>
      <c r="AO512" s="57"/>
      <c r="AP512" s="39"/>
      <c r="AQ512" s="39"/>
      <c r="AR512" s="171"/>
      <c r="AS512" s="39"/>
      <c r="AT512" s="360" t="str">
        <f t="shared" si="310"/>
        <v/>
      </c>
      <c r="AU512" s="360" t="str">
        <f t="shared" si="311"/>
        <v/>
      </c>
      <c r="AV512" s="39"/>
      <c r="AW512" s="360" t="str">
        <f t="shared" si="290"/>
        <v/>
      </c>
      <c r="AX512" s="360" t="str">
        <f t="shared" si="291"/>
        <v/>
      </c>
      <c r="AY512" s="39"/>
      <c r="AZ512" s="360" t="str">
        <f t="shared" si="292"/>
        <v/>
      </c>
      <c r="BA512" s="360" t="str">
        <f t="shared" si="293"/>
        <v/>
      </c>
      <c r="BB512" s="39"/>
      <c r="BC512" s="360" t="str">
        <f t="shared" si="294"/>
        <v/>
      </c>
      <c r="BD512" s="360" t="str">
        <f t="shared" si="295"/>
        <v/>
      </c>
      <c r="BE512" s="39"/>
      <c r="BF512" s="360" t="str">
        <f t="shared" si="296"/>
        <v/>
      </c>
      <c r="BG512" s="360" t="str">
        <f t="shared" si="297"/>
        <v/>
      </c>
      <c r="BH512" s="39"/>
      <c r="BI512" s="360" t="str">
        <f t="shared" si="298"/>
        <v/>
      </c>
      <c r="BJ512" s="360" t="str">
        <f t="shared" si="299"/>
        <v/>
      </c>
      <c r="BK512" s="39"/>
      <c r="BL512" s="360" t="str">
        <f t="shared" si="300"/>
        <v/>
      </c>
      <c r="BM512" s="360" t="str">
        <f t="shared" si="301"/>
        <v/>
      </c>
      <c r="BN512" s="39"/>
      <c r="BO512" s="360" t="str">
        <f t="shared" si="302"/>
        <v/>
      </c>
      <c r="BP512" s="360" t="str">
        <f t="shared" si="303"/>
        <v/>
      </c>
      <c r="BQ512" s="39"/>
      <c r="BR512" s="360" t="str">
        <f t="shared" si="304"/>
        <v/>
      </c>
      <c r="BS512" s="360" t="str">
        <f t="shared" si="305"/>
        <v/>
      </c>
      <c r="BT512" s="39"/>
      <c r="BU512" s="360">
        <f t="shared" si="306"/>
        <v>0</v>
      </c>
      <c r="BV512" s="360">
        <f t="shared" si="307"/>
        <v>0</v>
      </c>
      <c r="BW512" s="39"/>
      <c r="BX512" s="57"/>
    </row>
    <row r="513" spans="1:76" s="2" customFormat="1" ht="14">
      <c r="A513" s="159">
        <v>10</v>
      </c>
      <c r="B513" s="301" t="str">
        <f t="shared" si="288"/>
        <v>USA: Lazard's LCOE Analysis–Version 10.0, 2016, natural gas (gas peaking), maximum</v>
      </c>
      <c r="C513" s="715" t="s">
        <v>400</v>
      </c>
      <c r="D513" s="715" t="s">
        <v>241</v>
      </c>
      <c r="E513" s="715" t="s">
        <v>34</v>
      </c>
      <c r="F513" s="715"/>
      <c r="G513" s="161" t="s">
        <v>421</v>
      </c>
      <c r="H513" s="715">
        <v>2016</v>
      </c>
      <c r="I513" s="664"/>
      <c r="J513" s="714"/>
      <c r="K513" s="714" t="s">
        <v>242</v>
      </c>
      <c r="L513" s="766">
        <f t="shared" si="312"/>
        <v>0</v>
      </c>
      <c r="M513" s="662" t="s">
        <v>198</v>
      </c>
      <c r="N513" s="666">
        <v>0.21877481755940881</v>
      </c>
      <c r="O513" s="714" t="s">
        <v>168</v>
      </c>
      <c r="P513" s="165"/>
      <c r="Q513" s="365"/>
      <c r="R513" s="259">
        <f t="shared" si="308"/>
        <v>0</v>
      </c>
      <c r="S513" s="260">
        <f>IF(R513="","",IF(R532="Y",T513,IF(R513&gt;=R524-$AA$36*R528,IF(R513&lt;=R524+$AA$36*R528,R513,""),"")))</f>
        <v>0</v>
      </c>
      <c r="T513" s="259">
        <f t="shared" si="309"/>
        <v>0</v>
      </c>
      <c r="U513" s="166" t="str">
        <f t="shared" si="289"/>
        <v>US$2014/kW</v>
      </c>
      <c r="V513" s="39"/>
      <c r="W513" s="39"/>
      <c r="Y513" s="99"/>
      <c r="AO513" s="57"/>
      <c r="AP513" s="39"/>
      <c r="AQ513" s="39"/>
      <c r="AR513" s="171"/>
      <c r="AS513" s="39"/>
      <c r="AT513" s="360" t="str">
        <f t="shared" si="310"/>
        <v/>
      </c>
      <c r="AU513" s="360" t="str">
        <f t="shared" si="311"/>
        <v/>
      </c>
      <c r="AV513" s="39"/>
      <c r="AW513" s="360" t="str">
        <f t="shared" si="290"/>
        <v/>
      </c>
      <c r="AX513" s="360" t="str">
        <f t="shared" si="291"/>
        <v/>
      </c>
      <c r="AY513" s="39"/>
      <c r="AZ513" s="360" t="str">
        <f t="shared" si="292"/>
        <v/>
      </c>
      <c r="BA513" s="360" t="str">
        <f t="shared" si="293"/>
        <v/>
      </c>
      <c r="BB513" s="39"/>
      <c r="BC513" s="360" t="str">
        <f t="shared" si="294"/>
        <v/>
      </c>
      <c r="BD513" s="360" t="str">
        <f t="shared" si="295"/>
        <v/>
      </c>
      <c r="BE513" s="39"/>
      <c r="BF513" s="360" t="str">
        <f t="shared" si="296"/>
        <v/>
      </c>
      <c r="BG513" s="360" t="str">
        <f t="shared" si="297"/>
        <v/>
      </c>
      <c r="BH513" s="39"/>
      <c r="BI513" s="360" t="str">
        <f t="shared" si="298"/>
        <v/>
      </c>
      <c r="BJ513" s="360" t="str">
        <f t="shared" si="299"/>
        <v/>
      </c>
      <c r="BK513" s="39"/>
      <c r="BL513" s="360" t="str">
        <f t="shared" si="300"/>
        <v/>
      </c>
      <c r="BM513" s="360" t="str">
        <f t="shared" si="301"/>
        <v/>
      </c>
      <c r="BN513" s="39"/>
      <c r="BO513" s="360" t="str">
        <f t="shared" si="302"/>
        <v/>
      </c>
      <c r="BP513" s="360" t="str">
        <f t="shared" si="303"/>
        <v/>
      </c>
      <c r="BQ513" s="39"/>
      <c r="BR513" s="360" t="str">
        <f t="shared" si="304"/>
        <v/>
      </c>
      <c r="BS513" s="360" t="str">
        <f t="shared" si="305"/>
        <v/>
      </c>
      <c r="BT513" s="39"/>
      <c r="BU513" s="360">
        <f t="shared" si="306"/>
        <v>0</v>
      </c>
      <c r="BV513" s="360">
        <f t="shared" si="307"/>
        <v>0</v>
      </c>
      <c r="BW513" s="39"/>
      <c r="BX513" s="57"/>
    </row>
    <row r="514" spans="1:76" s="2" customFormat="1" ht="14">
      <c r="A514" s="159">
        <v>11</v>
      </c>
      <c r="B514" s="301" t="str">
        <f t="shared" si="288"/>
        <v xml:space="preserve">USA: US EIA (2013) Conventional Natural gas Combined Cycle </v>
      </c>
      <c r="C514" s="715" t="s">
        <v>408</v>
      </c>
      <c r="D514" s="715" t="s">
        <v>409</v>
      </c>
      <c r="E514" s="715" t="s">
        <v>34</v>
      </c>
      <c r="F514" s="715"/>
      <c r="G514" s="161" t="s">
        <v>420</v>
      </c>
      <c r="H514" s="715">
        <v>2013</v>
      </c>
      <c r="I514" s="664"/>
      <c r="J514" s="714"/>
      <c r="K514" s="714" t="s">
        <v>341</v>
      </c>
      <c r="L514" s="766">
        <f>J514*AB$8</f>
        <v>0</v>
      </c>
      <c r="M514" s="662" t="s">
        <v>198</v>
      </c>
      <c r="N514" s="666">
        <v>0.21877481755940881</v>
      </c>
      <c r="O514" s="714" t="s">
        <v>168</v>
      </c>
      <c r="P514" s="165"/>
      <c r="Q514" s="365"/>
      <c r="R514" s="259">
        <f t="shared" si="308"/>
        <v>0</v>
      </c>
      <c r="S514" s="260">
        <f>IF(R514="","",IF(R532="Y",T514,IF(R514&gt;=R524-$AA$36*R528,IF(R514&lt;=R524+$AA$36*R528,R514,""),"")))</f>
        <v>0</v>
      </c>
      <c r="T514" s="259">
        <f t="shared" si="309"/>
        <v>0</v>
      </c>
      <c r="U514" s="166" t="str">
        <f t="shared" si="289"/>
        <v>US$2014/kW</v>
      </c>
      <c r="V514" s="39"/>
      <c r="W514" s="39"/>
      <c r="Y514" s="99"/>
      <c r="AO514" s="57"/>
      <c r="AP514" s="39"/>
      <c r="AQ514" s="39"/>
      <c r="AR514" s="171"/>
      <c r="AS514" s="39"/>
      <c r="AT514" s="360" t="str">
        <f t="shared" si="310"/>
        <v/>
      </c>
      <c r="AU514" s="360" t="str">
        <f t="shared" si="311"/>
        <v/>
      </c>
      <c r="AV514" s="39"/>
      <c r="AW514" s="360" t="str">
        <f t="shared" si="290"/>
        <v/>
      </c>
      <c r="AX514" s="360" t="str">
        <f t="shared" si="291"/>
        <v/>
      </c>
      <c r="AY514" s="39"/>
      <c r="AZ514" s="360" t="str">
        <f t="shared" si="292"/>
        <v/>
      </c>
      <c r="BA514" s="360" t="str">
        <f t="shared" si="293"/>
        <v/>
      </c>
      <c r="BB514" s="39"/>
      <c r="BC514" s="360" t="str">
        <f t="shared" si="294"/>
        <v/>
      </c>
      <c r="BD514" s="360" t="str">
        <f t="shared" si="295"/>
        <v/>
      </c>
      <c r="BE514" s="39"/>
      <c r="BF514" s="360" t="str">
        <f t="shared" si="296"/>
        <v/>
      </c>
      <c r="BG514" s="360" t="str">
        <f t="shared" si="297"/>
        <v/>
      </c>
      <c r="BH514" s="39"/>
      <c r="BI514" s="360" t="str">
        <f t="shared" si="298"/>
        <v/>
      </c>
      <c r="BJ514" s="360" t="str">
        <f t="shared" si="299"/>
        <v/>
      </c>
      <c r="BK514" s="39"/>
      <c r="BL514" s="360" t="str">
        <f t="shared" si="300"/>
        <v/>
      </c>
      <c r="BM514" s="360" t="str">
        <f t="shared" si="301"/>
        <v/>
      </c>
      <c r="BN514" s="39"/>
      <c r="BO514" s="360" t="str">
        <f t="shared" si="302"/>
        <v/>
      </c>
      <c r="BP514" s="360" t="str">
        <f t="shared" si="303"/>
        <v/>
      </c>
      <c r="BQ514" s="39"/>
      <c r="BR514" s="360" t="str">
        <f t="shared" si="304"/>
        <v/>
      </c>
      <c r="BS514" s="360" t="str">
        <f t="shared" si="305"/>
        <v/>
      </c>
      <c r="BT514" s="39"/>
      <c r="BU514" s="360">
        <f t="shared" si="306"/>
        <v>0</v>
      </c>
      <c r="BV514" s="360">
        <f t="shared" si="307"/>
        <v>0</v>
      </c>
      <c r="BW514" s="39"/>
      <c r="BX514" s="57"/>
    </row>
    <row r="515" spans="1:76" s="2" customFormat="1" ht="14">
      <c r="A515" s="159">
        <v>12</v>
      </c>
      <c r="B515" s="301" t="str">
        <f t="shared" si="288"/>
        <v>USA: US EIA (2013) Coal Single Unit Advanced PC</v>
      </c>
      <c r="C515" s="715" t="s">
        <v>410</v>
      </c>
      <c r="D515" s="715" t="s">
        <v>409</v>
      </c>
      <c r="E515" s="715" t="s">
        <v>34</v>
      </c>
      <c r="F515" s="715"/>
      <c r="G515" s="161" t="s">
        <v>420</v>
      </c>
      <c r="H515" s="715">
        <v>2013</v>
      </c>
      <c r="I515" s="664"/>
      <c r="J515" s="714"/>
      <c r="K515" s="714" t="s">
        <v>341</v>
      </c>
      <c r="L515" s="766">
        <f>J515*AB$8</f>
        <v>0</v>
      </c>
      <c r="M515" s="662" t="s">
        <v>198</v>
      </c>
      <c r="N515" s="666">
        <v>0.38699149767350521</v>
      </c>
      <c r="O515" s="714" t="s">
        <v>168</v>
      </c>
      <c r="P515" s="165"/>
      <c r="Q515" s="365"/>
      <c r="R515" s="259">
        <f t="shared" si="308"/>
        <v>0</v>
      </c>
      <c r="S515" s="260">
        <f>IF(R515="","",IF(R532="Y",T515,IF(R515&gt;=R524-$AA$36*R528,IF(R515&lt;=R524+$AA$36*R528,R515,""),"")))</f>
        <v>0</v>
      </c>
      <c r="T515" s="259">
        <f t="shared" si="309"/>
        <v>0</v>
      </c>
      <c r="U515" s="166" t="str">
        <f t="shared" si="289"/>
        <v>US$2014/kW</v>
      </c>
      <c r="V515" s="39"/>
      <c r="W515" s="39"/>
      <c r="Y515" s="99"/>
      <c r="AO515" s="57"/>
      <c r="AP515" s="39"/>
      <c r="AQ515" s="39"/>
      <c r="AR515" s="171"/>
      <c r="AS515" s="39"/>
      <c r="AT515" s="360" t="str">
        <f t="shared" si="310"/>
        <v/>
      </c>
      <c r="AU515" s="360" t="str">
        <f t="shared" si="311"/>
        <v/>
      </c>
      <c r="AV515" s="39"/>
      <c r="AW515" s="360" t="str">
        <f t="shared" si="290"/>
        <v/>
      </c>
      <c r="AX515" s="360" t="str">
        <f t="shared" si="291"/>
        <v/>
      </c>
      <c r="AY515" s="39"/>
      <c r="AZ515" s="360" t="str">
        <f t="shared" si="292"/>
        <v/>
      </c>
      <c r="BA515" s="360" t="str">
        <f t="shared" si="293"/>
        <v/>
      </c>
      <c r="BB515" s="39"/>
      <c r="BC515" s="360" t="str">
        <f t="shared" si="294"/>
        <v/>
      </c>
      <c r="BD515" s="360" t="str">
        <f t="shared" si="295"/>
        <v/>
      </c>
      <c r="BE515" s="39"/>
      <c r="BF515" s="360" t="str">
        <f t="shared" si="296"/>
        <v/>
      </c>
      <c r="BG515" s="360" t="str">
        <f t="shared" si="297"/>
        <v/>
      </c>
      <c r="BH515" s="39"/>
      <c r="BI515" s="360" t="str">
        <f t="shared" si="298"/>
        <v/>
      </c>
      <c r="BJ515" s="360" t="str">
        <f t="shared" si="299"/>
        <v/>
      </c>
      <c r="BK515" s="39"/>
      <c r="BL515" s="360" t="str">
        <f t="shared" si="300"/>
        <v/>
      </c>
      <c r="BM515" s="360" t="str">
        <f t="shared" si="301"/>
        <v/>
      </c>
      <c r="BN515" s="39"/>
      <c r="BO515" s="360" t="str">
        <f t="shared" si="302"/>
        <v/>
      </c>
      <c r="BP515" s="360" t="str">
        <f t="shared" si="303"/>
        <v/>
      </c>
      <c r="BQ515" s="39"/>
      <c r="BR515" s="360" t="str">
        <f t="shared" si="304"/>
        <v/>
      </c>
      <c r="BS515" s="360" t="str">
        <f t="shared" si="305"/>
        <v/>
      </c>
      <c r="BT515" s="39"/>
      <c r="BU515" s="360">
        <f t="shared" si="306"/>
        <v>0</v>
      </c>
      <c r="BV515" s="360">
        <f t="shared" si="307"/>
        <v>0</v>
      </c>
      <c r="BW515" s="39"/>
      <c r="BX515" s="57"/>
    </row>
    <row r="516" spans="1:76" s="2" customFormat="1" ht="14">
      <c r="A516" s="159">
        <v>13</v>
      </c>
      <c r="B516" s="301" t="str">
        <f t="shared" si="288"/>
        <v xml:space="preserve">USA: US EIA (2013) Advanced Natural gas Conbined Cycle </v>
      </c>
      <c r="C516" s="715" t="s">
        <v>411</v>
      </c>
      <c r="D516" s="715" t="s">
        <v>409</v>
      </c>
      <c r="E516" s="715" t="s">
        <v>34</v>
      </c>
      <c r="F516" s="715"/>
      <c r="G516" s="161" t="s">
        <v>420</v>
      </c>
      <c r="H516" s="715">
        <v>2013</v>
      </c>
      <c r="I516" s="664"/>
      <c r="J516" s="714"/>
      <c r="K516" s="714" t="s">
        <v>341</v>
      </c>
      <c r="L516" s="766">
        <f>J516*AB$8</f>
        <v>0</v>
      </c>
      <c r="M516" s="662" t="s">
        <v>198</v>
      </c>
      <c r="N516" s="666">
        <v>0.21877481755940881</v>
      </c>
      <c r="O516" s="714" t="s">
        <v>168</v>
      </c>
      <c r="P516" s="165"/>
      <c r="Q516" s="365"/>
      <c r="R516" s="259">
        <f t="shared" si="308"/>
        <v>0</v>
      </c>
      <c r="S516" s="260">
        <f>IF(R516="","",IF(R532="Y",T516,IF(R516&gt;=R524-$AA$36*R528,IF(R516&lt;=R524+$AA$36*R528,R516,""),"")))</f>
        <v>0</v>
      </c>
      <c r="T516" s="259">
        <f t="shared" si="309"/>
        <v>0</v>
      </c>
      <c r="U516" s="166" t="str">
        <f t="shared" si="289"/>
        <v>US$2014/kW</v>
      </c>
      <c r="V516" s="39"/>
      <c r="W516" s="39"/>
      <c r="Y516" s="99"/>
      <c r="AO516" s="57"/>
      <c r="AP516" s="39"/>
      <c r="AQ516" s="39"/>
      <c r="AR516" s="171"/>
      <c r="AS516" s="39"/>
      <c r="AT516" s="360" t="str">
        <f t="shared" si="310"/>
        <v/>
      </c>
      <c r="AU516" s="360" t="str">
        <f t="shared" si="311"/>
        <v/>
      </c>
      <c r="AV516" s="39"/>
      <c r="AW516" s="360" t="str">
        <f t="shared" si="290"/>
        <v/>
      </c>
      <c r="AX516" s="360" t="str">
        <f t="shared" si="291"/>
        <v/>
      </c>
      <c r="AY516" s="39"/>
      <c r="AZ516" s="360" t="str">
        <f t="shared" si="292"/>
        <v/>
      </c>
      <c r="BA516" s="360" t="str">
        <f t="shared" si="293"/>
        <v/>
      </c>
      <c r="BB516" s="39"/>
      <c r="BC516" s="360" t="str">
        <f t="shared" si="294"/>
        <v/>
      </c>
      <c r="BD516" s="360" t="str">
        <f t="shared" si="295"/>
        <v/>
      </c>
      <c r="BE516" s="39"/>
      <c r="BF516" s="360" t="str">
        <f t="shared" si="296"/>
        <v/>
      </c>
      <c r="BG516" s="360" t="str">
        <f t="shared" si="297"/>
        <v/>
      </c>
      <c r="BH516" s="39"/>
      <c r="BI516" s="360" t="str">
        <f t="shared" si="298"/>
        <v/>
      </c>
      <c r="BJ516" s="360" t="str">
        <f t="shared" si="299"/>
        <v/>
      </c>
      <c r="BK516" s="39"/>
      <c r="BL516" s="360" t="str">
        <f t="shared" si="300"/>
        <v/>
      </c>
      <c r="BM516" s="360" t="str">
        <f t="shared" si="301"/>
        <v/>
      </c>
      <c r="BN516" s="39"/>
      <c r="BO516" s="360" t="str">
        <f t="shared" si="302"/>
        <v/>
      </c>
      <c r="BP516" s="360" t="str">
        <f t="shared" si="303"/>
        <v/>
      </c>
      <c r="BQ516" s="39"/>
      <c r="BR516" s="360" t="str">
        <f t="shared" si="304"/>
        <v/>
      </c>
      <c r="BS516" s="360" t="str">
        <f t="shared" si="305"/>
        <v/>
      </c>
      <c r="BT516" s="39"/>
      <c r="BU516" s="360">
        <f t="shared" si="306"/>
        <v>0</v>
      </c>
      <c r="BV516" s="360">
        <f t="shared" si="307"/>
        <v>0</v>
      </c>
      <c r="BW516" s="39"/>
      <c r="BX516" s="57"/>
    </row>
    <row r="517" spans="1:76" s="2" customFormat="1" ht="14">
      <c r="A517" s="159">
        <v>14</v>
      </c>
      <c r="B517" s="301" t="str">
        <f t="shared" si="288"/>
        <v>World: Schmidt T. S., R. Born, and M. Schneider (2012). Assessing the costs of photovoltaic and wind power in six developing countries. Nature Climate Change 2, 548 – 553.  doi:  10.1038 / nclimate1490. - natural gas combined cycle</v>
      </c>
      <c r="C517" s="668" t="s">
        <v>431</v>
      </c>
      <c r="D517" s="668" t="s">
        <v>385</v>
      </c>
      <c r="E517" s="668" t="s">
        <v>7</v>
      </c>
      <c r="F517" s="160"/>
      <c r="G517" s="161" t="s">
        <v>419</v>
      </c>
      <c r="H517" s="668">
        <v>2012</v>
      </c>
      <c r="I517" s="664"/>
      <c r="J517" s="714"/>
      <c r="K517" s="672" t="s">
        <v>386</v>
      </c>
      <c r="L517" s="766">
        <f>$AB$8*J517*$W$10*1.285697</f>
        <v>0</v>
      </c>
      <c r="M517" s="662" t="s">
        <v>198</v>
      </c>
      <c r="N517" s="666">
        <v>0.21877481755940881</v>
      </c>
      <c r="O517" s="714" t="s">
        <v>444</v>
      </c>
      <c r="P517" s="165"/>
      <c r="Q517" s="365"/>
      <c r="R517" s="259">
        <f t="shared" si="308"/>
        <v>0</v>
      </c>
      <c r="S517" s="260">
        <f>IF(R517="","",IF(R532="Y",T517,IF(R517&gt;=R524-$AA$36*R528,IF(R517&lt;=R524+$AA$36*R528,R517,""),"")))</f>
        <v>0</v>
      </c>
      <c r="T517" s="259">
        <f t="shared" si="309"/>
        <v>0</v>
      </c>
      <c r="U517" s="166" t="str">
        <f t="shared" si="289"/>
        <v>US$2014/kW</v>
      </c>
      <c r="V517" s="39"/>
      <c r="W517" s="39"/>
      <c r="Y517" s="99"/>
      <c r="AO517" s="57"/>
      <c r="AP517" s="39"/>
      <c r="AQ517" s="39"/>
      <c r="AR517" s="171"/>
      <c r="AS517" s="39"/>
      <c r="AT517" s="360">
        <f t="shared" si="310"/>
        <v>0</v>
      </c>
      <c r="AU517" s="360">
        <f t="shared" si="311"/>
        <v>0</v>
      </c>
      <c r="AV517" s="39"/>
      <c r="AW517" s="360" t="str">
        <f t="shared" si="290"/>
        <v/>
      </c>
      <c r="AX517" s="360" t="str">
        <f t="shared" si="291"/>
        <v/>
      </c>
      <c r="AY517" s="39"/>
      <c r="AZ517" s="360" t="str">
        <f t="shared" si="292"/>
        <v/>
      </c>
      <c r="BA517" s="360" t="str">
        <f t="shared" si="293"/>
        <v/>
      </c>
      <c r="BB517" s="39"/>
      <c r="BC517" s="360" t="str">
        <f t="shared" si="294"/>
        <v/>
      </c>
      <c r="BD517" s="360" t="str">
        <f t="shared" si="295"/>
        <v/>
      </c>
      <c r="BE517" s="39"/>
      <c r="BF517" s="360" t="str">
        <f t="shared" si="296"/>
        <v/>
      </c>
      <c r="BG517" s="360" t="str">
        <f t="shared" si="297"/>
        <v/>
      </c>
      <c r="BH517" s="39"/>
      <c r="BI517" s="360" t="str">
        <f t="shared" si="298"/>
        <v/>
      </c>
      <c r="BJ517" s="360" t="str">
        <f t="shared" si="299"/>
        <v/>
      </c>
      <c r="BK517" s="39"/>
      <c r="BL517" s="360" t="str">
        <f t="shared" si="300"/>
        <v/>
      </c>
      <c r="BM517" s="360" t="str">
        <f t="shared" si="301"/>
        <v/>
      </c>
      <c r="BN517" s="39"/>
      <c r="BO517" s="360" t="str">
        <f t="shared" si="302"/>
        <v/>
      </c>
      <c r="BP517" s="360" t="str">
        <f t="shared" si="303"/>
        <v/>
      </c>
      <c r="BQ517" s="39"/>
      <c r="BR517" s="360" t="str">
        <f t="shared" si="304"/>
        <v/>
      </c>
      <c r="BS517" s="360" t="str">
        <f t="shared" si="305"/>
        <v/>
      </c>
      <c r="BT517" s="39"/>
      <c r="BU517" s="360" t="str">
        <f t="shared" si="306"/>
        <v/>
      </c>
      <c r="BV517" s="360" t="str">
        <f t="shared" si="307"/>
        <v/>
      </c>
      <c r="BW517" s="39"/>
      <c r="BX517" s="57"/>
    </row>
    <row r="518" spans="1:76" s="2" customFormat="1" ht="14">
      <c r="A518" s="159">
        <v>15</v>
      </c>
      <c r="B518" s="301" t="str">
        <f t="shared" si="288"/>
        <v>World: Schmidt T. S., R. Born, and M. Schneider (2012). Assessing the costs of photovoltaic and wind power in six developing countries.  Nature Climate Change 2, 548 – 553.  doi:  10.1038 / nclimate1490. - sub critical hard coal</v>
      </c>
      <c r="C518" s="668" t="s">
        <v>413</v>
      </c>
      <c r="D518" s="668" t="s">
        <v>385</v>
      </c>
      <c r="E518" s="668" t="s">
        <v>7</v>
      </c>
      <c r="F518" s="668"/>
      <c r="G518" s="161" t="s">
        <v>419</v>
      </c>
      <c r="H518" s="668">
        <v>2012</v>
      </c>
      <c r="I518" s="664"/>
      <c r="J518" s="714"/>
      <c r="K518" s="672" t="s">
        <v>386</v>
      </c>
      <c r="L518" s="766">
        <f>$AB$8*J518*$W$10*1.285697</f>
        <v>0</v>
      </c>
      <c r="M518" s="662" t="s">
        <v>198</v>
      </c>
      <c r="N518" s="666">
        <v>0.38699149767350521</v>
      </c>
      <c r="O518" s="714" t="s">
        <v>444</v>
      </c>
      <c r="P518" s="165"/>
      <c r="Q518" s="365"/>
      <c r="R518" s="259">
        <f t="shared" si="308"/>
        <v>0</v>
      </c>
      <c r="S518" s="260">
        <f>IF(R518="","",IF(R532="Y",T518,IF(R518&gt;=R524-$AA$36*R528,IF(R518&lt;=R524+$AA$36*R528,R518,""),"")))</f>
        <v>0</v>
      </c>
      <c r="T518" s="259">
        <f t="shared" si="309"/>
        <v>0</v>
      </c>
      <c r="U518" s="166" t="str">
        <f t="shared" si="289"/>
        <v>US$2014/kW</v>
      </c>
      <c r="V518" s="39"/>
      <c r="W518" s="39"/>
      <c r="Y518" s="99"/>
      <c r="AO518" s="57"/>
      <c r="AP518" s="39"/>
      <c r="AQ518" s="39"/>
      <c r="AR518" s="171"/>
      <c r="AS518" s="39"/>
      <c r="AT518" s="360">
        <f t="shared" si="310"/>
        <v>0</v>
      </c>
      <c r="AU518" s="360">
        <f t="shared" si="311"/>
        <v>0</v>
      </c>
      <c r="AV518" s="39"/>
      <c r="AW518" s="360" t="str">
        <f t="shared" si="290"/>
        <v/>
      </c>
      <c r="AX518" s="360" t="str">
        <f t="shared" si="291"/>
        <v/>
      </c>
      <c r="AY518" s="39"/>
      <c r="AZ518" s="360" t="str">
        <f t="shared" si="292"/>
        <v/>
      </c>
      <c r="BA518" s="360" t="str">
        <f t="shared" si="293"/>
        <v/>
      </c>
      <c r="BB518" s="39"/>
      <c r="BC518" s="360" t="str">
        <f t="shared" si="294"/>
        <v/>
      </c>
      <c r="BD518" s="360" t="str">
        <f t="shared" si="295"/>
        <v/>
      </c>
      <c r="BE518" s="39"/>
      <c r="BF518" s="360" t="str">
        <f t="shared" si="296"/>
        <v/>
      </c>
      <c r="BG518" s="360" t="str">
        <f t="shared" si="297"/>
        <v/>
      </c>
      <c r="BH518" s="39"/>
      <c r="BI518" s="360" t="str">
        <f t="shared" si="298"/>
        <v/>
      </c>
      <c r="BJ518" s="360" t="str">
        <f t="shared" si="299"/>
        <v/>
      </c>
      <c r="BK518" s="39"/>
      <c r="BL518" s="360" t="str">
        <f t="shared" si="300"/>
        <v/>
      </c>
      <c r="BM518" s="360" t="str">
        <f t="shared" si="301"/>
        <v/>
      </c>
      <c r="BN518" s="39"/>
      <c r="BO518" s="360" t="str">
        <f t="shared" si="302"/>
        <v/>
      </c>
      <c r="BP518" s="360" t="str">
        <f t="shared" si="303"/>
        <v/>
      </c>
      <c r="BQ518" s="39"/>
      <c r="BR518" s="360" t="str">
        <f t="shared" si="304"/>
        <v/>
      </c>
      <c r="BS518" s="360" t="str">
        <f t="shared" si="305"/>
        <v/>
      </c>
      <c r="BT518" s="39"/>
      <c r="BU518" s="360" t="str">
        <f t="shared" si="306"/>
        <v/>
      </c>
      <c r="BV518" s="360" t="str">
        <f t="shared" si="307"/>
        <v/>
      </c>
      <c r="BW518" s="39"/>
      <c r="BX518" s="57"/>
    </row>
    <row r="519" spans="1:76" s="2" customFormat="1" ht="14">
      <c r="A519" s="159">
        <v>16</v>
      </c>
      <c r="B519" s="301" t="str">
        <f t="shared" si="288"/>
        <v>World: Schmidt T. S., R. Born, and M. Schneider (2012). Assessing the costs of photovoltaic and wind power in six developing countries. Nature Climate Change 2, 548 – 553.  doi:  10.1038 / nclimate1490. - light fuel oil based generation</v>
      </c>
      <c r="C519" s="160" t="s">
        <v>414</v>
      </c>
      <c r="D519" s="668" t="s">
        <v>385</v>
      </c>
      <c r="E519" s="668" t="s">
        <v>7</v>
      </c>
      <c r="F519" s="668"/>
      <c r="G519" s="161" t="s">
        <v>419</v>
      </c>
      <c r="H519" s="668">
        <v>2012</v>
      </c>
      <c r="I519" s="664"/>
      <c r="J519" s="714"/>
      <c r="K519" s="672" t="s">
        <v>386</v>
      </c>
      <c r="L519" s="766">
        <f>$AB$8*J519*$W$10*1.285697</f>
        <v>0</v>
      </c>
      <c r="M519" s="662" t="s">
        <v>198</v>
      </c>
      <c r="N519" s="666">
        <v>4.7364991922450563E-2</v>
      </c>
      <c r="O519" s="714" t="s">
        <v>444</v>
      </c>
      <c r="P519" s="165"/>
      <c r="Q519" s="365"/>
      <c r="R519" s="259">
        <f t="shared" si="308"/>
        <v>0</v>
      </c>
      <c r="S519" s="260">
        <f>IF(R519="","",IF(R532="Y",T519,IF(R519&gt;=R524-$AA$36*R528,IF(R519&lt;=R524+$AA$36*R528,R519,""),"")))</f>
        <v>0</v>
      </c>
      <c r="T519" s="259">
        <f t="shared" si="309"/>
        <v>0</v>
      </c>
      <c r="U519" s="166" t="str">
        <f t="shared" si="289"/>
        <v>US$2014/kW</v>
      </c>
      <c r="V519" s="39"/>
      <c r="W519" s="39"/>
      <c r="Y519" s="99"/>
      <c r="AO519" s="57"/>
      <c r="AP519" s="39"/>
      <c r="AQ519" s="39"/>
      <c r="AR519" s="171"/>
      <c r="AS519" s="39"/>
      <c r="AT519" s="360">
        <f t="shared" si="310"/>
        <v>0</v>
      </c>
      <c r="AU519" s="360">
        <f t="shared" si="311"/>
        <v>0</v>
      </c>
      <c r="AV519" s="39"/>
      <c r="AW519" s="360" t="str">
        <f t="shared" si="290"/>
        <v/>
      </c>
      <c r="AX519" s="360" t="str">
        <f t="shared" si="291"/>
        <v/>
      </c>
      <c r="AY519" s="39"/>
      <c r="AZ519" s="360" t="str">
        <f t="shared" si="292"/>
        <v/>
      </c>
      <c r="BA519" s="360" t="str">
        <f t="shared" si="293"/>
        <v/>
      </c>
      <c r="BB519" s="39"/>
      <c r="BC519" s="360" t="str">
        <f t="shared" si="294"/>
        <v/>
      </c>
      <c r="BD519" s="360" t="str">
        <f t="shared" si="295"/>
        <v/>
      </c>
      <c r="BE519" s="39"/>
      <c r="BF519" s="360" t="str">
        <f t="shared" si="296"/>
        <v/>
      </c>
      <c r="BG519" s="360" t="str">
        <f t="shared" si="297"/>
        <v/>
      </c>
      <c r="BH519" s="39"/>
      <c r="BI519" s="360" t="str">
        <f t="shared" si="298"/>
        <v/>
      </c>
      <c r="BJ519" s="360" t="str">
        <f t="shared" si="299"/>
        <v/>
      </c>
      <c r="BK519" s="39"/>
      <c r="BL519" s="360" t="str">
        <f t="shared" si="300"/>
        <v/>
      </c>
      <c r="BM519" s="360" t="str">
        <f t="shared" si="301"/>
        <v/>
      </c>
      <c r="BN519" s="39"/>
      <c r="BO519" s="360" t="str">
        <f t="shared" si="302"/>
        <v/>
      </c>
      <c r="BP519" s="360" t="str">
        <f t="shared" si="303"/>
        <v/>
      </c>
      <c r="BQ519" s="39"/>
      <c r="BR519" s="360" t="str">
        <f t="shared" si="304"/>
        <v/>
      </c>
      <c r="BS519" s="360" t="str">
        <f t="shared" si="305"/>
        <v/>
      </c>
      <c r="BT519" s="39"/>
      <c r="BU519" s="360" t="str">
        <f t="shared" si="306"/>
        <v/>
      </c>
      <c r="BV519" s="360" t="str">
        <f t="shared" si="307"/>
        <v/>
      </c>
      <c r="BW519" s="39"/>
      <c r="BX519" s="57"/>
    </row>
    <row r="520" spans="1:76" s="2" customFormat="1" ht="14">
      <c r="A520" s="159">
        <v>17</v>
      </c>
      <c r="B520" s="301" t="str">
        <f t="shared" si="288"/>
        <v>World: Schmidt T. S., R. Born, and M. Schneider (2012). Assessing the costs of photovoltaic and wind power in six developing countries. Nature Climate Change 2, 548 – 553.  doi:  10.1038 / nclimate1490. - heavy fuel oil based generation</v>
      </c>
      <c r="C520" s="668" t="s">
        <v>415</v>
      </c>
      <c r="D520" s="668" t="s">
        <v>385</v>
      </c>
      <c r="E520" s="668" t="s">
        <v>7</v>
      </c>
      <c r="F520" s="668"/>
      <c r="G520" s="161" t="s">
        <v>419</v>
      </c>
      <c r="H520" s="668">
        <v>2012</v>
      </c>
      <c r="I520" s="664"/>
      <c r="J520" s="714"/>
      <c r="K520" s="672" t="s">
        <v>386</v>
      </c>
      <c r="L520" s="766">
        <f>$AB$8*J520*$W$10*1.285697</f>
        <v>0</v>
      </c>
      <c r="M520" s="662" t="s">
        <v>198</v>
      </c>
      <c r="N520" s="666">
        <v>4.7364991922450563E-2</v>
      </c>
      <c r="O520" s="714" t="s">
        <v>444</v>
      </c>
      <c r="P520" s="165"/>
      <c r="Q520" s="365"/>
      <c r="R520" s="259">
        <f t="shared" si="308"/>
        <v>0</v>
      </c>
      <c r="S520" s="260">
        <f>IF(R520="","",IF(R532="Y",T520,IF(R520&gt;=R524-$AA$36*R528,IF(R520&lt;=R524+$AA$36*R528,R520,""),"")))</f>
        <v>0</v>
      </c>
      <c r="T520" s="259">
        <f t="shared" si="309"/>
        <v>0</v>
      </c>
      <c r="U520" s="166" t="str">
        <f t="shared" si="289"/>
        <v>US$2014/kW</v>
      </c>
      <c r="V520" s="39"/>
      <c r="W520" s="39"/>
      <c r="Y520" s="99"/>
      <c r="AO520" s="57"/>
      <c r="AP520" s="39"/>
      <c r="AQ520" s="39"/>
      <c r="AR520" s="171"/>
      <c r="AS520" s="39"/>
      <c r="AT520" s="360">
        <f t="shared" si="310"/>
        <v>0</v>
      </c>
      <c r="AU520" s="360">
        <f t="shared" si="311"/>
        <v>0</v>
      </c>
      <c r="AV520" s="39"/>
      <c r="AW520" s="360" t="str">
        <f t="shared" si="290"/>
        <v/>
      </c>
      <c r="AX520" s="360" t="str">
        <f t="shared" si="291"/>
        <v/>
      </c>
      <c r="AY520" s="39"/>
      <c r="AZ520" s="360" t="str">
        <f t="shared" si="292"/>
        <v/>
      </c>
      <c r="BA520" s="360" t="str">
        <f t="shared" si="293"/>
        <v/>
      </c>
      <c r="BB520" s="39"/>
      <c r="BC520" s="360" t="str">
        <f t="shared" si="294"/>
        <v/>
      </c>
      <c r="BD520" s="360" t="str">
        <f t="shared" si="295"/>
        <v/>
      </c>
      <c r="BE520" s="39"/>
      <c r="BF520" s="360" t="str">
        <f t="shared" si="296"/>
        <v/>
      </c>
      <c r="BG520" s="360" t="str">
        <f t="shared" si="297"/>
        <v/>
      </c>
      <c r="BH520" s="39"/>
      <c r="BI520" s="360" t="str">
        <f t="shared" si="298"/>
        <v/>
      </c>
      <c r="BJ520" s="360" t="str">
        <f t="shared" si="299"/>
        <v/>
      </c>
      <c r="BK520" s="39"/>
      <c r="BL520" s="360" t="str">
        <f t="shared" si="300"/>
        <v/>
      </c>
      <c r="BM520" s="360" t="str">
        <f t="shared" si="301"/>
        <v/>
      </c>
      <c r="BN520" s="39"/>
      <c r="BO520" s="360" t="str">
        <f t="shared" si="302"/>
        <v/>
      </c>
      <c r="BP520" s="360" t="str">
        <f t="shared" si="303"/>
        <v/>
      </c>
      <c r="BQ520" s="39"/>
      <c r="BR520" s="360" t="str">
        <f t="shared" si="304"/>
        <v/>
      </c>
      <c r="BS520" s="360" t="str">
        <f t="shared" si="305"/>
        <v/>
      </c>
      <c r="BT520" s="39"/>
      <c r="BU520" s="360" t="str">
        <f t="shared" si="306"/>
        <v/>
      </c>
      <c r="BV520" s="360" t="str">
        <f t="shared" si="307"/>
        <v/>
      </c>
      <c r="BW520" s="39"/>
      <c r="BX520" s="57"/>
    </row>
    <row r="521" spans="1:76" s="2" customFormat="1" ht="14">
      <c r="A521" s="159">
        <v>18</v>
      </c>
      <c r="B521" s="301" t="str">
        <f t="shared" si="288"/>
        <v xml:space="preserve">: </v>
      </c>
      <c r="C521" s="168"/>
      <c r="D521" s="162"/>
      <c r="E521" s="162"/>
      <c r="F521" s="169"/>
      <c r="G521" s="161"/>
      <c r="H521" s="162"/>
      <c r="I521" s="163"/>
      <c r="J521" s="170"/>
      <c r="K521" s="170"/>
      <c r="L521" s="771"/>
      <c r="M521" s="662" t="s">
        <v>198</v>
      </c>
      <c r="N521" s="666"/>
      <c r="O521" s="665"/>
      <c r="P521" s="165"/>
      <c r="Q521" s="365"/>
      <c r="R521" s="259" t="str">
        <f t="shared" si="308"/>
        <v/>
      </c>
      <c r="S521" s="260" t="str">
        <f>IF(R521="","",IF(R532="Y",T521,IF(R521&gt;=R524-$AA$36*R528,IF(R521&lt;=R524+$AA$36*R528,R521,""),"")))</f>
        <v/>
      </c>
      <c r="T521" s="259" t="str">
        <f t="shared" si="309"/>
        <v/>
      </c>
      <c r="U521" s="166" t="str">
        <f t="shared" si="289"/>
        <v>US$2014/kW</v>
      </c>
      <c r="V521" s="39"/>
      <c r="W521" s="39"/>
      <c r="Y521" s="99"/>
      <c r="AO521" s="57"/>
      <c r="AP521" s="39"/>
      <c r="AQ521" s="39"/>
      <c r="AR521" s="171"/>
      <c r="AS521" s="39"/>
      <c r="AT521" s="360" t="str">
        <f t="shared" si="310"/>
        <v/>
      </c>
      <c r="AU521" s="360" t="str">
        <f t="shared" si="311"/>
        <v/>
      </c>
      <c r="AV521" s="39"/>
      <c r="AW521" s="360" t="str">
        <f t="shared" si="290"/>
        <v/>
      </c>
      <c r="AX521" s="360" t="str">
        <f t="shared" si="291"/>
        <v/>
      </c>
      <c r="AY521" s="39"/>
      <c r="AZ521" s="360" t="str">
        <f t="shared" si="292"/>
        <v/>
      </c>
      <c r="BA521" s="360" t="str">
        <f t="shared" si="293"/>
        <v/>
      </c>
      <c r="BB521" s="39"/>
      <c r="BC521" s="360" t="str">
        <f t="shared" si="294"/>
        <v/>
      </c>
      <c r="BD521" s="360" t="str">
        <f t="shared" si="295"/>
        <v/>
      </c>
      <c r="BE521" s="39"/>
      <c r="BF521" s="360" t="str">
        <f t="shared" si="296"/>
        <v/>
      </c>
      <c r="BG521" s="360" t="str">
        <f t="shared" si="297"/>
        <v/>
      </c>
      <c r="BH521" s="39"/>
      <c r="BI521" s="360" t="str">
        <f t="shared" si="298"/>
        <v/>
      </c>
      <c r="BJ521" s="360" t="str">
        <f t="shared" si="299"/>
        <v/>
      </c>
      <c r="BK521" s="39"/>
      <c r="BL521" s="360" t="str">
        <f t="shared" si="300"/>
        <v/>
      </c>
      <c r="BM521" s="360" t="str">
        <f t="shared" si="301"/>
        <v/>
      </c>
      <c r="BN521" s="39"/>
      <c r="BO521" s="360" t="str">
        <f t="shared" si="302"/>
        <v/>
      </c>
      <c r="BP521" s="360" t="str">
        <f t="shared" si="303"/>
        <v/>
      </c>
      <c r="BQ521" s="39"/>
      <c r="BR521" s="360" t="str">
        <f t="shared" si="304"/>
        <v/>
      </c>
      <c r="BS521" s="360" t="str">
        <f t="shared" si="305"/>
        <v/>
      </c>
      <c r="BT521" s="39"/>
      <c r="BU521" s="360" t="str">
        <f t="shared" si="306"/>
        <v/>
      </c>
      <c r="BV521" s="360" t="str">
        <f t="shared" si="307"/>
        <v/>
      </c>
      <c r="BW521" s="39"/>
      <c r="BX521" s="57"/>
    </row>
    <row r="522" spans="1:76" s="2" customFormat="1" ht="14">
      <c r="A522" s="159">
        <v>19</v>
      </c>
      <c r="B522" s="301" t="str">
        <f t="shared" si="288"/>
        <v xml:space="preserve">: </v>
      </c>
      <c r="C522" s="168"/>
      <c r="D522" s="162"/>
      <c r="E522" s="162"/>
      <c r="F522" s="169"/>
      <c r="G522" s="161"/>
      <c r="H522" s="162"/>
      <c r="I522" s="163"/>
      <c r="J522" s="170"/>
      <c r="K522" s="170"/>
      <c r="L522" s="771"/>
      <c r="M522" s="662" t="s">
        <v>198</v>
      </c>
      <c r="N522" s="666"/>
      <c r="O522" s="665"/>
      <c r="P522" s="165"/>
      <c r="Q522" s="365"/>
      <c r="R522" s="259" t="str">
        <f t="shared" si="308"/>
        <v/>
      </c>
      <c r="S522" s="260" t="str">
        <f>IF(R522="","",IF(R532="Y",T522,IF(R522&gt;=R524-$AA$36*R528,IF(R522&lt;=R524+$AA$36*R528,R522,""),"")))</f>
        <v/>
      </c>
      <c r="T522" s="259" t="str">
        <f t="shared" si="309"/>
        <v/>
      </c>
      <c r="U522" s="166" t="str">
        <f t="shared" si="289"/>
        <v>US$2014/kW</v>
      </c>
      <c r="V522" s="39"/>
      <c r="W522" s="39"/>
      <c r="Y522" s="99"/>
      <c r="AO522" s="57"/>
      <c r="AP522" s="39"/>
      <c r="AQ522" s="39"/>
      <c r="AR522" s="171"/>
      <c r="AS522" s="39"/>
      <c r="AT522" s="360" t="str">
        <f t="shared" si="310"/>
        <v/>
      </c>
      <c r="AU522" s="360" t="str">
        <f t="shared" si="311"/>
        <v/>
      </c>
      <c r="AV522" s="39"/>
      <c r="AW522" s="360" t="str">
        <f t="shared" si="290"/>
        <v/>
      </c>
      <c r="AX522" s="360" t="str">
        <f t="shared" si="291"/>
        <v/>
      </c>
      <c r="AY522" s="39"/>
      <c r="AZ522" s="360" t="str">
        <f t="shared" si="292"/>
        <v/>
      </c>
      <c r="BA522" s="360" t="str">
        <f t="shared" si="293"/>
        <v/>
      </c>
      <c r="BB522" s="39"/>
      <c r="BC522" s="360" t="str">
        <f t="shared" si="294"/>
        <v/>
      </c>
      <c r="BD522" s="360" t="str">
        <f t="shared" si="295"/>
        <v/>
      </c>
      <c r="BE522" s="39"/>
      <c r="BF522" s="360" t="str">
        <f t="shared" si="296"/>
        <v/>
      </c>
      <c r="BG522" s="360" t="str">
        <f t="shared" si="297"/>
        <v/>
      </c>
      <c r="BH522" s="39"/>
      <c r="BI522" s="360" t="str">
        <f t="shared" si="298"/>
        <v/>
      </c>
      <c r="BJ522" s="360" t="str">
        <f t="shared" si="299"/>
        <v/>
      </c>
      <c r="BK522" s="39"/>
      <c r="BL522" s="360" t="str">
        <f t="shared" si="300"/>
        <v/>
      </c>
      <c r="BM522" s="360" t="str">
        <f t="shared" si="301"/>
        <v/>
      </c>
      <c r="BN522" s="39"/>
      <c r="BO522" s="360" t="str">
        <f t="shared" si="302"/>
        <v/>
      </c>
      <c r="BP522" s="360" t="str">
        <f t="shared" si="303"/>
        <v/>
      </c>
      <c r="BQ522" s="39"/>
      <c r="BR522" s="360" t="str">
        <f t="shared" si="304"/>
        <v/>
      </c>
      <c r="BS522" s="360" t="str">
        <f t="shared" si="305"/>
        <v/>
      </c>
      <c r="BT522" s="39"/>
      <c r="BU522" s="360" t="str">
        <f t="shared" si="306"/>
        <v/>
      </c>
      <c r="BV522" s="360" t="str">
        <f t="shared" si="307"/>
        <v/>
      </c>
      <c r="BW522" s="39"/>
      <c r="BX522" s="57"/>
    </row>
    <row r="523" spans="1:76" s="2" customFormat="1" ht="14">
      <c r="A523" s="159">
        <v>20</v>
      </c>
      <c r="B523" s="301" t="str">
        <f t="shared" si="288"/>
        <v xml:space="preserve">: </v>
      </c>
      <c r="C523" s="168"/>
      <c r="D523" s="162"/>
      <c r="E523" s="162"/>
      <c r="F523" s="169"/>
      <c r="G523" s="161"/>
      <c r="H523" s="162"/>
      <c r="I523" s="163"/>
      <c r="J523" s="170"/>
      <c r="K523" s="170"/>
      <c r="L523" s="771"/>
      <c r="M523" s="662" t="s">
        <v>198</v>
      </c>
      <c r="N523" s="666"/>
      <c r="O523" s="665"/>
      <c r="P523" s="165"/>
      <c r="Q523" s="365"/>
      <c r="R523" s="259" t="str">
        <f t="shared" si="308"/>
        <v/>
      </c>
      <c r="S523" s="260" t="str">
        <f>IF(R523="","",IF(R532="Y",T523,IF(R523&gt;=R524-$AA$36*R528,IF(R523&lt;=R524+$AA$36*R528,R523,""),"")))</f>
        <v/>
      </c>
      <c r="T523" s="259" t="str">
        <f t="shared" si="309"/>
        <v/>
      </c>
      <c r="U523" s="166" t="str">
        <f t="shared" si="289"/>
        <v>US$2014/kW</v>
      </c>
      <c r="V523" s="39"/>
      <c r="W523" s="39"/>
      <c r="Y523" s="99"/>
      <c r="AO523" s="57"/>
      <c r="AP523" s="39"/>
      <c r="AQ523" s="39"/>
      <c r="AR523" s="171"/>
      <c r="AS523" s="39"/>
      <c r="AT523" s="360" t="str">
        <f t="shared" si="310"/>
        <v/>
      </c>
      <c r="AU523" s="360" t="str">
        <f t="shared" si="311"/>
        <v/>
      </c>
      <c r="AV523" s="39"/>
      <c r="AW523" s="360" t="str">
        <f t="shared" si="290"/>
        <v/>
      </c>
      <c r="AX523" s="360" t="str">
        <f t="shared" si="291"/>
        <v/>
      </c>
      <c r="AY523" s="39"/>
      <c r="AZ523" s="360" t="str">
        <f t="shared" si="292"/>
        <v/>
      </c>
      <c r="BA523" s="360" t="str">
        <f t="shared" si="293"/>
        <v/>
      </c>
      <c r="BB523" s="39"/>
      <c r="BC523" s="360" t="str">
        <f t="shared" si="294"/>
        <v/>
      </c>
      <c r="BD523" s="360" t="str">
        <f t="shared" si="295"/>
        <v/>
      </c>
      <c r="BE523" s="39"/>
      <c r="BF523" s="360" t="str">
        <f t="shared" si="296"/>
        <v/>
      </c>
      <c r="BG523" s="360" t="str">
        <f t="shared" si="297"/>
        <v/>
      </c>
      <c r="BH523" s="39"/>
      <c r="BI523" s="360" t="str">
        <f t="shared" si="298"/>
        <v/>
      </c>
      <c r="BJ523" s="360" t="str">
        <f t="shared" si="299"/>
        <v/>
      </c>
      <c r="BK523" s="39"/>
      <c r="BL523" s="360" t="str">
        <f t="shared" si="300"/>
        <v/>
      </c>
      <c r="BM523" s="360" t="str">
        <f t="shared" si="301"/>
        <v/>
      </c>
      <c r="BN523" s="39"/>
      <c r="BO523" s="360" t="str">
        <f t="shared" si="302"/>
        <v/>
      </c>
      <c r="BP523" s="360" t="str">
        <f t="shared" si="303"/>
        <v/>
      </c>
      <c r="BQ523" s="39"/>
      <c r="BR523" s="360" t="str">
        <f t="shared" si="304"/>
        <v/>
      </c>
      <c r="BS523" s="360" t="str">
        <f t="shared" si="305"/>
        <v/>
      </c>
      <c r="BT523" s="39"/>
      <c r="BU523" s="360" t="str">
        <f t="shared" si="306"/>
        <v/>
      </c>
      <c r="BV523" s="360" t="str">
        <f t="shared" si="307"/>
        <v/>
      </c>
      <c r="BW523" s="39"/>
      <c r="BX523" s="57"/>
    </row>
    <row r="524" spans="1:76" s="2" customFormat="1" ht="14">
      <c r="A524" s="172"/>
      <c r="B524" s="302" t="s">
        <v>159</v>
      </c>
      <c r="C524" s="173"/>
      <c r="D524" s="173"/>
      <c r="E524" s="173"/>
      <c r="F524" s="173"/>
      <c r="G524" s="174"/>
      <c r="H524" s="39"/>
      <c r="I524" s="175"/>
      <c r="J524" s="174"/>
      <c r="K524" s="174"/>
      <c r="L524" s="762" t="s">
        <v>99</v>
      </c>
      <c r="M524" s="174"/>
      <c r="N524" s="174"/>
      <c r="O524" s="165"/>
      <c r="P524" s="165"/>
      <c r="Q524" s="175" t="s">
        <v>31</v>
      </c>
      <c r="R524" s="261">
        <v>29.17247426501838</v>
      </c>
      <c r="S524" s="261">
        <v>32.890645734335223</v>
      </c>
      <c r="T524" s="262">
        <v>32.890645734335223</v>
      </c>
      <c r="U524" s="39"/>
      <c r="V524" s="39"/>
      <c r="W524" s="39"/>
      <c r="Y524" s="207"/>
      <c r="AO524" s="57"/>
      <c r="AP524" s="39"/>
      <c r="AQ524" s="39"/>
      <c r="AR524" s="39"/>
      <c r="AS524" s="175" t="s">
        <v>31</v>
      </c>
      <c r="AT524" s="178">
        <f>AVERAGE(AT504:AT523)</f>
        <v>0</v>
      </c>
      <c r="AU524" s="178" t="e">
        <f>SUM(AU504:AU523)/COUNTIF(AU504:AU523,"&gt;0")</f>
        <v>#DIV/0!</v>
      </c>
      <c r="AV524" s="175"/>
      <c r="AW524" s="178" t="e">
        <f>AVERAGE(AW504:AW523)</f>
        <v>#DIV/0!</v>
      </c>
      <c r="AX524" s="178" t="e">
        <f>SUM(AX504:AX523)/COUNTIF(AX504:AX523,"&gt;0")</f>
        <v>#DIV/0!</v>
      </c>
      <c r="AY524" s="39"/>
      <c r="AZ524" s="178" t="e">
        <f>AVERAGE(AZ504:AZ523)</f>
        <v>#DIV/0!</v>
      </c>
      <c r="BA524" s="178" t="e">
        <f>SUM(BA504:BA523)/COUNTIF(BA504:BA523,"&gt;0")</f>
        <v>#DIV/0!</v>
      </c>
      <c r="BB524" s="39"/>
      <c r="BC524" s="178" t="e">
        <f>AVERAGE(BC504:BC523)</f>
        <v>#DIV/0!</v>
      </c>
      <c r="BD524" s="178" t="e">
        <f>SUM(BD504:BD523)/COUNTIF(BD504:BD523,"&gt;0")</f>
        <v>#DIV/0!</v>
      </c>
      <c r="BE524" s="39"/>
      <c r="BF524" s="178" t="e">
        <f>AVERAGE(BF504:BF523)</f>
        <v>#DIV/0!</v>
      </c>
      <c r="BG524" s="178" t="e">
        <f>SUM(BG504:BG523)/COUNTIF(BG504:BG523,"&gt;0")</f>
        <v>#DIV/0!</v>
      </c>
      <c r="BH524" s="39"/>
      <c r="BI524" s="178" t="e">
        <f>AVERAGE(BI504:BI523)</f>
        <v>#DIV/0!</v>
      </c>
      <c r="BJ524" s="178" t="e">
        <f>SUM(BJ504:BJ523)/COUNTIF(BJ504:BJ523,"&gt;0")</f>
        <v>#DIV/0!</v>
      </c>
      <c r="BK524" s="175"/>
      <c r="BL524" s="178" t="e">
        <f>AVERAGE(BL504:BL523)</f>
        <v>#DIV/0!</v>
      </c>
      <c r="BM524" s="178" t="e">
        <f>SUM(BM504:BM523)/COUNTIF(BM504:BM523,"&gt;0")</f>
        <v>#DIV/0!</v>
      </c>
      <c r="BN524" s="39"/>
      <c r="BO524" s="178" t="e">
        <f>AVERAGE(BO504:BO523)</f>
        <v>#DIV/0!</v>
      </c>
      <c r="BP524" s="178" t="e">
        <f>SUM(BP504:BP523)/COUNTIF(BP504:BP523,"&gt;0")</f>
        <v>#DIV/0!</v>
      </c>
      <c r="BQ524" s="39"/>
      <c r="BR524" s="178" t="e">
        <f>AVERAGE(BR504:BR523)</f>
        <v>#DIV/0!</v>
      </c>
      <c r="BS524" s="178" t="e">
        <f>SUM(BS504:BS523)/COUNTIF(BS504:BS523,"&gt;0")</f>
        <v>#DIV/0!</v>
      </c>
      <c r="BT524" s="39"/>
      <c r="BU524" s="178">
        <f>AVERAGE(BU504:BU523)</f>
        <v>0</v>
      </c>
      <c r="BV524" s="178" t="e">
        <f>SUM(BV504:BV523)/COUNTIF(BV504:BV523,"&gt;0")</f>
        <v>#DIV/0!</v>
      </c>
      <c r="BW524" s="39"/>
      <c r="BX524" s="57"/>
    </row>
    <row r="525" spans="1:76" s="2" customFormat="1" ht="14.25" customHeight="1">
      <c r="A525" s="172"/>
      <c r="B525" s="302" t="s">
        <v>160</v>
      </c>
      <c r="C525" s="173" t="s">
        <v>112</v>
      </c>
      <c r="D525" s="877" t="s">
        <v>265</v>
      </c>
      <c r="E525" s="878"/>
      <c r="F525" s="878"/>
      <c r="G525" s="878"/>
      <c r="H525" s="878"/>
      <c r="I525" s="878"/>
      <c r="J525" s="879"/>
      <c r="K525" s="174"/>
      <c r="L525" s="762"/>
      <c r="M525" s="174"/>
      <c r="N525" s="174"/>
      <c r="O525" s="165"/>
      <c r="P525" s="165"/>
      <c r="Q525" s="366" t="s">
        <v>33</v>
      </c>
      <c r="R525" s="367">
        <v>54.664364382948875</v>
      </c>
      <c r="S525" s="367">
        <v>63.047481004636794</v>
      </c>
      <c r="T525" s="367">
        <v>63.047481004636794</v>
      </c>
      <c r="U525" s="368">
        <v>1</v>
      </c>
      <c r="V525" s="50" t="s">
        <v>142</v>
      </c>
      <c r="W525" s="39"/>
      <c r="X525" t="s">
        <v>273</v>
      </c>
      <c r="Y525" s="208"/>
      <c r="AO525" s="57"/>
      <c r="AP525" s="39"/>
      <c r="AQ525" s="39"/>
      <c r="AR525" s="39"/>
      <c r="AS525" s="176" t="s">
        <v>33</v>
      </c>
      <c r="AT525" s="180">
        <f>AT524+(AT530*AT527)</f>
        <v>0</v>
      </c>
      <c r="AU525" s="180" t="e">
        <f>AU524+(AU530*AT527)</f>
        <v>#DIV/0!</v>
      </c>
      <c r="AV525" s="176"/>
      <c r="AW525" s="180" t="e">
        <f>AW524+(AW530*AW527)</f>
        <v>#DIV/0!</v>
      </c>
      <c r="AX525" s="180" t="e">
        <f>AX524+(AX530*AW527)</f>
        <v>#DIV/0!</v>
      </c>
      <c r="AY525" s="39"/>
      <c r="AZ525" s="180" t="e">
        <f>AZ524+(AZ530*AZ527)</f>
        <v>#DIV/0!</v>
      </c>
      <c r="BA525" s="180" t="e">
        <f>BA524+(BA530*AZ527)</f>
        <v>#DIV/0!</v>
      </c>
      <c r="BB525" s="39"/>
      <c r="BC525" s="180" t="e">
        <f>BC524+(BC530*BC527)</f>
        <v>#DIV/0!</v>
      </c>
      <c r="BD525" s="180" t="e">
        <f>BD524+(BD530*BC527)</f>
        <v>#DIV/0!</v>
      </c>
      <c r="BE525" s="39"/>
      <c r="BF525" s="180" t="e">
        <f>BF524+(BF530*BF527)</f>
        <v>#DIV/0!</v>
      </c>
      <c r="BG525" s="180" t="e">
        <f>BG524+(BG530*BF527)</f>
        <v>#DIV/0!</v>
      </c>
      <c r="BH525" s="39"/>
      <c r="BI525" s="180" t="e">
        <f>BI524+(BI530*BI527)</f>
        <v>#DIV/0!</v>
      </c>
      <c r="BJ525" s="180" t="e">
        <f>BJ524+(BJ530*BI527)</f>
        <v>#DIV/0!</v>
      </c>
      <c r="BK525" s="176"/>
      <c r="BL525" s="180" t="e">
        <f>BL524+(BL530*BL527)</f>
        <v>#DIV/0!</v>
      </c>
      <c r="BM525" s="180" t="e">
        <f>BM524+(BM530*BL527)</f>
        <v>#DIV/0!</v>
      </c>
      <c r="BN525" s="39"/>
      <c r="BO525" s="180" t="e">
        <f>BO524+(BO530*BO527)</f>
        <v>#DIV/0!</v>
      </c>
      <c r="BP525" s="180" t="e">
        <f>BP524+(BP530*BO527)</f>
        <v>#DIV/0!</v>
      </c>
      <c r="BQ525" s="39"/>
      <c r="BR525" s="180" t="e">
        <f>BR524+(BR530*BR527)</f>
        <v>#DIV/0!</v>
      </c>
      <c r="BS525" s="180" t="e">
        <f>BS524+(BS530*BR527)</f>
        <v>#DIV/0!</v>
      </c>
      <c r="BT525" s="39"/>
      <c r="BU525" s="180">
        <f>BU524+(BU530*BU527)</f>
        <v>0</v>
      </c>
      <c r="BV525" s="180" t="e">
        <f>BV524+(BV530*BU527)</f>
        <v>#DIV/0!</v>
      </c>
      <c r="BW525" s="39"/>
      <c r="BX525" s="57"/>
    </row>
    <row r="526" spans="1:76" s="2" customFormat="1" ht="15">
      <c r="A526" s="172"/>
      <c r="B526" s="302" t="s">
        <v>161</v>
      </c>
      <c r="C526" s="179"/>
      <c r="D526" s="880"/>
      <c r="E526" s="881"/>
      <c r="F526" s="881"/>
      <c r="G526" s="881"/>
      <c r="H526" s="881"/>
      <c r="I526" s="881"/>
      <c r="J526" s="882"/>
      <c r="K526" s="39"/>
      <c r="L526" s="759"/>
      <c r="M526" s="174"/>
      <c r="N526" s="174"/>
      <c r="O526" s="174"/>
      <c r="P526" s="174"/>
      <c r="Q526" s="366" t="s">
        <v>32</v>
      </c>
      <c r="R526" s="367">
        <v>3.6805841470878846</v>
      </c>
      <c r="S526" s="367">
        <v>2.7338104640336525</v>
      </c>
      <c r="T526" s="367">
        <v>2.7338104640336525</v>
      </c>
      <c r="U526" s="368">
        <v>1</v>
      </c>
      <c r="V526" s="50" t="s">
        <v>143</v>
      </c>
      <c r="W526" s="39"/>
      <c r="X526" s="369" t="s">
        <v>36</v>
      </c>
      <c r="Y526" s="208"/>
      <c r="AO526" s="57"/>
      <c r="AP526" s="39"/>
      <c r="AQ526" s="39"/>
      <c r="AR526" s="39"/>
      <c r="AS526" s="176" t="s">
        <v>32</v>
      </c>
      <c r="AT526" s="180">
        <f>AT524-(AT530*AT528)</f>
        <v>0</v>
      </c>
      <c r="AU526" s="180" t="e">
        <f>AU524-(AU530*AT528)</f>
        <v>#DIV/0!</v>
      </c>
      <c r="AV526" s="176"/>
      <c r="AW526" s="180" t="e">
        <f>AW524-(AW530*AW528)</f>
        <v>#DIV/0!</v>
      </c>
      <c r="AX526" s="180" t="e">
        <f>AX524-(AX530*AW528)</f>
        <v>#DIV/0!</v>
      </c>
      <c r="AY526" s="39"/>
      <c r="AZ526" s="180" t="e">
        <f>AZ524-(AZ530*AZ528)</f>
        <v>#DIV/0!</v>
      </c>
      <c r="BA526" s="180" t="e">
        <f>BA524-(BA530*AZ528)</f>
        <v>#DIV/0!</v>
      </c>
      <c r="BB526" s="39"/>
      <c r="BC526" s="180" t="e">
        <f>BC524-(BC530*BC528)</f>
        <v>#DIV/0!</v>
      </c>
      <c r="BD526" s="180" t="e">
        <f>BD524-(BD530*BC528)</f>
        <v>#DIV/0!</v>
      </c>
      <c r="BE526" s="39"/>
      <c r="BF526" s="180" t="e">
        <f>BF524-(BF530*BF528)</f>
        <v>#DIV/0!</v>
      </c>
      <c r="BG526" s="180" t="e">
        <f>BG524-(BG530*BF528)</f>
        <v>#DIV/0!</v>
      </c>
      <c r="BH526" s="39"/>
      <c r="BI526" s="180" t="e">
        <f>BI524-(BI530*BI528)</f>
        <v>#DIV/0!</v>
      </c>
      <c r="BJ526" s="180" t="e">
        <f>BJ524-(BJ530*BI528)</f>
        <v>#DIV/0!</v>
      </c>
      <c r="BK526" s="176"/>
      <c r="BL526" s="180" t="e">
        <f>BL524-(BL530*BL528)</f>
        <v>#DIV/0!</v>
      </c>
      <c r="BM526" s="180" t="e">
        <f>BM524-(BM530*BL528)</f>
        <v>#DIV/0!</v>
      </c>
      <c r="BN526" s="39"/>
      <c r="BO526" s="180" t="e">
        <f>BO524-(BO530*BO528)</f>
        <v>#DIV/0!</v>
      </c>
      <c r="BP526" s="180" t="e">
        <f>BP524-(BP530*BO528)</f>
        <v>#DIV/0!</v>
      </c>
      <c r="BQ526" s="39"/>
      <c r="BR526" s="180" t="e">
        <f>BR524-(BR530*BR528)</f>
        <v>#DIV/0!</v>
      </c>
      <c r="BS526" s="180" t="e">
        <f>BS524-(BS530*BR528)</f>
        <v>#DIV/0!</v>
      </c>
      <c r="BT526" s="39"/>
      <c r="BU526" s="180">
        <f>BU524-(BU530*BU528)</f>
        <v>0</v>
      </c>
      <c r="BV526" s="180" t="e">
        <f>BV524-(BV530*BU528)</f>
        <v>#DIV/0!</v>
      </c>
      <c r="BW526" s="39"/>
      <c r="BX526" s="57"/>
    </row>
    <row r="527" spans="1:76" s="2" customFormat="1" ht="14">
      <c r="A527" s="172"/>
      <c r="B527" s="303"/>
      <c r="C527" s="179"/>
      <c r="D527" s="880"/>
      <c r="E527" s="881"/>
      <c r="F527" s="881"/>
      <c r="G527" s="881"/>
      <c r="H527" s="881"/>
      <c r="I527" s="881"/>
      <c r="J527" s="882"/>
      <c r="K527" s="174"/>
      <c r="L527" s="762"/>
      <c r="M527" s="174"/>
      <c r="N527" s="174"/>
      <c r="O527" s="174"/>
      <c r="P527" s="174"/>
      <c r="Q527" s="176" t="s">
        <v>10</v>
      </c>
      <c r="R527" s="263" t="s">
        <v>38</v>
      </c>
      <c r="S527" s="263" t="s">
        <v>38</v>
      </c>
      <c r="T527" s="263" t="s">
        <v>38</v>
      </c>
      <c r="U527" s="174"/>
      <c r="V527" s="174"/>
      <c r="W527" s="174"/>
      <c r="Y527" s="208"/>
      <c r="AO527" s="57"/>
      <c r="AP527" s="174"/>
      <c r="AQ527" s="174"/>
      <c r="AR527" s="923" t="s">
        <v>132</v>
      </c>
      <c r="AS527" s="924"/>
      <c r="AT527" s="177">
        <v>1</v>
      </c>
      <c r="AU527" s="174"/>
      <c r="AV527" s="287"/>
      <c r="AW527" s="177">
        <v>1</v>
      </c>
      <c r="AX527" s="174"/>
      <c r="AY527" s="174"/>
      <c r="AZ527" s="177">
        <v>1</v>
      </c>
      <c r="BA527" s="174"/>
      <c r="BB527" s="174"/>
      <c r="BC527" s="177">
        <v>1</v>
      </c>
      <c r="BD527" s="174"/>
      <c r="BE527" s="174"/>
      <c r="BF527" s="177">
        <v>1</v>
      </c>
      <c r="BG527" s="174"/>
      <c r="BH527" s="174"/>
      <c r="BI527" s="177">
        <v>1</v>
      </c>
      <c r="BJ527" s="174"/>
      <c r="BK527" s="176"/>
      <c r="BL527" s="177">
        <v>1</v>
      </c>
      <c r="BM527" s="174"/>
      <c r="BN527" s="174"/>
      <c r="BO527" s="177">
        <v>1</v>
      </c>
      <c r="BP527" s="174"/>
      <c r="BQ527" s="174"/>
      <c r="BR527" s="177">
        <v>1</v>
      </c>
      <c r="BS527" s="174"/>
      <c r="BT527" s="174"/>
      <c r="BU527" s="177">
        <v>1</v>
      </c>
      <c r="BV527" s="174"/>
      <c r="BW527" s="174"/>
      <c r="BX527" s="57"/>
    </row>
    <row r="528" spans="1:76" s="2" customFormat="1" ht="14">
      <c r="A528" s="182" t="str">
        <f ca="1">HYPERLINK("#"&amp;"'"&amp;A$1&amp;"'!a1","Back to top")</f>
        <v>Back to top</v>
      </c>
      <c r="B528" s="304"/>
      <c r="C528" s="179"/>
      <c r="D528" s="880"/>
      <c r="E528" s="881"/>
      <c r="F528" s="881"/>
      <c r="G528" s="881"/>
      <c r="H528" s="881"/>
      <c r="I528" s="881"/>
      <c r="J528" s="882"/>
      <c r="K528" s="174"/>
      <c r="L528" s="762"/>
      <c r="M528" s="50"/>
      <c r="N528" s="50"/>
      <c r="O528" s="174"/>
      <c r="P528" s="174"/>
      <c r="Q528" s="176" t="s">
        <v>11</v>
      </c>
      <c r="R528" s="263">
        <v>25.491890117930495</v>
      </c>
      <c r="S528" s="263">
        <v>30.156835270301571</v>
      </c>
      <c r="T528" s="263">
        <v>30.156835270301571</v>
      </c>
      <c r="U528" s="174"/>
      <c r="V528" s="174"/>
      <c r="W528" s="174"/>
      <c r="Y528" s="208"/>
      <c r="AO528" s="57"/>
      <c r="AP528" s="174"/>
      <c r="AQ528" s="174"/>
      <c r="AR528" s="923"/>
      <c r="AS528" s="924"/>
      <c r="AT528" s="177">
        <v>1</v>
      </c>
      <c r="AU528" s="174"/>
      <c r="AV528" s="287"/>
      <c r="AW528" s="177">
        <v>1</v>
      </c>
      <c r="AX528" s="174"/>
      <c r="AY528" s="174"/>
      <c r="AZ528" s="177">
        <v>1</v>
      </c>
      <c r="BA528" s="174"/>
      <c r="BB528" s="174"/>
      <c r="BC528" s="177">
        <v>1</v>
      </c>
      <c r="BD528" s="174"/>
      <c r="BE528" s="174"/>
      <c r="BF528" s="177">
        <v>1</v>
      </c>
      <c r="BG528" s="174"/>
      <c r="BH528" s="174"/>
      <c r="BI528" s="177">
        <v>1</v>
      </c>
      <c r="BJ528" s="174"/>
      <c r="BK528" s="176"/>
      <c r="BL528" s="177">
        <v>1</v>
      </c>
      <c r="BM528" s="174"/>
      <c r="BN528" s="174"/>
      <c r="BO528" s="177">
        <v>1</v>
      </c>
      <c r="BP528" s="174"/>
      <c r="BQ528" s="174"/>
      <c r="BR528" s="177">
        <v>1</v>
      </c>
      <c r="BS528" s="174"/>
      <c r="BT528" s="174"/>
      <c r="BU528" s="177">
        <v>1</v>
      </c>
      <c r="BV528" s="174"/>
      <c r="BW528" s="174"/>
      <c r="BX528" s="57"/>
    </row>
    <row r="529" spans="1:76" s="2" customFormat="1" ht="14">
      <c r="A529" s="172"/>
      <c r="B529" s="303"/>
      <c r="C529" s="159"/>
      <c r="D529" s="880"/>
      <c r="E529" s="881"/>
      <c r="F529" s="881"/>
      <c r="G529" s="881"/>
      <c r="H529" s="881"/>
      <c r="I529" s="881"/>
      <c r="J529" s="882"/>
      <c r="K529" s="174"/>
      <c r="L529" s="762"/>
      <c r="M529" s="174"/>
      <c r="N529" s="174"/>
      <c r="O529" s="174"/>
      <c r="P529" s="174"/>
      <c r="Q529" s="183" t="s">
        <v>98</v>
      </c>
      <c r="R529" s="264">
        <v>15</v>
      </c>
      <c r="S529" s="264">
        <v>15</v>
      </c>
      <c r="T529" s="265"/>
      <c r="U529" s="184" t="s">
        <v>55</v>
      </c>
      <c r="V529" s="174"/>
      <c r="W529" s="174"/>
      <c r="Y529" s="99"/>
      <c r="AO529" s="57"/>
      <c r="AP529" s="174"/>
      <c r="AQ529" s="174"/>
      <c r="AR529" s="174"/>
      <c r="AS529" s="176" t="s">
        <v>10</v>
      </c>
      <c r="AT529" s="180" t="str">
        <f>IF((0.67*AT530)&gt;AT524,"no","yes")</f>
        <v>yes</v>
      </c>
      <c r="AU529" s="180" t="e">
        <f>IF((0.67*AU530)&gt;AU524,"no","yes")</f>
        <v>#DIV/0!</v>
      </c>
      <c r="AV529" s="176"/>
      <c r="AW529" s="180" t="e">
        <f>IF((0.67*AW530)&gt;AW524,"no","yes")</f>
        <v>#DIV/0!</v>
      </c>
      <c r="AX529" s="180" t="e">
        <f>IF((0.67*AX530)&gt;AX524,"no","yes")</f>
        <v>#DIV/0!</v>
      </c>
      <c r="AY529" s="174"/>
      <c r="AZ529" s="180" t="e">
        <f>IF((0.67*AZ530)&gt;AZ524,"no","yes")</f>
        <v>#DIV/0!</v>
      </c>
      <c r="BA529" s="180" t="e">
        <f>IF((0.67*BA530)&gt;BA524,"no","yes")</f>
        <v>#DIV/0!</v>
      </c>
      <c r="BB529" s="174"/>
      <c r="BC529" s="180" t="e">
        <f>IF((0.67*BC530)&gt;BC524,"no","yes")</f>
        <v>#DIV/0!</v>
      </c>
      <c r="BD529" s="180" t="e">
        <f>IF((0.67*BD530)&gt;BD524,"no","yes")</f>
        <v>#DIV/0!</v>
      </c>
      <c r="BE529" s="174"/>
      <c r="BF529" s="180" t="e">
        <f>IF((0.67*BF530)&gt;BF524,"no","yes")</f>
        <v>#DIV/0!</v>
      </c>
      <c r="BG529" s="180" t="e">
        <f>IF((0.67*BG530)&gt;BG524,"no","yes")</f>
        <v>#DIV/0!</v>
      </c>
      <c r="BH529" s="174"/>
      <c r="BI529" s="180" t="e">
        <f>IF((0.67*BI530)&gt;BI524,"no","yes")</f>
        <v>#DIV/0!</v>
      </c>
      <c r="BJ529" s="180" t="e">
        <f>IF((0.67*BJ530)&gt;BJ524,"no","yes")</f>
        <v>#DIV/0!</v>
      </c>
      <c r="BK529" s="183"/>
      <c r="BL529" s="180" t="e">
        <f>IF((0.67*BL530)&gt;BL524,"no","yes")</f>
        <v>#DIV/0!</v>
      </c>
      <c r="BM529" s="180" t="e">
        <f>IF((0.67*BM530)&gt;BM524,"no","yes")</f>
        <v>#DIV/0!</v>
      </c>
      <c r="BN529" s="174"/>
      <c r="BO529" s="180" t="e">
        <f>IF((0.67*BO530)&gt;BO524,"no","yes")</f>
        <v>#DIV/0!</v>
      </c>
      <c r="BP529" s="180" t="e">
        <f>IF((0.67*BP530)&gt;BP524,"no","yes")</f>
        <v>#DIV/0!</v>
      </c>
      <c r="BQ529" s="174"/>
      <c r="BR529" s="180" t="e">
        <f>IF((0.67*BR530)&gt;BR524,"no","yes")</f>
        <v>#DIV/0!</v>
      </c>
      <c r="BS529" s="180" t="e">
        <f>IF((0.67*BS530)&gt;BS524,"no","yes")</f>
        <v>#DIV/0!</v>
      </c>
      <c r="BT529" s="174"/>
      <c r="BU529" s="180" t="str">
        <f>IF((0.67*BU530)&gt;BU524,"no","yes")</f>
        <v>yes</v>
      </c>
      <c r="BV529" s="180" t="e">
        <f>IF((0.67*BV530)&gt;BV524,"no","yes")</f>
        <v>#DIV/0!</v>
      </c>
      <c r="BW529" s="174"/>
      <c r="BX529" s="57"/>
    </row>
    <row r="530" spans="1:76" s="2" customFormat="1" ht="14">
      <c r="B530" s="5"/>
      <c r="C530" s="172"/>
      <c r="D530" s="880"/>
      <c r="E530" s="881"/>
      <c r="F530" s="881"/>
      <c r="G530" s="881"/>
      <c r="H530" s="881"/>
      <c r="I530" s="881"/>
      <c r="J530" s="882"/>
      <c r="K530" s="174"/>
      <c r="L530" s="762"/>
      <c r="M530" s="174"/>
      <c r="N530" s="174"/>
      <c r="O530" s="174"/>
      <c r="P530" s="174"/>
      <c r="Q530" s="174"/>
      <c r="R530" s="265"/>
      <c r="S530" s="267"/>
      <c r="T530" s="267"/>
      <c r="U530" s="185"/>
      <c r="V530" s="186"/>
      <c r="W530" s="187"/>
      <c r="Y530" s="99"/>
      <c r="AO530" s="57"/>
      <c r="AP530" s="174"/>
      <c r="AQ530" s="174"/>
      <c r="AR530" s="174"/>
      <c r="AS530" s="176" t="s">
        <v>11</v>
      </c>
      <c r="AT530" s="180">
        <f>_xlfn.STDEV.P(AT504:AT523)</f>
        <v>0</v>
      </c>
      <c r="AU530" s="180">
        <f>_xlfn.STDEV.P(AU504:AU523)</f>
        <v>0</v>
      </c>
      <c r="AV530" s="176"/>
      <c r="AW530" s="180" t="e">
        <f>_xlfn.STDEV.P(AW504:AW523)</f>
        <v>#DIV/0!</v>
      </c>
      <c r="AX530" s="180" t="e">
        <f>_xlfn.STDEV.P(AX504:AX523)</f>
        <v>#DIV/0!</v>
      </c>
      <c r="AY530" s="174"/>
      <c r="AZ530" s="180" t="e">
        <f>_xlfn.STDEV.P(AZ504:AZ523)</f>
        <v>#DIV/0!</v>
      </c>
      <c r="BA530" s="180" t="e">
        <f>_xlfn.STDEV.P(BA504:BA523)</f>
        <v>#DIV/0!</v>
      </c>
      <c r="BB530" s="174"/>
      <c r="BC530" s="180" t="e">
        <f>_xlfn.STDEV.P(BC504:BC523)</f>
        <v>#DIV/0!</v>
      </c>
      <c r="BD530" s="180" t="e">
        <f>_xlfn.STDEV.P(BD504:BD523)</f>
        <v>#DIV/0!</v>
      </c>
      <c r="BE530" s="174"/>
      <c r="BF530" s="180" t="e">
        <f>_xlfn.STDEV.P(BF504:BF523)</f>
        <v>#DIV/0!</v>
      </c>
      <c r="BG530" s="180" t="e">
        <f>_xlfn.STDEV.P(BG504:BG523)</f>
        <v>#DIV/0!</v>
      </c>
      <c r="BH530" s="174"/>
      <c r="BI530" s="180" t="e">
        <f>_xlfn.STDEV.P(BI504:BI523)</f>
        <v>#DIV/0!</v>
      </c>
      <c r="BJ530" s="180" t="e">
        <f>_xlfn.STDEV.P(BJ504:BJ523)</f>
        <v>#DIV/0!</v>
      </c>
      <c r="BK530" s="174"/>
      <c r="BL530" s="180" t="e">
        <f>_xlfn.STDEV.P(BL504:BL523)</f>
        <v>#DIV/0!</v>
      </c>
      <c r="BM530" s="180" t="e">
        <f>_xlfn.STDEV.P(BM504:BM523)</f>
        <v>#DIV/0!</v>
      </c>
      <c r="BN530" s="174"/>
      <c r="BO530" s="180" t="e">
        <f>_xlfn.STDEV.P(BO504:BO523)</f>
        <v>#DIV/0!</v>
      </c>
      <c r="BP530" s="180" t="e">
        <f>_xlfn.STDEV.P(BP504:BP523)</f>
        <v>#DIV/0!</v>
      </c>
      <c r="BQ530" s="174"/>
      <c r="BR530" s="180" t="e">
        <f>_xlfn.STDEV.P(BR504:BR523)</f>
        <v>#DIV/0!</v>
      </c>
      <c r="BS530" s="180" t="e">
        <f>_xlfn.STDEV.P(BS504:BS523)</f>
        <v>#DIV/0!</v>
      </c>
      <c r="BT530" s="174"/>
      <c r="BU530" s="180">
        <f>_xlfn.STDEV.P(BU504:BU523)</f>
        <v>0</v>
      </c>
      <c r="BV530" s="180">
        <f>_xlfn.STDEV.P(BV504:BV523)</f>
        <v>0</v>
      </c>
      <c r="BX530" s="57"/>
    </row>
    <row r="531" spans="1:76" s="2" customFormat="1" ht="14">
      <c r="B531" s="5"/>
      <c r="C531" s="172"/>
      <c r="D531" s="880"/>
      <c r="E531" s="881"/>
      <c r="F531" s="881"/>
      <c r="G531" s="881"/>
      <c r="H531" s="881"/>
      <c r="I531" s="881"/>
      <c r="J531" s="882"/>
      <c r="K531" s="174"/>
      <c r="L531" s="762"/>
      <c r="M531" s="174"/>
      <c r="N531" s="174"/>
      <c r="O531" s="174"/>
      <c r="P531" s="174"/>
      <c r="Q531" s="174"/>
      <c r="R531" s="188" t="s">
        <v>137</v>
      </c>
      <c r="S531" s="165"/>
      <c r="T531" s="174"/>
      <c r="U531" s="189"/>
      <c r="V531" s="190"/>
      <c r="W531" s="191"/>
      <c r="Y531" s="99"/>
      <c r="AO531" s="57"/>
      <c r="AP531" s="174"/>
      <c r="AQ531" s="174"/>
      <c r="AR531" s="174"/>
      <c r="AS531" s="183" t="s">
        <v>98</v>
      </c>
      <c r="AT531" s="361">
        <f>COUNTIF(AT504:AT523,"&gt;0")</f>
        <v>0</v>
      </c>
      <c r="AU531" s="361">
        <f>COUNTIF(AU504:AU523,"&gt;0")</f>
        <v>0</v>
      </c>
      <c r="AV531" s="183"/>
      <c r="AW531" s="361">
        <f>COUNTIF(AW504:AW523,"&gt;0")</f>
        <v>0</v>
      </c>
      <c r="AX531" s="361">
        <f>COUNTIF(AX504:AX523,"&gt;0")</f>
        <v>0</v>
      </c>
      <c r="AY531" s="174"/>
      <c r="AZ531" s="361">
        <f>COUNTIF(AZ504:AZ523,"&gt;0")</f>
        <v>0</v>
      </c>
      <c r="BA531" s="361">
        <f>COUNTIF(BA504:BA523,"&gt;0")</f>
        <v>0</v>
      </c>
      <c r="BB531" s="174"/>
      <c r="BC531" s="361">
        <f>COUNTIF(BC504:BC523,"&gt;0")</f>
        <v>0</v>
      </c>
      <c r="BD531" s="361">
        <f>COUNTIF(BD504:BD523,"&gt;0")</f>
        <v>0</v>
      </c>
      <c r="BE531" s="174"/>
      <c r="BF531" s="361">
        <f>COUNTIF(BF504:BF523,"&gt;0")</f>
        <v>0</v>
      </c>
      <c r="BG531" s="361">
        <f>COUNTIF(BG504:BG523,"&gt;0")</f>
        <v>0</v>
      </c>
      <c r="BH531" s="174"/>
      <c r="BI531" s="361">
        <f>COUNTIF(BI504:BI523,"&gt;0")</f>
        <v>0</v>
      </c>
      <c r="BJ531" s="361">
        <f>COUNTIF(BJ504:BJ523,"&gt;0")</f>
        <v>0</v>
      </c>
      <c r="BK531" s="174"/>
      <c r="BL531" s="361">
        <f>COUNTIF(BL504:BL523,"&gt;0")</f>
        <v>0</v>
      </c>
      <c r="BM531" s="361">
        <f>COUNTIF(BM504:BM523,"&gt;0")</f>
        <v>0</v>
      </c>
      <c r="BN531" s="174"/>
      <c r="BO531" s="361">
        <f>COUNTIF(BO504:BO523,"&gt;0")</f>
        <v>0</v>
      </c>
      <c r="BP531" s="361">
        <f>COUNTIF(BP504:BP523,"&gt;0")</f>
        <v>0</v>
      </c>
      <c r="BQ531" s="174"/>
      <c r="BR531" s="361">
        <f>COUNTIF(BR504:BR523,"&gt;0")</f>
        <v>0</v>
      </c>
      <c r="BS531" s="361">
        <f>COUNTIF(BS504:BS523,"&gt;0")</f>
        <v>0</v>
      </c>
      <c r="BT531" s="174"/>
      <c r="BU531" s="361">
        <f>COUNTIF(BU504:BU523,"&gt;0")</f>
        <v>0</v>
      </c>
      <c r="BV531" s="361">
        <f>COUNTIF(BV504:BV523,"&gt;0")</f>
        <v>0</v>
      </c>
      <c r="BX531" s="57"/>
    </row>
    <row r="532" spans="1:76" s="2" customFormat="1" ht="14">
      <c r="B532" s="5"/>
      <c r="C532" s="172"/>
      <c r="D532" s="880"/>
      <c r="E532" s="881"/>
      <c r="F532" s="881"/>
      <c r="G532" s="881"/>
      <c r="H532" s="881"/>
      <c r="I532" s="881"/>
      <c r="J532" s="882"/>
      <c r="K532" s="174"/>
      <c r="L532" s="762"/>
      <c r="M532" s="174"/>
      <c r="N532" s="174"/>
      <c r="O532" s="174"/>
      <c r="P532" s="174"/>
      <c r="Q532" s="174"/>
      <c r="R532" s="192" t="s">
        <v>35</v>
      </c>
      <c r="S532" s="165"/>
      <c r="T532" s="174"/>
      <c r="U532" s="189"/>
      <c r="V532" s="190"/>
      <c r="W532" s="191"/>
      <c r="Y532" s="99"/>
      <c r="AO532" s="57"/>
      <c r="AS532" s="209"/>
      <c r="AT532" s="209"/>
      <c r="AU532" s="209"/>
      <c r="AV532" s="209"/>
      <c r="BX532" s="57"/>
    </row>
    <row r="533" spans="1:76" s="2" customFormat="1" ht="14">
      <c r="B533" s="5"/>
      <c r="C533" s="172"/>
      <c r="D533" s="880"/>
      <c r="E533" s="881"/>
      <c r="F533" s="881"/>
      <c r="G533" s="881"/>
      <c r="H533" s="881"/>
      <c r="I533" s="881"/>
      <c r="J533" s="882"/>
      <c r="K533" s="174"/>
      <c r="L533" s="762"/>
      <c r="M533" s="174"/>
      <c r="N533" s="174"/>
      <c r="O533" s="174"/>
      <c r="P533" s="174"/>
      <c r="Q533" s="174"/>
      <c r="R533" s="174"/>
      <c r="S533" s="165"/>
      <c r="T533" s="174"/>
      <c r="U533" s="193"/>
      <c r="V533" s="194"/>
      <c r="W533" s="195"/>
      <c r="Y533" s="99"/>
      <c r="AO533" s="57"/>
      <c r="AS533" s="209"/>
      <c r="AT533" s="209"/>
      <c r="AU533" s="209"/>
      <c r="AV533" s="209"/>
      <c r="BX533" s="57"/>
    </row>
    <row r="534" spans="1:76" s="2" customFormat="1" ht="18">
      <c r="B534" s="5"/>
      <c r="C534" s="174"/>
      <c r="D534" s="883"/>
      <c r="E534" s="884"/>
      <c r="F534" s="884"/>
      <c r="G534" s="884"/>
      <c r="H534" s="884"/>
      <c r="I534" s="884"/>
      <c r="J534" s="885"/>
      <c r="L534" s="349"/>
      <c r="R534" s="83"/>
      <c r="S534" s="83"/>
      <c r="T534" s="174"/>
      <c r="U534" s="174"/>
      <c r="V534" s="174"/>
      <c r="W534" s="174"/>
      <c r="Y534" s="99"/>
      <c r="AO534" s="142"/>
      <c r="AP534" s="218"/>
      <c r="AQ534" s="218"/>
      <c r="AR534" s="216"/>
      <c r="AS534" s="216"/>
      <c r="AT534" s="216"/>
      <c r="AU534" s="216"/>
      <c r="AV534" s="216"/>
      <c r="AW534" s="216"/>
      <c r="AX534" s="216"/>
      <c r="AY534" s="216"/>
      <c r="AZ534" s="216"/>
      <c r="BA534" s="216"/>
      <c r="BB534" s="216"/>
      <c r="BC534" s="216"/>
      <c r="BD534" s="216"/>
      <c r="BE534" s="216"/>
      <c r="BF534" s="216"/>
      <c r="BG534" s="216"/>
      <c r="BH534" s="216"/>
      <c r="BI534" s="216"/>
      <c r="BJ534" s="216"/>
      <c r="BK534" s="216"/>
      <c r="BL534" s="216"/>
      <c r="BM534" s="216"/>
      <c r="BN534" s="216"/>
      <c r="BO534" s="216"/>
      <c r="BP534" s="216"/>
      <c r="BQ534" s="216"/>
      <c r="BR534" s="216"/>
      <c r="BS534" s="216"/>
      <c r="BT534" s="216"/>
      <c r="BU534" s="216"/>
      <c r="BV534" s="216"/>
      <c r="BW534" s="216"/>
      <c r="BX534" s="142"/>
    </row>
    <row r="535" spans="1:76" s="2" customFormat="1" ht="14">
      <c r="B535" s="5"/>
      <c r="L535" s="349"/>
      <c r="R535" s="83"/>
      <c r="S535" s="83"/>
      <c r="T535" s="83"/>
      <c r="U535" s="209"/>
      <c r="V535" s="3"/>
      <c r="Y535" s="99"/>
      <c r="AO535" s="57"/>
      <c r="AP535" s="209"/>
      <c r="AQ535" s="209"/>
      <c r="AR535" s="209"/>
      <c r="AS535" s="209"/>
      <c r="AT535" s="209"/>
      <c r="AU535" s="209"/>
      <c r="AV535" s="209"/>
      <c r="AW535" s="209"/>
      <c r="AX535" s="209"/>
      <c r="AY535" s="209"/>
      <c r="AZ535" s="209"/>
      <c r="BA535" s="209"/>
      <c r="BB535" s="209"/>
      <c r="BC535" s="209"/>
      <c r="BD535" s="209"/>
      <c r="BE535" s="209"/>
      <c r="BF535" s="209"/>
      <c r="BG535" s="209"/>
      <c r="BH535" s="209"/>
      <c r="BI535" s="209"/>
      <c r="BJ535" s="209"/>
      <c r="BK535" s="209"/>
      <c r="BL535" s="209"/>
      <c r="BM535" s="209"/>
      <c r="BN535" s="209"/>
      <c r="BO535" s="209"/>
      <c r="BP535" s="209"/>
      <c r="BQ535" s="209"/>
      <c r="BR535" s="209"/>
      <c r="BS535" s="209"/>
      <c r="BT535" s="209"/>
      <c r="BU535" s="209"/>
      <c r="BV535" s="209"/>
      <c r="BW535" s="209"/>
      <c r="BX535" s="57"/>
    </row>
    <row r="536" spans="1:76" s="2" customFormat="1" ht="14">
      <c r="B536" s="5"/>
      <c r="L536" s="349"/>
      <c r="R536" s="83"/>
      <c r="S536" s="83"/>
      <c r="T536" s="83"/>
      <c r="U536" s="83"/>
      <c r="Y536" s="99"/>
      <c r="AO536" s="57"/>
      <c r="AP536" s="209"/>
      <c r="AQ536" s="209"/>
      <c r="AR536" s="209"/>
      <c r="AS536" s="209"/>
      <c r="AT536" s="209"/>
      <c r="AU536" s="209"/>
      <c r="AV536" s="209"/>
      <c r="AW536" s="209"/>
      <c r="AX536" s="209"/>
      <c r="AY536" s="209"/>
      <c r="AZ536" s="209"/>
      <c r="BA536" s="209"/>
      <c r="BB536" s="209"/>
      <c r="BC536" s="209"/>
      <c r="BD536" s="209"/>
      <c r="BE536" s="209"/>
      <c r="BF536" s="209"/>
      <c r="BG536" s="209"/>
      <c r="BH536" s="209"/>
      <c r="BI536" s="209"/>
      <c r="BJ536" s="209"/>
      <c r="BK536" s="209"/>
      <c r="BL536" s="209"/>
      <c r="BM536" s="209"/>
      <c r="BN536" s="209"/>
      <c r="BO536" s="209"/>
      <c r="BP536" s="209"/>
      <c r="BQ536" s="209"/>
      <c r="BR536" s="209"/>
      <c r="BS536" s="209"/>
      <c r="BT536" s="209"/>
      <c r="BU536" s="209"/>
      <c r="BV536" s="209"/>
      <c r="BW536" s="209"/>
      <c r="BX536" s="57"/>
    </row>
    <row r="537" spans="1:76" s="57" customFormat="1" ht="18">
      <c r="A537" s="138">
        <f>A501+1</f>
        <v>11</v>
      </c>
      <c r="B537" s="298"/>
      <c r="C537" s="139" t="s">
        <v>276</v>
      </c>
      <c r="D537" s="196"/>
      <c r="E537" s="196" t="s">
        <v>104</v>
      </c>
      <c r="F537" s="196"/>
      <c r="G537" s="196"/>
      <c r="H537" s="22"/>
      <c r="I537" s="22"/>
      <c r="J537" s="196"/>
      <c r="K537" s="196"/>
      <c r="L537" s="773"/>
      <c r="M537" s="181"/>
      <c r="N537" s="181"/>
      <c r="R537" s="839" t="s">
        <v>154</v>
      </c>
      <c r="S537" s="839"/>
      <c r="T537" s="839"/>
      <c r="U537" s="839"/>
      <c r="Y537" s="99"/>
      <c r="AP537" s="141">
        <f>A537</f>
        <v>11</v>
      </c>
      <c r="AQ537" s="141" t="str">
        <f>C537</f>
        <v>SOLUTION Fixed Operating Cost (FOM)</v>
      </c>
      <c r="AR537" s="142"/>
      <c r="AS537" s="143"/>
      <c r="AT537" s="143"/>
      <c r="AU537" s="143"/>
      <c r="AV537" s="143"/>
      <c r="AW537" s="142"/>
      <c r="AX537" s="142"/>
      <c r="AY537" s="142"/>
      <c r="AZ537" s="142"/>
      <c r="BA537" s="142"/>
      <c r="BB537" s="142"/>
      <c r="BC537" s="142"/>
      <c r="BD537" s="142"/>
      <c r="BE537" s="142"/>
      <c r="BF537" s="142"/>
      <c r="BG537" s="142"/>
      <c r="BH537" s="142"/>
      <c r="BI537" s="142"/>
      <c r="BJ537" s="142"/>
      <c r="BK537" s="142"/>
      <c r="BL537" s="142"/>
      <c r="BM537" s="142"/>
      <c r="BN537" s="142"/>
      <c r="BO537" s="142"/>
      <c r="BP537" s="142"/>
      <c r="BQ537" s="142"/>
      <c r="BR537" s="142"/>
      <c r="BS537" s="142"/>
      <c r="BT537" s="142"/>
      <c r="BU537" s="142"/>
      <c r="BV537" s="142"/>
      <c r="BW537" s="142"/>
    </row>
    <row r="538" spans="1:76" s="2" customFormat="1" ht="14">
      <c r="A538" s="199"/>
      <c r="B538" s="299"/>
      <c r="C538" s="199"/>
      <c r="D538" s="130"/>
      <c r="E538" s="130"/>
      <c r="F538" s="130"/>
      <c r="G538" s="130"/>
      <c r="J538" s="130"/>
      <c r="K538" s="130"/>
      <c r="L538" s="762"/>
      <c r="M538" s="174"/>
      <c r="N538" s="174"/>
      <c r="S538" s="83"/>
      <c r="T538" s="83"/>
      <c r="Y538" s="99"/>
      <c r="AO538" s="57"/>
      <c r="AP538" s="39"/>
      <c r="AQ538" s="39"/>
      <c r="AR538" s="39"/>
      <c r="AS538" s="39"/>
      <c r="AT538" s="158" t="s">
        <v>230</v>
      </c>
      <c r="AU538" s="158"/>
      <c r="AV538" s="39"/>
      <c r="AW538" s="158" t="s">
        <v>1</v>
      </c>
      <c r="AX538" s="158"/>
      <c r="AY538" s="39"/>
      <c r="AZ538" s="158" t="s">
        <v>2</v>
      </c>
      <c r="BA538" s="158"/>
      <c r="BB538" s="39"/>
      <c r="BC538" s="158" t="s">
        <v>283</v>
      </c>
      <c r="BD538" s="158"/>
      <c r="BE538" s="39"/>
      <c r="BF538" s="158" t="s">
        <v>284</v>
      </c>
      <c r="BG538" s="158"/>
      <c r="BH538" s="39"/>
      <c r="BI538" s="158" t="s">
        <v>3</v>
      </c>
      <c r="BJ538" s="158"/>
      <c r="BK538" s="39"/>
      <c r="BL538" s="158" t="s">
        <v>4</v>
      </c>
      <c r="BM538" s="158"/>
      <c r="BN538" s="39"/>
      <c r="BO538" s="158" t="s">
        <v>5</v>
      </c>
      <c r="BP538" s="158"/>
      <c r="BQ538" s="39"/>
      <c r="BR538" s="158" t="s">
        <v>6</v>
      </c>
      <c r="BS538" s="158"/>
      <c r="BT538" s="39"/>
      <c r="BU538" s="158" t="s">
        <v>34</v>
      </c>
      <c r="BV538" s="158"/>
      <c r="BW538" s="39"/>
      <c r="BX538" s="57"/>
    </row>
    <row r="539" spans="1:76" s="2" customFormat="1" ht="31" thickBot="1">
      <c r="A539" s="173" t="s">
        <v>39</v>
      </c>
      <c r="B539" s="300" t="s">
        <v>9</v>
      </c>
      <c r="C539" s="145" t="s">
        <v>139</v>
      </c>
      <c r="D539" s="146" t="s">
        <v>40</v>
      </c>
      <c r="E539" s="146" t="s">
        <v>234</v>
      </c>
      <c r="F539" s="147" t="s">
        <v>113</v>
      </c>
      <c r="G539" s="211" t="s">
        <v>424</v>
      </c>
      <c r="H539" s="4" t="s">
        <v>59</v>
      </c>
      <c r="I539" s="695" t="s">
        <v>425</v>
      </c>
      <c r="J539" s="148" t="s">
        <v>133</v>
      </c>
      <c r="K539" s="149" t="s">
        <v>140</v>
      </c>
      <c r="L539" s="767" t="s">
        <v>100</v>
      </c>
      <c r="M539" s="151" t="s">
        <v>141</v>
      </c>
      <c r="N539" s="152" t="s">
        <v>135</v>
      </c>
      <c r="O539" s="152" t="s">
        <v>57</v>
      </c>
      <c r="P539" s="153"/>
      <c r="Q539" s="363" t="s">
        <v>272</v>
      </c>
      <c r="R539" s="364" t="s">
        <v>56</v>
      </c>
      <c r="S539" s="258" t="s">
        <v>41</v>
      </c>
      <c r="T539" s="364" t="s">
        <v>136</v>
      </c>
      <c r="U539" s="156" t="s">
        <v>42</v>
      </c>
      <c r="V539" s="153"/>
      <c r="W539" s="153"/>
      <c r="Y539" s="99"/>
      <c r="AO539" s="57"/>
      <c r="AP539" s="153"/>
      <c r="AQ539" s="153"/>
      <c r="AR539" s="156" t="s">
        <v>131</v>
      </c>
      <c r="AS539" s="153"/>
      <c r="AT539" s="154" t="s">
        <v>56</v>
      </c>
      <c r="AU539" s="155" t="s">
        <v>41</v>
      </c>
      <c r="AV539" s="153"/>
      <c r="AW539" s="154" t="s">
        <v>56</v>
      </c>
      <c r="AX539" s="155" t="s">
        <v>41</v>
      </c>
      <c r="AY539" s="153"/>
      <c r="AZ539" s="154" t="s">
        <v>56</v>
      </c>
      <c r="BA539" s="155" t="s">
        <v>41</v>
      </c>
      <c r="BB539" s="153"/>
      <c r="BC539" s="154" t="s">
        <v>56</v>
      </c>
      <c r="BD539" s="155" t="s">
        <v>41</v>
      </c>
      <c r="BE539" s="153"/>
      <c r="BF539" s="154" t="s">
        <v>56</v>
      </c>
      <c r="BG539" s="155" t="s">
        <v>41</v>
      </c>
      <c r="BH539" s="153"/>
      <c r="BI539" s="154" t="s">
        <v>56</v>
      </c>
      <c r="BJ539" s="155" t="s">
        <v>41</v>
      </c>
      <c r="BK539" s="153"/>
      <c r="BL539" s="154" t="s">
        <v>56</v>
      </c>
      <c r="BM539" s="155" t="s">
        <v>41</v>
      </c>
      <c r="BN539" s="153"/>
      <c r="BO539" s="154" t="s">
        <v>56</v>
      </c>
      <c r="BP539" s="155" t="s">
        <v>41</v>
      </c>
      <c r="BQ539" s="153"/>
      <c r="BR539" s="154" t="s">
        <v>56</v>
      </c>
      <c r="BS539" s="155" t="s">
        <v>41</v>
      </c>
      <c r="BT539" s="153"/>
      <c r="BU539" s="154" t="s">
        <v>56</v>
      </c>
      <c r="BV539" s="155" t="s">
        <v>41</v>
      </c>
      <c r="BW539" s="153"/>
      <c r="BX539" s="57"/>
    </row>
    <row r="540" spans="1:76" s="2" customFormat="1" ht="15">
      <c r="A540" s="159">
        <v>1</v>
      </c>
      <c r="B540" s="301" t="str">
        <f t="shared" ref="B540:B576" si="313">CONCATENATE(E540,": ",C540)</f>
        <v>World: IPCC WG3 AR5 (Table A.III.1) Solar PV–utility</v>
      </c>
      <c r="C540" s="160" t="s">
        <v>842</v>
      </c>
      <c r="D540" s="160" t="s">
        <v>337</v>
      </c>
      <c r="E540" s="160" t="s">
        <v>7</v>
      </c>
      <c r="F540" s="160"/>
      <c r="G540" s="161" t="s">
        <v>419</v>
      </c>
      <c r="H540" s="668">
        <v>2012</v>
      </c>
      <c r="I540" s="163"/>
      <c r="J540" s="664"/>
      <c r="K540" s="669" t="s">
        <v>164</v>
      </c>
      <c r="L540" s="769">
        <f>J540*$AB$10</f>
        <v>0</v>
      </c>
      <c r="M540" s="662" t="s">
        <v>198</v>
      </c>
      <c r="N540" s="666"/>
      <c r="O540" s="665"/>
      <c r="P540" s="165"/>
      <c r="Q540" s="365" t="s">
        <v>35</v>
      </c>
      <c r="R540" s="259" t="str">
        <f>IF(Q540="Y","",IF(AND(L540="",J540=""),"",IF(L540="",J540,L540)))</f>
        <v/>
      </c>
      <c r="S540" s="260" t="str">
        <f>IF(R540="","",IF(R585="Y",T540,IF(R540&gt;=R577-$AA$36*R581,IF(R540&lt;=R577+$AA$36*R581,R540,""),"")))</f>
        <v/>
      </c>
      <c r="T540" s="259" t="str">
        <f>IF(Q540="Y","",IF(AND(L540="",J540=""),"",IF(L540="",J540*N540,L540*N540)))</f>
        <v/>
      </c>
      <c r="U540" s="166" t="str">
        <f t="shared" ref="U540:U576" si="314">IF(AND(M540="",K540=""),"",IF(M540="",K540,M540))</f>
        <v>US$2014/kW</v>
      </c>
      <c r="V540" s="39"/>
      <c r="W540" s="39"/>
      <c r="Y540" s="99"/>
      <c r="AO540" s="57"/>
      <c r="AP540" s="39"/>
      <c r="AQ540" s="39"/>
      <c r="AR540" s="359" t="str">
        <f>$U540</f>
        <v>US$2014/kW</v>
      </c>
      <c r="AS540" s="39"/>
      <c r="AT540" s="360" t="str">
        <f>IF($E540=$AT$48,R540,"")</f>
        <v/>
      </c>
      <c r="AU540" s="360" t="str">
        <f>IF($E540=$AT$48,S540,"")</f>
        <v/>
      </c>
      <c r="AV540" s="39"/>
      <c r="AW540" s="360" t="str">
        <f t="shared" ref="AW540:AW576" si="315">IF($E540=$AW$112,R540,"")</f>
        <v/>
      </c>
      <c r="AX540" s="360" t="str">
        <f t="shared" ref="AX540:AX576" si="316">IF($E540=$AW$112,S540,"")</f>
        <v/>
      </c>
      <c r="AY540" s="39"/>
      <c r="AZ540" s="360" t="str">
        <f t="shared" ref="AZ540:AZ576" si="317">IF($E540=$AZ$112,R540,"")</f>
        <v/>
      </c>
      <c r="BA540" s="360" t="str">
        <f t="shared" ref="BA540:BA576" si="318">IF($E540=$AZ$112,S540,"")</f>
        <v/>
      </c>
      <c r="BB540" s="39"/>
      <c r="BC540" s="360" t="str">
        <f t="shared" ref="BC540:BC576" si="319">IF($E540=$BC$112,R540,"")</f>
        <v/>
      </c>
      <c r="BD540" s="360" t="str">
        <f t="shared" ref="BD540:BD576" si="320">IF($E540=$BC$112,S540,"")</f>
        <v/>
      </c>
      <c r="BE540" s="39"/>
      <c r="BF540" s="360" t="str">
        <f t="shared" ref="BF540:BF576" si="321">IF($E540=$BF$112,R540,"")</f>
        <v/>
      </c>
      <c r="BG540" s="360" t="str">
        <f t="shared" ref="BG540:BG576" si="322">IF($E540=$BF$112,S540,"")</f>
        <v/>
      </c>
      <c r="BH540" s="39"/>
      <c r="BI540" s="360" t="str">
        <f t="shared" ref="BI540:BI576" si="323">IF($E540=$BI$112,R540,"")</f>
        <v/>
      </c>
      <c r="BJ540" s="360" t="str">
        <f t="shared" ref="BJ540:BJ576" si="324">IF($E540=$BI$112,S540,"")</f>
        <v/>
      </c>
      <c r="BK540" s="39"/>
      <c r="BL540" s="360" t="str">
        <f t="shared" ref="BL540:BL576" si="325">IF($E540=$BL$112,R540,"")</f>
        <v/>
      </c>
      <c r="BM540" s="360" t="str">
        <f t="shared" ref="BM540:BM576" si="326">IF($E540=$BL$112,S540,"")</f>
        <v/>
      </c>
      <c r="BN540" s="39"/>
      <c r="BO540" s="360" t="str">
        <f t="shared" ref="BO540:BO576" si="327">IF($E540=$BO$112,R540,"")</f>
        <v/>
      </c>
      <c r="BP540" s="360" t="str">
        <f t="shared" ref="BP540:BP576" si="328">IF($E540=$BO$112,S540,"")</f>
        <v/>
      </c>
      <c r="BQ540" s="39"/>
      <c r="BR540" s="360" t="str">
        <f t="shared" ref="BR540:BR576" si="329">IF($E540=$BR$112,R540,"")</f>
        <v/>
      </c>
      <c r="BS540" s="360" t="str">
        <f t="shared" ref="BS540:BS576" si="330">IF($E540=$BR$112,S540,"")</f>
        <v/>
      </c>
      <c r="BT540" s="39"/>
      <c r="BU540" s="360" t="str">
        <f t="shared" ref="BU540:BU576" si="331">IF($E540=$BU$112,R540,"")</f>
        <v/>
      </c>
      <c r="BV540" s="360" t="str">
        <f t="shared" ref="BV540:BV576" si="332">IF($E540=$BU$112,S540,"")</f>
        <v/>
      </c>
      <c r="BW540" s="39"/>
      <c r="BX540" s="57"/>
    </row>
    <row r="541" spans="1:76" s="2" customFormat="1" ht="15">
      <c r="A541" s="159">
        <v>2</v>
      </c>
      <c r="B541" s="301" t="str">
        <f t="shared" si="313"/>
        <v>USA: Bolinger and Seel, 2015 (LBNL) (pp. 20-21)</v>
      </c>
      <c r="C541" s="160" t="s">
        <v>843</v>
      </c>
      <c r="D541" s="160" t="s">
        <v>338</v>
      </c>
      <c r="E541" s="160" t="s">
        <v>34</v>
      </c>
      <c r="F541" s="160"/>
      <c r="G541" s="161" t="s">
        <v>420</v>
      </c>
      <c r="H541" s="668">
        <v>2012</v>
      </c>
      <c r="I541" s="163"/>
      <c r="J541" s="664"/>
      <c r="K541" s="664" t="s">
        <v>192</v>
      </c>
      <c r="L541" s="769" t="e">
        <f>J541*#REF!</f>
        <v>#REF!</v>
      </c>
      <c r="M541" s="662" t="s">
        <v>198</v>
      </c>
      <c r="N541" s="666"/>
      <c r="O541" s="665"/>
      <c r="P541" s="165"/>
      <c r="Q541" s="365" t="s">
        <v>35</v>
      </c>
      <c r="R541" s="259" t="str">
        <f t="shared" ref="R541:R556" si="333">IF(Q541="Y","",IF(AND(L541="",J541=""),"",IF(L541="",J541,L541)))</f>
        <v/>
      </c>
      <c r="S541" s="260" t="str">
        <f>IF(R541="","",IF(R585="Y",T541,IF(R541&gt;=R577-$AA$36*R581,IF(R541&lt;=R577+$AA$36*R581,R541,""),"")))</f>
        <v/>
      </c>
      <c r="T541" s="259" t="str">
        <f>IF(Q541="Y","",IF(AND(L541="",J541=""),"",IF(L541="",J541*N541,L541*N541)))</f>
        <v/>
      </c>
      <c r="U541" s="166" t="str">
        <f t="shared" si="314"/>
        <v>US$2014/kW</v>
      </c>
      <c r="V541" s="39"/>
      <c r="W541" s="39"/>
      <c r="Y541" s="99"/>
      <c r="AO541" s="57"/>
      <c r="AP541" s="39"/>
      <c r="AQ541" s="39"/>
      <c r="AR541" s="171"/>
      <c r="AS541" s="39"/>
      <c r="AT541" s="360" t="str">
        <f t="shared" ref="AT541:AT576" si="334">IF($E541=$AT$48,R541,"")</f>
        <v/>
      </c>
      <c r="AU541" s="360" t="str">
        <f t="shared" ref="AU541:AU576" si="335">IF($E541=$AT$48,S541,"")</f>
        <v/>
      </c>
      <c r="AV541" s="39"/>
      <c r="AW541" s="360" t="str">
        <f t="shared" si="315"/>
        <v/>
      </c>
      <c r="AX541" s="360" t="str">
        <f t="shared" si="316"/>
        <v/>
      </c>
      <c r="AY541" s="39"/>
      <c r="AZ541" s="360" t="str">
        <f t="shared" si="317"/>
        <v/>
      </c>
      <c r="BA541" s="360" t="str">
        <f t="shared" si="318"/>
        <v/>
      </c>
      <c r="BB541" s="39"/>
      <c r="BC541" s="360" t="str">
        <f t="shared" si="319"/>
        <v/>
      </c>
      <c r="BD541" s="360" t="str">
        <f t="shared" si="320"/>
        <v/>
      </c>
      <c r="BE541" s="39"/>
      <c r="BF541" s="360" t="str">
        <f t="shared" si="321"/>
        <v/>
      </c>
      <c r="BG541" s="360" t="str">
        <f t="shared" si="322"/>
        <v/>
      </c>
      <c r="BH541" s="39"/>
      <c r="BI541" s="360" t="str">
        <f t="shared" si="323"/>
        <v/>
      </c>
      <c r="BJ541" s="360" t="str">
        <f t="shared" si="324"/>
        <v/>
      </c>
      <c r="BK541" s="39"/>
      <c r="BL541" s="360" t="str">
        <f t="shared" si="325"/>
        <v/>
      </c>
      <c r="BM541" s="360" t="str">
        <f t="shared" si="326"/>
        <v/>
      </c>
      <c r="BN541" s="39"/>
      <c r="BO541" s="360" t="str">
        <f t="shared" si="327"/>
        <v/>
      </c>
      <c r="BP541" s="360" t="str">
        <f t="shared" si="328"/>
        <v/>
      </c>
      <c r="BQ541" s="39"/>
      <c r="BR541" s="360" t="str">
        <f t="shared" si="329"/>
        <v/>
      </c>
      <c r="BS541" s="360" t="str">
        <f t="shared" si="330"/>
        <v/>
      </c>
      <c r="BT541" s="39"/>
      <c r="BU541" s="360" t="str">
        <f t="shared" si="331"/>
        <v/>
      </c>
      <c r="BV541" s="360" t="str">
        <f t="shared" si="332"/>
        <v/>
      </c>
      <c r="BW541" s="39"/>
      <c r="BX541" s="57"/>
    </row>
    <row r="542" spans="1:76" s="2" customFormat="1" ht="15">
      <c r="A542" s="159">
        <v>3</v>
      </c>
      <c r="B542" s="301" t="str">
        <f>CONCATENATE(E542,": ",C542)</f>
        <v>USA: Rhyne, I., Klein, J. (2014). Estimated Cost of New Renewable and Fossil generation in California.PV California Energy Commission. Draft Staff Report - Low-Cost Case</v>
      </c>
      <c r="C542" s="668" t="s">
        <v>844</v>
      </c>
      <c r="D542" s="668" t="s">
        <v>339</v>
      </c>
      <c r="E542" s="668" t="s">
        <v>34</v>
      </c>
      <c r="F542" s="668"/>
      <c r="G542" s="161" t="s">
        <v>420</v>
      </c>
      <c r="H542" s="668">
        <v>2013</v>
      </c>
      <c r="I542" s="163"/>
      <c r="J542" s="672"/>
      <c r="K542" s="672" t="s">
        <v>321</v>
      </c>
      <c r="L542" s="769">
        <f>J542*$AB$7</f>
        <v>0</v>
      </c>
      <c r="M542" s="662" t="s">
        <v>198</v>
      </c>
      <c r="N542" s="666"/>
      <c r="O542" s="665"/>
      <c r="P542" s="165"/>
      <c r="Q542" s="365" t="s">
        <v>35</v>
      </c>
      <c r="R542" s="259" t="str">
        <f t="shared" si="333"/>
        <v/>
      </c>
      <c r="S542" s="260" t="str">
        <f>IF(R542="","",IF(R585="Y",T542,IF(R542&gt;=R577-$AA$36*R581,IF(R542&lt;=R577+$AA$36*R581,R542,""),"")))</f>
        <v/>
      </c>
      <c r="T542" s="259" t="str">
        <f>IF(Q542="Y","",IF(AND(L542="",J542=""),"",IF(L542="",J542*N542,L542*N542)))</f>
        <v/>
      </c>
      <c r="U542" s="166" t="str">
        <f t="shared" si="314"/>
        <v>US$2014/kW</v>
      </c>
      <c r="V542" s="39"/>
      <c r="W542" s="39"/>
      <c r="Y542" s="99"/>
      <c r="AO542" s="57"/>
      <c r="AP542" s="39"/>
      <c r="AQ542" s="39"/>
      <c r="AR542" s="171"/>
      <c r="AS542" s="39"/>
      <c r="AT542" s="360" t="str">
        <f t="shared" si="334"/>
        <v/>
      </c>
      <c r="AU542" s="360" t="str">
        <f t="shared" si="335"/>
        <v/>
      </c>
      <c r="AV542" s="39"/>
      <c r="AW542" s="360" t="str">
        <f t="shared" si="315"/>
        <v/>
      </c>
      <c r="AX542" s="360" t="str">
        <f t="shared" si="316"/>
        <v/>
      </c>
      <c r="AY542" s="39"/>
      <c r="AZ542" s="360" t="str">
        <f t="shared" si="317"/>
        <v/>
      </c>
      <c r="BA542" s="360" t="str">
        <f t="shared" si="318"/>
        <v/>
      </c>
      <c r="BB542" s="39"/>
      <c r="BC542" s="360" t="str">
        <f t="shared" si="319"/>
        <v/>
      </c>
      <c r="BD542" s="360" t="str">
        <f t="shared" si="320"/>
        <v/>
      </c>
      <c r="BE542" s="39"/>
      <c r="BF542" s="360" t="str">
        <f t="shared" si="321"/>
        <v/>
      </c>
      <c r="BG542" s="360" t="str">
        <f t="shared" si="322"/>
        <v/>
      </c>
      <c r="BH542" s="39"/>
      <c r="BI542" s="360" t="str">
        <f t="shared" si="323"/>
        <v/>
      </c>
      <c r="BJ542" s="360" t="str">
        <f t="shared" si="324"/>
        <v/>
      </c>
      <c r="BK542" s="39"/>
      <c r="BL542" s="360" t="str">
        <f t="shared" si="325"/>
        <v/>
      </c>
      <c r="BM542" s="360" t="str">
        <f t="shared" si="326"/>
        <v/>
      </c>
      <c r="BN542" s="39"/>
      <c r="BO542" s="360" t="str">
        <f t="shared" si="327"/>
        <v/>
      </c>
      <c r="BP542" s="360" t="str">
        <f t="shared" si="328"/>
        <v/>
      </c>
      <c r="BQ542" s="39"/>
      <c r="BR542" s="360" t="str">
        <f t="shared" si="329"/>
        <v/>
      </c>
      <c r="BS542" s="360" t="str">
        <f t="shared" si="330"/>
        <v/>
      </c>
      <c r="BT542" s="39"/>
      <c r="BU542" s="360" t="str">
        <f t="shared" si="331"/>
        <v/>
      </c>
      <c r="BV542" s="360" t="str">
        <f t="shared" si="332"/>
        <v/>
      </c>
      <c r="BW542" s="39"/>
      <c r="BX542" s="57"/>
    </row>
    <row r="543" spans="1:76" s="2" customFormat="1" ht="15">
      <c r="A543" s="159">
        <v>4</v>
      </c>
      <c r="B543" s="301" t="str">
        <f t="shared" si="313"/>
        <v>USA: Rhyne, I., Klein, J. (2014). Estimated Cost of New Renewable and Fossil generation in California.</v>
      </c>
      <c r="C543" s="668" t="s">
        <v>845</v>
      </c>
      <c r="D543" s="668" t="s">
        <v>339</v>
      </c>
      <c r="E543" s="668" t="s">
        <v>34</v>
      </c>
      <c r="F543" s="668"/>
      <c r="G543" s="161" t="s">
        <v>420</v>
      </c>
      <c r="H543" s="668">
        <v>2013</v>
      </c>
      <c r="I543" s="163"/>
      <c r="J543" s="672"/>
      <c r="K543" s="672" t="s">
        <v>321</v>
      </c>
      <c r="L543" s="769">
        <f>J543*$AB$7</f>
        <v>0</v>
      </c>
      <c r="M543" s="662" t="s">
        <v>198</v>
      </c>
      <c r="N543" s="666"/>
      <c r="O543" s="665"/>
      <c r="P543" s="165"/>
      <c r="Q543" s="365" t="s">
        <v>35</v>
      </c>
      <c r="R543" s="259" t="str">
        <f t="shared" si="333"/>
        <v/>
      </c>
      <c r="S543" s="260" t="str">
        <f>IF(R543="","",IF(R585="Y",T543,IF(R543&gt;=R577-$AA$36*R581,IF(R543&lt;=R577+$AA$36*R581,R543,""),"")))</f>
        <v/>
      </c>
      <c r="T543" s="259" t="str">
        <f>IF(Q543="Y","",IF(AND(L543="",J543=""),"",IF(L543="",J543*N543,L543*N543)))</f>
        <v/>
      </c>
      <c r="U543" s="166" t="str">
        <f t="shared" si="314"/>
        <v>US$2014/kW</v>
      </c>
      <c r="V543" s="39"/>
      <c r="W543" s="39"/>
      <c r="Y543" s="99"/>
      <c r="AO543" s="57"/>
      <c r="AP543" s="39"/>
      <c r="AQ543" s="39"/>
      <c r="AR543" s="171"/>
      <c r="AS543" s="39"/>
      <c r="AT543" s="360" t="str">
        <f t="shared" si="334"/>
        <v/>
      </c>
      <c r="AU543" s="360" t="str">
        <f t="shared" si="335"/>
        <v/>
      </c>
      <c r="AV543" s="39"/>
      <c r="AW543" s="360" t="str">
        <f t="shared" si="315"/>
        <v/>
      </c>
      <c r="AX543" s="360" t="str">
        <f t="shared" si="316"/>
        <v/>
      </c>
      <c r="AY543" s="39"/>
      <c r="AZ543" s="360" t="str">
        <f t="shared" si="317"/>
        <v/>
      </c>
      <c r="BA543" s="360" t="str">
        <f t="shared" si="318"/>
        <v/>
      </c>
      <c r="BB543" s="39"/>
      <c r="BC543" s="360" t="str">
        <f t="shared" si="319"/>
        <v/>
      </c>
      <c r="BD543" s="360" t="str">
        <f t="shared" si="320"/>
        <v/>
      </c>
      <c r="BE543" s="39"/>
      <c r="BF543" s="360" t="str">
        <f t="shared" si="321"/>
        <v/>
      </c>
      <c r="BG543" s="360" t="str">
        <f t="shared" si="322"/>
        <v/>
      </c>
      <c r="BH543" s="39"/>
      <c r="BI543" s="360" t="str">
        <f t="shared" si="323"/>
        <v/>
      </c>
      <c r="BJ543" s="360" t="str">
        <f t="shared" si="324"/>
        <v/>
      </c>
      <c r="BK543" s="39"/>
      <c r="BL543" s="360" t="str">
        <f t="shared" si="325"/>
        <v/>
      </c>
      <c r="BM543" s="360" t="str">
        <f t="shared" si="326"/>
        <v/>
      </c>
      <c r="BN543" s="39"/>
      <c r="BO543" s="360" t="str">
        <f t="shared" si="327"/>
        <v/>
      </c>
      <c r="BP543" s="360" t="str">
        <f t="shared" si="328"/>
        <v/>
      </c>
      <c r="BQ543" s="39"/>
      <c r="BR543" s="360" t="str">
        <f t="shared" si="329"/>
        <v/>
      </c>
      <c r="BS543" s="360" t="str">
        <f t="shared" si="330"/>
        <v/>
      </c>
      <c r="BT543" s="39"/>
      <c r="BU543" s="360" t="str">
        <f t="shared" si="331"/>
        <v/>
      </c>
      <c r="BV543" s="360" t="str">
        <f t="shared" si="332"/>
        <v/>
      </c>
      <c r="BW543" s="39"/>
      <c r="BX543" s="57"/>
    </row>
    <row r="544" spans="1:76" s="2" customFormat="1" ht="15">
      <c r="A544" s="159">
        <v>5</v>
      </c>
      <c r="B544" s="301" t="str">
        <f t="shared" si="313"/>
        <v>USA: Rhyne, I., Klein, J. (2014). Estimated Cost of New Renewable and Fossil generation in California. California Energy Commission. Draft Staff Report-  High-Cost Case</v>
      </c>
      <c r="C544" s="668" t="s">
        <v>846</v>
      </c>
      <c r="D544" s="668" t="s">
        <v>339</v>
      </c>
      <c r="E544" s="668" t="s">
        <v>34</v>
      </c>
      <c r="F544" s="668"/>
      <c r="G544" s="161" t="s">
        <v>420</v>
      </c>
      <c r="H544" s="668">
        <v>2014</v>
      </c>
      <c r="I544" s="163"/>
      <c r="J544" s="672"/>
      <c r="K544" s="672" t="s">
        <v>321</v>
      </c>
      <c r="L544" s="769">
        <f>J544*$AB$7</f>
        <v>0</v>
      </c>
      <c r="M544" s="662" t="s">
        <v>198</v>
      </c>
      <c r="N544" s="666"/>
      <c r="O544" s="665"/>
      <c r="P544" s="165"/>
      <c r="Q544" s="365" t="s">
        <v>35</v>
      </c>
      <c r="R544" s="259" t="str">
        <f t="shared" si="333"/>
        <v/>
      </c>
      <c r="S544" s="260" t="str">
        <f>IF(R544="","",IF(R585="Y",T544,IF(R544&gt;=R577-$AA$36*R581,IF(R544&lt;=R577+$AA$36*R581,R544,""),"")))</f>
        <v/>
      </c>
      <c r="T544" s="259" t="str">
        <f>IF(Q544="Y","",IF(AND(L544="",J544=""),"",IF(L544="",J544*N544,L544*N544)))</f>
        <v/>
      </c>
      <c r="U544" s="166" t="str">
        <f t="shared" si="314"/>
        <v>US$2014/kW</v>
      </c>
      <c r="V544" s="39"/>
      <c r="W544" s="39"/>
      <c r="Y544" s="99"/>
      <c r="AO544" s="57"/>
      <c r="AP544" s="39"/>
      <c r="AQ544" s="39"/>
      <c r="AR544" s="171"/>
      <c r="AS544" s="39"/>
      <c r="AT544" s="360" t="str">
        <f t="shared" si="334"/>
        <v/>
      </c>
      <c r="AU544" s="360" t="str">
        <f t="shared" si="335"/>
        <v/>
      </c>
      <c r="AV544" s="39"/>
      <c r="AW544" s="360" t="str">
        <f t="shared" si="315"/>
        <v/>
      </c>
      <c r="AX544" s="360" t="str">
        <f t="shared" si="316"/>
        <v/>
      </c>
      <c r="AY544" s="39"/>
      <c r="AZ544" s="360" t="str">
        <f t="shared" si="317"/>
        <v/>
      </c>
      <c r="BA544" s="360" t="str">
        <f t="shared" si="318"/>
        <v/>
      </c>
      <c r="BB544" s="39"/>
      <c r="BC544" s="360" t="str">
        <f t="shared" si="319"/>
        <v/>
      </c>
      <c r="BD544" s="360" t="str">
        <f t="shared" si="320"/>
        <v/>
      </c>
      <c r="BE544" s="39"/>
      <c r="BF544" s="360" t="str">
        <f t="shared" si="321"/>
        <v/>
      </c>
      <c r="BG544" s="360" t="str">
        <f t="shared" si="322"/>
        <v/>
      </c>
      <c r="BH544" s="39"/>
      <c r="BI544" s="360" t="str">
        <f t="shared" si="323"/>
        <v/>
      </c>
      <c r="BJ544" s="360" t="str">
        <f t="shared" si="324"/>
        <v/>
      </c>
      <c r="BK544" s="39"/>
      <c r="BL544" s="360" t="str">
        <f t="shared" si="325"/>
        <v/>
      </c>
      <c r="BM544" s="360" t="str">
        <f t="shared" si="326"/>
        <v/>
      </c>
      <c r="BN544" s="39"/>
      <c r="BO544" s="360" t="str">
        <f t="shared" si="327"/>
        <v/>
      </c>
      <c r="BP544" s="360" t="str">
        <f t="shared" si="328"/>
        <v/>
      </c>
      <c r="BQ544" s="39"/>
      <c r="BR544" s="360" t="str">
        <f t="shared" si="329"/>
        <v/>
      </c>
      <c r="BS544" s="360" t="str">
        <f t="shared" si="330"/>
        <v/>
      </c>
      <c r="BT544" s="39"/>
      <c r="BU544" s="360" t="str">
        <f t="shared" si="331"/>
        <v/>
      </c>
      <c r="BV544" s="360" t="str">
        <f t="shared" si="332"/>
        <v/>
      </c>
      <c r="BW544" s="39"/>
      <c r="BX544" s="57"/>
    </row>
    <row r="545" spans="1:76" s="2" customFormat="1" ht="15">
      <c r="A545" s="159">
        <v>6</v>
      </c>
      <c r="B545" s="301" t="str">
        <f t="shared" si="313"/>
        <v>USA: U.S. EIA, 2013, 150 MW</v>
      </c>
      <c r="C545" s="668" t="s">
        <v>847</v>
      </c>
      <c r="D545" s="668" t="s">
        <v>340</v>
      </c>
      <c r="E545" s="668" t="s">
        <v>34</v>
      </c>
      <c r="F545" s="668"/>
      <c r="G545" s="161" t="s">
        <v>420</v>
      </c>
      <c r="H545" s="668">
        <v>2014</v>
      </c>
      <c r="I545" s="163"/>
      <c r="J545" s="672"/>
      <c r="K545" s="672" t="s">
        <v>341</v>
      </c>
      <c r="L545" s="769">
        <f>J545*$AB$8</f>
        <v>0</v>
      </c>
      <c r="M545" s="662" t="s">
        <v>198</v>
      </c>
      <c r="N545" s="666"/>
      <c r="O545" s="665"/>
      <c r="P545" s="165"/>
      <c r="Q545" s="365" t="s">
        <v>35</v>
      </c>
      <c r="R545" s="259" t="str">
        <f t="shared" si="333"/>
        <v/>
      </c>
      <c r="S545" s="260" t="str">
        <f>IF(R545="","",IF(R585="Y",T545,IF(R545&gt;=R577-$AA$36*R581,IF(R545&lt;=R577+$AA$36*R581,R545,""),"")))</f>
        <v/>
      </c>
      <c r="T545" s="259" t="str">
        <f t="shared" ref="T545:T553" si="336">IF(Q545="Y","",IF(AND(L545="",J545=""),"",IF(L545="",J545*N545,L545*N545)))</f>
        <v/>
      </c>
      <c r="U545" s="166" t="str">
        <f t="shared" si="314"/>
        <v>US$2014/kW</v>
      </c>
      <c r="V545" s="39"/>
      <c r="W545" s="39"/>
      <c r="Y545" s="99"/>
      <c r="AO545" s="57"/>
      <c r="AP545" s="39"/>
      <c r="AQ545" s="39"/>
      <c r="AR545" s="171"/>
      <c r="AS545" s="39"/>
      <c r="AT545" s="360" t="str">
        <f t="shared" si="334"/>
        <v/>
      </c>
      <c r="AU545" s="360" t="str">
        <f t="shared" si="335"/>
        <v/>
      </c>
      <c r="AV545" s="39"/>
      <c r="AW545" s="360" t="str">
        <f t="shared" si="315"/>
        <v/>
      </c>
      <c r="AX545" s="360" t="str">
        <f t="shared" si="316"/>
        <v/>
      </c>
      <c r="AY545" s="39"/>
      <c r="AZ545" s="360" t="str">
        <f t="shared" si="317"/>
        <v/>
      </c>
      <c r="BA545" s="360" t="str">
        <f t="shared" si="318"/>
        <v/>
      </c>
      <c r="BB545" s="39"/>
      <c r="BC545" s="360" t="str">
        <f t="shared" si="319"/>
        <v/>
      </c>
      <c r="BD545" s="360" t="str">
        <f t="shared" si="320"/>
        <v/>
      </c>
      <c r="BE545" s="39"/>
      <c r="BF545" s="360" t="str">
        <f t="shared" si="321"/>
        <v/>
      </c>
      <c r="BG545" s="360" t="str">
        <f t="shared" si="322"/>
        <v/>
      </c>
      <c r="BH545" s="39"/>
      <c r="BI545" s="360" t="str">
        <f t="shared" si="323"/>
        <v/>
      </c>
      <c r="BJ545" s="360" t="str">
        <f t="shared" si="324"/>
        <v/>
      </c>
      <c r="BK545" s="39"/>
      <c r="BL545" s="360" t="str">
        <f t="shared" si="325"/>
        <v/>
      </c>
      <c r="BM545" s="360" t="str">
        <f t="shared" si="326"/>
        <v/>
      </c>
      <c r="BN545" s="39"/>
      <c r="BO545" s="360" t="str">
        <f t="shared" si="327"/>
        <v/>
      </c>
      <c r="BP545" s="360" t="str">
        <f t="shared" si="328"/>
        <v/>
      </c>
      <c r="BQ545" s="39"/>
      <c r="BR545" s="360" t="str">
        <f t="shared" si="329"/>
        <v/>
      </c>
      <c r="BS545" s="360" t="str">
        <f t="shared" si="330"/>
        <v/>
      </c>
      <c r="BT545" s="39"/>
      <c r="BU545" s="360" t="str">
        <f t="shared" si="331"/>
        <v/>
      </c>
      <c r="BV545" s="360" t="str">
        <f t="shared" si="332"/>
        <v/>
      </c>
      <c r="BW545" s="39"/>
      <c r="BX545" s="57"/>
    </row>
    <row r="546" spans="1:76" s="2" customFormat="1" ht="15">
      <c r="A546" s="159">
        <v>7</v>
      </c>
      <c r="B546" s="301" t="str">
        <f t="shared" si="313"/>
        <v>USA: U.S. EIA, 2013, 20 MW</v>
      </c>
      <c r="C546" s="668" t="s">
        <v>848</v>
      </c>
      <c r="D546" s="668" t="s">
        <v>340</v>
      </c>
      <c r="E546" s="668" t="s">
        <v>34</v>
      </c>
      <c r="F546" s="668"/>
      <c r="G546" s="161" t="s">
        <v>420</v>
      </c>
      <c r="H546" s="668">
        <v>2014</v>
      </c>
      <c r="I546" s="163"/>
      <c r="J546" s="672"/>
      <c r="K546" s="672" t="s">
        <v>341</v>
      </c>
      <c r="L546" s="769">
        <f>J546*$AB$8</f>
        <v>0</v>
      </c>
      <c r="M546" s="662" t="s">
        <v>198</v>
      </c>
      <c r="N546" s="666"/>
      <c r="O546" s="665"/>
      <c r="P546" s="165"/>
      <c r="Q546" s="365" t="s">
        <v>35</v>
      </c>
      <c r="R546" s="259" t="str">
        <f t="shared" si="333"/>
        <v/>
      </c>
      <c r="S546" s="260" t="str">
        <f>IF(R546="","",IF(R585="Y",T546,IF(R546&gt;=R577-$AA$36*R581,IF(R546&lt;=R577+$AA$36*R581,R546,""),"")))</f>
        <v/>
      </c>
      <c r="T546" s="259" t="str">
        <f t="shared" si="336"/>
        <v/>
      </c>
      <c r="U546" s="166" t="str">
        <f t="shared" si="314"/>
        <v>US$2014/kW</v>
      </c>
      <c r="V546" s="39"/>
      <c r="W546" s="39"/>
      <c r="Y546" s="99"/>
      <c r="AO546" s="57"/>
      <c r="AP546" s="39"/>
      <c r="AQ546" s="39"/>
      <c r="AR546" s="171"/>
      <c r="AS546" s="39"/>
      <c r="AT546" s="360" t="str">
        <f t="shared" si="334"/>
        <v/>
      </c>
      <c r="AU546" s="360" t="str">
        <f t="shared" si="335"/>
        <v/>
      </c>
      <c r="AV546" s="39"/>
      <c r="AW546" s="360" t="str">
        <f t="shared" si="315"/>
        <v/>
      </c>
      <c r="AX546" s="360" t="str">
        <f t="shared" si="316"/>
        <v/>
      </c>
      <c r="AY546" s="39"/>
      <c r="AZ546" s="360" t="str">
        <f t="shared" si="317"/>
        <v/>
      </c>
      <c r="BA546" s="360" t="str">
        <f t="shared" si="318"/>
        <v/>
      </c>
      <c r="BB546" s="39"/>
      <c r="BC546" s="360" t="str">
        <f t="shared" si="319"/>
        <v/>
      </c>
      <c r="BD546" s="360" t="str">
        <f t="shared" si="320"/>
        <v/>
      </c>
      <c r="BE546" s="39"/>
      <c r="BF546" s="360" t="str">
        <f t="shared" si="321"/>
        <v/>
      </c>
      <c r="BG546" s="360" t="str">
        <f t="shared" si="322"/>
        <v/>
      </c>
      <c r="BH546" s="39"/>
      <c r="BI546" s="360" t="str">
        <f t="shared" si="323"/>
        <v/>
      </c>
      <c r="BJ546" s="360" t="str">
        <f t="shared" si="324"/>
        <v/>
      </c>
      <c r="BK546" s="39"/>
      <c r="BL546" s="360" t="str">
        <f t="shared" si="325"/>
        <v/>
      </c>
      <c r="BM546" s="360" t="str">
        <f t="shared" si="326"/>
        <v/>
      </c>
      <c r="BN546" s="39"/>
      <c r="BO546" s="360" t="str">
        <f t="shared" si="327"/>
        <v/>
      </c>
      <c r="BP546" s="360" t="str">
        <f t="shared" si="328"/>
        <v/>
      </c>
      <c r="BQ546" s="39"/>
      <c r="BR546" s="360" t="str">
        <f t="shared" si="329"/>
        <v/>
      </c>
      <c r="BS546" s="360" t="str">
        <f t="shared" si="330"/>
        <v/>
      </c>
      <c r="BT546" s="39"/>
      <c r="BU546" s="360" t="str">
        <f t="shared" si="331"/>
        <v/>
      </c>
      <c r="BV546" s="360" t="str">
        <f t="shared" si="332"/>
        <v/>
      </c>
      <c r="BW546" s="39"/>
      <c r="BX546" s="57"/>
    </row>
    <row r="547" spans="1:76" s="2" customFormat="1" ht="15">
      <c r="A547" s="159">
        <v>8</v>
      </c>
      <c r="B547" s="301" t="str">
        <f t="shared" si="313"/>
        <v>USA: U.S. DOE SunShot Vision Study, 2012, Ch. 4</v>
      </c>
      <c r="C547" s="668" t="s">
        <v>849</v>
      </c>
      <c r="D547" s="668" t="s">
        <v>342</v>
      </c>
      <c r="E547" s="668" t="s">
        <v>34</v>
      </c>
      <c r="F547" s="668"/>
      <c r="G547" s="161" t="s">
        <v>420</v>
      </c>
      <c r="H547" s="668">
        <v>2014</v>
      </c>
      <c r="I547" s="163"/>
      <c r="J547" s="672"/>
      <c r="K547" s="672" t="s">
        <v>164</v>
      </c>
      <c r="L547" s="769">
        <f>J547*$AB$10</f>
        <v>0</v>
      </c>
      <c r="M547" s="662" t="s">
        <v>198</v>
      </c>
      <c r="N547" s="666"/>
      <c r="O547" s="665"/>
      <c r="P547" s="165"/>
      <c r="Q547" s="365" t="s">
        <v>35</v>
      </c>
      <c r="R547" s="259" t="str">
        <f t="shared" si="333"/>
        <v/>
      </c>
      <c r="S547" s="260" t="str">
        <f>IF(R547="","",IF(R585="Y",T547,IF(R547&gt;=R577-$AA$36*R581,IF(R547&lt;=R577+$AA$36*R581,R547,""),"")))</f>
        <v/>
      </c>
      <c r="T547" s="259" t="str">
        <f t="shared" si="336"/>
        <v/>
      </c>
      <c r="U547" s="166" t="str">
        <f t="shared" si="314"/>
        <v>US$2014/kW</v>
      </c>
      <c r="V547" s="39"/>
      <c r="W547" s="39"/>
      <c r="Y547" s="99"/>
      <c r="AO547" s="57"/>
      <c r="AP547" s="39"/>
      <c r="AQ547" s="39"/>
      <c r="AR547" s="171"/>
      <c r="AS547" s="39"/>
      <c r="AT547" s="360" t="str">
        <f t="shared" si="334"/>
        <v/>
      </c>
      <c r="AU547" s="360" t="str">
        <f t="shared" si="335"/>
        <v/>
      </c>
      <c r="AV547" s="39"/>
      <c r="AW547" s="360" t="str">
        <f t="shared" si="315"/>
        <v/>
      </c>
      <c r="AX547" s="360" t="str">
        <f t="shared" si="316"/>
        <v/>
      </c>
      <c r="AY547" s="39"/>
      <c r="AZ547" s="360" t="str">
        <f t="shared" si="317"/>
        <v/>
      </c>
      <c r="BA547" s="360" t="str">
        <f t="shared" si="318"/>
        <v/>
      </c>
      <c r="BB547" s="39"/>
      <c r="BC547" s="360" t="str">
        <f t="shared" si="319"/>
        <v/>
      </c>
      <c r="BD547" s="360" t="str">
        <f t="shared" si="320"/>
        <v/>
      </c>
      <c r="BE547" s="39"/>
      <c r="BF547" s="360" t="str">
        <f t="shared" si="321"/>
        <v/>
      </c>
      <c r="BG547" s="360" t="str">
        <f t="shared" si="322"/>
        <v/>
      </c>
      <c r="BH547" s="39"/>
      <c r="BI547" s="360" t="str">
        <f t="shared" si="323"/>
        <v/>
      </c>
      <c r="BJ547" s="360" t="str">
        <f t="shared" si="324"/>
        <v/>
      </c>
      <c r="BK547" s="39"/>
      <c r="BL547" s="360" t="str">
        <f t="shared" si="325"/>
        <v/>
      </c>
      <c r="BM547" s="360" t="str">
        <f t="shared" si="326"/>
        <v/>
      </c>
      <c r="BN547" s="39"/>
      <c r="BO547" s="360" t="str">
        <f t="shared" si="327"/>
        <v/>
      </c>
      <c r="BP547" s="360" t="str">
        <f t="shared" si="328"/>
        <v/>
      </c>
      <c r="BQ547" s="39"/>
      <c r="BR547" s="360" t="str">
        <f t="shared" si="329"/>
        <v/>
      </c>
      <c r="BS547" s="360" t="str">
        <f t="shared" si="330"/>
        <v/>
      </c>
      <c r="BT547" s="39"/>
      <c r="BU547" s="360" t="str">
        <f t="shared" si="331"/>
        <v/>
      </c>
      <c r="BV547" s="360" t="str">
        <f t="shared" si="332"/>
        <v/>
      </c>
      <c r="BW547" s="39"/>
      <c r="BX547" s="57"/>
    </row>
    <row r="548" spans="1:76" s="2" customFormat="1" ht="15">
      <c r="A548" s="159">
        <v>9</v>
      </c>
      <c r="B548" s="301" t="str">
        <f t="shared" si="313"/>
        <v>USA: NREL Annual Technology Baseline, 2015, utility PV</v>
      </c>
      <c r="C548" s="668" t="s">
        <v>850</v>
      </c>
      <c r="D548" s="668" t="s">
        <v>343</v>
      </c>
      <c r="E548" s="668" t="s">
        <v>34</v>
      </c>
      <c r="F548" s="668"/>
      <c r="G548" s="161" t="s">
        <v>420</v>
      </c>
      <c r="H548" s="668">
        <v>2014</v>
      </c>
      <c r="I548" s="163"/>
      <c r="J548" s="672"/>
      <c r="K548" s="672" t="s">
        <v>198</v>
      </c>
      <c r="L548" s="769">
        <f>J548*$AB$6</f>
        <v>0</v>
      </c>
      <c r="M548" s="662" t="s">
        <v>198</v>
      </c>
      <c r="N548" s="666"/>
      <c r="O548" s="665"/>
      <c r="P548" s="165"/>
      <c r="Q548" s="365" t="s">
        <v>35</v>
      </c>
      <c r="R548" s="259" t="str">
        <f t="shared" si="333"/>
        <v/>
      </c>
      <c r="S548" s="260" t="str">
        <f>IF(R548="","",IF(R585="Y",T548,IF(R548&gt;=R577-$AA$36*R581,IF(R548&lt;=R577+$AA$36*R581,R548,""),"")))</f>
        <v/>
      </c>
      <c r="T548" s="259" t="str">
        <f t="shared" si="336"/>
        <v/>
      </c>
      <c r="U548" s="166" t="str">
        <f t="shared" si="314"/>
        <v>US$2014/kW</v>
      </c>
      <c r="V548" s="39"/>
      <c r="W548" s="39"/>
      <c r="Y548" s="99"/>
      <c r="AO548" s="57"/>
      <c r="AP548" s="39"/>
      <c r="AQ548" s="39"/>
      <c r="AR548" s="171"/>
      <c r="AS548" s="39"/>
      <c r="AT548" s="360" t="str">
        <f t="shared" si="334"/>
        <v/>
      </c>
      <c r="AU548" s="360" t="str">
        <f t="shared" si="335"/>
        <v/>
      </c>
      <c r="AV548" s="39"/>
      <c r="AW548" s="360" t="str">
        <f t="shared" si="315"/>
        <v/>
      </c>
      <c r="AX548" s="360" t="str">
        <f t="shared" si="316"/>
        <v/>
      </c>
      <c r="AY548" s="39"/>
      <c r="AZ548" s="360" t="str">
        <f t="shared" si="317"/>
        <v/>
      </c>
      <c r="BA548" s="360" t="str">
        <f t="shared" si="318"/>
        <v/>
      </c>
      <c r="BB548" s="39"/>
      <c r="BC548" s="360" t="str">
        <f t="shared" si="319"/>
        <v/>
      </c>
      <c r="BD548" s="360" t="str">
        <f t="shared" si="320"/>
        <v/>
      </c>
      <c r="BE548" s="39"/>
      <c r="BF548" s="360" t="str">
        <f t="shared" si="321"/>
        <v/>
      </c>
      <c r="BG548" s="360" t="str">
        <f t="shared" si="322"/>
        <v/>
      </c>
      <c r="BH548" s="39"/>
      <c r="BI548" s="360" t="str">
        <f t="shared" si="323"/>
        <v/>
      </c>
      <c r="BJ548" s="360" t="str">
        <f t="shared" si="324"/>
        <v/>
      </c>
      <c r="BK548" s="39"/>
      <c r="BL548" s="360" t="str">
        <f t="shared" si="325"/>
        <v/>
      </c>
      <c r="BM548" s="360" t="str">
        <f t="shared" si="326"/>
        <v/>
      </c>
      <c r="BN548" s="39"/>
      <c r="BO548" s="360" t="str">
        <f t="shared" si="327"/>
        <v/>
      </c>
      <c r="BP548" s="360" t="str">
        <f t="shared" si="328"/>
        <v/>
      </c>
      <c r="BQ548" s="39"/>
      <c r="BR548" s="360" t="str">
        <f t="shared" si="329"/>
        <v/>
      </c>
      <c r="BS548" s="360" t="str">
        <f t="shared" si="330"/>
        <v/>
      </c>
      <c r="BT548" s="39"/>
      <c r="BU548" s="360" t="str">
        <f t="shared" si="331"/>
        <v/>
      </c>
      <c r="BV548" s="360" t="str">
        <f t="shared" si="332"/>
        <v/>
      </c>
      <c r="BW548" s="39"/>
      <c r="BX548" s="57"/>
    </row>
    <row r="549" spans="1:76" s="2" customFormat="1" ht="15">
      <c r="A549" s="159">
        <v>10</v>
      </c>
      <c r="B549" s="301" t="str">
        <f t="shared" si="313"/>
        <v>World: IEA 2012 ETP, utility-scale</v>
      </c>
      <c r="C549" s="668" t="s">
        <v>851</v>
      </c>
      <c r="D549" s="668" t="s">
        <v>344</v>
      </c>
      <c r="E549" s="668" t="s">
        <v>7</v>
      </c>
      <c r="F549" s="668"/>
      <c r="G549" s="161" t="s">
        <v>420</v>
      </c>
      <c r="H549" s="668">
        <v>2015</v>
      </c>
      <c r="I549" s="163"/>
      <c r="J549" s="672"/>
      <c r="K549" s="672" t="s">
        <v>164</v>
      </c>
      <c r="L549" s="769">
        <f>J549*$AB$10</f>
        <v>0</v>
      </c>
      <c r="M549" s="662" t="s">
        <v>198</v>
      </c>
      <c r="N549" s="666"/>
      <c r="O549" s="665"/>
      <c r="P549" s="165"/>
      <c r="Q549" s="365" t="s">
        <v>35</v>
      </c>
      <c r="R549" s="259" t="str">
        <f t="shared" si="333"/>
        <v/>
      </c>
      <c r="S549" s="260" t="str">
        <f>IF(R549="","",IF(R585="Y",T549,IF(R549&gt;=R577-$AA$36*R581,IF(R549&lt;=R577+$AA$36*R581,R549,""),"")))</f>
        <v/>
      </c>
      <c r="T549" s="259" t="str">
        <f t="shared" si="336"/>
        <v/>
      </c>
      <c r="U549" s="166" t="str">
        <f t="shared" si="314"/>
        <v>US$2014/kW</v>
      </c>
      <c r="V549" s="39"/>
      <c r="W549" s="39"/>
      <c r="Y549" s="99"/>
      <c r="AO549" s="57"/>
      <c r="AP549" s="39"/>
      <c r="AQ549" s="39"/>
      <c r="AR549" s="171"/>
      <c r="AS549" s="39"/>
      <c r="AT549" s="360" t="str">
        <f t="shared" si="334"/>
        <v/>
      </c>
      <c r="AU549" s="360" t="str">
        <f t="shared" si="335"/>
        <v/>
      </c>
      <c r="AV549" s="39"/>
      <c r="AW549" s="360" t="str">
        <f t="shared" si="315"/>
        <v/>
      </c>
      <c r="AX549" s="360" t="str">
        <f t="shared" si="316"/>
        <v/>
      </c>
      <c r="AY549" s="39"/>
      <c r="AZ549" s="360" t="str">
        <f t="shared" si="317"/>
        <v/>
      </c>
      <c r="BA549" s="360" t="str">
        <f t="shared" si="318"/>
        <v/>
      </c>
      <c r="BB549" s="39"/>
      <c r="BC549" s="360" t="str">
        <f t="shared" si="319"/>
        <v/>
      </c>
      <c r="BD549" s="360" t="str">
        <f t="shared" si="320"/>
        <v/>
      </c>
      <c r="BE549" s="39"/>
      <c r="BF549" s="360" t="str">
        <f t="shared" si="321"/>
        <v/>
      </c>
      <c r="BG549" s="360" t="str">
        <f t="shared" si="322"/>
        <v/>
      </c>
      <c r="BH549" s="39"/>
      <c r="BI549" s="360" t="str">
        <f t="shared" si="323"/>
        <v/>
      </c>
      <c r="BJ549" s="360" t="str">
        <f t="shared" si="324"/>
        <v/>
      </c>
      <c r="BK549" s="39"/>
      <c r="BL549" s="360" t="str">
        <f t="shared" si="325"/>
        <v/>
      </c>
      <c r="BM549" s="360" t="str">
        <f t="shared" si="326"/>
        <v/>
      </c>
      <c r="BN549" s="39"/>
      <c r="BO549" s="360" t="str">
        <f t="shared" si="327"/>
        <v/>
      </c>
      <c r="BP549" s="360" t="str">
        <f t="shared" si="328"/>
        <v/>
      </c>
      <c r="BQ549" s="39"/>
      <c r="BR549" s="360" t="str">
        <f t="shared" si="329"/>
        <v/>
      </c>
      <c r="BS549" s="360" t="str">
        <f t="shared" si="330"/>
        <v/>
      </c>
      <c r="BT549" s="39"/>
      <c r="BU549" s="360" t="str">
        <f t="shared" si="331"/>
        <v/>
      </c>
      <c r="BV549" s="360" t="str">
        <f t="shared" si="332"/>
        <v/>
      </c>
      <c r="BW549" s="39"/>
      <c r="BX549" s="57"/>
    </row>
    <row r="550" spans="1:76" s="2" customFormat="1" ht="15">
      <c r="A550" s="159">
        <v>11</v>
      </c>
      <c r="B550" s="301" t="str">
        <f t="shared" si="313"/>
        <v>USA: LBNL, Tracking the Sun VII, 2014</v>
      </c>
      <c r="C550" s="668" t="s">
        <v>852</v>
      </c>
      <c r="D550" s="668" t="s">
        <v>345</v>
      </c>
      <c r="E550" s="668" t="s">
        <v>34</v>
      </c>
      <c r="F550" s="668"/>
      <c r="G550" s="161" t="s">
        <v>420</v>
      </c>
      <c r="H550" s="668">
        <v>2015</v>
      </c>
      <c r="I550" s="163"/>
      <c r="J550" s="672"/>
      <c r="K550" s="672" t="s">
        <v>346</v>
      </c>
      <c r="L550" s="769">
        <f>J550*$AB$9</f>
        <v>0</v>
      </c>
      <c r="M550" s="662" t="s">
        <v>198</v>
      </c>
      <c r="N550" s="666"/>
      <c r="O550" s="665"/>
      <c r="P550" s="165"/>
      <c r="Q550" s="365" t="s">
        <v>35</v>
      </c>
      <c r="R550" s="259" t="str">
        <f t="shared" si="333"/>
        <v/>
      </c>
      <c r="S550" s="260" t="str">
        <f>IF(R550="","",IF(R585="Y",T550,IF(R550&gt;=R577-$AA$36*R581,IF(R550&lt;=R577+$AA$36*R581,R550,""),"")))</f>
        <v/>
      </c>
      <c r="T550" s="259" t="str">
        <f t="shared" si="336"/>
        <v/>
      </c>
      <c r="U550" s="166" t="str">
        <f t="shared" si="314"/>
        <v>US$2014/kW</v>
      </c>
      <c r="V550" s="39"/>
      <c r="W550" s="39"/>
      <c r="Y550" s="99"/>
      <c r="AO550" s="57"/>
      <c r="AP550" s="39"/>
      <c r="AQ550" s="39"/>
      <c r="AR550" s="171"/>
      <c r="AS550" s="39"/>
      <c r="AT550" s="360" t="str">
        <f t="shared" si="334"/>
        <v/>
      </c>
      <c r="AU550" s="360" t="str">
        <f t="shared" si="335"/>
        <v/>
      </c>
      <c r="AV550" s="39"/>
      <c r="AW550" s="360" t="str">
        <f t="shared" si="315"/>
        <v/>
      </c>
      <c r="AX550" s="360" t="str">
        <f t="shared" si="316"/>
        <v/>
      </c>
      <c r="AY550" s="39"/>
      <c r="AZ550" s="360" t="str">
        <f t="shared" si="317"/>
        <v/>
      </c>
      <c r="BA550" s="360" t="str">
        <f t="shared" si="318"/>
        <v/>
      </c>
      <c r="BB550" s="39"/>
      <c r="BC550" s="360" t="str">
        <f t="shared" si="319"/>
        <v/>
      </c>
      <c r="BD550" s="360" t="str">
        <f t="shared" si="320"/>
        <v/>
      </c>
      <c r="BE550" s="39"/>
      <c r="BF550" s="360" t="str">
        <f t="shared" si="321"/>
        <v/>
      </c>
      <c r="BG550" s="360" t="str">
        <f t="shared" si="322"/>
        <v/>
      </c>
      <c r="BH550" s="39"/>
      <c r="BI550" s="360" t="str">
        <f t="shared" si="323"/>
        <v/>
      </c>
      <c r="BJ550" s="360" t="str">
        <f t="shared" si="324"/>
        <v/>
      </c>
      <c r="BK550" s="39"/>
      <c r="BL550" s="360" t="str">
        <f t="shared" si="325"/>
        <v/>
      </c>
      <c r="BM550" s="360" t="str">
        <f t="shared" si="326"/>
        <v/>
      </c>
      <c r="BN550" s="39"/>
      <c r="BO550" s="360" t="str">
        <f t="shared" si="327"/>
        <v/>
      </c>
      <c r="BP550" s="360" t="str">
        <f t="shared" si="328"/>
        <v/>
      </c>
      <c r="BQ550" s="39"/>
      <c r="BR550" s="360" t="str">
        <f t="shared" si="329"/>
        <v/>
      </c>
      <c r="BS550" s="360" t="str">
        <f t="shared" si="330"/>
        <v/>
      </c>
      <c r="BT550" s="39"/>
      <c r="BU550" s="360" t="str">
        <f t="shared" si="331"/>
        <v/>
      </c>
      <c r="BV550" s="360" t="str">
        <f t="shared" si="332"/>
        <v/>
      </c>
      <c r="BW550" s="39"/>
      <c r="BX550" s="57"/>
    </row>
    <row r="551" spans="1:76" s="2" customFormat="1" ht="15">
      <c r="A551" s="159">
        <v>12</v>
      </c>
      <c r="B551" s="301" t="str">
        <f t="shared" si="313"/>
        <v>USA: Lazard's LCOE Analysis–Version 10.0, 2016, Solar PV utility scale Crystalline high</v>
      </c>
      <c r="C551" s="668" t="s">
        <v>853</v>
      </c>
      <c r="D551" s="668" t="s">
        <v>241</v>
      </c>
      <c r="E551" s="668" t="s">
        <v>34</v>
      </c>
      <c r="F551" s="668"/>
      <c r="G551" s="161" t="s">
        <v>421</v>
      </c>
      <c r="H551" s="668">
        <v>2016</v>
      </c>
      <c r="I551" s="163"/>
      <c r="J551" s="672"/>
      <c r="K551" s="672" t="s">
        <v>242</v>
      </c>
      <c r="L551" s="769">
        <f>J551*$AB$4</f>
        <v>0</v>
      </c>
      <c r="M551" s="662" t="s">
        <v>198</v>
      </c>
      <c r="N551" s="666"/>
      <c r="O551" s="665"/>
      <c r="P551" s="165"/>
      <c r="Q551" s="365" t="s">
        <v>36</v>
      </c>
      <c r="R551" s="259">
        <f t="shared" si="333"/>
        <v>0</v>
      </c>
      <c r="S551" s="260">
        <f>IF(R551="","",IF(R585="Y",T551,IF(R551&gt;=R577-$AA$36*R581,IF(R551&lt;=R577+$AA$36*R581,R551,""),"")))</f>
        <v>0</v>
      </c>
      <c r="T551" s="259">
        <f t="shared" si="336"/>
        <v>0</v>
      </c>
      <c r="U551" s="166" t="str">
        <f t="shared" si="314"/>
        <v>US$2014/kW</v>
      </c>
      <c r="V551" s="39"/>
      <c r="W551" s="39"/>
      <c r="Y551" s="99"/>
      <c r="AO551" s="57"/>
      <c r="AP551" s="39"/>
      <c r="AQ551" s="39"/>
      <c r="AR551" s="171"/>
      <c r="AS551" s="39"/>
      <c r="AT551" s="360" t="str">
        <f t="shared" si="334"/>
        <v/>
      </c>
      <c r="AU551" s="360" t="str">
        <f t="shared" si="335"/>
        <v/>
      </c>
      <c r="AV551" s="39"/>
      <c r="AW551" s="360" t="str">
        <f t="shared" si="315"/>
        <v/>
      </c>
      <c r="AX551" s="360" t="str">
        <f t="shared" si="316"/>
        <v/>
      </c>
      <c r="AY551" s="39"/>
      <c r="AZ551" s="360" t="str">
        <f t="shared" si="317"/>
        <v/>
      </c>
      <c r="BA551" s="360" t="str">
        <f t="shared" si="318"/>
        <v/>
      </c>
      <c r="BB551" s="39"/>
      <c r="BC551" s="360" t="str">
        <f t="shared" si="319"/>
        <v/>
      </c>
      <c r="BD551" s="360" t="str">
        <f t="shared" si="320"/>
        <v/>
      </c>
      <c r="BE551" s="39"/>
      <c r="BF551" s="360" t="str">
        <f t="shared" si="321"/>
        <v/>
      </c>
      <c r="BG551" s="360" t="str">
        <f t="shared" si="322"/>
        <v/>
      </c>
      <c r="BH551" s="39"/>
      <c r="BI551" s="360" t="str">
        <f t="shared" si="323"/>
        <v/>
      </c>
      <c r="BJ551" s="360" t="str">
        <f t="shared" si="324"/>
        <v/>
      </c>
      <c r="BK551" s="39"/>
      <c r="BL551" s="360" t="str">
        <f t="shared" si="325"/>
        <v/>
      </c>
      <c r="BM551" s="360" t="str">
        <f t="shared" si="326"/>
        <v/>
      </c>
      <c r="BN551" s="39"/>
      <c r="BO551" s="360" t="str">
        <f t="shared" si="327"/>
        <v/>
      </c>
      <c r="BP551" s="360" t="str">
        <f t="shared" si="328"/>
        <v/>
      </c>
      <c r="BQ551" s="39"/>
      <c r="BR551" s="360" t="str">
        <f t="shared" si="329"/>
        <v/>
      </c>
      <c r="BS551" s="360" t="str">
        <f t="shared" si="330"/>
        <v/>
      </c>
      <c r="BT551" s="39"/>
      <c r="BU551" s="360">
        <f t="shared" si="331"/>
        <v>0</v>
      </c>
      <c r="BV551" s="360">
        <f t="shared" si="332"/>
        <v>0</v>
      </c>
      <c r="BW551" s="39"/>
      <c r="BX551" s="57"/>
    </row>
    <row r="552" spans="1:76" s="2" customFormat="1" ht="15">
      <c r="A552" s="159">
        <v>13</v>
      </c>
      <c r="B552" s="301" t="str">
        <f t="shared" si="313"/>
        <v>USA: Lazard's LCOE Analysis–Version 10.0, 2016, Solar PV utility scale Crystalline low</v>
      </c>
      <c r="C552" s="668" t="s">
        <v>854</v>
      </c>
      <c r="D552" s="668" t="s">
        <v>241</v>
      </c>
      <c r="E552" s="668" t="s">
        <v>34</v>
      </c>
      <c r="F552" s="668"/>
      <c r="G552" s="161" t="s">
        <v>421</v>
      </c>
      <c r="H552" s="668">
        <v>2016</v>
      </c>
      <c r="I552" s="163"/>
      <c r="J552" s="672"/>
      <c r="K552" s="672" t="s">
        <v>242</v>
      </c>
      <c r="L552" s="769">
        <f>J552*$AB$4</f>
        <v>0</v>
      </c>
      <c r="M552" s="662" t="s">
        <v>198</v>
      </c>
      <c r="N552" s="666"/>
      <c r="O552" s="665"/>
      <c r="P552" s="165"/>
      <c r="Q552" s="365" t="s">
        <v>36</v>
      </c>
      <c r="R552" s="259">
        <f t="shared" si="333"/>
        <v>0</v>
      </c>
      <c r="S552" s="260">
        <f>IF(R552="","",IF(R585="Y",T552,IF(R552&gt;=R577-$AA$36*R581,IF(R552&lt;=R577+$AA$36*R581,R552,""),"")))</f>
        <v>0</v>
      </c>
      <c r="T552" s="259">
        <f t="shared" si="336"/>
        <v>0</v>
      </c>
      <c r="U552" s="166" t="str">
        <f t="shared" si="314"/>
        <v>US$2014/kW</v>
      </c>
      <c r="V552" s="39"/>
      <c r="W552" s="39"/>
      <c r="Y552" s="99"/>
      <c r="AO552" s="57"/>
      <c r="AP552" s="39"/>
      <c r="AQ552" s="39"/>
      <c r="AR552" s="171"/>
      <c r="AS552" s="39"/>
      <c r="AT552" s="360" t="str">
        <f t="shared" si="334"/>
        <v/>
      </c>
      <c r="AU552" s="360" t="str">
        <f t="shared" si="335"/>
        <v/>
      </c>
      <c r="AV552" s="39"/>
      <c r="AW552" s="360" t="str">
        <f t="shared" si="315"/>
        <v/>
      </c>
      <c r="AX552" s="360" t="str">
        <f t="shared" si="316"/>
        <v/>
      </c>
      <c r="AY552" s="39"/>
      <c r="AZ552" s="360" t="str">
        <f t="shared" si="317"/>
        <v/>
      </c>
      <c r="BA552" s="360" t="str">
        <f t="shared" si="318"/>
        <v/>
      </c>
      <c r="BB552" s="39"/>
      <c r="BC552" s="360" t="str">
        <f t="shared" si="319"/>
        <v/>
      </c>
      <c r="BD552" s="360" t="str">
        <f t="shared" si="320"/>
        <v/>
      </c>
      <c r="BE552" s="39"/>
      <c r="BF552" s="360" t="str">
        <f t="shared" si="321"/>
        <v/>
      </c>
      <c r="BG552" s="360" t="str">
        <f t="shared" si="322"/>
        <v/>
      </c>
      <c r="BH552" s="39"/>
      <c r="BI552" s="360" t="str">
        <f t="shared" si="323"/>
        <v/>
      </c>
      <c r="BJ552" s="360" t="str">
        <f t="shared" si="324"/>
        <v/>
      </c>
      <c r="BK552" s="39"/>
      <c r="BL552" s="360" t="str">
        <f t="shared" si="325"/>
        <v/>
      </c>
      <c r="BM552" s="360" t="str">
        <f t="shared" si="326"/>
        <v/>
      </c>
      <c r="BN552" s="39"/>
      <c r="BO552" s="360" t="str">
        <f t="shared" si="327"/>
        <v/>
      </c>
      <c r="BP552" s="360" t="str">
        <f t="shared" si="328"/>
        <v/>
      </c>
      <c r="BQ552" s="39"/>
      <c r="BR552" s="360" t="str">
        <f t="shared" si="329"/>
        <v/>
      </c>
      <c r="BS552" s="360" t="str">
        <f t="shared" si="330"/>
        <v/>
      </c>
      <c r="BT552" s="39"/>
      <c r="BU552" s="360">
        <f t="shared" si="331"/>
        <v>0</v>
      </c>
      <c r="BV552" s="360">
        <f t="shared" si="332"/>
        <v>0</v>
      </c>
      <c r="BW552" s="39"/>
      <c r="BX552" s="57"/>
    </row>
    <row r="553" spans="1:76" s="2" customFormat="1" ht="15">
      <c r="A553" s="159">
        <v>14</v>
      </c>
      <c r="B553" s="301" t="str">
        <f t="shared" si="313"/>
        <v>USA: Lazard's LCOE Analysis–Version 10.0, 2016, Solar PV utility scale Thin Film high</v>
      </c>
      <c r="C553" s="668" t="s">
        <v>855</v>
      </c>
      <c r="D553" s="668" t="s">
        <v>241</v>
      </c>
      <c r="E553" s="668" t="s">
        <v>34</v>
      </c>
      <c r="F553" s="668"/>
      <c r="G553" s="161" t="s">
        <v>421</v>
      </c>
      <c r="H553" s="668">
        <v>2016</v>
      </c>
      <c r="I553" s="163"/>
      <c r="J553" s="672"/>
      <c r="K553" s="672" t="s">
        <v>242</v>
      </c>
      <c r="L553" s="769">
        <f>J553*$AB$4</f>
        <v>0</v>
      </c>
      <c r="M553" s="662" t="s">
        <v>198</v>
      </c>
      <c r="N553" s="666"/>
      <c r="O553" s="665"/>
      <c r="P553" s="165"/>
      <c r="Q553" s="365" t="s">
        <v>36</v>
      </c>
      <c r="R553" s="259">
        <f t="shared" si="333"/>
        <v>0</v>
      </c>
      <c r="S553" s="260">
        <f>IF(R553="","",IF(R585="Y",T553,IF(R553&gt;=R577-$AA$36*R581,IF(R553&lt;=R577+$AA$36*R581,R553,""),"")))</f>
        <v>0</v>
      </c>
      <c r="T553" s="259">
        <f t="shared" si="336"/>
        <v>0</v>
      </c>
      <c r="U553" s="166" t="str">
        <f t="shared" si="314"/>
        <v>US$2014/kW</v>
      </c>
      <c r="V553" s="39"/>
      <c r="W553" s="39"/>
      <c r="Y553" s="99"/>
      <c r="AO553" s="57"/>
      <c r="AP553" s="39"/>
      <c r="AQ553" s="39"/>
      <c r="AR553" s="171"/>
      <c r="AS553" s="39"/>
      <c r="AT553" s="360" t="str">
        <f t="shared" si="334"/>
        <v/>
      </c>
      <c r="AU553" s="360" t="str">
        <f t="shared" si="335"/>
        <v/>
      </c>
      <c r="AV553" s="39"/>
      <c r="AW553" s="360" t="str">
        <f t="shared" si="315"/>
        <v/>
      </c>
      <c r="AX553" s="360" t="str">
        <f t="shared" si="316"/>
        <v/>
      </c>
      <c r="AY553" s="39"/>
      <c r="AZ553" s="360" t="str">
        <f t="shared" si="317"/>
        <v/>
      </c>
      <c r="BA553" s="360" t="str">
        <f t="shared" si="318"/>
        <v/>
      </c>
      <c r="BB553" s="39"/>
      <c r="BC553" s="360" t="str">
        <f t="shared" si="319"/>
        <v/>
      </c>
      <c r="BD553" s="360" t="str">
        <f t="shared" si="320"/>
        <v/>
      </c>
      <c r="BE553" s="39"/>
      <c r="BF553" s="360" t="str">
        <f t="shared" si="321"/>
        <v/>
      </c>
      <c r="BG553" s="360" t="str">
        <f t="shared" si="322"/>
        <v/>
      </c>
      <c r="BH553" s="39"/>
      <c r="BI553" s="360" t="str">
        <f t="shared" si="323"/>
        <v/>
      </c>
      <c r="BJ553" s="360" t="str">
        <f t="shared" si="324"/>
        <v/>
      </c>
      <c r="BK553" s="39"/>
      <c r="BL553" s="360" t="str">
        <f t="shared" si="325"/>
        <v/>
      </c>
      <c r="BM553" s="360" t="str">
        <f t="shared" si="326"/>
        <v/>
      </c>
      <c r="BN553" s="39"/>
      <c r="BO553" s="360" t="str">
        <f t="shared" si="327"/>
        <v/>
      </c>
      <c r="BP553" s="360" t="str">
        <f t="shared" si="328"/>
        <v/>
      </c>
      <c r="BQ553" s="39"/>
      <c r="BR553" s="360" t="str">
        <f t="shared" si="329"/>
        <v/>
      </c>
      <c r="BS553" s="360" t="str">
        <f t="shared" si="330"/>
        <v/>
      </c>
      <c r="BT553" s="39"/>
      <c r="BU553" s="360">
        <f t="shared" si="331"/>
        <v>0</v>
      </c>
      <c r="BV553" s="360">
        <f t="shared" si="332"/>
        <v>0</v>
      </c>
      <c r="BW553" s="39"/>
      <c r="BX553" s="57"/>
    </row>
    <row r="554" spans="1:76" s="2" customFormat="1" ht="15">
      <c r="A554" s="159">
        <v>15</v>
      </c>
      <c r="B554" s="301" t="str">
        <f t="shared" si="313"/>
        <v>USA: Lazard's LCOE Analysis–Version 10.0, 2016, Solar PV utility scale Thin Film low</v>
      </c>
      <c r="C554" s="668" t="s">
        <v>856</v>
      </c>
      <c r="D554" s="668" t="s">
        <v>241</v>
      </c>
      <c r="E554" s="668" t="s">
        <v>34</v>
      </c>
      <c r="F554" s="668"/>
      <c r="G554" s="161" t="s">
        <v>421</v>
      </c>
      <c r="H554" s="668">
        <v>2016</v>
      </c>
      <c r="I554" s="163"/>
      <c r="J554" s="672"/>
      <c r="K554" s="672" t="s">
        <v>242</v>
      </c>
      <c r="L554" s="769">
        <f>J554*$AB$4</f>
        <v>0</v>
      </c>
      <c r="M554" s="662" t="s">
        <v>198</v>
      </c>
      <c r="N554" s="666"/>
      <c r="O554" s="665"/>
      <c r="P554" s="165"/>
      <c r="Q554" s="365" t="s">
        <v>36</v>
      </c>
      <c r="R554" s="259">
        <f t="shared" si="333"/>
        <v>0</v>
      </c>
      <c r="S554" s="260">
        <f>IF(R554="","",IF(R585="Y",T554,IF(R554&gt;=R577-$AA$36*R581,IF(R554&lt;=R577+$AA$36*R581,R554,""),"")))</f>
        <v>0</v>
      </c>
      <c r="T554" s="259">
        <f>IF(Q554="Y","",IF(AND(L554="",J554=""),"",IF(L554="",J554*N554,L554*N554)))</f>
        <v>0</v>
      </c>
      <c r="U554" s="166" t="str">
        <f t="shared" si="314"/>
        <v>US$2014/kW</v>
      </c>
      <c r="V554" s="39"/>
      <c r="W554" s="39"/>
      <c r="Y554" s="99"/>
      <c r="AO554" s="57"/>
      <c r="AP554" s="39"/>
      <c r="AQ554" s="39"/>
      <c r="AR554" s="171"/>
      <c r="AS554" s="39"/>
      <c r="AT554" s="360" t="str">
        <f t="shared" si="334"/>
        <v/>
      </c>
      <c r="AU554" s="360" t="str">
        <f t="shared" si="335"/>
        <v/>
      </c>
      <c r="AV554" s="39"/>
      <c r="AW554" s="360" t="str">
        <f t="shared" si="315"/>
        <v/>
      </c>
      <c r="AX554" s="360" t="str">
        <f t="shared" si="316"/>
        <v/>
      </c>
      <c r="AY554" s="39"/>
      <c r="AZ554" s="360" t="str">
        <f t="shared" si="317"/>
        <v/>
      </c>
      <c r="BA554" s="360" t="str">
        <f t="shared" si="318"/>
        <v/>
      </c>
      <c r="BB554" s="39"/>
      <c r="BC554" s="360" t="str">
        <f t="shared" si="319"/>
        <v/>
      </c>
      <c r="BD554" s="360" t="str">
        <f t="shared" si="320"/>
        <v/>
      </c>
      <c r="BE554" s="39"/>
      <c r="BF554" s="360" t="str">
        <f t="shared" si="321"/>
        <v/>
      </c>
      <c r="BG554" s="360" t="str">
        <f t="shared" si="322"/>
        <v/>
      </c>
      <c r="BH554" s="39"/>
      <c r="BI554" s="360" t="str">
        <f t="shared" si="323"/>
        <v/>
      </c>
      <c r="BJ554" s="360" t="str">
        <f t="shared" si="324"/>
        <v/>
      </c>
      <c r="BK554" s="39"/>
      <c r="BL554" s="360" t="str">
        <f t="shared" si="325"/>
        <v/>
      </c>
      <c r="BM554" s="360" t="str">
        <f t="shared" si="326"/>
        <v/>
      </c>
      <c r="BN554" s="39"/>
      <c r="BO554" s="360" t="str">
        <f t="shared" si="327"/>
        <v/>
      </c>
      <c r="BP554" s="360" t="str">
        <f t="shared" si="328"/>
        <v/>
      </c>
      <c r="BQ554" s="39"/>
      <c r="BR554" s="360" t="str">
        <f t="shared" si="329"/>
        <v/>
      </c>
      <c r="BS554" s="360" t="str">
        <f t="shared" si="330"/>
        <v/>
      </c>
      <c r="BT554" s="39"/>
      <c r="BU554" s="360">
        <f t="shared" si="331"/>
        <v>0</v>
      </c>
      <c r="BV554" s="360">
        <f t="shared" si="332"/>
        <v>0</v>
      </c>
      <c r="BW554" s="39"/>
      <c r="BX554" s="57"/>
    </row>
    <row r="555" spans="1:76" s="2" customFormat="1" ht="15">
      <c r="A555" s="159">
        <v>16</v>
      </c>
      <c r="B555" s="301" t="str">
        <f t="shared" si="313"/>
        <v>USA: NREL, US. (2016). US Fixed Operating Costs. NREL,US. (2016). On the Path to Sunshot: The Role of Advancements in Solar Photovoltaic Efficiency, Reliability and Costs. Golden: NREL, US Deptt of Energy. P-17.</v>
      </c>
      <c r="C555" s="668" t="s">
        <v>757</v>
      </c>
      <c r="D555" s="718" t="s">
        <v>469</v>
      </c>
      <c r="E555" s="718" t="s">
        <v>34</v>
      </c>
      <c r="F555" s="718"/>
      <c r="G555" s="719" t="s">
        <v>420</v>
      </c>
      <c r="H555" s="718">
        <v>2016</v>
      </c>
      <c r="I555" s="720"/>
      <c r="J555" s="721"/>
      <c r="K555" s="730" t="s">
        <v>389</v>
      </c>
      <c r="L555" s="774">
        <f>J555*$AB$5</f>
        <v>0</v>
      </c>
      <c r="M555" s="662" t="s">
        <v>198</v>
      </c>
      <c r="N555" s="732"/>
      <c r="O555" s="721" t="s">
        <v>470</v>
      </c>
      <c r="P555" s="165"/>
      <c r="Q555" s="365" t="s">
        <v>36</v>
      </c>
      <c r="R555" s="259">
        <f t="shared" si="333"/>
        <v>0</v>
      </c>
      <c r="S555" s="260">
        <f>IF(R555="","",IF(R585="Y",T555,IF(R555&gt;=R577-$AA$36*R581,IF(R555&lt;=R577+$AA$36*R581,R555,""),"")))</f>
        <v>0</v>
      </c>
      <c r="T555" s="259">
        <f>IF(Q555="Y","",IF(AND(L555="",J555=""),"",IF(L555="",J555*N555,L555*N555)))</f>
        <v>0</v>
      </c>
      <c r="U555" s="166" t="str">
        <f t="shared" si="314"/>
        <v>US$2014/kW</v>
      </c>
      <c r="V555" s="39"/>
      <c r="W555" s="39"/>
      <c r="Y555" s="99"/>
      <c r="AO555" s="57"/>
      <c r="AP555" s="39"/>
      <c r="AQ555" s="39"/>
      <c r="AR555" s="171"/>
      <c r="AS555" s="39"/>
      <c r="AT555" s="360" t="str">
        <f t="shared" si="334"/>
        <v/>
      </c>
      <c r="AU555" s="360" t="str">
        <f t="shared" si="335"/>
        <v/>
      </c>
      <c r="AV555" s="39"/>
      <c r="AW555" s="360" t="str">
        <f t="shared" si="315"/>
        <v/>
      </c>
      <c r="AX555" s="360" t="str">
        <f t="shared" si="316"/>
        <v/>
      </c>
      <c r="AY555" s="39"/>
      <c r="AZ555" s="360" t="str">
        <f t="shared" si="317"/>
        <v/>
      </c>
      <c r="BA555" s="360" t="str">
        <f t="shared" si="318"/>
        <v/>
      </c>
      <c r="BB555" s="39"/>
      <c r="BC555" s="360" t="str">
        <f t="shared" si="319"/>
        <v/>
      </c>
      <c r="BD555" s="360" t="str">
        <f t="shared" si="320"/>
        <v/>
      </c>
      <c r="BE555" s="39"/>
      <c r="BF555" s="360" t="str">
        <f t="shared" si="321"/>
        <v/>
      </c>
      <c r="BG555" s="360" t="str">
        <f t="shared" si="322"/>
        <v/>
      </c>
      <c r="BH555" s="39"/>
      <c r="BI555" s="360" t="str">
        <f t="shared" si="323"/>
        <v/>
      </c>
      <c r="BJ555" s="360" t="str">
        <f t="shared" si="324"/>
        <v/>
      </c>
      <c r="BK555" s="39"/>
      <c r="BL555" s="360" t="str">
        <f t="shared" si="325"/>
        <v/>
      </c>
      <c r="BM555" s="360" t="str">
        <f t="shared" si="326"/>
        <v/>
      </c>
      <c r="BN555" s="39"/>
      <c r="BO555" s="360" t="str">
        <f t="shared" si="327"/>
        <v/>
      </c>
      <c r="BP555" s="360" t="str">
        <f t="shared" si="328"/>
        <v/>
      </c>
      <c r="BQ555" s="39"/>
      <c r="BR555" s="360" t="str">
        <f t="shared" si="329"/>
        <v/>
      </c>
      <c r="BS555" s="360" t="str">
        <f t="shared" si="330"/>
        <v/>
      </c>
      <c r="BT555" s="39"/>
      <c r="BU555" s="360">
        <f t="shared" si="331"/>
        <v>0</v>
      </c>
      <c r="BV555" s="360">
        <f t="shared" si="332"/>
        <v>0</v>
      </c>
      <c r="BW555" s="39"/>
      <c r="BX555" s="57"/>
    </row>
    <row r="556" spans="1:76" s="2" customFormat="1" ht="15">
      <c r="A556" s="159">
        <v>17</v>
      </c>
      <c r="B556" s="301" t="str">
        <f t="shared" si="313"/>
        <v>USA: NREL, US. (2016). US Fixed Operating Costs.NREL,US. (2016). On the Path to Sunshot: The Role of Advancements in Solar Photovoltaic Efficiency, Reliability and Costs. Golden: NREL, US Deptt of Energy. P-17.</v>
      </c>
      <c r="C556" s="668" t="s">
        <v>758</v>
      </c>
      <c r="D556" s="718" t="s">
        <v>469</v>
      </c>
      <c r="E556" s="718" t="s">
        <v>34</v>
      </c>
      <c r="F556" s="718"/>
      <c r="G556" s="719" t="s">
        <v>420</v>
      </c>
      <c r="H556" s="718">
        <v>2016</v>
      </c>
      <c r="I556" s="720"/>
      <c r="J556" s="721"/>
      <c r="K556" s="730" t="s">
        <v>389</v>
      </c>
      <c r="L556" s="774">
        <f>J556*$AB$5</f>
        <v>0</v>
      </c>
      <c r="M556" s="662" t="s">
        <v>198</v>
      </c>
      <c r="N556" s="732"/>
      <c r="O556" s="721" t="s">
        <v>471</v>
      </c>
      <c r="P556" s="165"/>
      <c r="Q556" s="365" t="s">
        <v>36</v>
      </c>
      <c r="R556" s="259">
        <f t="shared" si="333"/>
        <v>0</v>
      </c>
      <c r="S556" s="260">
        <f>IF(R556="","",IF(R585="Y",T556,IF(R556&gt;=R577-$AA$36*R581,IF(R556&lt;=R577+$AA$36*R581,R556,""),"")))</f>
        <v>0</v>
      </c>
      <c r="T556" s="259">
        <f>IF(Q556="Y","",IF(AND(L556="",J556=""),"",IF(L556="",J556*N556,L556*N556)))</f>
        <v>0</v>
      </c>
      <c r="U556" s="166" t="str">
        <f t="shared" si="314"/>
        <v>US$2014/kW</v>
      </c>
      <c r="V556" s="39"/>
      <c r="W556" s="39"/>
      <c r="Y556" s="99"/>
      <c r="AO556" s="57"/>
      <c r="AP556" s="39"/>
      <c r="AQ556" s="39"/>
      <c r="AR556" s="171"/>
      <c r="AS556" s="39"/>
      <c r="AT556" s="360" t="str">
        <f t="shared" si="334"/>
        <v/>
      </c>
      <c r="AU556" s="360" t="str">
        <f t="shared" si="335"/>
        <v/>
      </c>
      <c r="AV556" s="39"/>
      <c r="AW556" s="360" t="str">
        <f t="shared" si="315"/>
        <v/>
      </c>
      <c r="AX556" s="360" t="str">
        <f t="shared" si="316"/>
        <v/>
      </c>
      <c r="AY556" s="39"/>
      <c r="AZ556" s="360" t="str">
        <f t="shared" si="317"/>
        <v/>
      </c>
      <c r="BA556" s="360" t="str">
        <f t="shared" si="318"/>
        <v/>
      </c>
      <c r="BB556" s="39"/>
      <c r="BC556" s="360" t="str">
        <f t="shared" si="319"/>
        <v/>
      </c>
      <c r="BD556" s="360" t="str">
        <f t="shared" si="320"/>
        <v/>
      </c>
      <c r="BE556" s="39"/>
      <c r="BF556" s="360" t="str">
        <f t="shared" si="321"/>
        <v/>
      </c>
      <c r="BG556" s="360" t="str">
        <f t="shared" si="322"/>
        <v/>
      </c>
      <c r="BH556" s="39"/>
      <c r="BI556" s="360" t="str">
        <f t="shared" si="323"/>
        <v/>
      </c>
      <c r="BJ556" s="360" t="str">
        <f t="shared" si="324"/>
        <v/>
      </c>
      <c r="BK556" s="39"/>
      <c r="BL556" s="360" t="str">
        <f t="shared" si="325"/>
        <v/>
      </c>
      <c r="BM556" s="360" t="str">
        <f t="shared" si="326"/>
        <v/>
      </c>
      <c r="BN556" s="39"/>
      <c r="BO556" s="360" t="str">
        <f t="shared" si="327"/>
        <v/>
      </c>
      <c r="BP556" s="360" t="str">
        <f t="shared" si="328"/>
        <v/>
      </c>
      <c r="BQ556" s="39"/>
      <c r="BR556" s="360" t="str">
        <f t="shared" si="329"/>
        <v/>
      </c>
      <c r="BS556" s="360" t="str">
        <f t="shared" si="330"/>
        <v/>
      </c>
      <c r="BT556" s="39"/>
      <c r="BU556" s="360">
        <f t="shared" si="331"/>
        <v>0</v>
      </c>
      <c r="BV556" s="360">
        <f t="shared" si="332"/>
        <v>0</v>
      </c>
      <c r="BW556" s="39"/>
      <c r="BX556" s="57"/>
    </row>
    <row r="557" spans="1:76" s="2" customFormat="1" ht="15">
      <c r="A557" s="159">
        <v>18</v>
      </c>
      <c r="B557" s="301" t="str">
        <f t="shared" ref="B557:B573" si="337">CONCATENATE(E557,": ",C557)</f>
        <v>USA: NREL, (2018). US Fixed Operating Costs. NREL. (2018). Annual Technology Baseline. Golden: NREL.</v>
      </c>
      <c r="C557" s="668" t="s">
        <v>759</v>
      </c>
      <c r="D557" s="723" t="s">
        <v>462</v>
      </c>
      <c r="E557" s="723" t="s">
        <v>34</v>
      </c>
      <c r="F557" s="723"/>
      <c r="G557" s="719" t="s">
        <v>420</v>
      </c>
      <c r="H557" s="723">
        <v>2016</v>
      </c>
      <c r="I557" s="720"/>
      <c r="J557" s="721"/>
      <c r="K557" s="721" t="s">
        <v>472</v>
      </c>
      <c r="L557" s="774">
        <f>J557*$AB$4*0.75</f>
        <v>0</v>
      </c>
      <c r="M557" s="662" t="s">
        <v>198</v>
      </c>
      <c r="N557" s="732"/>
      <c r="O557" s="721" t="s">
        <v>473</v>
      </c>
      <c r="P557" s="165"/>
      <c r="Q557" s="365" t="s">
        <v>36</v>
      </c>
      <c r="R557" s="259">
        <f t="shared" ref="R557:R576" si="338">IF(Q557="Y","",IF(AND(L557="",J557=""),"",IF(L557="",J557,L557)))</f>
        <v>0</v>
      </c>
      <c r="S557" s="260">
        <f>IF(R557="","",IF(R585="Y",T557,IF(R557&gt;=R577-$AA$36*R581,IF(R557&lt;=R577+$AA$36*R581,R557,""),"")))</f>
        <v>0</v>
      </c>
      <c r="T557" s="259">
        <f t="shared" ref="T557:T576" si="339">IF(Q557="Y","",IF(AND(L557="",J557=""),"",IF(L557="",J557*N557,L557*N557)))</f>
        <v>0</v>
      </c>
      <c r="U557" s="166" t="str">
        <f t="shared" ref="U557:U573" si="340">IF(AND(M557="",K557=""),"",IF(M557="",K557,M557))</f>
        <v>US$2014/kW</v>
      </c>
      <c r="V557" s="39"/>
      <c r="W557" s="39"/>
      <c r="Y557" s="99"/>
      <c r="AO557" s="57"/>
      <c r="AP557" s="39"/>
      <c r="AQ557" s="39"/>
      <c r="AR557" s="171"/>
      <c r="AS557" s="39"/>
      <c r="AT557" s="360" t="str">
        <f t="shared" ref="AT557:AT573" si="341">IF($E557=$AT$48,R557,"")</f>
        <v/>
      </c>
      <c r="AU557" s="360" t="str">
        <f t="shared" ref="AU557:AU573" si="342">IF($E557=$AT$48,S557,"")</f>
        <v/>
      </c>
      <c r="AV557" s="39"/>
      <c r="AW557" s="360" t="str">
        <f t="shared" ref="AW557:AW573" si="343">IF($E557=$AW$112,R557,"")</f>
        <v/>
      </c>
      <c r="AX557" s="360" t="str">
        <f t="shared" ref="AX557:AX573" si="344">IF($E557=$AW$112,S557,"")</f>
        <v/>
      </c>
      <c r="AY557" s="39"/>
      <c r="AZ557" s="360" t="str">
        <f t="shared" ref="AZ557:AZ573" si="345">IF($E557=$AZ$112,R557,"")</f>
        <v/>
      </c>
      <c r="BA557" s="360" t="str">
        <f t="shared" ref="BA557:BA573" si="346">IF($E557=$AZ$112,S557,"")</f>
        <v/>
      </c>
      <c r="BB557" s="39"/>
      <c r="BC557" s="360" t="str">
        <f t="shared" ref="BC557:BC573" si="347">IF($E557=$BC$112,R557,"")</f>
        <v/>
      </c>
      <c r="BD557" s="360" t="str">
        <f t="shared" ref="BD557:BD573" si="348">IF($E557=$BC$112,S557,"")</f>
        <v/>
      </c>
      <c r="BE557" s="39"/>
      <c r="BF557" s="360" t="str">
        <f t="shared" ref="BF557:BF573" si="349">IF($E557=$BF$112,R557,"")</f>
        <v/>
      </c>
      <c r="BG557" s="360" t="str">
        <f t="shared" ref="BG557:BG573" si="350">IF($E557=$BF$112,S557,"")</f>
        <v/>
      </c>
      <c r="BH557" s="39"/>
      <c r="BI557" s="360" t="str">
        <f t="shared" ref="BI557:BI573" si="351">IF($E557=$BI$112,R557,"")</f>
        <v/>
      </c>
      <c r="BJ557" s="360" t="str">
        <f t="shared" ref="BJ557:BJ573" si="352">IF($E557=$BI$112,S557,"")</f>
        <v/>
      </c>
      <c r="BK557" s="39"/>
      <c r="BL557" s="360" t="str">
        <f t="shared" ref="BL557:BL573" si="353">IF($E557=$BL$112,R557,"")</f>
        <v/>
      </c>
      <c r="BM557" s="360" t="str">
        <f t="shared" ref="BM557:BM573" si="354">IF($E557=$BL$112,S557,"")</f>
        <v/>
      </c>
      <c r="BN557" s="39"/>
      <c r="BO557" s="360" t="str">
        <f t="shared" ref="BO557:BO573" si="355">IF($E557=$BO$112,R557,"")</f>
        <v/>
      </c>
      <c r="BP557" s="360" t="str">
        <f t="shared" ref="BP557:BP573" si="356">IF($E557=$BO$112,S557,"")</f>
        <v/>
      </c>
      <c r="BQ557" s="39"/>
      <c r="BR557" s="360" t="str">
        <f t="shared" ref="BR557:BR573" si="357">IF($E557=$BR$112,R557,"")</f>
        <v/>
      </c>
      <c r="BS557" s="360" t="str">
        <f t="shared" ref="BS557:BS573" si="358">IF($E557=$BR$112,S557,"")</f>
        <v/>
      </c>
      <c r="BT557" s="39"/>
      <c r="BU557" s="360">
        <f t="shared" ref="BU557:BU573" si="359">IF($E557=$BU$112,R557,"")</f>
        <v>0</v>
      </c>
      <c r="BV557" s="360">
        <f t="shared" ref="BV557:BV573" si="360">IF($E557=$BU$112,S557,"")</f>
        <v>0</v>
      </c>
      <c r="BW557" s="39"/>
      <c r="BX557" s="57"/>
    </row>
    <row r="558" spans="1:76" s="2" customFormat="1" ht="15">
      <c r="A558" s="159">
        <v>19</v>
      </c>
      <c r="B558" s="301" t="str">
        <f t="shared" si="337"/>
        <v>World: Castillo-Ramirez, R M., (2017). World Fixed Operating Cost. Castillo-Ramírez, R. M.-G.-G. (2017, December). Large-Scale Solar PV LCOE Comprehensive Breakdown Methodology. CT &amp; F - Ciencia, Tecnologia y Futuro, 117-136. Retrieved November 25, 2018, from http://www.scielo.org.co/pdf/ctyf/v7n1/0122-5383-ctyf-7-01-00117.pdf</v>
      </c>
      <c r="C558" s="668" t="s">
        <v>760</v>
      </c>
      <c r="D558" s="718" t="s">
        <v>465</v>
      </c>
      <c r="E558" s="718" t="s">
        <v>7</v>
      </c>
      <c r="F558" s="718"/>
      <c r="G558" s="719" t="s">
        <v>419</v>
      </c>
      <c r="H558" s="718">
        <v>2016</v>
      </c>
      <c r="I558" s="720"/>
      <c r="J558" s="733"/>
      <c r="K558" s="730" t="s">
        <v>389</v>
      </c>
      <c r="L558" s="774">
        <f>J558*$AB$5</f>
        <v>0</v>
      </c>
      <c r="M558" s="662" t="s">
        <v>198</v>
      </c>
      <c r="N558" s="732"/>
      <c r="O558" s="721" t="s">
        <v>474</v>
      </c>
      <c r="P558" s="165"/>
      <c r="Q558" s="365" t="s">
        <v>36</v>
      </c>
      <c r="R558" s="259">
        <f t="shared" si="338"/>
        <v>0</v>
      </c>
      <c r="S558" s="260">
        <f>IF(R558="","",IF(R585="Y",T558,IF(R558&gt;=R577-$AA$36*R581,IF(R558&lt;=R577+$AA$36*R581,R558,""),"")))</f>
        <v>0</v>
      </c>
      <c r="T558" s="259">
        <f t="shared" si="339"/>
        <v>0</v>
      </c>
      <c r="U558" s="166" t="str">
        <f t="shared" si="340"/>
        <v>US$2014/kW</v>
      </c>
      <c r="V558" s="39"/>
      <c r="W558" s="39"/>
      <c r="Y558" s="99"/>
      <c r="AO558" s="57"/>
      <c r="AP558" s="39"/>
      <c r="AQ558" s="39"/>
      <c r="AR558" s="171"/>
      <c r="AS558" s="39"/>
      <c r="AT558" s="360">
        <f t="shared" si="341"/>
        <v>0</v>
      </c>
      <c r="AU558" s="360">
        <f t="shared" si="342"/>
        <v>0</v>
      </c>
      <c r="AV558" s="39"/>
      <c r="AW558" s="360" t="str">
        <f t="shared" si="343"/>
        <v/>
      </c>
      <c r="AX558" s="360" t="str">
        <f t="shared" si="344"/>
        <v/>
      </c>
      <c r="AY558" s="39"/>
      <c r="AZ558" s="360" t="str">
        <f t="shared" si="345"/>
        <v/>
      </c>
      <c r="BA558" s="360" t="str">
        <f t="shared" si="346"/>
        <v/>
      </c>
      <c r="BB558" s="39"/>
      <c r="BC558" s="360" t="str">
        <f t="shared" si="347"/>
        <v/>
      </c>
      <c r="BD558" s="360" t="str">
        <f t="shared" si="348"/>
        <v/>
      </c>
      <c r="BE558" s="39"/>
      <c r="BF558" s="360" t="str">
        <f t="shared" si="349"/>
        <v/>
      </c>
      <c r="BG558" s="360" t="str">
        <f t="shared" si="350"/>
        <v/>
      </c>
      <c r="BH558" s="39"/>
      <c r="BI558" s="360" t="str">
        <f t="shared" si="351"/>
        <v/>
      </c>
      <c r="BJ558" s="360" t="str">
        <f t="shared" si="352"/>
        <v/>
      </c>
      <c r="BK558" s="39"/>
      <c r="BL558" s="360" t="str">
        <f t="shared" si="353"/>
        <v/>
      </c>
      <c r="BM558" s="360" t="str">
        <f t="shared" si="354"/>
        <v/>
      </c>
      <c r="BN558" s="39"/>
      <c r="BO558" s="360" t="str">
        <f t="shared" si="355"/>
        <v/>
      </c>
      <c r="BP558" s="360" t="str">
        <f t="shared" si="356"/>
        <v/>
      </c>
      <c r="BQ558" s="39"/>
      <c r="BR558" s="360" t="str">
        <f t="shared" si="357"/>
        <v/>
      </c>
      <c r="BS558" s="360" t="str">
        <f t="shared" si="358"/>
        <v/>
      </c>
      <c r="BT558" s="39"/>
      <c r="BU558" s="360" t="str">
        <f t="shared" si="359"/>
        <v/>
      </c>
      <c r="BV558" s="360" t="str">
        <f t="shared" si="360"/>
        <v/>
      </c>
      <c r="BW558" s="39"/>
      <c r="BX558" s="57"/>
    </row>
    <row r="559" spans="1:76" s="2" customFormat="1" ht="15">
      <c r="A559" s="159">
        <v>20</v>
      </c>
      <c r="B559" s="301" t="str">
        <f t="shared" si="337"/>
        <v>World: Castillo-Ramirez, R M., (2017). World Fixed Operating Cost. Castillo-Ramírez, R. M.-G.-G. (2017, December). Large-Scale Solar PV LCOE Comprehensive Breakdown Methodology. CT &amp; F - Ciencia, Tecnologia y Futuro, 117-136. Retrieved November 25, 2018, from http://www.scielo.org.co/pdf/ctyf/v7n1/0122-5383-ctyf-7-01-00117.pdf</v>
      </c>
      <c r="C559" s="668" t="s">
        <v>760</v>
      </c>
      <c r="D559" s="718" t="s">
        <v>465</v>
      </c>
      <c r="E559" s="718" t="s">
        <v>7</v>
      </c>
      <c r="F559" s="718"/>
      <c r="G559" s="719" t="s">
        <v>419</v>
      </c>
      <c r="H559" s="718">
        <v>2016</v>
      </c>
      <c r="I559" s="720"/>
      <c r="J559" s="733"/>
      <c r="K559" s="730" t="s">
        <v>389</v>
      </c>
      <c r="L559" s="774">
        <f>J559*$AB$5</f>
        <v>0</v>
      </c>
      <c r="M559" s="662" t="s">
        <v>198</v>
      </c>
      <c r="N559" s="732"/>
      <c r="O559" s="721" t="s">
        <v>475</v>
      </c>
      <c r="P559" s="165"/>
      <c r="Q559" s="365" t="s">
        <v>36</v>
      </c>
      <c r="R559" s="259">
        <f t="shared" si="338"/>
        <v>0</v>
      </c>
      <c r="S559" s="260">
        <f>IF(R559="","",IF(R585="Y",T559,IF(R559&gt;=R577-$AA$36*R581,IF(R559&lt;=R577+$AA$36*R581,R559,""),"")))</f>
        <v>0</v>
      </c>
      <c r="T559" s="259">
        <f t="shared" si="339"/>
        <v>0</v>
      </c>
      <c r="U559" s="166" t="str">
        <f t="shared" si="340"/>
        <v>US$2014/kW</v>
      </c>
      <c r="V559" s="39"/>
      <c r="W559" s="39"/>
      <c r="Y559" s="99"/>
      <c r="AO559" s="57"/>
      <c r="AP559" s="39"/>
      <c r="AQ559" s="39"/>
      <c r="AR559" s="171"/>
      <c r="AS559" s="39"/>
      <c r="AT559" s="360">
        <f t="shared" si="341"/>
        <v>0</v>
      </c>
      <c r="AU559" s="360">
        <f t="shared" si="342"/>
        <v>0</v>
      </c>
      <c r="AV559" s="39"/>
      <c r="AW559" s="360" t="str">
        <f t="shared" si="343"/>
        <v/>
      </c>
      <c r="AX559" s="360" t="str">
        <f t="shared" si="344"/>
        <v/>
      </c>
      <c r="AY559" s="39"/>
      <c r="AZ559" s="360" t="str">
        <f t="shared" si="345"/>
        <v/>
      </c>
      <c r="BA559" s="360" t="str">
        <f t="shared" si="346"/>
        <v/>
      </c>
      <c r="BB559" s="39"/>
      <c r="BC559" s="360" t="str">
        <f t="shared" si="347"/>
        <v/>
      </c>
      <c r="BD559" s="360" t="str">
        <f t="shared" si="348"/>
        <v/>
      </c>
      <c r="BE559" s="39"/>
      <c r="BF559" s="360" t="str">
        <f t="shared" si="349"/>
        <v/>
      </c>
      <c r="BG559" s="360" t="str">
        <f t="shared" si="350"/>
        <v/>
      </c>
      <c r="BH559" s="39"/>
      <c r="BI559" s="360" t="str">
        <f t="shared" si="351"/>
        <v/>
      </c>
      <c r="BJ559" s="360" t="str">
        <f t="shared" si="352"/>
        <v/>
      </c>
      <c r="BK559" s="39"/>
      <c r="BL559" s="360" t="str">
        <f t="shared" si="353"/>
        <v/>
      </c>
      <c r="BM559" s="360" t="str">
        <f t="shared" si="354"/>
        <v/>
      </c>
      <c r="BN559" s="39"/>
      <c r="BO559" s="360" t="str">
        <f t="shared" si="355"/>
        <v/>
      </c>
      <c r="BP559" s="360" t="str">
        <f t="shared" si="356"/>
        <v/>
      </c>
      <c r="BQ559" s="39"/>
      <c r="BR559" s="360" t="str">
        <f t="shared" si="357"/>
        <v/>
      </c>
      <c r="BS559" s="360" t="str">
        <f t="shared" si="358"/>
        <v/>
      </c>
      <c r="BT559" s="39"/>
      <c r="BU559" s="360" t="str">
        <f t="shared" si="359"/>
        <v/>
      </c>
      <c r="BV559" s="360" t="str">
        <f t="shared" si="360"/>
        <v/>
      </c>
      <c r="BW559" s="39"/>
      <c r="BX559" s="57"/>
    </row>
    <row r="560" spans="1:76" s="2" customFormat="1" ht="15">
      <c r="A560" s="159">
        <v>21</v>
      </c>
      <c r="B560" s="301" t="str">
        <f t="shared" si="337"/>
        <v>USA: EIA, US. (2016). US Max Capital Cost Estimates for Utility Scale Electricity Generating Plants. Washington: US Dept of Energy. P-7</v>
      </c>
      <c r="C560" s="668" t="s">
        <v>761</v>
      </c>
      <c r="D560" s="725" t="s">
        <v>463</v>
      </c>
      <c r="E560" s="725" t="s">
        <v>34</v>
      </c>
      <c r="F560" s="725"/>
      <c r="G560" s="719" t="s">
        <v>420</v>
      </c>
      <c r="H560" s="723">
        <v>2016</v>
      </c>
      <c r="I560" s="720"/>
      <c r="J560" s="730"/>
      <c r="K560" s="730" t="s">
        <v>242</v>
      </c>
      <c r="L560" s="774">
        <f>J560*$AB$4</f>
        <v>0</v>
      </c>
      <c r="M560" s="662" t="s">
        <v>198</v>
      </c>
      <c r="N560" s="732"/>
      <c r="O560" s="721" t="s">
        <v>476</v>
      </c>
      <c r="P560" s="165"/>
      <c r="Q560" s="365" t="s">
        <v>36</v>
      </c>
      <c r="R560" s="259">
        <f t="shared" si="338"/>
        <v>0</v>
      </c>
      <c r="S560" s="260">
        <f>IF(R560="","",IF(R585="Y",T560,IF(R560&gt;=R577-$AA$36*R581,IF(R560&lt;=R577+$AA$36*R581,R560,""),"")))</f>
        <v>0</v>
      </c>
      <c r="T560" s="259">
        <f t="shared" si="339"/>
        <v>0</v>
      </c>
      <c r="U560" s="166" t="str">
        <f t="shared" si="340"/>
        <v>US$2014/kW</v>
      </c>
      <c r="V560" s="39"/>
      <c r="W560" s="39"/>
      <c r="Y560" s="99"/>
      <c r="AO560" s="57"/>
      <c r="AP560" s="39"/>
      <c r="AQ560" s="39"/>
      <c r="AR560" s="171"/>
      <c r="AS560" s="39"/>
      <c r="AT560" s="360" t="str">
        <f t="shared" si="341"/>
        <v/>
      </c>
      <c r="AU560" s="360" t="str">
        <f t="shared" si="342"/>
        <v/>
      </c>
      <c r="AV560" s="39"/>
      <c r="AW560" s="360" t="str">
        <f t="shared" si="343"/>
        <v/>
      </c>
      <c r="AX560" s="360" t="str">
        <f t="shared" si="344"/>
        <v/>
      </c>
      <c r="AY560" s="39"/>
      <c r="AZ560" s="360" t="str">
        <f t="shared" si="345"/>
        <v/>
      </c>
      <c r="BA560" s="360" t="str">
        <f t="shared" si="346"/>
        <v/>
      </c>
      <c r="BB560" s="39"/>
      <c r="BC560" s="360" t="str">
        <f t="shared" si="347"/>
        <v/>
      </c>
      <c r="BD560" s="360" t="str">
        <f t="shared" si="348"/>
        <v/>
      </c>
      <c r="BE560" s="39"/>
      <c r="BF560" s="360" t="str">
        <f t="shared" si="349"/>
        <v/>
      </c>
      <c r="BG560" s="360" t="str">
        <f t="shared" si="350"/>
        <v/>
      </c>
      <c r="BH560" s="39"/>
      <c r="BI560" s="360" t="str">
        <f t="shared" si="351"/>
        <v/>
      </c>
      <c r="BJ560" s="360" t="str">
        <f t="shared" si="352"/>
        <v/>
      </c>
      <c r="BK560" s="39"/>
      <c r="BL560" s="360" t="str">
        <f t="shared" si="353"/>
        <v/>
      </c>
      <c r="BM560" s="360" t="str">
        <f t="shared" si="354"/>
        <v/>
      </c>
      <c r="BN560" s="39"/>
      <c r="BO560" s="360" t="str">
        <f t="shared" si="355"/>
        <v/>
      </c>
      <c r="BP560" s="360" t="str">
        <f t="shared" si="356"/>
        <v/>
      </c>
      <c r="BQ560" s="39"/>
      <c r="BR560" s="360" t="str">
        <f t="shared" si="357"/>
        <v/>
      </c>
      <c r="BS560" s="360" t="str">
        <f t="shared" si="358"/>
        <v/>
      </c>
      <c r="BT560" s="39"/>
      <c r="BU560" s="360">
        <f t="shared" si="359"/>
        <v>0</v>
      </c>
      <c r="BV560" s="360">
        <f t="shared" si="360"/>
        <v>0</v>
      </c>
      <c r="BW560" s="39"/>
      <c r="BX560" s="57"/>
    </row>
    <row r="561" spans="1:76" s="2" customFormat="1" ht="15">
      <c r="A561" s="159">
        <v>22</v>
      </c>
      <c r="B561" s="301" t="str">
        <f t="shared" si="337"/>
        <v>USA: EIA, US. (2016). US min Capital Cost Estimates for Utility Scale Electricity Generating Plants. Washington: US Dept of Energy. P-7</v>
      </c>
      <c r="C561" s="668" t="s">
        <v>762</v>
      </c>
      <c r="D561" s="725" t="s">
        <v>463</v>
      </c>
      <c r="E561" s="725" t="s">
        <v>34</v>
      </c>
      <c r="F561" s="725"/>
      <c r="G561" s="719" t="s">
        <v>420</v>
      </c>
      <c r="H561" s="723">
        <v>2016</v>
      </c>
      <c r="I561" s="720"/>
      <c r="J561" s="730"/>
      <c r="K561" s="730" t="s">
        <v>242</v>
      </c>
      <c r="L561" s="774">
        <f>J561*$AB$4</f>
        <v>0</v>
      </c>
      <c r="M561" s="662" t="s">
        <v>198</v>
      </c>
      <c r="N561" s="732"/>
      <c r="O561" s="721" t="s">
        <v>477</v>
      </c>
      <c r="P561" s="165"/>
      <c r="Q561" s="365" t="s">
        <v>36</v>
      </c>
      <c r="R561" s="259">
        <f t="shared" si="338"/>
        <v>0</v>
      </c>
      <c r="S561" s="260">
        <f>IF(R561="","",IF(R585="Y",T561,IF(R561&gt;=R577-$AA$36*R581,IF(R561&lt;=R577+$AA$36*R581,R561,""),"")))</f>
        <v>0</v>
      </c>
      <c r="T561" s="259">
        <f t="shared" si="339"/>
        <v>0</v>
      </c>
      <c r="U561" s="166" t="str">
        <f t="shared" si="340"/>
        <v>US$2014/kW</v>
      </c>
      <c r="V561" s="39"/>
      <c r="W561" s="39"/>
      <c r="Y561" s="99"/>
      <c r="AO561" s="57"/>
      <c r="AP561" s="39"/>
      <c r="AQ561" s="39"/>
      <c r="AR561" s="171"/>
      <c r="AS561" s="39"/>
      <c r="AT561" s="360" t="str">
        <f t="shared" si="341"/>
        <v/>
      </c>
      <c r="AU561" s="360" t="str">
        <f t="shared" si="342"/>
        <v/>
      </c>
      <c r="AV561" s="39"/>
      <c r="AW561" s="360" t="str">
        <f t="shared" si="343"/>
        <v/>
      </c>
      <c r="AX561" s="360" t="str">
        <f t="shared" si="344"/>
        <v/>
      </c>
      <c r="AY561" s="39"/>
      <c r="AZ561" s="360" t="str">
        <f t="shared" si="345"/>
        <v/>
      </c>
      <c r="BA561" s="360" t="str">
        <f t="shared" si="346"/>
        <v/>
      </c>
      <c r="BB561" s="39"/>
      <c r="BC561" s="360" t="str">
        <f t="shared" si="347"/>
        <v/>
      </c>
      <c r="BD561" s="360" t="str">
        <f t="shared" si="348"/>
        <v/>
      </c>
      <c r="BE561" s="39"/>
      <c r="BF561" s="360" t="str">
        <f t="shared" si="349"/>
        <v/>
      </c>
      <c r="BG561" s="360" t="str">
        <f t="shared" si="350"/>
        <v/>
      </c>
      <c r="BH561" s="39"/>
      <c r="BI561" s="360" t="str">
        <f t="shared" si="351"/>
        <v/>
      </c>
      <c r="BJ561" s="360" t="str">
        <f t="shared" si="352"/>
        <v/>
      </c>
      <c r="BK561" s="39"/>
      <c r="BL561" s="360" t="str">
        <f t="shared" si="353"/>
        <v/>
      </c>
      <c r="BM561" s="360" t="str">
        <f t="shared" si="354"/>
        <v/>
      </c>
      <c r="BN561" s="39"/>
      <c r="BO561" s="360" t="str">
        <f t="shared" si="355"/>
        <v/>
      </c>
      <c r="BP561" s="360" t="str">
        <f t="shared" si="356"/>
        <v/>
      </c>
      <c r="BQ561" s="39"/>
      <c r="BR561" s="360" t="str">
        <f t="shared" si="357"/>
        <v/>
      </c>
      <c r="BS561" s="360" t="str">
        <f t="shared" si="358"/>
        <v/>
      </c>
      <c r="BT561" s="39"/>
      <c r="BU561" s="360">
        <f t="shared" si="359"/>
        <v>0</v>
      </c>
      <c r="BV561" s="360">
        <f t="shared" si="360"/>
        <v>0</v>
      </c>
      <c r="BW561" s="39"/>
      <c r="BX561" s="57"/>
    </row>
    <row r="562" spans="1:76" s="2" customFormat="1" ht="15">
      <c r="A562" s="159">
        <v>23</v>
      </c>
      <c r="B562" s="301" t="str">
        <f t="shared" si="337"/>
        <v>USA: Bolinger et al, (2017). California Fixed Operating Costs.Bolinger, M. S. (2017). An Empirical Analysis of Project Cost, Performance, and Pricing Trends in the United States. LBNL. P-20.</v>
      </c>
      <c r="C562" s="668" t="s">
        <v>763</v>
      </c>
      <c r="D562" s="723" t="s">
        <v>478</v>
      </c>
      <c r="E562" s="723" t="s">
        <v>34</v>
      </c>
      <c r="F562" s="723"/>
      <c r="G562" s="719" t="s">
        <v>420</v>
      </c>
      <c r="H562" s="723">
        <v>2016</v>
      </c>
      <c r="I562" s="720"/>
      <c r="J562" s="733"/>
      <c r="K562" s="730" t="s">
        <v>479</v>
      </c>
      <c r="L562" s="774">
        <f>J562*$AB$4*0.85</f>
        <v>0</v>
      </c>
      <c r="M562" s="662" t="s">
        <v>198</v>
      </c>
      <c r="N562" s="732"/>
      <c r="O562" s="721" t="s">
        <v>480</v>
      </c>
      <c r="P562" s="165"/>
      <c r="Q562" s="365" t="s">
        <v>36</v>
      </c>
      <c r="R562" s="259">
        <f t="shared" si="338"/>
        <v>0</v>
      </c>
      <c r="S562" s="260">
        <f>IF(R562="","",IF(R585="Y",T562,IF(R562&gt;=R577-$AA$36*R581,IF(R562&lt;=R577+$AA$36*R581,R562,""),"")))</f>
        <v>0</v>
      </c>
      <c r="T562" s="259">
        <f t="shared" si="339"/>
        <v>0</v>
      </c>
      <c r="U562" s="166" t="str">
        <f t="shared" si="340"/>
        <v>US$2014/kW</v>
      </c>
      <c r="V562" s="39"/>
      <c r="W562" s="39"/>
      <c r="Y562" s="99"/>
      <c r="AO562" s="57"/>
      <c r="AP562" s="39"/>
      <c r="AQ562" s="39"/>
      <c r="AR562" s="171"/>
      <c r="AS562" s="39"/>
      <c r="AT562" s="360" t="str">
        <f t="shared" si="341"/>
        <v/>
      </c>
      <c r="AU562" s="360" t="str">
        <f t="shared" si="342"/>
        <v/>
      </c>
      <c r="AV562" s="39"/>
      <c r="AW562" s="360" t="str">
        <f t="shared" si="343"/>
        <v/>
      </c>
      <c r="AX562" s="360" t="str">
        <f t="shared" si="344"/>
        <v/>
      </c>
      <c r="AY562" s="39"/>
      <c r="AZ562" s="360" t="str">
        <f t="shared" si="345"/>
        <v/>
      </c>
      <c r="BA562" s="360" t="str">
        <f t="shared" si="346"/>
        <v/>
      </c>
      <c r="BB562" s="39"/>
      <c r="BC562" s="360" t="str">
        <f t="shared" si="347"/>
        <v/>
      </c>
      <c r="BD562" s="360" t="str">
        <f t="shared" si="348"/>
        <v/>
      </c>
      <c r="BE562" s="39"/>
      <c r="BF562" s="360" t="str">
        <f t="shared" si="349"/>
        <v/>
      </c>
      <c r="BG562" s="360" t="str">
        <f t="shared" si="350"/>
        <v/>
      </c>
      <c r="BH562" s="39"/>
      <c r="BI562" s="360" t="str">
        <f t="shared" si="351"/>
        <v/>
      </c>
      <c r="BJ562" s="360" t="str">
        <f t="shared" si="352"/>
        <v/>
      </c>
      <c r="BK562" s="39"/>
      <c r="BL562" s="360" t="str">
        <f t="shared" si="353"/>
        <v/>
      </c>
      <c r="BM562" s="360" t="str">
        <f t="shared" si="354"/>
        <v/>
      </c>
      <c r="BN562" s="39"/>
      <c r="BO562" s="360" t="str">
        <f t="shared" si="355"/>
        <v/>
      </c>
      <c r="BP562" s="360" t="str">
        <f t="shared" si="356"/>
        <v/>
      </c>
      <c r="BQ562" s="39"/>
      <c r="BR562" s="360" t="str">
        <f t="shared" si="357"/>
        <v/>
      </c>
      <c r="BS562" s="360" t="str">
        <f t="shared" si="358"/>
        <v/>
      </c>
      <c r="BT562" s="39"/>
      <c r="BU562" s="360">
        <f t="shared" si="359"/>
        <v>0</v>
      </c>
      <c r="BV562" s="360">
        <f t="shared" si="360"/>
        <v>0</v>
      </c>
      <c r="BW562" s="39"/>
      <c r="BX562" s="57"/>
    </row>
    <row r="563" spans="1:76" s="2" customFormat="1" ht="15">
      <c r="A563" s="159">
        <v>24</v>
      </c>
      <c r="B563" s="301" t="str">
        <f t="shared" si="337"/>
        <v>USA: IEA, (2018). US Fixed Operating Costs. IEA,(2018). World Energy Outlook 2018. Paris: International Energy Agency. p-605</v>
      </c>
      <c r="C563" s="668" t="s">
        <v>764</v>
      </c>
      <c r="D563" s="720" t="s">
        <v>449</v>
      </c>
      <c r="E563" s="725" t="s">
        <v>34</v>
      </c>
      <c r="F563" s="725"/>
      <c r="G563" s="719" t="s">
        <v>420</v>
      </c>
      <c r="H563" s="718">
        <v>2017</v>
      </c>
      <c r="I563" s="720"/>
      <c r="J563" s="734"/>
      <c r="K563" s="730" t="s">
        <v>481</v>
      </c>
      <c r="L563" s="774">
        <f>J563*$AB$3</f>
        <v>0</v>
      </c>
      <c r="M563" s="662" t="s">
        <v>198</v>
      </c>
      <c r="N563" s="732"/>
      <c r="O563" s="735"/>
      <c r="P563" s="165"/>
      <c r="Q563" s="365" t="s">
        <v>36</v>
      </c>
      <c r="R563" s="259">
        <f t="shared" si="338"/>
        <v>0</v>
      </c>
      <c r="S563" s="260">
        <f>IF(R563="","",IF(R585="Y",T563,IF(R563&gt;=R577-$AA$36*R581,IF(R563&lt;=R577+$AA$36*R581,R563,""),"")))</f>
        <v>0</v>
      </c>
      <c r="T563" s="259">
        <f t="shared" si="339"/>
        <v>0</v>
      </c>
      <c r="U563" s="166" t="str">
        <f t="shared" si="340"/>
        <v>US$2014/kW</v>
      </c>
      <c r="V563" s="39"/>
      <c r="W563" s="39"/>
      <c r="Y563" s="99"/>
      <c r="AO563" s="57"/>
      <c r="AP563" s="39"/>
      <c r="AQ563" s="39"/>
      <c r="AR563" s="171"/>
      <c r="AS563" s="39"/>
      <c r="AT563" s="360" t="str">
        <f t="shared" si="341"/>
        <v/>
      </c>
      <c r="AU563" s="360" t="str">
        <f t="shared" si="342"/>
        <v/>
      </c>
      <c r="AV563" s="39"/>
      <c r="AW563" s="360" t="str">
        <f t="shared" si="343"/>
        <v/>
      </c>
      <c r="AX563" s="360" t="str">
        <f t="shared" si="344"/>
        <v/>
      </c>
      <c r="AY563" s="39"/>
      <c r="AZ563" s="360" t="str">
        <f t="shared" si="345"/>
        <v/>
      </c>
      <c r="BA563" s="360" t="str">
        <f t="shared" si="346"/>
        <v/>
      </c>
      <c r="BB563" s="39"/>
      <c r="BC563" s="360" t="str">
        <f t="shared" si="347"/>
        <v/>
      </c>
      <c r="BD563" s="360" t="str">
        <f t="shared" si="348"/>
        <v/>
      </c>
      <c r="BE563" s="39"/>
      <c r="BF563" s="360" t="str">
        <f t="shared" si="349"/>
        <v/>
      </c>
      <c r="BG563" s="360" t="str">
        <f t="shared" si="350"/>
        <v/>
      </c>
      <c r="BH563" s="39"/>
      <c r="BI563" s="360" t="str">
        <f t="shared" si="351"/>
        <v/>
      </c>
      <c r="BJ563" s="360" t="str">
        <f t="shared" si="352"/>
        <v/>
      </c>
      <c r="BK563" s="39"/>
      <c r="BL563" s="360" t="str">
        <f t="shared" si="353"/>
        <v/>
      </c>
      <c r="BM563" s="360" t="str">
        <f t="shared" si="354"/>
        <v/>
      </c>
      <c r="BN563" s="39"/>
      <c r="BO563" s="360" t="str">
        <f t="shared" si="355"/>
        <v/>
      </c>
      <c r="BP563" s="360" t="str">
        <f t="shared" si="356"/>
        <v/>
      </c>
      <c r="BQ563" s="39"/>
      <c r="BR563" s="360" t="str">
        <f t="shared" si="357"/>
        <v/>
      </c>
      <c r="BS563" s="360" t="str">
        <f t="shared" si="358"/>
        <v/>
      </c>
      <c r="BT563" s="39"/>
      <c r="BU563" s="360">
        <f t="shared" si="359"/>
        <v>0</v>
      </c>
      <c r="BV563" s="360">
        <f t="shared" si="360"/>
        <v>0</v>
      </c>
      <c r="BW563" s="39"/>
      <c r="BX563" s="57"/>
    </row>
    <row r="564" spans="1:76" s="2" customFormat="1" ht="15">
      <c r="A564" s="159">
        <v>25</v>
      </c>
      <c r="B564" s="301" t="str">
        <f t="shared" si="337"/>
        <v>EU: IEA, (2018). EU Fixed Operating Costs. IEA,(2018). World Energy Outlook 2018. Paris: International Energy Agency. p-605</v>
      </c>
      <c r="C564" s="668" t="s">
        <v>765</v>
      </c>
      <c r="D564" s="720" t="s">
        <v>449</v>
      </c>
      <c r="E564" s="718" t="s">
        <v>6</v>
      </c>
      <c r="F564" s="736"/>
      <c r="G564" s="719" t="s">
        <v>420</v>
      </c>
      <c r="H564" s="718">
        <v>2017</v>
      </c>
      <c r="I564" s="720"/>
      <c r="J564" s="734"/>
      <c r="K564" s="730" t="s">
        <v>481</v>
      </c>
      <c r="L564" s="774">
        <f>J564*$AB$3</f>
        <v>0</v>
      </c>
      <c r="M564" s="662" t="s">
        <v>198</v>
      </c>
      <c r="N564" s="732"/>
      <c r="O564" s="735"/>
      <c r="P564" s="165"/>
      <c r="Q564" s="365" t="s">
        <v>36</v>
      </c>
      <c r="R564" s="259">
        <f t="shared" si="338"/>
        <v>0</v>
      </c>
      <c r="S564" s="260">
        <f>IF(R564="","",IF(R585="Y",T564,IF(R564&gt;=R577-$AA$36*R581,IF(R564&lt;=R577+$AA$36*R581,R564,""),"")))</f>
        <v>0</v>
      </c>
      <c r="T564" s="259">
        <f t="shared" si="339"/>
        <v>0</v>
      </c>
      <c r="U564" s="166" t="str">
        <f t="shared" si="340"/>
        <v>US$2014/kW</v>
      </c>
      <c r="V564" s="39"/>
      <c r="W564" s="39"/>
      <c r="Y564" s="99"/>
      <c r="AO564" s="57"/>
      <c r="AP564" s="39"/>
      <c r="AQ564" s="39"/>
      <c r="AR564" s="171"/>
      <c r="AS564" s="39"/>
      <c r="AT564" s="360" t="str">
        <f t="shared" si="341"/>
        <v/>
      </c>
      <c r="AU564" s="360" t="str">
        <f t="shared" si="342"/>
        <v/>
      </c>
      <c r="AV564" s="39"/>
      <c r="AW564" s="360" t="str">
        <f t="shared" si="343"/>
        <v/>
      </c>
      <c r="AX564" s="360" t="str">
        <f t="shared" si="344"/>
        <v/>
      </c>
      <c r="AY564" s="39"/>
      <c r="AZ564" s="360" t="str">
        <f t="shared" si="345"/>
        <v/>
      </c>
      <c r="BA564" s="360" t="str">
        <f t="shared" si="346"/>
        <v/>
      </c>
      <c r="BB564" s="39"/>
      <c r="BC564" s="360" t="str">
        <f t="shared" si="347"/>
        <v/>
      </c>
      <c r="BD564" s="360" t="str">
        <f t="shared" si="348"/>
        <v/>
      </c>
      <c r="BE564" s="39"/>
      <c r="BF564" s="360" t="str">
        <f t="shared" si="349"/>
        <v/>
      </c>
      <c r="BG564" s="360" t="str">
        <f t="shared" si="350"/>
        <v/>
      </c>
      <c r="BH564" s="39"/>
      <c r="BI564" s="360" t="str">
        <f t="shared" si="351"/>
        <v/>
      </c>
      <c r="BJ564" s="360" t="str">
        <f t="shared" si="352"/>
        <v/>
      </c>
      <c r="BK564" s="39"/>
      <c r="BL564" s="360" t="str">
        <f t="shared" si="353"/>
        <v/>
      </c>
      <c r="BM564" s="360" t="str">
        <f t="shared" si="354"/>
        <v/>
      </c>
      <c r="BN564" s="39"/>
      <c r="BO564" s="360" t="str">
        <f t="shared" si="355"/>
        <v/>
      </c>
      <c r="BP564" s="360" t="str">
        <f t="shared" si="356"/>
        <v/>
      </c>
      <c r="BQ564" s="39"/>
      <c r="BR564" s="360">
        <f t="shared" si="357"/>
        <v>0</v>
      </c>
      <c r="BS564" s="360">
        <f t="shared" si="358"/>
        <v>0</v>
      </c>
      <c r="BT564" s="39"/>
      <c r="BU564" s="360" t="str">
        <f t="shared" si="359"/>
        <v/>
      </c>
      <c r="BV564" s="360" t="str">
        <f t="shared" si="360"/>
        <v/>
      </c>
      <c r="BW564" s="39"/>
      <c r="BX564" s="57"/>
    </row>
    <row r="565" spans="1:76" s="2" customFormat="1" ht="15">
      <c r="A565" s="159">
        <v>26</v>
      </c>
      <c r="B565" s="301" t="str">
        <f t="shared" si="337"/>
        <v>China: IEA, (2018). China Fixed Operating Costs. IEA,(2018). World Energy Outlook 2018. Paris: International Energy Agency. p-605</v>
      </c>
      <c r="C565" s="668" t="s">
        <v>766</v>
      </c>
      <c r="D565" s="720" t="s">
        <v>449</v>
      </c>
      <c r="E565" s="718" t="s">
        <v>4</v>
      </c>
      <c r="F565" s="736"/>
      <c r="G565" s="719" t="s">
        <v>420</v>
      </c>
      <c r="H565" s="718">
        <v>2017</v>
      </c>
      <c r="I565" s="720"/>
      <c r="J565" s="734"/>
      <c r="K565" s="730" t="s">
        <v>481</v>
      </c>
      <c r="L565" s="774">
        <f>J565*$AB$3</f>
        <v>0</v>
      </c>
      <c r="M565" s="662" t="s">
        <v>198</v>
      </c>
      <c r="N565" s="732"/>
      <c r="O565" s="735"/>
      <c r="P565" s="165"/>
      <c r="Q565" s="365" t="s">
        <v>36</v>
      </c>
      <c r="R565" s="259">
        <f t="shared" si="338"/>
        <v>0</v>
      </c>
      <c r="S565" s="260">
        <f>IF(R565="","",IF(R585="Y",T565,IF(R565&gt;=R577-$AA$36*R581,IF(R565&lt;=R577+$AA$36*R581,R565,""),"")))</f>
        <v>0</v>
      </c>
      <c r="T565" s="259">
        <f t="shared" si="339"/>
        <v>0</v>
      </c>
      <c r="U565" s="166" t="str">
        <f t="shared" si="340"/>
        <v>US$2014/kW</v>
      </c>
      <c r="V565" s="39"/>
      <c r="W565" s="39"/>
      <c r="Y565" s="99"/>
      <c r="AO565" s="57"/>
      <c r="AP565" s="39"/>
      <c r="AQ565" s="39"/>
      <c r="AR565" s="171"/>
      <c r="AS565" s="39"/>
      <c r="AT565" s="360" t="str">
        <f t="shared" si="341"/>
        <v/>
      </c>
      <c r="AU565" s="360" t="str">
        <f t="shared" si="342"/>
        <v/>
      </c>
      <c r="AV565" s="39"/>
      <c r="AW565" s="360" t="str">
        <f t="shared" si="343"/>
        <v/>
      </c>
      <c r="AX565" s="360" t="str">
        <f t="shared" si="344"/>
        <v/>
      </c>
      <c r="AY565" s="39"/>
      <c r="AZ565" s="360" t="str">
        <f t="shared" si="345"/>
        <v/>
      </c>
      <c r="BA565" s="360" t="str">
        <f t="shared" si="346"/>
        <v/>
      </c>
      <c r="BB565" s="39"/>
      <c r="BC565" s="360" t="str">
        <f t="shared" si="347"/>
        <v/>
      </c>
      <c r="BD565" s="360" t="str">
        <f t="shared" si="348"/>
        <v/>
      </c>
      <c r="BE565" s="39"/>
      <c r="BF565" s="360" t="str">
        <f t="shared" si="349"/>
        <v/>
      </c>
      <c r="BG565" s="360" t="str">
        <f t="shared" si="350"/>
        <v/>
      </c>
      <c r="BH565" s="39"/>
      <c r="BI565" s="360" t="str">
        <f t="shared" si="351"/>
        <v/>
      </c>
      <c r="BJ565" s="360" t="str">
        <f t="shared" si="352"/>
        <v/>
      </c>
      <c r="BK565" s="39"/>
      <c r="BL565" s="360">
        <f t="shared" si="353"/>
        <v>0</v>
      </c>
      <c r="BM565" s="360">
        <f t="shared" si="354"/>
        <v>0</v>
      </c>
      <c r="BN565" s="39"/>
      <c r="BO565" s="360" t="str">
        <f t="shared" si="355"/>
        <v/>
      </c>
      <c r="BP565" s="360" t="str">
        <f t="shared" si="356"/>
        <v/>
      </c>
      <c r="BQ565" s="39"/>
      <c r="BR565" s="360" t="str">
        <f t="shared" si="357"/>
        <v/>
      </c>
      <c r="BS565" s="360" t="str">
        <f t="shared" si="358"/>
        <v/>
      </c>
      <c r="BT565" s="39"/>
      <c r="BU565" s="360" t="str">
        <f t="shared" si="359"/>
        <v/>
      </c>
      <c r="BV565" s="360" t="str">
        <f t="shared" si="360"/>
        <v/>
      </c>
      <c r="BW565" s="39"/>
      <c r="BX565" s="57"/>
    </row>
    <row r="566" spans="1:76" s="2" customFormat="1" ht="15">
      <c r="A566" s="159">
        <v>27</v>
      </c>
      <c r="B566" s="301" t="str">
        <f t="shared" si="337"/>
        <v>India: IEA, (2018). India Fixed Operating Costs. IEA,(2018). World Energy Outlook 2018. Paris: International Energy Agency. p-605</v>
      </c>
      <c r="C566" s="668" t="s">
        <v>767</v>
      </c>
      <c r="D566" s="720" t="s">
        <v>449</v>
      </c>
      <c r="E566" s="718" t="s">
        <v>5</v>
      </c>
      <c r="F566" s="736"/>
      <c r="G566" s="719" t="s">
        <v>420</v>
      </c>
      <c r="H566" s="718">
        <v>2017</v>
      </c>
      <c r="I566" s="720"/>
      <c r="J566" s="734"/>
      <c r="K566" s="730" t="s">
        <v>481</v>
      </c>
      <c r="L566" s="774">
        <f>J566*$AB$3</f>
        <v>0</v>
      </c>
      <c r="M566" s="662" t="s">
        <v>198</v>
      </c>
      <c r="N566" s="732"/>
      <c r="O566" s="735"/>
      <c r="P566" s="165"/>
      <c r="Q566" s="365" t="s">
        <v>36</v>
      </c>
      <c r="R566" s="259">
        <f t="shared" si="338"/>
        <v>0</v>
      </c>
      <c r="S566" s="260">
        <f>IF(R566="","",IF(R586="Y",T566,IF(R566&gt;=R577-$AA$36*R581,IF(R566&lt;=R577+$AA$36*R581,R566,""),"")))</f>
        <v>0</v>
      </c>
      <c r="T566" s="259">
        <f t="shared" si="339"/>
        <v>0</v>
      </c>
      <c r="U566" s="166" t="str">
        <f t="shared" si="340"/>
        <v>US$2014/kW</v>
      </c>
      <c r="V566" s="39"/>
      <c r="W566" s="39"/>
      <c r="Y566" s="99"/>
      <c r="AO566" s="57"/>
      <c r="AP566" s="39"/>
      <c r="AQ566" s="39"/>
      <c r="AR566" s="171"/>
      <c r="AS566" s="39"/>
      <c r="AT566" s="360" t="str">
        <f t="shared" si="341"/>
        <v/>
      </c>
      <c r="AU566" s="360" t="str">
        <f t="shared" si="342"/>
        <v/>
      </c>
      <c r="AV566" s="39"/>
      <c r="AW566" s="360" t="str">
        <f t="shared" si="343"/>
        <v/>
      </c>
      <c r="AX566" s="360" t="str">
        <f t="shared" si="344"/>
        <v/>
      </c>
      <c r="AY566" s="39"/>
      <c r="AZ566" s="360" t="str">
        <f t="shared" si="345"/>
        <v/>
      </c>
      <c r="BA566" s="360" t="str">
        <f t="shared" si="346"/>
        <v/>
      </c>
      <c r="BB566" s="39"/>
      <c r="BC566" s="360" t="str">
        <f t="shared" si="347"/>
        <v/>
      </c>
      <c r="BD566" s="360" t="str">
        <f t="shared" si="348"/>
        <v/>
      </c>
      <c r="BE566" s="39"/>
      <c r="BF566" s="360" t="str">
        <f t="shared" si="349"/>
        <v/>
      </c>
      <c r="BG566" s="360" t="str">
        <f t="shared" si="350"/>
        <v/>
      </c>
      <c r="BH566" s="39"/>
      <c r="BI566" s="360" t="str">
        <f t="shared" si="351"/>
        <v/>
      </c>
      <c r="BJ566" s="360" t="str">
        <f t="shared" si="352"/>
        <v/>
      </c>
      <c r="BK566" s="39"/>
      <c r="BL566" s="360" t="str">
        <f t="shared" si="353"/>
        <v/>
      </c>
      <c r="BM566" s="360" t="str">
        <f t="shared" si="354"/>
        <v/>
      </c>
      <c r="BN566" s="39"/>
      <c r="BO566" s="360">
        <f t="shared" si="355"/>
        <v>0</v>
      </c>
      <c r="BP566" s="360">
        <f t="shared" si="356"/>
        <v>0</v>
      </c>
      <c r="BQ566" s="39"/>
      <c r="BR566" s="360" t="str">
        <f t="shared" si="357"/>
        <v/>
      </c>
      <c r="BS566" s="360" t="str">
        <f t="shared" si="358"/>
        <v/>
      </c>
      <c r="BT566" s="39"/>
      <c r="BU566" s="360" t="str">
        <f t="shared" si="359"/>
        <v/>
      </c>
      <c r="BV566" s="360" t="str">
        <f t="shared" si="360"/>
        <v/>
      </c>
      <c r="BW566" s="39"/>
      <c r="BX566" s="57"/>
    </row>
    <row r="567" spans="1:76" s="2" customFormat="1" ht="15">
      <c r="A567" s="159">
        <v>28</v>
      </c>
      <c r="B567" s="301" t="str">
        <f t="shared" si="337"/>
        <v>USA: NREL, (2017). US Fixed Operating Costs.NREL. (2017). SPV O &amp; M Cost Model and Cost Reduction. Golden: NREL. s-17</v>
      </c>
      <c r="C567" s="668" t="s">
        <v>768</v>
      </c>
      <c r="D567" s="723" t="s">
        <v>458</v>
      </c>
      <c r="E567" s="718" t="s">
        <v>34</v>
      </c>
      <c r="F567" s="718"/>
      <c r="G567" s="719" t="s">
        <v>420</v>
      </c>
      <c r="H567" s="718">
        <v>2017</v>
      </c>
      <c r="I567" s="720"/>
      <c r="J567" s="721"/>
      <c r="K567" s="730" t="s">
        <v>472</v>
      </c>
      <c r="L567" s="774">
        <f>J567*$AB$4</f>
        <v>0</v>
      </c>
      <c r="M567" s="662" t="s">
        <v>198</v>
      </c>
      <c r="N567" s="732"/>
      <c r="O567" s="721" t="s">
        <v>485</v>
      </c>
      <c r="P567" s="165"/>
      <c r="Q567" s="365" t="s">
        <v>36</v>
      </c>
      <c r="R567" s="259">
        <f t="shared" si="338"/>
        <v>0</v>
      </c>
      <c r="S567" s="260">
        <f>IF(R567="","",IF(R585="Y",T567,IF(R567&gt;=R577-$AA$36*R581,IF(R567&lt;=R577+$AA$36*R581,R567,""),"")))</f>
        <v>0</v>
      </c>
      <c r="T567" s="259">
        <f t="shared" si="339"/>
        <v>0</v>
      </c>
      <c r="U567" s="166" t="str">
        <f t="shared" si="340"/>
        <v>US$2014/kW</v>
      </c>
      <c r="V567" s="39"/>
      <c r="W567" s="39"/>
      <c r="Y567" s="99"/>
      <c r="AO567" s="57"/>
      <c r="AP567" s="39"/>
      <c r="AQ567" s="39"/>
      <c r="AR567" s="171"/>
      <c r="AS567" s="39"/>
      <c r="AT567" s="360" t="str">
        <f t="shared" si="341"/>
        <v/>
      </c>
      <c r="AU567" s="360" t="str">
        <f t="shared" si="342"/>
        <v/>
      </c>
      <c r="AV567" s="39"/>
      <c r="AW567" s="360" t="str">
        <f t="shared" si="343"/>
        <v/>
      </c>
      <c r="AX567" s="360" t="str">
        <f t="shared" si="344"/>
        <v/>
      </c>
      <c r="AY567" s="39"/>
      <c r="AZ567" s="360" t="str">
        <f t="shared" si="345"/>
        <v/>
      </c>
      <c r="BA567" s="360" t="str">
        <f t="shared" si="346"/>
        <v/>
      </c>
      <c r="BB567" s="39"/>
      <c r="BC567" s="360" t="str">
        <f t="shared" si="347"/>
        <v/>
      </c>
      <c r="BD567" s="360" t="str">
        <f t="shared" si="348"/>
        <v/>
      </c>
      <c r="BE567" s="39"/>
      <c r="BF567" s="360" t="str">
        <f t="shared" si="349"/>
        <v/>
      </c>
      <c r="BG567" s="360" t="str">
        <f t="shared" si="350"/>
        <v/>
      </c>
      <c r="BH567" s="39"/>
      <c r="BI567" s="360" t="str">
        <f t="shared" si="351"/>
        <v/>
      </c>
      <c r="BJ567" s="360" t="str">
        <f t="shared" si="352"/>
        <v/>
      </c>
      <c r="BK567" s="39"/>
      <c r="BL567" s="360" t="str">
        <f t="shared" si="353"/>
        <v/>
      </c>
      <c r="BM567" s="360" t="str">
        <f t="shared" si="354"/>
        <v/>
      </c>
      <c r="BN567" s="39"/>
      <c r="BO567" s="360" t="str">
        <f t="shared" si="355"/>
        <v/>
      </c>
      <c r="BP567" s="360" t="str">
        <f t="shared" si="356"/>
        <v/>
      </c>
      <c r="BQ567" s="39"/>
      <c r="BR567" s="360" t="str">
        <f t="shared" si="357"/>
        <v/>
      </c>
      <c r="BS567" s="360" t="str">
        <f t="shared" si="358"/>
        <v/>
      </c>
      <c r="BT567" s="39"/>
      <c r="BU567" s="360">
        <f t="shared" si="359"/>
        <v>0</v>
      </c>
      <c r="BV567" s="360">
        <f t="shared" si="360"/>
        <v>0</v>
      </c>
      <c r="BW567" s="39"/>
      <c r="BX567" s="57"/>
    </row>
    <row r="568" spans="1:76" s="2" customFormat="1" ht="15">
      <c r="A568" s="159">
        <v>29</v>
      </c>
      <c r="B568" s="301" t="str">
        <f t="shared" si="337"/>
        <v>USA: Lazard. (Nov 2018). US max for crystalline  Fixed Operating Costs.Lazard. (2018). Lazard's Levelized Cost of Energy Analysis - Version 12.0. s-10</v>
      </c>
      <c r="C568" s="668" t="s">
        <v>769</v>
      </c>
      <c r="D568" s="720" t="s">
        <v>460</v>
      </c>
      <c r="E568" s="718" t="s">
        <v>34</v>
      </c>
      <c r="F568" s="718"/>
      <c r="G568" s="719" t="s">
        <v>421</v>
      </c>
      <c r="H568" s="718">
        <v>2017</v>
      </c>
      <c r="I568" s="720"/>
      <c r="J568" s="733"/>
      <c r="K568" s="730" t="s">
        <v>486</v>
      </c>
      <c r="L568" s="774">
        <f>J568*$AB$3</f>
        <v>0</v>
      </c>
      <c r="M568" s="662" t="s">
        <v>198</v>
      </c>
      <c r="N568" s="732"/>
      <c r="O568" s="721" t="s">
        <v>487</v>
      </c>
      <c r="P568" s="165"/>
      <c r="Q568" s="365" t="s">
        <v>36</v>
      </c>
      <c r="R568" s="259">
        <f t="shared" si="338"/>
        <v>0</v>
      </c>
      <c r="S568" s="260">
        <f>IF(R568="","",IF(R585="Y",T568,IF(R568&gt;=R577-$AA$36*R581,IF(R568&lt;=R577+$AA$36*R581,R568,""),"")))</f>
        <v>0</v>
      </c>
      <c r="T568" s="259">
        <f t="shared" si="339"/>
        <v>0</v>
      </c>
      <c r="U568" s="166" t="str">
        <f t="shared" si="340"/>
        <v>US$2014/kW</v>
      </c>
      <c r="V568" s="39"/>
      <c r="W568" s="39"/>
      <c r="Y568" s="99"/>
      <c r="AO568" s="57"/>
      <c r="AP568" s="39"/>
      <c r="AQ568" s="39"/>
      <c r="AR568" s="171"/>
      <c r="AS568" s="39"/>
      <c r="AT568" s="360" t="str">
        <f t="shared" si="341"/>
        <v/>
      </c>
      <c r="AU568" s="360" t="str">
        <f t="shared" si="342"/>
        <v/>
      </c>
      <c r="AV568" s="39"/>
      <c r="AW568" s="360" t="str">
        <f t="shared" si="343"/>
        <v/>
      </c>
      <c r="AX568" s="360" t="str">
        <f t="shared" si="344"/>
        <v/>
      </c>
      <c r="AY568" s="39"/>
      <c r="AZ568" s="360" t="str">
        <f t="shared" si="345"/>
        <v/>
      </c>
      <c r="BA568" s="360" t="str">
        <f t="shared" si="346"/>
        <v/>
      </c>
      <c r="BB568" s="39"/>
      <c r="BC568" s="360" t="str">
        <f t="shared" si="347"/>
        <v/>
      </c>
      <c r="BD568" s="360" t="str">
        <f t="shared" si="348"/>
        <v/>
      </c>
      <c r="BE568" s="39"/>
      <c r="BF568" s="360" t="str">
        <f t="shared" si="349"/>
        <v/>
      </c>
      <c r="BG568" s="360" t="str">
        <f t="shared" si="350"/>
        <v/>
      </c>
      <c r="BH568" s="39"/>
      <c r="BI568" s="360" t="str">
        <f t="shared" si="351"/>
        <v/>
      </c>
      <c r="BJ568" s="360" t="str">
        <f t="shared" si="352"/>
        <v/>
      </c>
      <c r="BK568" s="39"/>
      <c r="BL568" s="360" t="str">
        <f t="shared" si="353"/>
        <v/>
      </c>
      <c r="BM568" s="360" t="str">
        <f t="shared" si="354"/>
        <v/>
      </c>
      <c r="BN568" s="39"/>
      <c r="BO568" s="360" t="str">
        <f t="shared" si="355"/>
        <v/>
      </c>
      <c r="BP568" s="360" t="str">
        <f t="shared" si="356"/>
        <v/>
      </c>
      <c r="BQ568" s="39"/>
      <c r="BR568" s="360" t="str">
        <f t="shared" si="357"/>
        <v/>
      </c>
      <c r="BS568" s="360" t="str">
        <f t="shared" si="358"/>
        <v/>
      </c>
      <c r="BT568" s="39"/>
      <c r="BU568" s="360">
        <f t="shared" si="359"/>
        <v>0</v>
      </c>
      <c r="BV568" s="360">
        <f t="shared" si="360"/>
        <v>0</v>
      </c>
      <c r="BW568" s="39"/>
      <c r="BX568" s="57"/>
    </row>
    <row r="569" spans="1:76" s="2" customFormat="1" ht="15">
      <c r="A569" s="159">
        <v>30</v>
      </c>
      <c r="B569" s="301" t="str">
        <f t="shared" si="337"/>
        <v>USA: Lazard. (Nov 2018). US min for crystalline Fixed Operating Costs.Lazard. (2018). Lazard's Levelized Cost of Energy Analysis - Version 12.0. s-10</v>
      </c>
      <c r="C569" s="668" t="s">
        <v>770</v>
      </c>
      <c r="D569" s="720" t="s">
        <v>460</v>
      </c>
      <c r="E569" s="718" t="s">
        <v>34</v>
      </c>
      <c r="F569" s="718"/>
      <c r="G569" s="719" t="s">
        <v>421</v>
      </c>
      <c r="H569" s="718">
        <v>2017</v>
      </c>
      <c r="I569" s="720"/>
      <c r="J569" s="733"/>
      <c r="K569" s="730" t="s">
        <v>486</v>
      </c>
      <c r="L569" s="774">
        <f>J569*$AB$3</f>
        <v>0</v>
      </c>
      <c r="M569" s="662" t="s">
        <v>198</v>
      </c>
      <c r="N569" s="732"/>
      <c r="O569" s="721" t="s">
        <v>488</v>
      </c>
      <c r="P569" s="165"/>
      <c r="Q569" s="365" t="s">
        <v>36</v>
      </c>
      <c r="R569" s="259">
        <f t="shared" si="338"/>
        <v>0</v>
      </c>
      <c r="S569" s="260">
        <f>IF(R569="","",IF(R585="Y",T569,IF(R569&gt;=R577-$AA$36*R581,IF(R569&lt;=R577+$AA$36*R581,R569,""),"")))</f>
        <v>0</v>
      </c>
      <c r="T569" s="259">
        <f t="shared" si="339"/>
        <v>0</v>
      </c>
      <c r="U569" s="166" t="str">
        <f t="shared" si="340"/>
        <v>US$2014/kW</v>
      </c>
      <c r="V569" s="39"/>
      <c r="W569" s="39"/>
      <c r="Y569" s="99"/>
      <c r="AO569" s="57"/>
      <c r="AP569" s="39"/>
      <c r="AQ569" s="39"/>
      <c r="AR569" s="171"/>
      <c r="AS569" s="39"/>
      <c r="AT569" s="360" t="str">
        <f t="shared" si="341"/>
        <v/>
      </c>
      <c r="AU569" s="360" t="str">
        <f t="shared" si="342"/>
        <v/>
      </c>
      <c r="AV569" s="39"/>
      <c r="AW569" s="360" t="str">
        <f t="shared" si="343"/>
        <v/>
      </c>
      <c r="AX569" s="360" t="str">
        <f t="shared" si="344"/>
        <v/>
      </c>
      <c r="AY569" s="39"/>
      <c r="AZ569" s="360" t="str">
        <f t="shared" si="345"/>
        <v/>
      </c>
      <c r="BA569" s="360" t="str">
        <f t="shared" si="346"/>
        <v/>
      </c>
      <c r="BB569" s="39"/>
      <c r="BC569" s="360" t="str">
        <f t="shared" si="347"/>
        <v/>
      </c>
      <c r="BD569" s="360" t="str">
        <f t="shared" si="348"/>
        <v/>
      </c>
      <c r="BE569" s="39"/>
      <c r="BF569" s="360" t="str">
        <f t="shared" si="349"/>
        <v/>
      </c>
      <c r="BG569" s="360" t="str">
        <f t="shared" si="350"/>
        <v/>
      </c>
      <c r="BH569" s="39"/>
      <c r="BI569" s="360" t="str">
        <f t="shared" si="351"/>
        <v/>
      </c>
      <c r="BJ569" s="360" t="str">
        <f t="shared" si="352"/>
        <v/>
      </c>
      <c r="BK569" s="39"/>
      <c r="BL569" s="360" t="str">
        <f t="shared" si="353"/>
        <v/>
      </c>
      <c r="BM569" s="360" t="str">
        <f t="shared" si="354"/>
        <v/>
      </c>
      <c r="BN569" s="39"/>
      <c r="BO569" s="360" t="str">
        <f t="shared" si="355"/>
        <v/>
      </c>
      <c r="BP569" s="360" t="str">
        <f t="shared" si="356"/>
        <v/>
      </c>
      <c r="BQ569" s="39"/>
      <c r="BR569" s="360" t="str">
        <f t="shared" si="357"/>
        <v/>
      </c>
      <c r="BS569" s="360" t="str">
        <f t="shared" si="358"/>
        <v/>
      </c>
      <c r="BT569" s="39"/>
      <c r="BU569" s="360">
        <f t="shared" si="359"/>
        <v>0</v>
      </c>
      <c r="BV569" s="360">
        <f t="shared" si="360"/>
        <v>0</v>
      </c>
      <c r="BW569" s="39"/>
      <c r="BX569" s="57"/>
    </row>
    <row r="570" spans="1:76" s="2" customFormat="1" ht="15">
      <c r="A570" s="159">
        <v>31</v>
      </c>
      <c r="B570" s="301" t="str">
        <f t="shared" si="337"/>
        <v>USA: Lazard. (Nov 2018). US max for thin-film Fixed Operating Costs.Lazard. (2018). Lazard's Levelized Cost of Energy Analysis - Version 12.0. s-10</v>
      </c>
      <c r="C570" s="668" t="s">
        <v>771</v>
      </c>
      <c r="D570" s="723" t="s">
        <v>460</v>
      </c>
      <c r="E570" s="718" t="s">
        <v>34</v>
      </c>
      <c r="F570" s="718"/>
      <c r="G570" s="719" t="s">
        <v>421</v>
      </c>
      <c r="H570" s="718">
        <v>2017</v>
      </c>
      <c r="I570" s="720"/>
      <c r="J570" s="733"/>
      <c r="K570" s="730" t="s">
        <v>486</v>
      </c>
      <c r="L570" s="774">
        <f>J570*$AB$3</f>
        <v>0</v>
      </c>
      <c r="M570" s="662" t="s">
        <v>198</v>
      </c>
      <c r="N570" s="732"/>
      <c r="O570" s="721" t="s">
        <v>489</v>
      </c>
      <c r="P570" s="165"/>
      <c r="Q570" s="365" t="s">
        <v>36</v>
      </c>
      <c r="R570" s="259">
        <f t="shared" si="338"/>
        <v>0</v>
      </c>
      <c r="S570" s="260">
        <f>IF(R570="","",IF(R585="Y",T570,IF(R570&gt;=R577-$AA$36*R581,IF(R570&lt;=R577+$AA$36*R581,R570,""),"")))</f>
        <v>0</v>
      </c>
      <c r="T570" s="259">
        <f t="shared" si="339"/>
        <v>0</v>
      </c>
      <c r="U570" s="166" t="str">
        <f t="shared" si="340"/>
        <v>US$2014/kW</v>
      </c>
      <c r="V570" s="39"/>
      <c r="W570" s="39"/>
      <c r="Y570" s="99"/>
      <c r="AO570" s="57"/>
      <c r="AP570" s="39"/>
      <c r="AQ570" s="39"/>
      <c r="AR570" s="171"/>
      <c r="AS570" s="39"/>
      <c r="AT570" s="360" t="str">
        <f t="shared" si="341"/>
        <v/>
      </c>
      <c r="AU570" s="360" t="str">
        <f t="shared" si="342"/>
        <v/>
      </c>
      <c r="AV570" s="39"/>
      <c r="AW570" s="360" t="str">
        <f t="shared" si="343"/>
        <v/>
      </c>
      <c r="AX570" s="360" t="str">
        <f t="shared" si="344"/>
        <v/>
      </c>
      <c r="AY570" s="39"/>
      <c r="AZ570" s="360" t="str">
        <f t="shared" si="345"/>
        <v/>
      </c>
      <c r="BA570" s="360" t="str">
        <f t="shared" si="346"/>
        <v/>
      </c>
      <c r="BB570" s="39"/>
      <c r="BC570" s="360" t="str">
        <f t="shared" si="347"/>
        <v/>
      </c>
      <c r="BD570" s="360" t="str">
        <f t="shared" si="348"/>
        <v/>
      </c>
      <c r="BE570" s="39"/>
      <c r="BF570" s="360" t="str">
        <f t="shared" si="349"/>
        <v/>
      </c>
      <c r="BG570" s="360" t="str">
        <f t="shared" si="350"/>
        <v/>
      </c>
      <c r="BH570" s="39"/>
      <c r="BI570" s="360" t="str">
        <f t="shared" si="351"/>
        <v/>
      </c>
      <c r="BJ570" s="360" t="str">
        <f t="shared" si="352"/>
        <v/>
      </c>
      <c r="BK570" s="39"/>
      <c r="BL570" s="360" t="str">
        <f t="shared" si="353"/>
        <v/>
      </c>
      <c r="BM570" s="360" t="str">
        <f t="shared" si="354"/>
        <v/>
      </c>
      <c r="BN570" s="39"/>
      <c r="BO570" s="360" t="str">
        <f t="shared" si="355"/>
        <v/>
      </c>
      <c r="BP570" s="360" t="str">
        <f t="shared" si="356"/>
        <v/>
      </c>
      <c r="BQ570" s="39"/>
      <c r="BR570" s="360" t="str">
        <f t="shared" si="357"/>
        <v/>
      </c>
      <c r="BS570" s="360" t="str">
        <f t="shared" si="358"/>
        <v/>
      </c>
      <c r="BT570" s="39"/>
      <c r="BU570" s="360">
        <f t="shared" si="359"/>
        <v>0</v>
      </c>
      <c r="BV570" s="360">
        <f t="shared" si="360"/>
        <v>0</v>
      </c>
      <c r="BW570" s="39"/>
      <c r="BX570" s="57"/>
    </row>
    <row r="571" spans="1:76" s="2" customFormat="1" ht="15">
      <c r="A571" s="159">
        <v>32</v>
      </c>
      <c r="B571" s="301" t="str">
        <f t="shared" si="337"/>
        <v>USA: Lazard. (Nov 2018). US min for thin-film Fixed Operating Costs.Lazard. (2018). Lazard's Levelized Cost of Energy Analysis - Version 12.0. s-10</v>
      </c>
      <c r="C571" s="668" t="s">
        <v>772</v>
      </c>
      <c r="D571" s="720" t="s">
        <v>460</v>
      </c>
      <c r="E571" s="718" t="s">
        <v>34</v>
      </c>
      <c r="F571" s="718"/>
      <c r="G571" s="719" t="s">
        <v>421</v>
      </c>
      <c r="H571" s="718">
        <v>2017</v>
      </c>
      <c r="I571" s="720"/>
      <c r="J571" s="733"/>
      <c r="K571" s="730" t="s">
        <v>486</v>
      </c>
      <c r="L571" s="774">
        <f>J571*$AB$3</f>
        <v>0</v>
      </c>
      <c r="M571" s="662" t="s">
        <v>198</v>
      </c>
      <c r="N571" s="732"/>
      <c r="O571" s="721" t="s">
        <v>490</v>
      </c>
      <c r="P571" s="165"/>
      <c r="Q571" s="365" t="s">
        <v>36</v>
      </c>
      <c r="R571" s="259">
        <f t="shared" si="338"/>
        <v>0</v>
      </c>
      <c r="S571" s="260">
        <f>IF(R571="","",IF(R585="Y",T571,IF(R571&gt;=R577-$AA$36*R581,IF(R571&lt;=R577+$AA$36*R581,R571,""),"")))</f>
        <v>0</v>
      </c>
      <c r="T571" s="259">
        <f t="shared" si="339"/>
        <v>0</v>
      </c>
      <c r="U571" s="166" t="str">
        <f t="shared" si="340"/>
        <v>US$2014/kW</v>
      </c>
      <c r="V571" s="39"/>
      <c r="W571" s="39"/>
      <c r="Y571" s="99"/>
      <c r="AO571" s="57"/>
      <c r="AP571" s="39"/>
      <c r="AQ571" s="39"/>
      <c r="AR571" s="171"/>
      <c r="AS571" s="39"/>
      <c r="AT571" s="360" t="str">
        <f t="shared" si="341"/>
        <v/>
      </c>
      <c r="AU571" s="360" t="str">
        <f t="shared" si="342"/>
        <v/>
      </c>
      <c r="AV571" s="39"/>
      <c r="AW571" s="360" t="str">
        <f t="shared" si="343"/>
        <v/>
      </c>
      <c r="AX571" s="360" t="str">
        <f t="shared" si="344"/>
        <v/>
      </c>
      <c r="AY571" s="39"/>
      <c r="AZ571" s="360" t="str">
        <f t="shared" si="345"/>
        <v/>
      </c>
      <c r="BA571" s="360" t="str">
        <f t="shared" si="346"/>
        <v/>
      </c>
      <c r="BB571" s="39"/>
      <c r="BC571" s="360" t="str">
        <f t="shared" si="347"/>
        <v/>
      </c>
      <c r="BD571" s="360" t="str">
        <f t="shared" si="348"/>
        <v/>
      </c>
      <c r="BE571" s="39"/>
      <c r="BF571" s="360" t="str">
        <f t="shared" si="349"/>
        <v/>
      </c>
      <c r="BG571" s="360" t="str">
        <f t="shared" si="350"/>
        <v/>
      </c>
      <c r="BH571" s="39"/>
      <c r="BI571" s="360" t="str">
        <f t="shared" si="351"/>
        <v/>
      </c>
      <c r="BJ571" s="360" t="str">
        <f t="shared" si="352"/>
        <v/>
      </c>
      <c r="BK571" s="39"/>
      <c r="BL571" s="360" t="str">
        <f t="shared" si="353"/>
        <v/>
      </c>
      <c r="BM571" s="360" t="str">
        <f t="shared" si="354"/>
        <v/>
      </c>
      <c r="BN571" s="39"/>
      <c r="BO571" s="360" t="str">
        <f t="shared" si="355"/>
        <v/>
      </c>
      <c r="BP571" s="360" t="str">
        <f t="shared" si="356"/>
        <v/>
      </c>
      <c r="BQ571" s="39"/>
      <c r="BR571" s="360" t="str">
        <f t="shared" si="357"/>
        <v/>
      </c>
      <c r="BS571" s="360" t="str">
        <f t="shared" si="358"/>
        <v/>
      </c>
      <c r="BT571" s="39"/>
      <c r="BU571" s="360">
        <f t="shared" si="359"/>
        <v>0</v>
      </c>
      <c r="BV571" s="360">
        <f t="shared" si="360"/>
        <v>0</v>
      </c>
      <c r="BW571" s="39"/>
      <c r="BX571" s="57"/>
    </row>
    <row r="572" spans="1:76" s="2" customFormat="1" ht="15">
      <c r="A572" s="159">
        <v>33</v>
      </c>
      <c r="B572" s="301" t="str">
        <f t="shared" si="337"/>
        <v>World: Elshurafa, et al. (2018). Fixed Operating Costs. Elshurafa, M. A. (2018). Estimating the learning curve of solar PV balance–of–system for over 20 countries: Implications and policy recommendations. Journal of Cleaner Production, 122-134</v>
      </c>
      <c r="C572" s="668" t="s">
        <v>617</v>
      </c>
      <c r="D572" s="720" t="s">
        <v>491</v>
      </c>
      <c r="E572" s="723" t="s">
        <v>7</v>
      </c>
      <c r="F572" s="723" t="s">
        <v>492</v>
      </c>
      <c r="G572" s="719" t="s">
        <v>419</v>
      </c>
      <c r="H572" s="723">
        <v>2018</v>
      </c>
      <c r="I572" s="720"/>
      <c r="J572" s="733"/>
      <c r="K572" s="730" t="s">
        <v>54</v>
      </c>
      <c r="L572" s="774">
        <f>J572/100*1444.94</f>
        <v>0</v>
      </c>
      <c r="M572" s="662" t="s">
        <v>198</v>
      </c>
      <c r="N572" s="732"/>
      <c r="O572" s="721" t="s">
        <v>493</v>
      </c>
      <c r="P572" s="165"/>
      <c r="Q572" s="365" t="s">
        <v>36</v>
      </c>
      <c r="R572" s="259">
        <f t="shared" si="338"/>
        <v>0</v>
      </c>
      <c r="S572" s="260">
        <f>IF(R572="","",IF(R585="Y",T572,IF(R572&gt;=R577-$AA$36*R581,IF(R572&lt;=R577+$AA$36*R581,R572,""),"")))</f>
        <v>0</v>
      </c>
      <c r="T572" s="259">
        <f t="shared" si="339"/>
        <v>0</v>
      </c>
      <c r="U572" s="166" t="str">
        <f t="shared" si="340"/>
        <v>US$2014/kW</v>
      </c>
      <c r="V572" s="39"/>
      <c r="W572" s="39"/>
      <c r="Y572" s="99"/>
      <c r="AO572" s="57"/>
      <c r="AP572" s="39"/>
      <c r="AQ572" s="39"/>
      <c r="AR572" s="171"/>
      <c r="AS572" s="39"/>
      <c r="AT572" s="360">
        <f t="shared" si="341"/>
        <v>0</v>
      </c>
      <c r="AU572" s="360">
        <f t="shared" si="342"/>
        <v>0</v>
      </c>
      <c r="AV572" s="39"/>
      <c r="AW572" s="360" t="str">
        <f t="shared" si="343"/>
        <v/>
      </c>
      <c r="AX572" s="360" t="str">
        <f t="shared" si="344"/>
        <v/>
      </c>
      <c r="AY572" s="39"/>
      <c r="AZ572" s="360" t="str">
        <f t="shared" si="345"/>
        <v/>
      </c>
      <c r="BA572" s="360" t="str">
        <f t="shared" si="346"/>
        <v/>
      </c>
      <c r="BB572" s="39"/>
      <c r="BC572" s="360" t="str">
        <f t="shared" si="347"/>
        <v/>
      </c>
      <c r="BD572" s="360" t="str">
        <f t="shared" si="348"/>
        <v/>
      </c>
      <c r="BE572" s="39"/>
      <c r="BF572" s="360" t="str">
        <f t="shared" si="349"/>
        <v/>
      </c>
      <c r="BG572" s="360" t="str">
        <f t="shared" si="350"/>
        <v/>
      </c>
      <c r="BH572" s="39"/>
      <c r="BI572" s="360" t="str">
        <f t="shared" si="351"/>
        <v/>
      </c>
      <c r="BJ572" s="360" t="str">
        <f t="shared" si="352"/>
        <v/>
      </c>
      <c r="BK572" s="39"/>
      <c r="BL572" s="360" t="str">
        <f t="shared" si="353"/>
        <v/>
      </c>
      <c r="BM572" s="360" t="str">
        <f t="shared" si="354"/>
        <v/>
      </c>
      <c r="BN572" s="39"/>
      <c r="BO572" s="360" t="str">
        <f t="shared" si="355"/>
        <v/>
      </c>
      <c r="BP572" s="360" t="str">
        <f t="shared" si="356"/>
        <v/>
      </c>
      <c r="BQ572" s="39"/>
      <c r="BR572" s="360" t="str">
        <f t="shared" si="357"/>
        <v/>
      </c>
      <c r="BS572" s="360" t="str">
        <f t="shared" si="358"/>
        <v/>
      </c>
      <c r="BT572" s="39"/>
      <c r="BU572" s="360" t="str">
        <f t="shared" si="359"/>
        <v/>
      </c>
      <c r="BV572" s="360" t="str">
        <f t="shared" si="360"/>
        <v/>
      </c>
      <c r="BW572" s="39"/>
      <c r="BX572" s="57"/>
    </row>
    <row r="573" spans="1:76" s="2" customFormat="1" ht="14">
      <c r="A573" s="159">
        <v>34</v>
      </c>
      <c r="B573" s="301" t="str">
        <f t="shared" si="337"/>
        <v xml:space="preserve">: </v>
      </c>
      <c r="C573" s="160"/>
      <c r="D573" s="668"/>
      <c r="E573" s="668"/>
      <c r="F573" s="160"/>
      <c r="G573" s="161"/>
      <c r="H573" s="668"/>
      <c r="I573" s="163"/>
      <c r="J573" s="170"/>
      <c r="K573" s="672"/>
      <c r="L573" s="769"/>
      <c r="M573" s="662" t="s">
        <v>198</v>
      </c>
      <c r="N573" s="666"/>
      <c r="O573" s="665"/>
      <c r="P573" s="165"/>
      <c r="Q573" s="365"/>
      <c r="R573" s="259" t="str">
        <f t="shared" si="338"/>
        <v/>
      </c>
      <c r="S573" s="260" t="str">
        <f>IF(R573="","",IF(R585="Y",T573,IF(R573&gt;=R577-$AA$36*R581,IF(R573&lt;=R577+$AA$36*R581,R573,""),"")))</f>
        <v/>
      </c>
      <c r="T573" s="259" t="str">
        <f t="shared" si="339"/>
        <v/>
      </c>
      <c r="U573" s="166" t="str">
        <f t="shared" si="340"/>
        <v>US$2014/kW</v>
      </c>
      <c r="V573" s="39"/>
      <c r="W573" s="39"/>
      <c r="Y573" s="99"/>
      <c r="AO573" s="57"/>
      <c r="AP573" s="39"/>
      <c r="AQ573" s="39"/>
      <c r="AR573" s="171"/>
      <c r="AS573" s="39"/>
      <c r="AT573" s="360" t="str">
        <f t="shared" si="341"/>
        <v/>
      </c>
      <c r="AU573" s="360" t="str">
        <f t="shared" si="342"/>
        <v/>
      </c>
      <c r="AV573" s="39"/>
      <c r="AW573" s="360" t="str">
        <f t="shared" si="343"/>
        <v/>
      </c>
      <c r="AX573" s="360" t="str">
        <f t="shared" si="344"/>
        <v/>
      </c>
      <c r="AY573" s="39"/>
      <c r="AZ573" s="360" t="str">
        <f t="shared" si="345"/>
        <v/>
      </c>
      <c r="BA573" s="360" t="str">
        <f t="shared" si="346"/>
        <v/>
      </c>
      <c r="BB573" s="39"/>
      <c r="BC573" s="360" t="str">
        <f t="shared" si="347"/>
        <v/>
      </c>
      <c r="BD573" s="360" t="str">
        <f t="shared" si="348"/>
        <v/>
      </c>
      <c r="BE573" s="39"/>
      <c r="BF573" s="360" t="str">
        <f t="shared" si="349"/>
        <v/>
      </c>
      <c r="BG573" s="360" t="str">
        <f t="shared" si="350"/>
        <v/>
      </c>
      <c r="BH573" s="39"/>
      <c r="BI573" s="360" t="str">
        <f t="shared" si="351"/>
        <v/>
      </c>
      <c r="BJ573" s="360" t="str">
        <f t="shared" si="352"/>
        <v/>
      </c>
      <c r="BK573" s="39"/>
      <c r="BL573" s="360" t="str">
        <f t="shared" si="353"/>
        <v/>
      </c>
      <c r="BM573" s="360" t="str">
        <f t="shared" si="354"/>
        <v/>
      </c>
      <c r="BN573" s="39"/>
      <c r="BO573" s="360" t="str">
        <f t="shared" si="355"/>
        <v/>
      </c>
      <c r="BP573" s="360" t="str">
        <f t="shared" si="356"/>
        <v/>
      </c>
      <c r="BQ573" s="39"/>
      <c r="BR573" s="360" t="str">
        <f t="shared" si="357"/>
        <v/>
      </c>
      <c r="BS573" s="360" t="str">
        <f t="shared" si="358"/>
        <v/>
      </c>
      <c r="BT573" s="39"/>
      <c r="BU573" s="360" t="str">
        <f t="shared" si="359"/>
        <v/>
      </c>
      <c r="BV573" s="360" t="str">
        <f t="shared" si="360"/>
        <v/>
      </c>
      <c r="BW573" s="39"/>
      <c r="BX573" s="57"/>
    </row>
    <row r="574" spans="1:76" s="2" customFormat="1" ht="14">
      <c r="A574" s="159">
        <v>18</v>
      </c>
      <c r="B574" s="301" t="str">
        <f t="shared" si="313"/>
        <v xml:space="preserve">: </v>
      </c>
      <c r="C574" s="160"/>
      <c r="D574" s="668"/>
      <c r="E574" s="668"/>
      <c r="F574" s="668"/>
      <c r="G574" s="161"/>
      <c r="H574" s="668"/>
      <c r="I574" s="163"/>
      <c r="J574" s="170"/>
      <c r="K574" s="672"/>
      <c r="L574" s="769"/>
      <c r="M574" s="662" t="s">
        <v>198</v>
      </c>
      <c r="N574" s="666"/>
      <c r="O574" s="665"/>
      <c r="P574" s="165"/>
      <c r="Q574" s="365"/>
      <c r="R574" s="259" t="str">
        <f t="shared" si="338"/>
        <v/>
      </c>
      <c r="S574" s="260" t="str">
        <f>IF(R574="","",IF(R585="Y",T574,IF(R574&gt;=R577-$AA$36*R581,IF(R574&lt;=R577+$AA$36*R581,R574,""),"")))</f>
        <v/>
      </c>
      <c r="T574" s="259" t="str">
        <f t="shared" si="339"/>
        <v/>
      </c>
      <c r="U574" s="166" t="str">
        <f t="shared" si="314"/>
        <v>US$2014/kW</v>
      </c>
      <c r="V574" s="39"/>
      <c r="W574" s="39"/>
      <c r="Y574" s="99"/>
      <c r="AO574" s="57"/>
      <c r="AP574" s="39"/>
      <c r="AQ574" s="39"/>
      <c r="AR574" s="171"/>
      <c r="AS574" s="39"/>
      <c r="AT574" s="360" t="str">
        <f t="shared" si="334"/>
        <v/>
      </c>
      <c r="AU574" s="360" t="str">
        <f t="shared" si="335"/>
        <v/>
      </c>
      <c r="AV574" s="39"/>
      <c r="AW574" s="360" t="str">
        <f t="shared" si="315"/>
        <v/>
      </c>
      <c r="AX574" s="360" t="str">
        <f t="shared" si="316"/>
        <v/>
      </c>
      <c r="AY574" s="39"/>
      <c r="AZ574" s="360" t="str">
        <f t="shared" si="317"/>
        <v/>
      </c>
      <c r="BA574" s="360" t="str">
        <f t="shared" si="318"/>
        <v/>
      </c>
      <c r="BB574" s="39"/>
      <c r="BC574" s="360" t="str">
        <f t="shared" si="319"/>
        <v/>
      </c>
      <c r="BD574" s="360" t="str">
        <f t="shared" si="320"/>
        <v/>
      </c>
      <c r="BE574" s="39"/>
      <c r="BF574" s="360" t="str">
        <f t="shared" si="321"/>
        <v/>
      </c>
      <c r="BG574" s="360" t="str">
        <f t="shared" si="322"/>
        <v/>
      </c>
      <c r="BH574" s="39"/>
      <c r="BI574" s="360" t="str">
        <f t="shared" si="323"/>
        <v/>
      </c>
      <c r="BJ574" s="360" t="str">
        <f t="shared" si="324"/>
        <v/>
      </c>
      <c r="BK574" s="39"/>
      <c r="BL574" s="360" t="str">
        <f t="shared" si="325"/>
        <v/>
      </c>
      <c r="BM574" s="360" t="str">
        <f t="shared" si="326"/>
        <v/>
      </c>
      <c r="BN574" s="39"/>
      <c r="BO574" s="360" t="str">
        <f t="shared" si="327"/>
        <v/>
      </c>
      <c r="BP574" s="360" t="str">
        <f t="shared" si="328"/>
        <v/>
      </c>
      <c r="BQ574" s="39"/>
      <c r="BR574" s="360" t="str">
        <f t="shared" si="329"/>
        <v/>
      </c>
      <c r="BS574" s="360" t="str">
        <f t="shared" si="330"/>
        <v/>
      </c>
      <c r="BT574" s="39"/>
      <c r="BU574" s="360" t="str">
        <f t="shared" si="331"/>
        <v/>
      </c>
      <c r="BV574" s="360" t="str">
        <f t="shared" si="332"/>
        <v/>
      </c>
      <c r="BW574" s="39"/>
      <c r="BX574" s="57"/>
    </row>
    <row r="575" spans="1:76" s="2" customFormat="1" ht="14">
      <c r="A575" s="159">
        <v>19</v>
      </c>
      <c r="B575" s="301" t="str">
        <f t="shared" si="313"/>
        <v xml:space="preserve">: </v>
      </c>
      <c r="C575" s="668"/>
      <c r="D575" s="668"/>
      <c r="E575" s="668"/>
      <c r="F575" s="668"/>
      <c r="G575" s="161"/>
      <c r="H575" s="668"/>
      <c r="I575" s="163"/>
      <c r="J575" s="170"/>
      <c r="K575" s="672"/>
      <c r="L575" s="769"/>
      <c r="M575" s="662" t="s">
        <v>198</v>
      </c>
      <c r="N575" s="666"/>
      <c r="O575" s="665"/>
      <c r="P575" s="165"/>
      <c r="Q575" s="365"/>
      <c r="R575" s="259" t="str">
        <f t="shared" si="338"/>
        <v/>
      </c>
      <c r="S575" s="260" t="str">
        <f>IF(R575="","",IF(R585="Y",T575,IF(R575&gt;=R577-$AA$36*R581,IF(R575&lt;=R577+$AA$36*R581,R575,""),"")))</f>
        <v/>
      </c>
      <c r="T575" s="259" t="str">
        <f t="shared" si="339"/>
        <v/>
      </c>
      <c r="U575" s="166" t="str">
        <f t="shared" si="314"/>
        <v>US$2014/kW</v>
      </c>
      <c r="V575" s="39"/>
      <c r="W575" s="39"/>
      <c r="Y575" s="99"/>
      <c r="AO575" s="57"/>
      <c r="AP575" s="39"/>
      <c r="AQ575" s="39"/>
      <c r="AR575" s="171"/>
      <c r="AS575" s="39"/>
      <c r="AT575" s="360" t="str">
        <f t="shared" si="334"/>
        <v/>
      </c>
      <c r="AU575" s="360" t="str">
        <f t="shared" si="335"/>
        <v/>
      </c>
      <c r="AV575" s="39"/>
      <c r="AW575" s="360" t="str">
        <f t="shared" si="315"/>
        <v/>
      </c>
      <c r="AX575" s="360" t="str">
        <f t="shared" si="316"/>
        <v/>
      </c>
      <c r="AY575" s="39"/>
      <c r="AZ575" s="360" t="str">
        <f t="shared" si="317"/>
        <v/>
      </c>
      <c r="BA575" s="360" t="str">
        <f t="shared" si="318"/>
        <v/>
      </c>
      <c r="BB575" s="39"/>
      <c r="BC575" s="360" t="str">
        <f t="shared" si="319"/>
        <v/>
      </c>
      <c r="BD575" s="360" t="str">
        <f t="shared" si="320"/>
        <v/>
      </c>
      <c r="BE575" s="39"/>
      <c r="BF575" s="360" t="str">
        <f t="shared" si="321"/>
        <v/>
      </c>
      <c r="BG575" s="360" t="str">
        <f t="shared" si="322"/>
        <v/>
      </c>
      <c r="BH575" s="39"/>
      <c r="BI575" s="360" t="str">
        <f t="shared" si="323"/>
        <v/>
      </c>
      <c r="BJ575" s="360" t="str">
        <f t="shared" si="324"/>
        <v/>
      </c>
      <c r="BK575" s="39"/>
      <c r="BL575" s="360" t="str">
        <f t="shared" si="325"/>
        <v/>
      </c>
      <c r="BM575" s="360" t="str">
        <f t="shared" si="326"/>
        <v/>
      </c>
      <c r="BN575" s="39"/>
      <c r="BO575" s="360" t="str">
        <f t="shared" si="327"/>
        <v/>
      </c>
      <c r="BP575" s="360" t="str">
        <f t="shared" si="328"/>
        <v/>
      </c>
      <c r="BQ575" s="39"/>
      <c r="BR575" s="360" t="str">
        <f t="shared" si="329"/>
        <v/>
      </c>
      <c r="BS575" s="360" t="str">
        <f t="shared" si="330"/>
        <v/>
      </c>
      <c r="BT575" s="39"/>
      <c r="BU575" s="360" t="str">
        <f t="shared" si="331"/>
        <v/>
      </c>
      <c r="BV575" s="360" t="str">
        <f t="shared" si="332"/>
        <v/>
      </c>
      <c r="BW575" s="39"/>
      <c r="BX575" s="57"/>
    </row>
    <row r="576" spans="1:76" s="2" customFormat="1" ht="14">
      <c r="A576" s="159">
        <v>20</v>
      </c>
      <c r="B576" s="301" t="str">
        <f t="shared" si="313"/>
        <v xml:space="preserve">: </v>
      </c>
      <c r="C576" s="168"/>
      <c r="D576" s="162"/>
      <c r="E576" s="162"/>
      <c r="F576" s="169"/>
      <c r="G576" s="161"/>
      <c r="H576" s="162"/>
      <c r="I576" s="163"/>
      <c r="J576" s="170"/>
      <c r="K576" s="170"/>
      <c r="L576" s="769"/>
      <c r="M576" s="662" t="s">
        <v>198</v>
      </c>
      <c r="N576" s="666"/>
      <c r="O576" s="665"/>
      <c r="P576" s="165"/>
      <c r="Q576" s="365"/>
      <c r="R576" s="259" t="str">
        <f t="shared" si="338"/>
        <v/>
      </c>
      <c r="S576" s="260" t="str">
        <f>IF(R576="","",IF(R585="Y",T576,IF(R576&gt;=R577-$AA$36*R581,IF(R576&lt;=R577+$AA$36*R581,R576,""),"")))</f>
        <v/>
      </c>
      <c r="T576" s="259" t="str">
        <f t="shared" si="339"/>
        <v/>
      </c>
      <c r="U576" s="166" t="str">
        <f t="shared" si="314"/>
        <v>US$2014/kW</v>
      </c>
      <c r="V576" s="39"/>
      <c r="W576" s="39"/>
      <c r="Y576" s="99"/>
      <c r="AO576" s="57"/>
      <c r="AP576" s="39"/>
      <c r="AQ576" s="39"/>
      <c r="AR576" s="171"/>
      <c r="AS576" s="39"/>
      <c r="AT576" s="360" t="str">
        <f t="shared" si="334"/>
        <v/>
      </c>
      <c r="AU576" s="360" t="str">
        <f t="shared" si="335"/>
        <v/>
      </c>
      <c r="AV576" s="39"/>
      <c r="AW576" s="360" t="str">
        <f t="shared" si="315"/>
        <v/>
      </c>
      <c r="AX576" s="360" t="str">
        <f t="shared" si="316"/>
        <v/>
      </c>
      <c r="AY576" s="39"/>
      <c r="AZ576" s="360" t="str">
        <f t="shared" si="317"/>
        <v/>
      </c>
      <c r="BA576" s="360" t="str">
        <f t="shared" si="318"/>
        <v/>
      </c>
      <c r="BB576" s="39"/>
      <c r="BC576" s="360" t="str">
        <f t="shared" si="319"/>
        <v/>
      </c>
      <c r="BD576" s="360" t="str">
        <f t="shared" si="320"/>
        <v/>
      </c>
      <c r="BE576" s="39"/>
      <c r="BF576" s="360" t="str">
        <f t="shared" si="321"/>
        <v/>
      </c>
      <c r="BG576" s="360" t="str">
        <f t="shared" si="322"/>
        <v/>
      </c>
      <c r="BH576" s="39"/>
      <c r="BI576" s="360" t="str">
        <f t="shared" si="323"/>
        <v/>
      </c>
      <c r="BJ576" s="360" t="str">
        <f t="shared" si="324"/>
        <v/>
      </c>
      <c r="BK576" s="39"/>
      <c r="BL576" s="360" t="str">
        <f t="shared" si="325"/>
        <v/>
      </c>
      <c r="BM576" s="360" t="str">
        <f t="shared" si="326"/>
        <v/>
      </c>
      <c r="BN576" s="39"/>
      <c r="BO576" s="360" t="str">
        <f t="shared" si="327"/>
        <v/>
      </c>
      <c r="BP576" s="360" t="str">
        <f t="shared" si="328"/>
        <v/>
      </c>
      <c r="BQ576" s="39"/>
      <c r="BR576" s="360" t="str">
        <f t="shared" si="329"/>
        <v/>
      </c>
      <c r="BS576" s="360" t="str">
        <f t="shared" si="330"/>
        <v/>
      </c>
      <c r="BT576" s="39"/>
      <c r="BU576" s="360" t="str">
        <f t="shared" si="331"/>
        <v/>
      </c>
      <c r="BV576" s="360" t="str">
        <f t="shared" si="332"/>
        <v/>
      </c>
      <c r="BW576" s="39"/>
      <c r="BX576" s="57"/>
    </row>
    <row r="577" spans="1:76" s="2" customFormat="1" ht="14">
      <c r="A577" s="172"/>
      <c r="B577" s="302" t="s">
        <v>159</v>
      </c>
      <c r="C577" s="173"/>
      <c r="D577" s="173"/>
      <c r="E577" s="173"/>
      <c r="F577" s="173"/>
      <c r="G577" s="174"/>
      <c r="H577" s="39"/>
      <c r="I577" s="175"/>
      <c r="J577" s="174"/>
      <c r="K577" s="174"/>
      <c r="L577" s="762" t="s">
        <v>99</v>
      </c>
      <c r="M577" s="174"/>
      <c r="N577" s="174"/>
      <c r="O577" s="165"/>
      <c r="P577" s="165"/>
      <c r="Q577" s="175" t="s">
        <v>31</v>
      </c>
      <c r="R577" s="261">
        <v>19.458818365080628</v>
      </c>
      <c r="S577" s="261">
        <v>14.880895430084468</v>
      </c>
      <c r="T577" s="262" t="e">
        <v>#DIV/0!</v>
      </c>
      <c r="U577" s="39"/>
      <c r="V577" s="39"/>
      <c r="W577" s="39"/>
      <c r="Y577" s="207"/>
      <c r="AO577" s="57"/>
      <c r="AP577" s="39"/>
      <c r="AQ577" s="39"/>
      <c r="AR577" s="39"/>
      <c r="AS577" s="175" t="s">
        <v>31</v>
      </c>
      <c r="AT577" s="178">
        <f>AVERAGE(AT540:AT576)</f>
        <v>0</v>
      </c>
      <c r="AU577" s="178" t="e">
        <f>SUM(AU540:AU576)/COUNTIF(AU540:AU576,"&gt;0")</f>
        <v>#DIV/0!</v>
      </c>
      <c r="AV577" s="175"/>
      <c r="AW577" s="178" t="e">
        <f>AVERAGE(AW540:AW576)</f>
        <v>#DIV/0!</v>
      </c>
      <c r="AX577" s="178" t="e">
        <f>SUM(AX540:AX576)/COUNTIF(AX540:AX576,"&gt;0")</f>
        <v>#DIV/0!</v>
      </c>
      <c r="AY577" s="39"/>
      <c r="AZ577" s="178" t="e">
        <f>AVERAGE(AZ540:AZ576)</f>
        <v>#DIV/0!</v>
      </c>
      <c r="BA577" s="178" t="e">
        <f>SUM(BA540:BA576)/COUNTIF(BA540:BA576,"&gt;0")</f>
        <v>#DIV/0!</v>
      </c>
      <c r="BB577" s="39"/>
      <c r="BC577" s="178" t="e">
        <f>AVERAGE(BC540:BC576)</f>
        <v>#DIV/0!</v>
      </c>
      <c r="BD577" s="178" t="e">
        <f>SUM(BD540:BD576)/COUNTIF(BD540:BD576,"&gt;0")</f>
        <v>#DIV/0!</v>
      </c>
      <c r="BE577" s="39"/>
      <c r="BF577" s="178" t="e">
        <f>AVERAGE(BF540:BF576)</f>
        <v>#DIV/0!</v>
      </c>
      <c r="BG577" s="178" t="e">
        <f>SUM(BG540:BG576)/COUNTIF(BG540:BG576,"&gt;0")</f>
        <v>#DIV/0!</v>
      </c>
      <c r="BH577" s="39"/>
      <c r="BI577" s="178" t="e">
        <f>AVERAGE(BI540:BI576)</f>
        <v>#DIV/0!</v>
      </c>
      <c r="BJ577" s="178" t="e">
        <f>SUM(BJ540:BJ576)/COUNTIF(BJ540:BJ576,"&gt;0")</f>
        <v>#DIV/0!</v>
      </c>
      <c r="BK577" s="175"/>
      <c r="BL577" s="178">
        <f>AVERAGE(BL540:BL576)</f>
        <v>0</v>
      </c>
      <c r="BM577" s="178" t="e">
        <f>SUM(BM540:BM576)/COUNTIF(BM540:BM576,"&gt;0")</f>
        <v>#DIV/0!</v>
      </c>
      <c r="BN577" s="39"/>
      <c r="BO577" s="178">
        <f>AVERAGE(BO540:BO576)</f>
        <v>0</v>
      </c>
      <c r="BP577" s="178" t="e">
        <f>SUM(BP540:BP576)/COUNTIF(BP540:BP576,"&gt;0")</f>
        <v>#DIV/0!</v>
      </c>
      <c r="BQ577" s="39"/>
      <c r="BR577" s="178">
        <f>AVERAGE(BR540:BR576)</f>
        <v>0</v>
      </c>
      <c r="BS577" s="178" t="e">
        <f>SUM(BS540:BS576)/COUNTIF(BS540:BS576,"&gt;0")</f>
        <v>#DIV/0!</v>
      </c>
      <c r="BT577" s="39"/>
      <c r="BU577" s="178">
        <f>AVERAGE(BU540:BU576)</f>
        <v>0</v>
      </c>
      <c r="BV577" s="178" t="e">
        <f>SUM(BV540:BV576)/COUNTIF(BV540:BV576,"&gt;0")</f>
        <v>#DIV/0!</v>
      </c>
      <c r="BW577" s="39"/>
      <c r="BX577" s="57"/>
    </row>
    <row r="578" spans="1:76" s="2" customFormat="1" ht="15">
      <c r="A578" s="172"/>
      <c r="B578" s="302" t="s">
        <v>160</v>
      </c>
      <c r="C578" s="173" t="s">
        <v>112</v>
      </c>
      <c r="D578" s="953" t="s">
        <v>336</v>
      </c>
      <c r="E578" s="954"/>
      <c r="F578" s="954"/>
      <c r="G578" s="954"/>
      <c r="H578" s="954"/>
      <c r="I578" s="954"/>
      <c r="J578" s="955"/>
      <c r="K578" s="174"/>
      <c r="L578" s="762"/>
      <c r="M578" s="174"/>
      <c r="N578" s="174"/>
      <c r="O578" s="165"/>
      <c r="P578" s="165"/>
      <c r="Q578" s="366" t="s">
        <v>33</v>
      </c>
      <c r="R578" s="367">
        <v>42.904202182291272</v>
      </c>
      <c r="S578" s="367">
        <v>25.595335333162758</v>
      </c>
      <c r="T578" s="367" t="e">
        <v>#DIV/0!</v>
      </c>
      <c r="U578" s="368">
        <v>1</v>
      </c>
      <c r="V578" s="50" t="s">
        <v>142</v>
      </c>
      <c r="W578" s="39"/>
      <c r="X578" t="s">
        <v>273</v>
      </c>
      <c r="Y578" s="208"/>
      <c r="AO578" s="57"/>
      <c r="AP578" s="39"/>
      <c r="AQ578" s="39"/>
      <c r="AR578" s="39"/>
      <c r="AS578" s="176" t="s">
        <v>33</v>
      </c>
      <c r="AT578" s="180">
        <f>AT577+(AT583*AT580)</f>
        <v>0</v>
      </c>
      <c r="AU578" s="180" t="e">
        <f>AU577+(AU583*AT580)</f>
        <v>#DIV/0!</v>
      </c>
      <c r="AV578" s="176"/>
      <c r="AW578" s="180" t="e">
        <f>AW577+(AW583*AW580)</f>
        <v>#DIV/0!</v>
      </c>
      <c r="AX578" s="180" t="e">
        <f>AX577+(AX583*AW580)</f>
        <v>#DIV/0!</v>
      </c>
      <c r="AY578" s="39"/>
      <c r="AZ578" s="180" t="e">
        <f>AZ577+(AZ583*AZ580)</f>
        <v>#DIV/0!</v>
      </c>
      <c r="BA578" s="180" t="e">
        <f>BA577+(BA583*AZ580)</f>
        <v>#DIV/0!</v>
      </c>
      <c r="BB578" s="39"/>
      <c r="BC578" s="180" t="e">
        <f>BC577+(BC583*BC580)</f>
        <v>#DIV/0!</v>
      </c>
      <c r="BD578" s="180" t="e">
        <f>BD577+(BD583*BC580)</f>
        <v>#DIV/0!</v>
      </c>
      <c r="BE578" s="39"/>
      <c r="BF578" s="180" t="e">
        <f>BF577+(BF583*BF580)</f>
        <v>#DIV/0!</v>
      </c>
      <c r="BG578" s="180" t="e">
        <f>BG577+(BG583*BF580)</f>
        <v>#DIV/0!</v>
      </c>
      <c r="BH578" s="39"/>
      <c r="BI578" s="180" t="e">
        <f>BI577+(BI583*BI580)</f>
        <v>#DIV/0!</v>
      </c>
      <c r="BJ578" s="180" t="e">
        <f>BJ577+(BJ583*BI580)</f>
        <v>#DIV/0!</v>
      </c>
      <c r="BK578" s="176"/>
      <c r="BL578" s="180">
        <f>BL577+(BL583*BL580)</f>
        <v>0</v>
      </c>
      <c r="BM578" s="180" t="e">
        <f>BM577+(BM583*BL580)</f>
        <v>#DIV/0!</v>
      </c>
      <c r="BN578" s="39"/>
      <c r="BO578" s="180">
        <f>BO577+(BO583*BO580)</f>
        <v>0</v>
      </c>
      <c r="BP578" s="180" t="e">
        <f>BP577+(BP583*BO580)</f>
        <v>#DIV/0!</v>
      </c>
      <c r="BQ578" s="39"/>
      <c r="BR578" s="180">
        <f>BR577+(BR583*BR580)</f>
        <v>0</v>
      </c>
      <c r="BS578" s="180" t="e">
        <f>BS577+(BS583*BR580)</f>
        <v>#DIV/0!</v>
      </c>
      <c r="BT578" s="39"/>
      <c r="BU578" s="180">
        <f>BU577+(BU583*BU580)</f>
        <v>0</v>
      </c>
      <c r="BV578" s="180" t="e">
        <f>BV577+(BV583*BU580)</f>
        <v>#DIV/0!</v>
      </c>
      <c r="BW578" s="39"/>
      <c r="BX578" s="57"/>
    </row>
    <row r="579" spans="1:76" s="2" customFormat="1" ht="15">
      <c r="A579" s="172"/>
      <c r="B579" s="302" t="s">
        <v>161</v>
      </c>
      <c r="C579" s="179"/>
      <c r="D579" s="956"/>
      <c r="E579" s="890"/>
      <c r="F579" s="890"/>
      <c r="G579" s="890"/>
      <c r="H579" s="890"/>
      <c r="I579" s="890"/>
      <c r="J579" s="891"/>
      <c r="K579" s="39"/>
      <c r="L579" s="759"/>
      <c r="M579" s="174"/>
      <c r="N579" s="174"/>
      <c r="O579" s="174"/>
      <c r="P579" s="174"/>
      <c r="Q579" s="366" t="s">
        <v>32</v>
      </c>
      <c r="R579" s="367">
        <v>-3.9865654521300193</v>
      </c>
      <c r="S579" s="367">
        <v>4.16645552700618</v>
      </c>
      <c r="T579" s="367" t="e">
        <v>#DIV/0!</v>
      </c>
      <c r="U579" s="368">
        <v>1</v>
      </c>
      <c r="V579" s="50" t="s">
        <v>143</v>
      </c>
      <c r="W579" s="39"/>
      <c r="X579" s="369" t="s">
        <v>36</v>
      </c>
      <c r="Y579" s="208"/>
      <c r="AO579" s="57"/>
      <c r="AP579" s="39"/>
      <c r="AQ579" s="39"/>
      <c r="AR579" s="39"/>
      <c r="AS579" s="176" t="s">
        <v>32</v>
      </c>
      <c r="AT579" s="180">
        <f>AT577-(AT583*AT581)</f>
        <v>0</v>
      </c>
      <c r="AU579" s="180" t="e">
        <f>AU577-(AU583*AT581)</f>
        <v>#DIV/0!</v>
      </c>
      <c r="AV579" s="176"/>
      <c r="AW579" s="180" t="e">
        <f>AW577-(AW583*AW581)</f>
        <v>#DIV/0!</v>
      </c>
      <c r="AX579" s="180" t="e">
        <f>AX577-(AX583*AW581)</f>
        <v>#DIV/0!</v>
      </c>
      <c r="AY579" s="39"/>
      <c r="AZ579" s="180" t="e">
        <f>AZ577-(AZ583*AZ581)</f>
        <v>#DIV/0!</v>
      </c>
      <c r="BA579" s="180" t="e">
        <f>BA577-(BA583*AZ581)</f>
        <v>#DIV/0!</v>
      </c>
      <c r="BB579" s="39"/>
      <c r="BC579" s="180" t="e">
        <f>BC577-(BC583*BC581)</f>
        <v>#DIV/0!</v>
      </c>
      <c r="BD579" s="180" t="e">
        <f>BD577-(BD583*BC581)</f>
        <v>#DIV/0!</v>
      </c>
      <c r="BE579" s="39"/>
      <c r="BF579" s="180" t="e">
        <f>BF577-(BF583*BF581)</f>
        <v>#DIV/0!</v>
      </c>
      <c r="BG579" s="180" t="e">
        <f>BG577-(BG583*BF581)</f>
        <v>#DIV/0!</v>
      </c>
      <c r="BH579" s="39"/>
      <c r="BI579" s="180" t="e">
        <f>BI577-(BI583*BI581)</f>
        <v>#DIV/0!</v>
      </c>
      <c r="BJ579" s="180" t="e">
        <f>BJ577-(BJ583*BI581)</f>
        <v>#DIV/0!</v>
      </c>
      <c r="BK579" s="176"/>
      <c r="BL579" s="180">
        <f>BL577-(BL583*BL581)</f>
        <v>0</v>
      </c>
      <c r="BM579" s="180" t="e">
        <f>BM577-(BM583*BL581)</f>
        <v>#DIV/0!</v>
      </c>
      <c r="BN579" s="39"/>
      <c r="BO579" s="180">
        <f>BO577-(BO583*BO581)</f>
        <v>0</v>
      </c>
      <c r="BP579" s="180" t="e">
        <f>BP577-(BP583*BO581)</f>
        <v>#DIV/0!</v>
      </c>
      <c r="BQ579" s="39"/>
      <c r="BR579" s="180">
        <f>BR577-(BR583*BR581)</f>
        <v>0</v>
      </c>
      <c r="BS579" s="180" t="e">
        <f>BS577-(BS583*BR581)</f>
        <v>#DIV/0!</v>
      </c>
      <c r="BT579" s="39"/>
      <c r="BU579" s="180">
        <f>BU577-(BU583*BU581)</f>
        <v>0</v>
      </c>
      <c r="BV579" s="180" t="e">
        <f>BV577-(BV583*BU581)</f>
        <v>#DIV/0!</v>
      </c>
      <c r="BW579" s="39"/>
      <c r="BX579" s="57"/>
    </row>
    <row r="580" spans="1:76" s="2" customFormat="1" ht="14">
      <c r="A580" s="172"/>
      <c r="B580" s="303"/>
      <c r="C580" s="179"/>
      <c r="D580" s="956"/>
      <c r="E580" s="890"/>
      <c r="F580" s="890"/>
      <c r="G580" s="890"/>
      <c r="H580" s="890"/>
      <c r="I580" s="890"/>
      <c r="J580" s="891"/>
      <c r="K580" s="174"/>
      <c r="L580" s="762"/>
      <c r="M580" s="174"/>
      <c r="N580" s="174"/>
      <c r="O580" s="174"/>
      <c r="P580" s="174"/>
      <c r="Q580" s="176" t="s">
        <v>10</v>
      </c>
      <c r="R580" s="263" t="s">
        <v>38</v>
      </c>
      <c r="S580" s="263" t="s">
        <v>38</v>
      </c>
      <c r="T580" s="263" t="e">
        <v>#DIV/0!</v>
      </c>
      <c r="U580" s="174"/>
      <c r="V580" s="174"/>
      <c r="W580" s="174"/>
      <c r="Y580" s="208"/>
      <c r="AO580" s="57"/>
      <c r="AP580" s="174"/>
      <c r="AQ580" s="174"/>
      <c r="AR580" s="923" t="s">
        <v>132</v>
      </c>
      <c r="AS580" s="924"/>
      <c r="AT580" s="177">
        <v>1</v>
      </c>
      <c r="AU580" s="174"/>
      <c r="AV580" s="287"/>
      <c r="AW580" s="177">
        <v>1</v>
      </c>
      <c r="AX580" s="174"/>
      <c r="AY580" s="174"/>
      <c r="AZ580" s="177">
        <v>1</v>
      </c>
      <c r="BA580" s="174"/>
      <c r="BB580" s="174"/>
      <c r="BC580" s="177">
        <v>1</v>
      </c>
      <c r="BD580" s="174"/>
      <c r="BE580" s="174"/>
      <c r="BF580" s="177">
        <v>1</v>
      </c>
      <c r="BG580" s="174"/>
      <c r="BH580" s="174"/>
      <c r="BI580" s="177">
        <v>1</v>
      </c>
      <c r="BJ580" s="174"/>
      <c r="BK580" s="176"/>
      <c r="BL580" s="177">
        <v>1</v>
      </c>
      <c r="BM580" s="174"/>
      <c r="BN580" s="174"/>
      <c r="BO580" s="177">
        <v>1</v>
      </c>
      <c r="BP580" s="174"/>
      <c r="BQ580" s="174"/>
      <c r="BR580" s="177">
        <v>1</v>
      </c>
      <c r="BS580" s="174"/>
      <c r="BT580" s="174"/>
      <c r="BU580" s="177">
        <v>1</v>
      </c>
      <c r="BV580" s="174"/>
      <c r="BW580" s="174"/>
      <c r="BX580" s="57"/>
    </row>
    <row r="581" spans="1:76" s="2" customFormat="1" ht="14">
      <c r="A581" s="182" t="str">
        <f ca="1">HYPERLINK("#"&amp;"'"&amp;A$1&amp;"'!a1","Back to top")</f>
        <v>Back to top</v>
      </c>
      <c r="B581" s="304"/>
      <c r="C581" s="179"/>
      <c r="D581" s="956"/>
      <c r="E581" s="890"/>
      <c r="F581" s="890"/>
      <c r="G581" s="890"/>
      <c r="H581" s="890"/>
      <c r="I581" s="890"/>
      <c r="J581" s="891"/>
      <c r="K581" s="174"/>
      <c r="L581" s="762"/>
      <c r="M581" s="50"/>
      <c r="N581" s="50"/>
      <c r="O581" s="174"/>
      <c r="P581" s="174"/>
      <c r="Q581" s="176" t="s">
        <v>11</v>
      </c>
      <c r="R581" s="263">
        <v>23.445383817210647</v>
      </c>
      <c r="S581" s="263">
        <v>10.714439903078288</v>
      </c>
      <c r="T581" s="263" t="e">
        <v>#DIV/0!</v>
      </c>
      <c r="U581" s="174"/>
      <c r="V581" s="174"/>
      <c r="W581" s="174"/>
      <c r="Y581" s="208"/>
      <c r="AO581" s="57"/>
      <c r="AP581" s="174"/>
      <c r="AQ581" s="174"/>
      <c r="AR581" s="923"/>
      <c r="AS581" s="924"/>
      <c r="AT581" s="177">
        <v>1</v>
      </c>
      <c r="AU581" s="174"/>
      <c r="AV581" s="287"/>
      <c r="AW581" s="177">
        <v>1</v>
      </c>
      <c r="AX581" s="174"/>
      <c r="AY581" s="174"/>
      <c r="AZ581" s="177">
        <v>1</v>
      </c>
      <c r="BA581" s="174"/>
      <c r="BB581" s="174"/>
      <c r="BC581" s="177">
        <v>1</v>
      </c>
      <c r="BD581" s="174"/>
      <c r="BE581" s="174"/>
      <c r="BF581" s="177">
        <v>1</v>
      </c>
      <c r="BG581" s="174"/>
      <c r="BH581" s="174"/>
      <c r="BI581" s="177">
        <v>1</v>
      </c>
      <c r="BJ581" s="174"/>
      <c r="BK581" s="176"/>
      <c r="BL581" s="177">
        <v>1</v>
      </c>
      <c r="BM581" s="174"/>
      <c r="BN581" s="174"/>
      <c r="BO581" s="177">
        <v>1</v>
      </c>
      <c r="BP581" s="174"/>
      <c r="BQ581" s="174"/>
      <c r="BR581" s="177">
        <v>1</v>
      </c>
      <c r="BS581" s="174"/>
      <c r="BT581" s="174"/>
      <c r="BU581" s="177">
        <v>1</v>
      </c>
      <c r="BV581" s="174"/>
      <c r="BW581" s="174"/>
      <c r="BX581" s="57"/>
    </row>
    <row r="582" spans="1:76" s="2" customFormat="1" ht="14">
      <c r="A582" s="172"/>
      <c r="B582" s="303"/>
      <c r="C582" s="159"/>
      <c r="D582" s="956"/>
      <c r="E582" s="890"/>
      <c r="F582" s="890"/>
      <c r="G582" s="890"/>
      <c r="H582" s="890"/>
      <c r="I582" s="890"/>
      <c r="J582" s="891"/>
      <c r="K582" s="174"/>
      <c r="L582" s="762"/>
      <c r="M582" s="174"/>
      <c r="N582" s="174"/>
      <c r="O582" s="174"/>
      <c r="P582" s="174"/>
      <c r="Q582" s="183" t="s">
        <v>98</v>
      </c>
      <c r="R582" s="264">
        <v>22</v>
      </c>
      <c r="S582" s="264">
        <v>21</v>
      </c>
      <c r="T582" s="265"/>
      <c r="U582" s="184" t="s">
        <v>55</v>
      </c>
      <c r="V582" s="174"/>
      <c r="W582" s="174"/>
      <c r="Y582" s="99"/>
      <c r="AO582" s="57"/>
      <c r="AP582" s="174"/>
      <c r="AQ582" s="174"/>
      <c r="AR582" s="174"/>
      <c r="AS582" s="176" t="s">
        <v>10</v>
      </c>
      <c r="AT582" s="180" t="str">
        <f>IF((0.67*AT583)&gt;AT577,"no","yes")</f>
        <v>yes</v>
      </c>
      <c r="AU582" s="180" t="e">
        <f>IF((0.67*AU583)&gt;AU577,"no","yes")</f>
        <v>#DIV/0!</v>
      </c>
      <c r="AV582" s="176"/>
      <c r="AW582" s="180" t="e">
        <f>IF((0.67*AW583)&gt;AW577,"no","yes")</f>
        <v>#DIV/0!</v>
      </c>
      <c r="AX582" s="180" t="e">
        <f>IF((0.67*AX583)&gt;AX577,"no","yes")</f>
        <v>#DIV/0!</v>
      </c>
      <c r="AY582" s="174"/>
      <c r="AZ582" s="180" t="e">
        <f>IF((0.67*AZ583)&gt;AZ577,"no","yes")</f>
        <v>#DIV/0!</v>
      </c>
      <c r="BA582" s="180" t="e">
        <f>IF((0.67*BA583)&gt;BA577,"no","yes")</f>
        <v>#DIV/0!</v>
      </c>
      <c r="BB582" s="174"/>
      <c r="BC582" s="180" t="e">
        <f>IF((0.67*BC583)&gt;BC577,"no","yes")</f>
        <v>#DIV/0!</v>
      </c>
      <c r="BD582" s="180" t="e">
        <f>IF((0.67*BD583)&gt;BD577,"no","yes")</f>
        <v>#DIV/0!</v>
      </c>
      <c r="BE582" s="174"/>
      <c r="BF582" s="180" t="e">
        <f>IF((0.67*BF583)&gt;BF577,"no","yes")</f>
        <v>#DIV/0!</v>
      </c>
      <c r="BG582" s="180" t="e">
        <f>IF((0.67*BG583)&gt;BG577,"no","yes")</f>
        <v>#DIV/0!</v>
      </c>
      <c r="BH582" s="174"/>
      <c r="BI582" s="180" t="e">
        <f>IF((0.67*BI583)&gt;BI577,"no","yes")</f>
        <v>#DIV/0!</v>
      </c>
      <c r="BJ582" s="180" t="e">
        <f>IF((0.67*BJ583)&gt;BJ577,"no","yes")</f>
        <v>#DIV/0!</v>
      </c>
      <c r="BK582" s="183"/>
      <c r="BL582" s="180" t="str">
        <f>IF((0.67*BL583)&gt;BL577,"no","yes")</f>
        <v>yes</v>
      </c>
      <c r="BM582" s="180" t="e">
        <f>IF((0.67*BM583)&gt;BM577,"no","yes")</f>
        <v>#DIV/0!</v>
      </c>
      <c r="BN582" s="174"/>
      <c r="BO582" s="180" t="str">
        <f>IF((0.67*BO583)&gt;BO577,"no","yes")</f>
        <v>yes</v>
      </c>
      <c r="BP582" s="180" t="e">
        <f>IF((0.67*BP583)&gt;BP577,"no","yes")</f>
        <v>#DIV/0!</v>
      </c>
      <c r="BQ582" s="174"/>
      <c r="BR582" s="180" t="str">
        <f>IF((0.67*BR583)&gt;BR577,"no","yes")</f>
        <v>yes</v>
      </c>
      <c r="BS582" s="180" t="e">
        <f>IF((0.67*BS583)&gt;BS577,"no","yes")</f>
        <v>#DIV/0!</v>
      </c>
      <c r="BT582" s="174"/>
      <c r="BU582" s="180" t="str">
        <f>IF((0.67*BU583)&gt;BU577,"no","yes")</f>
        <v>yes</v>
      </c>
      <c r="BV582" s="180" t="e">
        <f>IF((0.67*BV583)&gt;BV577,"no","yes")</f>
        <v>#DIV/0!</v>
      </c>
      <c r="BW582" s="174"/>
      <c r="BX582" s="57"/>
    </row>
    <row r="583" spans="1:76" s="2" customFormat="1" ht="14">
      <c r="B583" s="5"/>
      <c r="C583" s="172"/>
      <c r="D583" s="956"/>
      <c r="E583" s="890"/>
      <c r="F583" s="890"/>
      <c r="G583" s="890"/>
      <c r="H583" s="890"/>
      <c r="I583" s="890"/>
      <c r="J583" s="891"/>
      <c r="K583" s="174"/>
      <c r="L583" s="762"/>
      <c r="M583" s="174"/>
      <c r="N583" s="174"/>
      <c r="O583" s="174"/>
      <c r="P583" s="174"/>
      <c r="Q583" s="174"/>
      <c r="R583" s="265"/>
      <c r="S583" s="267"/>
      <c r="T583" s="267"/>
      <c r="U583" s="185"/>
      <c r="V583" s="186"/>
      <c r="W583" s="187"/>
      <c r="Y583" s="99"/>
      <c r="AO583" s="57"/>
      <c r="AP583" s="174"/>
      <c r="AQ583" s="174"/>
      <c r="AR583" s="174"/>
      <c r="AS583" s="176" t="s">
        <v>11</v>
      </c>
      <c r="AT583" s="180">
        <f>_xlfn.STDEV.P(AT540:AT576)</f>
        <v>0</v>
      </c>
      <c r="AU583" s="180">
        <f>_xlfn.STDEV.P(AU540:AU576)</f>
        <v>0</v>
      </c>
      <c r="AV583" s="176"/>
      <c r="AW583" s="180" t="e">
        <f>_xlfn.STDEV.P(AW540:AW576)</f>
        <v>#DIV/0!</v>
      </c>
      <c r="AX583" s="180" t="e">
        <f>_xlfn.STDEV.P(AX540:AX576)</f>
        <v>#DIV/0!</v>
      </c>
      <c r="AY583" s="174"/>
      <c r="AZ583" s="180" t="e">
        <f>_xlfn.STDEV.P(AZ540:AZ576)</f>
        <v>#DIV/0!</v>
      </c>
      <c r="BA583" s="180" t="e">
        <f>_xlfn.STDEV.P(BA540:BA576)</f>
        <v>#DIV/0!</v>
      </c>
      <c r="BB583" s="174"/>
      <c r="BC583" s="180" t="e">
        <f>_xlfn.STDEV.P(BC540:BC576)</f>
        <v>#DIV/0!</v>
      </c>
      <c r="BD583" s="180" t="e">
        <f>_xlfn.STDEV.P(BD540:BD576)</f>
        <v>#DIV/0!</v>
      </c>
      <c r="BE583" s="174"/>
      <c r="BF583" s="180" t="e">
        <f>_xlfn.STDEV.P(BF540:BF576)</f>
        <v>#DIV/0!</v>
      </c>
      <c r="BG583" s="180" t="e">
        <f>_xlfn.STDEV.P(BG540:BG576)</f>
        <v>#DIV/0!</v>
      </c>
      <c r="BH583" s="174"/>
      <c r="BI583" s="180" t="e">
        <f>_xlfn.STDEV.P(BI540:BI576)</f>
        <v>#DIV/0!</v>
      </c>
      <c r="BJ583" s="180" t="e">
        <f>_xlfn.STDEV.P(BJ540:BJ576)</f>
        <v>#DIV/0!</v>
      </c>
      <c r="BK583" s="174"/>
      <c r="BL583" s="180">
        <f>_xlfn.STDEV.P(BL540:BL576)</f>
        <v>0</v>
      </c>
      <c r="BM583" s="180">
        <f>_xlfn.STDEV.P(BM540:BM576)</f>
        <v>0</v>
      </c>
      <c r="BN583" s="174"/>
      <c r="BO583" s="180">
        <f>_xlfn.STDEV.P(BO540:BO576)</f>
        <v>0</v>
      </c>
      <c r="BP583" s="180">
        <f>_xlfn.STDEV.P(BP540:BP576)</f>
        <v>0</v>
      </c>
      <c r="BQ583" s="174"/>
      <c r="BR583" s="180">
        <f>_xlfn.STDEV.P(BR540:BR576)</f>
        <v>0</v>
      </c>
      <c r="BS583" s="180">
        <f>_xlfn.STDEV.P(BS540:BS576)</f>
        <v>0</v>
      </c>
      <c r="BT583" s="174"/>
      <c r="BU583" s="180">
        <f>_xlfn.STDEV.P(BU540:BU576)</f>
        <v>0</v>
      </c>
      <c r="BV583" s="180">
        <f>_xlfn.STDEV.P(BV540:BV576)</f>
        <v>0</v>
      </c>
      <c r="BX583" s="57"/>
    </row>
    <row r="584" spans="1:76" s="2" customFormat="1" ht="14">
      <c r="B584" s="5"/>
      <c r="C584" s="174"/>
      <c r="D584" s="957"/>
      <c r="E584" s="958"/>
      <c r="F584" s="958"/>
      <c r="G584" s="958"/>
      <c r="H584" s="958"/>
      <c r="I584" s="958"/>
      <c r="J584" s="959"/>
      <c r="L584" s="349"/>
      <c r="R584" s="188" t="s">
        <v>137</v>
      </c>
      <c r="S584" s="83"/>
      <c r="T584" s="174"/>
      <c r="U584" s="189"/>
      <c r="V584" s="190"/>
      <c r="W584" s="191"/>
      <c r="Y584" s="99"/>
      <c r="AO584" s="57"/>
      <c r="AP584" s="174"/>
      <c r="AQ584" s="174"/>
      <c r="AR584" s="174"/>
      <c r="AS584" s="183" t="s">
        <v>98</v>
      </c>
      <c r="AT584" s="361">
        <f>COUNTIF(AT540:AT576,"&gt;0")</f>
        <v>0</v>
      </c>
      <c r="AU584" s="361">
        <f>COUNTIF(AU540:AU576,"&gt;0")</f>
        <v>0</v>
      </c>
      <c r="AV584" s="183"/>
      <c r="AW584" s="361">
        <f>COUNTIF(AW540:AW576,"&gt;0")</f>
        <v>0</v>
      </c>
      <c r="AX584" s="361">
        <f>COUNTIF(AX540:AX576,"&gt;0")</f>
        <v>0</v>
      </c>
      <c r="AY584" s="174"/>
      <c r="AZ584" s="361">
        <f>COUNTIF(AZ540:AZ576,"&gt;0")</f>
        <v>0</v>
      </c>
      <c r="BA584" s="361">
        <f>COUNTIF(BA540:BA576,"&gt;0")</f>
        <v>0</v>
      </c>
      <c r="BB584" s="174"/>
      <c r="BC584" s="361">
        <f>COUNTIF(BC540:BC576,"&gt;0")</f>
        <v>0</v>
      </c>
      <c r="BD584" s="361">
        <f>COUNTIF(BD540:BD576,"&gt;0")</f>
        <v>0</v>
      </c>
      <c r="BE584" s="174"/>
      <c r="BF584" s="361">
        <f>COUNTIF(BF540:BF576,"&gt;0")</f>
        <v>0</v>
      </c>
      <c r="BG584" s="361">
        <f>COUNTIF(BG540:BG576,"&gt;0")</f>
        <v>0</v>
      </c>
      <c r="BH584" s="174"/>
      <c r="BI584" s="361">
        <f>COUNTIF(BI540:BI576,"&gt;0")</f>
        <v>0</v>
      </c>
      <c r="BJ584" s="361">
        <f>COUNTIF(BJ540:BJ576,"&gt;0")</f>
        <v>0</v>
      </c>
      <c r="BK584" s="174"/>
      <c r="BL584" s="361">
        <f>COUNTIF(BL540:BL576,"&gt;0")</f>
        <v>0</v>
      </c>
      <c r="BM584" s="361">
        <f>COUNTIF(BM540:BM576,"&gt;0")</f>
        <v>0</v>
      </c>
      <c r="BN584" s="174"/>
      <c r="BO584" s="361">
        <f>COUNTIF(BO540:BO576,"&gt;0")</f>
        <v>0</v>
      </c>
      <c r="BP584" s="361">
        <f>COUNTIF(BP540:BP576,"&gt;0")</f>
        <v>0</v>
      </c>
      <c r="BQ584" s="174"/>
      <c r="BR584" s="361">
        <f>COUNTIF(BR540:BR576,"&gt;0")</f>
        <v>0</v>
      </c>
      <c r="BS584" s="361">
        <f>COUNTIF(BS540:BS576,"&gt;0")</f>
        <v>0</v>
      </c>
      <c r="BT584" s="174"/>
      <c r="BU584" s="361">
        <f>COUNTIF(BU540:BU576,"&gt;0")</f>
        <v>0</v>
      </c>
      <c r="BV584" s="361">
        <f>COUNTIF(BV540:BV576,"&gt;0")</f>
        <v>0</v>
      </c>
      <c r="BX584" s="57"/>
    </row>
    <row r="585" spans="1:76" s="2" customFormat="1" ht="14">
      <c r="B585" s="5"/>
      <c r="C585" s="174"/>
      <c r="D585" s="203"/>
      <c r="E585" s="203"/>
      <c r="F585" s="203"/>
      <c r="G585" s="203"/>
      <c r="H585" s="203"/>
      <c r="I585" s="203"/>
      <c r="J585" s="203"/>
      <c r="L585" s="349"/>
      <c r="R585" s="192" t="s">
        <v>36</v>
      </c>
      <c r="S585" s="83"/>
      <c r="T585" s="174"/>
      <c r="U585" s="189"/>
      <c r="V585" s="190"/>
      <c r="W585" s="191"/>
      <c r="Y585" s="99"/>
      <c r="AO585" s="57"/>
      <c r="AS585" s="209"/>
      <c r="AT585" s="209"/>
      <c r="AU585" s="209"/>
      <c r="AV585" s="209"/>
      <c r="BX585" s="57"/>
    </row>
    <row r="586" spans="1:76" s="2" customFormat="1" ht="14">
      <c r="B586" s="5"/>
      <c r="C586" s="174"/>
      <c r="D586" s="203"/>
      <c r="E586" s="203"/>
      <c r="F586" s="203"/>
      <c r="G586" s="203"/>
      <c r="H586" s="203"/>
      <c r="I586" s="203"/>
      <c r="J586" s="203"/>
      <c r="L586" s="349"/>
      <c r="S586" s="83"/>
      <c r="T586" s="174"/>
      <c r="U586" s="193"/>
      <c r="V586" s="194"/>
      <c r="W586" s="195"/>
      <c r="Y586" s="99"/>
      <c r="AO586" s="57"/>
      <c r="AS586" s="209"/>
      <c r="AT586" s="209"/>
      <c r="AU586" s="209"/>
      <c r="AV586" s="209"/>
      <c r="BX586" s="57"/>
    </row>
    <row r="587" spans="1:76">
      <c r="B587" s="16"/>
      <c r="T587" s="174"/>
      <c r="U587" s="174"/>
      <c r="V587" s="174"/>
      <c r="W587" s="174"/>
      <c r="Y587" s="99"/>
    </row>
    <row r="588" spans="1:76" s="2" customFormat="1" ht="14">
      <c r="B588" s="5"/>
      <c r="L588" s="349"/>
      <c r="S588" s="83"/>
      <c r="T588" s="83"/>
      <c r="Y588" s="99"/>
      <c r="AO588" s="57"/>
      <c r="AP588" s="209"/>
      <c r="AQ588" s="209"/>
      <c r="AR588" s="209"/>
      <c r="AS588" s="209"/>
      <c r="AT588" s="209"/>
      <c r="AU588" s="209"/>
      <c r="AV588" s="209"/>
      <c r="AW588" s="209"/>
      <c r="AX588" s="209"/>
      <c r="AY588" s="209"/>
      <c r="AZ588" s="209"/>
      <c r="BA588" s="209"/>
      <c r="BB588" s="209"/>
      <c r="BC588" s="209"/>
      <c r="BD588" s="209"/>
      <c r="BE588" s="209"/>
      <c r="BF588" s="209"/>
      <c r="BG588" s="209"/>
      <c r="BH588" s="209"/>
      <c r="BI588" s="209"/>
      <c r="BJ588" s="209"/>
      <c r="BK588" s="209"/>
      <c r="BL588" s="209"/>
      <c r="BM588" s="209"/>
      <c r="BN588" s="209"/>
      <c r="BO588" s="209"/>
      <c r="BP588" s="209"/>
      <c r="BQ588" s="209"/>
      <c r="BR588" s="209"/>
      <c r="BS588" s="209"/>
      <c r="BT588" s="209"/>
      <c r="BU588" s="209"/>
      <c r="BV588" s="209"/>
      <c r="BW588" s="209"/>
      <c r="BX588" s="57"/>
    </row>
    <row r="589" spans="1:76" s="2" customFormat="1" ht="14">
      <c r="B589" s="5"/>
      <c r="L589" s="349"/>
      <c r="S589" s="83"/>
      <c r="T589" s="83"/>
      <c r="Y589" s="99"/>
      <c r="AO589" s="57"/>
      <c r="AP589" s="209"/>
      <c r="AQ589" s="209"/>
      <c r="AR589" s="209"/>
      <c r="AS589" s="209"/>
      <c r="AT589" s="209"/>
      <c r="AU589" s="209"/>
      <c r="AV589" s="209"/>
      <c r="AW589" s="209"/>
      <c r="AX589" s="209"/>
      <c r="AY589" s="209"/>
      <c r="AZ589" s="209"/>
      <c r="BA589" s="209"/>
      <c r="BB589" s="209"/>
      <c r="BC589" s="209"/>
      <c r="BD589" s="209"/>
      <c r="BE589" s="209"/>
      <c r="BF589" s="209"/>
      <c r="BG589" s="209"/>
      <c r="BH589" s="209"/>
      <c r="BI589" s="209"/>
      <c r="BJ589" s="209"/>
      <c r="BK589" s="209"/>
      <c r="BL589" s="209"/>
      <c r="BM589" s="209"/>
      <c r="BN589" s="209"/>
      <c r="BO589" s="209"/>
      <c r="BP589" s="209"/>
      <c r="BQ589" s="209"/>
      <c r="BR589" s="209"/>
      <c r="BS589" s="209"/>
      <c r="BT589" s="209"/>
      <c r="BU589" s="209"/>
      <c r="BV589" s="209"/>
      <c r="BW589" s="209"/>
      <c r="BX589" s="57"/>
    </row>
    <row r="590" spans="1:76" s="2" customFormat="1" ht="18">
      <c r="B590" s="5"/>
      <c r="L590" s="349"/>
      <c r="R590" s="83"/>
      <c r="S590" s="83"/>
      <c r="T590" s="83"/>
      <c r="U590" s="83"/>
      <c r="Y590" s="99"/>
      <c r="AO590" s="142"/>
      <c r="AP590" s="218"/>
      <c r="AQ590" s="218"/>
      <c r="AR590" s="216"/>
      <c r="AS590" s="216"/>
      <c r="AT590" s="216"/>
      <c r="AU590" s="216"/>
      <c r="AV590" s="216"/>
      <c r="AW590" s="216"/>
      <c r="AX590" s="216"/>
      <c r="AY590" s="216"/>
      <c r="AZ590" s="216"/>
      <c r="BA590" s="216"/>
      <c r="BB590" s="216"/>
      <c r="BC590" s="216"/>
      <c r="BD590" s="216"/>
      <c r="BE590" s="216"/>
      <c r="BF590" s="216"/>
      <c r="BG590" s="216"/>
      <c r="BH590" s="216"/>
      <c r="BI590" s="216"/>
      <c r="BJ590" s="216"/>
      <c r="BK590" s="216"/>
      <c r="BL590" s="216"/>
      <c r="BM590" s="216"/>
      <c r="BN590" s="216"/>
      <c r="BO590" s="216"/>
      <c r="BP590" s="216"/>
      <c r="BQ590" s="216"/>
      <c r="BR590" s="216"/>
      <c r="BS590" s="216"/>
      <c r="BT590" s="216"/>
      <c r="BU590" s="216"/>
      <c r="BV590" s="216"/>
      <c r="BW590" s="216"/>
      <c r="BX590" s="142"/>
    </row>
    <row r="591" spans="1:76" s="220" customFormat="1" ht="28">
      <c r="A591" s="219" t="s">
        <v>61</v>
      </c>
      <c r="B591" s="307"/>
      <c r="L591" s="775"/>
      <c r="S591" s="221"/>
      <c r="T591" s="221"/>
      <c r="AP591" s="221"/>
      <c r="AQ591" s="221"/>
      <c r="AR591" s="221"/>
      <c r="AS591" s="221"/>
      <c r="AT591" s="221"/>
      <c r="AU591" s="221"/>
      <c r="AV591" s="221"/>
      <c r="AW591" s="221"/>
      <c r="AX591" s="221"/>
      <c r="AY591" s="221"/>
      <c r="AZ591" s="221"/>
      <c r="BA591" s="221"/>
      <c r="BB591" s="221"/>
      <c r="BC591" s="221"/>
      <c r="BD591" s="221"/>
      <c r="BE591" s="221"/>
      <c r="BF591" s="221"/>
      <c r="BG591" s="221"/>
      <c r="BH591" s="221"/>
      <c r="BI591" s="221"/>
      <c r="BJ591" s="221"/>
      <c r="BK591" s="221"/>
      <c r="BL591" s="221"/>
      <c r="BM591" s="221"/>
      <c r="BN591" s="221"/>
      <c r="BO591" s="221"/>
      <c r="BP591" s="221"/>
      <c r="BQ591" s="221"/>
      <c r="BR591" s="221"/>
      <c r="BS591" s="221"/>
      <c r="BT591" s="221"/>
      <c r="BU591" s="221"/>
      <c r="BV591" s="221"/>
      <c r="BW591" s="221"/>
    </row>
    <row r="592" spans="1:76" s="2" customFormat="1" ht="14">
      <c r="B592" s="5"/>
      <c r="L592" s="349"/>
      <c r="R592" s="83"/>
      <c r="S592" s="83"/>
      <c r="T592" s="83"/>
      <c r="U592" s="83"/>
      <c r="Y592" s="99"/>
      <c r="AO592" s="57"/>
      <c r="AP592" s="209"/>
      <c r="AQ592" s="209"/>
      <c r="AR592" s="209"/>
      <c r="AS592" s="61"/>
      <c r="AT592" s="61"/>
      <c r="AU592" s="61"/>
      <c r="AV592" s="61"/>
      <c r="AW592" s="85"/>
      <c r="AX592" s="85"/>
      <c r="AY592" s="85"/>
      <c r="AZ592" s="61"/>
      <c r="BA592" s="61"/>
      <c r="BB592" s="85"/>
      <c r="BC592" s="85"/>
      <c r="BD592" s="85"/>
      <c r="BE592" s="61"/>
      <c r="BF592" s="61"/>
      <c r="BG592" s="85"/>
      <c r="BH592" s="85"/>
      <c r="BI592" s="85"/>
      <c r="BJ592" s="61"/>
      <c r="BK592" s="61"/>
      <c r="BL592" s="85"/>
      <c r="BM592" s="85"/>
      <c r="BN592" s="85"/>
      <c r="BO592" s="61"/>
      <c r="BP592" s="61"/>
      <c r="BQ592" s="85"/>
      <c r="BR592" s="85"/>
      <c r="BS592" s="85"/>
      <c r="BT592" s="61"/>
      <c r="BU592" s="61"/>
      <c r="BV592" s="85"/>
      <c r="BW592" s="61"/>
      <c r="BX592" s="57"/>
    </row>
    <row r="593" spans="1:76" s="2" customFormat="1" ht="14">
      <c r="B593" s="5"/>
      <c r="L593" s="349"/>
      <c r="R593" s="83"/>
      <c r="S593" s="83"/>
      <c r="T593" s="83"/>
      <c r="U593" s="83"/>
      <c r="Y593" s="99"/>
      <c r="AO593" s="57"/>
      <c r="AP593" s="209"/>
      <c r="AQ593" s="209"/>
      <c r="AR593" s="209"/>
      <c r="AS593" s="61"/>
      <c r="AT593" s="61"/>
      <c r="AU593" s="61"/>
      <c r="AV593" s="61"/>
      <c r="AW593" s="85"/>
      <c r="AX593" s="85"/>
      <c r="AY593" s="85"/>
      <c r="AZ593" s="61"/>
      <c r="BA593" s="61"/>
      <c r="BB593" s="85"/>
      <c r="BC593" s="85"/>
      <c r="BD593" s="85"/>
      <c r="BE593" s="61"/>
      <c r="BF593" s="61"/>
      <c r="BG593" s="85"/>
      <c r="BH593" s="85"/>
      <c r="BI593" s="85"/>
      <c r="BJ593" s="61"/>
      <c r="BK593" s="61"/>
      <c r="BL593" s="85"/>
      <c r="BM593" s="85"/>
      <c r="BN593" s="85"/>
      <c r="BO593" s="61"/>
      <c r="BP593" s="61"/>
      <c r="BQ593" s="85"/>
      <c r="BR593" s="85"/>
      <c r="BS593" s="85"/>
      <c r="BT593" s="61"/>
      <c r="BU593" s="61"/>
      <c r="BV593" s="85"/>
      <c r="BW593" s="61"/>
      <c r="BX593" s="57"/>
    </row>
    <row r="594" spans="1:76" s="22" customFormat="1" ht="18">
      <c r="A594" s="138">
        <f>A537+1</f>
        <v>12</v>
      </c>
      <c r="B594" s="298"/>
      <c r="C594" s="139" t="s">
        <v>347</v>
      </c>
      <c r="D594" s="196"/>
      <c r="E594" s="196"/>
      <c r="F594" s="196"/>
      <c r="G594" s="196"/>
      <c r="J594" s="196"/>
      <c r="K594" s="196"/>
      <c r="L594" s="761"/>
      <c r="M594" s="140"/>
      <c r="N594" s="140"/>
      <c r="R594" s="839" t="s">
        <v>154</v>
      </c>
      <c r="S594" s="839"/>
      <c r="T594" s="839"/>
      <c r="U594" s="839"/>
      <c r="Y594" s="198"/>
      <c r="AP594" s="125">
        <f>A594</f>
        <v>12</v>
      </c>
      <c r="AQ594" s="125" t="str">
        <f>C594</f>
        <v>Electricity Consumed per Functional Unit - CONVENTIONAL</v>
      </c>
      <c r="AS594" s="198"/>
      <c r="AT594" s="198"/>
      <c r="AU594" s="198"/>
      <c r="AV594" s="198"/>
    </row>
    <row r="595" spans="1:76" s="2" customFormat="1" ht="14">
      <c r="A595" s="199"/>
      <c r="B595" s="299"/>
      <c r="C595" s="199"/>
      <c r="D595" s="130"/>
      <c r="E595" s="130"/>
      <c r="F595" s="130"/>
      <c r="G595" s="130"/>
      <c r="J595" s="130"/>
      <c r="K595" s="130"/>
      <c r="L595" s="762"/>
      <c r="M595" s="174"/>
      <c r="N595" s="174"/>
      <c r="S595" s="83"/>
      <c r="T595" s="83"/>
      <c r="Y595" s="99"/>
      <c r="AO595" s="57"/>
      <c r="AP595" s="39"/>
      <c r="AQ595" s="39"/>
      <c r="AR595" s="39"/>
      <c r="AS595" s="39"/>
      <c r="AT595" s="158" t="s">
        <v>230</v>
      </c>
      <c r="AU595" s="158"/>
      <c r="AV595" s="39"/>
      <c r="AW595" s="158" t="s">
        <v>1</v>
      </c>
      <c r="AX595" s="158"/>
      <c r="AY595" s="39"/>
      <c r="AZ595" s="158" t="s">
        <v>2</v>
      </c>
      <c r="BA595" s="158"/>
      <c r="BB595" s="39"/>
      <c r="BC595" s="158" t="s">
        <v>283</v>
      </c>
      <c r="BD595" s="158"/>
      <c r="BE595" s="39"/>
      <c r="BF595" s="158" t="s">
        <v>284</v>
      </c>
      <c r="BG595" s="158"/>
      <c r="BH595" s="39"/>
      <c r="BI595" s="158" t="s">
        <v>3</v>
      </c>
      <c r="BJ595" s="158"/>
      <c r="BK595" s="39"/>
      <c r="BL595" s="158" t="s">
        <v>4</v>
      </c>
      <c r="BM595" s="158"/>
      <c r="BN595" s="39"/>
      <c r="BO595" s="158" t="s">
        <v>5</v>
      </c>
      <c r="BP595" s="158"/>
      <c r="BQ595" s="39"/>
      <c r="BR595" s="158" t="s">
        <v>6</v>
      </c>
      <c r="BS595" s="158"/>
      <c r="BT595" s="39"/>
      <c r="BU595" s="158" t="s">
        <v>34</v>
      </c>
      <c r="BV595" s="158"/>
      <c r="BW595" s="39"/>
      <c r="BX595" s="57"/>
    </row>
    <row r="596" spans="1:76" s="2" customFormat="1" ht="31" thickBot="1">
      <c r="A596" s="173" t="s">
        <v>39</v>
      </c>
      <c r="B596" s="300" t="s">
        <v>9</v>
      </c>
      <c r="C596" s="145" t="s">
        <v>139</v>
      </c>
      <c r="D596" s="146" t="s">
        <v>40</v>
      </c>
      <c r="E596" s="146" t="s">
        <v>234</v>
      </c>
      <c r="F596" s="147" t="s">
        <v>113</v>
      </c>
      <c r="G596" s="211" t="s">
        <v>424</v>
      </c>
      <c r="H596" s="4" t="s">
        <v>59</v>
      </c>
      <c r="I596" s="695" t="s">
        <v>425</v>
      </c>
      <c r="J596" s="148" t="s">
        <v>133</v>
      </c>
      <c r="K596" s="149" t="s">
        <v>140</v>
      </c>
      <c r="L596" s="776" t="s">
        <v>100</v>
      </c>
      <c r="M596" s="658" t="s">
        <v>141</v>
      </c>
      <c r="N596" s="152" t="s">
        <v>135</v>
      </c>
      <c r="O596" s="151" t="s">
        <v>57</v>
      </c>
      <c r="P596" s="153"/>
      <c r="Q596" s="363" t="s">
        <v>272</v>
      </c>
      <c r="R596" s="364" t="s">
        <v>56</v>
      </c>
      <c r="S596" s="258" t="s">
        <v>41</v>
      </c>
      <c r="T596" s="364" t="s">
        <v>136</v>
      </c>
      <c r="U596" s="156" t="s">
        <v>42</v>
      </c>
      <c r="V596" s="153"/>
      <c r="W596" s="153"/>
      <c r="Y596" s="99"/>
      <c r="AO596" s="57"/>
      <c r="AP596" s="153"/>
      <c r="AQ596" s="153"/>
      <c r="AR596" s="156" t="s">
        <v>131</v>
      </c>
      <c r="AS596" s="153"/>
      <c r="AT596" s="154" t="s">
        <v>56</v>
      </c>
      <c r="AU596" s="155" t="s">
        <v>41</v>
      </c>
      <c r="AV596" s="153"/>
      <c r="AW596" s="154" t="s">
        <v>56</v>
      </c>
      <c r="AX596" s="155" t="s">
        <v>41</v>
      </c>
      <c r="AY596" s="153"/>
      <c r="AZ596" s="154" t="s">
        <v>56</v>
      </c>
      <c r="BA596" s="155" t="s">
        <v>41</v>
      </c>
      <c r="BB596" s="153"/>
      <c r="BC596" s="154" t="s">
        <v>56</v>
      </c>
      <c r="BD596" s="155" t="s">
        <v>41</v>
      </c>
      <c r="BE596" s="153"/>
      <c r="BF596" s="154" t="s">
        <v>56</v>
      </c>
      <c r="BG596" s="155" t="s">
        <v>41</v>
      </c>
      <c r="BH596" s="153"/>
      <c r="BI596" s="154" t="s">
        <v>56</v>
      </c>
      <c r="BJ596" s="155" t="s">
        <v>41</v>
      </c>
      <c r="BK596" s="153"/>
      <c r="BL596" s="154" t="s">
        <v>56</v>
      </c>
      <c r="BM596" s="155" t="s">
        <v>41</v>
      </c>
      <c r="BN596" s="153"/>
      <c r="BO596" s="154" t="s">
        <v>56</v>
      </c>
      <c r="BP596" s="155" t="s">
        <v>41</v>
      </c>
      <c r="BQ596" s="153"/>
      <c r="BR596" s="154" t="s">
        <v>56</v>
      </c>
      <c r="BS596" s="155" t="s">
        <v>41</v>
      </c>
      <c r="BT596" s="153"/>
      <c r="BU596" s="154" t="s">
        <v>56</v>
      </c>
      <c r="BV596" s="155" t="s">
        <v>41</v>
      </c>
      <c r="BW596" s="153"/>
      <c r="BX596" s="57"/>
    </row>
    <row r="597" spans="1:76" s="2" customFormat="1" ht="14">
      <c r="A597" s="159">
        <v>1</v>
      </c>
      <c r="B597" s="301" t="str">
        <f t="shared" ref="B597:B616" si="361">CONCATENATE(E597,": ",C597)</f>
        <v xml:space="preserve">: </v>
      </c>
      <c r="C597" s="160"/>
      <c r="D597" s="160"/>
      <c r="E597" s="160"/>
      <c r="F597" s="160"/>
      <c r="G597" s="161"/>
      <c r="H597" s="162"/>
      <c r="I597" s="163"/>
      <c r="J597" s="163"/>
      <c r="K597" s="164"/>
      <c r="L597" s="771"/>
      <c r="M597" s="662" t="s">
        <v>308</v>
      </c>
      <c r="N597" s="664"/>
      <c r="O597" s="665"/>
      <c r="P597" s="165"/>
      <c r="Q597" s="365"/>
      <c r="R597" s="259" t="str">
        <f>IF(Q597="Y","",IF(AND(L597="",J597=""),"",IF(L597="",J597,L597)))</f>
        <v/>
      </c>
      <c r="S597" s="260" t="str">
        <f>IF(R597="","",IF(R625="Y",T597,IF(R597&gt;=R617-$AA$36*R621,IF(R597&lt;=R617+$AA$36*R621,R597,""),"")))</f>
        <v/>
      </c>
      <c r="T597" s="259" t="str">
        <f>IF(Q597="Y","",IF(AND(L597="",J597=""),"",IF(L597="",J597*N597,L597*N597)))</f>
        <v/>
      </c>
      <c r="U597" s="166" t="str">
        <f t="shared" ref="U597:U616" si="362">IF(AND(M597="",K597=""),"",IF(M597="",K597,M597))</f>
        <v>TWh/kW</v>
      </c>
      <c r="V597" s="39"/>
      <c r="W597" s="39"/>
      <c r="Y597" s="99"/>
      <c r="AO597" s="57"/>
      <c r="AP597" s="39"/>
      <c r="AQ597" s="39"/>
      <c r="AR597" s="359" t="str">
        <f>$U597</f>
        <v>TWh/kW</v>
      </c>
      <c r="AS597" s="39"/>
      <c r="AT597" s="360" t="str">
        <f>IF($E597=$AT$48,R597,"")</f>
        <v/>
      </c>
      <c r="AU597" s="360" t="str">
        <f>IF($E597=$AT$48,S597,"")</f>
        <v/>
      </c>
      <c r="AV597" s="39"/>
      <c r="AW597" s="360" t="str">
        <f t="shared" ref="AW597:AW616" si="363">IF($E597=$AW$112,R597,"")</f>
        <v/>
      </c>
      <c r="AX597" s="360" t="str">
        <f t="shared" ref="AX597:AX616" si="364">IF($E597=$AW$112,S597,"")</f>
        <v/>
      </c>
      <c r="AY597" s="39"/>
      <c r="AZ597" s="360" t="str">
        <f t="shared" ref="AZ597:AZ616" si="365">IF($E597=$AZ$112,R597,"")</f>
        <v/>
      </c>
      <c r="BA597" s="360" t="str">
        <f t="shared" ref="BA597:BA616" si="366">IF($E597=$AZ$112,S597,"")</f>
        <v/>
      </c>
      <c r="BB597" s="39"/>
      <c r="BC597" s="360" t="str">
        <f t="shared" ref="BC597:BC616" si="367">IF($E597=$BC$112,R597,"")</f>
        <v/>
      </c>
      <c r="BD597" s="360" t="str">
        <f t="shared" ref="BD597:BD616" si="368">IF($E597=$BC$112,S597,"")</f>
        <v/>
      </c>
      <c r="BE597" s="39"/>
      <c r="BF597" s="360" t="str">
        <f t="shared" ref="BF597:BF616" si="369">IF($E597=$BF$112,R597,"")</f>
        <v/>
      </c>
      <c r="BG597" s="360" t="str">
        <f t="shared" ref="BG597:BG616" si="370">IF($E597=$BF$112,S597,"")</f>
        <v/>
      </c>
      <c r="BH597" s="39"/>
      <c r="BI597" s="360" t="str">
        <f t="shared" ref="BI597:BI616" si="371">IF($E597=$BI$112,R597,"")</f>
        <v/>
      </c>
      <c r="BJ597" s="360" t="str">
        <f t="shared" ref="BJ597:BJ616" si="372">IF($E597=$BI$112,S597,"")</f>
        <v/>
      </c>
      <c r="BK597" s="39"/>
      <c r="BL597" s="360" t="str">
        <f t="shared" ref="BL597:BL616" si="373">IF($E597=$BL$112,R597,"")</f>
        <v/>
      </c>
      <c r="BM597" s="360" t="str">
        <f t="shared" ref="BM597:BM616" si="374">IF($E597=$BL$112,S597,"")</f>
        <v/>
      </c>
      <c r="BN597" s="39"/>
      <c r="BO597" s="360" t="str">
        <f t="shared" ref="BO597:BO616" si="375">IF($E597=$BO$112,R597,"")</f>
        <v/>
      </c>
      <c r="BP597" s="360" t="str">
        <f t="shared" ref="BP597:BP616" si="376">IF($E597=$BO$112,S597,"")</f>
        <v/>
      </c>
      <c r="BQ597" s="39"/>
      <c r="BR597" s="360" t="str">
        <f t="shared" ref="BR597:BR616" si="377">IF($E597=$BR$112,R597,"")</f>
        <v/>
      </c>
      <c r="BS597" s="360" t="str">
        <f t="shared" ref="BS597:BS616" si="378">IF($E597=$BR$112,S597,"")</f>
        <v/>
      </c>
      <c r="BT597" s="39"/>
      <c r="BU597" s="360" t="str">
        <f t="shared" ref="BU597:BU616" si="379">IF($E597=$BU$112,R597,"")</f>
        <v/>
      </c>
      <c r="BV597" s="360" t="str">
        <f t="shared" ref="BV597:BV616" si="380">IF($E597=$BU$112,S597,"")</f>
        <v/>
      </c>
      <c r="BW597" s="39"/>
      <c r="BX597" s="57"/>
    </row>
    <row r="598" spans="1:76" s="2" customFormat="1" ht="14">
      <c r="A598" s="159">
        <v>2</v>
      </c>
      <c r="B598" s="301" t="str">
        <f t="shared" si="361"/>
        <v xml:space="preserve">: </v>
      </c>
      <c r="C598" s="160"/>
      <c r="D598" s="160"/>
      <c r="E598" s="160"/>
      <c r="F598" s="160"/>
      <c r="G598" s="161"/>
      <c r="H598" s="162"/>
      <c r="I598" s="163"/>
      <c r="J598" s="163"/>
      <c r="K598" s="163"/>
      <c r="L598" s="771"/>
      <c r="M598" s="662" t="s">
        <v>308</v>
      </c>
      <c r="N598" s="664"/>
      <c r="O598" s="665"/>
      <c r="P598" s="165"/>
      <c r="Q598" s="365"/>
      <c r="R598" s="259" t="str">
        <f t="shared" ref="R598:R616" si="381">IF(Q598="Y","",IF(AND(L598="",J598=""),"",IF(L598="",J598,L598)))</f>
        <v/>
      </c>
      <c r="S598" s="260" t="str">
        <f>IF(R598="","",IF(R625="Y",T598,IF(R598&gt;=R617-$AA$36*R621,IF(R598&lt;=R617+$AA$36*R621,R598,""),"")))</f>
        <v/>
      </c>
      <c r="T598" s="259" t="str">
        <f t="shared" ref="T598:T616" si="382">IF(Q598="Y","",IF(AND(L598="",J598=""),"",IF(L598="",J598*N598,L598*N598)))</f>
        <v/>
      </c>
      <c r="U598" s="166" t="str">
        <f t="shared" si="362"/>
        <v>TWh/kW</v>
      </c>
      <c r="V598" s="39"/>
      <c r="W598" s="39"/>
      <c r="Y598" s="99"/>
      <c r="AO598" s="57"/>
      <c r="AP598" s="39"/>
      <c r="AQ598" s="39"/>
      <c r="AR598" s="171"/>
      <c r="AS598" s="39"/>
      <c r="AT598" s="360" t="str">
        <f t="shared" ref="AT598:AT616" si="383">IF($E598=$AT$48,R598,"")</f>
        <v/>
      </c>
      <c r="AU598" s="360" t="str">
        <f t="shared" ref="AU598:AU616" si="384">IF($E598=$AT$48,S598,"")</f>
        <v/>
      </c>
      <c r="AV598" s="39"/>
      <c r="AW598" s="360" t="str">
        <f t="shared" si="363"/>
        <v/>
      </c>
      <c r="AX598" s="360" t="str">
        <f t="shared" si="364"/>
        <v/>
      </c>
      <c r="AY598" s="39"/>
      <c r="AZ598" s="360" t="str">
        <f t="shared" si="365"/>
        <v/>
      </c>
      <c r="BA598" s="360" t="str">
        <f t="shared" si="366"/>
        <v/>
      </c>
      <c r="BB598" s="39"/>
      <c r="BC598" s="360" t="str">
        <f t="shared" si="367"/>
        <v/>
      </c>
      <c r="BD598" s="360" t="str">
        <f t="shared" si="368"/>
        <v/>
      </c>
      <c r="BE598" s="39"/>
      <c r="BF598" s="360" t="str">
        <f t="shared" si="369"/>
        <v/>
      </c>
      <c r="BG598" s="360" t="str">
        <f t="shared" si="370"/>
        <v/>
      </c>
      <c r="BH598" s="39"/>
      <c r="BI598" s="360" t="str">
        <f t="shared" si="371"/>
        <v/>
      </c>
      <c r="BJ598" s="360" t="str">
        <f t="shared" si="372"/>
        <v/>
      </c>
      <c r="BK598" s="39"/>
      <c r="BL598" s="360" t="str">
        <f t="shared" si="373"/>
        <v/>
      </c>
      <c r="BM598" s="360" t="str">
        <f t="shared" si="374"/>
        <v/>
      </c>
      <c r="BN598" s="39"/>
      <c r="BO598" s="360" t="str">
        <f t="shared" si="375"/>
        <v/>
      </c>
      <c r="BP598" s="360" t="str">
        <f t="shared" si="376"/>
        <v/>
      </c>
      <c r="BQ598" s="39"/>
      <c r="BR598" s="360" t="str">
        <f t="shared" si="377"/>
        <v/>
      </c>
      <c r="BS598" s="360" t="str">
        <f t="shared" si="378"/>
        <v/>
      </c>
      <c r="BT598" s="39"/>
      <c r="BU598" s="360" t="str">
        <f t="shared" si="379"/>
        <v/>
      </c>
      <c r="BV598" s="360" t="str">
        <f t="shared" si="380"/>
        <v/>
      </c>
      <c r="BW598" s="39"/>
      <c r="BX598" s="57"/>
    </row>
    <row r="599" spans="1:76" s="2" customFormat="1" ht="14">
      <c r="A599" s="159">
        <v>3</v>
      </c>
      <c r="B599" s="301" t="str">
        <f>CONCATENATE(E599,": ",C599)</f>
        <v xml:space="preserve">: </v>
      </c>
      <c r="C599" s="168"/>
      <c r="D599" s="162"/>
      <c r="E599" s="162"/>
      <c r="F599" s="169"/>
      <c r="G599" s="161"/>
      <c r="H599" s="162"/>
      <c r="I599" s="163"/>
      <c r="J599" s="170"/>
      <c r="K599" s="170"/>
      <c r="L599" s="771"/>
      <c r="M599" s="662" t="s">
        <v>308</v>
      </c>
      <c r="N599" s="664"/>
      <c r="O599" s="665"/>
      <c r="P599" s="165"/>
      <c r="Q599" s="365"/>
      <c r="R599" s="259" t="str">
        <f t="shared" si="381"/>
        <v/>
      </c>
      <c r="S599" s="260" t="str">
        <f>IF(R599="","",IF(R625="Y",T599,IF(R599&gt;=R617-$AA$36*R621,IF(R599&lt;=R617+$AA$36*R621,R599,""),"")))</f>
        <v/>
      </c>
      <c r="T599" s="259" t="str">
        <f t="shared" si="382"/>
        <v/>
      </c>
      <c r="U599" s="166" t="str">
        <f t="shared" si="362"/>
        <v>TWh/kW</v>
      </c>
      <c r="V599" s="39"/>
      <c r="W599" s="39"/>
      <c r="Y599" s="99"/>
      <c r="AO599" s="57"/>
      <c r="AP599" s="39"/>
      <c r="AQ599" s="39"/>
      <c r="AR599" s="171"/>
      <c r="AS599" s="39"/>
      <c r="AT599" s="360" t="str">
        <f t="shared" si="383"/>
        <v/>
      </c>
      <c r="AU599" s="360" t="str">
        <f t="shared" si="384"/>
        <v/>
      </c>
      <c r="AV599" s="39"/>
      <c r="AW599" s="360" t="str">
        <f t="shared" si="363"/>
        <v/>
      </c>
      <c r="AX599" s="360" t="str">
        <f t="shared" si="364"/>
        <v/>
      </c>
      <c r="AY599" s="39"/>
      <c r="AZ599" s="360" t="str">
        <f t="shared" si="365"/>
        <v/>
      </c>
      <c r="BA599" s="360" t="str">
        <f t="shared" si="366"/>
        <v/>
      </c>
      <c r="BB599" s="39"/>
      <c r="BC599" s="360" t="str">
        <f t="shared" si="367"/>
        <v/>
      </c>
      <c r="BD599" s="360" t="str">
        <f t="shared" si="368"/>
        <v/>
      </c>
      <c r="BE599" s="39"/>
      <c r="BF599" s="360" t="str">
        <f t="shared" si="369"/>
        <v/>
      </c>
      <c r="BG599" s="360" t="str">
        <f t="shared" si="370"/>
        <v/>
      </c>
      <c r="BH599" s="39"/>
      <c r="BI599" s="360" t="str">
        <f t="shared" si="371"/>
        <v/>
      </c>
      <c r="BJ599" s="360" t="str">
        <f t="shared" si="372"/>
        <v/>
      </c>
      <c r="BK599" s="39"/>
      <c r="BL599" s="360" t="str">
        <f t="shared" si="373"/>
        <v/>
      </c>
      <c r="BM599" s="360" t="str">
        <f t="shared" si="374"/>
        <v/>
      </c>
      <c r="BN599" s="39"/>
      <c r="BO599" s="360" t="str">
        <f t="shared" si="375"/>
        <v/>
      </c>
      <c r="BP599" s="360" t="str">
        <f t="shared" si="376"/>
        <v/>
      </c>
      <c r="BQ599" s="39"/>
      <c r="BR599" s="360" t="str">
        <f t="shared" si="377"/>
        <v/>
      </c>
      <c r="BS599" s="360" t="str">
        <f t="shared" si="378"/>
        <v/>
      </c>
      <c r="BT599" s="39"/>
      <c r="BU599" s="360" t="str">
        <f t="shared" si="379"/>
        <v/>
      </c>
      <c r="BV599" s="360" t="str">
        <f t="shared" si="380"/>
        <v/>
      </c>
      <c r="BW599" s="39"/>
      <c r="BX599" s="57"/>
    </row>
    <row r="600" spans="1:76" s="2" customFormat="1" ht="14">
      <c r="A600" s="159">
        <v>4</v>
      </c>
      <c r="B600" s="301" t="str">
        <f t="shared" si="361"/>
        <v xml:space="preserve">: </v>
      </c>
      <c r="C600" s="168"/>
      <c r="D600" s="162"/>
      <c r="E600" s="162"/>
      <c r="F600" s="169"/>
      <c r="G600" s="161"/>
      <c r="H600" s="162"/>
      <c r="I600" s="163"/>
      <c r="J600" s="170"/>
      <c r="K600" s="170"/>
      <c r="L600" s="771"/>
      <c r="M600" s="662" t="s">
        <v>308</v>
      </c>
      <c r="N600" s="664"/>
      <c r="O600" s="665"/>
      <c r="P600" s="165"/>
      <c r="Q600" s="365"/>
      <c r="R600" s="259" t="str">
        <f t="shared" si="381"/>
        <v/>
      </c>
      <c r="S600" s="260" t="str">
        <f>IF(R600="","",IF(R625="Y",T600,IF(R600&gt;=R617-$AA$36*R621,IF(R600&lt;=R617+$AA$36*R621,R600,""),"")))</f>
        <v/>
      </c>
      <c r="T600" s="259" t="str">
        <f t="shared" si="382"/>
        <v/>
      </c>
      <c r="U600" s="166" t="str">
        <f t="shared" si="362"/>
        <v>TWh/kW</v>
      </c>
      <c r="V600" s="39"/>
      <c r="W600" s="39"/>
      <c r="Y600" s="99"/>
      <c r="AO600" s="57"/>
      <c r="AP600" s="39"/>
      <c r="AQ600" s="39"/>
      <c r="AR600" s="171"/>
      <c r="AS600" s="39"/>
      <c r="AT600" s="360" t="str">
        <f t="shared" si="383"/>
        <v/>
      </c>
      <c r="AU600" s="360" t="str">
        <f t="shared" si="384"/>
        <v/>
      </c>
      <c r="AV600" s="39"/>
      <c r="AW600" s="360" t="str">
        <f t="shared" si="363"/>
        <v/>
      </c>
      <c r="AX600" s="360" t="str">
        <f t="shared" si="364"/>
        <v/>
      </c>
      <c r="AY600" s="39"/>
      <c r="AZ600" s="360" t="str">
        <f t="shared" si="365"/>
        <v/>
      </c>
      <c r="BA600" s="360" t="str">
        <f t="shared" si="366"/>
        <v/>
      </c>
      <c r="BB600" s="39"/>
      <c r="BC600" s="360" t="str">
        <f t="shared" si="367"/>
        <v/>
      </c>
      <c r="BD600" s="360" t="str">
        <f t="shared" si="368"/>
        <v/>
      </c>
      <c r="BE600" s="39"/>
      <c r="BF600" s="360" t="str">
        <f t="shared" si="369"/>
        <v/>
      </c>
      <c r="BG600" s="360" t="str">
        <f t="shared" si="370"/>
        <v/>
      </c>
      <c r="BH600" s="39"/>
      <c r="BI600" s="360" t="str">
        <f t="shared" si="371"/>
        <v/>
      </c>
      <c r="BJ600" s="360" t="str">
        <f t="shared" si="372"/>
        <v/>
      </c>
      <c r="BK600" s="39"/>
      <c r="BL600" s="360" t="str">
        <f t="shared" si="373"/>
        <v/>
      </c>
      <c r="BM600" s="360" t="str">
        <f t="shared" si="374"/>
        <v/>
      </c>
      <c r="BN600" s="39"/>
      <c r="BO600" s="360" t="str">
        <f t="shared" si="375"/>
        <v/>
      </c>
      <c r="BP600" s="360" t="str">
        <f t="shared" si="376"/>
        <v/>
      </c>
      <c r="BQ600" s="39"/>
      <c r="BR600" s="360" t="str">
        <f t="shared" si="377"/>
        <v/>
      </c>
      <c r="BS600" s="360" t="str">
        <f t="shared" si="378"/>
        <v/>
      </c>
      <c r="BT600" s="39"/>
      <c r="BU600" s="360" t="str">
        <f t="shared" si="379"/>
        <v/>
      </c>
      <c r="BV600" s="360" t="str">
        <f t="shared" si="380"/>
        <v/>
      </c>
      <c r="BW600" s="39"/>
      <c r="BX600" s="57"/>
    </row>
    <row r="601" spans="1:76" s="2" customFormat="1" ht="14">
      <c r="A601" s="159">
        <v>5</v>
      </c>
      <c r="B601" s="301" t="str">
        <f t="shared" si="361"/>
        <v xml:space="preserve">: </v>
      </c>
      <c r="C601" s="169"/>
      <c r="D601" s="169"/>
      <c r="E601" s="169"/>
      <c r="F601" s="169"/>
      <c r="G601" s="161"/>
      <c r="H601" s="169"/>
      <c r="I601" s="163"/>
      <c r="J601" s="170"/>
      <c r="K601" s="170"/>
      <c r="L601" s="771"/>
      <c r="M601" s="662" t="s">
        <v>308</v>
      </c>
      <c r="N601" s="664"/>
      <c r="O601" s="665"/>
      <c r="P601" s="165"/>
      <c r="Q601" s="365"/>
      <c r="R601" s="259" t="str">
        <f t="shared" si="381"/>
        <v/>
      </c>
      <c r="S601" s="260" t="str">
        <f>IF(R601="","",IF(R625="Y",T601,IF(R601&gt;=R617-$AA$36*R621,IF(R601&lt;=R617+$AA$36*R621,R601,""),"")))</f>
        <v/>
      </c>
      <c r="T601" s="259" t="str">
        <f t="shared" si="382"/>
        <v/>
      </c>
      <c r="U601" s="166" t="str">
        <f t="shared" si="362"/>
        <v>TWh/kW</v>
      </c>
      <c r="V601" s="39"/>
      <c r="W601" s="39"/>
      <c r="Y601" s="99"/>
      <c r="AO601" s="57"/>
      <c r="AP601" s="39"/>
      <c r="AQ601" s="39"/>
      <c r="AR601" s="171"/>
      <c r="AS601" s="39"/>
      <c r="AT601" s="360" t="str">
        <f t="shared" si="383"/>
        <v/>
      </c>
      <c r="AU601" s="360" t="str">
        <f t="shared" si="384"/>
        <v/>
      </c>
      <c r="AV601" s="39"/>
      <c r="AW601" s="360" t="str">
        <f t="shared" si="363"/>
        <v/>
      </c>
      <c r="AX601" s="360" t="str">
        <f t="shared" si="364"/>
        <v/>
      </c>
      <c r="AY601" s="39"/>
      <c r="AZ601" s="360" t="str">
        <f t="shared" si="365"/>
        <v/>
      </c>
      <c r="BA601" s="360" t="str">
        <f t="shared" si="366"/>
        <v/>
      </c>
      <c r="BB601" s="39"/>
      <c r="BC601" s="360" t="str">
        <f t="shared" si="367"/>
        <v/>
      </c>
      <c r="BD601" s="360" t="str">
        <f t="shared" si="368"/>
        <v/>
      </c>
      <c r="BE601" s="39"/>
      <c r="BF601" s="360" t="str">
        <f t="shared" si="369"/>
        <v/>
      </c>
      <c r="BG601" s="360" t="str">
        <f t="shared" si="370"/>
        <v/>
      </c>
      <c r="BH601" s="39"/>
      <c r="BI601" s="360" t="str">
        <f t="shared" si="371"/>
        <v/>
      </c>
      <c r="BJ601" s="360" t="str">
        <f t="shared" si="372"/>
        <v/>
      </c>
      <c r="BK601" s="39"/>
      <c r="BL601" s="360" t="str">
        <f t="shared" si="373"/>
        <v/>
      </c>
      <c r="BM601" s="360" t="str">
        <f t="shared" si="374"/>
        <v/>
      </c>
      <c r="BN601" s="39"/>
      <c r="BO601" s="360" t="str">
        <f t="shared" si="375"/>
        <v/>
      </c>
      <c r="BP601" s="360" t="str">
        <f t="shared" si="376"/>
        <v/>
      </c>
      <c r="BQ601" s="39"/>
      <c r="BR601" s="360" t="str">
        <f t="shared" si="377"/>
        <v/>
      </c>
      <c r="BS601" s="360" t="str">
        <f t="shared" si="378"/>
        <v/>
      </c>
      <c r="BT601" s="39"/>
      <c r="BU601" s="360" t="str">
        <f t="shared" si="379"/>
        <v/>
      </c>
      <c r="BV601" s="360" t="str">
        <f t="shared" si="380"/>
        <v/>
      </c>
      <c r="BW601" s="39"/>
      <c r="BX601" s="57"/>
    </row>
    <row r="602" spans="1:76" s="2" customFormat="1" ht="14">
      <c r="A602" s="159">
        <v>6</v>
      </c>
      <c r="B602" s="301" t="str">
        <f t="shared" si="361"/>
        <v xml:space="preserve">: </v>
      </c>
      <c r="C602" s="169"/>
      <c r="D602" s="169"/>
      <c r="E602" s="169"/>
      <c r="F602" s="169"/>
      <c r="G602" s="161"/>
      <c r="H602" s="169"/>
      <c r="I602" s="163"/>
      <c r="J602" s="170"/>
      <c r="K602" s="170"/>
      <c r="L602" s="771"/>
      <c r="M602" s="662" t="s">
        <v>308</v>
      </c>
      <c r="N602" s="664"/>
      <c r="O602" s="665"/>
      <c r="P602" s="165"/>
      <c r="Q602" s="365"/>
      <c r="R602" s="259" t="str">
        <f t="shared" si="381"/>
        <v/>
      </c>
      <c r="S602" s="260" t="str">
        <f>IF(R602="","",IF(R625="Y",T602,IF(R602&gt;=R617-$AA$36*R621,IF(R602&lt;=R617+$AA$36*R621,R602,""),"")))</f>
        <v/>
      </c>
      <c r="T602" s="259" t="str">
        <f t="shared" si="382"/>
        <v/>
      </c>
      <c r="U602" s="166" t="str">
        <f t="shared" si="362"/>
        <v>TWh/kW</v>
      </c>
      <c r="V602" s="39"/>
      <c r="W602" s="39"/>
      <c r="Y602" s="99"/>
      <c r="AO602" s="57"/>
      <c r="AP602" s="39"/>
      <c r="AQ602" s="39"/>
      <c r="AR602" s="171"/>
      <c r="AS602" s="39"/>
      <c r="AT602" s="360" t="str">
        <f t="shared" si="383"/>
        <v/>
      </c>
      <c r="AU602" s="360" t="str">
        <f t="shared" si="384"/>
        <v/>
      </c>
      <c r="AV602" s="39"/>
      <c r="AW602" s="360" t="str">
        <f t="shared" si="363"/>
        <v/>
      </c>
      <c r="AX602" s="360" t="str">
        <f t="shared" si="364"/>
        <v/>
      </c>
      <c r="AY602" s="39"/>
      <c r="AZ602" s="360" t="str">
        <f t="shared" si="365"/>
        <v/>
      </c>
      <c r="BA602" s="360" t="str">
        <f t="shared" si="366"/>
        <v/>
      </c>
      <c r="BB602" s="39"/>
      <c r="BC602" s="360" t="str">
        <f t="shared" si="367"/>
        <v/>
      </c>
      <c r="BD602" s="360" t="str">
        <f t="shared" si="368"/>
        <v/>
      </c>
      <c r="BE602" s="39"/>
      <c r="BF602" s="360" t="str">
        <f t="shared" si="369"/>
        <v/>
      </c>
      <c r="BG602" s="360" t="str">
        <f t="shared" si="370"/>
        <v/>
      </c>
      <c r="BH602" s="39"/>
      <c r="BI602" s="360" t="str">
        <f t="shared" si="371"/>
        <v/>
      </c>
      <c r="BJ602" s="360" t="str">
        <f t="shared" si="372"/>
        <v/>
      </c>
      <c r="BK602" s="39"/>
      <c r="BL602" s="360" t="str">
        <f t="shared" si="373"/>
        <v/>
      </c>
      <c r="BM602" s="360" t="str">
        <f t="shared" si="374"/>
        <v/>
      </c>
      <c r="BN602" s="39"/>
      <c r="BO602" s="360" t="str">
        <f t="shared" si="375"/>
        <v/>
      </c>
      <c r="BP602" s="360" t="str">
        <f t="shared" si="376"/>
        <v/>
      </c>
      <c r="BQ602" s="39"/>
      <c r="BR602" s="360" t="str">
        <f t="shared" si="377"/>
        <v/>
      </c>
      <c r="BS602" s="360" t="str">
        <f t="shared" si="378"/>
        <v/>
      </c>
      <c r="BT602" s="39"/>
      <c r="BU602" s="360" t="str">
        <f t="shared" si="379"/>
        <v/>
      </c>
      <c r="BV602" s="360" t="str">
        <f t="shared" si="380"/>
        <v/>
      </c>
      <c r="BW602" s="39"/>
      <c r="BX602" s="57"/>
    </row>
    <row r="603" spans="1:76" s="2" customFormat="1" ht="14">
      <c r="A603" s="159">
        <v>7</v>
      </c>
      <c r="B603" s="301" t="str">
        <f t="shared" si="361"/>
        <v xml:space="preserve">: </v>
      </c>
      <c r="C603" s="169"/>
      <c r="D603" s="169"/>
      <c r="E603" s="169"/>
      <c r="F603" s="169"/>
      <c r="G603" s="161"/>
      <c r="H603" s="169"/>
      <c r="I603" s="163"/>
      <c r="J603" s="170"/>
      <c r="K603" s="170"/>
      <c r="L603" s="771"/>
      <c r="M603" s="662" t="s">
        <v>308</v>
      </c>
      <c r="N603" s="664"/>
      <c r="O603" s="665"/>
      <c r="P603" s="165"/>
      <c r="Q603" s="365"/>
      <c r="R603" s="259" t="str">
        <f t="shared" si="381"/>
        <v/>
      </c>
      <c r="S603" s="260" t="str">
        <f>IF(R603="","",IF(R625="Y",T603,IF(R603&gt;=R617-$AA$36*R621,IF(R603&lt;=R617+$AA$36*R621,R603,""),"")))</f>
        <v/>
      </c>
      <c r="T603" s="259" t="str">
        <f t="shared" si="382"/>
        <v/>
      </c>
      <c r="U603" s="166" t="str">
        <f t="shared" si="362"/>
        <v>TWh/kW</v>
      </c>
      <c r="V603" s="39"/>
      <c r="W603" s="39"/>
      <c r="Y603" s="99"/>
      <c r="AO603" s="57"/>
      <c r="AP603" s="39"/>
      <c r="AQ603" s="39"/>
      <c r="AR603" s="171"/>
      <c r="AS603" s="39"/>
      <c r="AT603" s="360" t="str">
        <f t="shared" si="383"/>
        <v/>
      </c>
      <c r="AU603" s="360" t="str">
        <f t="shared" si="384"/>
        <v/>
      </c>
      <c r="AV603" s="39"/>
      <c r="AW603" s="360" t="str">
        <f t="shared" si="363"/>
        <v/>
      </c>
      <c r="AX603" s="360" t="str">
        <f t="shared" si="364"/>
        <v/>
      </c>
      <c r="AY603" s="39"/>
      <c r="AZ603" s="360" t="str">
        <f t="shared" si="365"/>
        <v/>
      </c>
      <c r="BA603" s="360" t="str">
        <f t="shared" si="366"/>
        <v/>
      </c>
      <c r="BB603" s="39"/>
      <c r="BC603" s="360" t="str">
        <f t="shared" si="367"/>
        <v/>
      </c>
      <c r="BD603" s="360" t="str">
        <f t="shared" si="368"/>
        <v/>
      </c>
      <c r="BE603" s="39"/>
      <c r="BF603" s="360" t="str">
        <f t="shared" si="369"/>
        <v/>
      </c>
      <c r="BG603" s="360" t="str">
        <f t="shared" si="370"/>
        <v/>
      </c>
      <c r="BH603" s="39"/>
      <c r="BI603" s="360" t="str">
        <f t="shared" si="371"/>
        <v/>
      </c>
      <c r="BJ603" s="360" t="str">
        <f t="shared" si="372"/>
        <v/>
      </c>
      <c r="BK603" s="39"/>
      <c r="BL603" s="360" t="str">
        <f t="shared" si="373"/>
        <v/>
      </c>
      <c r="BM603" s="360" t="str">
        <f t="shared" si="374"/>
        <v/>
      </c>
      <c r="BN603" s="39"/>
      <c r="BO603" s="360" t="str">
        <f t="shared" si="375"/>
        <v/>
      </c>
      <c r="BP603" s="360" t="str">
        <f t="shared" si="376"/>
        <v/>
      </c>
      <c r="BQ603" s="39"/>
      <c r="BR603" s="360" t="str">
        <f t="shared" si="377"/>
        <v/>
      </c>
      <c r="BS603" s="360" t="str">
        <f t="shared" si="378"/>
        <v/>
      </c>
      <c r="BT603" s="39"/>
      <c r="BU603" s="360" t="str">
        <f t="shared" si="379"/>
        <v/>
      </c>
      <c r="BV603" s="360" t="str">
        <f t="shared" si="380"/>
        <v/>
      </c>
      <c r="BW603" s="39"/>
      <c r="BX603" s="57"/>
    </row>
    <row r="604" spans="1:76" s="2" customFormat="1" ht="14">
      <c r="A604" s="159">
        <v>8</v>
      </c>
      <c r="B604" s="301" t="str">
        <f t="shared" si="361"/>
        <v xml:space="preserve">: </v>
      </c>
      <c r="C604" s="169"/>
      <c r="D604" s="169"/>
      <c r="E604" s="169"/>
      <c r="F604" s="169"/>
      <c r="G604" s="161"/>
      <c r="H604" s="169"/>
      <c r="I604" s="163"/>
      <c r="J604" s="170"/>
      <c r="K604" s="170"/>
      <c r="L604" s="771"/>
      <c r="M604" s="662" t="s">
        <v>308</v>
      </c>
      <c r="N604" s="664"/>
      <c r="O604" s="665"/>
      <c r="P604" s="165"/>
      <c r="Q604" s="365"/>
      <c r="R604" s="259" t="str">
        <f t="shared" si="381"/>
        <v/>
      </c>
      <c r="S604" s="260" t="str">
        <f>IF(R604="","",IF(R625="Y",T604,IF(R604&gt;=R617-$AA$36*R621,IF(R604&lt;=R617+$AA$36*R621,R604,""),"")))</f>
        <v/>
      </c>
      <c r="T604" s="259" t="str">
        <f t="shared" si="382"/>
        <v/>
      </c>
      <c r="U604" s="166" t="str">
        <f t="shared" si="362"/>
        <v>TWh/kW</v>
      </c>
      <c r="V604" s="39"/>
      <c r="W604" s="39"/>
      <c r="Y604" s="99"/>
      <c r="AO604" s="57"/>
      <c r="AP604" s="39"/>
      <c r="AQ604" s="39"/>
      <c r="AR604" s="171"/>
      <c r="AS604" s="39"/>
      <c r="AT604" s="360" t="str">
        <f t="shared" si="383"/>
        <v/>
      </c>
      <c r="AU604" s="360" t="str">
        <f t="shared" si="384"/>
        <v/>
      </c>
      <c r="AV604" s="39"/>
      <c r="AW604" s="360" t="str">
        <f t="shared" si="363"/>
        <v/>
      </c>
      <c r="AX604" s="360" t="str">
        <f t="shared" si="364"/>
        <v/>
      </c>
      <c r="AY604" s="39"/>
      <c r="AZ604" s="360" t="str">
        <f t="shared" si="365"/>
        <v/>
      </c>
      <c r="BA604" s="360" t="str">
        <f t="shared" si="366"/>
        <v/>
      </c>
      <c r="BB604" s="39"/>
      <c r="BC604" s="360" t="str">
        <f t="shared" si="367"/>
        <v/>
      </c>
      <c r="BD604" s="360" t="str">
        <f t="shared" si="368"/>
        <v/>
      </c>
      <c r="BE604" s="39"/>
      <c r="BF604" s="360" t="str">
        <f t="shared" si="369"/>
        <v/>
      </c>
      <c r="BG604" s="360" t="str">
        <f t="shared" si="370"/>
        <v/>
      </c>
      <c r="BH604" s="39"/>
      <c r="BI604" s="360" t="str">
        <f t="shared" si="371"/>
        <v/>
      </c>
      <c r="BJ604" s="360" t="str">
        <f t="shared" si="372"/>
        <v/>
      </c>
      <c r="BK604" s="39"/>
      <c r="BL604" s="360" t="str">
        <f t="shared" si="373"/>
        <v/>
      </c>
      <c r="BM604" s="360" t="str">
        <f t="shared" si="374"/>
        <v/>
      </c>
      <c r="BN604" s="39"/>
      <c r="BO604" s="360" t="str">
        <f t="shared" si="375"/>
        <v/>
      </c>
      <c r="BP604" s="360" t="str">
        <f t="shared" si="376"/>
        <v/>
      </c>
      <c r="BQ604" s="39"/>
      <c r="BR604" s="360" t="str">
        <f t="shared" si="377"/>
        <v/>
      </c>
      <c r="BS604" s="360" t="str">
        <f t="shared" si="378"/>
        <v/>
      </c>
      <c r="BT604" s="39"/>
      <c r="BU604" s="360" t="str">
        <f t="shared" si="379"/>
        <v/>
      </c>
      <c r="BV604" s="360" t="str">
        <f t="shared" si="380"/>
        <v/>
      </c>
      <c r="BW604" s="39"/>
      <c r="BX604" s="57"/>
    </row>
    <row r="605" spans="1:76" s="2" customFormat="1" ht="14">
      <c r="A605" s="159">
        <v>9</v>
      </c>
      <c r="B605" s="301" t="str">
        <f t="shared" si="361"/>
        <v xml:space="preserve">: </v>
      </c>
      <c r="C605" s="169"/>
      <c r="D605" s="169"/>
      <c r="E605" s="169"/>
      <c r="F605" s="169"/>
      <c r="G605" s="161"/>
      <c r="H605" s="169"/>
      <c r="I605" s="163"/>
      <c r="J605" s="170"/>
      <c r="K605" s="170"/>
      <c r="L605" s="771"/>
      <c r="M605" s="662" t="s">
        <v>308</v>
      </c>
      <c r="N605" s="664"/>
      <c r="O605" s="665"/>
      <c r="P605" s="165"/>
      <c r="Q605" s="365"/>
      <c r="R605" s="259" t="str">
        <f t="shared" si="381"/>
        <v/>
      </c>
      <c r="S605" s="260" t="str">
        <f>IF(R605="","",IF(R625="Y",T605,IF(R605&gt;=R617-$AA$36*R621,IF(R605&lt;=R617+$AA$36*R621,R605,""),"")))</f>
        <v/>
      </c>
      <c r="T605" s="259" t="str">
        <f t="shared" si="382"/>
        <v/>
      </c>
      <c r="U605" s="166" t="str">
        <f t="shared" si="362"/>
        <v>TWh/kW</v>
      </c>
      <c r="V605" s="39"/>
      <c r="W605" s="39"/>
      <c r="Y605" s="99"/>
      <c r="AO605" s="57"/>
      <c r="AP605" s="39"/>
      <c r="AQ605" s="39"/>
      <c r="AR605" s="171"/>
      <c r="AS605" s="39"/>
      <c r="AT605" s="360" t="str">
        <f t="shared" si="383"/>
        <v/>
      </c>
      <c r="AU605" s="360" t="str">
        <f t="shared" si="384"/>
        <v/>
      </c>
      <c r="AV605" s="39"/>
      <c r="AW605" s="360" t="str">
        <f t="shared" si="363"/>
        <v/>
      </c>
      <c r="AX605" s="360" t="str">
        <f t="shared" si="364"/>
        <v/>
      </c>
      <c r="AY605" s="39"/>
      <c r="AZ605" s="360" t="str">
        <f t="shared" si="365"/>
        <v/>
      </c>
      <c r="BA605" s="360" t="str">
        <f t="shared" si="366"/>
        <v/>
      </c>
      <c r="BB605" s="39"/>
      <c r="BC605" s="360" t="str">
        <f t="shared" si="367"/>
        <v/>
      </c>
      <c r="BD605" s="360" t="str">
        <f t="shared" si="368"/>
        <v/>
      </c>
      <c r="BE605" s="39"/>
      <c r="BF605" s="360" t="str">
        <f t="shared" si="369"/>
        <v/>
      </c>
      <c r="BG605" s="360" t="str">
        <f t="shared" si="370"/>
        <v/>
      </c>
      <c r="BH605" s="39"/>
      <c r="BI605" s="360" t="str">
        <f t="shared" si="371"/>
        <v/>
      </c>
      <c r="BJ605" s="360" t="str">
        <f t="shared" si="372"/>
        <v/>
      </c>
      <c r="BK605" s="39"/>
      <c r="BL605" s="360" t="str">
        <f t="shared" si="373"/>
        <v/>
      </c>
      <c r="BM605" s="360" t="str">
        <f t="shared" si="374"/>
        <v/>
      </c>
      <c r="BN605" s="39"/>
      <c r="BO605" s="360" t="str">
        <f t="shared" si="375"/>
        <v/>
      </c>
      <c r="BP605" s="360" t="str">
        <f t="shared" si="376"/>
        <v/>
      </c>
      <c r="BQ605" s="39"/>
      <c r="BR605" s="360" t="str">
        <f t="shared" si="377"/>
        <v/>
      </c>
      <c r="BS605" s="360" t="str">
        <f t="shared" si="378"/>
        <v/>
      </c>
      <c r="BT605" s="39"/>
      <c r="BU605" s="360" t="str">
        <f t="shared" si="379"/>
        <v/>
      </c>
      <c r="BV605" s="360" t="str">
        <f t="shared" si="380"/>
        <v/>
      </c>
      <c r="BW605" s="39"/>
      <c r="BX605" s="57"/>
    </row>
    <row r="606" spans="1:76" s="2" customFormat="1" ht="14">
      <c r="A606" s="159">
        <v>10</v>
      </c>
      <c r="B606" s="301" t="str">
        <f t="shared" si="361"/>
        <v xml:space="preserve">: </v>
      </c>
      <c r="C606" s="169"/>
      <c r="D606" s="169"/>
      <c r="E606" s="169"/>
      <c r="F606" s="169"/>
      <c r="G606" s="161"/>
      <c r="H606" s="169"/>
      <c r="I606" s="163"/>
      <c r="J606" s="170"/>
      <c r="K606" s="170"/>
      <c r="L606" s="771"/>
      <c r="M606" s="662" t="s">
        <v>308</v>
      </c>
      <c r="N606" s="664"/>
      <c r="O606" s="665"/>
      <c r="P606" s="165"/>
      <c r="Q606" s="365"/>
      <c r="R606" s="259" t="str">
        <f t="shared" si="381"/>
        <v/>
      </c>
      <c r="S606" s="260" t="str">
        <f>IF(R606="","",IF(R625="Y",T606,IF(R606&gt;=R617-$AA$36*R621,IF(R606&lt;=R617+$AA$36*R621,R606,""),"")))</f>
        <v/>
      </c>
      <c r="T606" s="259" t="str">
        <f t="shared" si="382"/>
        <v/>
      </c>
      <c r="U606" s="166" t="str">
        <f t="shared" si="362"/>
        <v>TWh/kW</v>
      </c>
      <c r="V606" s="39"/>
      <c r="W606" s="39"/>
      <c r="Y606" s="99"/>
      <c r="AO606" s="57"/>
      <c r="AP606" s="39"/>
      <c r="AQ606" s="39"/>
      <c r="AR606" s="171"/>
      <c r="AS606" s="39"/>
      <c r="AT606" s="360" t="str">
        <f t="shared" si="383"/>
        <v/>
      </c>
      <c r="AU606" s="360" t="str">
        <f t="shared" si="384"/>
        <v/>
      </c>
      <c r="AV606" s="39"/>
      <c r="AW606" s="360" t="str">
        <f t="shared" si="363"/>
        <v/>
      </c>
      <c r="AX606" s="360" t="str">
        <f t="shared" si="364"/>
        <v/>
      </c>
      <c r="AY606" s="39"/>
      <c r="AZ606" s="360" t="str">
        <f t="shared" si="365"/>
        <v/>
      </c>
      <c r="BA606" s="360" t="str">
        <f t="shared" si="366"/>
        <v/>
      </c>
      <c r="BB606" s="39"/>
      <c r="BC606" s="360" t="str">
        <f t="shared" si="367"/>
        <v/>
      </c>
      <c r="BD606" s="360" t="str">
        <f t="shared" si="368"/>
        <v/>
      </c>
      <c r="BE606" s="39"/>
      <c r="BF606" s="360" t="str">
        <f t="shared" si="369"/>
        <v/>
      </c>
      <c r="BG606" s="360" t="str">
        <f t="shared" si="370"/>
        <v/>
      </c>
      <c r="BH606" s="39"/>
      <c r="BI606" s="360" t="str">
        <f t="shared" si="371"/>
        <v/>
      </c>
      <c r="BJ606" s="360" t="str">
        <f t="shared" si="372"/>
        <v/>
      </c>
      <c r="BK606" s="39"/>
      <c r="BL606" s="360" t="str">
        <f t="shared" si="373"/>
        <v/>
      </c>
      <c r="BM606" s="360" t="str">
        <f t="shared" si="374"/>
        <v/>
      </c>
      <c r="BN606" s="39"/>
      <c r="BO606" s="360" t="str">
        <f t="shared" si="375"/>
        <v/>
      </c>
      <c r="BP606" s="360" t="str">
        <f t="shared" si="376"/>
        <v/>
      </c>
      <c r="BQ606" s="39"/>
      <c r="BR606" s="360" t="str">
        <f t="shared" si="377"/>
        <v/>
      </c>
      <c r="BS606" s="360" t="str">
        <f t="shared" si="378"/>
        <v/>
      </c>
      <c r="BT606" s="39"/>
      <c r="BU606" s="360" t="str">
        <f t="shared" si="379"/>
        <v/>
      </c>
      <c r="BV606" s="360" t="str">
        <f t="shared" si="380"/>
        <v/>
      </c>
      <c r="BW606" s="39"/>
      <c r="BX606" s="57"/>
    </row>
    <row r="607" spans="1:76" s="2" customFormat="1" ht="14">
      <c r="A607" s="159">
        <v>11</v>
      </c>
      <c r="B607" s="301" t="str">
        <f t="shared" si="361"/>
        <v xml:space="preserve">: </v>
      </c>
      <c r="C607" s="168"/>
      <c r="D607" s="162"/>
      <c r="E607" s="162"/>
      <c r="F607" s="169"/>
      <c r="G607" s="161"/>
      <c r="H607" s="162"/>
      <c r="I607" s="163"/>
      <c r="J607" s="170"/>
      <c r="K607" s="170"/>
      <c r="L607" s="771"/>
      <c r="M607" s="662" t="s">
        <v>308</v>
      </c>
      <c r="N607" s="664"/>
      <c r="O607" s="665"/>
      <c r="P607" s="165"/>
      <c r="Q607" s="365"/>
      <c r="R607" s="259" t="str">
        <f t="shared" si="381"/>
        <v/>
      </c>
      <c r="S607" s="260" t="str">
        <f>IF(R607="","",IF(R625="Y",T607,IF(R607&gt;=R617-$AA$36*R621,IF(R607&lt;=R617+$AA$36*R621,R607,""),"")))</f>
        <v/>
      </c>
      <c r="T607" s="259" t="str">
        <f t="shared" si="382"/>
        <v/>
      </c>
      <c r="U607" s="166" t="str">
        <f t="shared" si="362"/>
        <v>TWh/kW</v>
      </c>
      <c r="V607" s="39"/>
      <c r="W607" s="39"/>
      <c r="Y607" s="99"/>
      <c r="AO607" s="57"/>
      <c r="AP607" s="39"/>
      <c r="AQ607" s="39"/>
      <c r="AR607" s="171"/>
      <c r="AS607" s="39"/>
      <c r="AT607" s="360" t="str">
        <f t="shared" si="383"/>
        <v/>
      </c>
      <c r="AU607" s="360" t="str">
        <f t="shared" si="384"/>
        <v/>
      </c>
      <c r="AV607" s="39"/>
      <c r="AW607" s="360" t="str">
        <f t="shared" si="363"/>
        <v/>
      </c>
      <c r="AX607" s="360" t="str">
        <f t="shared" si="364"/>
        <v/>
      </c>
      <c r="AY607" s="39"/>
      <c r="AZ607" s="360" t="str">
        <f t="shared" si="365"/>
        <v/>
      </c>
      <c r="BA607" s="360" t="str">
        <f t="shared" si="366"/>
        <v/>
      </c>
      <c r="BB607" s="39"/>
      <c r="BC607" s="360" t="str">
        <f t="shared" si="367"/>
        <v/>
      </c>
      <c r="BD607" s="360" t="str">
        <f t="shared" si="368"/>
        <v/>
      </c>
      <c r="BE607" s="39"/>
      <c r="BF607" s="360" t="str">
        <f t="shared" si="369"/>
        <v/>
      </c>
      <c r="BG607" s="360" t="str">
        <f t="shared" si="370"/>
        <v/>
      </c>
      <c r="BH607" s="39"/>
      <c r="BI607" s="360" t="str">
        <f t="shared" si="371"/>
        <v/>
      </c>
      <c r="BJ607" s="360" t="str">
        <f t="shared" si="372"/>
        <v/>
      </c>
      <c r="BK607" s="39"/>
      <c r="BL607" s="360" t="str">
        <f t="shared" si="373"/>
        <v/>
      </c>
      <c r="BM607" s="360" t="str">
        <f t="shared" si="374"/>
        <v/>
      </c>
      <c r="BN607" s="39"/>
      <c r="BO607" s="360" t="str">
        <f t="shared" si="375"/>
        <v/>
      </c>
      <c r="BP607" s="360" t="str">
        <f t="shared" si="376"/>
        <v/>
      </c>
      <c r="BQ607" s="39"/>
      <c r="BR607" s="360" t="str">
        <f t="shared" si="377"/>
        <v/>
      </c>
      <c r="BS607" s="360" t="str">
        <f t="shared" si="378"/>
        <v/>
      </c>
      <c r="BT607" s="39"/>
      <c r="BU607" s="360" t="str">
        <f t="shared" si="379"/>
        <v/>
      </c>
      <c r="BV607" s="360" t="str">
        <f t="shared" si="380"/>
        <v/>
      </c>
      <c r="BW607" s="39"/>
      <c r="BX607" s="57"/>
    </row>
    <row r="608" spans="1:76" s="2" customFormat="1" ht="14">
      <c r="A608" s="159">
        <v>12</v>
      </c>
      <c r="B608" s="301" t="str">
        <f t="shared" si="361"/>
        <v xml:space="preserve">: </v>
      </c>
      <c r="C608" s="169"/>
      <c r="D608" s="169"/>
      <c r="E608" s="169"/>
      <c r="F608" s="169"/>
      <c r="G608" s="161"/>
      <c r="H608" s="169"/>
      <c r="I608" s="163"/>
      <c r="J608" s="170"/>
      <c r="K608" s="170"/>
      <c r="L608" s="771"/>
      <c r="M608" s="662" t="s">
        <v>308</v>
      </c>
      <c r="N608" s="664"/>
      <c r="O608" s="665"/>
      <c r="P608" s="165"/>
      <c r="Q608" s="365"/>
      <c r="R608" s="259" t="str">
        <f t="shared" si="381"/>
        <v/>
      </c>
      <c r="S608" s="260" t="str">
        <f>IF(R608="","",IF(R625="Y",T608,IF(R608&gt;=R617-$AA$36*R621,IF(R608&lt;=R617+$AA$36*R621,R608,""),"")))</f>
        <v/>
      </c>
      <c r="T608" s="259" t="str">
        <f t="shared" si="382"/>
        <v/>
      </c>
      <c r="U608" s="166" t="str">
        <f t="shared" si="362"/>
        <v>TWh/kW</v>
      </c>
      <c r="V608" s="39"/>
      <c r="W608" s="39"/>
      <c r="Y608" s="99"/>
      <c r="AO608" s="57"/>
      <c r="AP608" s="39"/>
      <c r="AQ608" s="39"/>
      <c r="AR608" s="171"/>
      <c r="AS608" s="39"/>
      <c r="AT608" s="360" t="str">
        <f t="shared" si="383"/>
        <v/>
      </c>
      <c r="AU608" s="360" t="str">
        <f t="shared" si="384"/>
        <v/>
      </c>
      <c r="AV608" s="39"/>
      <c r="AW608" s="360" t="str">
        <f t="shared" si="363"/>
        <v/>
      </c>
      <c r="AX608" s="360" t="str">
        <f t="shared" si="364"/>
        <v/>
      </c>
      <c r="AY608" s="39"/>
      <c r="AZ608" s="360" t="str">
        <f t="shared" si="365"/>
        <v/>
      </c>
      <c r="BA608" s="360" t="str">
        <f t="shared" si="366"/>
        <v/>
      </c>
      <c r="BB608" s="39"/>
      <c r="BC608" s="360" t="str">
        <f t="shared" si="367"/>
        <v/>
      </c>
      <c r="BD608" s="360" t="str">
        <f t="shared" si="368"/>
        <v/>
      </c>
      <c r="BE608" s="39"/>
      <c r="BF608" s="360" t="str">
        <f t="shared" si="369"/>
        <v/>
      </c>
      <c r="BG608" s="360" t="str">
        <f t="shared" si="370"/>
        <v/>
      </c>
      <c r="BH608" s="39"/>
      <c r="BI608" s="360" t="str">
        <f t="shared" si="371"/>
        <v/>
      </c>
      <c r="BJ608" s="360" t="str">
        <f t="shared" si="372"/>
        <v/>
      </c>
      <c r="BK608" s="39"/>
      <c r="BL608" s="360" t="str">
        <f t="shared" si="373"/>
        <v/>
      </c>
      <c r="BM608" s="360" t="str">
        <f t="shared" si="374"/>
        <v/>
      </c>
      <c r="BN608" s="39"/>
      <c r="BO608" s="360" t="str">
        <f t="shared" si="375"/>
        <v/>
      </c>
      <c r="BP608" s="360" t="str">
        <f t="shared" si="376"/>
        <v/>
      </c>
      <c r="BQ608" s="39"/>
      <c r="BR608" s="360" t="str">
        <f t="shared" si="377"/>
        <v/>
      </c>
      <c r="BS608" s="360" t="str">
        <f t="shared" si="378"/>
        <v/>
      </c>
      <c r="BT608" s="39"/>
      <c r="BU608" s="360" t="str">
        <f t="shared" si="379"/>
        <v/>
      </c>
      <c r="BV608" s="360" t="str">
        <f t="shared" si="380"/>
        <v/>
      </c>
      <c r="BW608" s="39"/>
      <c r="BX608" s="57"/>
    </row>
    <row r="609" spans="1:76" s="2" customFormat="1" ht="14">
      <c r="A609" s="159">
        <v>13</v>
      </c>
      <c r="B609" s="301" t="str">
        <f t="shared" si="361"/>
        <v xml:space="preserve">: </v>
      </c>
      <c r="C609" s="169"/>
      <c r="D609" s="169"/>
      <c r="E609" s="169"/>
      <c r="F609" s="169"/>
      <c r="G609" s="161"/>
      <c r="H609" s="169"/>
      <c r="I609" s="163"/>
      <c r="J609" s="170"/>
      <c r="K609" s="170"/>
      <c r="L609" s="771"/>
      <c r="M609" s="662" t="s">
        <v>308</v>
      </c>
      <c r="N609" s="664"/>
      <c r="O609" s="665"/>
      <c r="P609" s="165"/>
      <c r="Q609" s="365"/>
      <c r="R609" s="259" t="str">
        <f t="shared" si="381"/>
        <v/>
      </c>
      <c r="S609" s="260" t="str">
        <f>IF(R609="","",IF(R625="Y",T609,IF(R609&gt;=R617-$AA$36*R621,IF(R609&lt;=R617+$AA$36*R621,R609,""),"")))</f>
        <v/>
      </c>
      <c r="T609" s="259" t="str">
        <f t="shared" si="382"/>
        <v/>
      </c>
      <c r="U609" s="166" t="str">
        <f t="shared" si="362"/>
        <v>TWh/kW</v>
      </c>
      <c r="V609" s="39"/>
      <c r="W609" s="39"/>
      <c r="Y609" s="99"/>
      <c r="AO609" s="57"/>
      <c r="AP609" s="39"/>
      <c r="AQ609" s="39"/>
      <c r="AR609" s="171"/>
      <c r="AS609" s="39"/>
      <c r="AT609" s="360" t="str">
        <f t="shared" si="383"/>
        <v/>
      </c>
      <c r="AU609" s="360" t="str">
        <f t="shared" si="384"/>
        <v/>
      </c>
      <c r="AV609" s="39"/>
      <c r="AW609" s="360" t="str">
        <f t="shared" si="363"/>
        <v/>
      </c>
      <c r="AX609" s="360" t="str">
        <f t="shared" si="364"/>
        <v/>
      </c>
      <c r="AY609" s="39"/>
      <c r="AZ609" s="360" t="str">
        <f t="shared" si="365"/>
        <v/>
      </c>
      <c r="BA609" s="360" t="str">
        <f t="shared" si="366"/>
        <v/>
      </c>
      <c r="BB609" s="39"/>
      <c r="BC609" s="360" t="str">
        <f t="shared" si="367"/>
        <v/>
      </c>
      <c r="BD609" s="360" t="str">
        <f t="shared" si="368"/>
        <v/>
      </c>
      <c r="BE609" s="39"/>
      <c r="BF609" s="360" t="str">
        <f t="shared" si="369"/>
        <v/>
      </c>
      <c r="BG609" s="360" t="str">
        <f t="shared" si="370"/>
        <v/>
      </c>
      <c r="BH609" s="39"/>
      <c r="BI609" s="360" t="str">
        <f t="shared" si="371"/>
        <v/>
      </c>
      <c r="BJ609" s="360" t="str">
        <f t="shared" si="372"/>
        <v/>
      </c>
      <c r="BK609" s="39"/>
      <c r="BL609" s="360" t="str">
        <f t="shared" si="373"/>
        <v/>
      </c>
      <c r="BM609" s="360" t="str">
        <f t="shared" si="374"/>
        <v/>
      </c>
      <c r="BN609" s="39"/>
      <c r="BO609" s="360" t="str">
        <f t="shared" si="375"/>
        <v/>
      </c>
      <c r="BP609" s="360" t="str">
        <f t="shared" si="376"/>
        <v/>
      </c>
      <c r="BQ609" s="39"/>
      <c r="BR609" s="360" t="str">
        <f t="shared" si="377"/>
        <v/>
      </c>
      <c r="BS609" s="360" t="str">
        <f t="shared" si="378"/>
        <v/>
      </c>
      <c r="BT609" s="39"/>
      <c r="BU609" s="360" t="str">
        <f t="shared" si="379"/>
        <v/>
      </c>
      <c r="BV609" s="360" t="str">
        <f t="shared" si="380"/>
        <v/>
      </c>
      <c r="BW609" s="39"/>
      <c r="BX609" s="57"/>
    </row>
    <row r="610" spans="1:76" s="2" customFormat="1" ht="14">
      <c r="A610" s="159">
        <v>14</v>
      </c>
      <c r="B610" s="301" t="str">
        <f t="shared" si="361"/>
        <v xml:space="preserve">: </v>
      </c>
      <c r="C610" s="169"/>
      <c r="D610" s="169"/>
      <c r="E610" s="169"/>
      <c r="F610" s="169"/>
      <c r="G610" s="161"/>
      <c r="H610" s="169"/>
      <c r="I610" s="163"/>
      <c r="J610" s="170"/>
      <c r="K610" s="170"/>
      <c r="L610" s="771"/>
      <c r="M610" s="662" t="s">
        <v>308</v>
      </c>
      <c r="N610" s="664"/>
      <c r="O610" s="665"/>
      <c r="P610" s="165"/>
      <c r="Q610" s="365"/>
      <c r="R610" s="259" t="str">
        <f t="shared" si="381"/>
        <v/>
      </c>
      <c r="S610" s="260" t="str">
        <f>IF(R610="","",IF(R625="Y",T610,IF(R610&gt;=R617-$AA$36*R621,IF(R610&lt;=R617+$AA$36*R621,R610,""),"")))</f>
        <v/>
      </c>
      <c r="T610" s="259" t="str">
        <f t="shared" si="382"/>
        <v/>
      </c>
      <c r="U610" s="166" t="str">
        <f t="shared" si="362"/>
        <v>TWh/kW</v>
      </c>
      <c r="V610" s="39"/>
      <c r="W610" s="39"/>
      <c r="Y610" s="99"/>
      <c r="AO610" s="57"/>
      <c r="AP610" s="39"/>
      <c r="AQ610" s="39"/>
      <c r="AR610" s="171"/>
      <c r="AS610" s="39"/>
      <c r="AT610" s="360" t="str">
        <f t="shared" si="383"/>
        <v/>
      </c>
      <c r="AU610" s="360" t="str">
        <f t="shared" si="384"/>
        <v/>
      </c>
      <c r="AV610" s="39"/>
      <c r="AW610" s="360" t="str">
        <f t="shared" si="363"/>
        <v/>
      </c>
      <c r="AX610" s="360" t="str">
        <f t="shared" si="364"/>
        <v/>
      </c>
      <c r="AY610" s="39"/>
      <c r="AZ610" s="360" t="str">
        <f t="shared" si="365"/>
        <v/>
      </c>
      <c r="BA610" s="360" t="str">
        <f t="shared" si="366"/>
        <v/>
      </c>
      <c r="BB610" s="39"/>
      <c r="BC610" s="360" t="str">
        <f t="shared" si="367"/>
        <v/>
      </c>
      <c r="BD610" s="360" t="str">
        <f t="shared" si="368"/>
        <v/>
      </c>
      <c r="BE610" s="39"/>
      <c r="BF610" s="360" t="str">
        <f t="shared" si="369"/>
        <v/>
      </c>
      <c r="BG610" s="360" t="str">
        <f t="shared" si="370"/>
        <v/>
      </c>
      <c r="BH610" s="39"/>
      <c r="BI610" s="360" t="str">
        <f t="shared" si="371"/>
        <v/>
      </c>
      <c r="BJ610" s="360" t="str">
        <f t="shared" si="372"/>
        <v/>
      </c>
      <c r="BK610" s="39"/>
      <c r="BL610" s="360" t="str">
        <f t="shared" si="373"/>
        <v/>
      </c>
      <c r="BM610" s="360" t="str">
        <f t="shared" si="374"/>
        <v/>
      </c>
      <c r="BN610" s="39"/>
      <c r="BO610" s="360" t="str">
        <f t="shared" si="375"/>
        <v/>
      </c>
      <c r="BP610" s="360" t="str">
        <f t="shared" si="376"/>
        <v/>
      </c>
      <c r="BQ610" s="39"/>
      <c r="BR610" s="360" t="str">
        <f t="shared" si="377"/>
        <v/>
      </c>
      <c r="BS610" s="360" t="str">
        <f t="shared" si="378"/>
        <v/>
      </c>
      <c r="BT610" s="39"/>
      <c r="BU610" s="360" t="str">
        <f t="shared" si="379"/>
        <v/>
      </c>
      <c r="BV610" s="360" t="str">
        <f t="shared" si="380"/>
        <v/>
      </c>
      <c r="BW610" s="39"/>
      <c r="BX610" s="57"/>
    </row>
    <row r="611" spans="1:76" s="2" customFormat="1" ht="14">
      <c r="A611" s="159">
        <v>15</v>
      </c>
      <c r="B611" s="301" t="str">
        <f t="shared" si="361"/>
        <v xml:space="preserve">: </v>
      </c>
      <c r="C611" s="169"/>
      <c r="D611" s="169"/>
      <c r="E611" s="169"/>
      <c r="F611" s="169"/>
      <c r="G611" s="161"/>
      <c r="H611" s="169"/>
      <c r="I611" s="163"/>
      <c r="J611" s="170"/>
      <c r="K611" s="170"/>
      <c r="L611" s="771"/>
      <c r="M611" s="662" t="s">
        <v>308</v>
      </c>
      <c r="N611" s="664"/>
      <c r="O611" s="665"/>
      <c r="P611" s="165"/>
      <c r="Q611" s="365"/>
      <c r="R611" s="259" t="str">
        <f t="shared" si="381"/>
        <v/>
      </c>
      <c r="S611" s="260" t="str">
        <f>IF(R611="","",IF(R625="Y",T611,IF(R611&gt;=R617-$AA$36*R621,IF(R611&lt;=R617+$AA$36*R621,R611,""),"")))</f>
        <v/>
      </c>
      <c r="T611" s="259" t="str">
        <f t="shared" si="382"/>
        <v/>
      </c>
      <c r="U611" s="166" t="str">
        <f t="shared" si="362"/>
        <v>TWh/kW</v>
      </c>
      <c r="V611" s="39"/>
      <c r="W611" s="39"/>
      <c r="Y611" s="99"/>
      <c r="AO611" s="57"/>
      <c r="AP611" s="39"/>
      <c r="AQ611" s="39"/>
      <c r="AR611" s="171"/>
      <c r="AS611" s="39"/>
      <c r="AT611" s="360" t="str">
        <f t="shared" si="383"/>
        <v/>
      </c>
      <c r="AU611" s="360" t="str">
        <f t="shared" si="384"/>
        <v/>
      </c>
      <c r="AV611" s="39"/>
      <c r="AW611" s="360" t="str">
        <f t="shared" si="363"/>
        <v/>
      </c>
      <c r="AX611" s="360" t="str">
        <f t="shared" si="364"/>
        <v/>
      </c>
      <c r="AY611" s="39"/>
      <c r="AZ611" s="360" t="str">
        <f t="shared" si="365"/>
        <v/>
      </c>
      <c r="BA611" s="360" t="str">
        <f t="shared" si="366"/>
        <v/>
      </c>
      <c r="BB611" s="39"/>
      <c r="BC611" s="360" t="str">
        <f t="shared" si="367"/>
        <v/>
      </c>
      <c r="BD611" s="360" t="str">
        <f t="shared" si="368"/>
        <v/>
      </c>
      <c r="BE611" s="39"/>
      <c r="BF611" s="360" t="str">
        <f t="shared" si="369"/>
        <v/>
      </c>
      <c r="BG611" s="360" t="str">
        <f t="shared" si="370"/>
        <v/>
      </c>
      <c r="BH611" s="39"/>
      <c r="BI611" s="360" t="str">
        <f t="shared" si="371"/>
        <v/>
      </c>
      <c r="BJ611" s="360" t="str">
        <f t="shared" si="372"/>
        <v/>
      </c>
      <c r="BK611" s="39"/>
      <c r="BL611" s="360" t="str">
        <f t="shared" si="373"/>
        <v/>
      </c>
      <c r="BM611" s="360" t="str">
        <f t="shared" si="374"/>
        <v/>
      </c>
      <c r="BN611" s="39"/>
      <c r="BO611" s="360" t="str">
        <f t="shared" si="375"/>
        <v/>
      </c>
      <c r="BP611" s="360" t="str">
        <f t="shared" si="376"/>
        <v/>
      </c>
      <c r="BQ611" s="39"/>
      <c r="BR611" s="360" t="str">
        <f t="shared" si="377"/>
        <v/>
      </c>
      <c r="BS611" s="360" t="str">
        <f t="shared" si="378"/>
        <v/>
      </c>
      <c r="BT611" s="39"/>
      <c r="BU611" s="360" t="str">
        <f t="shared" si="379"/>
        <v/>
      </c>
      <c r="BV611" s="360" t="str">
        <f t="shared" si="380"/>
        <v/>
      </c>
      <c r="BW611" s="39"/>
      <c r="BX611" s="57"/>
    </row>
    <row r="612" spans="1:76" s="2" customFormat="1" ht="14">
      <c r="A612" s="159">
        <v>16</v>
      </c>
      <c r="B612" s="301" t="str">
        <f t="shared" si="361"/>
        <v xml:space="preserve">: </v>
      </c>
      <c r="C612" s="169"/>
      <c r="D612" s="169"/>
      <c r="E612" s="169"/>
      <c r="F612" s="169"/>
      <c r="G612" s="161"/>
      <c r="H612" s="169"/>
      <c r="I612" s="163"/>
      <c r="J612" s="170"/>
      <c r="K612" s="170"/>
      <c r="L612" s="771"/>
      <c r="M612" s="662" t="s">
        <v>308</v>
      </c>
      <c r="N612" s="664"/>
      <c r="O612" s="665"/>
      <c r="P612" s="165"/>
      <c r="Q612" s="365"/>
      <c r="R612" s="259" t="str">
        <f t="shared" si="381"/>
        <v/>
      </c>
      <c r="S612" s="260" t="str">
        <f>IF(R612="","",IF(R625="Y",T612,IF(R612&gt;=R617-$AA$36*R621,IF(R612&lt;=R617+$AA$36*R621,R612,""),"")))</f>
        <v/>
      </c>
      <c r="T612" s="259" t="str">
        <f t="shared" si="382"/>
        <v/>
      </c>
      <c r="U612" s="166" t="str">
        <f t="shared" si="362"/>
        <v>TWh/kW</v>
      </c>
      <c r="V612" s="39"/>
      <c r="W612" s="39"/>
      <c r="Y612" s="99"/>
      <c r="AO612" s="57"/>
      <c r="AP612" s="39"/>
      <c r="AQ612" s="39"/>
      <c r="AR612" s="171"/>
      <c r="AS612" s="39"/>
      <c r="AT612" s="360" t="str">
        <f t="shared" si="383"/>
        <v/>
      </c>
      <c r="AU612" s="360" t="str">
        <f t="shared" si="384"/>
        <v/>
      </c>
      <c r="AV612" s="39"/>
      <c r="AW612" s="360" t="str">
        <f t="shared" si="363"/>
        <v/>
      </c>
      <c r="AX612" s="360" t="str">
        <f t="shared" si="364"/>
        <v/>
      </c>
      <c r="AY612" s="39"/>
      <c r="AZ612" s="360" t="str">
        <f t="shared" si="365"/>
        <v/>
      </c>
      <c r="BA612" s="360" t="str">
        <f t="shared" si="366"/>
        <v/>
      </c>
      <c r="BB612" s="39"/>
      <c r="BC612" s="360" t="str">
        <f t="shared" si="367"/>
        <v/>
      </c>
      <c r="BD612" s="360" t="str">
        <f t="shared" si="368"/>
        <v/>
      </c>
      <c r="BE612" s="39"/>
      <c r="BF612" s="360" t="str">
        <f t="shared" si="369"/>
        <v/>
      </c>
      <c r="BG612" s="360" t="str">
        <f t="shared" si="370"/>
        <v/>
      </c>
      <c r="BH612" s="39"/>
      <c r="BI612" s="360" t="str">
        <f t="shared" si="371"/>
        <v/>
      </c>
      <c r="BJ612" s="360" t="str">
        <f t="shared" si="372"/>
        <v/>
      </c>
      <c r="BK612" s="39"/>
      <c r="BL612" s="360" t="str">
        <f t="shared" si="373"/>
        <v/>
      </c>
      <c r="BM612" s="360" t="str">
        <f t="shared" si="374"/>
        <v/>
      </c>
      <c r="BN612" s="39"/>
      <c r="BO612" s="360" t="str">
        <f t="shared" si="375"/>
        <v/>
      </c>
      <c r="BP612" s="360" t="str">
        <f t="shared" si="376"/>
        <v/>
      </c>
      <c r="BQ612" s="39"/>
      <c r="BR612" s="360" t="str">
        <f t="shared" si="377"/>
        <v/>
      </c>
      <c r="BS612" s="360" t="str">
        <f t="shared" si="378"/>
        <v/>
      </c>
      <c r="BT612" s="39"/>
      <c r="BU612" s="360" t="str">
        <f t="shared" si="379"/>
        <v/>
      </c>
      <c r="BV612" s="360" t="str">
        <f t="shared" si="380"/>
        <v/>
      </c>
      <c r="BW612" s="39"/>
      <c r="BX612" s="57"/>
    </row>
    <row r="613" spans="1:76" s="2" customFormat="1" ht="14">
      <c r="A613" s="159">
        <v>17</v>
      </c>
      <c r="B613" s="301" t="str">
        <f t="shared" si="361"/>
        <v xml:space="preserve">: </v>
      </c>
      <c r="C613" s="168"/>
      <c r="D613" s="162"/>
      <c r="E613" s="162"/>
      <c r="F613" s="169"/>
      <c r="G613" s="161"/>
      <c r="H613" s="162"/>
      <c r="I613" s="163"/>
      <c r="J613" s="170"/>
      <c r="K613" s="170"/>
      <c r="L613" s="771"/>
      <c r="M613" s="662" t="s">
        <v>308</v>
      </c>
      <c r="N613" s="664"/>
      <c r="O613" s="665"/>
      <c r="P613" s="165"/>
      <c r="Q613" s="365"/>
      <c r="R613" s="259" t="str">
        <f t="shared" si="381"/>
        <v/>
      </c>
      <c r="S613" s="260" t="str">
        <f>IF(R613="","",IF(R625="Y",T613,IF(R613&gt;=R617-$AA$36*R621,IF(R613&lt;=R617+$AA$36*R621,R613,""),"")))</f>
        <v/>
      </c>
      <c r="T613" s="259" t="str">
        <f t="shared" si="382"/>
        <v/>
      </c>
      <c r="U613" s="166" t="str">
        <f t="shared" si="362"/>
        <v>TWh/kW</v>
      </c>
      <c r="V613" s="39"/>
      <c r="W613" s="39"/>
      <c r="Y613" s="99"/>
      <c r="AO613" s="57"/>
      <c r="AP613" s="39"/>
      <c r="AQ613" s="39"/>
      <c r="AR613" s="171"/>
      <c r="AS613" s="39"/>
      <c r="AT613" s="360" t="str">
        <f t="shared" si="383"/>
        <v/>
      </c>
      <c r="AU613" s="360" t="str">
        <f t="shared" si="384"/>
        <v/>
      </c>
      <c r="AV613" s="39"/>
      <c r="AW613" s="360" t="str">
        <f t="shared" si="363"/>
        <v/>
      </c>
      <c r="AX613" s="360" t="str">
        <f t="shared" si="364"/>
        <v/>
      </c>
      <c r="AY613" s="39"/>
      <c r="AZ613" s="360" t="str">
        <f t="shared" si="365"/>
        <v/>
      </c>
      <c r="BA613" s="360" t="str">
        <f t="shared" si="366"/>
        <v/>
      </c>
      <c r="BB613" s="39"/>
      <c r="BC613" s="360" t="str">
        <f t="shared" si="367"/>
        <v/>
      </c>
      <c r="BD613" s="360" t="str">
        <f t="shared" si="368"/>
        <v/>
      </c>
      <c r="BE613" s="39"/>
      <c r="BF613" s="360" t="str">
        <f t="shared" si="369"/>
        <v/>
      </c>
      <c r="BG613" s="360" t="str">
        <f t="shared" si="370"/>
        <v/>
      </c>
      <c r="BH613" s="39"/>
      <c r="BI613" s="360" t="str">
        <f t="shared" si="371"/>
        <v/>
      </c>
      <c r="BJ613" s="360" t="str">
        <f t="shared" si="372"/>
        <v/>
      </c>
      <c r="BK613" s="39"/>
      <c r="BL613" s="360" t="str">
        <f t="shared" si="373"/>
        <v/>
      </c>
      <c r="BM613" s="360" t="str">
        <f t="shared" si="374"/>
        <v/>
      </c>
      <c r="BN613" s="39"/>
      <c r="BO613" s="360" t="str">
        <f t="shared" si="375"/>
        <v/>
      </c>
      <c r="BP613" s="360" t="str">
        <f t="shared" si="376"/>
        <v/>
      </c>
      <c r="BQ613" s="39"/>
      <c r="BR613" s="360" t="str">
        <f t="shared" si="377"/>
        <v/>
      </c>
      <c r="BS613" s="360" t="str">
        <f t="shared" si="378"/>
        <v/>
      </c>
      <c r="BT613" s="39"/>
      <c r="BU613" s="360" t="str">
        <f t="shared" si="379"/>
        <v/>
      </c>
      <c r="BV613" s="360" t="str">
        <f t="shared" si="380"/>
        <v/>
      </c>
      <c r="BW613" s="39"/>
      <c r="BX613" s="57"/>
    </row>
    <row r="614" spans="1:76" s="2" customFormat="1" ht="14">
      <c r="A614" s="159">
        <v>18</v>
      </c>
      <c r="B614" s="301" t="str">
        <f t="shared" si="361"/>
        <v xml:space="preserve">: </v>
      </c>
      <c r="C614" s="168"/>
      <c r="D614" s="162"/>
      <c r="E614" s="162"/>
      <c r="F614" s="169"/>
      <c r="G614" s="161"/>
      <c r="H614" s="162"/>
      <c r="I614" s="163"/>
      <c r="J614" s="170"/>
      <c r="K614" s="170"/>
      <c r="L614" s="771"/>
      <c r="M614" s="662" t="s">
        <v>308</v>
      </c>
      <c r="N614" s="664"/>
      <c r="O614" s="665"/>
      <c r="P614" s="165"/>
      <c r="Q614" s="365"/>
      <c r="R614" s="259" t="str">
        <f t="shared" si="381"/>
        <v/>
      </c>
      <c r="S614" s="260" t="str">
        <f>IF(R614="","",IF(R625="Y",T614,IF(R614&gt;=R617-$AA$36*R621,IF(R614&lt;=R617+$AA$36*R621,R614,""),"")))</f>
        <v/>
      </c>
      <c r="T614" s="259" t="str">
        <f t="shared" si="382"/>
        <v/>
      </c>
      <c r="U614" s="166" t="str">
        <f t="shared" si="362"/>
        <v>TWh/kW</v>
      </c>
      <c r="V614" s="39"/>
      <c r="W614" s="39"/>
      <c r="Y614" s="99"/>
      <c r="AO614" s="57"/>
      <c r="AP614" s="39"/>
      <c r="AQ614" s="39"/>
      <c r="AR614" s="171"/>
      <c r="AS614" s="39"/>
      <c r="AT614" s="360" t="str">
        <f t="shared" si="383"/>
        <v/>
      </c>
      <c r="AU614" s="360" t="str">
        <f t="shared" si="384"/>
        <v/>
      </c>
      <c r="AV614" s="39"/>
      <c r="AW614" s="360" t="str">
        <f t="shared" si="363"/>
        <v/>
      </c>
      <c r="AX614" s="360" t="str">
        <f t="shared" si="364"/>
        <v/>
      </c>
      <c r="AY614" s="39"/>
      <c r="AZ614" s="360" t="str">
        <f t="shared" si="365"/>
        <v/>
      </c>
      <c r="BA614" s="360" t="str">
        <f t="shared" si="366"/>
        <v/>
      </c>
      <c r="BB614" s="39"/>
      <c r="BC614" s="360" t="str">
        <f t="shared" si="367"/>
        <v/>
      </c>
      <c r="BD614" s="360" t="str">
        <f t="shared" si="368"/>
        <v/>
      </c>
      <c r="BE614" s="39"/>
      <c r="BF614" s="360" t="str">
        <f t="shared" si="369"/>
        <v/>
      </c>
      <c r="BG614" s="360" t="str">
        <f t="shared" si="370"/>
        <v/>
      </c>
      <c r="BH614" s="39"/>
      <c r="BI614" s="360" t="str">
        <f t="shared" si="371"/>
        <v/>
      </c>
      <c r="BJ614" s="360" t="str">
        <f t="shared" si="372"/>
        <v/>
      </c>
      <c r="BK614" s="39"/>
      <c r="BL614" s="360" t="str">
        <f t="shared" si="373"/>
        <v/>
      </c>
      <c r="BM614" s="360" t="str">
        <f t="shared" si="374"/>
        <v/>
      </c>
      <c r="BN614" s="39"/>
      <c r="BO614" s="360" t="str">
        <f t="shared" si="375"/>
        <v/>
      </c>
      <c r="BP614" s="360" t="str">
        <f t="shared" si="376"/>
        <v/>
      </c>
      <c r="BQ614" s="39"/>
      <c r="BR614" s="360" t="str">
        <f t="shared" si="377"/>
        <v/>
      </c>
      <c r="BS614" s="360" t="str">
        <f t="shared" si="378"/>
        <v/>
      </c>
      <c r="BT614" s="39"/>
      <c r="BU614" s="360" t="str">
        <f t="shared" si="379"/>
        <v/>
      </c>
      <c r="BV614" s="360" t="str">
        <f t="shared" si="380"/>
        <v/>
      </c>
      <c r="BW614" s="39"/>
      <c r="BX614" s="57"/>
    </row>
    <row r="615" spans="1:76" s="2" customFormat="1" ht="14">
      <c r="A615" s="159">
        <v>19</v>
      </c>
      <c r="B615" s="301" t="str">
        <f t="shared" si="361"/>
        <v xml:space="preserve">: </v>
      </c>
      <c r="C615" s="168"/>
      <c r="D615" s="162"/>
      <c r="E615" s="162"/>
      <c r="F615" s="169"/>
      <c r="G615" s="161"/>
      <c r="H615" s="162"/>
      <c r="I615" s="163"/>
      <c r="J615" s="170"/>
      <c r="K615" s="170"/>
      <c r="L615" s="771"/>
      <c r="M615" s="662" t="s">
        <v>308</v>
      </c>
      <c r="N615" s="664"/>
      <c r="O615" s="665"/>
      <c r="P615" s="165"/>
      <c r="Q615" s="365"/>
      <c r="R615" s="259" t="str">
        <f t="shared" si="381"/>
        <v/>
      </c>
      <c r="S615" s="260" t="str">
        <f>IF(R615="","",IF(R625="Y",T615,IF(R615&gt;=R617-$AA$36*R621,IF(R615&lt;=R617+$AA$36*R621,R615,""),"")))</f>
        <v/>
      </c>
      <c r="T615" s="259" t="str">
        <f t="shared" si="382"/>
        <v/>
      </c>
      <c r="U615" s="166" t="str">
        <f t="shared" si="362"/>
        <v>TWh/kW</v>
      </c>
      <c r="V615" s="39"/>
      <c r="W615" s="39"/>
      <c r="Y615" s="99"/>
      <c r="AO615" s="57"/>
      <c r="AP615" s="39"/>
      <c r="AQ615" s="39"/>
      <c r="AR615" s="171"/>
      <c r="AS615" s="39"/>
      <c r="AT615" s="360" t="str">
        <f t="shared" si="383"/>
        <v/>
      </c>
      <c r="AU615" s="360" t="str">
        <f t="shared" si="384"/>
        <v/>
      </c>
      <c r="AV615" s="39"/>
      <c r="AW615" s="360" t="str">
        <f t="shared" si="363"/>
        <v/>
      </c>
      <c r="AX615" s="360" t="str">
        <f t="shared" si="364"/>
        <v/>
      </c>
      <c r="AY615" s="39"/>
      <c r="AZ615" s="360" t="str">
        <f t="shared" si="365"/>
        <v/>
      </c>
      <c r="BA615" s="360" t="str">
        <f t="shared" si="366"/>
        <v/>
      </c>
      <c r="BB615" s="39"/>
      <c r="BC615" s="360" t="str">
        <f t="shared" si="367"/>
        <v/>
      </c>
      <c r="BD615" s="360" t="str">
        <f t="shared" si="368"/>
        <v/>
      </c>
      <c r="BE615" s="39"/>
      <c r="BF615" s="360" t="str">
        <f t="shared" si="369"/>
        <v/>
      </c>
      <c r="BG615" s="360" t="str">
        <f t="shared" si="370"/>
        <v/>
      </c>
      <c r="BH615" s="39"/>
      <c r="BI615" s="360" t="str">
        <f t="shared" si="371"/>
        <v/>
      </c>
      <c r="BJ615" s="360" t="str">
        <f t="shared" si="372"/>
        <v/>
      </c>
      <c r="BK615" s="39"/>
      <c r="BL615" s="360" t="str">
        <f t="shared" si="373"/>
        <v/>
      </c>
      <c r="BM615" s="360" t="str">
        <f t="shared" si="374"/>
        <v/>
      </c>
      <c r="BN615" s="39"/>
      <c r="BO615" s="360" t="str">
        <f t="shared" si="375"/>
        <v/>
      </c>
      <c r="BP615" s="360" t="str">
        <f t="shared" si="376"/>
        <v/>
      </c>
      <c r="BQ615" s="39"/>
      <c r="BR615" s="360" t="str">
        <f t="shared" si="377"/>
        <v/>
      </c>
      <c r="BS615" s="360" t="str">
        <f t="shared" si="378"/>
        <v/>
      </c>
      <c r="BT615" s="39"/>
      <c r="BU615" s="360" t="str">
        <f t="shared" si="379"/>
        <v/>
      </c>
      <c r="BV615" s="360" t="str">
        <f t="shared" si="380"/>
        <v/>
      </c>
      <c r="BW615" s="39"/>
      <c r="BX615" s="57"/>
    </row>
    <row r="616" spans="1:76" s="2" customFormat="1" ht="14">
      <c r="A616" s="159">
        <v>20</v>
      </c>
      <c r="B616" s="301" t="str">
        <f t="shared" si="361"/>
        <v xml:space="preserve">: </v>
      </c>
      <c r="C616" s="168"/>
      <c r="D616" s="162"/>
      <c r="E616" s="162"/>
      <c r="F616" s="169"/>
      <c r="G616" s="161"/>
      <c r="H616" s="162"/>
      <c r="I616" s="163"/>
      <c r="J616" s="170"/>
      <c r="K616" s="170"/>
      <c r="L616" s="771"/>
      <c r="M616" s="662" t="s">
        <v>308</v>
      </c>
      <c r="N616" s="664"/>
      <c r="O616" s="665"/>
      <c r="P616" s="165"/>
      <c r="Q616" s="365"/>
      <c r="R616" s="259" t="str">
        <f t="shared" si="381"/>
        <v/>
      </c>
      <c r="S616" s="260" t="str">
        <f>IF(R616="","",IF(R625="Y",T616,IF(R616&gt;=R617-$AA$36*R621,IF(R616&lt;=R617+$AA$36*R621,R616,""),"")))</f>
        <v/>
      </c>
      <c r="T616" s="259" t="str">
        <f t="shared" si="382"/>
        <v/>
      </c>
      <c r="U616" s="166" t="str">
        <f t="shared" si="362"/>
        <v>TWh/kW</v>
      </c>
      <c r="V616" s="39"/>
      <c r="W616" s="39"/>
      <c r="Y616" s="99"/>
      <c r="AO616" s="57"/>
      <c r="AP616" s="39"/>
      <c r="AQ616" s="39"/>
      <c r="AR616" s="171"/>
      <c r="AS616" s="39"/>
      <c r="AT616" s="360" t="str">
        <f t="shared" si="383"/>
        <v/>
      </c>
      <c r="AU616" s="360" t="str">
        <f t="shared" si="384"/>
        <v/>
      </c>
      <c r="AV616" s="39"/>
      <c r="AW616" s="360" t="str">
        <f t="shared" si="363"/>
        <v/>
      </c>
      <c r="AX616" s="360" t="str">
        <f t="shared" si="364"/>
        <v/>
      </c>
      <c r="AY616" s="39"/>
      <c r="AZ616" s="360" t="str">
        <f t="shared" si="365"/>
        <v/>
      </c>
      <c r="BA616" s="360" t="str">
        <f t="shared" si="366"/>
        <v/>
      </c>
      <c r="BB616" s="39"/>
      <c r="BC616" s="360" t="str">
        <f t="shared" si="367"/>
        <v/>
      </c>
      <c r="BD616" s="360" t="str">
        <f t="shared" si="368"/>
        <v/>
      </c>
      <c r="BE616" s="39"/>
      <c r="BF616" s="360" t="str">
        <f t="shared" si="369"/>
        <v/>
      </c>
      <c r="BG616" s="360" t="str">
        <f t="shared" si="370"/>
        <v/>
      </c>
      <c r="BH616" s="39"/>
      <c r="BI616" s="360" t="str">
        <f t="shared" si="371"/>
        <v/>
      </c>
      <c r="BJ616" s="360" t="str">
        <f t="shared" si="372"/>
        <v/>
      </c>
      <c r="BK616" s="39"/>
      <c r="BL616" s="360" t="str">
        <f t="shared" si="373"/>
        <v/>
      </c>
      <c r="BM616" s="360" t="str">
        <f t="shared" si="374"/>
        <v/>
      </c>
      <c r="BN616" s="39"/>
      <c r="BO616" s="360" t="str">
        <f t="shared" si="375"/>
        <v/>
      </c>
      <c r="BP616" s="360" t="str">
        <f t="shared" si="376"/>
        <v/>
      </c>
      <c r="BQ616" s="39"/>
      <c r="BR616" s="360" t="str">
        <f t="shared" si="377"/>
        <v/>
      </c>
      <c r="BS616" s="360" t="str">
        <f t="shared" si="378"/>
        <v/>
      </c>
      <c r="BT616" s="39"/>
      <c r="BU616" s="360" t="str">
        <f t="shared" si="379"/>
        <v/>
      </c>
      <c r="BV616" s="360" t="str">
        <f t="shared" si="380"/>
        <v/>
      </c>
      <c r="BW616" s="39"/>
      <c r="BX616" s="57"/>
    </row>
    <row r="617" spans="1:76" s="2" customFormat="1" ht="14">
      <c r="A617" s="172"/>
      <c r="B617" s="302" t="s">
        <v>159</v>
      </c>
      <c r="C617" s="173"/>
      <c r="D617" s="173"/>
      <c r="E617" s="173"/>
      <c r="F617" s="173"/>
      <c r="H617" s="39"/>
      <c r="I617" s="175"/>
      <c r="J617" s="174"/>
      <c r="K617" s="174"/>
      <c r="L617" s="762" t="s">
        <v>99</v>
      </c>
      <c r="M617" s="174"/>
      <c r="N617" s="174"/>
      <c r="O617" s="165"/>
      <c r="P617" s="165"/>
      <c r="Q617" s="175" t="s">
        <v>31</v>
      </c>
      <c r="R617" s="261" t="e">
        <f>AVERAGE(R597:R616)</f>
        <v>#DIV/0!</v>
      </c>
      <c r="S617" s="261" t="e">
        <f>IF(R625="Y",SUM(S597:S616)/SUM(N597:N616),AVERAGE(S597:S616))</f>
        <v>#DIV/0!</v>
      </c>
      <c r="T617" s="262" t="e">
        <f>SUM(T597:T616)/SUM(N597:N616)</f>
        <v>#DIV/0!</v>
      </c>
      <c r="U617" s="39"/>
      <c r="V617" s="39"/>
      <c r="W617" s="39"/>
      <c r="Y617" s="207"/>
      <c r="AO617" s="57"/>
      <c r="AP617" s="39"/>
      <c r="AQ617" s="39"/>
      <c r="AR617" s="39"/>
      <c r="AS617" s="175" t="s">
        <v>31</v>
      </c>
      <c r="AT617" s="178" t="e">
        <f>AVERAGE(AT597:AT616)</f>
        <v>#DIV/0!</v>
      </c>
      <c r="AU617" s="178" t="e">
        <f>SUM(AU597:AU616)/COUNTIF(AU597:AU616,"&gt;0")</f>
        <v>#DIV/0!</v>
      </c>
      <c r="AV617" s="175"/>
      <c r="AW617" s="178" t="e">
        <f>AVERAGE(AW597:AW616)</f>
        <v>#DIV/0!</v>
      </c>
      <c r="AX617" s="178" t="e">
        <f>SUM(AX597:AX616)/COUNTIF(AX597:AX616,"&gt;0")</f>
        <v>#DIV/0!</v>
      </c>
      <c r="AY617" s="39"/>
      <c r="AZ617" s="178" t="e">
        <f>AVERAGE(AZ597:AZ616)</f>
        <v>#DIV/0!</v>
      </c>
      <c r="BA617" s="178" t="e">
        <f>SUM(BA597:BA616)/COUNTIF(BA597:BA616,"&gt;0")</f>
        <v>#DIV/0!</v>
      </c>
      <c r="BB617" s="39"/>
      <c r="BC617" s="178" t="e">
        <f>AVERAGE(BC597:BC616)</f>
        <v>#DIV/0!</v>
      </c>
      <c r="BD617" s="178" t="e">
        <f>SUM(BD597:BD616)/COUNTIF(BD597:BD616,"&gt;0")</f>
        <v>#DIV/0!</v>
      </c>
      <c r="BE617" s="39"/>
      <c r="BF617" s="178" t="e">
        <f>AVERAGE(BF597:BF616)</f>
        <v>#DIV/0!</v>
      </c>
      <c r="BG617" s="178" t="e">
        <f>SUM(BG597:BG616)/COUNTIF(BG597:BG616,"&gt;0")</f>
        <v>#DIV/0!</v>
      </c>
      <c r="BH617" s="39"/>
      <c r="BI617" s="178" t="e">
        <f>AVERAGE(BI597:BI616)</f>
        <v>#DIV/0!</v>
      </c>
      <c r="BJ617" s="178" t="e">
        <f>SUM(BJ597:BJ616)/COUNTIF(BJ597:BJ616,"&gt;0")</f>
        <v>#DIV/0!</v>
      </c>
      <c r="BK617" s="175"/>
      <c r="BL617" s="178" t="e">
        <f>AVERAGE(BL597:BL616)</f>
        <v>#DIV/0!</v>
      </c>
      <c r="BM617" s="178" t="e">
        <f>SUM(BM597:BM616)/COUNTIF(BM597:BM616,"&gt;0")</f>
        <v>#DIV/0!</v>
      </c>
      <c r="BN617" s="39"/>
      <c r="BO617" s="178" t="e">
        <f>AVERAGE(BO597:BO616)</f>
        <v>#DIV/0!</v>
      </c>
      <c r="BP617" s="178" t="e">
        <f>SUM(BP597:BP616)/COUNTIF(BP597:BP616,"&gt;0")</f>
        <v>#DIV/0!</v>
      </c>
      <c r="BQ617" s="39"/>
      <c r="BR617" s="178" t="e">
        <f>AVERAGE(BR597:BR616)</f>
        <v>#DIV/0!</v>
      </c>
      <c r="BS617" s="178" t="e">
        <f>SUM(BS597:BS616)/COUNTIF(BS597:BS616,"&gt;0")</f>
        <v>#DIV/0!</v>
      </c>
      <c r="BT617" s="39"/>
      <c r="BU617" s="178" t="e">
        <f>AVERAGE(BU597:BU616)</f>
        <v>#DIV/0!</v>
      </c>
      <c r="BV617" s="178" t="e">
        <f>SUM(BV597:BV616)/COUNTIF(BV597:BV616,"&gt;0")</f>
        <v>#DIV/0!</v>
      </c>
      <c r="BW617" s="39"/>
      <c r="BX617" s="57"/>
    </row>
    <row r="618" spans="1:76" s="2" customFormat="1" ht="15">
      <c r="A618" s="172"/>
      <c r="B618" s="302" t="s">
        <v>160</v>
      </c>
      <c r="C618" s="173" t="s">
        <v>112</v>
      </c>
      <c r="D618" s="840"/>
      <c r="E618" s="841"/>
      <c r="F618" s="841"/>
      <c r="G618" s="841"/>
      <c r="H618" s="841"/>
      <c r="I618" s="841"/>
      <c r="J618" s="842"/>
      <c r="K618" s="174"/>
      <c r="L618" s="762"/>
      <c r="M618" s="174"/>
      <c r="N618" s="174"/>
      <c r="O618" s="165"/>
      <c r="P618" s="165"/>
      <c r="Q618" s="366" t="s">
        <v>33</v>
      </c>
      <c r="R618" s="367" t="e">
        <f>R617+U618*R621</f>
        <v>#DIV/0!</v>
      </c>
      <c r="S618" s="367" t="e">
        <f>S617+U618*S621</f>
        <v>#DIV/0!</v>
      </c>
      <c r="T618" s="367" t="e">
        <f>T617+U618*T621</f>
        <v>#DIV/0!</v>
      </c>
      <c r="U618" s="368">
        <v>1</v>
      </c>
      <c r="V618" s="50" t="s">
        <v>142</v>
      </c>
      <c r="W618" s="39"/>
      <c r="X618" t="s">
        <v>273</v>
      </c>
      <c r="Y618" s="208"/>
      <c r="AO618" s="57"/>
      <c r="AP618" s="39"/>
      <c r="AQ618" s="39"/>
      <c r="AR618" s="39"/>
      <c r="AS618" s="176" t="s">
        <v>33</v>
      </c>
      <c r="AT618" s="180" t="e">
        <f>AT617+(AT623*AT620)</f>
        <v>#DIV/0!</v>
      </c>
      <c r="AU618" s="180" t="e">
        <f>AU617+(AU623*AT620)</f>
        <v>#DIV/0!</v>
      </c>
      <c r="AV618" s="176"/>
      <c r="AW618" s="180" t="e">
        <f>AW617+(AW623*AW620)</f>
        <v>#DIV/0!</v>
      </c>
      <c r="AX618" s="180" t="e">
        <f>AX617+(AX623*AW620)</f>
        <v>#DIV/0!</v>
      </c>
      <c r="AY618" s="39"/>
      <c r="AZ618" s="180" t="e">
        <f>AZ617+(AZ623*AZ620)</f>
        <v>#DIV/0!</v>
      </c>
      <c r="BA618" s="180" t="e">
        <f>BA617+(BA623*AZ620)</f>
        <v>#DIV/0!</v>
      </c>
      <c r="BB618" s="39"/>
      <c r="BC618" s="180" t="e">
        <f>BC617+(BC623*BC620)</f>
        <v>#DIV/0!</v>
      </c>
      <c r="BD618" s="180" t="e">
        <f>BD617+(BD623*BC620)</f>
        <v>#DIV/0!</v>
      </c>
      <c r="BE618" s="39"/>
      <c r="BF618" s="180" t="e">
        <f>BF617+(BF623*BF620)</f>
        <v>#DIV/0!</v>
      </c>
      <c r="BG618" s="180" t="e">
        <f>BG617+(BG623*BF620)</f>
        <v>#DIV/0!</v>
      </c>
      <c r="BH618" s="39"/>
      <c r="BI618" s="180" t="e">
        <f>BI617+(BI623*BI620)</f>
        <v>#DIV/0!</v>
      </c>
      <c r="BJ618" s="180" t="e">
        <f>BJ617+(BJ623*BI620)</f>
        <v>#DIV/0!</v>
      </c>
      <c r="BK618" s="176"/>
      <c r="BL618" s="180" t="e">
        <f>BL617+(BL623*BL620)</f>
        <v>#DIV/0!</v>
      </c>
      <c r="BM618" s="180" t="e">
        <f>BM617+(BM623*BL620)</f>
        <v>#DIV/0!</v>
      </c>
      <c r="BN618" s="39"/>
      <c r="BO618" s="180" t="e">
        <f>BO617+(BO623*BO620)</f>
        <v>#DIV/0!</v>
      </c>
      <c r="BP618" s="180" t="e">
        <f>BP617+(BP623*BO620)</f>
        <v>#DIV/0!</v>
      </c>
      <c r="BQ618" s="39"/>
      <c r="BR618" s="180" t="e">
        <f>BR617+(BR623*BR620)</f>
        <v>#DIV/0!</v>
      </c>
      <c r="BS618" s="180" t="e">
        <f>BS617+(BS623*BR620)</f>
        <v>#DIV/0!</v>
      </c>
      <c r="BT618" s="39"/>
      <c r="BU618" s="180" t="e">
        <f>BU617+(BU623*BU620)</f>
        <v>#DIV/0!</v>
      </c>
      <c r="BV618" s="180" t="e">
        <f>BV617+(BV623*BU620)</f>
        <v>#DIV/0!</v>
      </c>
      <c r="BW618" s="39"/>
      <c r="BX618" s="57"/>
    </row>
    <row r="619" spans="1:76" s="2" customFormat="1" ht="15">
      <c r="A619" s="172"/>
      <c r="B619" s="302" t="s">
        <v>161</v>
      </c>
      <c r="C619" s="179"/>
      <c r="D619" s="843"/>
      <c r="E619" s="844"/>
      <c r="F619" s="844"/>
      <c r="G619" s="844"/>
      <c r="H619" s="844"/>
      <c r="I619" s="844"/>
      <c r="J619" s="845"/>
      <c r="K619" s="39"/>
      <c r="L619" s="759"/>
      <c r="M619" s="174"/>
      <c r="N619" s="174"/>
      <c r="O619" s="174"/>
      <c r="P619" s="174"/>
      <c r="Q619" s="366" t="s">
        <v>32</v>
      </c>
      <c r="R619" s="367" t="e">
        <f>IF($X619="Y",MIN(R597:R616),R617-$U619*R621)</f>
        <v>#DIV/0!</v>
      </c>
      <c r="S619" s="367" t="e">
        <f>IF($X619="Y",MIN(S597:S616),S617-$U619*S621)</f>
        <v>#DIV/0!</v>
      </c>
      <c r="T619" s="367" t="e">
        <f>IF($X619="Y",MIN(T597:T616),T617-$U619*T621)</f>
        <v>#DIV/0!</v>
      </c>
      <c r="U619" s="368">
        <v>1</v>
      </c>
      <c r="V619" s="50" t="s">
        <v>143</v>
      </c>
      <c r="W619" s="39"/>
      <c r="X619" s="369" t="s">
        <v>36</v>
      </c>
      <c r="Y619" s="208"/>
      <c r="AO619" s="57"/>
      <c r="AP619" s="39"/>
      <c r="AQ619" s="39"/>
      <c r="AR619" s="39"/>
      <c r="AS619" s="176" t="s">
        <v>32</v>
      </c>
      <c r="AT619" s="180" t="e">
        <f>AT617-(AT623*AT621)</f>
        <v>#DIV/0!</v>
      </c>
      <c r="AU619" s="180" t="e">
        <f>AU617-(AU623*AT621)</f>
        <v>#DIV/0!</v>
      </c>
      <c r="AV619" s="176"/>
      <c r="AW619" s="180" t="e">
        <f>AW617-(AW623*AW621)</f>
        <v>#DIV/0!</v>
      </c>
      <c r="AX619" s="180" t="e">
        <f>AX617-(AX623*AW621)</f>
        <v>#DIV/0!</v>
      </c>
      <c r="AY619" s="39"/>
      <c r="AZ619" s="180" t="e">
        <f>AZ617-(AZ623*AZ621)</f>
        <v>#DIV/0!</v>
      </c>
      <c r="BA619" s="180" t="e">
        <f>BA617-(BA623*AZ621)</f>
        <v>#DIV/0!</v>
      </c>
      <c r="BB619" s="39"/>
      <c r="BC619" s="180" t="e">
        <f>BC617-(BC623*BC621)</f>
        <v>#DIV/0!</v>
      </c>
      <c r="BD619" s="180" t="e">
        <f>BD617-(BD623*BC621)</f>
        <v>#DIV/0!</v>
      </c>
      <c r="BE619" s="39"/>
      <c r="BF619" s="180" t="e">
        <f>BF617-(BF623*BF621)</f>
        <v>#DIV/0!</v>
      </c>
      <c r="BG619" s="180" t="e">
        <f>BG617-(BG623*BF621)</f>
        <v>#DIV/0!</v>
      </c>
      <c r="BH619" s="39"/>
      <c r="BI619" s="180" t="e">
        <f>BI617-(BI623*BI621)</f>
        <v>#DIV/0!</v>
      </c>
      <c r="BJ619" s="180" t="e">
        <f>BJ617-(BJ623*BI621)</f>
        <v>#DIV/0!</v>
      </c>
      <c r="BK619" s="176"/>
      <c r="BL619" s="180" t="e">
        <f>BL617-(BL623*BL621)</f>
        <v>#DIV/0!</v>
      </c>
      <c r="BM619" s="180" t="e">
        <f>BM617-(BM623*BL621)</f>
        <v>#DIV/0!</v>
      </c>
      <c r="BN619" s="39"/>
      <c r="BO619" s="180" t="e">
        <f>BO617-(BO623*BO621)</f>
        <v>#DIV/0!</v>
      </c>
      <c r="BP619" s="180" t="e">
        <f>BP617-(BP623*BO621)</f>
        <v>#DIV/0!</v>
      </c>
      <c r="BQ619" s="39"/>
      <c r="BR619" s="180" t="e">
        <f>BR617-(BR623*BR621)</f>
        <v>#DIV/0!</v>
      </c>
      <c r="BS619" s="180" t="e">
        <f>BS617-(BS623*BR621)</f>
        <v>#DIV/0!</v>
      </c>
      <c r="BT619" s="39"/>
      <c r="BU619" s="180" t="e">
        <f>BU617-(BU623*BU621)</f>
        <v>#DIV/0!</v>
      </c>
      <c r="BV619" s="180" t="e">
        <f>BV617-(BV623*BU621)</f>
        <v>#DIV/0!</v>
      </c>
      <c r="BW619" s="39"/>
      <c r="BX619" s="57"/>
    </row>
    <row r="620" spans="1:76" s="2" customFormat="1" ht="14">
      <c r="A620" s="172"/>
      <c r="B620" s="303"/>
      <c r="C620" s="179"/>
      <c r="D620" s="843"/>
      <c r="E620" s="844"/>
      <c r="F620" s="844"/>
      <c r="G620" s="844"/>
      <c r="H620" s="844"/>
      <c r="I620" s="844"/>
      <c r="J620" s="845"/>
      <c r="K620" s="174"/>
      <c r="L620" s="762"/>
      <c r="M620" s="174"/>
      <c r="N620" s="174"/>
      <c r="O620" s="174"/>
      <c r="P620" s="174"/>
      <c r="Q620" s="176" t="s">
        <v>10</v>
      </c>
      <c r="R620" s="263" t="e">
        <f>IF((0.67*R621)&gt;R617,"no","yes")</f>
        <v>#DIV/0!</v>
      </c>
      <c r="S620" s="263" t="e">
        <f>IF((0.67*S621)&gt;S617,"no","yes")</f>
        <v>#DIV/0!</v>
      </c>
      <c r="T620" s="263" t="e">
        <f>IF((0.67*T621)&gt;T617,"no","yes")</f>
        <v>#DIV/0!</v>
      </c>
      <c r="U620" s="174"/>
      <c r="V620" s="174"/>
      <c r="W620" s="174"/>
      <c r="Y620" s="208"/>
      <c r="AO620" s="57"/>
      <c r="AP620" s="174"/>
      <c r="AQ620" s="174"/>
      <c r="AR620" s="923" t="s">
        <v>132</v>
      </c>
      <c r="AS620" s="924"/>
      <c r="AT620" s="177">
        <v>1</v>
      </c>
      <c r="AU620" s="174"/>
      <c r="AV620" s="287"/>
      <c r="AW620" s="177">
        <v>1</v>
      </c>
      <c r="AX620" s="174"/>
      <c r="AY620" s="174"/>
      <c r="AZ620" s="177">
        <v>1</v>
      </c>
      <c r="BA620" s="174"/>
      <c r="BB620" s="174"/>
      <c r="BC620" s="177">
        <v>1</v>
      </c>
      <c r="BD620" s="174"/>
      <c r="BE620" s="174"/>
      <c r="BF620" s="177">
        <v>1</v>
      </c>
      <c r="BG620" s="174"/>
      <c r="BH620" s="174"/>
      <c r="BI620" s="177">
        <v>1</v>
      </c>
      <c r="BJ620" s="174"/>
      <c r="BK620" s="176"/>
      <c r="BL620" s="177">
        <v>1</v>
      </c>
      <c r="BM620" s="174"/>
      <c r="BN620" s="174"/>
      <c r="BO620" s="177">
        <v>1</v>
      </c>
      <c r="BP620" s="174"/>
      <c r="BQ620" s="174"/>
      <c r="BR620" s="177">
        <v>1</v>
      </c>
      <c r="BS620" s="174"/>
      <c r="BT620" s="174"/>
      <c r="BU620" s="177">
        <v>1</v>
      </c>
      <c r="BV620" s="174"/>
      <c r="BW620" s="174"/>
      <c r="BX620" s="57"/>
    </row>
    <row r="621" spans="1:76" s="2" customFormat="1" ht="14">
      <c r="A621" s="172"/>
      <c r="B621" s="303"/>
      <c r="C621" s="179"/>
      <c r="D621" s="843"/>
      <c r="E621" s="844"/>
      <c r="F621" s="844"/>
      <c r="G621" s="844"/>
      <c r="H621" s="844"/>
      <c r="I621" s="844"/>
      <c r="J621" s="845"/>
      <c r="K621" s="174"/>
      <c r="L621" s="762"/>
      <c r="M621" s="50"/>
      <c r="N621" s="50"/>
      <c r="O621" s="174"/>
      <c r="P621" s="174"/>
      <c r="Q621" s="176" t="s">
        <v>11</v>
      </c>
      <c r="R621" s="263" t="e">
        <f>_xlfn.STDEV.P(R597:R616)</f>
        <v>#DIV/0!</v>
      </c>
      <c r="S621" s="263" t="e">
        <f t="array" ref="S621">IF(R625="Y",SQRT(SUM(IFERROR(N597:N616*(R597:R616-(S617))^2,0))/((COUNTIFS(N597:N616,"&lt;&gt;"&amp;"")-1)/COUNTIFS(N597:N616,"&lt;&gt;"&amp;"")*SUM(N597:N616))),_xlfn.STDEV.P(S597:S616))</f>
        <v>#DIV/0!</v>
      </c>
      <c r="T621" s="263" t="e">
        <f t="array" ref="T621">SQRT(SUM(IFERROR(N597:N616*(R597:R616-(T617))^2,0))/((COUNTIFS(N597:N616,"&lt;&gt;"&amp;"")-1)/COUNTIFS(N597:N616,"&lt;&gt;"&amp;"")*SUM(N597:N616)))</f>
        <v>#DIV/0!</v>
      </c>
      <c r="U621" s="174"/>
      <c r="V621" s="174"/>
      <c r="W621" s="174"/>
      <c r="Y621" s="208"/>
      <c r="AO621" s="57"/>
      <c r="AP621" s="174"/>
      <c r="AQ621" s="174"/>
      <c r="AR621" s="923"/>
      <c r="AS621" s="924"/>
      <c r="AT621" s="177">
        <v>1</v>
      </c>
      <c r="AU621" s="174"/>
      <c r="AV621" s="287"/>
      <c r="AW621" s="177">
        <v>1</v>
      </c>
      <c r="AX621" s="174"/>
      <c r="AY621" s="174"/>
      <c r="AZ621" s="177">
        <v>1</v>
      </c>
      <c r="BA621" s="174"/>
      <c r="BB621" s="174"/>
      <c r="BC621" s="177">
        <v>1</v>
      </c>
      <c r="BD621" s="174"/>
      <c r="BE621" s="174"/>
      <c r="BF621" s="177">
        <v>1</v>
      </c>
      <c r="BG621" s="174"/>
      <c r="BH621" s="174"/>
      <c r="BI621" s="177">
        <v>1</v>
      </c>
      <c r="BJ621" s="174"/>
      <c r="BK621" s="176"/>
      <c r="BL621" s="177">
        <v>1</v>
      </c>
      <c r="BM621" s="174"/>
      <c r="BN621" s="174"/>
      <c r="BO621" s="177">
        <v>1</v>
      </c>
      <c r="BP621" s="174"/>
      <c r="BQ621" s="174"/>
      <c r="BR621" s="177">
        <v>1</v>
      </c>
      <c r="BS621" s="174"/>
      <c r="BT621" s="174"/>
      <c r="BU621" s="177">
        <v>1</v>
      </c>
      <c r="BV621" s="174"/>
      <c r="BW621" s="174"/>
      <c r="BX621" s="57"/>
    </row>
    <row r="622" spans="1:76" s="2" customFormat="1" ht="14">
      <c r="A622" s="174"/>
      <c r="B622" s="265"/>
      <c r="C622" s="159"/>
      <c r="D622" s="843"/>
      <c r="E622" s="844"/>
      <c r="F622" s="844"/>
      <c r="G622" s="844"/>
      <c r="H622" s="844"/>
      <c r="I622" s="844"/>
      <c r="J622" s="845"/>
      <c r="K622" s="174"/>
      <c r="L622" s="762"/>
      <c r="M622" s="174"/>
      <c r="N622" s="174"/>
      <c r="O622" s="174"/>
      <c r="P622" s="174"/>
      <c r="Q622" s="183" t="s">
        <v>98</v>
      </c>
      <c r="R622" s="264">
        <f>COUNTIF(R597:R616,"&gt;0")</f>
        <v>0</v>
      </c>
      <c r="S622" s="264">
        <f>COUNTIF(S597:S616,"&gt;0")</f>
        <v>0</v>
      </c>
      <c r="T622" s="265"/>
      <c r="U622" s="184" t="s">
        <v>55</v>
      </c>
      <c r="V622" s="174"/>
      <c r="W622" s="174"/>
      <c r="Y622" s="57"/>
      <c r="AO622" s="57"/>
      <c r="AP622" s="174"/>
      <c r="AQ622" s="174"/>
      <c r="AR622" s="174"/>
      <c r="AS622" s="176" t="s">
        <v>10</v>
      </c>
      <c r="AT622" s="180" t="e">
        <f>IF((0.67*AT623)&gt;AT617,"no","yes")</f>
        <v>#DIV/0!</v>
      </c>
      <c r="AU622" s="180" t="e">
        <f>IF((0.67*AU623)&gt;AU617,"no","yes")</f>
        <v>#DIV/0!</v>
      </c>
      <c r="AV622" s="176"/>
      <c r="AW622" s="180" t="e">
        <f>IF((0.67*AW623)&gt;AW617,"no","yes")</f>
        <v>#DIV/0!</v>
      </c>
      <c r="AX622" s="180" t="e">
        <f>IF((0.67*AX623)&gt;AX617,"no","yes")</f>
        <v>#DIV/0!</v>
      </c>
      <c r="AY622" s="174"/>
      <c r="AZ622" s="180" t="e">
        <f>IF((0.67*AZ623)&gt;AZ617,"no","yes")</f>
        <v>#DIV/0!</v>
      </c>
      <c r="BA622" s="180" t="e">
        <f>IF((0.67*BA623)&gt;BA617,"no","yes")</f>
        <v>#DIV/0!</v>
      </c>
      <c r="BB622" s="174"/>
      <c r="BC622" s="180" t="e">
        <f>IF((0.67*BC623)&gt;BC617,"no","yes")</f>
        <v>#DIV/0!</v>
      </c>
      <c r="BD622" s="180" t="e">
        <f>IF((0.67*BD623)&gt;BD617,"no","yes")</f>
        <v>#DIV/0!</v>
      </c>
      <c r="BE622" s="174"/>
      <c r="BF622" s="180" t="e">
        <f>IF((0.67*BF623)&gt;BF617,"no","yes")</f>
        <v>#DIV/0!</v>
      </c>
      <c r="BG622" s="180" t="e">
        <f>IF((0.67*BG623)&gt;BG617,"no","yes")</f>
        <v>#DIV/0!</v>
      </c>
      <c r="BH622" s="174"/>
      <c r="BI622" s="180" t="e">
        <f>IF((0.67*BI623)&gt;BI617,"no","yes")</f>
        <v>#DIV/0!</v>
      </c>
      <c r="BJ622" s="180" t="e">
        <f>IF((0.67*BJ623)&gt;BJ617,"no","yes")</f>
        <v>#DIV/0!</v>
      </c>
      <c r="BK622" s="183"/>
      <c r="BL622" s="180" t="e">
        <f>IF((0.67*BL623)&gt;BL617,"no","yes")</f>
        <v>#DIV/0!</v>
      </c>
      <c r="BM622" s="180" t="e">
        <f>IF((0.67*BM623)&gt;BM617,"no","yes")</f>
        <v>#DIV/0!</v>
      </c>
      <c r="BN622" s="174"/>
      <c r="BO622" s="180" t="e">
        <f>IF((0.67*BO623)&gt;BO617,"no","yes")</f>
        <v>#DIV/0!</v>
      </c>
      <c r="BP622" s="180" t="e">
        <f>IF((0.67*BP623)&gt;BP617,"no","yes")</f>
        <v>#DIV/0!</v>
      </c>
      <c r="BQ622" s="174"/>
      <c r="BR622" s="180" t="e">
        <f>IF((0.67*BR623)&gt;BR617,"no","yes")</f>
        <v>#DIV/0!</v>
      </c>
      <c r="BS622" s="180" t="e">
        <f>IF((0.67*BS623)&gt;BS617,"no","yes")</f>
        <v>#DIV/0!</v>
      </c>
      <c r="BT622" s="174"/>
      <c r="BU622" s="180" t="e">
        <f>IF((0.67*BU623)&gt;BU617,"no","yes")</f>
        <v>#DIV/0!</v>
      </c>
      <c r="BV622" s="180" t="e">
        <f>IF((0.67*BV623)&gt;BV617,"no","yes")</f>
        <v>#DIV/0!</v>
      </c>
      <c r="BW622" s="174"/>
      <c r="BX622" s="57"/>
    </row>
    <row r="623" spans="1:76" s="2" customFormat="1" ht="14">
      <c r="B623" s="5"/>
      <c r="C623" s="172"/>
      <c r="D623" s="843"/>
      <c r="E623" s="844"/>
      <c r="F623" s="844"/>
      <c r="G623" s="844"/>
      <c r="H623" s="844"/>
      <c r="I623" s="844"/>
      <c r="J623" s="845"/>
      <c r="K623" s="174"/>
      <c r="L623" s="762"/>
      <c r="M623" s="174"/>
      <c r="N623" s="174"/>
      <c r="O623" s="174"/>
      <c r="P623" s="174"/>
      <c r="Q623" s="174"/>
      <c r="R623" s="174"/>
      <c r="S623" s="165"/>
      <c r="T623" s="165"/>
      <c r="U623" s="185"/>
      <c r="V623" s="186"/>
      <c r="W623" s="187"/>
      <c r="Y623" s="57"/>
      <c r="AO623" s="57"/>
      <c r="AP623" s="174"/>
      <c r="AQ623" s="174"/>
      <c r="AR623" s="174"/>
      <c r="AS623" s="176" t="s">
        <v>11</v>
      </c>
      <c r="AT623" s="180" t="e">
        <f>_xlfn.STDEV.P(AT597:AT616)</f>
        <v>#DIV/0!</v>
      </c>
      <c r="AU623" s="180" t="e">
        <f>_xlfn.STDEV.P(AU597:AU616)</f>
        <v>#DIV/0!</v>
      </c>
      <c r="AV623" s="176"/>
      <c r="AW623" s="180" t="e">
        <f>_xlfn.STDEV.P(AW597:AW616)</f>
        <v>#DIV/0!</v>
      </c>
      <c r="AX623" s="180" t="e">
        <f>_xlfn.STDEV.P(AX597:AX616)</f>
        <v>#DIV/0!</v>
      </c>
      <c r="AY623" s="174"/>
      <c r="AZ623" s="180" t="e">
        <f>_xlfn.STDEV.P(AZ597:AZ616)</f>
        <v>#DIV/0!</v>
      </c>
      <c r="BA623" s="180" t="e">
        <f>_xlfn.STDEV.P(BA597:BA616)</f>
        <v>#DIV/0!</v>
      </c>
      <c r="BB623" s="174"/>
      <c r="BC623" s="180" t="e">
        <f>_xlfn.STDEV.P(BC597:BC616)</f>
        <v>#DIV/0!</v>
      </c>
      <c r="BD623" s="180" t="e">
        <f>_xlfn.STDEV.P(BD597:BD616)</f>
        <v>#DIV/0!</v>
      </c>
      <c r="BE623" s="174"/>
      <c r="BF623" s="180" t="e">
        <f>_xlfn.STDEV.P(BF597:BF616)</f>
        <v>#DIV/0!</v>
      </c>
      <c r="BG623" s="180" t="e">
        <f>_xlfn.STDEV.P(BG597:BG616)</f>
        <v>#DIV/0!</v>
      </c>
      <c r="BH623" s="174"/>
      <c r="BI623" s="180" t="e">
        <f>_xlfn.STDEV.P(BI597:BI616)</f>
        <v>#DIV/0!</v>
      </c>
      <c r="BJ623" s="180" t="e">
        <f>_xlfn.STDEV.P(BJ597:BJ616)</f>
        <v>#DIV/0!</v>
      </c>
      <c r="BK623" s="174"/>
      <c r="BL623" s="180" t="e">
        <f>_xlfn.STDEV.P(BL597:BL616)</f>
        <v>#DIV/0!</v>
      </c>
      <c r="BM623" s="180" t="e">
        <f>_xlfn.STDEV.P(BM597:BM616)</f>
        <v>#DIV/0!</v>
      </c>
      <c r="BN623" s="174"/>
      <c r="BO623" s="180" t="e">
        <f>_xlfn.STDEV.P(BO597:BO616)</f>
        <v>#DIV/0!</v>
      </c>
      <c r="BP623" s="180" t="e">
        <f>_xlfn.STDEV.P(BP597:BP616)</f>
        <v>#DIV/0!</v>
      </c>
      <c r="BQ623" s="174"/>
      <c r="BR623" s="180" t="e">
        <f>_xlfn.STDEV.P(BR597:BR616)</f>
        <v>#DIV/0!</v>
      </c>
      <c r="BS623" s="180" t="e">
        <f>_xlfn.STDEV.P(BS597:BS616)</f>
        <v>#DIV/0!</v>
      </c>
      <c r="BT623" s="174"/>
      <c r="BU623" s="180" t="e">
        <f>_xlfn.STDEV.P(BU597:BU616)</f>
        <v>#DIV/0!</v>
      </c>
      <c r="BV623" s="180" t="e">
        <f>_xlfn.STDEV.P(BV597:BV616)</f>
        <v>#DIV/0!</v>
      </c>
      <c r="BX623" s="57"/>
    </row>
    <row r="624" spans="1:76" s="2" customFormat="1" ht="14">
      <c r="A624" s="182" t="str">
        <f ca="1">HYPERLINK("#"&amp;"'"&amp;A$1&amp;"'!a1","Back to top")</f>
        <v>Back to top</v>
      </c>
      <c r="B624" s="304"/>
      <c r="C624" s="174"/>
      <c r="D624" s="846"/>
      <c r="E624" s="847"/>
      <c r="F624" s="847"/>
      <c r="G624" s="847"/>
      <c r="H624" s="847"/>
      <c r="I624" s="847"/>
      <c r="J624" s="848"/>
      <c r="L624" s="349"/>
      <c r="R624" s="188" t="s">
        <v>137</v>
      </c>
      <c r="S624" s="83"/>
      <c r="T624" s="174"/>
      <c r="U624" s="189"/>
      <c r="V624" s="190"/>
      <c r="W624" s="191"/>
      <c r="Y624" s="57"/>
      <c r="AO624" s="57"/>
      <c r="AP624" s="174"/>
      <c r="AQ624" s="174"/>
      <c r="AR624" s="174"/>
      <c r="AS624" s="183" t="s">
        <v>98</v>
      </c>
      <c r="AT624" s="361">
        <f>COUNTIF(AT597:AT616,"&gt;0")</f>
        <v>0</v>
      </c>
      <c r="AU624" s="361">
        <f>COUNTIF(AU597:AU616,"&gt;0")</f>
        <v>0</v>
      </c>
      <c r="AV624" s="183"/>
      <c r="AW624" s="361">
        <f>COUNTIF(AW597:AW616,"&gt;0")</f>
        <v>0</v>
      </c>
      <c r="AX624" s="361">
        <f>COUNTIF(AX597:AX616,"&gt;0")</f>
        <v>0</v>
      </c>
      <c r="AY624" s="174"/>
      <c r="AZ624" s="361">
        <f>COUNTIF(AZ597:AZ616,"&gt;0")</f>
        <v>0</v>
      </c>
      <c r="BA624" s="361">
        <f>COUNTIF(BA597:BA616,"&gt;0")</f>
        <v>0</v>
      </c>
      <c r="BB624" s="174"/>
      <c r="BC624" s="361">
        <f>COUNTIF(BC597:BC616,"&gt;0")</f>
        <v>0</v>
      </c>
      <c r="BD624" s="361">
        <f>COUNTIF(BD597:BD616,"&gt;0")</f>
        <v>0</v>
      </c>
      <c r="BE624" s="174"/>
      <c r="BF624" s="361">
        <f>COUNTIF(BF597:BF616,"&gt;0")</f>
        <v>0</v>
      </c>
      <c r="BG624" s="361">
        <f>COUNTIF(BG597:BG616,"&gt;0")</f>
        <v>0</v>
      </c>
      <c r="BH624" s="174"/>
      <c r="BI624" s="361">
        <f>COUNTIF(BI597:BI616,"&gt;0")</f>
        <v>0</v>
      </c>
      <c r="BJ624" s="361">
        <f>COUNTIF(BJ597:BJ616,"&gt;0")</f>
        <v>0</v>
      </c>
      <c r="BK624" s="174"/>
      <c r="BL624" s="361">
        <f>COUNTIF(BL597:BL616,"&gt;0")</f>
        <v>0</v>
      </c>
      <c r="BM624" s="361">
        <f>COUNTIF(BM597:BM616,"&gt;0")</f>
        <v>0</v>
      </c>
      <c r="BN624" s="174"/>
      <c r="BO624" s="361">
        <f>COUNTIF(BO597:BO616,"&gt;0")</f>
        <v>0</v>
      </c>
      <c r="BP624" s="361">
        <f>COUNTIF(BP597:BP616,"&gt;0")</f>
        <v>0</v>
      </c>
      <c r="BQ624" s="174"/>
      <c r="BR624" s="361">
        <f>COUNTIF(BR597:BR616,"&gt;0")</f>
        <v>0</v>
      </c>
      <c r="BS624" s="361">
        <f>COUNTIF(BS597:BS616,"&gt;0")</f>
        <v>0</v>
      </c>
      <c r="BT624" s="174"/>
      <c r="BU624" s="361">
        <f>COUNTIF(BU597:BU616,"&gt;0")</f>
        <v>0</v>
      </c>
      <c r="BV624" s="361">
        <f>COUNTIF(BV597:BV616,"&gt;0")</f>
        <v>0</v>
      </c>
      <c r="BX624" s="57"/>
    </row>
    <row r="625" spans="1:76" s="2" customFormat="1" ht="14">
      <c r="B625" s="5"/>
      <c r="L625" s="349"/>
      <c r="R625" s="192" t="s">
        <v>36</v>
      </c>
      <c r="S625" s="83"/>
      <c r="T625" s="174"/>
      <c r="U625" s="189"/>
      <c r="V625" s="190"/>
      <c r="W625" s="191"/>
      <c r="Y625" s="57"/>
      <c r="AO625" s="57"/>
      <c r="AS625" s="209"/>
      <c r="AT625" s="209"/>
      <c r="AU625" s="209"/>
      <c r="AV625" s="209"/>
      <c r="BX625" s="57"/>
    </row>
    <row r="626" spans="1:76" s="2" customFormat="1" ht="14">
      <c r="B626" s="5"/>
      <c r="L626" s="349"/>
      <c r="S626" s="83"/>
      <c r="T626" s="174"/>
      <c r="U626" s="193"/>
      <c r="V626" s="194"/>
      <c r="W626" s="195"/>
      <c r="Y626" s="57"/>
      <c r="AO626" s="57"/>
      <c r="AS626" s="209"/>
      <c r="AT626" s="209"/>
      <c r="AU626" s="209"/>
      <c r="AV626" s="209"/>
      <c r="BX626" s="57"/>
    </row>
    <row r="627" spans="1:76">
      <c r="B627" s="16"/>
      <c r="T627" s="174"/>
      <c r="U627" s="174"/>
      <c r="V627" s="174"/>
      <c r="W627" s="174"/>
    </row>
    <row r="628" spans="1:76" s="22" customFormat="1" ht="18">
      <c r="A628" s="138">
        <f>A594+1</f>
        <v>13</v>
      </c>
      <c r="B628" s="298"/>
      <c r="C628" s="139" t="s">
        <v>150</v>
      </c>
      <c r="D628" s="196"/>
      <c r="E628" s="196"/>
      <c r="F628" s="196"/>
      <c r="G628" s="196"/>
      <c r="J628" s="196"/>
      <c r="K628" s="196"/>
      <c r="L628" s="761"/>
      <c r="M628" s="140"/>
      <c r="N628" s="140"/>
      <c r="O628" s="140"/>
      <c r="P628" s="140"/>
      <c r="Q628" s="140"/>
      <c r="R628" s="839" t="s">
        <v>154</v>
      </c>
      <c r="S628" s="839"/>
      <c r="T628" s="839"/>
      <c r="U628" s="839"/>
      <c r="V628" s="140"/>
      <c r="W628" s="140"/>
      <c r="Y628" s="198"/>
      <c r="AP628" s="125">
        <f>A628</f>
        <v>13</v>
      </c>
      <c r="AQ628" s="125" t="str">
        <f>C628</f>
        <v>Energy Efficiency Factor - SOLUTION</v>
      </c>
      <c r="AS628" s="198"/>
      <c r="AT628" s="198"/>
      <c r="AU628" s="198"/>
      <c r="AV628" s="198"/>
    </row>
    <row r="629" spans="1:76" s="2" customFormat="1" ht="14">
      <c r="A629" s="199"/>
      <c r="B629" s="299"/>
      <c r="C629" s="199"/>
      <c r="D629" s="130"/>
      <c r="E629" s="130"/>
      <c r="F629" s="130"/>
      <c r="G629" s="130"/>
      <c r="J629" s="130"/>
      <c r="K629" s="130"/>
      <c r="L629" s="762"/>
      <c r="M629" s="174"/>
      <c r="N629" s="174"/>
      <c r="O629" s="174"/>
      <c r="P629" s="174"/>
      <c r="Q629" s="174"/>
      <c r="R629" s="174"/>
      <c r="S629" s="165"/>
      <c r="T629" s="165"/>
      <c r="U629" s="174"/>
      <c r="V629" s="174"/>
      <c r="W629" s="174"/>
      <c r="Y629" s="99"/>
      <c r="AO629" s="57"/>
      <c r="AP629" s="39"/>
      <c r="AQ629" s="39"/>
      <c r="AR629" s="39"/>
      <c r="AS629" s="39"/>
      <c r="AT629" s="158" t="s">
        <v>230</v>
      </c>
      <c r="AU629" s="158"/>
      <c r="AV629" s="39"/>
      <c r="AW629" s="158" t="s">
        <v>1</v>
      </c>
      <c r="AX629" s="158"/>
      <c r="AY629" s="39"/>
      <c r="AZ629" s="158" t="s">
        <v>2</v>
      </c>
      <c r="BA629" s="158"/>
      <c r="BB629" s="39"/>
      <c r="BC629" s="158" t="s">
        <v>283</v>
      </c>
      <c r="BD629" s="158"/>
      <c r="BE629" s="39"/>
      <c r="BF629" s="158" t="s">
        <v>284</v>
      </c>
      <c r="BG629" s="158"/>
      <c r="BH629" s="39"/>
      <c r="BI629" s="158" t="s">
        <v>3</v>
      </c>
      <c r="BJ629" s="158"/>
      <c r="BK629" s="39"/>
      <c r="BL629" s="158" t="s">
        <v>4</v>
      </c>
      <c r="BM629" s="158"/>
      <c r="BN629" s="39"/>
      <c r="BO629" s="158" t="s">
        <v>5</v>
      </c>
      <c r="BP629" s="158"/>
      <c r="BQ629" s="39"/>
      <c r="BR629" s="158" t="s">
        <v>6</v>
      </c>
      <c r="BS629" s="158"/>
      <c r="BT629" s="39"/>
      <c r="BU629" s="158" t="s">
        <v>34</v>
      </c>
      <c r="BV629" s="158"/>
      <c r="BW629" s="39"/>
      <c r="BX629" s="57"/>
    </row>
    <row r="630" spans="1:76" s="2" customFormat="1" ht="31" thickBot="1">
      <c r="A630" s="173" t="s">
        <v>39</v>
      </c>
      <c r="B630" s="300" t="s">
        <v>9</v>
      </c>
      <c r="C630" s="145" t="s">
        <v>139</v>
      </c>
      <c r="D630" s="146" t="s">
        <v>40</v>
      </c>
      <c r="E630" s="146" t="s">
        <v>234</v>
      </c>
      <c r="F630" s="147" t="s">
        <v>113</v>
      </c>
      <c r="G630" s="211" t="s">
        <v>424</v>
      </c>
      <c r="H630" s="4" t="s">
        <v>59</v>
      </c>
      <c r="I630" s="695" t="s">
        <v>425</v>
      </c>
      <c r="J630" s="148" t="s">
        <v>133</v>
      </c>
      <c r="K630" s="149" t="s">
        <v>140</v>
      </c>
      <c r="L630" s="776" t="s">
        <v>100</v>
      </c>
      <c r="M630" s="151" t="s">
        <v>141</v>
      </c>
      <c r="N630" s="152" t="s">
        <v>135</v>
      </c>
      <c r="O630" s="151" t="s">
        <v>57</v>
      </c>
      <c r="P630" s="153"/>
      <c r="Q630" s="363" t="s">
        <v>272</v>
      </c>
      <c r="R630" s="364" t="s">
        <v>56</v>
      </c>
      <c r="S630" s="258" t="s">
        <v>41</v>
      </c>
      <c r="T630" s="364" t="s">
        <v>136</v>
      </c>
      <c r="U630" s="156" t="s">
        <v>42</v>
      </c>
      <c r="V630" s="153"/>
      <c r="W630" s="153"/>
      <c r="Y630" s="99"/>
      <c r="AO630" s="57"/>
      <c r="AP630" s="153"/>
      <c r="AQ630" s="153"/>
      <c r="AR630" s="156" t="s">
        <v>131</v>
      </c>
      <c r="AS630" s="153"/>
      <c r="AT630" s="154" t="s">
        <v>56</v>
      </c>
      <c r="AU630" s="155" t="s">
        <v>41</v>
      </c>
      <c r="AV630" s="153"/>
      <c r="AW630" s="154" t="s">
        <v>56</v>
      </c>
      <c r="AX630" s="155" t="s">
        <v>41</v>
      </c>
      <c r="AY630" s="153"/>
      <c r="AZ630" s="154" t="s">
        <v>56</v>
      </c>
      <c r="BA630" s="155" t="s">
        <v>41</v>
      </c>
      <c r="BB630" s="153"/>
      <c r="BC630" s="154" t="s">
        <v>56</v>
      </c>
      <c r="BD630" s="155" t="s">
        <v>41</v>
      </c>
      <c r="BE630" s="153"/>
      <c r="BF630" s="154" t="s">
        <v>56</v>
      </c>
      <c r="BG630" s="155" t="s">
        <v>41</v>
      </c>
      <c r="BH630" s="153"/>
      <c r="BI630" s="154" t="s">
        <v>56</v>
      </c>
      <c r="BJ630" s="155" t="s">
        <v>41</v>
      </c>
      <c r="BK630" s="153"/>
      <c r="BL630" s="154" t="s">
        <v>56</v>
      </c>
      <c r="BM630" s="155" t="s">
        <v>41</v>
      </c>
      <c r="BN630" s="153"/>
      <c r="BO630" s="154" t="s">
        <v>56</v>
      </c>
      <c r="BP630" s="155" t="s">
        <v>41</v>
      </c>
      <c r="BQ630" s="153"/>
      <c r="BR630" s="154" t="s">
        <v>56</v>
      </c>
      <c r="BS630" s="155" t="s">
        <v>41</v>
      </c>
      <c r="BT630" s="153"/>
      <c r="BU630" s="154" t="s">
        <v>56</v>
      </c>
      <c r="BV630" s="155" t="s">
        <v>41</v>
      </c>
      <c r="BW630" s="153"/>
      <c r="BX630" s="57"/>
    </row>
    <row r="631" spans="1:76" s="2" customFormat="1" ht="14">
      <c r="A631" s="159">
        <v>1</v>
      </c>
      <c r="B631" s="301" t="str">
        <f t="shared" ref="B631:B650" si="385">CONCATENATE(E631,": ",C631)</f>
        <v xml:space="preserve">: </v>
      </c>
      <c r="C631" s="160"/>
      <c r="D631" s="160"/>
      <c r="E631" s="160"/>
      <c r="F631" s="160"/>
      <c r="G631" s="161"/>
      <c r="H631" s="162"/>
      <c r="I631" s="163"/>
      <c r="J631" s="163"/>
      <c r="K631" s="164"/>
      <c r="L631" s="764"/>
      <c r="M631" s="654" t="s">
        <v>54</v>
      </c>
      <c r="N631" s="664"/>
      <c r="O631" s="665"/>
      <c r="P631" s="165"/>
      <c r="Q631" s="365"/>
      <c r="R631" s="259" t="str">
        <f>IF(Q631="Y","",IF(AND(L631="",J631=""),"",IF(L631="",J631,L631)))</f>
        <v/>
      </c>
      <c r="S631" s="260" t="str">
        <f>IF(R631="","",IF(R659="Y",T631,IF(R631&gt;=R651-$AA$36*R655,IF(R631&lt;=R651+$AA$36*R655,R631,""),"")))</f>
        <v/>
      </c>
      <c r="T631" s="259" t="str">
        <f>IF(Q631="Y","",IF(AND(L631="",J631=""),"",IF(L631="",J631*N631,L631*N631)))</f>
        <v/>
      </c>
      <c r="U631" s="166" t="str">
        <f t="shared" ref="U631:U650" si="386">IF(AND(M631="",K631=""),"",IF(M631="",K631,M631))</f>
        <v>%</v>
      </c>
      <c r="V631" s="39"/>
      <c r="W631" s="39"/>
      <c r="Y631" s="99"/>
      <c r="AO631" s="57"/>
      <c r="AP631" s="39"/>
      <c r="AQ631" s="39"/>
      <c r="AR631" s="359" t="str">
        <f>$U631</f>
        <v>%</v>
      </c>
      <c r="AS631" s="39"/>
      <c r="AT631" s="360" t="str">
        <f>IF($E631=$AT$48,R631,"")</f>
        <v/>
      </c>
      <c r="AU631" s="360" t="str">
        <f>IF($E631=$AT$48,S631,"")</f>
        <v/>
      </c>
      <c r="AV631" s="39"/>
      <c r="AW631" s="360" t="str">
        <f t="shared" ref="AW631:AW650" si="387">IF($E631=$AW$112,R631,"")</f>
        <v/>
      </c>
      <c r="AX631" s="360" t="str">
        <f t="shared" ref="AX631:AX650" si="388">IF($E631=$AW$112,S631,"")</f>
        <v/>
      </c>
      <c r="AY631" s="39"/>
      <c r="AZ631" s="360" t="str">
        <f t="shared" ref="AZ631:AZ650" si="389">IF($E631=$AZ$112,R631,"")</f>
        <v/>
      </c>
      <c r="BA631" s="360" t="str">
        <f t="shared" ref="BA631:BA650" si="390">IF($E631=$AZ$112,S631,"")</f>
        <v/>
      </c>
      <c r="BB631" s="39"/>
      <c r="BC631" s="360" t="str">
        <f t="shared" ref="BC631:BC650" si="391">IF($E631=$BC$112,R631,"")</f>
        <v/>
      </c>
      <c r="BD631" s="360" t="str">
        <f t="shared" ref="BD631:BD650" si="392">IF($E631=$BC$112,S631,"")</f>
        <v/>
      </c>
      <c r="BE631" s="39"/>
      <c r="BF631" s="360" t="str">
        <f t="shared" ref="BF631:BF650" si="393">IF($E631=$BF$112,R631,"")</f>
        <v/>
      </c>
      <c r="BG631" s="360" t="str">
        <f t="shared" ref="BG631:BG650" si="394">IF($E631=$BF$112,S631,"")</f>
        <v/>
      </c>
      <c r="BH631" s="39"/>
      <c r="BI631" s="360" t="str">
        <f t="shared" ref="BI631:BI650" si="395">IF($E631=$BI$112,R631,"")</f>
        <v/>
      </c>
      <c r="BJ631" s="360" t="str">
        <f t="shared" ref="BJ631:BJ650" si="396">IF($E631=$BI$112,S631,"")</f>
        <v/>
      </c>
      <c r="BK631" s="39"/>
      <c r="BL631" s="360" t="str">
        <f t="shared" ref="BL631:BL650" si="397">IF($E631=$BL$112,R631,"")</f>
        <v/>
      </c>
      <c r="BM631" s="360" t="str">
        <f t="shared" ref="BM631:BM650" si="398">IF($E631=$BL$112,S631,"")</f>
        <v/>
      </c>
      <c r="BN631" s="39"/>
      <c r="BO631" s="360" t="str">
        <f t="shared" ref="BO631:BO650" si="399">IF($E631=$BO$112,R631,"")</f>
        <v/>
      </c>
      <c r="BP631" s="360" t="str">
        <f t="shared" ref="BP631:BP650" si="400">IF($E631=$BO$112,S631,"")</f>
        <v/>
      </c>
      <c r="BQ631" s="39"/>
      <c r="BR631" s="360" t="str">
        <f t="shared" ref="BR631:BR650" si="401">IF($E631=$BR$112,R631,"")</f>
        <v/>
      </c>
      <c r="BS631" s="360" t="str">
        <f t="shared" ref="BS631:BS650" si="402">IF($E631=$BR$112,S631,"")</f>
        <v/>
      </c>
      <c r="BT631" s="39"/>
      <c r="BU631" s="360" t="str">
        <f t="shared" ref="BU631:BU650" si="403">IF($E631=$BU$112,R631,"")</f>
        <v/>
      </c>
      <c r="BV631" s="360" t="str">
        <f t="shared" ref="BV631:BV650" si="404">IF($E631=$BU$112,S631,"")</f>
        <v/>
      </c>
      <c r="BW631" s="39"/>
      <c r="BX631" s="57"/>
    </row>
    <row r="632" spans="1:76" s="2" customFormat="1" ht="14">
      <c r="A632" s="159">
        <v>2</v>
      </c>
      <c r="B632" s="301" t="str">
        <f t="shared" si="385"/>
        <v xml:space="preserve">: </v>
      </c>
      <c r="C632" s="160"/>
      <c r="D632" s="160"/>
      <c r="E632" s="160"/>
      <c r="F632" s="160"/>
      <c r="G632" s="161"/>
      <c r="H632" s="162"/>
      <c r="I632" s="163"/>
      <c r="J632" s="163"/>
      <c r="K632" s="163"/>
      <c r="L632" s="764"/>
      <c r="M632" s="654" t="s">
        <v>54</v>
      </c>
      <c r="N632" s="664"/>
      <c r="O632" s="665"/>
      <c r="P632" s="165"/>
      <c r="Q632" s="365"/>
      <c r="R632" s="259" t="str">
        <f t="shared" ref="R632:R650" si="405">IF(Q632="Y","",IF(AND(L632="",J632=""),"",IF(L632="",J632,L632)))</f>
        <v/>
      </c>
      <c r="S632" s="260" t="str">
        <f>IF(R632="","",IF(R659="Y",T632,IF(R632&gt;=R651-$AA$36*R655,IF(R632&lt;=R651+$AA$36*R655,R632,""),"")))</f>
        <v/>
      </c>
      <c r="T632" s="259" t="str">
        <f t="shared" ref="T632:T650" si="406">IF(Q632="Y","",IF(AND(L632="",J632=""),"",IF(L632="",J632*N632,L632*N632)))</f>
        <v/>
      </c>
      <c r="U632" s="166" t="str">
        <f t="shared" si="386"/>
        <v>%</v>
      </c>
      <c r="V632" s="39"/>
      <c r="W632" s="39"/>
      <c r="Y632" s="99"/>
      <c r="AO632" s="57"/>
      <c r="AP632" s="39"/>
      <c r="AQ632" s="39"/>
      <c r="AR632" s="171"/>
      <c r="AS632" s="39"/>
      <c r="AT632" s="360" t="str">
        <f t="shared" ref="AT632:AT650" si="407">IF($E632=$AT$48,R632,"")</f>
        <v/>
      </c>
      <c r="AU632" s="360" t="str">
        <f t="shared" ref="AU632:AU650" si="408">IF($E632=$AT$48,S632,"")</f>
        <v/>
      </c>
      <c r="AV632" s="39"/>
      <c r="AW632" s="360" t="str">
        <f t="shared" si="387"/>
        <v/>
      </c>
      <c r="AX632" s="360" t="str">
        <f t="shared" si="388"/>
        <v/>
      </c>
      <c r="AY632" s="39"/>
      <c r="AZ632" s="360" t="str">
        <f t="shared" si="389"/>
        <v/>
      </c>
      <c r="BA632" s="360" t="str">
        <f t="shared" si="390"/>
        <v/>
      </c>
      <c r="BB632" s="39"/>
      <c r="BC632" s="360" t="str">
        <f t="shared" si="391"/>
        <v/>
      </c>
      <c r="BD632" s="360" t="str">
        <f t="shared" si="392"/>
        <v/>
      </c>
      <c r="BE632" s="39"/>
      <c r="BF632" s="360" t="str">
        <f t="shared" si="393"/>
        <v/>
      </c>
      <c r="BG632" s="360" t="str">
        <f t="shared" si="394"/>
        <v/>
      </c>
      <c r="BH632" s="39"/>
      <c r="BI632" s="360" t="str">
        <f t="shared" si="395"/>
        <v/>
      </c>
      <c r="BJ632" s="360" t="str">
        <f t="shared" si="396"/>
        <v/>
      </c>
      <c r="BK632" s="39"/>
      <c r="BL632" s="360" t="str">
        <f t="shared" si="397"/>
        <v/>
      </c>
      <c r="BM632" s="360" t="str">
        <f t="shared" si="398"/>
        <v/>
      </c>
      <c r="BN632" s="39"/>
      <c r="BO632" s="360" t="str">
        <f t="shared" si="399"/>
        <v/>
      </c>
      <c r="BP632" s="360" t="str">
        <f t="shared" si="400"/>
        <v/>
      </c>
      <c r="BQ632" s="39"/>
      <c r="BR632" s="360" t="str">
        <f t="shared" si="401"/>
        <v/>
      </c>
      <c r="BS632" s="360" t="str">
        <f t="shared" si="402"/>
        <v/>
      </c>
      <c r="BT632" s="39"/>
      <c r="BU632" s="360" t="str">
        <f t="shared" si="403"/>
        <v/>
      </c>
      <c r="BV632" s="360" t="str">
        <f t="shared" si="404"/>
        <v/>
      </c>
      <c r="BW632" s="39"/>
      <c r="BX632" s="57"/>
    </row>
    <row r="633" spans="1:76" s="2" customFormat="1" ht="14">
      <c r="A633" s="159">
        <v>3</v>
      </c>
      <c r="B633" s="301" t="str">
        <f>CONCATENATE(E633,": ",C633)</f>
        <v xml:space="preserve">: </v>
      </c>
      <c r="C633" s="168"/>
      <c r="D633" s="162"/>
      <c r="E633" s="162"/>
      <c r="F633" s="169"/>
      <c r="G633" s="161"/>
      <c r="H633" s="162"/>
      <c r="I633" s="163"/>
      <c r="J633" s="170"/>
      <c r="K633" s="170"/>
      <c r="L633" s="764"/>
      <c r="M633" s="654" t="s">
        <v>54</v>
      </c>
      <c r="N633" s="664"/>
      <c r="O633" s="665"/>
      <c r="P633" s="165"/>
      <c r="Q633" s="365"/>
      <c r="R633" s="259" t="str">
        <f t="shared" si="405"/>
        <v/>
      </c>
      <c r="S633" s="260" t="str">
        <f>IF(R633="","",IF(R659="Y",T633,IF(R633&gt;=R651-$AA$36*R655,IF(R633&lt;=R651+$AA$36*R655,R633,""),"")))</f>
        <v/>
      </c>
      <c r="T633" s="259" t="str">
        <f t="shared" si="406"/>
        <v/>
      </c>
      <c r="U633" s="166" t="str">
        <f t="shared" si="386"/>
        <v>%</v>
      </c>
      <c r="V633" s="39"/>
      <c r="W633" s="39"/>
      <c r="Y633" s="99"/>
      <c r="AO633" s="57"/>
      <c r="AP633" s="39"/>
      <c r="AQ633" s="39"/>
      <c r="AR633" s="171"/>
      <c r="AS633" s="39"/>
      <c r="AT633" s="360" t="str">
        <f t="shared" si="407"/>
        <v/>
      </c>
      <c r="AU633" s="360" t="str">
        <f t="shared" si="408"/>
        <v/>
      </c>
      <c r="AV633" s="39"/>
      <c r="AW633" s="360" t="str">
        <f t="shared" si="387"/>
        <v/>
      </c>
      <c r="AX633" s="360" t="str">
        <f t="shared" si="388"/>
        <v/>
      </c>
      <c r="AY633" s="39"/>
      <c r="AZ633" s="360" t="str">
        <f t="shared" si="389"/>
        <v/>
      </c>
      <c r="BA633" s="360" t="str">
        <f t="shared" si="390"/>
        <v/>
      </c>
      <c r="BB633" s="39"/>
      <c r="BC633" s="360" t="str">
        <f t="shared" si="391"/>
        <v/>
      </c>
      <c r="BD633" s="360" t="str">
        <f t="shared" si="392"/>
        <v/>
      </c>
      <c r="BE633" s="39"/>
      <c r="BF633" s="360" t="str">
        <f t="shared" si="393"/>
        <v/>
      </c>
      <c r="BG633" s="360" t="str">
        <f t="shared" si="394"/>
        <v/>
      </c>
      <c r="BH633" s="39"/>
      <c r="BI633" s="360" t="str">
        <f t="shared" si="395"/>
        <v/>
      </c>
      <c r="BJ633" s="360" t="str">
        <f t="shared" si="396"/>
        <v/>
      </c>
      <c r="BK633" s="39"/>
      <c r="BL633" s="360" t="str">
        <f t="shared" si="397"/>
        <v/>
      </c>
      <c r="BM633" s="360" t="str">
        <f t="shared" si="398"/>
        <v/>
      </c>
      <c r="BN633" s="39"/>
      <c r="BO633" s="360" t="str">
        <f t="shared" si="399"/>
        <v/>
      </c>
      <c r="BP633" s="360" t="str">
        <f t="shared" si="400"/>
        <v/>
      </c>
      <c r="BQ633" s="39"/>
      <c r="BR633" s="360" t="str">
        <f t="shared" si="401"/>
        <v/>
      </c>
      <c r="BS633" s="360" t="str">
        <f t="shared" si="402"/>
        <v/>
      </c>
      <c r="BT633" s="39"/>
      <c r="BU633" s="360" t="str">
        <f t="shared" si="403"/>
        <v/>
      </c>
      <c r="BV633" s="360" t="str">
        <f t="shared" si="404"/>
        <v/>
      </c>
      <c r="BW633" s="39"/>
      <c r="BX633" s="57"/>
    </row>
    <row r="634" spans="1:76" s="2" customFormat="1" ht="14">
      <c r="A634" s="159">
        <v>4</v>
      </c>
      <c r="B634" s="301" t="str">
        <f t="shared" si="385"/>
        <v xml:space="preserve">: </v>
      </c>
      <c r="C634" s="168"/>
      <c r="D634" s="162"/>
      <c r="E634" s="162"/>
      <c r="F634" s="169"/>
      <c r="G634" s="161"/>
      <c r="H634" s="162"/>
      <c r="I634" s="163"/>
      <c r="J634" s="170"/>
      <c r="K634" s="170"/>
      <c r="L634" s="764"/>
      <c r="M634" s="654" t="s">
        <v>54</v>
      </c>
      <c r="N634" s="664"/>
      <c r="O634" s="665"/>
      <c r="P634" s="165"/>
      <c r="Q634" s="365"/>
      <c r="R634" s="259" t="str">
        <f t="shared" si="405"/>
        <v/>
      </c>
      <c r="S634" s="260" t="str">
        <f>IF(R634="","",IF(R659="Y",T634,IF(R634&gt;=R651-$AA$36*R655,IF(R634&lt;=R651+$AA$36*R655,R634,""),"")))</f>
        <v/>
      </c>
      <c r="T634" s="259" t="str">
        <f t="shared" si="406"/>
        <v/>
      </c>
      <c r="U634" s="166" t="str">
        <f t="shared" si="386"/>
        <v>%</v>
      </c>
      <c r="V634" s="39"/>
      <c r="W634" s="39"/>
      <c r="Y634" s="99"/>
      <c r="AO634" s="57"/>
      <c r="AP634" s="39"/>
      <c r="AQ634" s="39"/>
      <c r="AR634" s="171"/>
      <c r="AS634" s="39"/>
      <c r="AT634" s="360" t="str">
        <f t="shared" si="407"/>
        <v/>
      </c>
      <c r="AU634" s="360" t="str">
        <f t="shared" si="408"/>
        <v/>
      </c>
      <c r="AV634" s="39"/>
      <c r="AW634" s="360" t="str">
        <f t="shared" si="387"/>
        <v/>
      </c>
      <c r="AX634" s="360" t="str">
        <f t="shared" si="388"/>
        <v/>
      </c>
      <c r="AY634" s="39"/>
      <c r="AZ634" s="360" t="str">
        <f t="shared" si="389"/>
        <v/>
      </c>
      <c r="BA634" s="360" t="str">
        <f t="shared" si="390"/>
        <v/>
      </c>
      <c r="BB634" s="39"/>
      <c r="BC634" s="360" t="str">
        <f t="shared" si="391"/>
        <v/>
      </c>
      <c r="BD634" s="360" t="str">
        <f t="shared" si="392"/>
        <v/>
      </c>
      <c r="BE634" s="39"/>
      <c r="BF634" s="360" t="str">
        <f t="shared" si="393"/>
        <v/>
      </c>
      <c r="BG634" s="360" t="str">
        <f t="shared" si="394"/>
        <v/>
      </c>
      <c r="BH634" s="39"/>
      <c r="BI634" s="360" t="str">
        <f t="shared" si="395"/>
        <v/>
      </c>
      <c r="BJ634" s="360" t="str">
        <f t="shared" si="396"/>
        <v/>
      </c>
      <c r="BK634" s="39"/>
      <c r="BL634" s="360" t="str">
        <f t="shared" si="397"/>
        <v/>
      </c>
      <c r="BM634" s="360" t="str">
        <f t="shared" si="398"/>
        <v/>
      </c>
      <c r="BN634" s="39"/>
      <c r="BO634" s="360" t="str">
        <f t="shared" si="399"/>
        <v/>
      </c>
      <c r="BP634" s="360" t="str">
        <f t="shared" si="400"/>
        <v/>
      </c>
      <c r="BQ634" s="39"/>
      <c r="BR634" s="360" t="str">
        <f t="shared" si="401"/>
        <v/>
      </c>
      <c r="BS634" s="360" t="str">
        <f t="shared" si="402"/>
        <v/>
      </c>
      <c r="BT634" s="39"/>
      <c r="BU634" s="360" t="str">
        <f t="shared" si="403"/>
        <v/>
      </c>
      <c r="BV634" s="360" t="str">
        <f t="shared" si="404"/>
        <v/>
      </c>
      <c r="BW634" s="39"/>
      <c r="BX634" s="57"/>
    </row>
    <row r="635" spans="1:76" s="2" customFormat="1" ht="14">
      <c r="A635" s="159">
        <v>5</v>
      </c>
      <c r="B635" s="301" t="str">
        <f t="shared" si="385"/>
        <v xml:space="preserve">: </v>
      </c>
      <c r="C635" s="169"/>
      <c r="D635" s="169"/>
      <c r="E635" s="169"/>
      <c r="F635" s="169"/>
      <c r="G635" s="161"/>
      <c r="H635" s="169"/>
      <c r="I635" s="163"/>
      <c r="J635" s="170"/>
      <c r="K635" s="170"/>
      <c r="L635" s="764"/>
      <c r="M635" s="654" t="s">
        <v>54</v>
      </c>
      <c r="N635" s="664"/>
      <c r="O635" s="665"/>
      <c r="P635" s="165"/>
      <c r="Q635" s="365"/>
      <c r="R635" s="259" t="str">
        <f t="shared" si="405"/>
        <v/>
      </c>
      <c r="S635" s="260" t="str">
        <f>IF(R635="","",IF(R659="Y",T635,IF(R635&gt;=R651-$AA$36*R655,IF(R635&lt;=R651+$AA$36*R655,R635,""),"")))</f>
        <v/>
      </c>
      <c r="T635" s="259" t="str">
        <f t="shared" si="406"/>
        <v/>
      </c>
      <c r="U635" s="166" t="str">
        <f t="shared" si="386"/>
        <v>%</v>
      </c>
      <c r="V635" s="39"/>
      <c r="W635" s="39"/>
      <c r="Y635" s="99"/>
      <c r="AO635" s="57"/>
      <c r="AP635" s="39"/>
      <c r="AQ635" s="39"/>
      <c r="AR635" s="171"/>
      <c r="AS635" s="39"/>
      <c r="AT635" s="360" t="str">
        <f t="shared" si="407"/>
        <v/>
      </c>
      <c r="AU635" s="360" t="str">
        <f t="shared" si="408"/>
        <v/>
      </c>
      <c r="AV635" s="39"/>
      <c r="AW635" s="360" t="str">
        <f t="shared" si="387"/>
        <v/>
      </c>
      <c r="AX635" s="360" t="str">
        <f t="shared" si="388"/>
        <v/>
      </c>
      <c r="AY635" s="39"/>
      <c r="AZ635" s="360" t="str">
        <f t="shared" si="389"/>
        <v/>
      </c>
      <c r="BA635" s="360" t="str">
        <f t="shared" si="390"/>
        <v/>
      </c>
      <c r="BB635" s="39"/>
      <c r="BC635" s="360" t="str">
        <f t="shared" si="391"/>
        <v/>
      </c>
      <c r="BD635" s="360" t="str">
        <f t="shared" si="392"/>
        <v/>
      </c>
      <c r="BE635" s="39"/>
      <c r="BF635" s="360" t="str">
        <f t="shared" si="393"/>
        <v/>
      </c>
      <c r="BG635" s="360" t="str">
        <f t="shared" si="394"/>
        <v/>
      </c>
      <c r="BH635" s="39"/>
      <c r="BI635" s="360" t="str">
        <f t="shared" si="395"/>
        <v/>
      </c>
      <c r="BJ635" s="360" t="str">
        <f t="shared" si="396"/>
        <v/>
      </c>
      <c r="BK635" s="39"/>
      <c r="BL635" s="360" t="str">
        <f t="shared" si="397"/>
        <v/>
      </c>
      <c r="BM635" s="360" t="str">
        <f t="shared" si="398"/>
        <v/>
      </c>
      <c r="BN635" s="39"/>
      <c r="BO635" s="360" t="str">
        <f t="shared" si="399"/>
        <v/>
      </c>
      <c r="BP635" s="360" t="str">
        <f t="shared" si="400"/>
        <v/>
      </c>
      <c r="BQ635" s="39"/>
      <c r="BR635" s="360" t="str">
        <f t="shared" si="401"/>
        <v/>
      </c>
      <c r="BS635" s="360" t="str">
        <f t="shared" si="402"/>
        <v/>
      </c>
      <c r="BT635" s="39"/>
      <c r="BU635" s="360" t="str">
        <f t="shared" si="403"/>
        <v/>
      </c>
      <c r="BV635" s="360" t="str">
        <f t="shared" si="404"/>
        <v/>
      </c>
      <c r="BW635" s="39"/>
      <c r="BX635" s="57"/>
    </row>
    <row r="636" spans="1:76" s="2" customFormat="1" ht="14">
      <c r="A636" s="159">
        <v>6</v>
      </c>
      <c r="B636" s="301" t="str">
        <f t="shared" si="385"/>
        <v xml:space="preserve">: </v>
      </c>
      <c r="C636" s="169"/>
      <c r="D636" s="169"/>
      <c r="E636" s="169"/>
      <c r="F636" s="169"/>
      <c r="G636" s="161"/>
      <c r="H636" s="169"/>
      <c r="I636" s="163"/>
      <c r="J636" s="170"/>
      <c r="K636" s="170"/>
      <c r="L636" s="764"/>
      <c r="M636" s="654" t="s">
        <v>54</v>
      </c>
      <c r="N636" s="664"/>
      <c r="O636" s="665"/>
      <c r="P636" s="165"/>
      <c r="Q636" s="365"/>
      <c r="R636" s="259" t="str">
        <f t="shared" si="405"/>
        <v/>
      </c>
      <c r="S636" s="260" t="str">
        <f>IF(R636="","",IF(R659="Y",T636,IF(R636&gt;=R651-$AA$36*R655,IF(R636&lt;=R651+$AA$36*R655,R636,""),"")))</f>
        <v/>
      </c>
      <c r="T636" s="259" t="str">
        <f t="shared" si="406"/>
        <v/>
      </c>
      <c r="U636" s="166" t="str">
        <f t="shared" si="386"/>
        <v>%</v>
      </c>
      <c r="V636" s="39"/>
      <c r="W636" s="39"/>
      <c r="Y636" s="99"/>
      <c r="AO636" s="57"/>
      <c r="AP636" s="39"/>
      <c r="AQ636" s="39"/>
      <c r="AR636" s="171"/>
      <c r="AS636" s="39"/>
      <c r="AT636" s="360" t="str">
        <f t="shared" si="407"/>
        <v/>
      </c>
      <c r="AU636" s="360" t="str">
        <f t="shared" si="408"/>
        <v/>
      </c>
      <c r="AV636" s="39"/>
      <c r="AW636" s="360" t="str">
        <f t="shared" si="387"/>
        <v/>
      </c>
      <c r="AX636" s="360" t="str">
        <f t="shared" si="388"/>
        <v/>
      </c>
      <c r="AY636" s="39"/>
      <c r="AZ636" s="360" t="str">
        <f t="shared" si="389"/>
        <v/>
      </c>
      <c r="BA636" s="360" t="str">
        <f t="shared" si="390"/>
        <v/>
      </c>
      <c r="BB636" s="39"/>
      <c r="BC636" s="360" t="str">
        <f t="shared" si="391"/>
        <v/>
      </c>
      <c r="BD636" s="360" t="str">
        <f t="shared" si="392"/>
        <v/>
      </c>
      <c r="BE636" s="39"/>
      <c r="BF636" s="360" t="str">
        <f t="shared" si="393"/>
        <v/>
      </c>
      <c r="BG636" s="360" t="str">
        <f t="shared" si="394"/>
        <v/>
      </c>
      <c r="BH636" s="39"/>
      <c r="BI636" s="360" t="str">
        <f t="shared" si="395"/>
        <v/>
      </c>
      <c r="BJ636" s="360" t="str">
        <f t="shared" si="396"/>
        <v/>
      </c>
      <c r="BK636" s="39"/>
      <c r="BL636" s="360" t="str">
        <f t="shared" si="397"/>
        <v/>
      </c>
      <c r="BM636" s="360" t="str">
        <f t="shared" si="398"/>
        <v/>
      </c>
      <c r="BN636" s="39"/>
      <c r="BO636" s="360" t="str">
        <f t="shared" si="399"/>
        <v/>
      </c>
      <c r="BP636" s="360" t="str">
        <f t="shared" si="400"/>
        <v/>
      </c>
      <c r="BQ636" s="39"/>
      <c r="BR636" s="360" t="str">
        <f t="shared" si="401"/>
        <v/>
      </c>
      <c r="BS636" s="360" t="str">
        <f t="shared" si="402"/>
        <v/>
      </c>
      <c r="BT636" s="39"/>
      <c r="BU636" s="360" t="str">
        <f t="shared" si="403"/>
        <v/>
      </c>
      <c r="BV636" s="360" t="str">
        <f t="shared" si="404"/>
        <v/>
      </c>
      <c r="BW636" s="39"/>
      <c r="BX636" s="57"/>
    </row>
    <row r="637" spans="1:76" s="2" customFormat="1" ht="14">
      <c r="A637" s="159">
        <v>7</v>
      </c>
      <c r="B637" s="301" t="str">
        <f t="shared" si="385"/>
        <v xml:space="preserve">: </v>
      </c>
      <c r="C637" s="169"/>
      <c r="D637" s="169"/>
      <c r="E637" s="169"/>
      <c r="F637" s="169"/>
      <c r="G637" s="161"/>
      <c r="H637" s="169"/>
      <c r="I637" s="163"/>
      <c r="J637" s="170"/>
      <c r="K637" s="170"/>
      <c r="L637" s="764"/>
      <c r="M637" s="654" t="s">
        <v>54</v>
      </c>
      <c r="N637" s="664"/>
      <c r="O637" s="665"/>
      <c r="P637" s="165"/>
      <c r="Q637" s="365"/>
      <c r="R637" s="259" t="str">
        <f t="shared" si="405"/>
        <v/>
      </c>
      <c r="S637" s="260" t="str">
        <f>IF(R637="","",IF(R659="Y",T637,IF(R637&gt;=R651-$AA$36*R655,IF(R637&lt;=R651+$AA$36*R655,R637,""),"")))</f>
        <v/>
      </c>
      <c r="T637" s="259" t="str">
        <f t="shared" si="406"/>
        <v/>
      </c>
      <c r="U637" s="166" t="str">
        <f t="shared" si="386"/>
        <v>%</v>
      </c>
      <c r="V637" s="39"/>
      <c r="W637" s="39"/>
      <c r="Y637" s="99"/>
      <c r="AO637" s="57"/>
      <c r="AP637" s="39"/>
      <c r="AQ637" s="39"/>
      <c r="AR637" s="171"/>
      <c r="AS637" s="39"/>
      <c r="AT637" s="360" t="str">
        <f t="shared" si="407"/>
        <v/>
      </c>
      <c r="AU637" s="360" t="str">
        <f t="shared" si="408"/>
        <v/>
      </c>
      <c r="AV637" s="39"/>
      <c r="AW637" s="360" t="str">
        <f t="shared" si="387"/>
        <v/>
      </c>
      <c r="AX637" s="360" t="str">
        <f t="shared" si="388"/>
        <v/>
      </c>
      <c r="AY637" s="39"/>
      <c r="AZ637" s="360" t="str">
        <f t="shared" si="389"/>
        <v/>
      </c>
      <c r="BA637" s="360" t="str">
        <f t="shared" si="390"/>
        <v/>
      </c>
      <c r="BB637" s="39"/>
      <c r="BC637" s="360" t="str">
        <f t="shared" si="391"/>
        <v/>
      </c>
      <c r="BD637" s="360" t="str">
        <f t="shared" si="392"/>
        <v/>
      </c>
      <c r="BE637" s="39"/>
      <c r="BF637" s="360" t="str">
        <f t="shared" si="393"/>
        <v/>
      </c>
      <c r="BG637" s="360" t="str">
        <f t="shared" si="394"/>
        <v/>
      </c>
      <c r="BH637" s="39"/>
      <c r="BI637" s="360" t="str">
        <f t="shared" si="395"/>
        <v/>
      </c>
      <c r="BJ637" s="360" t="str">
        <f t="shared" si="396"/>
        <v/>
      </c>
      <c r="BK637" s="39"/>
      <c r="BL637" s="360" t="str">
        <f t="shared" si="397"/>
        <v/>
      </c>
      <c r="BM637" s="360" t="str">
        <f t="shared" si="398"/>
        <v/>
      </c>
      <c r="BN637" s="39"/>
      <c r="BO637" s="360" t="str">
        <f t="shared" si="399"/>
        <v/>
      </c>
      <c r="BP637" s="360" t="str">
        <f t="shared" si="400"/>
        <v/>
      </c>
      <c r="BQ637" s="39"/>
      <c r="BR637" s="360" t="str">
        <f t="shared" si="401"/>
        <v/>
      </c>
      <c r="BS637" s="360" t="str">
        <f t="shared" si="402"/>
        <v/>
      </c>
      <c r="BT637" s="39"/>
      <c r="BU637" s="360" t="str">
        <f t="shared" si="403"/>
        <v/>
      </c>
      <c r="BV637" s="360" t="str">
        <f t="shared" si="404"/>
        <v/>
      </c>
      <c r="BW637" s="39"/>
      <c r="BX637" s="57"/>
    </row>
    <row r="638" spans="1:76" s="2" customFormat="1" ht="14">
      <c r="A638" s="159">
        <v>8</v>
      </c>
      <c r="B638" s="301" t="str">
        <f t="shared" si="385"/>
        <v xml:space="preserve">: </v>
      </c>
      <c r="C638" s="169"/>
      <c r="D638" s="169"/>
      <c r="E638" s="169"/>
      <c r="F638" s="169"/>
      <c r="G638" s="161"/>
      <c r="H638" s="169"/>
      <c r="I638" s="163"/>
      <c r="J638" s="170"/>
      <c r="K638" s="170"/>
      <c r="L638" s="764"/>
      <c r="M638" s="654" t="s">
        <v>54</v>
      </c>
      <c r="N638" s="664"/>
      <c r="O638" s="665"/>
      <c r="P638" s="165"/>
      <c r="Q638" s="365"/>
      <c r="R638" s="259" t="str">
        <f t="shared" si="405"/>
        <v/>
      </c>
      <c r="S638" s="260" t="str">
        <f>IF(R638="","",IF(R659="Y",T638,IF(R638&gt;=R651-$AA$36*R655,IF(R638&lt;=R651+$AA$36*R655,R638,""),"")))</f>
        <v/>
      </c>
      <c r="T638" s="259" t="str">
        <f t="shared" si="406"/>
        <v/>
      </c>
      <c r="U638" s="166" t="str">
        <f t="shared" si="386"/>
        <v>%</v>
      </c>
      <c r="V638" s="39"/>
      <c r="W638" s="39"/>
      <c r="Y638" s="99"/>
      <c r="AO638" s="57"/>
      <c r="AP638" s="39"/>
      <c r="AQ638" s="39"/>
      <c r="AR638" s="171"/>
      <c r="AS638" s="39"/>
      <c r="AT638" s="360" t="str">
        <f t="shared" si="407"/>
        <v/>
      </c>
      <c r="AU638" s="360" t="str">
        <f t="shared" si="408"/>
        <v/>
      </c>
      <c r="AV638" s="39"/>
      <c r="AW638" s="360" t="str">
        <f t="shared" si="387"/>
        <v/>
      </c>
      <c r="AX638" s="360" t="str">
        <f t="shared" si="388"/>
        <v/>
      </c>
      <c r="AY638" s="39"/>
      <c r="AZ638" s="360" t="str">
        <f t="shared" si="389"/>
        <v/>
      </c>
      <c r="BA638" s="360" t="str">
        <f t="shared" si="390"/>
        <v/>
      </c>
      <c r="BB638" s="39"/>
      <c r="BC638" s="360" t="str">
        <f t="shared" si="391"/>
        <v/>
      </c>
      <c r="BD638" s="360" t="str">
        <f t="shared" si="392"/>
        <v/>
      </c>
      <c r="BE638" s="39"/>
      <c r="BF638" s="360" t="str">
        <f t="shared" si="393"/>
        <v/>
      </c>
      <c r="BG638" s="360" t="str">
        <f t="shared" si="394"/>
        <v/>
      </c>
      <c r="BH638" s="39"/>
      <c r="BI638" s="360" t="str">
        <f t="shared" si="395"/>
        <v/>
      </c>
      <c r="BJ638" s="360" t="str">
        <f t="shared" si="396"/>
        <v/>
      </c>
      <c r="BK638" s="39"/>
      <c r="BL638" s="360" t="str">
        <f t="shared" si="397"/>
        <v/>
      </c>
      <c r="BM638" s="360" t="str">
        <f t="shared" si="398"/>
        <v/>
      </c>
      <c r="BN638" s="39"/>
      <c r="BO638" s="360" t="str">
        <f t="shared" si="399"/>
        <v/>
      </c>
      <c r="BP638" s="360" t="str">
        <f t="shared" si="400"/>
        <v/>
      </c>
      <c r="BQ638" s="39"/>
      <c r="BR638" s="360" t="str">
        <f t="shared" si="401"/>
        <v/>
      </c>
      <c r="BS638" s="360" t="str">
        <f t="shared" si="402"/>
        <v/>
      </c>
      <c r="BT638" s="39"/>
      <c r="BU638" s="360" t="str">
        <f t="shared" si="403"/>
        <v/>
      </c>
      <c r="BV638" s="360" t="str">
        <f t="shared" si="404"/>
        <v/>
      </c>
      <c r="BW638" s="39"/>
      <c r="BX638" s="57"/>
    </row>
    <row r="639" spans="1:76" s="2" customFormat="1" ht="14">
      <c r="A639" s="159">
        <v>9</v>
      </c>
      <c r="B639" s="301" t="str">
        <f t="shared" si="385"/>
        <v xml:space="preserve">: </v>
      </c>
      <c r="C639" s="169"/>
      <c r="D639" s="169"/>
      <c r="E639" s="169"/>
      <c r="F639" s="169"/>
      <c r="G639" s="161"/>
      <c r="H639" s="169"/>
      <c r="I639" s="163"/>
      <c r="J639" s="170"/>
      <c r="K639" s="170"/>
      <c r="L639" s="764"/>
      <c r="M639" s="654" t="s">
        <v>54</v>
      </c>
      <c r="N639" s="664"/>
      <c r="O639" s="665"/>
      <c r="P639" s="165"/>
      <c r="Q639" s="365"/>
      <c r="R639" s="259" t="str">
        <f t="shared" si="405"/>
        <v/>
      </c>
      <c r="S639" s="260" t="str">
        <f>IF(R639="","",IF(R659="Y",T639,IF(R639&gt;=R651-$AA$36*R655,IF(R639&lt;=R651+$AA$36*R655,R639,""),"")))</f>
        <v/>
      </c>
      <c r="T639" s="259" t="str">
        <f t="shared" si="406"/>
        <v/>
      </c>
      <c r="U639" s="166" t="str">
        <f t="shared" si="386"/>
        <v>%</v>
      </c>
      <c r="V639" s="39"/>
      <c r="W639" s="39"/>
      <c r="Y639" s="99"/>
      <c r="AO639" s="57"/>
      <c r="AP639" s="39"/>
      <c r="AQ639" s="39"/>
      <c r="AR639" s="171"/>
      <c r="AS639" s="39"/>
      <c r="AT639" s="360" t="str">
        <f t="shared" si="407"/>
        <v/>
      </c>
      <c r="AU639" s="360" t="str">
        <f t="shared" si="408"/>
        <v/>
      </c>
      <c r="AV639" s="39"/>
      <c r="AW639" s="360" t="str">
        <f t="shared" si="387"/>
        <v/>
      </c>
      <c r="AX639" s="360" t="str">
        <f t="shared" si="388"/>
        <v/>
      </c>
      <c r="AY639" s="39"/>
      <c r="AZ639" s="360" t="str">
        <f t="shared" si="389"/>
        <v/>
      </c>
      <c r="BA639" s="360" t="str">
        <f t="shared" si="390"/>
        <v/>
      </c>
      <c r="BB639" s="39"/>
      <c r="BC639" s="360" t="str">
        <f t="shared" si="391"/>
        <v/>
      </c>
      <c r="BD639" s="360" t="str">
        <f t="shared" si="392"/>
        <v/>
      </c>
      <c r="BE639" s="39"/>
      <c r="BF639" s="360" t="str">
        <f t="shared" si="393"/>
        <v/>
      </c>
      <c r="BG639" s="360" t="str">
        <f t="shared" si="394"/>
        <v/>
      </c>
      <c r="BH639" s="39"/>
      <c r="BI639" s="360" t="str">
        <f t="shared" si="395"/>
        <v/>
      </c>
      <c r="BJ639" s="360" t="str">
        <f t="shared" si="396"/>
        <v/>
      </c>
      <c r="BK639" s="39"/>
      <c r="BL639" s="360" t="str">
        <f t="shared" si="397"/>
        <v/>
      </c>
      <c r="BM639" s="360" t="str">
        <f t="shared" si="398"/>
        <v/>
      </c>
      <c r="BN639" s="39"/>
      <c r="BO639" s="360" t="str">
        <f t="shared" si="399"/>
        <v/>
      </c>
      <c r="BP639" s="360" t="str">
        <f t="shared" si="400"/>
        <v/>
      </c>
      <c r="BQ639" s="39"/>
      <c r="BR639" s="360" t="str">
        <f t="shared" si="401"/>
        <v/>
      </c>
      <c r="BS639" s="360" t="str">
        <f t="shared" si="402"/>
        <v/>
      </c>
      <c r="BT639" s="39"/>
      <c r="BU639" s="360" t="str">
        <f t="shared" si="403"/>
        <v/>
      </c>
      <c r="BV639" s="360" t="str">
        <f t="shared" si="404"/>
        <v/>
      </c>
      <c r="BW639" s="39"/>
      <c r="BX639" s="57"/>
    </row>
    <row r="640" spans="1:76" s="2" customFormat="1" ht="14">
      <c r="A640" s="159">
        <v>10</v>
      </c>
      <c r="B640" s="301" t="str">
        <f t="shared" si="385"/>
        <v xml:space="preserve">: </v>
      </c>
      <c r="C640" s="169"/>
      <c r="D640" s="169"/>
      <c r="E640" s="169"/>
      <c r="F640" s="169"/>
      <c r="G640" s="161"/>
      <c r="H640" s="169"/>
      <c r="I640" s="163"/>
      <c r="J640" s="170"/>
      <c r="K640" s="170"/>
      <c r="L640" s="764"/>
      <c r="M640" s="654" t="s">
        <v>54</v>
      </c>
      <c r="N640" s="664"/>
      <c r="O640" s="665"/>
      <c r="P640" s="165"/>
      <c r="Q640" s="365"/>
      <c r="R640" s="259" t="str">
        <f t="shared" si="405"/>
        <v/>
      </c>
      <c r="S640" s="260" t="str">
        <f>IF(R640="","",IF(R659="Y",T640,IF(R640&gt;=R651-$AA$36*R655,IF(R640&lt;=R651+$AA$36*R655,R640,""),"")))</f>
        <v/>
      </c>
      <c r="T640" s="259" t="str">
        <f t="shared" si="406"/>
        <v/>
      </c>
      <c r="U640" s="166" t="str">
        <f t="shared" si="386"/>
        <v>%</v>
      </c>
      <c r="V640" s="39"/>
      <c r="W640" s="39"/>
      <c r="Y640" s="99"/>
      <c r="AO640" s="57"/>
      <c r="AP640" s="39"/>
      <c r="AQ640" s="39"/>
      <c r="AR640" s="171"/>
      <c r="AS640" s="39"/>
      <c r="AT640" s="360" t="str">
        <f t="shared" si="407"/>
        <v/>
      </c>
      <c r="AU640" s="360" t="str">
        <f t="shared" si="408"/>
        <v/>
      </c>
      <c r="AV640" s="39"/>
      <c r="AW640" s="360" t="str">
        <f t="shared" si="387"/>
        <v/>
      </c>
      <c r="AX640" s="360" t="str">
        <f t="shared" si="388"/>
        <v/>
      </c>
      <c r="AY640" s="39"/>
      <c r="AZ640" s="360" t="str">
        <f t="shared" si="389"/>
        <v/>
      </c>
      <c r="BA640" s="360" t="str">
        <f t="shared" si="390"/>
        <v/>
      </c>
      <c r="BB640" s="39"/>
      <c r="BC640" s="360" t="str">
        <f t="shared" si="391"/>
        <v/>
      </c>
      <c r="BD640" s="360" t="str">
        <f t="shared" si="392"/>
        <v/>
      </c>
      <c r="BE640" s="39"/>
      <c r="BF640" s="360" t="str">
        <f t="shared" si="393"/>
        <v/>
      </c>
      <c r="BG640" s="360" t="str">
        <f t="shared" si="394"/>
        <v/>
      </c>
      <c r="BH640" s="39"/>
      <c r="BI640" s="360" t="str">
        <f t="shared" si="395"/>
        <v/>
      </c>
      <c r="BJ640" s="360" t="str">
        <f t="shared" si="396"/>
        <v/>
      </c>
      <c r="BK640" s="39"/>
      <c r="BL640" s="360" t="str">
        <f t="shared" si="397"/>
        <v/>
      </c>
      <c r="BM640" s="360" t="str">
        <f t="shared" si="398"/>
        <v/>
      </c>
      <c r="BN640" s="39"/>
      <c r="BO640" s="360" t="str">
        <f t="shared" si="399"/>
        <v/>
      </c>
      <c r="BP640" s="360" t="str">
        <f t="shared" si="400"/>
        <v/>
      </c>
      <c r="BQ640" s="39"/>
      <c r="BR640" s="360" t="str">
        <f t="shared" si="401"/>
        <v/>
      </c>
      <c r="BS640" s="360" t="str">
        <f t="shared" si="402"/>
        <v/>
      </c>
      <c r="BT640" s="39"/>
      <c r="BU640" s="360" t="str">
        <f t="shared" si="403"/>
        <v/>
      </c>
      <c r="BV640" s="360" t="str">
        <f t="shared" si="404"/>
        <v/>
      </c>
      <c r="BW640" s="39"/>
      <c r="BX640" s="57"/>
    </row>
    <row r="641" spans="1:76" s="2" customFormat="1" ht="14">
      <c r="A641" s="159">
        <v>11</v>
      </c>
      <c r="B641" s="301" t="str">
        <f t="shared" si="385"/>
        <v xml:space="preserve">: </v>
      </c>
      <c r="C641" s="168"/>
      <c r="D641" s="162"/>
      <c r="E641" s="162"/>
      <c r="F641" s="169"/>
      <c r="G641" s="161"/>
      <c r="H641" s="162"/>
      <c r="I641" s="163"/>
      <c r="J641" s="170"/>
      <c r="K641" s="170"/>
      <c r="L641" s="764"/>
      <c r="M641" s="654" t="s">
        <v>54</v>
      </c>
      <c r="N641" s="664"/>
      <c r="O641" s="665"/>
      <c r="P641" s="165"/>
      <c r="Q641" s="365"/>
      <c r="R641" s="259" t="str">
        <f t="shared" si="405"/>
        <v/>
      </c>
      <c r="S641" s="260" t="str">
        <f>IF(R641="","",IF(R659="Y",T641,IF(R641&gt;=R651-$AA$36*R655,IF(R641&lt;=R651+$AA$36*R655,R641,""),"")))</f>
        <v/>
      </c>
      <c r="T641" s="259" t="str">
        <f t="shared" si="406"/>
        <v/>
      </c>
      <c r="U641" s="166" t="str">
        <f t="shared" si="386"/>
        <v>%</v>
      </c>
      <c r="V641" s="39"/>
      <c r="W641" s="39"/>
      <c r="Y641" s="99"/>
      <c r="AO641" s="57"/>
      <c r="AP641" s="39"/>
      <c r="AQ641" s="39"/>
      <c r="AR641" s="171"/>
      <c r="AS641" s="39"/>
      <c r="AT641" s="360" t="str">
        <f t="shared" si="407"/>
        <v/>
      </c>
      <c r="AU641" s="360" t="str">
        <f t="shared" si="408"/>
        <v/>
      </c>
      <c r="AV641" s="39"/>
      <c r="AW641" s="360" t="str">
        <f t="shared" si="387"/>
        <v/>
      </c>
      <c r="AX641" s="360" t="str">
        <f t="shared" si="388"/>
        <v/>
      </c>
      <c r="AY641" s="39"/>
      <c r="AZ641" s="360" t="str">
        <f t="shared" si="389"/>
        <v/>
      </c>
      <c r="BA641" s="360" t="str">
        <f t="shared" si="390"/>
        <v/>
      </c>
      <c r="BB641" s="39"/>
      <c r="BC641" s="360" t="str">
        <f t="shared" si="391"/>
        <v/>
      </c>
      <c r="BD641" s="360" t="str">
        <f t="shared" si="392"/>
        <v/>
      </c>
      <c r="BE641" s="39"/>
      <c r="BF641" s="360" t="str">
        <f t="shared" si="393"/>
        <v/>
      </c>
      <c r="BG641" s="360" t="str">
        <f t="shared" si="394"/>
        <v/>
      </c>
      <c r="BH641" s="39"/>
      <c r="BI641" s="360" t="str">
        <f t="shared" si="395"/>
        <v/>
      </c>
      <c r="BJ641" s="360" t="str">
        <f t="shared" si="396"/>
        <v/>
      </c>
      <c r="BK641" s="39"/>
      <c r="BL641" s="360" t="str">
        <f t="shared" si="397"/>
        <v/>
      </c>
      <c r="BM641" s="360" t="str">
        <f t="shared" si="398"/>
        <v/>
      </c>
      <c r="BN641" s="39"/>
      <c r="BO641" s="360" t="str">
        <f t="shared" si="399"/>
        <v/>
      </c>
      <c r="BP641" s="360" t="str">
        <f t="shared" si="400"/>
        <v/>
      </c>
      <c r="BQ641" s="39"/>
      <c r="BR641" s="360" t="str">
        <f t="shared" si="401"/>
        <v/>
      </c>
      <c r="BS641" s="360" t="str">
        <f t="shared" si="402"/>
        <v/>
      </c>
      <c r="BT641" s="39"/>
      <c r="BU641" s="360" t="str">
        <f t="shared" si="403"/>
        <v/>
      </c>
      <c r="BV641" s="360" t="str">
        <f t="shared" si="404"/>
        <v/>
      </c>
      <c r="BW641" s="39"/>
      <c r="BX641" s="57"/>
    </row>
    <row r="642" spans="1:76" s="2" customFormat="1" ht="14">
      <c r="A642" s="159">
        <v>12</v>
      </c>
      <c r="B642" s="301" t="str">
        <f t="shared" si="385"/>
        <v xml:space="preserve">: </v>
      </c>
      <c r="C642" s="169"/>
      <c r="D642" s="169"/>
      <c r="E642" s="169"/>
      <c r="F642" s="169"/>
      <c r="G642" s="161"/>
      <c r="H642" s="169"/>
      <c r="I642" s="163"/>
      <c r="J642" s="170"/>
      <c r="K642" s="170"/>
      <c r="L642" s="764"/>
      <c r="M642" s="654" t="s">
        <v>54</v>
      </c>
      <c r="N642" s="664"/>
      <c r="O642" s="665"/>
      <c r="P642" s="165"/>
      <c r="Q642" s="365"/>
      <c r="R642" s="259" t="str">
        <f t="shared" si="405"/>
        <v/>
      </c>
      <c r="S642" s="260" t="str">
        <f>IF(R642="","",IF(R659="Y",T642,IF(R642&gt;=R651-$AA$36*R655,IF(R642&lt;=R651+$AA$36*R655,R642,""),"")))</f>
        <v/>
      </c>
      <c r="T642" s="259" t="str">
        <f t="shared" si="406"/>
        <v/>
      </c>
      <c r="U642" s="166" t="str">
        <f t="shared" si="386"/>
        <v>%</v>
      </c>
      <c r="V642" s="39"/>
      <c r="W642" s="39"/>
      <c r="Y642" s="99"/>
      <c r="AO642" s="57"/>
      <c r="AP642" s="39"/>
      <c r="AQ642" s="39"/>
      <c r="AR642" s="171"/>
      <c r="AS642" s="39"/>
      <c r="AT642" s="360" t="str">
        <f t="shared" si="407"/>
        <v/>
      </c>
      <c r="AU642" s="360" t="str">
        <f t="shared" si="408"/>
        <v/>
      </c>
      <c r="AV642" s="39"/>
      <c r="AW642" s="360" t="str">
        <f t="shared" si="387"/>
        <v/>
      </c>
      <c r="AX642" s="360" t="str">
        <f t="shared" si="388"/>
        <v/>
      </c>
      <c r="AY642" s="39"/>
      <c r="AZ642" s="360" t="str">
        <f t="shared" si="389"/>
        <v/>
      </c>
      <c r="BA642" s="360" t="str">
        <f t="shared" si="390"/>
        <v/>
      </c>
      <c r="BB642" s="39"/>
      <c r="BC642" s="360" t="str">
        <f t="shared" si="391"/>
        <v/>
      </c>
      <c r="BD642" s="360" t="str">
        <f t="shared" si="392"/>
        <v/>
      </c>
      <c r="BE642" s="39"/>
      <c r="BF642" s="360" t="str">
        <f t="shared" si="393"/>
        <v/>
      </c>
      <c r="BG642" s="360" t="str">
        <f t="shared" si="394"/>
        <v/>
      </c>
      <c r="BH642" s="39"/>
      <c r="BI642" s="360" t="str">
        <f t="shared" si="395"/>
        <v/>
      </c>
      <c r="BJ642" s="360" t="str">
        <f t="shared" si="396"/>
        <v/>
      </c>
      <c r="BK642" s="39"/>
      <c r="BL642" s="360" t="str">
        <f t="shared" si="397"/>
        <v/>
      </c>
      <c r="BM642" s="360" t="str">
        <f t="shared" si="398"/>
        <v/>
      </c>
      <c r="BN642" s="39"/>
      <c r="BO642" s="360" t="str">
        <f t="shared" si="399"/>
        <v/>
      </c>
      <c r="BP642" s="360" t="str">
        <f t="shared" si="400"/>
        <v/>
      </c>
      <c r="BQ642" s="39"/>
      <c r="BR642" s="360" t="str">
        <f t="shared" si="401"/>
        <v/>
      </c>
      <c r="BS642" s="360" t="str">
        <f t="shared" si="402"/>
        <v/>
      </c>
      <c r="BT642" s="39"/>
      <c r="BU642" s="360" t="str">
        <f t="shared" si="403"/>
        <v/>
      </c>
      <c r="BV642" s="360" t="str">
        <f t="shared" si="404"/>
        <v/>
      </c>
      <c r="BW642" s="39"/>
      <c r="BX642" s="57"/>
    </row>
    <row r="643" spans="1:76" s="2" customFormat="1" ht="14">
      <c r="A643" s="159">
        <v>13</v>
      </c>
      <c r="B643" s="301" t="str">
        <f t="shared" si="385"/>
        <v xml:space="preserve">: </v>
      </c>
      <c r="C643" s="169"/>
      <c r="D643" s="169"/>
      <c r="E643" s="169"/>
      <c r="F643" s="169"/>
      <c r="G643" s="161"/>
      <c r="H643" s="169"/>
      <c r="I643" s="163"/>
      <c r="J643" s="170"/>
      <c r="K643" s="170"/>
      <c r="L643" s="764"/>
      <c r="M643" s="654" t="s">
        <v>54</v>
      </c>
      <c r="N643" s="664"/>
      <c r="O643" s="665"/>
      <c r="P643" s="165"/>
      <c r="Q643" s="365"/>
      <c r="R643" s="259" t="str">
        <f t="shared" si="405"/>
        <v/>
      </c>
      <c r="S643" s="260" t="str">
        <f>IF(R643="","",IF(R659="Y",T643,IF(R643&gt;=R651-$AA$36*R655,IF(R643&lt;=R651+$AA$36*R655,R643,""),"")))</f>
        <v/>
      </c>
      <c r="T643" s="259" t="str">
        <f t="shared" si="406"/>
        <v/>
      </c>
      <c r="U643" s="166" t="str">
        <f t="shared" si="386"/>
        <v>%</v>
      </c>
      <c r="V643" s="39"/>
      <c r="W643" s="39"/>
      <c r="Y643" s="99"/>
      <c r="AO643" s="57"/>
      <c r="AP643" s="39"/>
      <c r="AQ643" s="39"/>
      <c r="AR643" s="171"/>
      <c r="AS643" s="39"/>
      <c r="AT643" s="360" t="str">
        <f t="shared" si="407"/>
        <v/>
      </c>
      <c r="AU643" s="360" t="str">
        <f t="shared" si="408"/>
        <v/>
      </c>
      <c r="AV643" s="39"/>
      <c r="AW643" s="360" t="str">
        <f t="shared" si="387"/>
        <v/>
      </c>
      <c r="AX643" s="360" t="str">
        <f t="shared" si="388"/>
        <v/>
      </c>
      <c r="AY643" s="39"/>
      <c r="AZ643" s="360" t="str">
        <f t="shared" si="389"/>
        <v/>
      </c>
      <c r="BA643" s="360" t="str">
        <f t="shared" si="390"/>
        <v/>
      </c>
      <c r="BB643" s="39"/>
      <c r="BC643" s="360" t="str">
        <f t="shared" si="391"/>
        <v/>
      </c>
      <c r="BD643" s="360" t="str">
        <f t="shared" si="392"/>
        <v/>
      </c>
      <c r="BE643" s="39"/>
      <c r="BF643" s="360" t="str">
        <f t="shared" si="393"/>
        <v/>
      </c>
      <c r="BG643" s="360" t="str">
        <f t="shared" si="394"/>
        <v/>
      </c>
      <c r="BH643" s="39"/>
      <c r="BI643" s="360" t="str">
        <f t="shared" si="395"/>
        <v/>
      </c>
      <c r="BJ643" s="360" t="str">
        <f t="shared" si="396"/>
        <v/>
      </c>
      <c r="BK643" s="39"/>
      <c r="BL643" s="360" t="str">
        <f t="shared" si="397"/>
        <v/>
      </c>
      <c r="BM643" s="360" t="str">
        <f t="shared" si="398"/>
        <v/>
      </c>
      <c r="BN643" s="39"/>
      <c r="BO643" s="360" t="str">
        <f t="shared" si="399"/>
        <v/>
      </c>
      <c r="BP643" s="360" t="str">
        <f t="shared" si="400"/>
        <v/>
      </c>
      <c r="BQ643" s="39"/>
      <c r="BR643" s="360" t="str">
        <f t="shared" si="401"/>
        <v/>
      </c>
      <c r="BS643" s="360" t="str">
        <f t="shared" si="402"/>
        <v/>
      </c>
      <c r="BT643" s="39"/>
      <c r="BU643" s="360" t="str">
        <f t="shared" si="403"/>
        <v/>
      </c>
      <c r="BV643" s="360" t="str">
        <f t="shared" si="404"/>
        <v/>
      </c>
      <c r="BW643" s="39"/>
      <c r="BX643" s="57"/>
    </row>
    <row r="644" spans="1:76" s="2" customFormat="1" ht="14">
      <c r="A644" s="159">
        <v>14</v>
      </c>
      <c r="B644" s="301" t="str">
        <f t="shared" si="385"/>
        <v xml:space="preserve">: </v>
      </c>
      <c r="C644" s="169"/>
      <c r="D644" s="169"/>
      <c r="E644" s="169"/>
      <c r="F644" s="169"/>
      <c r="G644" s="161"/>
      <c r="H644" s="169"/>
      <c r="I644" s="163"/>
      <c r="J644" s="170"/>
      <c r="K644" s="170"/>
      <c r="L644" s="764"/>
      <c r="M644" s="654" t="s">
        <v>54</v>
      </c>
      <c r="N644" s="664"/>
      <c r="O644" s="665"/>
      <c r="P644" s="165"/>
      <c r="Q644" s="365"/>
      <c r="R644" s="259" t="str">
        <f t="shared" si="405"/>
        <v/>
      </c>
      <c r="S644" s="260" t="str">
        <f>IF(R644="","",IF(R659="Y",T644,IF(R644&gt;=R651-$AA$36*R655,IF(R644&lt;=R651+$AA$36*R655,R644,""),"")))</f>
        <v/>
      </c>
      <c r="T644" s="259" t="str">
        <f t="shared" si="406"/>
        <v/>
      </c>
      <c r="U644" s="166" t="str">
        <f t="shared" si="386"/>
        <v>%</v>
      </c>
      <c r="V644" s="39"/>
      <c r="W644" s="39"/>
      <c r="Y644" s="99"/>
      <c r="AO644" s="57"/>
      <c r="AP644" s="39"/>
      <c r="AQ644" s="39"/>
      <c r="AR644" s="171"/>
      <c r="AS644" s="39"/>
      <c r="AT644" s="360" t="str">
        <f t="shared" si="407"/>
        <v/>
      </c>
      <c r="AU644" s="360" t="str">
        <f t="shared" si="408"/>
        <v/>
      </c>
      <c r="AV644" s="39"/>
      <c r="AW644" s="360" t="str">
        <f t="shared" si="387"/>
        <v/>
      </c>
      <c r="AX644" s="360" t="str">
        <f t="shared" si="388"/>
        <v/>
      </c>
      <c r="AY644" s="39"/>
      <c r="AZ644" s="360" t="str">
        <f t="shared" si="389"/>
        <v/>
      </c>
      <c r="BA644" s="360" t="str">
        <f t="shared" si="390"/>
        <v/>
      </c>
      <c r="BB644" s="39"/>
      <c r="BC644" s="360" t="str">
        <f t="shared" si="391"/>
        <v/>
      </c>
      <c r="BD644" s="360" t="str">
        <f t="shared" si="392"/>
        <v/>
      </c>
      <c r="BE644" s="39"/>
      <c r="BF644" s="360" t="str">
        <f t="shared" si="393"/>
        <v/>
      </c>
      <c r="BG644" s="360" t="str">
        <f t="shared" si="394"/>
        <v/>
      </c>
      <c r="BH644" s="39"/>
      <c r="BI644" s="360" t="str">
        <f t="shared" si="395"/>
        <v/>
      </c>
      <c r="BJ644" s="360" t="str">
        <f t="shared" si="396"/>
        <v/>
      </c>
      <c r="BK644" s="39"/>
      <c r="BL644" s="360" t="str">
        <f t="shared" si="397"/>
        <v/>
      </c>
      <c r="BM644" s="360" t="str">
        <f t="shared" si="398"/>
        <v/>
      </c>
      <c r="BN644" s="39"/>
      <c r="BO644" s="360" t="str">
        <f t="shared" si="399"/>
        <v/>
      </c>
      <c r="BP644" s="360" t="str">
        <f t="shared" si="400"/>
        <v/>
      </c>
      <c r="BQ644" s="39"/>
      <c r="BR644" s="360" t="str">
        <f t="shared" si="401"/>
        <v/>
      </c>
      <c r="BS644" s="360" t="str">
        <f t="shared" si="402"/>
        <v/>
      </c>
      <c r="BT644" s="39"/>
      <c r="BU644" s="360" t="str">
        <f t="shared" si="403"/>
        <v/>
      </c>
      <c r="BV644" s="360" t="str">
        <f t="shared" si="404"/>
        <v/>
      </c>
      <c r="BW644" s="39"/>
      <c r="BX644" s="57"/>
    </row>
    <row r="645" spans="1:76" s="2" customFormat="1" ht="14">
      <c r="A645" s="159">
        <v>15</v>
      </c>
      <c r="B645" s="301" t="str">
        <f t="shared" si="385"/>
        <v xml:space="preserve">: </v>
      </c>
      <c r="C645" s="169"/>
      <c r="D645" s="169"/>
      <c r="E645" s="169"/>
      <c r="F645" s="169"/>
      <c r="G645" s="161"/>
      <c r="H645" s="169"/>
      <c r="I645" s="163"/>
      <c r="J645" s="170"/>
      <c r="K645" s="170"/>
      <c r="L645" s="764"/>
      <c r="M645" s="654" t="s">
        <v>54</v>
      </c>
      <c r="N645" s="664"/>
      <c r="O645" s="665"/>
      <c r="P645" s="165"/>
      <c r="Q645" s="365"/>
      <c r="R645" s="259" t="str">
        <f t="shared" si="405"/>
        <v/>
      </c>
      <c r="S645" s="260" t="str">
        <f>IF(R645="","",IF(R659="Y",T645,IF(R645&gt;=R651-$AA$36*R655,IF(R645&lt;=R651+$AA$36*R655,R645,""),"")))</f>
        <v/>
      </c>
      <c r="T645" s="259" t="str">
        <f t="shared" si="406"/>
        <v/>
      </c>
      <c r="U645" s="166" t="str">
        <f t="shared" si="386"/>
        <v>%</v>
      </c>
      <c r="V645" s="39"/>
      <c r="W645" s="39"/>
      <c r="Y645" s="99"/>
      <c r="AO645" s="57"/>
      <c r="AP645" s="39"/>
      <c r="AQ645" s="39"/>
      <c r="AR645" s="171"/>
      <c r="AS645" s="39"/>
      <c r="AT645" s="360" t="str">
        <f t="shared" si="407"/>
        <v/>
      </c>
      <c r="AU645" s="360" t="str">
        <f t="shared" si="408"/>
        <v/>
      </c>
      <c r="AV645" s="39"/>
      <c r="AW645" s="360" t="str">
        <f t="shared" si="387"/>
        <v/>
      </c>
      <c r="AX645" s="360" t="str">
        <f t="shared" si="388"/>
        <v/>
      </c>
      <c r="AY645" s="39"/>
      <c r="AZ645" s="360" t="str">
        <f t="shared" si="389"/>
        <v/>
      </c>
      <c r="BA645" s="360" t="str">
        <f t="shared" si="390"/>
        <v/>
      </c>
      <c r="BB645" s="39"/>
      <c r="BC645" s="360" t="str">
        <f t="shared" si="391"/>
        <v/>
      </c>
      <c r="BD645" s="360" t="str">
        <f t="shared" si="392"/>
        <v/>
      </c>
      <c r="BE645" s="39"/>
      <c r="BF645" s="360" t="str">
        <f t="shared" si="393"/>
        <v/>
      </c>
      <c r="BG645" s="360" t="str">
        <f t="shared" si="394"/>
        <v/>
      </c>
      <c r="BH645" s="39"/>
      <c r="BI645" s="360" t="str">
        <f t="shared" si="395"/>
        <v/>
      </c>
      <c r="BJ645" s="360" t="str">
        <f t="shared" si="396"/>
        <v/>
      </c>
      <c r="BK645" s="39"/>
      <c r="BL645" s="360" t="str">
        <f t="shared" si="397"/>
        <v/>
      </c>
      <c r="BM645" s="360" t="str">
        <f t="shared" si="398"/>
        <v/>
      </c>
      <c r="BN645" s="39"/>
      <c r="BO645" s="360" t="str">
        <f t="shared" si="399"/>
        <v/>
      </c>
      <c r="BP645" s="360" t="str">
        <f t="shared" si="400"/>
        <v/>
      </c>
      <c r="BQ645" s="39"/>
      <c r="BR645" s="360" t="str">
        <f t="shared" si="401"/>
        <v/>
      </c>
      <c r="BS645" s="360" t="str">
        <f t="shared" si="402"/>
        <v/>
      </c>
      <c r="BT645" s="39"/>
      <c r="BU645" s="360" t="str">
        <f t="shared" si="403"/>
        <v/>
      </c>
      <c r="BV645" s="360" t="str">
        <f t="shared" si="404"/>
        <v/>
      </c>
      <c r="BW645" s="39"/>
      <c r="BX645" s="57"/>
    </row>
    <row r="646" spans="1:76" s="2" customFormat="1" ht="14">
      <c r="A646" s="159">
        <v>16</v>
      </c>
      <c r="B646" s="301" t="str">
        <f t="shared" si="385"/>
        <v xml:space="preserve">: </v>
      </c>
      <c r="C646" s="169"/>
      <c r="D646" s="169"/>
      <c r="E646" s="169"/>
      <c r="F646" s="169"/>
      <c r="G646" s="161"/>
      <c r="H646" s="169"/>
      <c r="I646" s="163"/>
      <c r="J646" s="170"/>
      <c r="K646" s="170"/>
      <c r="L646" s="764"/>
      <c r="M646" s="654" t="s">
        <v>54</v>
      </c>
      <c r="N646" s="664"/>
      <c r="O646" s="665"/>
      <c r="P646" s="165"/>
      <c r="Q646" s="365"/>
      <c r="R646" s="259" t="str">
        <f t="shared" si="405"/>
        <v/>
      </c>
      <c r="S646" s="260" t="str">
        <f>IF(R646="","",IF(R659="Y",T646,IF(R646&gt;=R651-$AA$36*R655,IF(R646&lt;=R651+$AA$36*R655,R646,""),"")))</f>
        <v/>
      </c>
      <c r="T646" s="259" t="str">
        <f t="shared" si="406"/>
        <v/>
      </c>
      <c r="U646" s="166" t="str">
        <f t="shared" si="386"/>
        <v>%</v>
      </c>
      <c r="V646" s="39"/>
      <c r="W646" s="39"/>
      <c r="Y646" s="99"/>
      <c r="AO646" s="57"/>
      <c r="AP646" s="39"/>
      <c r="AQ646" s="39"/>
      <c r="AR646" s="171"/>
      <c r="AS646" s="39"/>
      <c r="AT646" s="360" t="str">
        <f t="shared" si="407"/>
        <v/>
      </c>
      <c r="AU646" s="360" t="str">
        <f t="shared" si="408"/>
        <v/>
      </c>
      <c r="AV646" s="39"/>
      <c r="AW646" s="360" t="str">
        <f t="shared" si="387"/>
        <v/>
      </c>
      <c r="AX646" s="360" t="str">
        <f t="shared" si="388"/>
        <v/>
      </c>
      <c r="AY646" s="39"/>
      <c r="AZ646" s="360" t="str">
        <f t="shared" si="389"/>
        <v/>
      </c>
      <c r="BA646" s="360" t="str">
        <f t="shared" si="390"/>
        <v/>
      </c>
      <c r="BB646" s="39"/>
      <c r="BC646" s="360" t="str">
        <f t="shared" si="391"/>
        <v/>
      </c>
      <c r="BD646" s="360" t="str">
        <f t="shared" si="392"/>
        <v/>
      </c>
      <c r="BE646" s="39"/>
      <c r="BF646" s="360" t="str">
        <f t="shared" si="393"/>
        <v/>
      </c>
      <c r="BG646" s="360" t="str">
        <f t="shared" si="394"/>
        <v/>
      </c>
      <c r="BH646" s="39"/>
      <c r="BI646" s="360" t="str">
        <f t="shared" si="395"/>
        <v/>
      </c>
      <c r="BJ646" s="360" t="str">
        <f t="shared" si="396"/>
        <v/>
      </c>
      <c r="BK646" s="39"/>
      <c r="BL646" s="360" t="str">
        <f t="shared" si="397"/>
        <v/>
      </c>
      <c r="BM646" s="360" t="str">
        <f t="shared" si="398"/>
        <v/>
      </c>
      <c r="BN646" s="39"/>
      <c r="BO646" s="360" t="str">
        <f t="shared" si="399"/>
        <v/>
      </c>
      <c r="BP646" s="360" t="str">
        <f t="shared" si="400"/>
        <v/>
      </c>
      <c r="BQ646" s="39"/>
      <c r="BR646" s="360" t="str">
        <f t="shared" si="401"/>
        <v/>
      </c>
      <c r="BS646" s="360" t="str">
        <f t="shared" si="402"/>
        <v/>
      </c>
      <c r="BT646" s="39"/>
      <c r="BU646" s="360" t="str">
        <f t="shared" si="403"/>
        <v/>
      </c>
      <c r="BV646" s="360" t="str">
        <f t="shared" si="404"/>
        <v/>
      </c>
      <c r="BW646" s="39"/>
      <c r="BX646" s="57"/>
    </row>
    <row r="647" spans="1:76" s="2" customFormat="1" ht="14">
      <c r="A647" s="159">
        <v>17</v>
      </c>
      <c r="B647" s="301" t="str">
        <f t="shared" si="385"/>
        <v xml:space="preserve">: </v>
      </c>
      <c r="C647" s="168"/>
      <c r="D647" s="162"/>
      <c r="E647" s="162"/>
      <c r="F647" s="169"/>
      <c r="G647" s="161"/>
      <c r="H647" s="162"/>
      <c r="I647" s="163"/>
      <c r="J647" s="170"/>
      <c r="K647" s="170"/>
      <c r="L647" s="764"/>
      <c r="M647" s="654" t="s">
        <v>54</v>
      </c>
      <c r="N647" s="664"/>
      <c r="O647" s="665"/>
      <c r="P647" s="165"/>
      <c r="Q647" s="365"/>
      <c r="R647" s="259" t="str">
        <f t="shared" si="405"/>
        <v/>
      </c>
      <c r="S647" s="260" t="str">
        <f>IF(R647="","",IF(R659="Y",T647,IF(R647&gt;=R651-$AA$36*R655,IF(R647&lt;=R651+$AA$36*R655,R647,""),"")))</f>
        <v/>
      </c>
      <c r="T647" s="259" t="str">
        <f t="shared" si="406"/>
        <v/>
      </c>
      <c r="U647" s="166" t="str">
        <f t="shared" si="386"/>
        <v>%</v>
      </c>
      <c r="V647" s="39"/>
      <c r="W647" s="39"/>
      <c r="Y647" s="99"/>
      <c r="AO647" s="57"/>
      <c r="AP647" s="39"/>
      <c r="AQ647" s="39"/>
      <c r="AR647" s="171"/>
      <c r="AS647" s="39"/>
      <c r="AT647" s="360" t="str">
        <f t="shared" si="407"/>
        <v/>
      </c>
      <c r="AU647" s="360" t="str">
        <f t="shared" si="408"/>
        <v/>
      </c>
      <c r="AV647" s="39"/>
      <c r="AW647" s="360" t="str">
        <f t="shared" si="387"/>
        <v/>
      </c>
      <c r="AX647" s="360" t="str">
        <f t="shared" si="388"/>
        <v/>
      </c>
      <c r="AY647" s="39"/>
      <c r="AZ647" s="360" t="str">
        <f t="shared" si="389"/>
        <v/>
      </c>
      <c r="BA647" s="360" t="str">
        <f t="shared" si="390"/>
        <v/>
      </c>
      <c r="BB647" s="39"/>
      <c r="BC647" s="360" t="str">
        <f t="shared" si="391"/>
        <v/>
      </c>
      <c r="BD647" s="360" t="str">
        <f t="shared" si="392"/>
        <v/>
      </c>
      <c r="BE647" s="39"/>
      <c r="BF647" s="360" t="str">
        <f t="shared" si="393"/>
        <v/>
      </c>
      <c r="BG647" s="360" t="str">
        <f t="shared" si="394"/>
        <v/>
      </c>
      <c r="BH647" s="39"/>
      <c r="BI647" s="360" t="str">
        <f t="shared" si="395"/>
        <v/>
      </c>
      <c r="BJ647" s="360" t="str">
        <f t="shared" si="396"/>
        <v/>
      </c>
      <c r="BK647" s="39"/>
      <c r="BL647" s="360" t="str">
        <f t="shared" si="397"/>
        <v/>
      </c>
      <c r="BM647" s="360" t="str">
        <f t="shared" si="398"/>
        <v/>
      </c>
      <c r="BN647" s="39"/>
      <c r="BO647" s="360" t="str">
        <f t="shared" si="399"/>
        <v/>
      </c>
      <c r="BP647" s="360" t="str">
        <f t="shared" si="400"/>
        <v/>
      </c>
      <c r="BQ647" s="39"/>
      <c r="BR647" s="360" t="str">
        <f t="shared" si="401"/>
        <v/>
      </c>
      <c r="BS647" s="360" t="str">
        <f t="shared" si="402"/>
        <v/>
      </c>
      <c r="BT647" s="39"/>
      <c r="BU647" s="360" t="str">
        <f t="shared" si="403"/>
        <v/>
      </c>
      <c r="BV647" s="360" t="str">
        <f t="shared" si="404"/>
        <v/>
      </c>
      <c r="BW647" s="39"/>
      <c r="BX647" s="57"/>
    </row>
    <row r="648" spans="1:76" s="2" customFormat="1" ht="14">
      <c r="A648" s="159">
        <v>18</v>
      </c>
      <c r="B648" s="301" t="str">
        <f t="shared" si="385"/>
        <v xml:space="preserve">: </v>
      </c>
      <c r="C648" s="168"/>
      <c r="D648" s="162"/>
      <c r="E648" s="162"/>
      <c r="F648" s="169"/>
      <c r="G648" s="161"/>
      <c r="H648" s="162"/>
      <c r="I648" s="163"/>
      <c r="J648" s="170"/>
      <c r="K648" s="170"/>
      <c r="L648" s="764"/>
      <c r="M648" s="654" t="s">
        <v>54</v>
      </c>
      <c r="N648" s="664"/>
      <c r="O648" s="665"/>
      <c r="P648" s="165"/>
      <c r="Q648" s="365"/>
      <c r="R648" s="259" t="str">
        <f t="shared" si="405"/>
        <v/>
      </c>
      <c r="S648" s="260" t="str">
        <f>IF(R648="","",IF(R659="Y",T648,IF(R648&gt;=R651-$AA$36*R655,IF(R648&lt;=R651+$AA$36*R655,R648,""),"")))</f>
        <v/>
      </c>
      <c r="T648" s="259" t="str">
        <f t="shared" si="406"/>
        <v/>
      </c>
      <c r="U648" s="166" t="str">
        <f t="shared" si="386"/>
        <v>%</v>
      </c>
      <c r="V648" s="39"/>
      <c r="W648" s="39"/>
      <c r="Y648" s="99"/>
      <c r="AO648" s="57"/>
      <c r="AP648" s="39"/>
      <c r="AQ648" s="39"/>
      <c r="AR648" s="171"/>
      <c r="AS648" s="39"/>
      <c r="AT648" s="360" t="str">
        <f t="shared" si="407"/>
        <v/>
      </c>
      <c r="AU648" s="360" t="str">
        <f t="shared" si="408"/>
        <v/>
      </c>
      <c r="AV648" s="39"/>
      <c r="AW648" s="360" t="str">
        <f t="shared" si="387"/>
        <v/>
      </c>
      <c r="AX648" s="360" t="str">
        <f t="shared" si="388"/>
        <v/>
      </c>
      <c r="AY648" s="39"/>
      <c r="AZ648" s="360" t="str">
        <f t="shared" si="389"/>
        <v/>
      </c>
      <c r="BA648" s="360" t="str">
        <f t="shared" si="390"/>
        <v/>
      </c>
      <c r="BB648" s="39"/>
      <c r="BC648" s="360" t="str">
        <f t="shared" si="391"/>
        <v/>
      </c>
      <c r="BD648" s="360" t="str">
        <f t="shared" si="392"/>
        <v/>
      </c>
      <c r="BE648" s="39"/>
      <c r="BF648" s="360" t="str">
        <f t="shared" si="393"/>
        <v/>
      </c>
      <c r="BG648" s="360" t="str">
        <f t="shared" si="394"/>
        <v/>
      </c>
      <c r="BH648" s="39"/>
      <c r="BI648" s="360" t="str">
        <f t="shared" si="395"/>
        <v/>
      </c>
      <c r="BJ648" s="360" t="str">
        <f t="shared" si="396"/>
        <v/>
      </c>
      <c r="BK648" s="39"/>
      <c r="BL648" s="360" t="str">
        <f t="shared" si="397"/>
        <v/>
      </c>
      <c r="BM648" s="360" t="str">
        <f t="shared" si="398"/>
        <v/>
      </c>
      <c r="BN648" s="39"/>
      <c r="BO648" s="360" t="str">
        <f t="shared" si="399"/>
        <v/>
      </c>
      <c r="BP648" s="360" t="str">
        <f t="shared" si="400"/>
        <v/>
      </c>
      <c r="BQ648" s="39"/>
      <c r="BR648" s="360" t="str">
        <f t="shared" si="401"/>
        <v/>
      </c>
      <c r="BS648" s="360" t="str">
        <f t="shared" si="402"/>
        <v/>
      </c>
      <c r="BT648" s="39"/>
      <c r="BU648" s="360" t="str">
        <f t="shared" si="403"/>
        <v/>
      </c>
      <c r="BV648" s="360" t="str">
        <f t="shared" si="404"/>
        <v/>
      </c>
      <c r="BW648" s="39"/>
      <c r="BX648" s="57"/>
    </row>
    <row r="649" spans="1:76" s="2" customFormat="1" ht="14">
      <c r="A649" s="159">
        <v>19</v>
      </c>
      <c r="B649" s="301" t="str">
        <f t="shared" si="385"/>
        <v xml:space="preserve">: </v>
      </c>
      <c r="C649" s="168"/>
      <c r="D649" s="162"/>
      <c r="E649" s="162"/>
      <c r="F649" s="169"/>
      <c r="G649" s="161"/>
      <c r="H649" s="162"/>
      <c r="I649" s="163"/>
      <c r="J649" s="170"/>
      <c r="K649" s="170"/>
      <c r="L649" s="764"/>
      <c r="M649" s="654" t="s">
        <v>54</v>
      </c>
      <c r="N649" s="664"/>
      <c r="O649" s="665"/>
      <c r="P649" s="165"/>
      <c r="Q649" s="365"/>
      <c r="R649" s="259" t="str">
        <f t="shared" si="405"/>
        <v/>
      </c>
      <c r="S649" s="260" t="str">
        <f>IF(R649="","",IF(R659="Y",T649,IF(R649&gt;=R651-$AA$36*R655,IF(R649&lt;=R651+$AA$36*R655,R649,""),"")))</f>
        <v/>
      </c>
      <c r="T649" s="259" t="str">
        <f t="shared" si="406"/>
        <v/>
      </c>
      <c r="U649" s="166" t="str">
        <f t="shared" si="386"/>
        <v>%</v>
      </c>
      <c r="V649" s="39"/>
      <c r="W649" s="39"/>
      <c r="Y649" s="99"/>
      <c r="AO649" s="57"/>
      <c r="AP649" s="39"/>
      <c r="AQ649" s="39"/>
      <c r="AR649" s="171"/>
      <c r="AS649" s="39"/>
      <c r="AT649" s="360" t="str">
        <f t="shared" si="407"/>
        <v/>
      </c>
      <c r="AU649" s="360" t="str">
        <f t="shared" si="408"/>
        <v/>
      </c>
      <c r="AV649" s="39"/>
      <c r="AW649" s="360" t="str">
        <f t="shared" si="387"/>
        <v/>
      </c>
      <c r="AX649" s="360" t="str">
        <f t="shared" si="388"/>
        <v/>
      </c>
      <c r="AY649" s="39"/>
      <c r="AZ649" s="360" t="str">
        <f t="shared" si="389"/>
        <v/>
      </c>
      <c r="BA649" s="360" t="str">
        <f t="shared" si="390"/>
        <v/>
      </c>
      <c r="BB649" s="39"/>
      <c r="BC649" s="360" t="str">
        <f t="shared" si="391"/>
        <v/>
      </c>
      <c r="BD649" s="360" t="str">
        <f t="shared" si="392"/>
        <v/>
      </c>
      <c r="BE649" s="39"/>
      <c r="BF649" s="360" t="str">
        <f t="shared" si="393"/>
        <v/>
      </c>
      <c r="BG649" s="360" t="str">
        <f t="shared" si="394"/>
        <v/>
      </c>
      <c r="BH649" s="39"/>
      <c r="BI649" s="360" t="str">
        <f t="shared" si="395"/>
        <v/>
      </c>
      <c r="BJ649" s="360" t="str">
        <f t="shared" si="396"/>
        <v/>
      </c>
      <c r="BK649" s="39"/>
      <c r="BL649" s="360" t="str">
        <f t="shared" si="397"/>
        <v/>
      </c>
      <c r="BM649" s="360" t="str">
        <f t="shared" si="398"/>
        <v/>
      </c>
      <c r="BN649" s="39"/>
      <c r="BO649" s="360" t="str">
        <f t="shared" si="399"/>
        <v/>
      </c>
      <c r="BP649" s="360" t="str">
        <f t="shared" si="400"/>
        <v/>
      </c>
      <c r="BQ649" s="39"/>
      <c r="BR649" s="360" t="str">
        <f t="shared" si="401"/>
        <v/>
      </c>
      <c r="BS649" s="360" t="str">
        <f t="shared" si="402"/>
        <v/>
      </c>
      <c r="BT649" s="39"/>
      <c r="BU649" s="360" t="str">
        <f t="shared" si="403"/>
        <v/>
      </c>
      <c r="BV649" s="360" t="str">
        <f t="shared" si="404"/>
        <v/>
      </c>
      <c r="BW649" s="39"/>
      <c r="BX649" s="57"/>
    </row>
    <row r="650" spans="1:76" s="2" customFormat="1" ht="14">
      <c r="A650" s="159">
        <v>20</v>
      </c>
      <c r="B650" s="301" t="str">
        <f t="shared" si="385"/>
        <v xml:space="preserve">: </v>
      </c>
      <c r="C650" s="168"/>
      <c r="D650" s="162"/>
      <c r="E650" s="162"/>
      <c r="F650" s="169"/>
      <c r="G650" s="161"/>
      <c r="H650" s="162"/>
      <c r="I650" s="163"/>
      <c r="J650" s="170"/>
      <c r="K650" s="170"/>
      <c r="L650" s="764"/>
      <c r="M650" s="654" t="s">
        <v>54</v>
      </c>
      <c r="N650" s="664"/>
      <c r="O650" s="665"/>
      <c r="P650" s="165"/>
      <c r="Q650" s="365"/>
      <c r="R650" s="259" t="str">
        <f t="shared" si="405"/>
        <v/>
      </c>
      <c r="S650" s="260" t="str">
        <f>IF(R650="","",IF(R659="Y",T650,IF(R650&gt;=R651-$AA$36*R655,IF(R650&lt;=R651+$AA$36*R655,R650,""),"")))</f>
        <v/>
      </c>
      <c r="T650" s="259" t="str">
        <f t="shared" si="406"/>
        <v/>
      </c>
      <c r="U650" s="166" t="str">
        <f t="shared" si="386"/>
        <v>%</v>
      </c>
      <c r="V650" s="39"/>
      <c r="W650" s="39"/>
      <c r="Y650" s="99"/>
      <c r="AO650" s="57"/>
      <c r="AP650" s="39"/>
      <c r="AQ650" s="39"/>
      <c r="AR650" s="171"/>
      <c r="AS650" s="39"/>
      <c r="AT650" s="360" t="str">
        <f t="shared" si="407"/>
        <v/>
      </c>
      <c r="AU650" s="360" t="str">
        <f t="shared" si="408"/>
        <v/>
      </c>
      <c r="AV650" s="39"/>
      <c r="AW650" s="360" t="str">
        <f t="shared" si="387"/>
        <v/>
      </c>
      <c r="AX650" s="360" t="str">
        <f t="shared" si="388"/>
        <v/>
      </c>
      <c r="AY650" s="39"/>
      <c r="AZ650" s="360" t="str">
        <f t="shared" si="389"/>
        <v/>
      </c>
      <c r="BA650" s="360" t="str">
        <f t="shared" si="390"/>
        <v/>
      </c>
      <c r="BB650" s="39"/>
      <c r="BC650" s="360" t="str">
        <f t="shared" si="391"/>
        <v/>
      </c>
      <c r="BD650" s="360" t="str">
        <f t="shared" si="392"/>
        <v/>
      </c>
      <c r="BE650" s="39"/>
      <c r="BF650" s="360" t="str">
        <f t="shared" si="393"/>
        <v/>
      </c>
      <c r="BG650" s="360" t="str">
        <f t="shared" si="394"/>
        <v/>
      </c>
      <c r="BH650" s="39"/>
      <c r="BI650" s="360" t="str">
        <f t="shared" si="395"/>
        <v/>
      </c>
      <c r="BJ650" s="360" t="str">
        <f t="shared" si="396"/>
        <v/>
      </c>
      <c r="BK650" s="39"/>
      <c r="BL650" s="360" t="str">
        <f t="shared" si="397"/>
        <v/>
      </c>
      <c r="BM650" s="360" t="str">
        <f t="shared" si="398"/>
        <v/>
      </c>
      <c r="BN650" s="39"/>
      <c r="BO650" s="360" t="str">
        <f t="shared" si="399"/>
        <v/>
      </c>
      <c r="BP650" s="360" t="str">
        <f t="shared" si="400"/>
        <v/>
      </c>
      <c r="BQ650" s="39"/>
      <c r="BR650" s="360" t="str">
        <f t="shared" si="401"/>
        <v/>
      </c>
      <c r="BS650" s="360" t="str">
        <f t="shared" si="402"/>
        <v/>
      </c>
      <c r="BT650" s="39"/>
      <c r="BU650" s="360" t="str">
        <f t="shared" si="403"/>
        <v/>
      </c>
      <c r="BV650" s="360" t="str">
        <f t="shared" si="404"/>
        <v/>
      </c>
      <c r="BW650" s="39"/>
      <c r="BX650" s="57"/>
    </row>
    <row r="651" spans="1:76" s="2" customFormat="1" ht="14">
      <c r="A651" s="172"/>
      <c r="B651" s="302" t="s">
        <v>159</v>
      </c>
      <c r="C651" s="173"/>
      <c r="D651" s="173"/>
      <c r="E651" s="173"/>
      <c r="F651" s="173"/>
      <c r="G651" s="174"/>
      <c r="H651" s="39"/>
      <c r="I651" s="175"/>
      <c r="J651" s="174"/>
      <c r="K651" s="174"/>
      <c r="L651" s="762" t="s">
        <v>99</v>
      </c>
      <c r="M651" s="87"/>
      <c r="N651" s="87"/>
      <c r="O651" s="165"/>
      <c r="P651" s="165"/>
      <c r="Q651" s="175" t="s">
        <v>31</v>
      </c>
      <c r="R651" s="261" t="e">
        <f>AVERAGE(R631:R650)</f>
        <v>#DIV/0!</v>
      </c>
      <c r="S651" s="261" t="e">
        <f>IF(R659="Y",SUM(S631:S650)/SUM(N631:N650),AVERAGE(S631:S650))</f>
        <v>#DIV/0!</v>
      </c>
      <c r="T651" s="262" t="e">
        <f>SUM(T631:T650)/SUM(N631:N650)</f>
        <v>#DIV/0!</v>
      </c>
      <c r="U651" s="39"/>
      <c r="V651" s="39"/>
      <c r="W651" s="39"/>
      <c r="Y651" s="207"/>
      <c r="AO651" s="57"/>
      <c r="AP651" s="39"/>
      <c r="AQ651" s="39"/>
      <c r="AR651" s="39"/>
      <c r="AS651" s="175" t="s">
        <v>31</v>
      </c>
      <c r="AT651" s="178" t="e">
        <f>AVERAGE(AT631:AT650)</f>
        <v>#DIV/0!</v>
      </c>
      <c r="AU651" s="178" t="e">
        <f>SUM(AU631:AU650)/COUNTIF(AU631:AU650,"&gt;0")</f>
        <v>#DIV/0!</v>
      </c>
      <c r="AV651" s="175"/>
      <c r="AW651" s="178" t="e">
        <f>AVERAGE(AW631:AW650)</f>
        <v>#DIV/0!</v>
      </c>
      <c r="AX651" s="178" t="e">
        <f>SUM(AX631:AX650)/COUNTIF(AX631:AX650,"&gt;0")</f>
        <v>#DIV/0!</v>
      </c>
      <c r="AY651" s="39"/>
      <c r="AZ651" s="178" t="e">
        <f>AVERAGE(AZ631:AZ650)</f>
        <v>#DIV/0!</v>
      </c>
      <c r="BA651" s="178" t="e">
        <f>SUM(BA631:BA650)/COUNTIF(BA631:BA650,"&gt;0")</f>
        <v>#DIV/0!</v>
      </c>
      <c r="BB651" s="39"/>
      <c r="BC651" s="178" t="e">
        <f>AVERAGE(BC631:BC650)</f>
        <v>#DIV/0!</v>
      </c>
      <c r="BD651" s="178" t="e">
        <f>SUM(BD631:BD650)/COUNTIF(BD631:BD650,"&gt;0")</f>
        <v>#DIV/0!</v>
      </c>
      <c r="BE651" s="39"/>
      <c r="BF651" s="178" t="e">
        <f>AVERAGE(BF631:BF650)</f>
        <v>#DIV/0!</v>
      </c>
      <c r="BG651" s="178" t="e">
        <f>SUM(BG631:BG650)/COUNTIF(BG631:BG650,"&gt;0")</f>
        <v>#DIV/0!</v>
      </c>
      <c r="BH651" s="39"/>
      <c r="BI651" s="178" t="e">
        <f>AVERAGE(BI631:BI650)</f>
        <v>#DIV/0!</v>
      </c>
      <c r="BJ651" s="178" t="e">
        <f>SUM(BJ631:BJ650)/COUNTIF(BJ631:BJ650,"&gt;0")</f>
        <v>#DIV/0!</v>
      </c>
      <c r="BK651" s="175"/>
      <c r="BL651" s="178" t="e">
        <f>AVERAGE(BL631:BL650)</f>
        <v>#DIV/0!</v>
      </c>
      <c r="BM651" s="178" t="e">
        <f>SUM(BM631:BM650)/COUNTIF(BM631:BM650,"&gt;0")</f>
        <v>#DIV/0!</v>
      </c>
      <c r="BN651" s="39"/>
      <c r="BO651" s="178" t="e">
        <f>AVERAGE(BO631:BO650)</f>
        <v>#DIV/0!</v>
      </c>
      <c r="BP651" s="178" t="e">
        <f>SUM(BP631:BP650)/COUNTIF(BP631:BP650,"&gt;0")</f>
        <v>#DIV/0!</v>
      </c>
      <c r="BQ651" s="39"/>
      <c r="BR651" s="178" t="e">
        <f>AVERAGE(BR631:BR650)</f>
        <v>#DIV/0!</v>
      </c>
      <c r="BS651" s="178" t="e">
        <f>SUM(BS631:BS650)/COUNTIF(BS631:BS650,"&gt;0")</f>
        <v>#DIV/0!</v>
      </c>
      <c r="BT651" s="39"/>
      <c r="BU651" s="178" t="e">
        <f>AVERAGE(BU631:BU650)</f>
        <v>#DIV/0!</v>
      </c>
      <c r="BV651" s="178" t="e">
        <f>SUM(BV631:BV650)/COUNTIF(BV631:BV650,"&gt;0")</f>
        <v>#DIV/0!</v>
      </c>
      <c r="BW651" s="39"/>
      <c r="BX651" s="57"/>
    </row>
    <row r="652" spans="1:76" s="2" customFormat="1" ht="15">
      <c r="A652" s="172"/>
      <c r="B652" s="302" t="s">
        <v>160</v>
      </c>
      <c r="C652" s="173" t="s">
        <v>112</v>
      </c>
      <c r="D652" s="223"/>
      <c r="E652" s="224"/>
      <c r="F652" s="224"/>
      <c r="G652" s="224"/>
      <c r="H652" s="224"/>
      <c r="I652" s="224"/>
      <c r="J652" s="225"/>
      <c r="K652" s="174"/>
      <c r="L652" s="762"/>
      <c r="M652" s="174"/>
      <c r="N652" s="174"/>
      <c r="O652" s="165"/>
      <c r="P652" s="165"/>
      <c r="Q652" s="366" t="s">
        <v>33</v>
      </c>
      <c r="R652" s="367" t="e">
        <f>R651+U652*R655</f>
        <v>#DIV/0!</v>
      </c>
      <c r="S652" s="367" t="e">
        <f>S651+U652*S655</f>
        <v>#DIV/0!</v>
      </c>
      <c r="T652" s="367" t="e">
        <f>T651+U652*T655</f>
        <v>#DIV/0!</v>
      </c>
      <c r="U652" s="368">
        <v>1</v>
      </c>
      <c r="V652" s="50" t="s">
        <v>142</v>
      </c>
      <c r="W652" s="39"/>
      <c r="X652" t="s">
        <v>273</v>
      </c>
      <c r="Y652" s="208"/>
      <c r="AO652" s="57"/>
      <c r="AP652" s="39"/>
      <c r="AQ652" s="39"/>
      <c r="AR652" s="39"/>
      <c r="AS652" s="176" t="s">
        <v>33</v>
      </c>
      <c r="AT652" s="180" t="e">
        <f>AT651+(AT657*AT654)</f>
        <v>#DIV/0!</v>
      </c>
      <c r="AU652" s="180" t="e">
        <f>AU651+(AU657*AT654)</f>
        <v>#DIV/0!</v>
      </c>
      <c r="AV652" s="176"/>
      <c r="AW652" s="180" t="e">
        <f>AW651+(AW657*AW654)</f>
        <v>#DIV/0!</v>
      </c>
      <c r="AX652" s="180" t="e">
        <f>AX651+(AX657*AW654)</f>
        <v>#DIV/0!</v>
      </c>
      <c r="AY652" s="39"/>
      <c r="AZ652" s="180" t="e">
        <f>AZ651+(AZ657*AZ654)</f>
        <v>#DIV/0!</v>
      </c>
      <c r="BA652" s="180" t="e">
        <f>BA651+(BA657*AZ654)</f>
        <v>#DIV/0!</v>
      </c>
      <c r="BB652" s="39"/>
      <c r="BC652" s="180" t="e">
        <f>BC651+(BC657*BC654)</f>
        <v>#DIV/0!</v>
      </c>
      <c r="BD652" s="180" t="e">
        <f>BD651+(BD657*BC654)</f>
        <v>#DIV/0!</v>
      </c>
      <c r="BE652" s="39"/>
      <c r="BF652" s="180" t="e">
        <f>BF651+(BF657*BF654)</f>
        <v>#DIV/0!</v>
      </c>
      <c r="BG652" s="180" t="e">
        <f>BG651+(BG657*BF654)</f>
        <v>#DIV/0!</v>
      </c>
      <c r="BH652" s="39"/>
      <c r="BI652" s="180" t="e">
        <f>BI651+(BI657*BI654)</f>
        <v>#DIV/0!</v>
      </c>
      <c r="BJ652" s="180" t="e">
        <f>BJ651+(BJ657*BI654)</f>
        <v>#DIV/0!</v>
      </c>
      <c r="BK652" s="176"/>
      <c r="BL652" s="180" t="e">
        <f>BL651+(BL657*BL654)</f>
        <v>#DIV/0!</v>
      </c>
      <c r="BM652" s="180" t="e">
        <f>BM651+(BM657*BL654)</f>
        <v>#DIV/0!</v>
      </c>
      <c r="BN652" s="39"/>
      <c r="BO652" s="180" t="e">
        <f>BO651+(BO657*BO654)</f>
        <v>#DIV/0!</v>
      </c>
      <c r="BP652" s="180" t="e">
        <f>BP651+(BP657*BO654)</f>
        <v>#DIV/0!</v>
      </c>
      <c r="BQ652" s="39"/>
      <c r="BR652" s="180" t="e">
        <f>BR651+(BR657*BR654)</f>
        <v>#DIV/0!</v>
      </c>
      <c r="BS652" s="180" t="e">
        <f>BS651+(BS657*BR654)</f>
        <v>#DIV/0!</v>
      </c>
      <c r="BT652" s="39"/>
      <c r="BU652" s="180" t="e">
        <f>BU651+(BU657*BU654)</f>
        <v>#DIV/0!</v>
      </c>
      <c r="BV652" s="180" t="e">
        <f>BV651+(BV657*BU654)</f>
        <v>#DIV/0!</v>
      </c>
      <c r="BW652" s="39"/>
      <c r="BX652" s="57"/>
    </row>
    <row r="653" spans="1:76" s="2" customFormat="1" ht="15">
      <c r="A653" s="172"/>
      <c r="B653" s="302" t="s">
        <v>161</v>
      </c>
      <c r="C653" s="179"/>
      <c r="D653" s="226"/>
      <c r="E653" s="227"/>
      <c r="F653" s="227"/>
      <c r="G653" s="227"/>
      <c r="H653" s="227"/>
      <c r="I653" s="227"/>
      <c r="J653" s="228"/>
      <c r="K653" s="39"/>
      <c r="L653" s="759"/>
      <c r="M653" s="174"/>
      <c r="N653" s="174"/>
      <c r="O653" s="174"/>
      <c r="P653" s="174"/>
      <c r="Q653" s="366" t="s">
        <v>32</v>
      </c>
      <c r="R653" s="367" t="e">
        <f>IF($X653="Y",MIN(R631:R650),R651-$U653*R655)</f>
        <v>#DIV/0!</v>
      </c>
      <c r="S653" s="367" t="e">
        <f>IF($X653="Y",MIN(S631:S650),S651-$U653*S655)</f>
        <v>#DIV/0!</v>
      </c>
      <c r="T653" s="367" t="e">
        <f>IF($X653="Y",MIN(T631:T650),T651-$U653*T655)</f>
        <v>#DIV/0!</v>
      </c>
      <c r="U653" s="368">
        <v>1</v>
      </c>
      <c r="V653" s="50" t="s">
        <v>143</v>
      </c>
      <c r="W653" s="39"/>
      <c r="X653" s="369" t="s">
        <v>36</v>
      </c>
      <c r="Y653" s="208"/>
      <c r="AO653" s="57"/>
      <c r="AP653" s="39"/>
      <c r="AQ653" s="39"/>
      <c r="AR653" s="39"/>
      <c r="AS653" s="176" t="s">
        <v>32</v>
      </c>
      <c r="AT653" s="180" t="e">
        <f>AT651-(AT657*AT655)</f>
        <v>#DIV/0!</v>
      </c>
      <c r="AU653" s="180" t="e">
        <f>AU651-(AU657*AT655)</f>
        <v>#DIV/0!</v>
      </c>
      <c r="AV653" s="176"/>
      <c r="AW653" s="180" t="e">
        <f>AW651-(AW657*AW655)</f>
        <v>#DIV/0!</v>
      </c>
      <c r="AX653" s="180" t="e">
        <f>AX651-(AX657*AW655)</f>
        <v>#DIV/0!</v>
      </c>
      <c r="AY653" s="39"/>
      <c r="AZ653" s="180" t="e">
        <f>AZ651-(AZ657*AZ655)</f>
        <v>#DIV/0!</v>
      </c>
      <c r="BA653" s="180" t="e">
        <f>BA651-(BA657*AZ655)</f>
        <v>#DIV/0!</v>
      </c>
      <c r="BB653" s="39"/>
      <c r="BC653" s="180" t="e">
        <f>BC651-(BC657*BC655)</f>
        <v>#DIV/0!</v>
      </c>
      <c r="BD653" s="180" t="e">
        <f>BD651-(BD657*BC655)</f>
        <v>#DIV/0!</v>
      </c>
      <c r="BE653" s="39"/>
      <c r="BF653" s="180" t="e">
        <f>BF651-(BF657*BF655)</f>
        <v>#DIV/0!</v>
      </c>
      <c r="BG653" s="180" t="e">
        <f>BG651-(BG657*BF655)</f>
        <v>#DIV/0!</v>
      </c>
      <c r="BH653" s="39"/>
      <c r="BI653" s="180" t="e">
        <f>BI651-(BI657*BI655)</f>
        <v>#DIV/0!</v>
      </c>
      <c r="BJ653" s="180" t="e">
        <f>BJ651-(BJ657*BI655)</f>
        <v>#DIV/0!</v>
      </c>
      <c r="BK653" s="176"/>
      <c r="BL653" s="180" t="e">
        <f>BL651-(BL657*BL655)</f>
        <v>#DIV/0!</v>
      </c>
      <c r="BM653" s="180" t="e">
        <f>BM651-(BM657*BL655)</f>
        <v>#DIV/0!</v>
      </c>
      <c r="BN653" s="39"/>
      <c r="BO653" s="180" t="e">
        <f>BO651-(BO657*BO655)</f>
        <v>#DIV/0!</v>
      </c>
      <c r="BP653" s="180" t="e">
        <f>BP651-(BP657*BO655)</f>
        <v>#DIV/0!</v>
      </c>
      <c r="BQ653" s="39"/>
      <c r="BR653" s="180" t="e">
        <f>BR651-(BR657*BR655)</f>
        <v>#DIV/0!</v>
      </c>
      <c r="BS653" s="180" t="e">
        <f>BS651-(BS657*BR655)</f>
        <v>#DIV/0!</v>
      </c>
      <c r="BT653" s="39"/>
      <c r="BU653" s="180" t="e">
        <f>BU651-(BU657*BU655)</f>
        <v>#DIV/0!</v>
      </c>
      <c r="BV653" s="180" t="e">
        <f>BV651-(BV657*BU655)</f>
        <v>#DIV/0!</v>
      </c>
      <c r="BW653" s="39"/>
      <c r="BX653" s="57"/>
    </row>
    <row r="654" spans="1:76" s="2" customFormat="1" ht="14">
      <c r="A654" s="172"/>
      <c r="B654" s="303"/>
      <c r="C654" s="179"/>
      <c r="D654" s="226"/>
      <c r="E654" s="227"/>
      <c r="F654" s="227"/>
      <c r="G654" s="227"/>
      <c r="H654" s="227"/>
      <c r="I654" s="227"/>
      <c r="J654" s="228"/>
      <c r="K654" s="174"/>
      <c r="L654" s="762"/>
      <c r="M654" s="174"/>
      <c r="N654" s="174"/>
      <c r="O654" s="174"/>
      <c r="P654" s="174"/>
      <c r="Q654" s="176" t="s">
        <v>10</v>
      </c>
      <c r="R654" s="263" t="e">
        <f>IF((0.67*R655)&gt;R651,"no","yes")</f>
        <v>#DIV/0!</v>
      </c>
      <c r="S654" s="263" t="e">
        <f>IF((0.67*S655)&gt;S651,"no","yes")</f>
        <v>#DIV/0!</v>
      </c>
      <c r="T654" s="263" t="e">
        <f>IF((0.67*T655)&gt;T651,"no","yes")</f>
        <v>#DIV/0!</v>
      </c>
      <c r="U654" s="174"/>
      <c r="V654" s="174"/>
      <c r="W654" s="174"/>
      <c r="Y654" s="208"/>
      <c r="AO654" s="57"/>
      <c r="AP654" s="174"/>
      <c r="AQ654" s="174"/>
      <c r="AR654" s="229" t="s">
        <v>132</v>
      </c>
      <c r="AS654" s="230"/>
      <c r="AT654" s="177">
        <v>1</v>
      </c>
      <c r="AU654" s="174"/>
      <c r="AV654" s="287"/>
      <c r="AW654" s="177">
        <v>1</v>
      </c>
      <c r="AX654" s="174"/>
      <c r="AY654" s="174"/>
      <c r="AZ654" s="177">
        <v>1</v>
      </c>
      <c r="BA654" s="174"/>
      <c r="BB654" s="174"/>
      <c r="BC654" s="177">
        <v>1</v>
      </c>
      <c r="BD654" s="174"/>
      <c r="BE654" s="174"/>
      <c r="BF654" s="177">
        <v>1</v>
      </c>
      <c r="BG654" s="174"/>
      <c r="BH654" s="174"/>
      <c r="BI654" s="177">
        <v>1</v>
      </c>
      <c r="BJ654" s="174"/>
      <c r="BK654" s="176"/>
      <c r="BL654" s="177">
        <v>1</v>
      </c>
      <c r="BM654" s="174"/>
      <c r="BN654" s="174"/>
      <c r="BO654" s="177">
        <v>1</v>
      </c>
      <c r="BP654" s="174"/>
      <c r="BQ654" s="174"/>
      <c r="BR654" s="177">
        <v>1</v>
      </c>
      <c r="BS654" s="174"/>
      <c r="BT654" s="174"/>
      <c r="BU654" s="177">
        <v>1</v>
      </c>
      <c r="BV654" s="174"/>
      <c r="BW654" s="174"/>
      <c r="BX654" s="57"/>
    </row>
    <row r="655" spans="1:76" s="2" customFormat="1" ht="14">
      <c r="A655" s="182" t="str">
        <f ca="1">HYPERLINK("#"&amp;"'"&amp;A$1&amp;"'!a1","Back to top")</f>
        <v>Back to top</v>
      </c>
      <c r="B655" s="304"/>
      <c r="C655" s="179"/>
      <c r="D655" s="226"/>
      <c r="E655" s="227"/>
      <c r="F655" s="227"/>
      <c r="G655" s="227"/>
      <c r="H655" s="227"/>
      <c r="I655" s="227"/>
      <c r="J655" s="228"/>
      <c r="K655" s="174"/>
      <c r="L655" s="762"/>
      <c r="M655" s="50"/>
      <c r="N655" s="50"/>
      <c r="O655" s="174"/>
      <c r="P655" s="174"/>
      <c r="Q655" s="176" t="s">
        <v>11</v>
      </c>
      <c r="R655" s="263" t="e">
        <f>_xlfn.STDEV.P(R631:R650)</f>
        <v>#DIV/0!</v>
      </c>
      <c r="S655" s="263" t="e">
        <f t="array" ref="S655">IF(R659="Y",SQRT(SUM(IFERROR(N631:N650*(R631:R650-(S651))^2,0))/((COUNTIFS(N631:N650,"&lt;&gt;"&amp;"")-1)/COUNTIFS(N631:N650,"&lt;&gt;"&amp;"")*SUM(N631:N650))),_xlfn.STDEV.P(S631:S650))</f>
        <v>#DIV/0!</v>
      </c>
      <c r="T655" s="263" t="e">
        <f t="array" ref="T655">SQRT(SUM(IFERROR(N631:N650*(R631:R650-(T651))^2,0))/((COUNTIFS(N631:N650,"&lt;&gt;"&amp;"")-1)/COUNTIFS(N631:N650,"&lt;&gt;"&amp;"")*SUM(N631:N650)))</f>
        <v>#DIV/0!</v>
      </c>
      <c r="U655" s="174"/>
      <c r="V655" s="174"/>
      <c r="W655" s="174"/>
      <c r="Y655" s="208"/>
      <c r="AO655" s="57"/>
      <c r="AP655" s="174"/>
      <c r="AQ655" s="174"/>
      <c r="AR655" s="229"/>
      <c r="AS655" s="230"/>
      <c r="AT655" s="177">
        <v>1</v>
      </c>
      <c r="AU655" s="174"/>
      <c r="AV655" s="287"/>
      <c r="AW655" s="177">
        <v>1</v>
      </c>
      <c r="AX655" s="174"/>
      <c r="AY655" s="174"/>
      <c r="AZ655" s="177">
        <v>1</v>
      </c>
      <c r="BA655" s="174"/>
      <c r="BB655" s="174"/>
      <c r="BC655" s="177">
        <v>1</v>
      </c>
      <c r="BD655" s="174"/>
      <c r="BE655" s="174"/>
      <c r="BF655" s="177">
        <v>1</v>
      </c>
      <c r="BG655" s="174"/>
      <c r="BH655" s="174"/>
      <c r="BI655" s="177">
        <v>1</v>
      </c>
      <c r="BJ655" s="174"/>
      <c r="BK655" s="176"/>
      <c r="BL655" s="177">
        <v>1</v>
      </c>
      <c r="BM655" s="174"/>
      <c r="BN655" s="174"/>
      <c r="BO655" s="177">
        <v>1</v>
      </c>
      <c r="BP655" s="174"/>
      <c r="BQ655" s="174"/>
      <c r="BR655" s="177">
        <v>1</v>
      </c>
      <c r="BS655" s="174"/>
      <c r="BT655" s="174"/>
      <c r="BU655" s="177">
        <v>1</v>
      </c>
      <c r="BV655" s="174"/>
      <c r="BW655" s="174"/>
      <c r="BX655" s="57"/>
    </row>
    <row r="656" spans="1:76" s="2" customFormat="1" ht="14">
      <c r="A656" s="172"/>
      <c r="B656" s="303"/>
      <c r="C656" s="159"/>
      <c r="D656" s="226"/>
      <c r="E656" s="227"/>
      <c r="F656" s="227"/>
      <c r="G656" s="227"/>
      <c r="H656" s="227"/>
      <c r="I656" s="227"/>
      <c r="J656" s="228"/>
      <c r="K656" s="174"/>
      <c r="L656" s="762"/>
      <c r="M656" s="174"/>
      <c r="N656" s="174"/>
      <c r="O656" s="174"/>
      <c r="P656" s="174"/>
      <c r="Q656" s="183" t="s">
        <v>98</v>
      </c>
      <c r="R656" s="264">
        <f>COUNTIF(R631:R650,"&gt;0")</f>
        <v>0</v>
      </c>
      <c r="S656" s="264">
        <f>COUNTIF(S631:S650,"&gt;0")</f>
        <v>0</v>
      </c>
      <c r="T656" s="265"/>
      <c r="U656" s="184" t="s">
        <v>55</v>
      </c>
      <c r="V656" s="174"/>
      <c r="W656" s="174"/>
      <c r="Y656" s="99"/>
      <c r="AO656" s="57"/>
      <c r="AP656" s="174"/>
      <c r="AQ656" s="174"/>
      <c r="AR656" s="174"/>
      <c r="AS656" s="176" t="s">
        <v>10</v>
      </c>
      <c r="AT656" s="180" t="e">
        <f>IF((0.67*AT657)&gt;AT651,"no","yes")</f>
        <v>#DIV/0!</v>
      </c>
      <c r="AU656" s="180" t="e">
        <f>IF((0.67*AU657)&gt;AU651,"no","yes")</f>
        <v>#DIV/0!</v>
      </c>
      <c r="AV656" s="176"/>
      <c r="AW656" s="180" t="e">
        <f>IF((0.67*AW657)&gt;AW651,"no","yes")</f>
        <v>#DIV/0!</v>
      </c>
      <c r="AX656" s="180" t="e">
        <f>IF((0.67*AX657)&gt;AX651,"no","yes")</f>
        <v>#DIV/0!</v>
      </c>
      <c r="AY656" s="174"/>
      <c r="AZ656" s="180" t="e">
        <f>IF((0.67*AZ657)&gt;AZ651,"no","yes")</f>
        <v>#DIV/0!</v>
      </c>
      <c r="BA656" s="180" t="e">
        <f>IF((0.67*BA657)&gt;BA651,"no","yes")</f>
        <v>#DIV/0!</v>
      </c>
      <c r="BB656" s="174"/>
      <c r="BC656" s="180" t="e">
        <f>IF((0.67*BC657)&gt;BC651,"no","yes")</f>
        <v>#DIV/0!</v>
      </c>
      <c r="BD656" s="180" t="e">
        <f>IF((0.67*BD657)&gt;BD651,"no","yes")</f>
        <v>#DIV/0!</v>
      </c>
      <c r="BE656" s="174"/>
      <c r="BF656" s="180" t="e">
        <f>IF((0.67*BF657)&gt;BF651,"no","yes")</f>
        <v>#DIV/0!</v>
      </c>
      <c r="BG656" s="180" t="e">
        <f>IF((0.67*BG657)&gt;BG651,"no","yes")</f>
        <v>#DIV/0!</v>
      </c>
      <c r="BH656" s="174"/>
      <c r="BI656" s="180" t="e">
        <f>IF((0.67*BI657)&gt;BI651,"no","yes")</f>
        <v>#DIV/0!</v>
      </c>
      <c r="BJ656" s="180" t="e">
        <f>IF((0.67*BJ657)&gt;BJ651,"no","yes")</f>
        <v>#DIV/0!</v>
      </c>
      <c r="BK656" s="183"/>
      <c r="BL656" s="180" t="e">
        <f>IF((0.67*BL657)&gt;BL651,"no","yes")</f>
        <v>#DIV/0!</v>
      </c>
      <c r="BM656" s="180" t="e">
        <f>IF((0.67*BM657)&gt;BM651,"no","yes")</f>
        <v>#DIV/0!</v>
      </c>
      <c r="BN656" s="174"/>
      <c r="BO656" s="180" t="e">
        <f>IF((0.67*BO657)&gt;BO651,"no","yes")</f>
        <v>#DIV/0!</v>
      </c>
      <c r="BP656" s="180" t="e">
        <f>IF((0.67*BP657)&gt;BP651,"no","yes")</f>
        <v>#DIV/0!</v>
      </c>
      <c r="BQ656" s="174"/>
      <c r="BR656" s="180" t="e">
        <f>IF((0.67*BR657)&gt;BR651,"no","yes")</f>
        <v>#DIV/0!</v>
      </c>
      <c r="BS656" s="180" t="e">
        <f>IF((0.67*BS657)&gt;BS651,"no","yes")</f>
        <v>#DIV/0!</v>
      </c>
      <c r="BT656" s="174"/>
      <c r="BU656" s="180" t="e">
        <f>IF((0.67*BU657)&gt;BU651,"no","yes")</f>
        <v>#DIV/0!</v>
      </c>
      <c r="BV656" s="180" t="e">
        <f>IF((0.67*BV657)&gt;BV651,"no","yes")</f>
        <v>#DIV/0!</v>
      </c>
      <c r="BW656" s="174"/>
      <c r="BX656" s="57"/>
    </row>
    <row r="657" spans="1:76" s="2" customFormat="1" ht="14">
      <c r="A657" s="172"/>
      <c r="B657" s="303"/>
      <c r="C657" s="172"/>
      <c r="D657" s="226"/>
      <c r="E657" s="227"/>
      <c r="F657" s="227"/>
      <c r="G657" s="227"/>
      <c r="H657" s="227"/>
      <c r="I657" s="227"/>
      <c r="J657" s="228"/>
      <c r="K657" s="174"/>
      <c r="L657" s="762"/>
      <c r="M657" s="174"/>
      <c r="N657" s="174"/>
      <c r="O657" s="174"/>
      <c r="P657" s="174"/>
      <c r="Q657" s="174"/>
      <c r="R657" s="265"/>
      <c r="S657" s="267"/>
      <c r="T657" s="267"/>
      <c r="U657" s="185"/>
      <c r="V657" s="186"/>
      <c r="W657" s="187"/>
      <c r="Y657" s="99"/>
      <c r="AO657" s="57"/>
      <c r="AP657" s="174"/>
      <c r="AQ657" s="174"/>
      <c r="AR657" s="174"/>
      <c r="AS657" s="176" t="s">
        <v>11</v>
      </c>
      <c r="AT657" s="180" t="e">
        <f>_xlfn.STDEV.P(AT631:AT650)</f>
        <v>#DIV/0!</v>
      </c>
      <c r="AU657" s="180" t="e">
        <f>_xlfn.STDEV.P(AU631:AU650)</f>
        <v>#DIV/0!</v>
      </c>
      <c r="AV657" s="176"/>
      <c r="AW657" s="180" t="e">
        <f>_xlfn.STDEV.P(AW631:AW650)</f>
        <v>#DIV/0!</v>
      </c>
      <c r="AX657" s="180" t="e">
        <f>_xlfn.STDEV.P(AX631:AX650)</f>
        <v>#DIV/0!</v>
      </c>
      <c r="AY657" s="174"/>
      <c r="AZ657" s="180" t="e">
        <f>_xlfn.STDEV.P(AZ631:AZ650)</f>
        <v>#DIV/0!</v>
      </c>
      <c r="BA657" s="180" t="e">
        <f>_xlfn.STDEV.P(BA631:BA650)</f>
        <v>#DIV/0!</v>
      </c>
      <c r="BB657" s="174"/>
      <c r="BC657" s="180" t="e">
        <f>_xlfn.STDEV.P(BC631:BC650)</f>
        <v>#DIV/0!</v>
      </c>
      <c r="BD657" s="180" t="e">
        <f>_xlfn.STDEV.P(BD631:BD650)</f>
        <v>#DIV/0!</v>
      </c>
      <c r="BE657" s="174"/>
      <c r="BF657" s="180" t="e">
        <f>_xlfn.STDEV.P(BF631:BF650)</f>
        <v>#DIV/0!</v>
      </c>
      <c r="BG657" s="180" t="e">
        <f>_xlfn.STDEV.P(BG631:BG650)</f>
        <v>#DIV/0!</v>
      </c>
      <c r="BH657" s="174"/>
      <c r="BI657" s="180" t="e">
        <f>_xlfn.STDEV.P(BI631:BI650)</f>
        <v>#DIV/0!</v>
      </c>
      <c r="BJ657" s="180" t="e">
        <f>_xlfn.STDEV.P(BJ631:BJ650)</f>
        <v>#DIV/0!</v>
      </c>
      <c r="BK657" s="174"/>
      <c r="BL657" s="180" t="e">
        <f>_xlfn.STDEV.P(BL631:BL650)</f>
        <v>#DIV/0!</v>
      </c>
      <c r="BM657" s="180" t="e">
        <f>_xlfn.STDEV.P(BM631:BM650)</f>
        <v>#DIV/0!</v>
      </c>
      <c r="BN657" s="174"/>
      <c r="BO657" s="180" t="e">
        <f>_xlfn.STDEV.P(BO631:BO650)</f>
        <v>#DIV/0!</v>
      </c>
      <c r="BP657" s="180" t="e">
        <f>_xlfn.STDEV.P(BP631:BP650)</f>
        <v>#DIV/0!</v>
      </c>
      <c r="BQ657" s="174"/>
      <c r="BR657" s="180" t="e">
        <f>_xlfn.STDEV.P(BR631:BR650)</f>
        <v>#DIV/0!</v>
      </c>
      <c r="BS657" s="180" t="e">
        <f>_xlfn.STDEV.P(BS631:BS650)</f>
        <v>#DIV/0!</v>
      </c>
      <c r="BT657" s="174"/>
      <c r="BU657" s="180" t="e">
        <f>_xlfn.STDEV.P(BU631:BU650)</f>
        <v>#DIV/0!</v>
      </c>
      <c r="BV657" s="180" t="e">
        <f>_xlfn.STDEV.P(BV631:BV650)</f>
        <v>#DIV/0!</v>
      </c>
      <c r="BX657" s="57"/>
    </row>
    <row r="658" spans="1:76" s="2" customFormat="1" ht="14">
      <c r="A658" s="172"/>
      <c r="B658" s="303"/>
      <c r="C658" s="172"/>
      <c r="D658" s="226"/>
      <c r="E658" s="227"/>
      <c r="F658" s="227"/>
      <c r="G658" s="227"/>
      <c r="H658" s="227"/>
      <c r="I658" s="227"/>
      <c r="J658" s="228"/>
      <c r="K658" s="174"/>
      <c r="L658" s="762"/>
      <c r="M658" s="174"/>
      <c r="N658" s="174"/>
      <c r="O658" s="174"/>
      <c r="P658" s="174"/>
      <c r="Q658" s="174"/>
      <c r="R658" s="268" t="s">
        <v>137</v>
      </c>
      <c r="S658" s="267"/>
      <c r="T658" s="265"/>
      <c r="U658" s="189"/>
      <c r="V658" s="190"/>
      <c r="W658" s="191"/>
      <c r="Y658" s="99"/>
      <c r="AO658" s="57"/>
      <c r="AP658" s="174"/>
      <c r="AQ658" s="174"/>
      <c r="AR658" s="174"/>
      <c r="AS658" s="183" t="s">
        <v>98</v>
      </c>
      <c r="AT658" s="361">
        <f>COUNTIF(AT631:AT650,"&gt;0")</f>
        <v>0</v>
      </c>
      <c r="AU658" s="361">
        <f>COUNTIF(AU631:AU650,"&gt;0")</f>
        <v>0</v>
      </c>
      <c r="AV658" s="183"/>
      <c r="AW658" s="361">
        <f>COUNTIF(AW631:AW650,"&gt;0")</f>
        <v>0</v>
      </c>
      <c r="AX658" s="361">
        <f>COUNTIF(AX631:AX650,"&gt;0")</f>
        <v>0</v>
      </c>
      <c r="AY658" s="174"/>
      <c r="AZ658" s="361">
        <f>COUNTIF(AZ631:AZ650,"&gt;0")</f>
        <v>0</v>
      </c>
      <c r="BA658" s="361">
        <f>COUNTIF(BA631:BA650,"&gt;0")</f>
        <v>0</v>
      </c>
      <c r="BB658" s="174"/>
      <c r="BC658" s="361">
        <f>COUNTIF(BC631:BC650,"&gt;0")</f>
        <v>0</v>
      </c>
      <c r="BD658" s="361">
        <f>COUNTIF(BD631:BD650,"&gt;0")</f>
        <v>0</v>
      </c>
      <c r="BE658" s="174"/>
      <c r="BF658" s="361">
        <f>COUNTIF(BF631:BF650,"&gt;0")</f>
        <v>0</v>
      </c>
      <c r="BG658" s="361">
        <f>COUNTIF(BG631:BG650,"&gt;0")</f>
        <v>0</v>
      </c>
      <c r="BH658" s="174"/>
      <c r="BI658" s="361">
        <f>COUNTIF(BI631:BI650,"&gt;0")</f>
        <v>0</v>
      </c>
      <c r="BJ658" s="361">
        <f>COUNTIF(BJ631:BJ650,"&gt;0")</f>
        <v>0</v>
      </c>
      <c r="BK658" s="174"/>
      <c r="BL658" s="361">
        <f>COUNTIF(BL631:BL650,"&gt;0")</f>
        <v>0</v>
      </c>
      <c r="BM658" s="361">
        <f>COUNTIF(BM631:BM650,"&gt;0")</f>
        <v>0</v>
      </c>
      <c r="BN658" s="174"/>
      <c r="BO658" s="361">
        <f>COUNTIF(BO631:BO650,"&gt;0")</f>
        <v>0</v>
      </c>
      <c r="BP658" s="361">
        <f>COUNTIF(BP631:BP650,"&gt;0")</f>
        <v>0</v>
      </c>
      <c r="BQ658" s="174"/>
      <c r="BR658" s="361">
        <f>COUNTIF(BR631:BR650,"&gt;0")</f>
        <v>0</v>
      </c>
      <c r="BS658" s="361">
        <f>COUNTIF(BS631:BS650,"&gt;0")</f>
        <v>0</v>
      </c>
      <c r="BT658" s="174"/>
      <c r="BU658" s="361">
        <f>COUNTIF(BU631:BU650,"&gt;0")</f>
        <v>0</v>
      </c>
      <c r="BV658" s="361">
        <f>COUNTIF(BV631:BV650,"&gt;0")</f>
        <v>0</v>
      </c>
      <c r="BX658" s="57"/>
    </row>
    <row r="659" spans="1:76" s="2" customFormat="1" ht="14">
      <c r="A659" s="172"/>
      <c r="B659" s="303"/>
      <c r="C659" s="172"/>
      <c r="D659" s="226"/>
      <c r="E659" s="227"/>
      <c r="F659" s="227"/>
      <c r="G659" s="227"/>
      <c r="H659" s="227"/>
      <c r="I659" s="227"/>
      <c r="J659" s="228"/>
      <c r="K659" s="174"/>
      <c r="L659" s="762"/>
      <c r="M659" s="174"/>
      <c r="N659" s="174"/>
      <c r="O659" s="174"/>
      <c r="P659" s="174"/>
      <c r="Q659" s="174"/>
      <c r="R659" s="192" t="s">
        <v>36</v>
      </c>
      <c r="S659" s="165"/>
      <c r="T659" s="174"/>
      <c r="U659" s="189"/>
      <c r="V659" s="190"/>
      <c r="W659" s="191"/>
      <c r="Y659" s="99"/>
      <c r="AO659" s="57"/>
      <c r="AS659" s="209"/>
      <c r="AT659" s="209"/>
      <c r="AU659" s="209"/>
      <c r="AV659" s="209"/>
      <c r="BX659" s="57"/>
    </row>
    <row r="660" spans="1:76" s="2" customFormat="1" ht="18">
      <c r="A660" s="172"/>
      <c r="B660" s="303"/>
      <c r="C660" s="174"/>
      <c r="D660" s="231"/>
      <c r="E660" s="232"/>
      <c r="F660" s="232"/>
      <c r="G660" s="232"/>
      <c r="H660" s="232"/>
      <c r="I660" s="232"/>
      <c r="J660" s="233"/>
      <c r="K660" s="174"/>
      <c r="L660" s="762"/>
      <c r="M660" s="174"/>
      <c r="N660" s="174"/>
      <c r="O660" s="174"/>
      <c r="P660" s="174"/>
      <c r="Q660" s="174"/>
      <c r="R660" s="174"/>
      <c r="S660" s="165"/>
      <c r="T660" s="174"/>
      <c r="U660" s="193"/>
      <c r="V660" s="194"/>
      <c r="W660" s="195"/>
      <c r="Y660" s="99"/>
      <c r="AO660" s="142"/>
      <c r="AS660" s="209"/>
      <c r="AT660" s="209"/>
      <c r="AU660" s="209"/>
      <c r="AV660" s="209"/>
      <c r="BX660" s="142"/>
    </row>
    <row r="661" spans="1:76" s="2" customFormat="1" ht="14">
      <c r="A661" s="172"/>
      <c r="B661" s="303"/>
      <c r="C661" s="172"/>
      <c r="D661" s="172"/>
      <c r="E661" s="203"/>
      <c r="F661" s="203"/>
      <c r="G661" s="203"/>
      <c r="H661" s="174"/>
      <c r="I661" s="174"/>
      <c r="J661" s="172"/>
      <c r="K661" s="174"/>
      <c r="L661" s="762"/>
      <c r="M661" s="174"/>
      <c r="N661" s="174"/>
      <c r="O661" s="174"/>
      <c r="P661" s="174"/>
      <c r="Q661" s="174"/>
      <c r="R661" s="174"/>
      <c r="S661" s="165"/>
      <c r="T661" s="174"/>
      <c r="U661" s="174"/>
      <c r="V661" s="174"/>
      <c r="W661" s="174"/>
      <c r="Y661" s="99"/>
      <c r="AO661" s="57"/>
      <c r="AP661" s="209"/>
      <c r="AQ661" s="209"/>
      <c r="AR661" s="209"/>
      <c r="AS661" s="203"/>
      <c r="AT661" s="203"/>
      <c r="AU661" s="203"/>
      <c r="AV661" s="203"/>
      <c r="AW661" s="209"/>
      <c r="AX661" s="209"/>
      <c r="AY661" s="209"/>
      <c r="AZ661" s="209"/>
      <c r="BA661" s="209"/>
      <c r="BB661" s="209"/>
      <c r="BC661" s="209"/>
      <c r="BD661" s="209"/>
      <c r="BE661" s="209"/>
      <c r="BF661" s="209"/>
      <c r="BG661" s="209"/>
      <c r="BH661" s="209"/>
      <c r="BI661" s="209"/>
      <c r="BJ661" s="209"/>
      <c r="BK661" s="209"/>
      <c r="BL661" s="209"/>
      <c r="BM661" s="209"/>
      <c r="BN661" s="209"/>
      <c r="BO661" s="209"/>
      <c r="BP661" s="209"/>
      <c r="BQ661" s="209"/>
      <c r="BR661" s="209"/>
      <c r="BS661" s="209"/>
      <c r="BT661" s="209"/>
      <c r="BU661" s="209"/>
      <c r="BV661" s="209"/>
      <c r="BW661" s="209"/>
      <c r="BX661" s="57"/>
    </row>
    <row r="662" spans="1:76" s="2" customFormat="1" ht="14">
      <c r="B662" s="5"/>
      <c r="L662" s="349"/>
      <c r="R662" s="83"/>
      <c r="S662" s="83"/>
      <c r="T662" s="83"/>
      <c r="U662" s="83"/>
      <c r="Y662" s="99"/>
      <c r="AO662" s="57"/>
      <c r="AP662" s="209"/>
      <c r="AQ662" s="209"/>
      <c r="AR662" s="209"/>
      <c r="AS662" s="61"/>
      <c r="AT662" s="61"/>
      <c r="AU662" s="61"/>
      <c r="AV662" s="61"/>
      <c r="AW662" s="85"/>
      <c r="AX662" s="85"/>
      <c r="AY662" s="85"/>
      <c r="AZ662" s="61"/>
      <c r="BA662" s="61"/>
      <c r="BB662" s="85"/>
      <c r="BC662" s="85"/>
      <c r="BD662" s="85"/>
      <c r="BE662" s="61"/>
      <c r="BF662" s="61"/>
      <c r="BG662" s="85"/>
      <c r="BH662" s="85"/>
      <c r="BI662" s="85"/>
      <c r="BJ662" s="61"/>
      <c r="BK662" s="61"/>
      <c r="BL662" s="85"/>
      <c r="BM662" s="85"/>
      <c r="BN662" s="85"/>
      <c r="BO662" s="61"/>
      <c r="BP662" s="61"/>
      <c r="BQ662" s="85"/>
      <c r="BR662" s="85"/>
      <c r="BS662" s="85"/>
      <c r="BT662" s="61"/>
      <c r="BU662" s="61"/>
      <c r="BV662" s="85"/>
      <c r="BW662" s="61"/>
      <c r="BX662" s="57"/>
    </row>
    <row r="663" spans="1:76" s="2" customFormat="1" ht="14">
      <c r="B663" s="5"/>
      <c r="L663" s="349"/>
      <c r="R663" s="83"/>
      <c r="S663" s="83"/>
      <c r="T663" s="83"/>
      <c r="U663" s="83"/>
      <c r="Y663" s="99"/>
      <c r="AO663" s="57"/>
      <c r="AP663" s="209"/>
      <c r="AQ663" s="209"/>
      <c r="AR663" s="209"/>
      <c r="AS663" s="61"/>
      <c r="AT663" s="61"/>
      <c r="AU663" s="61"/>
      <c r="AV663" s="61"/>
      <c r="AW663" s="85"/>
      <c r="AX663" s="85"/>
      <c r="AY663" s="85"/>
      <c r="AZ663" s="61"/>
      <c r="BA663" s="61"/>
      <c r="BB663" s="85"/>
      <c r="BC663" s="85"/>
      <c r="BD663" s="85"/>
      <c r="BE663" s="61"/>
      <c r="BF663" s="61"/>
      <c r="BG663" s="85"/>
      <c r="BH663" s="85"/>
      <c r="BI663" s="85"/>
      <c r="BJ663" s="61"/>
      <c r="BK663" s="61"/>
      <c r="BL663" s="85"/>
      <c r="BM663" s="85"/>
      <c r="BN663" s="85"/>
      <c r="BO663" s="61"/>
      <c r="BP663" s="61"/>
      <c r="BQ663" s="85"/>
      <c r="BR663" s="85"/>
      <c r="BS663" s="85"/>
      <c r="BT663" s="61"/>
      <c r="BU663" s="61"/>
      <c r="BV663" s="85"/>
      <c r="BW663" s="61"/>
      <c r="BX663" s="57"/>
    </row>
    <row r="664" spans="1:76" s="22" customFormat="1" ht="18">
      <c r="A664" s="138">
        <f>A628+1</f>
        <v>14</v>
      </c>
      <c r="B664" s="298"/>
      <c r="C664" s="139" t="s">
        <v>291</v>
      </c>
      <c r="D664" s="196"/>
      <c r="E664" s="196"/>
      <c r="F664" s="196"/>
      <c r="G664" s="196"/>
      <c r="J664" s="196"/>
      <c r="K664" s="196"/>
      <c r="L664" s="761"/>
      <c r="M664" s="140"/>
      <c r="N664" s="140"/>
      <c r="R664" s="839" t="s">
        <v>154</v>
      </c>
      <c r="S664" s="839"/>
      <c r="T664" s="839"/>
      <c r="U664" s="839"/>
      <c r="Y664" s="198"/>
      <c r="AP664" s="125">
        <f>A664</f>
        <v>14</v>
      </c>
      <c r="AQ664" s="125" t="str">
        <f>C664</f>
        <v>Total Energy Used per SOLUTION functional unit</v>
      </c>
      <c r="AS664" s="198"/>
      <c r="AT664" s="198"/>
      <c r="AU664" s="198"/>
      <c r="AV664" s="198"/>
    </row>
    <row r="665" spans="1:76" s="2" customFormat="1" ht="14">
      <c r="A665" s="199"/>
      <c r="B665" s="299"/>
      <c r="C665" s="199"/>
      <c r="D665" s="130"/>
      <c r="E665" s="130"/>
      <c r="F665" s="130"/>
      <c r="G665" s="130"/>
      <c r="J665" s="130"/>
      <c r="K665" s="130"/>
      <c r="L665" s="762"/>
      <c r="M665" s="174"/>
      <c r="N665" s="174"/>
      <c r="S665" s="83"/>
      <c r="T665" s="83"/>
      <c r="Y665" s="99"/>
      <c r="AO665" s="57"/>
      <c r="AP665" s="39"/>
      <c r="AQ665" s="39"/>
      <c r="AR665" s="39"/>
      <c r="AS665" s="39"/>
      <c r="AT665" s="158" t="s">
        <v>230</v>
      </c>
      <c r="AU665" s="158"/>
      <c r="AV665" s="39"/>
      <c r="AW665" s="158" t="s">
        <v>1</v>
      </c>
      <c r="AX665" s="158"/>
      <c r="AY665" s="39"/>
      <c r="AZ665" s="158" t="s">
        <v>2</v>
      </c>
      <c r="BA665" s="158"/>
      <c r="BB665" s="39"/>
      <c r="BC665" s="158" t="s">
        <v>283</v>
      </c>
      <c r="BD665" s="158"/>
      <c r="BE665" s="39"/>
      <c r="BF665" s="158" t="s">
        <v>284</v>
      </c>
      <c r="BG665" s="158"/>
      <c r="BH665" s="39"/>
      <c r="BI665" s="158" t="s">
        <v>3</v>
      </c>
      <c r="BJ665" s="158"/>
      <c r="BK665" s="39"/>
      <c r="BL665" s="158" t="s">
        <v>4</v>
      </c>
      <c r="BM665" s="158"/>
      <c r="BN665" s="39"/>
      <c r="BO665" s="158" t="s">
        <v>5</v>
      </c>
      <c r="BP665" s="158"/>
      <c r="BQ665" s="39"/>
      <c r="BR665" s="158" t="s">
        <v>6</v>
      </c>
      <c r="BS665" s="158"/>
      <c r="BT665" s="39"/>
      <c r="BU665" s="158" t="s">
        <v>34</v>
      </c>
      <c r="BV665" s="158"/>
      <c r="BW665" s="39"/>
      <c r="BX665" s="57"/>
    </row>
    <row r="666" spans="1:76" s="2" customFormat="1" ht="31" thickBot="1">
      <c r="A666" s="173" t="s">
        <v>39</v>
      </c>
      <c r="B666" s="300" t="s">
        <v>9</v>
      </c>
      <c r="C666" s="145" t="s">
        <v>139</v>
      </c>
      <c r="D666" s="146" t="s">
        <v>40</v>
      </c>
      <c r="E666" s="146" t="s">
        <v>234</v>
      </c>
      <c r="F666" s="147" t="s">
        <v>113</v>
      </c>
      <c r="G666" s="211" t="s">
        <v>424</v>
      </c>
      <c r="H666" s="4" t="s">
        <v>59</v>
      </c>
      <c r="I666" s="695" t="s">
        <v>425</v>
      </c>
      <c r="J666" s="148" t="s">
        <v>133</v>
      </c>
      <c r="K666" s="149" t="s">
        <v>140</v>
      </c>
      <c r="L666" s="776" t="s">
        <v>100</v>
      </c>
      <c r="M666" s="151" t="s">
        <v>141</v>
      </c>
      <c r="N666" s="152" t="s">
        <v>135</v>
      </c>
      <c r="O666" s="151" t="s">
        <v>57</v>
      </c>
      <c r="P666" s="153"/>
      <c r="Q666" s="363" t="s">
        <v>272</v>
      </c>
      <c r="R666" s="364" t="s">
        <v>56</v>
      </c>
      <c r="S666" s="258" t="s">
        <v>41</v>
      </c>
      <c r="T666" s="364" t="s">
        <v>136</v>
      </c>
      <c r="U666" s="156" t="s">
        <v>42</v>
      </c>
      <c r="V666" s="153"/>
      <c r="W666" s="153"/>
      <c r="Y666" s="99"/>
      <c r="AO666" s="57"/>
      <c r="AP666" s="153"/>
      <c r="AQ666" s="153"/>
      <c r="AR666" s="156" t="s">
        <v>131</v>
      </c>
      <c r="AS666" s="153"/>
      <c r="AT666" s="154" t="s">
        <v>56</v>
      </c>
      <c r="AU666" s="155" t="s">
        <v>41</v>
      </c>
      <c r="AV666" s="153"/>
      <c r="AW666" s="154" t="s">
        <v>56</v>
      </c>
      <c r="AX666" s="155" t="s">
        <v>41</v>
      </c>
      <c r="AY666" s="153"/>
      <c r="AZ666" s="154" t="s">
        <v>56</v>
      </c>
      <c r="BA666" s="155" t="s">
        <v>41</v>
      </c>
      <c r="BB666" s="153"/>
      <c r="BC666" s="154" t="s">
        <v>56</v>
      </c>
      <c r="BD666" s="155" t="s">
        <v>41</v>
      </c>
      <c r="BE666" s="153"/>
      <c r="BF666" s="154" t="s">
        <v>56</v>
      </c>
      <c r="BG666" s="155" t="s">
        <v>41</v>
      </c>
      <c r="BH666" s="153"/>
      <c r="BI666" s="154" t="s">
        <v>56</v>
      </c>
      <c r="BJ666" s="155" t="s">
        <v>41</v>
      </c>
      <c r="BK666" s="153"/>
      <c r="BL666" s="154" t="s">
        <v>56</v>
      </c>
      <c r="BM666" s="155" t="s">
        <v>41</v>
      </c>
      <c r="BN666" s="153"/>
      <c r="BO666" s="154" t="s">
        <v>56</v>
      </c>
      <c r="BP666" s="155" t="s">
        <v>41</v>
      </c>
      <c r="BQ666" s="153"/>
      <c r="BR666" s="154" t="s">
        <v>56</v>
      </c>
      <c r="BS666" s="155" t="s">
        <v>41</v>
      </c>
      <c r="BT666" s="153"/>
      <c r="BU666" s="154" t="s">
        <v>56</v>
      </c>
      <c r="BV666" s="155" t="s">
        <v>41</v>
      </c>
      <c r="BW666" s="153"/>
      <c r="BX666" s="57"/>
    </row>
    <row r="667" spans="1:76" s="2" customFormat="1" ht="14">
      <c r="A667" s="159">
        <v>1</v>
      </c>
      <c r="B667" s="301" t="str">
        <f t="shared" ref="B667:B686" si="409">CONCATENATE(E667,": ",C667)</f>
        <v xml:space="preserve">: </v>
      </c>
      <c r="C667" s="160"/>
      <c r="D667" s="160"/>
      <c r="E667" s="160"/>
      <c r="F667" s="160"/>
      <c r="G667" s="161"/>
      <c r="H667" s="162"/>
      <c r="I667" s="163"/>
      <c r="J667" s="163"/>
      <c r="K667" s="164"/>
      <c r="L667" s="771"/>
      <c r="M667" s="662" t="s">
        <v>308</v>
      </c>
      <c r="N667" s="664"/>
      <c r="O667" s="665"/>
      <c r="P667" s="165"/>
      <c r="Q667" s="365"/>
      <c r="R667" s="259" t="str">
        <f>IF(Q667="Y","",IF(AND(L667="",J667=""),"",IF(L667="",J667,L667)))</f>
        <v/>
      </c>
      <c r="S667" s="260" t="str">
        <f>IF(R667="","",IF(R695="Y",T667,IF(R667&gt;=R687-$AA$36*R691,IF(R667&lt;=R687+$AA$36*R691,R667,""),"")))</f>
        <v/>
      </c>
      <c r="T667" s="259" t="str">
        <f>IF(Q667="Y","",IF(AND(L667="",J667=""),"",IF(L667="",J667*N667,L667*N667)))</f>
        <v/>
      </c>
      <c r="U667" s="166" t="str">
        <f t="shared" ref="U667:U686" si="410">IF(AND(M667="",K667=""),"",IF(M667="",K667,M667))</f>
        <v>TWh/kW</v>
      </c>
      <c r="V667" s="39"/>
      <c r="W667" s="39"/>
      <c r="Y667" s="99"/>
      <c r="AO667" s="57"/>
      <c r="AP667" s="39"/>
      <c r="AQ667" s="39"/>
      <c r="AR667" s="359" t="str">
        <f>$U667</f>
        <v>TWh/kW</v>
      </c>
      <c r="AS667" s="39"/>
      <c r="AT667" s="360" t="str">
        <f>IF($E667=$AT$48,R667,"")</f>
        <v/>
      </c>
      <c r="AU667" s="360" t="str">
        <f>IF($E667=$AT$48,S667,"")</f>
        <v/>
      </c>
      <c r="AV667" s="39"/>
      <c r="AW667" s="360" t="str">
        <f t="shared" ref="AW667:AW686" si="411">IF($E667=$AW$112,R667,"")</f>
        <v/>
      </c>
      <c r="AX667" s="360" t="str">
        <f t="shared" ref="AX667:AX686" si="412">IF($E667=$AW$112,S667,"")</f>
        <v/>
      </c>
      <c r="AY667" s="39"/>
      <c r="AZ667" s="360" t="str">
        <f t="shared" ref="AZ667:AZ686" si="413">IF($E667=$AZ$112,R667,"")</f>
        <v/>
      </c>
      <c r="BA667" s="360" t="str">
        <f t="shared" ref="BA667:BA686" si="414">IF($E667=$AZ$112,S667,"")</f>
        <v/>
      </c>
      <c r="BB667" s="39"/>
      <c r="BC667" s="360" t="str">
        <f t="shared" ref="BC667:BC686" si="415">IF($E667=$BC$112,R667,"")</f>
        <v/>
      </c>
      <c r="BD667" s="360" t="str">
        <f t="shared" ref="BD667:BD686" si="416">IF($E667=$BC$112,S667,"")</f>
        <v/>
      </c>
      <c r="BE667" s="39"/>
      <c r="BF667" s="360" t="str">
        <f t="shared" ref="BF667:BF686" si="417">IF($E667=$BF$112,R667,"")</f>
        <v/>
      </c>
      <c r="BG667" s="360" t="str">
        <f t="shared" ref="BG667:BG686" si="418">IF($E667=$BF$112,S667,"")</f>
        <v/>
      </c>
      <c r="BH667" s="39"/>
      <c r="BI667" s="360" t="str">
        <f t="shared" ref="BI667:BI686" si="419">IF($E667=$BI$112,R667,"")</f>
        <v/>
      </c>
      <c r="BJ667" s="360" t="str">
        <f t="shared" ref="BJ667:BJ686" si="420">IF($E667=$BI$112,S667,"")</f>
        <v/>
      </c>
      <c r="BK667" s="39"/>
      <c r="BL667" s="360" t="str">
        <f t="shared" ref="BL667:BL686" si="421">IF($E667=$BL$112,R667,"")</f>
        <v/>
      </c>
      <c r="BM667" s="360" t="str">
        <f t="shared" ref="BM667:BM686" si="422">IF($E667=$BL$112,S667,"")</f>
        <v/>
      </c>
      <c r="BN667" s="39"/>
      <c r="BO667" s="360" t="str">
        <f t="shared" ref="BO667:BO686" si="423">IF($E667=$BO$112,R667,"")</f>
        <v/>
      </c>
      <c r="BP667" s="360" t="str">
        <f t="shared" ref="BP667:BP686" si="424">IF($E667=$BO$112,S667,"")</f>
        <v/>
      </c>
      <c r="BQ667" s="39"/>
      <c r="BR667" s="360" t="str">
        <f t="shared" ref="BR667:BR686" si="425">IF($E667=$BR$112,R667,"")</f>
        <v/>
      </c>
      <c r="BS667" s="360" t="str">
        <f t="shared" ref="BS667:BS686" si="426">IF($E667=$BR$112,S667,"")</f>
        <v/>
      </c>
      <c r="BT667" s="39"/>
      <c r="BU667" s="360" t="str">
        <f t="shared" ref="BU667:BU686" si="427">IF($E667=$BU$112,R667,"")</f>
        <v/>
      </c>
      <c r="BV667" s="360" t="str">
        <f t="shared" ref="BV667:BV686" si="428">IF($E667=$BU$112,S667,"")</f>
        <v/>
      </c>
      <c r="BW667" s="39"/>
      <c r="BX667" s="57"/>
    </row>
    <row r="668" spans="1:76" s="2" customFormat="1" ht="14">
      <c r="A668" s="159">
        <v>2</v>
      </c>
      <c r="B668" s="301" t="str">
        <f t="shared" si="409"/>
        <v xml:space="preserve">: </v>
      </c>
      <c r="C668" s="160"/>
      <c r="D668" s="160"/>
      <c r="E668" s="160"/>
      <c r="F668" s="160"/>
      <c r="G668" s="161"/>
      <c r="H668" s="162"/>
      <c r="I668" s="163"/>
      <c r="J668" s="163"/>
      <c r="K668" s="163"/>
      <c r="L668" s="771"/>
      <c r="M668" s="662" t="s">
        <v>308</v>
      </c>
      <c r="N668" s="664"/>
      <c r="O668" s="665"/>
      <c r="P668" s="165"/>
      <c r="Q668" s="365"/>
      <c r="R668" s="259" t="str">
        <f t="shared" ref="R668:R686" si="429">IF(Q668="Y","",IF(AND(L668="",J668=""),"",IF(L668="",J668,L668)))</f>
        <v/>
      </c>
      <c r="S668" s="260" t="str">
        <f>IF(R668="","",IF(R695="Y",T668,IF(R668&gt;=R687-$AA$36*R691,IF(R668&lt;=R687+$AA$36*R691,R668,""),"")))</f>
        <v/>
      </c>
      <c r="T668" s="259" t="str">
        <f t="shared" ref="T668:T686" si="430">IF(Q668="Y","",IF(AND(L668="",J668=""),"",IF(L668="",J668*N668,L668*N668)))</f>
        <v/>
      </c>
      <c r="U668" s="166" t="str">
        <f t="shared" si="410"/>
        <v>TWh/kW</v>
      </c>
      <c r="V668" s="39"/>
      <c r="W668" s="39"/>
      <c r="Y668" s="99"/>
      <c r="AO668" s="57"/>
      <c r="AP668" s="39"/>
      <c r="AQ668" s="39"/>
      <c r="AR668" s="171"/>
      <c r="AS668" s="39"/>
      <c r="AT668" s="360" t="str">
        <f t="shared" ref="AT668:AT686" si="431">IF($E668=$AT$48,R668,"")</f>
        <v/>
      </c>
      <c r="AU668" s="360" t="str">
        <f t="shared" ref="AU668:AU686" si="432">IF($E668=$AT$48,S668,"")</f>
        <v/>
      </c>
      <c r="AV668" s="39"/>
      <c r="AW668" s="360" t="str">
        <f t="shared" si="411"/>
        <v/>
      </c>
      <c r="AX668" s="360" t="str">
        <f t="shared" si="412"/>
        <v/>
      </c>
      <c r="AY668" s="39"/>
      <c r="AZ668" s="360" t="str">
        <f t="shared" si="413"/>
        <v/>
      </c>
      <c r="BA668" s="360" t="str">
        <f t="shared" si="414"/>
        <v/>
      </c>
      <c r="BB668" s="39"/>
      <c r="BC668" s="360" t="str">
        <f t="shared" si="415"/>
        <v/>
      </c>
      <c r="BD668" s="360" t="str">
        <f t="shared" si="416"/>
        <v/>
      </c>
      <c r="BE668" s="39"/>
      <c r="BF668" s="360" t="str">
        <f t="shared" si="417"/>
        <v/>
      </c>
      <c r="BG668" s="360" t="str">
        <f t="shared" si="418"/>
        <v/>
      </c>
      <c r="BH668" s="39"/>
      <c r="BI668" s="360" t="str">
        <f t="shared" si="419"/>
        <v/>
      </c>
      <c r="BJ668" s="360" t="str">
        <f t="shared" si="420"/>
        <v/>
      </c>
      <c r="BK668" s="39"/>
      <c r="BL668" s="360" t="str">
        <f t="shared" si="421"/>
        <v/>
      </c>
      <c r="BM668" s="360" t="str">
        <f t="shared" si="422"/>
        <v/>
      </c>
      <c r="BN668" s="39"/>
      <c r="BO668" s="360" t="str">
        <f t="shared" si="423"/>
        <v/>
      </c>
      <c r="BP668" s="360" t="str">
        <f t="shared" si="424"/>
        <v/>
      </c>
      <c r="BQ668" s="39"/>
      <c r="BR668" s="360" t="str">
        <f t="shared" si="425"/>
        <v/>
      </c>
      <c r="BS668" s="360" t="str">
        <f t="shared" si="426"/>
        <v/>
      </c>
      <c r="BT668" s="39"/>
      <c r="BU668" s="360" t="str">
        <f t="shared" si="427"/>
        <v/>
      </c>
      <c r="BV668" s="360" t="str">
        <f t="shared" si="428"/>
        <v/>
      </c>
      <c r="BW668" s="39"/>
      <c r="BX668" s="57"/>
    </row>
    <row r="669" spans="1:76" s="2" customFormat="1" ht="14">
      <c r="A669" s="159">
        <v>3</v>
      </c>
      <c r="B669" s="301" t="str">
        <f>CONCATENATE(E669,": ",C669)</f>
        <v xml:space="preserve">: </v>
      </c>
      <c r="C669" s="168"/>
      <c r="D669" s="162"/>
      <c r="E669" s="162"/>
      <c r="F669" s="169"/>
      <c r="G669" s="161"/>
      <c r="H669" s="162"/>
      <c r="I669" s="163"/>
      <c r="J669" s="170"/>
      <c r="K669" s="170"/>
      <c r="L669" s="771"/>
      <c r="M669" s="662" t="s">
        <v>308</v>
      </c>
      <c r="N669" s="664"/>
      <c r="O669" s="665"/>
      <c r="P669" s="165"/>
      <c r="Q669" s="365"/>
      <c r="R669" s="259" t="str">
        <f t="shared" si="429"/>
        <v/>
      </c>
      <c r="S669" s="260" t="str">
        <f>IF(R669="","",IF(R695="Y",T669,IF(R669&gt;=R687-$AA$36*R691,IF(R669&lt;=R687+$AA$36*R691,R669,""),"")))</f>
        <v/>
      </c>
      <c r="T669" s="259" t="str">
        <f t="shared" si="430"/>
        <v/>
      </c>
      <c r="U669" s="166" t="str">
        <f t="shared" si="410"/>
        <v>TWh/kW</v>
      </c>
      <c r="V669" s="39"/>
      <c r="W669" s="39"/>
      <c r="Y669" s="99"/>
      <c r="AO669" s="57"/>
      <c r="AP669" s="39"/>
      <c r="AQ669" s="39"/>
      <c r="AR669" s="171"/>
      <c r="AS669" s="39"/>
      <c r="AT669" s="360" t="str">
        <f t="shared" si="431"/>
        <v/>
      </c>
      <c r="AU669" s="360" t="str">
        <f t="shared" si="432"/>
        <v/>
      </c>
      <c r="AV669" s="39"/>
      <c r="AW669" s="360" t="str">
        <f t="shared" si="411"/>
        <v/>
      </c>
      <c r="AX669" s="360" t="str">
        <f t="shared" si="412"/>
        <v/>
      </c>
      <c r="AY669" s="39"/>
      <c r="AZ669" s="360" t="str">
        <f t="shared" si="413"/>
        <v/>
      </c>
      <c r="BA669" s="360" t="str">
        <f t="shared" si="414"/>
        <v/>
      </c>
      <c r="BB669" s="39"/>
      <c r="BC669" s="360" t="str">
        <f t="shared" si="415"/>
        <v/>
      </c>
      <c r="BD669" s="360" t="str">
        <f t="shared" si="416"/>
        <v/>
      </c>
      <c r="BE669" s="39"/>
      <c r="BF669" s="360" t="str">
        <f t="shared" si="417"/>
        <v/>
      </c>
      <c r="BG669" s="360" t="str">
        <f t="shared" si="418"/>
        <v/>
      </c>
      <c r="BH669" s="39"/>
      <c r="BI669" s="360" t="str">
        <f t="shared" si="419"/>
        <v/>
      </c>
      <c r="BJ669" s="360" t="str">
        <f t="shared" si="420"/>
        <v/>
      </c>
      <c r="BK669" s="39"/>
      <c r="BL669" s="360" t="str">
        <f t="shared" si="421"/>
        <v/>
      </c>
      <c r="BM669" s="360" t="str">
        <f t="shared" si="422"/>
        <v/>
      </c>
      <c r="BN669" s="39"/>
      <c r="BO669" s="360" t="str">
        <f t="shared" si="423"/>
        <v/>
      </c>
      <c r="BP669" s="360" t="str">
        <f t="shared" si="424"/>
        <v/>
      </c>
      <c r="BQ669" s="39"/>
      <c r="BR669" s="360" t="str">
        <f t="shared" si="425"/>
        <v/>
      </c>
      <c r="BS669" s="360" t="str">
        <f t="shared" si="426"/>
        <v/>
      </c>
      <c r="BT669" s="39"/>
      <c r="BU669" s="360" t="str">
        <f t="shared" si="427"/>
        <v/>
      </c>
      <c r="BV669" s="360" t="str">
        <f t="shared" si="428"/>
        <v/>
      </c>
      <c r="BW669" s="39"/>
      <c r="BX669" s="57"/>
    </row>
    <row r="670" spans="1:76" s="2" customFormat="1" ht="14">
      <c r="A670" s="159">
        <v>4</v>
      </c>
      <c r="B670" s="301" t="str">
        <f t="shared" si="409"/>
        <v xml:space="preserve">: </v>
      </c>
      <c r="C670" s="168"/>
      <c r="D670" s="162"/>
      <c r="E670" s="162"/>
      <c r="F670" s="169"/>
      <c r="G670" s="161"/>
      <c r="H670" s="162"/>
      <c r="I670" s="163"/>
      <c r="J670" s="170"/>
      <c r="K670" s="170"/>
      <c r="L670" s="771"/>
      <c r="M670" s="662" t="s">
        <v>308</v>
      </c>
      <c r="N670" s="664"/>
      <c r="O670" s="665"/>
      <c r="P670" s="165"/>
      <c r="Q670" s="365"/>
      <c r="R670" s="259" t="str">
        <f t="shared" si="429"/>
        <v/>
      </c>
      <c r="S670" s="260" t="str">
        <f>IF(R670="","",IF(R695="Y",T670,IF(R670&gt;=R687-$AA$36*R691,IF(R670&lt;=R687+$AA$36*R691,R670,""),"")))</f>
        <v/>
      </c>
      <c r="T670" s="259" t="str">
        <f t="shared" si="430"/>
        <v/>
      </c>
      <c r="U670" s="166" t="str">
        <f t="shared" si="410"/>
        <v>TWh/kW</v>
      </c>
      <c r="V670" s="39"/>
      <c r="W670" s="39"/>
      <c r="Y670" s="99"/>
      <c r="AO670" s="57"/>
      <c r="AP670" s="39"/>
      <c r="AQ670" s="39"/>
      <c r="AR670" s="171"/>
      <c r="AS670" s="39"/>
      <c r="AT670" s="360" t="str">
        <f t="shared" si="431"/>
        <v/>
      </c>
      <c r="AU670" s="360" t="str">
        <f t="shared" si="432"/>
        <v/>
      </c>
      <c r="AV670" s="39"/>
      <c r="AW670" s="360" t="str">
        <f t="shared" si="411"/>
        <v/>
      </c>
      <c r="AX670" s="360" t="str">
        <f t="shared" si="412"/>
        <v/>
      </c>
      <c r="AY670" s="39"/>
      <c r="AZ670" s="360" t="str">
        <f t="shared" si="413"/>
        <v/>
      </c>
      <c r="BA670" s="360" t="str">
        <f t="shared" si="414"/>
        <v/>
      </c>
      <c r="BB670" s="39"/>
      <c r="BC670" s="360" t="str">
        <f t="shared" si="415"/>
        <v/>
      </c>
      <c r="BD670" s="360" t="str">
        <f t="shared" si="416"/>
        <v/>
      </c>
      <c r="BE670" s="39"/>
      <c r="BF670" s="360" t="str">
        <f t="shared" si="417"/>
        <v/>
      </c>
      <c r="BG670" s="360" t="str">
        <f t="shared" si="418"/>
        <v/>
      </c>
      <c r="BH670" s="39"/>
      <c r="BI670" s="360" t="str">
        <f t="shared" si="419"/>
        <v/>
      </c>
      <c r="BJ670" s="360" t="str">
        <f t="shared" si="420"/>
        <v/>
      </c>
      <c r="BK670" s="39"/>
      <c r="BL670" s="360" t="str">
        <f t="shared" si="421"/>
        <v/>
      </c>
      <c r="BM670" s="360" t="str">
        <f t="shared" si="422"/>
        <v/>
      </c>
      <c r="BN670" s="39"/>
      <c r="BO670" s="360" t="str">
        <f t="shared" si="423"/>
        <v/>
      </c>
      <c r="BP670" s="360" t="str">
        <f t="shared" si="424"/>
        <v/>
      </c>
      <c r="BQ670" s="39"/>
      <c r="BR670" s="360" t="str">
        <f t="shared" si="425"/>
        <v/>
      </c>
      <c r="BS670" s="360" t="str">
        <f t="shared" si="426"/>
        <v/>
      </c>
      <c r="BT670" s="39"/>
      <c r="BU670" s="360" t="str">
        <f t="shared" si="427"/>
        <v/>
      </c>
      <c r="BV670" s="360" t="str">
        <f t="shared" si="428"/>
        <v/>
      </c>
      <c r="BW670" s="39"/>
      <c r="BX670" s="57"/>
    </row>
    <row r="671" spans="1:76" s="2" customFormat="1" ht="14">
      <c r="A671" s="159">
        <v>5</v>
      </c>
      <c r="B671" s="301" t="str">
        <f t="shared" si="409"/>
        <v xml:space="preserve">: </v>
      </c>
      <c r="C671" s="169"/>
      <c r="D671" s="169"/>
      <c r="E671" s="169"/>
      <c r="F671" s="169"/>
      <c r="G671" s="161"/>
      <c r="H671" s="169"/>
      <c r="I671" s="163"/>
      <c r="J671" s="170"/>
      <c r="K671" s="170"/>
      <c r="L671" s="771"/>
      <c r="M671" s="662" t="s">
        <v>308</v>
      </c>
      <c r="N671" s="664"/>
      <c r="O671" s="665"/>
      <c r="P671" s="165"/>
      <c r="Q671" s="365"/>
      <c r="R671" s="259" t="str">
        <f t="shared" si="429"/>
        <v/>
      </c>
      <c r="S671" s="260" t="str">
        <f>IF(R671="","",IF(R695="Y",T671,IF(R671&gt;=R687-$AA$36*R691,IF(R671&lt;=R687+$AA$36*R691,R671,""),"")))</f>
        <v/>
      </c>
      <c r="T671" s="259" t="str">
        <f t="shared" si="430"/>
        <v/>
      </c>
      <c r="U671" s="166" t="str">
        <f t="shared" si="410"/>
        <v>TWh/kW</v>
      </c>
      <c r="V671" s="39"/>
      <c r="W671" s="39"/>
      <c r="Y671" s="99"/>
      <c r="AO671" s="57"/>
      <c r="AP671" s="39"/>
      <c r="AQ671" s="39"/>
      <c r="AR671" s="171"/>
      <c r="AS671" s="39"/>
      <c r="AT671" s="360" t="str">
        <f t="shared" si="431"/>
        <v/>
      </c>
      <c r="AU671" s="360" t="str">
        <f t="shared" si="432"/>
        <v/>
      </c>
      <c r="AV671" s="39"/>
      <c r="AW671" s="360" t="str">
        <f t="shared" si="411"/>
        <v/>
      </c>
      <c r="AX671" s="360" t="str">
        <f t="shared" si="412"/>
        <v/>
      </c>
      <c r="AY671" s="39"/>
      <c r="AZ671" s="360" t="str">
        <f t="shared" si="413"/>
        <v/>
      </c>
      <c r="BA671" s="360" t="str">
        <f t="shared" si="414"/>
        <v/>
      </c>
      <c r="BB671" s="39"/>
      <c r="BC671" s="360" t="str">
        <f t="shared" si="415"/>
        <v/>
      </c>
      <c r="BD671" s="360" t="str">
        <f t="shared" si="416"/>
        <v/>
      </c>
      <c r="BE671" s="39"/>
      <c r="BF671" s="360" t="str">
        <f t="shared" si="417"/>
        <v/>
      </c>
      <c r="BG671" s="360" t="str">
        <f t="shared" si="418"/>
        <v/>
      </c>
      <c r="BH671" s="39"/>
      <c r="BI671" s="360" t="str">
        <f t="shared" si="419"/>
        <v/>
      </c>
      <c r="BJ671" s="360" t="str">
        <f t="shared" si="420"/>
        <v/>
      </c>
      <c r="BK671" s="39"/>
      <c r="BL671" s="360" t="str">
        <f t="shared" si="421"/>
        <v/>
      </c>
      <c r="BM671" s="360" t="str">
        <f t="shared" si="422"/>
        <v/>
      </c>
      <c r="BN671" s="39"/>
      <c r="BO671" s="360" t="str">
        <f t="shared" si="423"/>
        <v/>
      </c>
      <c r="BP671" s="360" t="str">
        <f t="shared" si="424"/>
        <v/>
      </c>
      <c r="BQ671" s="39"/>
      <c r="BR671" s="360" t="str">
        <f t="shared" si="425"/>
        <v/>
      </c>
      <c r="BS671" s="360" t="str">
        <f t="shared" si="426"/>
        <v/>
      </c>
      <c r="BT671" s="39"/>
      <c r="BU671" s="360" t="str">
        <f t="shared" si="427"/>
        <v/>
      </c>
      <c r="BV671" s="360" t="str">
        <f t="shared" si="428"/>
        <v/>
      </c>
      <c r="BW671" s="39"/>
      <c r="BX671" s="57"/>
    </row>
    <row r="672" spans="1:76" s="2" customFormat="1" ht="14">
      <c r="A672" s="159">
        <v>6</v>
      </c>
      <c r="B672" s="301" t="str">
        <f t="shared" si="409"/>
        <v xml:space="preserve">: </v>
      </c>
      <c r="C672" s="169"/>
      <c r="D672" s="169"/>
      <c r="E672" s="169"/>
      <c r="F672" s="169"/>
      <c r="G672" s="161"/>
      <c r="H672" s="169"/>
      <c r="I672" s="163"/>
      <c r="J672" s="170"/>
      <c r="K672" s="170"/>
      <c r="L672" s="771"/>
      <c r="M672" s="662" t="s">
        <v>308</v>
      </c>
      <c r="N672" s="664"/>
      <c r="O672" s="665"/>
      <c r="P672" s="165"/>
      <c r="Q672" s="365"/>
      <c r="R672" s="259" t="str">
        <f t="shared" si="429"/>
        <v/>
      </c>
      <c r="S672" s="260" t="str">
        <f>IF(R672="","",IF(R695="Y",T672,IF(R672&gt;=R687-$AA$36*R691,IF(R672&lt;=R687+$AA$36*R691,R672,""),"")))</f>
        <v/>
      </c>
      <c r="T672" s="259" t="str">
        <f t="shared" si="430"/>
        <v/>
      </c>
      <c r="U672" s="166" t="str">
        <f t="shared" si="410"/>
        <v>TWh/kW</v>
      </c>
      <c r="V672" s="39"/>
      <c r="W672" s="39"/>
      <c r="Y672" s="99"/>
      <c r="AO672" s="57"/>
      <c r="AP672" s="39"/>
      <c r="AQ672" s="39"/>
      <c r="AR672" s="171"/>
      <c r="AS672" s="39"/>
      <c r="AT672" s="360" t="str">
        <f t="shared" si="431"/>
        <v/>
      </c>
      <c r="AU672" s="360" t="str">
        <f t="shared" si="432"/>
        <v/>
      </c>
      <c r="AV672" s="39"/>
      <c r="AW672" s="360" t="str">
        <f t="shared" si="411"/>
        <v/>
      </c>
      <c r="AX672" s="360" t="str">
        <f t="shared" si="412"/>
        <v/>
      </c>
      <c r="AY672" s="39"/>
      <c r="AZ672" s="360" t="str">
        <f t="shared" si="413"/>
        <v/>
      </c>
      <c r="BA672" s="360" t="str">
        <f t="shared" si="414"/>
        <v/>
      </c>
      <c r="BB672" s="39"/>
      <c r="BC672" s="360" t="str">
        <f t="shared" si="415"/>
        <v/>
      </c>
      <c r="BD672" s="360" t="str">
        <f t="shared" si="416"/>
        <v/>
      </c>
      <c r="BE672" s="39"/>
      <c r="BF672" s="360" t="str">
        <f t="shared" si="417"/>
        <v/>
      </c>
      <c r="BG672" s="360" t="str">
        <f t="shared" si="418"/>
        <v/>
      </c>
      <c r="BH672" s="39"/>
      <c r="BI672" s="360" t="str">
        <f t="shared" si="419"/>
        <v/>
      </c>
      <c r="BJ672" s="360" t="str">
        <f t="shared" si="420"/>
        <v/>
      </c>
      <c r="BK672" s="39"/>
      <c r="BL672" s="360" t="str">
        <f t="shared" si="421"/>
        <v/>
      </c>
      <c r="BM672" s="360" t="str">
        <f t="shared" si="422"/>
        <v/>
      </c>
      <c r="BN672" s="39"/>
      <c r="BO672" s="360" t="str">
        <f t="shared" si="423"/>
        <v/>
      </c>
      <c r="BP672" s="360" t="str">
        <f t="shared" si="424"/>
        <v/>
      </c>
      <c r="BQ672" s="39"/>
      <c r="BR672" s="360" t="str">
        <f t="shared" si="425"/>
        <v/>
      </c>
      <c r="BS672" s="360" t="str">
        <f t="shared" si="426"/>
        <v/>
      </c>
      <c r="BT672" s="39"/>
      <c r="BU672" s="360" t="str">
        <f t="shared" si="427"/>
        <v/>
      </c>
      <c r="BV672" s="360" t="str">
        <f t="shared" si="428"/>
        <v/>
      </c>
      <c r="BW672" s="39"/>
      <c r="BX672" s="57"/>
    </row>
    <row r="673" spans="1:76" s="2" customFormat="1" ht="14">
      <c r="A673" s="159">
        <v>7</v>
      </c>
      <c r="B673" s="301" t="str">
        <f t="shared" si="409"/>
        <v xml:space="preserve">: </v>
      </c>
      <c r="C673" s="169"/>
      <c r="D673" s="169"/>
      <c r="E673" s="169"/>
      <c r="F673" s="169"/>
      <c r="G673" s="161"/>
      <c r="H673" s="169"/>
      <c r="I673" s="163"/>
      <c r="J673" s="170"/>
      <c r="K673" s="170"/>
      <c r="L673" s="771"/>
      <c r="M673" s="662" t="s">
        <v>308</v>
      </c>
      <c r="N673" s="664"/>
      <c r="O673" s="665"/>
      <c r="P673" s="165"/>
      <c r="Q673" s="365"/>
      <c r="R673" s="259" t="str">
        <f t="shared" si="429"/>
        <v/>
      </c>
      <c r="S673" s="260" t="str">
        <f>IF(R673="","",IF(R695="Y",T673,IF(R673&gt;=R687-$AA$36*R691,IF(R673&lt;=R687+$AA$36*R691,R673,""),"")))</f>
        <v/>
      </c>
      <c r="T673" s="259" t="str">
        <f t="shared" si="430"/>
        <v/>
      </c>
      <c r="U673" s="166" t="str">
        <f t="shared" si="410"/>
        <v>TWh/kW</v>
      </c>
      <c r="V673" s="39"/>
      <c r="W673" s="39"/>
      <c r="Y673" s="99"/>
      <c r="AO673" s="57"/>
      <c r="AP673" s="39"/>
      <c r="AQ673" s="39"/>
      <c r="AR673" s="171"/>
      <c r="AS673" s="39"/>
      <c r="AT673" s="360" t="str">
        <f t="shared" si="431"/>
        <v/>
      </c>
      <c r="AU673" s="360" t="str">
        <f t="shared" si="432"/>
        <v/>
      </c>
      <c r="AV673" s="39"/>
      <c r="AW673" s="360" t="str">
        <f t="shared" si="411"/>
        <v/>
      </c>
      <c r="AX673" s="360" t="str">
        <f t="shared" si="412"/>
        <v/>
      </c>
      <c r="AY673" s="39"/>
      <c r="AZ673" s="360" t="str">
        <f t="shared" si="413"/>
        <v/>
      </c>
      <c r="BA673" s="360" t="str">
        <f t="shared" si="414"/>
        <v/>
      </c>
      <c r="BB673" s="39"/>
      <c r="BC673" s="360" t="str">
        <f t="shared" si="415"/>
        <v/>
      </c>
      <c r="BD673" s="360" t="str">
        <f t="shared" si="416"/>
        <v/>
      </c>
      <c r="BE673" s="39"/>
      <c r="BF673" s="360" t="str">
        <f t="shared" si="417"/>
        <v/>
      </c>
      <c r="BG673" s="360" t="str">
        <f t="shared" si="418"/>
        <v/>
      </c>
      <c r="BH673" s="39"/>
      <c r="BI673" s="360" t="str">
        <f t="shared" si="419"/>
        <v/>
      </c>
      <c r="BJ673" s="360" t="str">
        <f t="shared" si="420"/>
        <v/>
      </c>
      <c r="BK673" s="39"/>
      <c r="BL673" s="360" t="str">
        <f t="shared" si="421"/>
        <v/>
      </c>
      <c r="BM673" s="360" t="str">
        <f t="shared" si="422"/>
        <v/>
      </c>
      <c r="BN673" s="39"/>
      <c r="BO673" s="360" t="str">
        <f t="shared" si="423"/>
        <v/>
      </c>
      <c r="BP673" s="360" t="str">
        <f t="shared" si="424"/>
        <v/>
      </c>
      <c r="BQ673" s="39"/>
      <c r="BR673" s="360" t="str">
        <f t="shared" si="425"/>
        <v/>
      </c>
      <c r="BS673" s="360" t="str">
        <f t="shared" si="426"/>
        <v/>
      </c>
      <c r="BT673" s="39"/>
      <c r="BU673" s="360" t="str">
        <f t="shared" si="427"/>
        <v/>
      </c>
      <c r="BV673" s="360" t="str">
        <f t="shared" si="428"/>
        <v/>
      </c>
      <c r="BW673" s="39"/>
      <c r="BX673" s="57"/>
    </row>
    <row r="674" spans="1:76" s="2" customFormat="1" ht="14">
      <c r="A674" s="159">
        <v>8</v>
      </c>
      <c r="B674" s="301" t="str">
        <f t="shared" si="409"/>
        <v xml:space="preserve">: </v>
      </c>
      <c r="C674" s="169"/>
      <c r="D674" s="169"/>
      <c r="E674" s="169"/>
      <c r="F674" s="169"/>
      <c r="G674" s="161"/>
      <c r="H674" s="169"/>
      <c r="I674" s="163"/>
      <c r="J674" s="170"/>
      <c r="K674" s="170"/>
      <c r="L674" s="771"/>
      <c r="M674" s="662" t="s">
        <v>308</v>
      </c>
      <c r="N674" s="664"/>
      <c r="O674" s="665"/>
      <c r="P674" s="165"/>
      <c r="Q674" s="365"/>
      <c r="R674" s="259" t="str">
        <f t="shared" si="429"/>
        <v/>
      </c>
      <c r="S674" s="260" t="str">
        <f>IF(R674="","",IF(R695="Y",T674,IF(R674&gt;=R687-$AA$36*R691,IF(R674&lt;=R687+$AA$36*R691,R674,""),"")))</f>
        <v/>
      </c>
      <c r="T674" s="259" t="str">
        <f t="shared" si="430"/>
        <v/>
      </c>
      <c r="U674" s="166" t="str">
        <f t="shared" si="410"/>
        <v>TWh/kW</v>
      </c>
      <c r="V674" s="39"/>
      <c r="W674" s="39"/>
      <c r="Y674" s="99"/>
      <c r="AO674" s="57"/>
      <c r="AP674" s="39"/>
      <c r="AQ674" s="39"/>
      <c r="AR674" s="171"/>
      <c r="AS674" s="39"/>
      <c r="AT674" s="360" t="str">
        <f t="shared" si="431"/>
        <v/>
      </c>
      <c r="AU674" s="360" t="str">
        <f t="shared" si="432"/>
        <v/>
      </c>
      <c r="AV674" s="39"/>
      <c r="AW674" s="360" t="str">
        <f t="shared" si="411"/>
        <v/>
      </c>
      <c r="AX674" s="360" t="str">
        <f t="shared" si="412"/>
        <v/>
      </c>
      <c r="AY674" s="39"/>
      <c r="AZ674" s="360" t="str">
        <f t="shared" si="413"/>
        <v/>
      </c>
      <c r="BA674" s="360" t="str">
        <f t="shared" si="414"/>
        <v/>
      </c>
      <c r="BB674" s="39"/>
      <c r="BC674" s="360" t="str">
        <f t="shared" si="415"/>
        <v/>
      </c>
      <c r="BD674" s="360" t="str">
        <f t="shared" si="416"/>
        <v/>
      </c>
      <c r="BE674" s="39"/>
      <c r="BF674" s="360" t="str">
        <f t="shared" si="417"/>
        <v/>
      </c>
      <c r="BG674" s="360" t="str">
        <f t="shared" si="418"/>
        <v/>
      </c>
      <c r="BH674" s="39"/>
      <c r="BI674" s="360" t="str">
        <f t="shared" si="419"/>
        <v/>
      </c>
      <c r="BJ674" s="360" t="str">
        <f t="shared" si="420"/>
        <v/>
      </c>
      <c r="BK674" s="39"/>
      <c r="BL674" s="360" t="str">
        <f t="shared" si="421"/>
        <v/>
      </c>
      <c r="BM674" s="360" t="str">
        <f t="shared" si="422"/>
        <v/>
      </c>
      <c r="BN674" s="39"/>
      <c r="BO674" s="360" t="str">
        <f t="shared" si="423"/>
        <v/>
      </c>
      <c r="BP674" s="360" t="str">
        <f t="shared" si="424"/>
        <v/>
      </c>
      <c r="BQ674" s="39"/>
      <c r="BR674" s="360" t="str">
        <f t="shared" si="425"/>
        <v/>
      </c>
      <c r="BS674" s="360" t="str">
        <f t="shared" si="426"/>
        <v/>
      </c>
      <c r="BT674" s="39"/>
      <c r="BU674" s="360" t="str">
        <f t="shared" si="427"/>
        <v/>
      </c>
      <c r="BV674" s="360" t="str">
        <f t="shared" si="428"/>
        <v/>
      </c>
      <c r="BW674" s="39"/>
      <c r="BX674" s="57"/>
    </row>
    <row r="675" spans="1:76" s="2" customFormat="1" ht="14">
      <c r="A675" s="159">
        <v>9</v>
      </c>
      <c r="B675" s="301" t="str">
        <f t="shared" si="409"/>
        <v xml:space="preserve">: </v>
      </c>
      <c r="C675" s="169"/>
      <c r="D675" s="169"/>
      <c r="E675" s="169"/>
      <c r="F675" s="169"/>
      <c r="G675" s="161"/>
      <c r="H675" s="169"/>
      <c r="I675" s="163"/>
      <c r="J675" s="170"/>
      <c r="K675" s="170"/>
      <c r="L675" s="771"/>
      <c r="M675" s="662" t="s">
        <v>308</v>
      </c>
      <c r="N675" s="664"/>
      <c r="O675" s="665"/>
      <c r="P675" s="165"/>
      <c r="Q675" s="365"/>
      <c r="R675" s="259" t="str">
        <f t="shared" si="429"/>
        <v/>
      </c>
      <c r="S675" s="260" t="str">
        <f>IF(R675="","",IF(R695="Y",T675,IF(R675&gt;=R687-$AA$36*R691,IF(R675&lt;=R687+$AA$36*R691,R675,""),"")))</f>
        <v/>
      </c>
      <c r="T675" s="259" t="str">
        <f t="shared" si="430"/>
        <v/>
      </c>
      <c r="U675" s="166" t="str">
        <f t="shared" si="410"/>
        <v>TWh/kW</v>
      </c>
      <c r="V675" s="39"/>
      <c r="W675" s="39"/>
      <c r="Y675" s="99"/>
      <c r="AO675" s="57"/>
      <c r="AP675" s="39"/>
      <c r="AQ675" s="39"/>
      <c r="AR675" s="171"/>
      <c r="AS675" s="39"/>
      <c r="AT675" s="360" t="str">
        <f t="shared" si="431"/>
        <v/>
      </c>
      <c r="AU675" s="360" t="str">
        <f t="shared" si="432"/>
        <v/>
      </c>
      <c r="AV675" s="39"/>
      <c r="AW675" s="360" t="str">
        <f t="shared" si="411"/>
        <v/>
      </c>
      <c r="AX675" s="360" t="str">
        <f t="shared" si="412"/>
        <v/>
      </c>
      <c r="AY675" s="39"/>
      <c r="AZ675" s="360" t="str">
        <f t="shared" si="413"/>
        <v/>
      </c>
      <c r="BA675" s="360" t="str">
        <f t="shared" si="414"/>
        <v/>
      </c>
      <c r="BB675" s="39"/>
      <c r="BC675" s="360" t="str">
        <f t="shared" si="415"/>
        <v/>
      </c>
      <c r="BD675" s="360" t="str">
        <f t="shared" si="416"/>
        <v/>
      </c>
      <c r="BE675" s="39"/>
      <c r="BF675" s="360" t="str">
        <f t="shared" si="417"/>
        <v/>
      </c>
      <c r="BG675" s="360" t="str">
        <f t="shared" si="418"/>
        <v/>
      </c>
      <c r="BH675" s="39"/>
      <c r="BI675" s="360" t="str">
        <f t="shared" si="419"/>
        <v/>
      </c>
      <c r="BJ675" s="360" t="str">
        <f t="shared" si="420"/>
        <v/>
      </c>
      <c r="BK675" s="39"/>
      <c r="BL675" s="360" t="str">
        <f t="shared" si="421"/>
        <v/>
      </c>
      <c r="BM675" s="360" t="str">
        <f t="shared" si="422"/>
        <v/>
      </c>
      <c r="BN675" s="39"/>
      <c r="BO675" s="360" t="str">
        <f t="shared" si="423"/>
        <v/>
      </c>
      <c r="BP675" s="360" t="str">
        <f t="shared" si="424"/>
        <v/>
      </c>
      <c r="BQ675" s="39"/>
      <c r="BR675" s="360" t="str">
        <f t="shared" si="425"/>
        <v/>
      </c>
      <c r="BS675" s="360" t="str">
        <f t="shared" si="426"/>
        <v/>
      </c>
      <c r="BT675" s="39"/>
      <c r="BU675" s="360" t="str">
        <f t="shared" si="427"/>
        <v/>
      </c>
      <c r="BV675" s="360" t="str">
        <f t="shared" si="428"/>
        <v/>
      </c>
      <c r="BW675" s="39"/>
      <c r="BX675" s="57"/>
    </row>
    <row r="676" spans="1:76" s="2" customFormat="1" ht="14">
      <c r="A676" s="159">
        <v>10</v>
      </c>
      <c r="B676" s="301" t="str">
        <f t="shared" si="409"/>
        <v xml:space="preserve">: </v>
      </c>
      <c r="C676" s="169"/>
      <c r="D676" s="169"/>
      <c r="E676" s="169"/>
      <c r="F676" s="169"/>
      <c r="G676" s="161"/>
      <c r="H676" s="169"/>
      <c r="I676" s="163"/>
      <c r="J676" s="170"/>
      <c r="K676" s="170"/>
      <c r="L676" s="771"/>
      <c r="M676" s="662" t="s">
        <v>308</v>
      </c>
      <c r="N676" s="664"/>
      <c r="O676" s="665"/>
      <c r="P676" s="165"/>
      <c r="Q676" s="365"/>
      <c r="R676" s="259" t="str">
        <f t="shared" si="429"/>
        <v/>
      </c>
      <c r="S676" s="260" t="str">
        <f>IF(R676="","",IF(R695="Y",T676,IF(R676&gt;=R687-$AA$36*R691,IF(R676&lt;=R687+$AA$36*R691,R676,""),"")))</f>
        <v/>
      </c>
      <c r="T676" s="259" t="str">
        <f t="shared" si="430"/>
        <v/>
      </c>
      <c r="U676" s="166" t="str">
        <f t="shared" si="410"/>
        <v>TWh/kW</v>
      </c>
      <c r="V676" s="39"/>
      <c r="W676" s="39"/>
      <c r="Y676" s="99"/>
      <c r="AO676" s="57"/>
      <c r="AP676" s="39"/>
      <c r="AQ676" s="39"/>
      <c r="AR676" s="171"/>
      <c r="AS676" s="39"/>
      <c r="AT676" s="360" t="str">
        <f t="shared" si="431"/>
        <v/>
      </c>
      <c r="AU676" s="360" t="str">
        <f t="shared" si="432"/>
        <v/>
      </c>
      <c r="AV676" s="39"/>
      <c r="AW676" s="360" t="str">
        <f t="shared" si="411"/>
        <v/>
      </c>
      <c r="AX676" s="360" t="str">
        <f t="shared" si="412"/>
        <v/>
      </c>
      <c r="AY676" s="39"/>
      <c r="AZ676" s="360" t="str">
        <f t="shared" si="413"/>
        <v/>
      </c>
      <c r="BA676" s="360" t="str">
        <f t="shared" si="414"/>
        <v/>
      </c>
      <c r="BB676" s="39"/>
      <c r="BC676" s="360" t="str">
        <f t="shared" si="415"/>
        <v/>
      </c>
      <c r="BD676" s="360" t="str">
        <f t="shared" si="416"/>
        <v/>
      </c>
      <c r="BE676" s="39"/>
      <c r="BF676" s="360" t="str">
        <f t="shared" si="417"/>
        <v/>
      </c>
      <c r="BG676" s="360" t="str">
        <f t="shared" si="418"/>
        <v/>
      </c>
      <c r="BH676" s="39"/>
      <c r="BI676" s="360" t="str">
        <f t="shared" si="419"/>
        <v/>
      </c>
      <c r="BJ676" s="360" t="str">
        <f t="shared" si="420"/>
        <v/>
      </c>
      <c r="BK676" s="39"/>
      <c r="BL676" s="360" t="str">
        <f t="shared" si="421"/>
        <v/>
      </c>
      <c r="BM676" s="360" t="str">
        <f t="shared" si="422"/>
        <v/>
      </c>
      <c r="BN676" s="39"/>
      <c r="BO676" s="360" t="str">
        <f t="shared" si="423"/>
        <v/>
      </c>
      <c r="BP676" s="360" t="str">
        <f t="shared" si="424"/>
        <v/>
      </c>
      <c r="BQ676" s="39"/>
      <c r="BR676" s="360" t="str">
        <f t="shared" si="425"/>
        <v/>
      </c>
      <c r="BS676" s="360" t="str">
        <f t="shared" si="426"/>
        <v/>
      </c>
      <c r="BT676" s="39"/>
      <c r="BU676" s="360" t="str">
        <f t="shared" si="427"/>
        <v/>
      </c>
      <c r="BV676" s="360" t="str">
        <f t="shared" si="428"/>
        <v/>
      </c>
      <c r="BW676" s="39"/>
      <c r="BX676" s="57"/>
    </row>
    <row r="677" spans="1:76" s="2" customFormat="1" ht="14">
      <c r="A677" s="159">
        <v>11</v>
      </c>
      <c r="B677" s="301" t="str">
        <f t="shared" si="409"/>
        <v xml:space="preserve">: </v>
      </c>
      <c r="C677" s="168"/>
      <c r="D677" s="162"/>
      <c r="E677" s="162"/>
      <c r="F677" s="169"/>
      <c r="G677" s="161"/>
      <c r="H677" s="162"/>
      <c r="I677" s="163"/>
      <c r="J677" s="170"/>
      <c r="K677" s="170"/>
      <c r="L677" s="771"/>
      <c r="M677" s="662" t="s">
        <v>308</v>
      </c>
      <c r="N677" s="664"/>
      <c r="O677" s="665"/>
      <c r="P677" s="165"/>
      <c r="Q677" s="365"/>
      <c r="R677" s="259" t="str">
        <f t="shared" si="429"/>
        <v/>
      </c>
      <c r="S677" s="260" t="str">
        <f>IF(R677="","",IF(R695="Y",T677,IF(R677&gt;=R687-$AA$36*R691,IF(R677&lt;=R687+$AA$36*R691,R677,""),"")))</f>
        <v/>
      </c>
      <c r="T677" s="259" t="str">
        <f t="shared" si="430"/>
        <v/>
      </c>
      <c r="U677" s="166" t="str">
        <f t="shared" si="410"/>
        <v>TWh/kW</v>
      </c>
      <c r="V677" s="39"/>
      <c r="W677" s="39"/>
      <c r="Y677" s="99"/>
      <c r="AO677" s="57"/>
      <c r="AP677" s="39"/>
      <c r="AQ677" s="39"/>
      <c r="AR677" s="171"/>
      <c r="AS677" s="39"/>
      <c r="AT677" s="360" t="str">
        <f t="shared" si="431"/>
        <v/>
      </c>
      <c r="AU677" s="360" t="str">
        <f t="shared" si="432"/>
        <v/>
      </c>
      <c r="AV677" s="39"/>
      <c r="AW677" s="360" t="str">
        <f t="shared" si="411"/>
        <v/>
      </c>
      <c r="AX677" s="360" t="str">
        <f t="shared" si="412"/>
        <v/>
      </c>
      <c r="AY677" s="39"/>
      <c r="AZ677" s="360" t="str">
        <f t="shared" si="413"/>
        <v/>
      </c>
      <c r="BA677" s="360" t="str">
        <f t="shared" si="414"/>
        <v/>
      </c>
      <c r="BB677" s="39"/>
      <c r="BC677" s="360" t="str">
        <f t="shared" si="415"/>
        <v/>
      </c>
      <c r="BD677" s="360" t="str">
        <f t="shared" si="416"/>
        <v/>
      </c>
      <c r="BE677" s="39"/>
      <c r="BF677" s="360" t="str">
        <f t="shared" si="417"/>
        <v/>
      </c>
      <c r="BG677" s="360" t="str">
        <f t="shared" si="418"/>
        <v/>
      </c>
      <c r="BH677" s="39"/>
      <c r="BI677" s="360" t="str">
        <f t="shared" si="419"/>
        <v/>
      </c>
      <c r="BJ677" s="360" t="str">
        <f t="shared" si="420"/>
        <v/>
      </c>
      <c r="BK677" s="39"/>
      <c r="BL677" s="360" t="str">
        <f t="shared" si="421"/>
        <v/>
      </c>
      <c r="BM677" s="360" t="str">
        <f t="shared" si="422"/>
        <v/>
      </c>
      <c r="BN677" s="39"/>
      <c r="BO677" s="360" t="str">
        <f t="shared" si="423"/>
        <v/>
      </c>
      <c r="BP677" s="360" t="str">
        <f t="shared" si="424"/>
        <v/>
      </c>
      <c r="BQ677" s="39"/>
      <c r="BR677" s="360" t="str">
        <f t="shared" si="425"/>
        <v/>
      </c>
      <c r="BS677" s="360" t="str">
        <f t="shared" si="426"/>
        <v/>
      </c>
      <c r="BT677" s="39"/>
      <c r="BU677" s="360" t="str">
        <f t="shared" si="427"/>
        <v/>
      </c>
      <c r="BV677" s="360" t="str">
        <f t="shared" si="428"/>
        <v/>
      </c>
      <c r="BW677" s="39"/>
      <c r="BX677" s="57"/>
    </row>
    <row r="678" spans="1:76" s="2" customFormat="1" ht="14">
      <c r="A678" s="159">
        <v>12</v>
      </c>
      <c r="B678" s="301" t="str">
        <f t="shared" si="409"/>
        <v xml:space="preserve">: </v>
      </c>
      <c r="C678" s="169"/>
      <c r="D678" s="169"/>
      <c r="E678" s="169"/>
      <c r="F678" s="169"/>
      <c r="G678" s="161"/>
      <c r="H678" s="169"/>
      <c r="I678" s="163"/>
      <c r="J678" s="170"/>
      <c r="K678" s="170"/>
      <c r="L678" s="771"/>
      <c r="M678" s="662" t="s">
        <v>308</v>
      </c>
      <c r="N678" s="664"/>
      <c r="O678" s="665"/>
      <c r="P678" s="165"/>
      <c r="Q678" s="365"/>
      <c r="R678" s="259" t="str">
        <f t="shared" si="429"/>
        <v/>
      </c>
      <c r="S678" s="260" t="str">
        <f>IF(R678="","",IF(R695="Y",T678,IF(R678&gt;=R687-$AA$36*R691,IF(R678&lt;=R687+$AA$36*R691,R678,""),"")))</f>
        <v/>
      </c>
      <c r="T678" s="259" t="str">
        <f t="shared" si="430"/>
        <v/>
      </c>
      <c r="U678" s="166" t="str">
        <f t="shared" si="410"/>
        <v>TWh/kW</v>
      </c>
      <c r="V678" s="39"/>
      <c r="W678" s="39"/>
      <c r="Y678" s="99"/>
      <c r="AO678" s="57"/>
      <c r="AP678" s="39"/>
      <c r="AQ678" s="39"/>
      <c r="AR678" s="171"/>
      <c r="AS678" s="39"/>
      <c r="AT678" s="360" t="str">
        <f t="shared" si="431"/>
        <v/>
      </c>
      <c r="AU678" s="360" t="str">
        <f t="shared" si="432"/>
        <v/>
      </c>
      <c r="AV678" s="39"/>
      <c r="AW678" s="360" t="str">
        <f t="shared" si="411"/>
        <v/>
      </c>
      <c r="AX678" s="360" t="str">
        <f t="shared" si="412"/>
        <v/>
      </c>
      <c r="AY678" s="39"/>
      <c r="AZ678" s="360" t="str">
        <f t="shared" si="413"/>
        <v/>
      </c>
      <c r="BA678" s="360" t="str">
        <f t="shared" si="414"/>
        <v/>
      </c>
      <c r="BB678" s="39"/>
      <c r="BC678" s="360" t="str">
        <f t="shared" si="415"/>
        <v/>
      </c>
      <c r="BD678" s="360" t="str">
        <f t="shared" si="416"/>
        <v/>
      </c>
      <c r="BE678" s="39"/>
      <c r="BF678" s="360" t="str">
        <f t="shared" si="417"/>
        <v/>
      </c>
      <c r="BG678" s="360" t="str">
        <f t="shared" si="418"/>
        <v/>
      </c>
      <c r="BH678" s="39"/>
      <c r="BI678" s="360" t="str">
        <f t="shared" si="419"/>
        <v/>
      </c>
      <c r="BJ678" s="360" t="str">
        <f t="shared" si="420"/>
        <v/>
      </c>
      <c r="BK678" s="39"/>
      <c r="BL678" s="360" t="str">
        <f t="shared" si="421"/>
        <v/>
      </c>
      <c r="BM678" s="360" t="str">
        <f t="shared" si="422"/>
        <v/>
      </c>
      <c r="BN678" s="39"/>
      <c r="BO678" s="360" t="str">
        <f t="shared" si="423"/>
        <v/>
      </c>
      <c r="BP678" s="360" t="str">
        <f t="shared" si="424"/>
        <v/>
      </c>
      <c r="BQ678" s="39"/>
      <c r="BR678" s="360" t="str">
        <f t="shared" si="425"/>
        <v/>
      </c>
      <c r="BS678" s="360" t="str">
        <f t="shared" si="426"/>
        <v/>
      </c>
      <c r="BT678" s="39"/>
      <c r="BU678" s="360" t="str">
        <f t="shared" si="427"/>
        <v/>
      </c>
      <c r="BV678" s="360" t="str">
        <f t="shared" si="428"/>
        <v/>
      </c>
      <c r="BW678" s="39"/>
      <c r="BX678" s="57"/>
    </row>
    <row r="679" spans="1:76" s="2" customFormat="1" ht="14">
      <c r="A679" s="159">
        <v>13</v>
      </c>
      <c r="B679" s="301" t="str">
        <f t="shared" si="409"/>
        <v xml:space="preserve">: </v>
      </c>
      <c r="C679" s="169"/>
      <c r="D679" s="169"/>
      <c r="E679" s="169"/>
      <c r="F679" s="169"/>
      <c r="G679" s="161"/>
      <c r="H679" s="169"/>
      <c r="I679" s="163"/>
      <c r="J679" s="170"/>
      <c r="K679" s="170"/>
      <c r="L679" s="771"/>
      <c r="M679" s="662" t="s">
        <v>308</v>
      </c>
      <c r="N679" s="664"/>
      <c r="O679" s="665"/>
      <c r="P679" s="165"/>
      <c r="Q679" s="365"/>
      <c r="R679" s="259" t="str">
        <f t="shared" si="429"/>
        <v/>
      </c>
      <c r="S679" s="260" t="str">
        <f>IF(R679="","",IF(R695="Y",T679,IF(R679&gt;=R687-$AA$36*R691,IF(R679&lt;=R687+$AA$36*R691,R679,""),"")))</f>
        <v/>
      </c>
      <c r="T679" s="259" t="str">
        <f t="shared" si="430"/>
        <v/>
      </c>
      <c r="U679" s="166" t="str">
        <f t="shared" si="410"/>
        <v>TWh/kW</v>
      </c>
      <c r="V679" s="39"/>
      <c r="W679" s="39"/>
      <c r="Y679" s="99"/>
      <c r="AO679" s="57"/>
      <c r="AP679" s="39"/>
      <c r="AQ679" s="39"/>
      <c r="AR679" s="171"/>
      <c r="AS679" s="39"/>
      <c r="AT679" s="360" t="str">
        <f t="shared" si="431"/>
        <v/>
      </c>
      <c r="AU679" s="360" t="str">
        <f t="shared" si="432"/>
        <v/>
      </c>
      <c r="AV679" s="39"/>
      <c r="AW679" s="360" t="str">
        <f t="shared" si="411"/>
        <v/>
      </c>
      <c r="AX679" s="360" t="str">
        <f t="shared" si="412"/>
        <v/>
      </c>
      <c r="AY679" s="39"/>
      <c r="AZ679" s="360" t="str">
        <f t="shared" si="413"/>
        <v/>
      </c>
      <c r="BA679" s="360" t="str">
        <f t="shared" si="414"/>
        <v/>
      </c>
      <c r="BB679" s="39"/>
      <c r="BC679" s="360" t="str">
        <f t="shared" si="415"/>
        <v/>
      </c>
      <c r="BD679" s="360" t="str">
        <f t="shared" si="416"/>
        <v/>
      </c>
      <c r="BE679" s="39"/>
      <c r="BF679" s="360" t="str">
        <f t="shared" si="417"/>
        <v/>
      </c>
      <c r="BG679" s="360" t="str">
        <f t="shared" si="418"/>
        <v/>
      </c>
      <c r="BH679" s="39"/>
      <c r="BI679" s="360" t="str">
        <f t="shared" si="419"/>
        <v/>
      </c>
      <c r="BJ679" s="360" t="str">
        <f t="shared" si="420"/>
        <v/>
      </c>
      <c r="BK679" s="39"/>
      <c r="BL679" s="360" t="str">
        <f t="shared" si="421"/>
        <v/>
      </c>
      <c r="BM679" s="360" t="str">
        <f t="shared" si="422"/>
        <v/>
      </c>
      <c r="BN679" s="39"/>
      <c r="BO679" s="360" t="str">
        <f t="shared" si="423"/>
        <v/>
      </c>
      <c r="BP679" s="360" t="str">
        <f t="shared" si="424"/>
        <v/>
      </c>
      <c r="BQ679" s="39"/>
      <c r="BR679" s="360" t="str">
        <f t="shared" si="425"/>
        <v/>
      </c>
      <c r="BS679" s="360" t="str">
        <f t="shared" si="426"/>
        <v/>
      </c>
      <c r="BT679" s="39"/>
      <c r="BU679" s="360" t="str">
        <f t="shared" si="427"/>
        <v/>
      </c>
      <c r="BV679" s="360" t="str">
        <f t="shared" si="428"/>
        <v/>
      </c>
      <c r="BW679" s="39"/>
      <c r="BX679" s="57"/>
    </row>
    <row r="680" spans="1:76" s="2" customFormat="1" ht="14">
      <c r="A680" s="159">
        <v>14</v>
      </c>
      <c r="B680" s="301" t="str">
        <f t="shared" si="409"/>
        <v xml:space="preserve">: </v>
      </c>
      <c r="C680" s="169"/>
      <c r="D680" s="169"/>
      <c r="E680" s="169"/>
      <c r="F680" s="169"/>
      <c r="G680" s="161"/>
      <c r="H680" s="169"/>
      <c r="I680" s="163"/>
      <c r="J680" s="170"/>
      <c r="K680" s="170"/>
      <c r="L680" s="771"/>
      <c r="M680" s="662" t="s">
        <v>308</v>
      </c>
      <c r="N680" s="664"/>
      <c r="O680" s="665"/>
      <c r="P680" s="165"/>
      <c r="Q680" s="365"/>
      <c r="R680" s="259" t="str">
        <f t="shared" si="429"/>
        <v/>
      </c>
      <c r="S680" s="260" t="str">
        <f>IF(R680="","",IF(R695="Y",T680,IF(R680&gt;=R687-$AA$36*R691,IF(R680&lt;=R687+$AA$36*R691,R680,""),"")))</f>
        <v/>
      </c>
      <c r="T680" s="259" t="str">
        <f t="shared" si="430"/>
        <v/>
      </c>
      <c r="U680" s="166" t="str">
        <f t="shared" si="410"/>
        <v>TWh/kW</v>
      </c>
      <c r="V680" s="39"/>
      <c r="W680" s="39"/>
      <c r="Y680" s="99"/>
      <c r="AO680" s="57"/>
      <c r="AP680" s="39"/>
      <c r="AQ680" s="39"/>
      <c r="AR680" s="171"/>
      <c r="AS680" s="39"/>
      <c r="AT680" s="360" t="str">
        <f t="shared" si="431"/>
        <v/>
      </c>
      <c r="AU680" s="360" t="str">
        <f t="shared" si="432"/>
        <v/>
      </c>
      <c r="AV680" s="39"/>
      <c r="AW680" s="360" t="str">
        <f t="shared" si="411"/>
        <v/>
      </c>
      <c r="AX680" s="360" t="str">
        <f t="shared" si="412"/>
        <v/>
      </c>
      <c r="AY680" s="39"/>
      <c r="AZ680" s="360" t="str">
        <f t="shared" si="413"/>
        <v/>
      </c>
      <c r="BA680" s="360" t="str">
        <f t="shared" si="414"/>
        <v/>
      </c>
      <c r="BB680" s="39"/>
      <c r="BC680" s="360" t="str">
        <f t="shared" si="415"/>
        <v/>
      </c>
      <c r="BD680" s="360" t="str">
        <f t="shared" si="416"/>
        <v/>
      </c>
      <c r="BE680" s="39"/>
      <c r="BF680" s="360" t="str">
        <f t="shared" si="417"/>
        <v/>
      </c>
      <c r="BG680" s="360" t="str">
        <f t="shared" si="418"/>
        <v/>
      </c>
      <c r="BH680" s="39"/>
      <c r="BI680" s="360" t="str">
        <f t="shared" si="419"/>
        <v/>
      </c>
      <c r="BJ680" s="360" t="str">
        <f t="shared" si="420"/>
        <v/>
      </c>
      <c r="BK680" s="39"/>
      <c r="BL680" s="360" t="str">
        <f t="shared" si="421"/>
        <v/>
      </c>
      <c r="BM680" s="360" t="str">
        <f t="shared" si="422"/>
        <v/>
      </c>
      <c r="BN680" s="39"/>
      <c r="BO680" s="360" t="str">
        <f t="shared" si="423"/>
        <v/>
      </c>
      <c r="BP680" s="360" t="str">
        <f t="shared" si="424"/>
        <v/>
      </c>
      <c r="BQ680" s="39"/>
      <c r="BR680" s="360" t="str">
        <f t="shared" si="425"/>
        <v/>
      </c>
      <c r="BS680" s="360" t="str">
        <f t="shared" si="426"/>
        <v/>
      </c>
      <c r="BT680" s="39"/>
      <c r="BU680" s="360" t="str">
        <f t="shared" si="427"/>
        <v/>
      </c>
      <c r="BV680" s="360" t="str">
        <f t="shared" si="428"/>
        <v/>
      </c>
      <c r="BW680" s="39"/>
      <c r="BX680" s="57"/>
    </row>
    <row r="681" spans="1:76" s="2" customFormat="1" ht="14">
      <c r="A681" s="159">
        <v>15</v>
      </c>
      <c r="B681" s="301" t="str">
        <f t="shared" si="409"/>
        <v xml:space="preserve">: </v>
      </c>
      <c r="C681" s="169"/>
      <c r="D681" s="169"/>
      <c r="E681" s="169"/>
      <c r="F681" s="169"/>
      <c r="G681" s="161"/>
      <c r="H681" s="169"/>
      <c r="I681" s="163"/>
      <c r="J681" s="170"/>
      <c r="K681" s="170"/>
      <c r="L681" s="771"/>
      <c r="M681" s="662" t="s">
        <v>308</v>
      </c>
      <c r="N681" s="664"/>
      <c r="O681" s="665"/>
      <c r="P681" s="165"/>
      <c r="Q681" s="365"/>
      <c r="R681" s="259" t="str">
        <f t="shared" si="429"/>
        <v/>
      </c>
      <c r="S681" s="260" t="str">
        <f>IF(R681="","",IF(R695="Y",T681,IF(R681&gt;=R687-$AA$36*R691,IF(R681&lt;=R687+$AA$36*R691,R681,""),"")))</f>
        <v/>
      </c>
      <c r="T681" s="259" t="str">
        <f t="shared" si="430"/>
        <v/>
      </c>
      <c r="U681" s="166" t="str">
        <f t="shared" si="410"/>
        <v>TWh/kW</v>
      </c>
      <c r="V681" s="39"/>
      <c r="W681" s="39"/>
      <c r="Y681" s="99"/>
      <c r="AO681" s="57"/>
      <c r="AP681" s="39"/>
      <c r="AQ681" s="39"/>
      <c r="AR681" s="171"/>
      <c r="AS681" s="39"/>
      <c r="AT681" s="360" t="str">
        <f t="shared" si="431"/>
        <v/>
      </c>
      <c r="AU681" s="360" t="str">
        <f t="shared" si="432"/>
        <v/>
      </c>
      <c r="AV681" s="39"/>
      <c r="AW681" s="360" t="str">
        <f t="shared" si="411"/>
        <v/>
      </c>
      <c r="AX681" s="360" t="str">
        <f t="shared" si="412"/>
        <v/>
      </c>
      <c r="AY681" s="39"/>
      <c r="AZ681" s="360" t="str">
        <f t="shared" si="413"/>
        <v/>
      </c>
      <c r="BA681" s="360" t="str">
        <f t="shared" si="414"/>
        <v/>
      </c>
      <c r="BB681" s="39"/>
      <c r="BC681" s="360" t="str">
        <f t="shared" si="415"/>
        <v/>
      </c>
      <c r="BD681" s="360" t="str">
        <f t="shared" si="416"/>
        <v/>
      </c>
      <c r="BE681" s="39"/>
      <c r="BF681" s="360" t="str">
        <f t="shared" si="417"/>
        <v/>
      </c>
      <c r="BG681" s="360" t="str">
        <f t="shared" si="418"/>
        <v/>
      </c>
      <c r="BH681" s="39"/>
      <c r="BI681" s="360" t="str">
        <f t="shared" si="419"/>
        <v/>
      </c>
      <c r="BJ681" s="360" t="str">
        <f t="shared" si="420"/>
        <v/>
      </c>
      <c r="BK681" s="39"/>
      <c r="BL681" s="360" t="str">
        <f t="shared" si="421"/>
        <v/>
      </c>
      <c r="BM681" s="360" t="str">
        <f t="shared" si="422"/>
        <v/>
      </c>
      <c r="BN681" s="39"/>
      <c r="BO681" s="360" t="str">
        <f t="shared" si="423"/>
        <v/>
      </c>
      <c r="BP681" s="360" t="str">
        <f t="shared" si="424"/>
        <v/>
      </c>
      <c r="BQ681" s="39"/>
      <c r="BR681" s="360" t="str">
        <f t="shared" si="425"/>
        <v/>
      </c>
      <c r="BS681" s="360" t="str">
        <f t="shared" si="426"/>
        <v/>
      </c>
      <c r="BT681" s="39"/>
      <c r="BU681" s="360" t="str">
        <f t="shared" si="427"/>
        <v/>
      </c>
      <c r="BV681" s="360" t="str">
        <f t="shared" si="428"/>
        <v/>
      </c>
      <c r="BW681" s="39"/>
      <c r="BX681" s="57"/>
    </row>
    <row r="682" spans="1:76" s="2" customFormat="1" ht="14">
      <c r="A682" s="159">
        <v>16</v>
      </c>
      <c r="B682" s="301" t="str">
        <f t="shared" si="409"/>
        <v xml:space="preserve">: </v>
      </c>
      <c r="C682" s="169"/>
      <c r="D682" s="169"/>
      <c r="E682" s="169"/>
      <c r="F682" s="169"/>
      <c r="G682" s="161"/>
      <c r="H682" s="169"/>
      <c r="I682" s="163"/>
      <c r="J682" s="170"/>
      <c r="K682" s="170"/>
      <c r="L682" s="771"/>
      <c r="M682" s="662" t="s">
        <v>308</v>
      </c>
      <c r="N682" s="664"/>
      <c r="O682" s="665"/>
      <c r="P682" s="165"/>
      <c r="Q682" s="365"/>
      <c r="R682" s="259" t="str">
        <f t="shared" si="429"/>
        <v/>
      </c>
      <c r="S682" s="260" t="str">
        <f>IF(R682="","",IF(R695="Y",T682,IF(R682&gt;=R687-$AA$36*R691,IF(R682&lt;=R687+$AA$36*R691,R682,""),"")))</f>
        <v/>
      </c>
      <c r="T682" s="259" t="str">
        <f t="shared" si="430"/>
        <v/>
      </c>
      <c r="U682" s="166" t="str">
        <f t="shared" si="410"/>
        <v>TWh/kW</v>
      </c>
      <c r="V682" s="39"/>
      <c r="W682" s="39"/>
      <c r="Y682" s="99"/>
      <c r="AO682" s="57"/>
      <c r="AP682" s="39"/>
      <c r="AQ682" s="39"/>
      <c r="AR682" s="171"/>
      <c r="AS682" s="39"/>
      <c r="AT682" s="360" t="str">
        <f t="shared" si="431"/>
        <v/>
      </c>
      <c r="AU682" s="360" t="str">
        <f t="shared" si="432"/>
        <v/>
      </c>
      <c r="AV682" s="39"/>
      <c r="AW682" s="360" t="str">
        <f t="shared" si="411"/>
        <v/>
      </c>
      <c r="AX682" s="360" t="str">
        <f t="shared" si="412"/>
        <v/>
      </c>
      <c r="AY682" s="39"/>
      <c r="AZ682" s="360" t="str">
        <f t="shared" si="413"/>
        <v/>
      </c>
      <c r="BA682" s="360" t="str">
        <f t="shared" si="414"/>
        <v/>
      </c>
      <c r="BB682" s="39"/>
      <c r="BC682" s="360" t="str">
        <f t="shared" si="415"/>
        <v/>
      </c>
      <c r="BD682" s="360" t="str">
        <f t="shared" si="416"/>
        <v/>
      </c>
      <c r="BE682" s="39"/>
      <c r="BF682" s="360" t="str">
        <f t="shared" si="417"/>
        <v/>
      </c>
      <c r="BG682" s="360" t="str">
        <f t="shared" si="418"/>
        <v/>
      </c>
      <c r="BH682" s="39"/>
      <c r="BI682" s="360" t="str">
        <f t="shared" si="419"/>
        <v/>
      </c>
      <c r="BJ682" s="360" t="str">
        <f t="shared" si="420"/>
        <v/>
      </c>
      <c r="BK682" s="39"/>
      <c r="BL682" s="360" t="str">
        <f t="shared" si="421"/>
        <v/>
      </c>
      <c r="BM682" s="360" t="str">
        <f t="shared" si="422"/>
        <v/>
      </c>
      <c r="BN682" s="39"/>
      <c r="BO682" s="360" t="str">
        <f t="shared" si="423"/>
        <v/>
      </c>
      <c r="BP682" s="360" t="str">
        <f t="shared" si="424"/>
        <v/>
      </c>
      <c r="BQ682" s="39"/>
      <c r="BR682" s="360" t="str">
        <f t="shared" si="425"/>
        <v/>
      </c>
      <c r="BS682" s="360" t="str">
        <f t="shared" si="426"/>
        <v/>
      </c>
      <c r="BT682" s="39"/>
      <c r="BU682" s="360" t="str">
        <f t="shared" si="427"/>
        <v/>
      </c>
      <c r="BV682" s="360" t="str">
        <f t="shared" si="428"/>
        <v/>
      </c>
      <c r="BW682" s="39"/>
      <c r="BX682" s="57"/>
    </row>
    <row r="683" spans="1:76" s="2" customFormat="1" ht="14">
      <c r="A683" s="159">
        <v>17</v>
      </c>
      <c r="B683" s="301" t="str">
        <f t="shared" si="409"/>
        <v xml:space="preserve">: </v>
      </c>
      <c r="C683" s="168"/>
      <c r="D683" s="162"/>
      <c r="E683" s="162"/>
      <c r="F683" s="169"/>
      <c r="G683" s="161"/>
      <c r="H683" s="162"/>
      <c r="I683" s="163"/>
      <c r="J683" s="170"/>
      <c r="K683" s="170"/>
      <c r="L683" s="771"/>
      <c r="M683" s="662" t="s">
        <v>308</v>
      </c>
      <c r="N683" s="664"/>
      <c r="O683" s="665"/>
      <c r="P683" s="165"/>
      <c r="Q683" s="365"/>
      <c r="R683" s="259" t="str">
        <f t="shared" si="429"/>
        <v/>
      </c>
      <c r="S683" s="260" t="str">
        <f>IF(R683="","",IF(R695="Y",T683,IF(R683&gt;=R687-$AA$36*R691,IF(R683&lt;=R687+$AA$36*R691,R683,""),"")))</f>
        <v/>
      </c>
      <c r="T683" s="259" t="str">
        <f t="shared" si="430"/>
        <v/>
      </c>
      <c r="U683" s="166" t="str">
        <f t="shared" si="410"/>
        <v>TWh/kW</v>
      </c>
      <c r="V683" s="39"/>
      <c r="W683" s="39"/>
      <c r="Y683" s="99"/>
      <c r="AO683" s="57"/>
      <c r="AP683" s="39"/>
      <c r="AQ683" s="39"/>
      <c r="AR683" s="171"/>
      <c r="AS683" s="39"/>
      <c r="AT683" s="360" t="str">
        <f t="shared" si="431"/>
        <v/>
      </c>
      <c r="AU683" s="360" t="str">
        <f t="shared" si="432"/>
        <v/>
      </c>
      <c r="AV683" s="39"/>
      <c r="AW683" s="360" t="str">
        <f t="shared" si="411"/>
        <v/>
      </c>
      <c r="AX683" s="360" t="str">
        <f t="shared" si="412"/>
        <v/>
      </c>
      <c r="AY683" s="39"/>
      <c r="AZ683" s="360" t="str">
        <f t="shared" si="413"/>
        <v/>
      </c>
      <c r="BA683" s="360" t="str">
        <f t="shared" si="414"/>
        <v/>
      </c>
      <c r="BB683" s="39"/>
      <c r="BC683" s="360" t="str">
        <f t="shared" si="415"/>
        <v/>
      </c>
      <c r="BD683" s="360" t="str">
        <f t="shared" si="416"/>
        <v/>
      </c>
      <c r="BE683" s="39"/>
      <c r="BF683" s="360" t="str">
        <f t="shared" si="417"/>
        <v/>
      </c>
      <c r="BG683" s="360" t="str">
        <f t="shared" si="418"/>
        <v/>
      </c>
      <c r="BH683" s="39"/>
      <c r="BI683" s="360" t="str">
        <f t="shared" si="419"/>
        <v/>
      </c>
      <c r="BJ683" s="360" t="str">
        <f t="shared" si="420"/>
        <v/>
      </c>
      <c r="BK683" s="39"/>
      <c r="BL683" s="360" t="str">
        <f t="shared" si="421"/>
        <v/>
      </c>
      <c r="BM683" s="360" t="str">
        <f t="shared" si="422"/>
        <v/>
      </c>
      <c r="BN683" s="39"/>
      <c r="BO683" s="360" t="str">
        <f t="shared" si="423"/>
        <v/>
      </c>
      <c r="BP683" s="360" t="str">
        <f t="shared" si="424"/>
        <v/>
      </c>
      <c r="BQ683" s="39"/>
      <c r="BR683" s="360" t="str">
        <f t="shared" si="425"/>
        <v/>
      </c>
      <c r="BS683" s="360" t="str">
        <f t="shared" si="426"/>
        <v/>
      </c>
      <c r="BT683" s="39"/>
      <c r="BU683" s="360" t="str">
        <f t="shared" si="427"/>
        <v/>
      </c>
      <c r="BV683" s="360" t="str">
        <f t="shared" si="428"/>
        <v/>
      </c>
      <c r="BW683" s="39"/>
      <c r="BX683" s="57"/>
    </row>
    <row r="684" spans="1:76" s="2" customFormat="1" ht="14">
      <c r="A684" s="159">
        <v>18</v>
      </c>
      <c r="B684" s="301" t="str">
        <f t="shared" si="409"/>
        <v xml:space="preserve">: </v>
      </c>
      <c r="C684" s="168"/>
      <c r="D684" s="162"/>
      <c r="E684" s="162"/>
      <c r="F684" s="169"/>
      <c r="G684" s="161"/>
      <c r="H684" s="162"/>
      <c r="I684" s="163"/>
      <c r="J684" s="170"/>
      <c r="K684" s="170"/>
      <c r="L684" s="771"/>
      <c r="M684" s="662" t="s">
        <v>308</v>
      </c>
      <c r="N684" s="664"/>
      <c r="O684" s="665"/>
      <c r="P684" s="165"/>
      <c r="Q684" s="365"/>
      <c r="R684" s="259" t="str">
        <f t="shared" si="429"/>
        <v/>
      </c>
      <c r="S684" s="260" t="str">
        <f>IF(R684="","",IF(R695="Y",T684,IF(R684&gt;=R687-$AA$36*R691,IF(R684&lt;=R687+$AA$36*R691,R684,""),"")))</f>
        <v/>
      </c>
      <c r="T684" s="259" t="str">
        <f t="shared" si="430"/>
        <v/>
      </c>
      <c r="U684" s="166" t="str">
        <f t="shared" si="410"/>
        <v>TWh/kW</v>
      </c>
      <c r="V684" s="39"/>
      <c r="W684" s="39"/>
      <c r="Y684" s="99"/>
      <c r="AO684" s="57"/>
      <c r="AP684" s="39"/>
      <c r="AQ684" s="39"/>
      <c r="AR684" s="171"/>
      <c r="AS684" s="39"/>
      <c r="AT684" s="360" t="str">
        <f t="shared" si="431"/>
        <v/>
      </c>
      <c r="AU684" s="360" t="str">
        <f t="shared" si="432"/>
        <v/>
      </c>
      <c r="AV684" s="39"/>
      <c r="AW684" s="360" t="str">
        <f t="shared" si="411"/>
        <v/>
      </c>
      <c r="AX684" s="360" t="str">
        <f t="shared" si="412"/>
        <v/>
      </c>
      <c r="AY684" s="39"/>
      <c r="AZ684" s="360" t="str">
        <f t="shared" si="413"/>
        <v/>
      </c>
      <c r="BA684" s="360" t="str">
        <f t="shared" si="414"/>
        <v/>
      </c>
      <c r="BB684" s="39"/>
      <c r="BC684" s="360" t="str">
        <f t="shared" si="415"/>
        <v/>
      </c>
      <c r="BD684" s="360" t="str">
        <f t="shared" si="416"/>
        <v/>
      </c>
      <c r="BE684" s="39"/>
      <c r="BF684" s="360" t="str">
        <f t="shared" si="417"/>
        <v/>
      </c>
      <c r="BG684" s="360" t="str">
        <f t="shared" si="418"/>
        <v/>
      </c>
      <c r="BH684" s="39"/>
      <c r="BI684" s="360" t="str">
        <f t="shared" si="419"/>
        <v/>
      </c>
      <c r="BJ684" s="360" t="str">
        <f t="shared" si="420"/>
        <v/>
      </c>
      <c r="BK684" s="39"/>
      <c r="BL684" s="360" t="str">
        <f t="shared" si="421"/>
        <v/>
      </c>
      <c r="BM684" s="360" t="str">
        <f t="shared" si="422"/>
        <v/>
      </c>
      <c r="BN684" s="39"/>
      <c r="BO684" s="360" t="str">
        <f t="shared" si="423"/>
        <v/>
      </c>
      <c r="BP684" s="360" t="str">
        <f t="shared" si="424"/>
        <v/>
      </c>
      <c r="BQ684" s="39"/>
      <c r="BR684" s="360" t="str">
        <f t="shared" si="425"/>
        <v/>
      </c>
      <c r="BS684" s="360" t="str">
        <f t="shared" si="426"/>
        <v/>
      </c>
      <c r="BT684" s="39"/>
      <c r="BU684" s="360" t="str">
        <f t="shared" si="427"/>
        <v/>
      </c>
      <c r="BV684" s="360" t="str">
        <f t="shared" si="428"/>
        <v/>
      </c>
      <c r="BW684" s="39"/>
      <c r="BX684" s="57"/>
    </row>
    <row r="685" spans="1:76" s="2" customFormat="1" ht="14">
      <c r="A685" s="159">
        <v>19</v>
      </c>
      <c r="B685" s="301" t="str">
        <f t="shared" si="409"/>
        <v xml:space="preserve">: </v>
      </c>
      <c r="C685" s="168"/>
      <c r="D685" s="162"/>
      <c r="E685" s="162"/>
      <c r="F685" s="169"/>
      <c r="G685" s="161"/>
      <c r="H685" s="162"/>
      <c r="I685" s="163"/>
      <c r="J685" s="170"/>
      <c r="K685" s="170"/>
      <c r="L685" s="771"/>
      <c r="M685" s="662" t="s">
        <v>308</v>
      </c>
      <c r="N685" s="664"/>
      <c r="O685" s="665"/>
      <c r="P685" s="165"/>
      <c r="Q685" s="365"/>
      <c r="R685" s="259" t="str">
        <f t="shared" si="429"/>
        <v/>
      </c>
      <c r="S685" s="260" t="str">
        <f>IF(R685="","",IF(R695="Y",T685,IF(R685&gt;=R687-$AA$36*R691,IF(R685&lt;=R687+$AA$36*R691,R685,""),"")))</f>
        <v/>
      </c>
      <c r="T685" s="259" t="str">
        <f t="shared" si="430"/>
        <v/>
      </c>
      <c r="U685" s="166" t="str">
        <f t="shared" si="410"/>
        <v>TWh/kW</v>
      </c>
      <c r="V685" s="39"/>
      <c r="W685" s="39"/>
      <c r="Y685" s="99"/>
      <c r="AO685" s="57"/>
      <c r="AP685" s="39"/>
      <c r="AQ685" s="39"/>
      <c r="AR685" s="171"/>
      <c r="AS685" s="39"/>
      <c r="AT685" s="360" t="str">
        <f t="shared" si="431"/>
        <v/>
      </c>
      <c r="AU685" s="360" t="str">
        <f t="shared" si="432"/>
        <v/>
      </c>
      <c r="AV685" s="39"/>
      <c r="AW685" s="360" t="str">
        <f t="shared" si="411"/>
        <v/>
      </c>
      <c r="AX685" s="360" t="str">
        <f t="shared" si="412"/>
        <v/>
      </c>
      <c r="AY685" s="39"/>
      <c r="AZ685" s="360" t="str">
        <f t="shared" si="413"/>
        <v/>
      </c>
      <c r="BA685" s="360" t="str">
        <f t="shared" si="414"/>
        <v/>
      </c>
      <c r="BB685" s="39"/>
      <c r="BC685" s="360" t="str">
        <f t="shared" si="415"/>
        <v/>
      </c>
      <c r="BD685" s="360" t="str">
        <f t="shared" si="416"/>
        <v/>
      </c>
      <c r="BE685" s="39"/>
      <c r="BF685" s="360" t="str">
        <f t="shared" si="417"/>
        <v/>
      </c>
      <c r="BG685" s="360" t="str">
        <f t="shared" si="418"/>
        <v/>
      </c>
      <c r="BH685" s="39"/>
      <c r="BI685" s="360" t="str">
        <f t="shared" si="419"/>
        <v/>
      </c>
      <c r="BJ685" s="360" t="str">
        <f t="shared" si="420"/>
        <v/>
      </c>
      <c r="BK685" s="39"/>
      <c r="BL685" s="360" t="str">
        <f t="shared" si="421"/>
        <v/>
      </c>
      <c r="BM685" s="360" t="str">
        <f t="shared" si="422"/>
        <v/>
      </c>
      <c r="BN685" s="39"/>
      <c r="BO685" s="360" t="str">
        <f t="shared" si="423"/>
        <v/>
      </c>
      <c r="BP685" s="360" t="str">
        <f t="shared" si="424"/>
        <v/>
      </c>
      <c r="BQ685" s="39"/>
      <c r="BR685" s="360" t="str">
        <f t="shared" si="425"/>
        <v/>
      </c>
      <c r="BS685" s="360" t="str">
        <f t="shared" si="426"/>
        <v/>
      </c>
      <c r="BT685" s="39"/>
      <c r="BU685" s="360" t="str">
        <f t="shared" si="427"/>
        <v/>
      </c>
      <c r="BV685" s="360" t="str">
        <f t="shared" si="428"/>
        <v/>
      </c>
      <c r="BW685" s="39"/>
      <c r="BX685" s="57"/>
    </row>
    <row r="686" spans="1:76" s="2" customFormat="1" ht="14">
      <c r="A686" s="159">
        <v>20</v>
      </c>
      <c r="B686" s="301" t="str">
        <f t="shared" si="409"/>
        <v xml:space="preserve">: </v>
      </c>
      <c r="C686" s="168"/>
      <c r="D686" s="162"/>
      <c r="E686" s="162"/>
      <c r="F686" s="169"/>
      <c r="G686" s="161"/>
      <c r="H686" s="162"/>
      <c r="I686" s="163"/>
      <c r="J686" s="170"/>
      <c r="K686" s="170"/>
      <c r="L686" s="771"/>
      <c r="M686" s="662" t="s">
        <v>308</v>
      </c>
      <c r="N686" s="664"/>
      <c r="O686" s="665"/>
      <c r="P686" s="165"/>
      <c r="Q686" s="365"/>
      <c r="R686" s="259" t="str">
        <f t="shared" si="429"/>
        <v/>
      </c>
      <c r="S686" s="260" t="str">
        <f>IF(R686="","",IF(R695="Y",T686,IF(R686&gt;=R687-$AA$36*R691,IF(R686&lt;=R687+$AA$36*R691,R686,""),"")))</f>
        <v/>
      </c>
      <c r="T686" s="259" t="str">
        <f t="shared" si="430"/>
        <v/>
      </c>
      <c r="U686" s="166" t="str">
        <f t="shared" si="410"/>
        <v>TWh/kW</v>
      </c>
      <c r="V686" s="39"/>
      <c r="W686" s="39"/>
      <c r="Y686" s="99"/>
      <c r="AO686" s="57"/>
      <c r="AP686" s="39"/>
      <c r="AQ686" s="39"/>
      <c r="AR686" s="171"/>
      <c r="AS686" s="39"/>
      <c r="AT686" s="360" t="str">
        <f t="shared" si="431"/>
        <v/>
      </c>
      <c r="AU686" s="360" t="str">
        <f t="shared" si="432"/>
        <v/>
      </c>
      <c r="AV686" s="39"/>
      <c r="AW686" s="360" t="str">
        <f t="shared" si="411"/>
        <v/>
      </c>
      <c r="AX686" s="360" t="str">
        <f t="shared" si="412"/>
        <v/>
      </c>
      <c r="AY686" s="39"/>
      <c r="AZ686" s="360" t="str">
        <f t="shared" si="413"/>
        <v/>
      </c>
      <c r="BA686" s="360" t="str">
        <f t="shared" si="414"/>
        <v/>
      </c>
      <c r="BB686" s="39"/>
      <c r="BC686" s="360" t="str">
        <f t="shared" si="415"/>
        <v/>
      </c>
      <c r="BD686" s="360" t="str">
        <f t="shared" si="416"/>
        <v/>
      </c>
      <c r="BE686" s="39"/>
      <c r="BF686" s="360" t="str">
        <f t="shared" si="417"/>
        <v/>
      </c>
      <c r="BG686" s="360" t="str">
        <f t="shared" si="418"/>
        <v/>
      </c>
      <c r="BH686" s="39"/>
      <c r="BI686" s="360" t="str">
        <f t="shared" si="419"/>
        <v/>
      </c>
      <c r="BJ686" s="360" t="str">
        <f t="shared" si="420"/>
        <v/>
      </c>
      <c r="BK686" s="39"/>
      <c r="BL686" s="360" t="str">
        <f t="shared" si="421"/>
        <v/>
      </c>
      <c r="BM686" s="360" t="str">
        <f t="shared" si="422"/>
        <v/>
      </c>
      <c r="BN686" s="39"/>
      <c r="BO686" s="360" t="str">
        <f t="shared" si="423"/>
        <v/>
      </c>
      <c r="BP686" s="360" t="str">
        <f t="shared" si="424"/>
        <v/>
      </c>
      <c r="BQ686" s="39"/>
      <c r="BR686" s="360" t="str">
        <f t="shared" si="425"/>
        <v/>
      </c>
      <c r="BS686" s="360" t="str">
        <f t="shared" si="426"/>
        <v/>
      </c>
      <c r="BT686" s="39"/>
      <c r="BU686" s="360" t="str">
        <f t="shared" si="427"/>
        <v/>
      </c>
      <c r="BV686" s="360" t="str">
        <f t="shared" si="428"/>
        <v/>
      </c>
      <c r="BW686" s="39"/>
      <c r="BX686" s="57"/>
    </row>
    <row r="687" spans="1:76" s="2" customFormat="1" ht="14">
      <c r="A687" s="172"/>
      <c r="B687" s="302" t="s">
        <v>159</v>
      </c>
      <c r="C687" s="173"/>
      <c r="D687" s="173"/>
      <c r="E687" s="173"/>
      <c r="F687" s="173"/>
      <c r="H687" s="39"/>
      <c r="I687" s="175"/>
      <c r="J687" s="174"/>
      <c r="K687" s="174"/>
      <c r="L687" s="762" t="s">
        <v>99</v>
      </c>
      <c r="M687" s="174"/>
      <c r="N687" s="174"/>
      <c r="O687" s="165"/>
      <c r="P687" s="165"/>
      <c r="Q687" s="175" t="s">
        <v>31</v>
      </c>
      <c r="R687" s="261" t="e">
        <f>AVERAGE(R667:R686)</f>
        <v>#DIV/0!</v>
      </c>
      <c r="S687" s="261" t="e">
        <f>IF(R695="Y",SUM(S667:S686)/SUM(N667:N686),AVERAGE(S667:S686))</f>
        <v>#DIV/0!</v>
      </c>
      <c r="T687" s="262" t="e">
        <f>SUM(T667:T686)/SUM(N667:N686)</f>
        <v>#DIV/0!</v>
      </c>
      <c r="U687" s="39"/>
      <c r="V687" s="39"/>
      <c r="W687" s="39"/>
      <c r="Y687" s="207"/>
      <c r="AO687" s="57"/>
      <c r="AP687" s="39"/>
      <c r="AQ687" s="39"/>
      <c r="AR687" s="39"/>
      <c r="AS687" s="175" t="s">
        <v>31</v>
      </c>
      <c r="AT687" s="178" t="e">
        <f>AVERAGE(AT667:AT686)</f>
        <v>#DIV/0!</v>
      </c>
      <c r="AU687" s="178" t="e">
        <f>SUM(AU667:AU686)/COUNTIF(AU667:AU686,"&gt;0")</f>
        <v>#DIV/0!</v>
      </c>
      <c r="AV687" s="175"/>
      <c r="AW687" s="178" t="e">
        <f>AVERAGE(AW667:AW686)</f>
        <v>#DIV/0!</v>
      </c>
      <c r="AX687" s="178" t="e">
        <f>SUM(AX667:AX686)/COUNTIF(AX667:AX686,"&gt;0")</f>
        <v>#DIV/0!</v>
      </c>
      <c r="AY687" s="39"/>
      <c r="AZ687" s="178" t="e">
        <f>AVERAGE(AZ667:AZ686)</f>
        <v>#DIV/0!</v>
      </c>
      <c r="BA687" s="178" t="e">
        <f>SUM(BA667:BA686)/COUNTIF(BA667:BA686,"&gt;0")</f>
        <v>#DIV/0!</v>
      </c>
      <c r="BB687" s="39"/>
      <c r="BC687" s="178" t="e">
        <f>AVERAGE(BC667:BC686)</f>
        <v>#DIV/0!</v>
      </c>
      <c r="BD687" s="178" t="e">
        <f>SUM(BD667:BD686)/COUNTIF(BD667:BD686,"&gt;0")</f>
        <v>#DIV/0!</v>
      </c>
      <c r="BE687" s="39"/>
      <c r="BF687" s="178" t="e">
        <f>AVERAGE(BF667:BF686)</f>
        <v>#DIV/0!</v>
      </c>
      <c r="BG687" s="178" t="e">
        <f>SUM(BG667:BG686)/COUNTIF(BG667:BG686,"&gt;0")</f>
        <v>#DIV/0!</v>
      </c>
      <c r="BH687" s="39"/>
      <c r="BI687" s="178" t="e">
        <f>AVERAGE(BI667:BI686)</f>
        <v>#DIV/0!</v>
      </c>
      <c r="BJ687" s="178" t="e">
        <f>SUM(BJ667:BJ686)/COUNTIF(BJ667:BJ686,"&gt;0")</f>
        <v>#DIV/0!</v>
      </c>
      <c r="BK687" s="175"/>
      <c r="BL687" s="178" t="e">
        <f>AVERAGE(BL667:BL686)</f>
        <v>#DIV/0!</v>
      </c>
      <c r="BM687" s="178" t="e">
        <f>SUM(BM667:BM686)/COUNTIF(BM667:BM686,"&gt;0")</f>
        <v>#DIV/0!</v>
      </c>
      <c r="BN687" s="39"/>
      <c r="BO687" s="178" t="e">
        <f>AVERAGE(BO667:BO686)</f>
        <v>#DIV/0!</v>
      </c>
      <c r="BP687" s="178" t="e">
        <f>SUM(BP667:BP686)/COUNTIF(BP667:BP686,"&gt;0")</f>
        <v>#DIV/0!</v>
      </c>
      <c r="BQ687" s="39"/>
      <c r="BR687" s="178" t="e">
        <f>AVERAGE(BR667:BR686)</f>
        <v>#DIV/0!</v>
      </c>
      <c r="BS687" s="178" t="e">
        <f>SUM(BS667:BS686)/COUNTIF(BS667:BS686,"&gt;0")</f>
        <v>#DIV/0!</v>
      </c>
      <c r="BT687" s="39"/>
      <c r="BU687" s="178" t="e">
        <f>AVERAGE(BU667:BU686)</f>
        <v>#DIV/0!</v>
      </c>
      <c r="BV687" s="178" t="e">
        <f>SUM(BV667:BV686)/COUNTIF(BV667:BV686,"&gt;0")</f>
        <v>#DIV/0!</v>
      </c>
      <c r="BW687" s="39"/>
      <c r="BX687" s="57"/>
    </row>
    <row r="688" spans="1:76" s="2" customFormat="1" ht="15">
      <c r="A688" s="172"/>
      <c r="B688" s="302" t="s">
        <v>160</v>
      </c>
      <c r="C688" s="173" t="s">
        <v>112</v>
      </c>
      <c r="D688" s="840"/>
      <c r="E688" s="841"/>
      <c r="F688" s="841"/>
      <c r="G688" s="841"/>
      <c r="H688" s="841"/>
      <c r="I688" s="841"/>
      <c r="J688" s="842"/>
      <c r="K688" s="174"/>
      <c r="L688" s="762"/>
      <c r="M688" s="174"/>
      <c r="N688" s="174"/>
      <c r="O688" s="165"/>
      <c r="P688" s="165"/>
      <c r="Q688" s="366" t="s">
        <v>33</v>
      </c>
      <c r="R688" s="367" t="e">
        <f>R687+U688*R691</f>
        <v>#DIV/0!</v>
      </c>
      <c r="S688" s="367" t="e">
        <f>S687+U688*S691</f>
        <v>#DIV/0!</v>
      </c>
      <c r="T688" s="367" t="e">
        <f>T687+U688*T691</f>
        <v>#DIV/0!</v>
      </c>
      <c r="U688" s="368">
        <v>1</v>
      </c>
      <c r="V688" s="50" t="s">
        <v>142</v>
      </c>
      <c r="W688" s="39"/>
      <c r="X688" t="s">
        <v>273</v>
      </c>
      <c r="Y688" s="208"/>
      <c r="AO688" s="57"/>
      <c r="AP688" s="39"/>
      <c r="AQ688" s="39"/>
      <c r="AR688" s="39"/>
      <c r="AS688" s="176" t="s">
        <v>33</v>
      </c>
      <c r="AT688" s="180" t="e">
        <f>AT687+(AT693*AT690)</f>
        <v>#DIV/0!</v>
      </c>
      <c r="AU688" s="180" t="e">
        <f>AU687+(AU693*AT690)</f>
        <v>#DIV/0!</v>
      </c>
      <c r="AV688" s="176"/>
      <c r="AW688" s="180" t="e">
        <f>AW687+(AW693*AW690)</f>
        <v>#DIV/0!</v>
      </c>
      <c r="AX688" s="180" t="e">
        <f>AX687+(AX693*AW690)</f>
        <v>#DIV/0!</v>
      </c>
      <c r="AY688" s="39"/>
      <c r="AZ688" s="180" t="e">
        <f>AZ687+(AZ693*AZ690)</f>
        <v>#DIV/0!</v>
      </c>
      <c r="BA688" s="180" t="e">
        <f>BA687+(BA693*AZ690)</f>
        <v>#DIV/0!</v>
      </c>
      <c r="BB688" s="39"/>
      <c r="BC688" s="180" t="e">
        <f>BC687+(BC693*BC690)</f>
        <v>#DIV/0!</v>
      </c>
      <c r="BD688" s="180" t="e">
        <f>BD687+(BD693*BC690)</f>
        <v>#DIV/0!</v>
      </c>
      <c r="BE688" s="39"/>
      <c r="BF688" s="180" t="e">
        <f>BF687+(BF693*BF690)</f>
        <v>#DIV/0!</v>
      </c>
      <c r="BG688" s="180" t="e">
        <f>BG687+(BG693*BF690)</f>
        <v>#DIV/0!</v>
      </c>
      <c r="BH688" s="39"/>
      <c r="BI688" s="180" t="e">
        <f>BI687+(BI693*BI690)</f>
        <v>#DIV/0!</v>
      </c>
      <c r="BJ688" s="180" t="e">
        <f>BJ687+(BJ693*BI690)</f>
        <v>#DIV/0!</v>
      </c>
      <c r="BK688" s="176"/>
      <c r="BL688" s="180" t="e">
        <f>BL687+(BL693*BL690)</f>
        <v>#DIV/0!</v>
      </c>
      <c r="BM688" s="180" t="e">
        <f>BM687+(BM693*BL690)</f>
        <v>#DIV/0!</v>
      </c>
      <c r="BN688" s="39"/>
      <c r="BO688" s="180" t="e">
        <f>BO687+(BO693*BO690)</f>
        <v>#DIV/0!</v>
      </c>
      <c r="BP688" s="180" t="e">
        <f>BP687+(BP693*BO690)</f>
        <v>#DIV/0!</v>
      </c>
      <c r="BQ688" s="39"/>
      <c r="BR688" s="180" t="e">
        <f>BR687+(BR693*BR690)</f>
        <v>#DIV/0!</v>
      </c>
      <c r="BS688" s="180" t="e">
        <f>BS687+(BS693*BR690)</f>
        <v>#DIV/0!</v>
      </c>
      <c r="BT688" s="39"/>
      <c r="BU688" s="180" t="e">
        <f>BU687+(BU693*BU690)</f>
        <v>#DIV/0!</v>
      </c>
      <c r="BV688" s="180" t="e">
        <f>BV687+(BV693*BU690)</f>
        <v>#DIV/0!</v>
      </c>
      <c r="BW688" s="39"/>
      <c r="BX688" s="57"/>
    </row>
    <row r="689" spans="1:76" s="2" customFormat="1" ht="15">
      <c r="A689" s="172"/>
      <c r="B689" s="302" t="s">
        <v>161</v>
      </c>
      <c r="C689" s="179"/>
      <c r="D689" s="843"/>
      <c r="E689" s="844"/>
      <c r="F689" s="844"/>
      <c r="G689" s="844"/>
      <c r="H689" s="844"/>
      <c r="I689" s="844"/>
      <c r="J689" s="845"/>
      <c r="K689" s="39"/>
      <c r="L689" s="759"/>
      <c r="M689" s="174"/>
      <c r="N689" s="174"/>
      <c r="O689" s="174"/>
      <c r="P689" s="174"/>
      <c r="Q689" s="366" t="s">
        <v>32</v>
      </c>
      <c r="R689" s="367" t="e">
        <f>IF($X689="Y",MIN(R667:R686),R687-$U689*R691)</f>
        <v>#DIV/0!</v>
      </c>
      <c r="S689" s="367" t="e">
        <f>IF($X689="Y",MIN(S667:S686),S687-$U689*S691)</f>
        <v>#DIV/0!</v>
      </c>
      <c r="T689" s="367" t="e">
        <f>IF($X689="Y",MIN(T667:T686),T687-$U689*T691)</f>
        <v>#DIV/0!</v>
      </c>
      <c r="U689" s="368">
        <v>1</v>
      </c>
      <c r="V689" s="50" t="s">
        <v>143</v>
      </c>
      <c r="W689" s="39"/>
      <c r="X689" s="369" t="s">
        <v>36</v>
      </c>
      <c r="Y689" s="208"/>
      <c r="AO689" s="57"/>
      <c r="AP689" s="39"/>
      <c r="AQ689" s="39"/>
      <c r="AR689" s="39"/>
      <c r="AS689" s="176" t="s">
        <v>32</v>
      </c>
      <c r="AT689" s="180" t="e">
        <f>AT687-(AT693*AT691)</f>
        <v>#DIV/0!</v>
      </c>
      <c r="AU689" s="180" t="e">
        <f>AU687-(AU693*AT691)</f>
        <v>#DIV/0!</v>
      </c>
      <c r="AV689" s="176"/>
      <c r="AW689" s="180" t="e">
        <f>AW687-(AW693*AW691)</f>
        <v>#DIV/0!</v>
      </c>
      <c r="AX689" s="180" t="e">
        <f>AX687-(AX693*AW691)</f>
        <v>#DIV/0!</v>
      </c>
      <c r="AY689" s="39"/>
      <c r="AZ689" s="180" t="e">
        <f>AZ687-(AZ693*AZ691)</f>
        <v>#DIV/0!</v>
      </c>
      <c r="BA689" s="180" t="e">
        <f>BA687-(BA693*AZ691)</f>
        <v>#DIV/0!</v>
      </c>
      <c r="BB689" s="39"/>
      <c r="BC689" s="180" t="e">
        <f>BC687-(BC693*BC691)</f>
        <v>#DIV/0!</v>
      </c>
      <c r="BD689" s="180" t="e">
        <f>BD687-(BD693*BC691)</f>
        <v>#DIV/0!</v>
      </c>
      <c r="BE689" s="39"/>
      <c r="BF689" s="180" t="e">
        <f>BF687-(BF693*BF691)</f>
        <v>#DIV/0!</v>
      </c>
      <c r="BG689" s="180" t="e">
        <f>BG687-(BG693*BF691)</f>
        <v>#DIV/0!</v>
      </c>
      <c r="BH689" s="39"/>
      <c r="BI689" s="180" t="e">
        <f>BI687-(BI693*BI691)</f>
        <v>#DIV/0!</v>
      </c>
      <c r="BJ689" s="180" t="e">
        <f>BJ687-(BJ693*BI691)</f>
        <v>#DIV/0!</v>
      </c>
      <c r="BK689" s="176"/>
      <c r="BL689" s="180" t="e">
        <f>BL687-(BL693*BL691)</f>
        <v>#DIV/0!</v>
      </c>
      <c r="BM689" s="180" t="e">
        <f>BM687-(BM693*BL691)</f>
        <v>#DIV/0!</v>
      </c>
      <c r="BN689" s="39"/>
      <c r="BO689" s="180" t="e">
        <f>BO687-(BO693*BO691)</f>
        <v>#DIV/0!</v>
      </c>
      <c r="BP689" s="180" t="e">
        <f>BP687-(BP693*BO691)</f>
        <v>#DIV/0!</v>
      </c>
      <c r="BQ689" s="39"/>
      <c r="BR689" s="180" t="e">
        <f>BR687-(BR693*BR691)</f>
        <v>#DIV/0!</v>
      </c>
      <c r="BS689" s="180" t="e">
        <f>BS687-(BS693*BR691)</f>
        <v>#DIV/0!</v>
      </c>
      <c r="BT689" s="39"/>
      <c r="BU689" s="180" t="e">
        <f>BU687-(BU693*BU691)</f>
        <v>#DIV/0!</v>
      </c>
      <c r="BV689" s="180" t="e">
        <f>BV687-(BV693*BU691)</f>
        <v>#DIV/0!</v>
      </c>
      <c r="BW689" s="39"/>
      <c r="BX689" s="57"/>
    </row>
    <row r="690" spans="1:76" s="2" customFormat="1" ht="14">
      <c r="A690" s="172"/>
      <c r="B690" s="303"/>
      <c r="C690" s="179"/>
      <c r="D690" s="843"/>
      <c r="E690" s="844"/>
      <c r="F690" s="844"/>
      <c r="G690" s="844"/>
      <c r="H690" s="844"/>
      <c r="I690" s="844"/>
      <c r="J690" s="845"/>
      <c r="K690" s="174"/>
      <c r="L690" s="762"/>
      <c r="M690" s="174"/>
      <c r="N690" s="174"/>
      <c r="O690" s="174"/>
      <c r="P690" s="174"/>
      <c r="Q690" s="176" t="s">
        <v>10</v>
      </c>
      <c r="R690" s="263" t="e">
        <f>IF((0.67*R691)&gt;R687,"no","yes")</f>
        <v>#DIV/0!</v>
      </c>
      <c r="S690" s="263" t="e">
        <f>IF((0.67*S691)&gt;S687,"no","yes")</f>
        <v>#DIV/0!</v>
      </c>
      <c r="T690" s="263" t="e">
        <f>IF((0.67*T691)&gt;T687,"no","yes")</f>
        <v>#DIV/0!</v>
      </c>
      <c r="U690" s="174"/>
      <c r="V690" s="174"/>
      <c r="W690" s="174"/>
      <c r="Y690" s="208"/>
      <c r="AO690" s="57"/>
      <c r="AP690" s="174"/>
      <c r="AQ690" s="174"/>
      <c r="AR690" s="923" t="s">
        <v>132</v>
      </c>
      <c r="AS690" s="924"/>
      <c r="AT690" s="177">
        <v>1</v>
      </c>
      <c r="AU690" s="174"/>
      <c r="AV690" s="287"/>
      <c r="AW690" s="177">
        <v>1</v>
      </c>
      <c r="AX690" s="174"/>
      <c r="AY690" s="174"/>
      <c r="AZ690" s="177">
        <v>1</v>
      </c>
      <c r="BA690" s="174"/>
      <c r="BB690" s="174"/>
      <c r="BC690" s="177">
        <v>1</v>
      </c>
      <c r="BD690" s="174"/>
      <c r="BE690" s="174"/>
      <c r="BF690" s="177">
        <v>1</v>
      </c>
      <c r="BG690" s="174"/>
      <c r="BH690" s="174"/>
      <c r="BI690" s="177">
        <v>1</v>
      </c>
      <c r="BJ690" s="174"/>
      <c r="BK690" s="176"/>
      <c r="BL690" s="177">
        <v>1</v>
      </c>
      <c r="BM690" s="174"/>
      <c r="BN690" s="174"/>
      <c r="BO690" s="177">
        <v>1</v>
      </c>
      <c r="BP690" s="174"/>
      <c r="BQ690" s="174"/>
      <c r="BR690" s="177">
        <v>1</v>
      </c>
      <c r="BS690" s="174"/>
      <c r="BT690" s="174"/>
      <c r="BU690" s="177">
        <v>1</v>
      </c>
      <c r="BV690" s="174"/>
      <c r="BW690" s="174"/>
      <c r="BX690" s="57"/>
    </row>
    <row r="691" spans="1:76" s="2" customFormat="1" ht="14">
      <c r="A691" s="172"/>
      <c r="B691" s="303"/>
      <c r="C691" s="179"/>
      <c r="D691" s="843"/>
      <c r="E691" s="844"/>
      <c r="F691" s="844"/>
      <c r="G691" s="844"/>
      <c r="H691" s="844"/>
      <c r="I691" s="844"/>
      <c r="J691" s="845"/>
      <c r="K691" s="174"/>
      <c r="L691" s="762"/>
      <c r="M691" s="50"/>
      <c r="N691" s="50"/>
      <c r="O691" s="174"/>
      <c r="P691" s="174"/>
      <c r="Q691" s="176" t="s">
        <v>11</v>
      </c>
      <c r="R691" s="263" t="e">
        <f>_xlfn.STDEV.P(R667:R686)</f>
        <v>#DIV/0!</v>
      </c>
      <c r="S691" s="263" t="e">
        <f t="array" ref="S691">IF(R695="Y",SQRT(SUM(IFERROR(N667:N686*(R667:R686-(S687))^2,0))/((COUNTIFS(N667:N686,"&lt;&gt;"&amp;"")-1)/COUNTIFS(N667:N686,"&lt;&gt;"&amp;"")*SUM(N667:N686))),_xlfn.STDEV.P(S667:S686))</f>
        <v>#DIV/0!</v>
      </c>
      <c r="T691" s="263" t="e">
        <f t="array" ref="T691">SQRT(SUM(IFERROR(N667:N686*(R667:R686-(T687))^2,0))/((COUNTIFS(N667:N686,"&lt;&gt;"&amp;"")-1)/COUNTIFS(N667:N686,"&lt;&gt;"&amp;"")*SUM(N667:N686)))</f>
        <v>#DIV/0!</v>
      </c>
      <c r="U691" s="174"/>
      <c r="V691" s="174"/>
      <c r="W691" s="174"/>
      <c r="Y691" s="208"/>
      <c r="AO691" s="57"/>
      <c r="AP691" s="174"/>
      <c r="AQ691" s="174"/>
      <c r="AR691" s="923"/>
      <c r="AS691" s="924"/>
      <c r="AT691" s="177">
        <v>1</v>
      </c>
      <c r="AU691" s="174"/>
      <c r="AV691" s="287"/>
      <c r="AW691" s="177">
        <v>1</v>
      </c>
      <c r="AX691" s="174"/>
      <c r="AY691" s="174"/>
      <c r="AZ691" s="177">
        <v>1</v>
      </c>
      <c r="BA691" s="174"/>
      <c r="BB691" s="174"/>
      <c r="BC691" s="177">
        <v>1</v>
      </c>
      <c r="BD691" s="174"/>
      <c r="BE691" s="174"/>
      <c r="BF691" s="177">
        <v>1</v>
      </c>
      <c r="BG691" s="174"/>
      <c r="BH691" s="174"/>
      <c r="BI691" s="177">
        <v>1</v>
      </c>
      <c r="BJ691" s="174"/>
      <c r="BK691" s="176"/>
      <c r="BL691" s="177">
        <v>1</v>
      </c>
      <c r="BM691" s="174"/>
      <c r="BN691" s="174"/>
      <c r="BO691" s="177">
        <v>1</v>
      </c>
      <c r="BP691" s="174"/>
      <c r="BQ691" s="174"/>
      <c r="BR691" s="177">
        <v>1</v>
      </c>
      <c r="BS691" s="174"/>
      <c r="BT691" s="174"/>
      <c r="BU691" s="177">
        <v>1</v>
      </c>
      <c r="BV691" s="174"/>
      <c r="BW691" s="174"/>
      <c r="BX691" s="57"/>
    </row>
    <row r="692" spans="1:76" s="2" customFormat="1" ht="14">
      <c r="A692" s="174"/>
      <c r="B692" s="265"/>
      <c r="C692" s="159"/>
      <c r="D692" s="843"/>
      <c r="E692" s="844"/>
      <c r="F692" s="844"/>
      <c r="G692" s="844"/>
      <c r="H692" s="844"/>
      <c r="I692" s="844"/>
      <c r="J692" s="845"/>
      <c r="K692" s="174"/>
      <c r="L692" s="762"/>
      <c r="M692" s="174"/>
      <c r="N692" s="174"/>
      <c r="O692" s="174"/>
      <c r="P692" s="174"/>
      <c r="Q692" s="183" t="s">
        <v>98</v>
      </c>
      <c r="R692" s="264">
        <f>COUNTIF(R667:R686,"&gt;0")</f>
        <v>0</v>
      </c>
      <c r="S692" s="264">
        <f>COUNTIF(S667:S686,"&gt;0")</f>
        <v>0</v>
      </c>
      <c r="T692" s="265"/>
      <c r="U692" s="184" t="s">
        <v>55</v>
      </c>
      <c r="V692" s="174"/>
      <c r="W692" s="174"/>
      <c r="Y692" s="57"/>
      <c r="AO692" s="57"/>
      <c r="AP692" s="174"/>
      <c r="AQ692" s="174"/>
      <c r="AR692" s="174"/>
      <c r="AS692" s="176" t="s">
        <v>10</v>
      </c>
      <c r="AT692" s="180" t="e">
        <f>IF((0.67*AT693)&gt;AT687,"no","yes")</f>
        <v>#DIV/0!</v>
      </c>
      <c r="AU692" s="180" t="e">
        <f>IF((0.67*AU693)&gt;AU687,"no","yes")</f>
        <v>#DIV/0!</v>
      </c>
      <c r="AV692" s="176"/>
      <c r="AW692" s="180" t="e">
        <f>IF((0.67*AW693)&gt;AW687,"no","yes")</f>
        <v>#DIV/0!</v>
      </c>
      <c r="AX692" s="180" t="e">
        <f>IF((0.67*AX693)&gt;AX687,"no","yes")</f>
        <v>#DIV/0!</v>
      </c>
      <c r="AY692" s="174"/>
      <c r="AZ692" s="180" t="e">
        <f>IF((0.67*AZ693)&gt;AZ687,"no","yes")</f>
        <v>#DIV/0!</v>
      </c>
      <c r="BA692" s="180" t="e">
        <f>IF((0.67*BA693)&gt;BA687,"no","yes")</f>
        <v>#DIV/0!</v>
      </c>
      <c r="BB692" s="174"/>
      <c r="BC692" s="180" t="e">
        <f>IF((0.67*BC693)&gt;BC687,"no","yes")</f>
        <v>#DIV/0!</v>
      </c>
      <c r="BD692" s="180" t="e">
        <f>IF((0.67*BD693)&gt;BD687,"no","yes")</f>
        <v>#DIV/0!</v>
      </c>
      <c r="BE692" s="174"/>
      <c r="BF692" s="180" t="e">
        <f>IF((0.67*BF693)&gt;BF687,"no","yes")</f>
        <v>#DIV/0!</v>
      </c>
      <c r="BG692" s="180" t="e">
        <f>IF((0.67*BG693)&gt;BG687,"no","yes")</f>
        <v>#DIV/0!</v>
      </c>
      <c r="BH692" s="174"/>
      <c r="BI692" s="180" t="e">
        <f>IF((0.67*BI693)&gt;BI687,"no","yes")</f>
        <v>#DIV/0!</v>
      </c>
      <c r="BJ692" s="180" t="e">
        <f>IF((0.67*BJ693)&gt;BJ687,"no","yes")</f>
        <v>#DIV/0!</v>
      </c>
      <c r="BK692" s="183"/>
      <c r="BL692" s="180" t="e">
        <f>IF((0.67*BL693)&gt;BL687,"no","yes")</f>
        <v>#DIV/0!</v>
      </c>
      <c r="BM692" s="180" t="e">
        <f>IF((0.67*BM693)&gt;BM687,"no","yes")</f>
        <v>#DIV/0!</v>
      </c>
      <c r="BN692" s="174"/>
      <c r="BO692" s="180" t="e">
        <f>IF((0.67*BO693)&gt;BO687,"no","yes")</f>
        <v>#DIV/0!</v>
      </c>
      <c r="BP692" s="180" t="e">
        <f>IF((0.67*BP693)&gt;BP687,"no","yes")</f>
        <v>#DIV/0!</v>
      </c>
      <c r="BQ692" s="174"/>
      <c r="BR692" s="180" t="e">
        <f>IF((0.67*BR693)&gt;BR687,"no","yes")</f>
        <v>#DIV/0!</v>
      </c>
      <c r="BS692" s="180" t="e">
        <f>IF((0.67*BS693)&gt;BS687,"no","yes")</f>
        <v>#DIV/0!</v>
      </c>
      <c r="BT692" s="174"/>
      <c r="BU692" s="180" t="e">
        <f>IF((0.67*BU693)&gt;BU687,"no","yes")</f>
        <v>#DIV/0!</v>
      </c>
      <c r="BV692" s="180" t="e">
        <f>IF((0.67*BV693)&gt;BV687,"no","yes")</f>
        <v>#DIV/0!</v>
      </c>
      <c r="BW692" s="174"/>
      <c r="BX692" s="57"/>
    </row>
    <row r="693" spans="1:76" s="2" customFormat="1" ht="14">
      <c r="B693" s="5"/>
      <c r="C693" s="172"/>
      <c r="D693" s="843"/>
      <c r="E693" s="844"/>
      <c r="F693" s="844"/>
      <c r="G693" s="844"/>
      <c r="H693" s="844"/>
      <c r="I693" s="844"/>
      <c r="J693" s="845"/>
      <c r="K693" s="174"/>
      <c r="L693" s="762"/>
      <c r="M693" s="174"/>
      <c r="N693" s="174"/>
      <c r="O693" s="174"/>
      <c r="P693" s="174"/>
      <c r="Q693" s="174"/>
      <c r="R693" s="87"/>
      <c r="S693" s="165"/>
      <c r="T693" s="165"/>
      <c r="U693" s="185"/>
      <c r="V693" s="186"/>
      <c r="W693" s="187"/>
      <c r="Y693" s="57"/>
      <c r="AO693" s="57"/>
      <c r="AP693" s="174"/>
      <c r="AQ693" s="174"/>
      <c r="AR693" s="174"/>
      <c r="AS693" s="176" t="s">
        <v>11</v>
      </c>
      <c r="AT693" s="180" t="e">
        <f>_xlfn.STDEV.P(AT667:AT686)</f>
        <v>#DIV/0!</v>
      </c>
      <c r="AU693" s="180" t="e">
        <f>_xlfn.STDEV.P(AU667:AU686)</f>
        <v>#DIV/0!</v>
      </c>
      <c r="AV693" s="176"/>
      <c r="AW693" s="180" t="e">
        <f>_xlfn.STDEV.P(AW667:AW686)</f>
        <v>#DIV/0!</v>
      </c>
      <c r="AX693" s="180" t="e">
        <f>_xlfn.STDEV.P(AX667:AX686)</f>
        <v>#DIV/0!</v>
      </c>
      <c r="AY693" s="174"/>
      <c r="AZ693" s="180" t="e">
        <f>_xlfn.STDEV.P(AZ667:AZ686)</f>
        <v>#DIV/0!</v>
      </c>
      <c r="BA693" s="180" t="e">
        <f>_xlfn.STDEV.P(BA667:BA686)</f>
        <v>#DIV/0!</v>
      </c>
      <c r="BB693" s="174"/>
      <c r="BC693" s="180" t="e">
        <f>_xlfn.STDEV.P(BC667:BC686)</f>
        <v>#DIV/0!</v>
      </c>
      <c r="BD693" s="180" t="e">
        <f>_xlfn.STDEV.P(BD667:BD686)</f>
        <v>#DIV/0!</v>
      </c>
      <c r="BE693" s="174"/>
      <c r="BF693" s="180" t="e">
        <f>_xlfn.STDEV.P(BF667:BF686)</f>
        <v>#DIV/0!</v>
      </c>
      <c r="BG693" s="180" t="e">
        <f>_xlfn.STDEV.P(BG667:BG686)</f>
        <v>#DIV/0!</v>
      </c>
      <c r="BH693" s="174"/>
      <c r="BI693" s="180" t="e">
        <f>_xlfn.STDEV.P(BI667:BI686)</f>
        <v>#DIV/0!</v>
      </c>
      <c r="BJ693" s="180" t="e">
        <f>_xlfn.STDEV.P(BJ667:BJ686)</f>
        <v>#DIV/0!</v>
      </c>
      <c r="BK693" s="174"/>
      <c r="BL693" s="180" t="e">
        <f>_xlfn.STDEV.P(BL667:BL686)</f>
        <v>#DIV/0!</v>
      </c>
      <c r="BM693" s="180" t="e">
        <f>_xlfn.STDEV.P(BM667:BM686)</f>
        <v>#DIV/0!</v>
      </c>
      <c r="BN693" s="174"/>
      <c r="BO693" s="180" t="e">
        <f>_xlfn.STDEV.P(BO667:BO686)</f>
        <v>#DIV/0!</v>
      </c>
      <c r="BP693" s="180" t="e">
        <f>_xlfn.STDEV.P(BP667:BP686)</f>
        <v>#DIV/0!</v>
      </c>
      <c r="BQ693" s="174"/>
      <c r="BR693" s="180" t="e">
        <f>_xlfn.STDEV.P(BR667:BR686)</f>
        <v>#DIV/0!</v>
      </c>
      <c r="BS693" s="180" t="e">
        <f>_xlfn.STDEV.P(BS667:BS686)</f>
        <v>#DIV/0!</v>
      </c>
      <c r="BT693" s="174"/>
      <c r="BU693" s="180" t="e">
        <f>_xlfn.STDEV.P(BU667:BU686)</f>
        <v>#DIV/0!</v>
      </c>
      <c r="BV693" s="180" t="e">
        <f>_xlfn.STDEV.P(BV667:BV686)</f>
        <v>#DIV/0!</v>
      </c>
      <c r="BX693" s="57"/>
    </row>
    <row r="694" spans="1:76" s="2" customFormat="1" ht="14">
      <c r="A694" s="182" t="str">
        <f ca="1">HYPERLINK("#"&amp;"'"&amp;A$1&amp;"'!a1","Back to top")</f>
        <v>Back to top</v>
      </c>
      <c r="B694" s="304"/>
      <c r="C694" s="174"/>
      <c r="D694" s="846"/>
      <c r="E694" s="847"/>
      <c r="F694" s="847"/>
      <c r="G694" s="847"/>
      <c r="H694" s="847"/>
      <c r="I694" s="847"/>
      <c r="J694" s="848"/>
      <c r="L694" s="349"/>
      <c r="R694" s="234" t="s">
        <v>137</v>
      </c>
      <c r="S694" s="83"/>
      <c r="T694" s="174"/>
      <c r="U694" s="189"/>
      <c r="V694" s="190"/>
      <c r="W694" s="191"/>
      <c r="Y694" s="57"/>
      <c r="AO694" s="57"/>
      <c r="AP694" s="174"/>
      <c r="AQ694" s="174"/>
      <c r="AR694" s="174"/>
      <c r="AS694" s="183" t="s">
        <v>98</v>
      </c>
      <c r="AT694" s="361">
        <f>COUNTIF(AT667:AT686,"&gt;0")</f>
        <v>0</v>
      </c>
      <c r="AU694" s="361">
        <f>COUNTIF(AU667:AU686,"&gt;0")</f>
        <v>0</v>
      </c>
      <c r="AV694" s="183"/>
      <c r="AW694" s="361">
        <f>COUNTIF(AW667:AW686,"&gt;0")</f>
        <v>0</v>
      </c>
      <c r="AX694" s="361">
        <f>COUNTIF(AX667:AX686,"&gt;0")</f>
        <v>0</v>
      </c>
      <c r="AY694" s="174"/>
      <c r="AZ694" s="361">
        <f>COUNTIF(AZ667:AZ686,"&gt;0")</f>
        <v>0</v>
      </c>
      <c r="BA694" s="361">
        <f>COUNTIF(BA667:BA686,"&gt;0")</f>
        <v>0</v>
      </c>
      <c r="BB694" s="174"/>
      <c r="BC694" s="361">
        <f>COUNTIF(BC667:BC686,"&gt;0")</f>
        <v>0</v>
      </c>
      <c r="BD694" s="361">
        <f>COUNTIF(BD667:BD686,"&gt;0")</f>
        <v>0</v>
      </c>
      <c r="BE694" s="174"/>
      <c r="BF694" s="361">
        <f>COUNTIF(BF667:BF686,"&gt;0")</f>
        <v>0</v>
      </c>
      <c r="BG694" s="361">
        <f>COUNTIF(BG667:BG686,"&gt;0")</f>
        <v>0</v>
      </c>
      <c r="BH694" s="174"/>
      <c r="BI694" s="361">
        <f>COUNTIF(BI667:BI686,"&gt;0")</f>
        <v>0</v>
      </c>
      <c r="BJ694" s="361">
        <f>COUNTIF(BJ667:BJ686,"&gt;0")</f>
        <v>0</v>
      </c>
      <c r="BK694" s="174"/>
      <c r="BL694" s="361">
        <f>COUNTIF(BL667:BL686,"&gt;0")</f>
        <v>0</v>
      </c>
      <c r="BM694" s="361">
        <f>COUNTIF(BM667:BM686,"&gt;0")</f>
        <v>0</v>
      </c>
      <c r="BN694" s="174"/>
      <c r="BO694" s="361">
        <f>COUNTIF(BO667:BO686,"&gt;0")</f>
        <v>0</v>
      </c>
      <c r="BP694" s="361">
        <f>COUNTIF(BP667:BP686,"&gt;0")</f>
        <v>0</v>
      </c>
      <c r="BQ694" s="174"/>
      <c r="BR694" s="361">
        <f>COUNTIF(BR667:BR686,"&gt;0")</f>
        <v>0</v>
      </c>
      <c r="BS694" s="361">
        <f>COUNTIF(BS667:BS686,"&gt;0")</f>
        <v>0</v>
      </c>
      <c r="BT694" s="174"/>
      <c r="BU694" s="361">
        <f>COUNTIF(BU667:BU686,"&gt;0")</f>
        <v>0</v>
      </c>
      <c r="BV694" s="361">
        <f>COUNTIF(BV667:BV686,"&gt;0")</f>
        <v>0</v>
      </c>
      <c r="BX694" s="57"/>
    </row>
    <row r="695" spans="1:76" s="2" customFormat="1" ht="14">
      <c r="B695" s="5"/>
      <c r="L695" s="349"/>
      <c r="R695" s="192" t="s">
        <v>36</v>
      </c>
      <c r="S695" s="83"/>
      <c r="T695" s="174"/>
      <c r="U695" s="189"/>
      <c r="V695" s="190"/>
      <c r="W695" s="191"/>
      <c r="Y695" s="99"/>
      <c r="AO695" s="57"/>
      <c r="AP695" s="209"/>
      <c r="AQ695" s="209"/>
      <c r="AR695" s="209"/>
      <c r="AS695" s="61"/>
      <c r="AT695" s="61"/>
      <c r="AU695" s="61"/>
      <c r="AV695" s="61"/>
      <c r="AW695" s="85"/>
      <c r="AX695" s="85"/>
      <c r="AY695" s="85"/>
      <c r="AZ695" s="61"/>
      <c r="BA695" s="61"/>
      <c r="BB695" s="85"/>
      <c r="BC695" s="85"/>
      <c r="BD695" s="85"/>
      <c r="BE695" s="61"/>
      <c r="BF695" s="61"/>
      <c r="BG695" s="85"/>
      <c r="BH695" s="85"/>
      <c r="BI695" s="85"/>
      <c r="BJ695" s="61"/>
      <c r="BK695" s="61"/>
      <c r="BL695" s="85"/>
      <c r="BM695" s="85"/>
      <c r="BN695" s="85"/>
      <c r="BO695" s="61"/>
      <c r="BP695" s="61"/>
      <c r="BQ695" s="85"/>
      <c r="BR695" s="85"/>
      <c r="BS695" s="85"/>
      <c r="BT695" s="61"/>
      <c r="BU695" s="61"/>
      <c r="BV695" s="85"/>
      <c r="BW695" s="61"/>
      <c r="BX695" s="57"/>
    </row>
    <row r="696" spans="1:76" s="2" customFormat="1" ht="14">
      <c r="B696" s="5"/>
      <c r="L696" s="349"/>
      <c r="S696" s="83"/>
      <c r="T696" s="174"/>
      <c r="U696" s="193"/>
      <c r="V696" s="194"/>
      <c r="W696" s="195"/>
      <c r="Y696" s="99"/>
      <c r="AO696" s="57"/>
      <c r="AP696" s="209"/>
      <c r="AQ696" s="209"/>
      <c r="AR696" s="209"/>
      <c r="AS696" s="61"/>
      <c r="AT696" s="61"/>
      <c r="AU696" s="61"/>
      <c r="AV696" s="61"/>
      <c r="AW696" s="85"/>
      <c r="AX696" s="85"/>
      <c r="AY696" s="85"/>
      <c r="AZ696" s="61"/>
      <c r="BA696" s="61"/>
      <c r="BB696" s="85"/>
      <c r="BC696" s="85"/>
      <c r="BD696" s="85"/>
      <c r="BE696" s="61"/>
      <c r="BF696" s="61"/>
      <c r="BG696" s="85"/>
      <c r="BH696" s="85"/>
      <c r="BI696" s="85"/>
      <c r="BJ696" s="61"/>
      <c r="BK696" s="61"/>
      <c r="BL696" s="85"/>
      <c r="BM696" s="85"/>
      <c r="BN696" s="85"/>
      <c r="BO696" s="61"/>
      <c r="BP696" s="61"/>
      <c r="BQ696" s="85"/>
      <c r="BR696" s="85"/>
      <c r="BS696" s="85"/>
      <c r="BT696" s="61"/>
      <c r="BU696" s="61"/>
      <c r="BV696" s="85"/>
      <c r="BW696" s="61"/>
      <c r="BX696" s="57"/>
    </row>
    <row r="697" spans="1:76" s="2" customFormat="1" ht="14">
      <c r="B697" s="5"/>
      <c r="L697" s="349"/>
      <c r="R697" s="83"/>
      <c r="S697" s="83"/>
      <c r="T697" s="83"/>
      <c r="U697" s="83"/>
      <c r="Y697" s="99"/>
      <c r="AO697" s="57"/>
      <c r="AP697" s="209"/>
      <c r="AQ697" s="209"/>
      <c r="AR697" s="209"/>
      <c r="AS697" s="61"/>
      <c r="AT697" s="61"/>
      <c r="AU697" s="61"/>
      <c r="AV697" s="61"/>
      <c r="AW697" s="85"/>
      <c r="AX697" s="85"/>
      <c r="AY697" s="85"/>
      <c r="AZ697" s="61"/>
      <c r="BA697" s="61"/>
      <c r="BB697" s="85"/>
      <c r="BC697" s="85"/>
      <c r="BD697" s="85"/>
      <c r="BE697" s="61"/>
      <c r="BF697" s="61"/>
      <c r="BG697" s="85"/>
      <c r="BH697" s="85"/>
      <c r="BI697" s="85"/>
      <c r="BJ697" s="61"/>
      <c r="BK697" s="61"/>
      <c r="BL697" s="85"/>
      <c r="BM697" s="85"/>
      <c r="BN697" s="85"/>
      <c r="BO697" s="61"/>
      <c r="BP697" s="61"/>
      <c r="BQ697" s="85"/>
      <c r="BR697" s="85"/>
      <c r="BS697" s="85"/>
      <c r="BT697" s="61"/>
      <c r="BU697" s="61"/>
      <c r="BV697" s="85"/>
      <c r="BW697" s="61"/>
      <c r="BX697" s="57"/>
    </row>
    <row r="698" spans="1:76" s="22" customFormat="1" ht="18">
      <c r="A698" s="138">
        <f>A664+1</f>
        <v>15</v>
      </c>
      <c r="B698" s="298"/>
      <c r="C698" s="139" t="s">
        <v>290</v>
      </c>
      <c r="D698" s="196"/>
      <c r="E698" s="196"/>
      <c r="F698" s="196"/>
      <c r="G698" s="196"/>
      <c r="J698" s="196"/>
      <c r="K698" s="196"/>
      <c r="L698" s="761"/>
      <c r="M698" s="140"/>
      <c r="N698" s="140"/>
      <c r="R698" s="839" t="s">
        <v>154</v>
      </c>
      <c r="S698" s="839"/>
      <c r="T698" s="839"/>
      <c r="U698" s="839"/>
      <c r="Y698" s="198"/>
      <c r="AP698" s="125">
        <f>A698</f>
        <v>15</v>
      </c>
      <c r="AQ698" s="125" t="str">
        <f>C698</f>
        <v>Fuel Consumed per CONVENTIONAL Functional Unit</v>
      </c>
      <c r="AS698" s="198"/>
      <c r="AT698" s="198"/>
      <c r="AU698" s="198"/>
      <c r="AV698" s="198"/>
    </row>
    <row r="699" spans="1:76" s="2" customFormat="1" ht="14">
      <c r="A699" s="199"/>
      <c r="B699" s="299"/>
      <c r="C699" s="199"/>
      <c r="D699" s="130"/>
      <c r="E699" s="130"/>
      <c r="F699" s="130"/>
      <c r="G699" s="130"/>
      <c r="J699" s="130"/>
      <c r="K699" s="130"/>
      <c r="L699" s="762"/>
      <c r="M699" s="174"/>
      <c r="N699" s="174"/>
      <c r="S699" s="83"/>
      <c r="T699" s="83"/>
      <c r="Y699" s="99"/>
      <c r="AO699" s="57"/>
      <c r="AP699" s="39"/>
      <c r="AQ699" s="39"/>
      <c r="AR699" s="39"/>
      <c r="AS699" s="39"/>
      <c r="AT699" s="158" t="s">
        <v>230</v>
      </c>
      <c r="AU699" s="158"/>
      <c r="AV699" s="39"/>
      <c r="AW699" s="158" t="s">
        <v>1</v>
      </c>
      <c r="AX699" s="158"/>
      <c r="AY699" s="39"/>
      <c r="AZ699" s="158" t="s">
        <v>2</v>
      </c>
      <c r="BA699" s="158"/>
      <c r="BB699" s="39"/>
      <c r="BC699" s="158" t="s">
        <v>283</v>
      </c>
      <c r="BD699" s="158"/>
      <c r="BE699" s="39"/>
      <c r="BF699" s="158" t="s">
        <v>284</v>
      </c>
      <c r="BG699" s="158"/>
      <c r="BH699" s="39"/>
      <c r="BI699" s="158" t="s">
        <v>3</v>
      </c>
      <c r="BJ699" s="158"/>
      <c r="BK699" s="39"/>
      <c r="BL699" s="158" t="s">
        <v>4</v>
      </c>
      <c r="BM699" s="158"/>
      <c r="BN699" s="39"/>
      <c r="BO699" s="158" t="s">
        <v>5</v>
      </c>
      <c r="BP699" s="158"/>
      <c r="BQ699" s="39"/>
      <c r="BR699" s="158" t="s">
        <v>6</v>
      </c>
      <c r="BS699" s="158"/>
      <c r="BT699" s="39"/>
      <c r="BU699" s="158" t="s">
        <v>34</v>
      </c>
      <c r="BV699" s="158"/>
      <c r="BW699" s="39"/>
      <c r="BX699" s="57"/>
    </row>
    <row r="700" spans="1:76" s="2" customFormat="1" ht="31" thickBot="1">
      <c r="A700" s="173" t="s">
        <v>39</v>
      </c>
      <c r="B700" s="300" t="s">
        <v>9</v>
      </c>
      <c r="C700" s="145" t="s">
        <v>139</v>
      </c>
      <c r="D700" s="146" t="s">
        <v>40</v>
      </c>
      <c r="E700" s="146" t="s">
        <v>234</v>
      </c>
      <c r="F700" s="147" t="s">
        <v>113</v>
      </c>
      <c r="G700" s="211" t="s">
        <v>424</v>
      </c>
      <c r="H700" s="4" t="s">
        <v>59</v>
      </c>
      <c r="I700" s="695" t="s">
        <v>425</v>
      </c>
      <c r="J700" s="148" t="s">
        <v>133</v>
      </c>
      <c r="K700" s="149" t="s">
        <v>140</v>
      </c>
      <c r="L700" s="776" t="s">
        <v>100</v>
      </c>
      <c r="M700" s="151" t="s">
        <v>141</v>
      </c>
      <c r="N700" s="152" t="s">
        <v>135</v>
      </c>
      <c r="O700" s="151" t="s">
        <v>57</v>
      </c>
      <c r="P700" s="153"/>
      <c r="Q700" s="363" t="s">
        <v>272</v>
      </c>
      <c r="R700" s="364" t="s">
        <v>56</v>
      </c>
      <c r="S700" s="258" t="s">
        <v>41</v>
      </c>
      <c r="T700" s="364" t="s">
        <v>136</v>
      </c>
      <c r="U700" s="156" t="s">
        <v>42</v>
      </c>
      <c r="V700" s="153"/>
      <c r="W700" s="153"/>
      <c r="Y700" s="99"/>
      <c r="AO700" s="57"/>
      <c r="AP700" s="153"/>
      <c r="AQ700" s="153"/>
      <c r="AR700" s="156" t="s">
        <v>131</v>
      </c>
      <c r="AS700" s="153"/>
      <c r="AT700" s="154" t="s">
        <v>56</v>
      </c>
      <c r="AU700" s="155" t="s">
        <v>41</v>
      </c>
      <c r="AV700" s="153"/>
      <c r="AW700" s="154" t="s">
        <v>56</v>
      </c>
      <c r="AX700" s="155" t="s">
        <v>41</v>
      </c>
      <c r="AY700" s="153"/>
      <c r="AZ700" s="154" t="s">
        <v>56</v>
      </c>
      <c r="BA700" s="155" t="s">
        <v>41</v>
      </c>
      <c r="BB700" s="153"/>
      <c r="BC700" s="154" t="s">
        <v>56</v>
      </c>
      <c r="BD700" s="155" t="s">
        <v>41</v>
      </c>
      <c r="BE700" s="153"/>
      <c r="BF700" s="154" t="s">
        <v>56</v>
      </c>
      <c r="BG700" s="155" t="s">
        <v>41</v>
      </c>
      <c r="BH700" s="153"/>
      <c r="BI700" s="154" t="s">
        <v>56</v>
      </c>
      <c r="BJ700" s="155" t="s">
        <v>41</v>
      </c>
      <c r="BK700" s="153"/>
      <c r="BL700" s="154" t="s">
        <v>56</v>
      </c>
      <c r="BM700" s="155" t="s">
        <v>41</v>
      </c>
      <c r="BN700" s="153"/>
      <c r="BO700" s="154" t="s">
        <v>56</v>
      </c>
      <c r="BP700" s="155" t="s">
        <v>41</v>
      </c>
      <c r="BQ700" s="153"/>
      <c r="BR700" s="154" t="s">
        <v>56</v>
      </c>
      <c r="BS700" s="155" t="s">
        <v>41</v>
      </c>
      <c r="BT700" s="153"/>
      <c r="BU700" s="154" t="s">
        <v>56</v>
      </c>
      <c r="BV700" s="155" t="s">
        <v>41</v>
      </c>
      <c r="BW700" s="153"/>
      <c r="BX700" s="57"/>
    </row>
    <row r="701" spans="1:76" s="2" customFormat="1" ht="14">
      <c r="A701" s="159">
        <v>1</v>
      </c>
      <c r="B701" s="301" t="str">
        <f t="shared" ref="B701:B720" si="433">CONCATENATE(E701,": ",C701)</f>
        <v xml:space="preserve">: </v>
      </c>
      <c r="C701" s="160"/>
      <c r="D701" s="160"/>
      <c r="E701" s="160"/>
      <c r="F701" s="160"/>
      <c r="G701" s="161"/>
      <c r="H701" s="162"/>
      <c r="I701" s="163"/>
      <c r="J701" s="314"/>
      <c r="K701" s="313"/>
      <c r="L701" s="764"/>
      <c r="M701" s="654" t="str">
        <f>IFERROR(CONCATENATE(VLOOKUP(#REF!,#REF!,5,FALSE)," per ",FunctionalUnitOfMeasure," supplied"),"Select Fuel on Adv. Controls")</f>
        <v>Select Fuel on Adv. Controls</v>
      </c>
      <c r="N701" s="664"/>
      <c r="O701" s="665"/>
      <c r="P701" s="165"/>
      <c r="Q701" s="365"/>
      <c r="R701" s="259" t="str">
        <f>IF(Q701="Y","",IF(AND(L701="",J701=""),"",IF(L701="",J701,L701)))</f>
        <v/>
      </c>
      <c r="S701" s="260" t="str">
        <f>IF(R701="","",IF(R729="Y",T701,IF(R701&gt;=R721-$AA$36*R725,IF(R701&lt;=R721+$AA$36*R725,R701,""),"")))</f>
        <v/>
      </c>
      <c r="T701" s="259" t="str">
        <f>IF(Q701="Y","",IF(AND(L701="",J701=""),"",IF(L701="",J701*N701,L701*N701)))</f>
        <v/>
      </c>
      <c r="U701" s="166" t="str">
        <f t="shared" ref="U701:U720" si="434">IF(AND(M701="",K701=""),"",IF(M701="",K701,M701))</f>
        <v>Select Fuel on Adv. Controls</v>
      </c>
      <c r="V701" s="39"/>
      <c r="W701" s="39"/>
      <c r="Y701" s="99"/>
      <c r="AO701" s="57"/>
      <c r="AP701" s="39"/>
      <c r="AQ701" s="39"/>
      <c r="AR701" s="359" t="str">
        <f>$U701</f>
        <v>Select Fuel on Adv. Controls</v>
      </c>
      <c r="AS701" s="39"/>
      <c r="AT701" s="360" t="str">
        <f>IF($E701=$AT$48,R701,"")</f>
        <v/>
      </c>
      <c r="AU701" s="360" t="str">
        <f>IF($E701=$AT$48,S701,"")</f>
        <v/>
      </c>
      <c r="AV701" s="39"/>
      <c r="AW701" s="360" t="str">
        <f t="shared" ref="AW701:AW720" si="435">IF($E701=$AW$112,R701,"")</f>
        <v/>
      </c>
      <c r="AX701" s="360" t="str">
        <f t="shared" ref="AX701:AX720" si="436">IF($E701=$AW$112,S701,"")</f>
        <v/>
      </c>
      <c r="AY701" s="39"/>
      <c r="AZ701" s="360" t="str">
        <f t="shared" ref="AZ701:AZ720" si="437">IF($E701=$AZ$112,R701,"")</f>
        <v/>
      </c>
      <c r="BA701" s="360" t="str">
        <f t="shared" ref="BA701:BA720" si="438">IF($E701=$AZ$112,S701,"")</f>
        <v/>
      </c>
      <c r="BB701" s="39"/>
      <c r="BC701" s="360" t="str">
        <f t="shared" ref="BC701:BC720" si="439">IF($E701=$BC$112,R701,"")</f>
        <v/>
      </c>
      <c r="BD701" s="360" t="str">
        <f t="shared" ref="BD701:BD720" si="440">IF($E701=$BC$112,S701,"")</f>
        <v/>
      </c>
      <c r="BE701" s="39"/>
      <c r="BF701" s="360" t="str">
        <f t="shared" ref="BF701:BF720" si="441">IF($E701=$BF$112,R701,"")</f>
        <v/>
      </c>
      <c r="BG701" s="360" t="str">
        <f t="shared" ref="BG701:BG720" si="442">IF($E701=$BF$112,S701,"")</f>
        <v/>
      </c>
      <c r="BH701" s="39"/>
      <c r="BI701" s="360" t="str">
        <f t="shared" ref="BI701:BI720" si="443">IF($E701=$BI$112,R701,"")</f>
        <v/>
      </c>
      <c r="BJ701" s="360" t="str">
        <f t="shared" ref="BJ701:BJ720" si="444">IF($E701=$BI$112,S701,"")</f>
        <v/>
      </c>
      <c r="BK701" s="39"/>
      <c r="BL701" s="360" t="str">
        <f t="shared" ref="BL701:BL720" si="445">IF($E701=$BL$112,R701,"")</f>
        <v/>
      </c>
      <c r="BM701" s="360" t="str">
        <f t="shared" ref="BM701:BM720" si="446">IF($E701=$BL$112,S701,"")</f>
        <v/>
      </c>
      <c r="BN701" s="39"/>
      <c r="BO701" s="360" t="str">
        <f t="shared" ref="BO701:BO720" si="447">IF($E701=$BO$112,R701,"")</f>
        <v/>
      </c>
      <c r="BP701" s="360" t="str">
        <f t="shared" ref="BP701:BP720" si="448">IF($E701=$BO$112,S701,"")</f>
        <v/>
      </c>
      <c r="BQ701" s="39"/>
      <c r="BR701" s="360" t="str">
        <f t="shared" ref="BR701:BR720" si="449">IF($E701=$BR$112,R701,"")</f>
        <v/>
      </c>
      <c r="BS701" s="360" t="str">
        <f t="shared" ref="BS701:BS720" si="450">IF($E701=$BR$112,S701,"")</f>
        <v/>
      </c>
      <c r="BT701" s="39"/>
      <c r="BU701" s="360" t="str">
        <f t="shared" ref="BU701:BU720" si="451">IF($E701=$BU$112,R701,"")</f>
        <v/>
      </c>
      <c r="BV701" s="360" t="str">
        <f t="shared" ref="BV701:BV720" si="452">IF($E701=$BU$112,S701,"")</f>
        <v/>
      </c>
      <c r="BW701" s="39"/>
      <c r="BX701" s="57"/>
    </row>
    <row r="702" spans="1:76" s="2" customFormat="1" ht="14">
      <c r="A702" s="159">
        <v>2</v>
      </c>
      <c r="B702" s="301" t="str">
        <f t="shared" si="433"/>
        <v xml:space="preserve">: </v>
      </c>
      <c r="C702" s="160"/>
      <c r="D702" s="160"/>
      <c r="E702" s="160"/>
      <c r="F702" s="160"/>
      <c r="G702" s="161"/>
      <c r="H702" s="162"/>
      <c r="I702" s="163"/>
      <c r="J702" s="314"/>
      <c r="K702" s="314"/>
      <c r="L702" s="764"/>
      <c r="M702" s="654" t="str">
        <f>IFERROR(CONCATENATE(VLOOKUP(#REF!,#REF!,5,FALSE)," per ",FunctionalUnitOfMeasure," supplied"),"Select Fuel on Adv. Controls")</f>
        <v>Select Fuel on Adv. Controls</v>
      </c>
      <c r="N702" s="664"/>
      <c r="O702" s="665"/>
      <c r="P702" s="165"/>
      <c r="Q702" s="365"/>
      <c r="R702" s="259" t="str">
        <f t="shared" ref="R702:R720" si="453">IF(Q702="Y","",IF(AND(L702="",J702=""),"",IF(L702="",J702,L702)))</f>
        <v/>
      </c>
      <c r="S702" s="260" t="str">
        <f>IF(R702="","",IF(R729="Y",T702,IF(R702&gt;=R721-$AA$36*R725,IF(R702&lt;=R721+$AA$36*R725,R702,""),"")))</f>
        <v/>
      </c>
      <c r="T702" s="259" t="str">
        <f t="shared" ref="T702:T720" si="454">IF(Q702="Y","",IF(AND(L702="",J702=""),"",IF(L702="",J702*N702,L702*N702)))</f>
        <v/>
      </c>
      <c r="U702" s="166" t="str">
        <f t="shared" si="434"/>
        <v>Select Fuel on Adv. Controls</v>
      </c>
      <c r="V702" s="39"/>
      <c r="W702" s="39"/>
      <c r="Y702" s="99"/>
      <c r="AO702" s="57"/>
      <c r="AP702" s="39"/>
      <c r="AQ702" s="39"/>
      <c r="AR702" s="171"/>
      <c r="AS702" s="39"/>
      <c r="AT702" s="360" t="str">
        <f t="shared" ref="AT702:AT720" si="455">IF($E702=$AT$48,R702,"")</f>
        <v/>
      </c>
      <c r="AU702" s="360" t="str">
        <f t="shared" ref="AU702:AU720" si="456">IF($E702=$AT$48,S702,"")</f>
        <v/>
      </c>
      <c r="AV702" s="39"/>
      <c r="AW702" s="360" t="str">
        <f t="shared" si="435"/>
        <v/>
      </c>
      <c r="AX702" s="360" t="str">
        <f t="shared" si="436"/>
        <v/>
      </c>
      <c r="AY702" s="39"/>
      <c r="AZ702" s="360" t="str">
        <f t="shared" si="437"/>
        <v/>
      </c>
      <c r="BA702" s="360" t="str">
        <f t="shared" si="438"/>
        <v/>
      </c>
      <c r="BB702" s="39"/>
      <c r="BC702" s="360" t="str">
        <f t="shared" si="439"/>
        <v/>
      </c>
      <c r="BD702" s="360" t="str">
        <f t="shared" si="440"/>
        <v/>
      </c>
      <c r="BE702" s="39"/>
      <c r="BF702" s="360" t="str">
        <f t="shared" si="441"/>
        <v/>
      </c>
      <c r="BG702" s="360" t="str">
        <f t="shared" si="442"/>
        <v/>
      </c>
      <c r="BH702" s="39"/>
      <c r="BI702" s="360" t="str">
        <f t="shared" si="443"/>
        <v/>
      </c>
      <c r="BJ702" s="360" t="str">
        <f t="shared" si="444"/>
        <v/>
      </c>
      <c r="BK702" s="39"/>
      <c r="BL702" s="360" t="str">
        <f t="shared" si="445"/>
        <v/>
      </c>
      <c r="BM702" s="360" t="str">
        <f t="shared" si="446"/>
        <v/>
      </c>
      <c r="BN702" s="39"/>
      <c r="BO702" s="360" t="str">
        <f t="shared" si="447"/>
        <v/>
      </c>
      <c r="BP702" s="360" t="str">
        <f t="shared" si="448"/>
        <v/>
      </c>
      <c r="BQ702" s="39"/>
      <c r="BR702" s="360" t="str">
        <f t="shared" si="449"/>
        <v/>
      </c>
      <c r="BS702" s="360" t="str">
        <f t="shared" si="450"/>
        <v/>
      </c>
      <c r="BT702" s="39"/>
      <c r="BU702" s="360" t="str">
        <f t="shared" si="451"/>
        <v/>
      </c>
      <c r="BV702" s="360" t="str">
        <f t="shared" si="452"/>
        <v/>
      </c>
      <c r="BW702" s="39"/>
      <c r="BX702" s="57"/>
    </row>
    <row r="703" spans="1:76" s="2" customFormat="1" ht="14">
      <c r="A703" s="159">
        <v>3</v>
      </c>
      <c r="B703" s="301" t="str">
        <f>CONCATENATE(E703,": ",C703)</f>
        <v xml:space="preserve">: </v>
      </c>
      <c r="C703" s="168"/>
      <c r="D703" s="162"/>
      <c r="E703" s="162"/>
      <c r="F703" s="169"/>
      <c r="G703" s="161"/>
      <c r="H703" s="162"/>
      <c r="I703" s="163"/>
      <c r="J703" s="316"/>
      <c r="K703" s="314"/>
      <c r="L703" s="764"/>
      <c r="M703" s="654" t="str">
        <f>IFERROR(CONCATENATE(VLOOKUP(#REF!,#REF!,5,FALSE)," per ",FunctionalUnitOfMeasure," supplied"),"Select Fuel on Adv. Controls")</f>
        <v>Select Fuel on Adv. Controls</v>
      </c>
      <c r="N703" s="664"/>
      <c r="O703" s="665"/>
      <c r="P703" s="165"/>
      <c r="Q703" s="365"/>
      <c r="R703" s="259" t="str">
        <f t="shared" si="453"/>
        <v/>
      </c>
      <c r="S703" s="260" t="str">
        <f>IF(R703="","",IF(R729="Y",T703,IF(R703&gt;=R721-$AA$36*R725,IF(R703&lt;=R721+$AA$36*R725,R703,""),"")))</f>
        <v/>
      </c>
      <c r="T703" s="259" t="str">
        <f t="shared" si="454"/>
        <v/>
      </c>
      <c r="U703" s="166" t="str">
        <f t="shared" si="434"/>
        <v>Select Fuel on Adv. Controls</v>
      </c>
      <c r="V703" s="39"/>
      <c r="W703" s="39"/>
      <c r="Y703" s="99"/>
      <c r="AO703" s="57"/>
      <c r="AP703" s="39"/>
      <c r="AQ703" s="39"/>
      <c r="AR703" s="171"/>
      <c r="AS703" s="39"/>
      <c r="AT703" s="360" t="str">
        <f t="shared" si="455"/>
        <v/>
      </c>
      <c r="AU703" s="360" t="str">
        <f t="shared" si="456"/>
        <v/>
      </c>
      <c r="AV703" s="39"/>
      <c r="AW703" s="360" t="str">
        <f t="shared" si="435"/>
        <v/>
      </c>
      <c r="AX703" s="360" t="str">
        <f t="shared" si="436"/>
        <v/>
      </c>
      <c r="AY703" s="39"/>
      <c r="AZ703" s="360" t="str">
        <f t="shared" si="437"/>
        <v/>
      </c>
      <c r="BA703" s="360" t="str">
        <f t="shared" si="438"/>
        <v/>
      </c>
      <c r="BB703" s="39"/>
      <c r="BC703" s="360" t="str">
        <f t="shared" si="439"/>
        <v/>
      </c>
      <c r="BD703" s="360" t="str">
        <f t="shared" si="440"/>
        <v/>
      </c>
      <c r="BE703" s="39"/>
      <c r="BF703" s="360" t="str">
        <f t="shared" si="441"/>
        <v/>
      </c>
      <c r="BG703" s="360" t="str">
        <f t="shared" si="442"/>
        <v/>
      </c>
      <c r="BH703" s="39"/>
      <c r="BI703" s="360" t="str">
        <f t="shared" si="443"/>
        <v/>
      </c>
      <c r="BJ703" s="360" t="str">
        <f t="shared" si="444"/>
        <v/>
      </c>
      <c r="BK703" s="39"/>
      <c r="BL703" s="360" t="str">
        <f t="shared" si="445"/>
        <v/>
      </c>
      <c r="BM703" s="360" t="str">
        <f t="shared" si="446"/>
        <v/>
      </c>
      <c r="BN703" s="39"/>
      <c r="BO703" s="360" t="str">
        <f t="shared" si="447"/>
        <v/>
      </c>
      <c r="BP703" s="360" t="str">
        <f t="shared" si="448"/>
        <v/>
      </c>
      <c r="BQ703" s="39"/>
      <c r="BR703" s="360" t="str">
        <f t="shared" si="449"/>
        <v/>
      </c>
      <c r="BS703" s="360" t="str">
        <f t="shared" si="450"/>
        <v/>
      </c>
      <c r="BT703" s="39"/>
      <c r="BU703" s="360" t="str">
        <f t="shared" si="451"/>
        <v/>
      </c>
      <c r="BV703" s="360" t="str">
        <f t="shared" si="452"/>
        <v/>
      </c>
      <c r="BW703" s="39"/>
      <c r="BX703" s="57"/>
    </row>
    <row r="704" spans="1:76" s="2" customFormat="1" ht="14">
      <c r="A704" s="159">
        <v>4</v>
      </c>
      <c r="B704" s="301" t="str">
        <f t="shared" si="433"/>
        <v xml:space="preserve">: </v>
      </c>
      <c r="C704" s="168"/>
      <c r="D704" s="162"/>
      <c r="E704" s="162"/>
      <c r="F704" s="169"/>
      <c r="G704" s="161"/>
      <c r="H704" s="162"/>
      <c r="I704" s="163"/>
      <c r="J704" s="316"/>
      <c r="K704" s="314"/>
      <c r="L704" s="764"/>
      <c r="M704" s="654" t="str">
        <f>IFERROR(CONCATENATE(VLOOKUP(#REF!,#REF!,5,FALSE)," per ",FunctionalUnitOfMeasure," supplied"),"Select Fuel on Adv. Controls")</f>
        <v>Select Fuel on Adv. Controls</v>
      </c>
      <c r="N704" s="664"/>
      <c r="O704" s="665"/>
      <c r="P704" s="165"/>
      <c r="Q704" s="365"/>
      <c r="R704" s="259" t="str">
        <f t="shared" si="453"/>
        <v/>
      </c>
      <c r="S704" s="260" t="str">
        <f>IF(R704="","",IF(R729="Y",T704,IF(R704&gt;=R721-$AA$36*R725,IF(R704&lt;=R721+$AA$36*R725,R704,""),"")))</f>
        <v/>
      </c>
      <c r="T704" s="259" t="str">
        <f t="shared" si="454"/>
        <v/>
      </c>
      <c r="U704" s="166" t="str">
        <f t="shared" si="434"/>
        <v>Select Fuel on Adv. Controls</v>
      </c>
      <c r="V704" s="39"/>
      <c r="W704" s="39"/>
      <c r="Y704" s="99"/>
      <c r="AO704" s="57"/>
      <c r="AP704" s="39"/>
      <c r="AQ704" s="39"/>
      <c r="AR704" s="171"/>
      <c r="AS704" s="39"/>
      <c r="AT704" s="360" t="str">
        <f t="shared" si="455"/>
        <v/>
      </c>
      <c r="AU704" s="360" t="str">
        <f t="shared" si="456"/>
        <v/>
      </c>
      <c r="AV704" s="39"/>
      <c r="AW704" s="360" t="str">
        <f t="shared" si="435"/>
        <v/>
      </c>
      <c r="AX704" s="360" t="str">
        <f t="shared" si="436"/>
        <v/>
      </c>
      <c r="AY704" s="39"/>
      <c r="AZ704" s="360" t="str">
        <f t="shared" si="437"/>
        <v/>
      </c>
      <c r="BA704" s="360" t="str">
        <f t="shared" si="438"/>
        <v/>
      </c>
      <c r="BB704" s="39"/>
      <c r="BC704" s="360" t="str">
        <f t="shared" si="439"/>
        <v/>
      </c>
      <c r="BD704" s="360" t="str">
        <f t="shared" si="440"/>
        <v/>
      </c>
      <c r="BE704" s="39"/>
      <c r="BF704" s="360" t="str">
        <f t="shared" si="441"/>
        <v/>
      </c>
      <c r="BG704" s="360" t="str">
        <f t="shared" si="442"/>
        <v/>
      </c>
      <c r="BH704" s="39"/>
      <c r="BI704" s="360" t="str">
        <f t="shared" si="443"/>
        <v/>
      </c>
      <c r="BJ704" s="360" t="str">
        <f t="shared" si="444"/>
        <v/>
      </c>
      <c r="BK704" s="39"/>
      <c r="BL704" s="360" t="str">
        <f t="shared" si="445"/>
        <v/>
      </c>
      <c r="BM704" s="360" t="str">
        <f t="shared" si="446"/>
        <v/>
      </c>
      <c r="BN704" s="39"/>
      <c r="BO704" s="360" t="str">
        <f t="shared" si="447"/>
        <v/>
      </c>
      <c r="BP704" s="360" t="str">
        <f t="shared" si="448"/>
        <v/>
      </c>
      <c r="BQ704" s="39"/>
      <c r="BR704" s="360" t="str">
        <f t="shared" si="449"/>
        <v/>
      </c>
      <c r="BS704" s="360" t="str">
        <f t="shared" si="450"/>
        <v/>
      </c>
      <c r="BT704" s="39"/>
      <c r="BU704" s="360" t="str">
        <f t="shared" si="451"/>
        <v/>
      </c>
      <c r="BV704" s="360" t="str">
        <f t="shared" si="452"/>
        <v/>
      </c>
      <c r="BW704" s="39"/>
      <c r="BX704" s="57"/>
    </row>
    <row r="705" spans="1:76" s="2" customFormat="1" ht="14">
      <c r="A705" s="159">
        <v>5</v>
      </c>
      <c r="B705" s="301" t="str">
        <f t="shared" si="433"/>
        <v xml:space="preserve">: </v>
      </c>
      <c r="C705" s="169"/>
      <c r="D705" s="169"/>
      <c r="E705" s="169"/>
      <c r="F705" s="169"/>
      <c r="G705" s="161"/>
      <c r="H705" s="169"/>
      <c r="I705" s="163"/>
      <c r="J705" s="319"/>
      <c r="K705" s="316"/>
      <c r="L705" s="764"/>
      <c r="M705" s="654" t="str">
        <f>IFERROR(CONCATENATE(VLOOKUP(#REF!,#REF!,5,FALSE)," per ",FunctionalUnitOfMeasure," supplied"),"Select Fuel on Adv. Controls")</f>
        <v>Select Fuel on Adv. Controls</v>
      </c>
      <c r="N705" s="664"/>
      <c r="O705" s="665"/>
      <c r="P705" s="165"/>
      <c r="Q705" s="365"/>
      <c r="R705" s="259" t="str">
        <f t="shared" si="453"/>
        <v/>
      </c>
      <c r="S705" s="260" t="str">
        <f>IF(R705="","",IF(R729="Y",T705,IF(R705&gt;=R721-$AA$36*R725,IF(R705&lt;=R721+$AA$36*R725,R705,""),"")))</f>
        <v/>
      </c>
      <c r="T705" s="259" t="str">
        <f t="shared" si="454"/>
        <v/>
      </c>
      <c r="U705" s="166" t="str">
        <f t="shared" si="434"/>
        <v>Select Fuel on Adv. Controls</v>
      </c>
      <c r="V705" s="39"/>
      <c r="W705" s="39"/>
      <c r="Y705" s="99"/>
      <c r="AO705" s="57"/>
      <c r="AP705" s="39"/>
      <c r="AQ705" s="39"/>
      <c r="AR705" s="171"/>
      <c r="AS705" s="39"/>
      <c r="AT705" s="360" t="str">
        <f t="shared" si="455"/>
        <v/>
      </c>
      <c r="AU705" s="360" t="str">
        <f t="shared" si="456"/>
        <v/>
      </c>
      <c r="AV705" s="39"/>
      <c r="AW705" s="360" t="str">
        <f t="shared" si="435"/>
        <v/>
      </c>
      <c r="AX705" s="360" t="str">
        <f t="shared" si="436"/>
        <v/>
      </c>
      <c r="AY705" s="39"/>
      <c r="AZ705" s="360" t="str">
        <f t="shared" si="437"/>
        <v/>
      </c>
      <c r="BA705" s="360" t="str">
        <f t="shared" si="438"/>
        <v/>
      </c>
      <c r="BB705" s="39"/>
      <c r="BC705" s="360" t="str">
        <f t="shared" si="439"/>
        <v/>
      </c>
      <c r="BD705" s="360" t="str">
        <f t="shared" si="440"/>
        <v/>
      </c>
      <c r="BE705" s="39"/>
      <c r="BF705" s="360" t="str">
        <f t="shared" si="441"/>
        <v/>
      </c>
      <c r="BG705" s="360" t="str">
        <f t="shared" si="442"/>
        <v/>
      </c>
      <c r="BH705" s="39"/>
      <c r="BI705" s="360" t="str">
        <f t="shared" si="443"/>
        <v/>
      </c>
      <c r="BJ705" s="360" t="str">
        <f t="shared" si="444"/>
        <v/>
      </c>
      <c r="BK705" s="39"/>
      <c r="BL705" s="360" t="str">
        <f t="shared" si="445"/>
        <v/>
      </c>
      <c r="BM705" s="360" t="str">
        <f t="shared" si="446"/>
        <v/>
      </c>
      <c r="BN705" s="39"/>
      <c r="BO705" s="360" t="str">
        <f t="shared" si="447"/>
        <v/>
      </c>
      <c r="BP705" s="360" t="str">
        <f t="shared" si="448"/>
        <v/>
      </c>
      <c r="BQ705" s="39"/>
      <c r="BR705" s="360" t="str">
        <f t="shared" si="449"/>
        <v/>
      </c>
      <c r="BS705" s="360" t="str">
        <f t="shared" si="450"/>
        <v/>
      </c>
      <c r="BT705" s="39"/>
      <c r="BU705" s="360" t="str">
        <f t="shared" si="451"/>
        <v/>
      </c>
      <c r="BV705" s="360" t="str">
        <f t="shared" si="452"/>
        <v/>
      </c>
      <c r="BW705" s="39"/>
      <c r="BX705" s="57"/>
    </row>
    <row r="706" spans="1:76" s="2" customFormat="1" ht="14">
      <c r="A706" s="159">
        <v>6</v>
      </c>
      <c r="B706" s="301" t="str">
        <f t="shared" si="433"/>
        <v xml:space="preserve">: </v>
      </c>
      <c r="C706" s="169"/>
      <c r="D706" s="169"/>
      <c r="E706" s="169"/>
      <c r="F706" s="169"/>
      <c r="G706" s="161"/>
      <c r="H706" s="169"/>
      <c r="I706" s="163"/>
      <c r="J706" s="316"/>
      <c r="K706" s="316"/>
      <c r="L706" s="764"/>
      <c r="M706" s="654" t="str">
        <f>IFERROR(CONCATENATE(VLOOKUP(#REF!,#REF!,5,FALSE)," per ",FunctionalUnitOfMeasure," supplied"),"Select Fuel on Adv. Controls")</f>
        <v>Select Fuel on Adv. Controls</v>
      </c>
      <c r="N706" s="664"/>
      <c r="O706" s="665"/>
      <c r="P706" s="165"/>
      <c r="Q706" s="365"/>
      <c r="R706" s="259" t="str">
        <f t="shared" si="453"/>
        <v/>
      </c>
      <c r="S706" s="260" t="str">
        <f>IF(R706="","",IF(R729="Y",T706,IF(R706&gt;=R721-$AA$36*R725,IF(R706&lt;=R721+$AA$36*R725,R706,""),"")))</f>
        <v/>
      </c>
      <c r="T706" s="259" t="str">
        <f t="shared" si="454"/>
        <v/>
      </c>
      <c r="U706" s="166" t="str">
        <f t="shared" si="434"/>
        <v>Select Fuel on Adv. Controls</v>
      </c>
      <c r="V706" s="39"/>
      <c r="W706" s="39"/>
      <c r="Y706" s="99"/>
      <c r="AO706" s="57"/>
      <c r="AP706" s="39"/>
      <c r="AQ706" s="39"/>
      <c r="AR706" s="171"/>
      <c r="AS706" s="39"/>
      <c r="AT706" s="360" t="str">
        <f t="shared" si="455"/>
        <v/>
      </c>
      <c r="AU706" s="360" t="str">
        <f t="shared" si="456"/>
        <v/>
      </c>
      <c r="AV706" s="39"/>
      <c r="AW706" s="360" t="str">
        <f t="shared" si="435"/>
        <v/>
      </c>
      <c r="AX706" s="360" t="str">
        <f t="shared" si="436"/>
        <v/>
      </c>
      <c r="AY706" s="39"/>
      <c r="AZ706" s="360" t="str">
        <f t="shared" si="437"/>
        <v/>
      </c>
      <c r="BA706" s="360" t="str">
        <f t="shared" si="438"/>
        <v/>
      </c>
      <c r="BB706" s="39"/>
      <c r="BC706" s="360" t="str">
        <f t="shared" si="439"/>
        <v/>
      </c>
      <c r="BD706" s="360" t="str">
        <f t="shared" si="440"/>
        <v/>
      </c>
      <c r="BE706" s="39"/>
      <c r="BF706" s="360" t="str">
        <f t="shared" si="441"/>
        <v/>
      </c>
      <c r="BG706" s="360" t="str">
        <f t="shared" si="442"/>
        <v/>
      </c>
      <c r="BH706" s="39"/>
      <c r="BI706" s="360" t="str">
        <f t="shared" si="443"/>
        <v/>
      </c>
      <c r="BJ706" s="360" t="str">
        <f t="shared" si="444"/>
        <v/>
      </c>
      <c r="BK706" s="39"/>
      <c r="BL706" s="360" t="str">
        <f t="shared" si="445"/>
        <v/>
      </c>
      <c r="BM706" s="360" t="str">
        <f t="shared" si="446"/>
        <v/>
      </c>
      <c r="BN706" s="39"/>
      <c r="BO706" s="360" t="str">
        <f t="shared" si="447"/>
        <v/>
      </c>
      <c r="BP706" s="360" t="str">
        <f t="shared" si="448"/>
        <v/>
      </c>
      <c r="BQ706" s="39"/>
      <c r="BR706" s="360" t="str">
        <f t="shared" si="449"/>
        <v/>
      </c>
      <c r="BS706" s="360" t="str">
        <f t="shared" si="450"/>
        <v/>
      </c>
      <c r="BT706" s="39"/>
      <c r="BU706" s="360" t="str">
        <f t="shared" si="451"/>
        <v/>
      </c>
      <c r="BV706" s="360" t="str">
        <f t="shared" si="452"/>
        <v/>
      </c>
      <c r="BW706" s="39"/>
      <c r="BX706" s="57"/>
    </row>
    <row r="707" spans="1:76" s="2" customFormat="1" ht="14">
      <c r="A707" s="159">
        <v>7</v>
      </c>
      <c r="B707" s="301" t="str">
        <f t="shared" si="433"/>
        <v xml:space="preserve">: </v>
      </c>
      <c r="C707" s="169"/>
      <c r="D707" s="169"/>
      <c r="E707" s="169"/>
      <c r="F707" s="169"/>
      <c r="G707" s="161"/>
      <c r="H707" s="169"/>
      <c r="I707" s="163"/>
      <c r="J707" s="316"/>
      <c r="K707" s="316"/>
      <c r="L707" s="764"/>
      <c r="M707" s="654" t="str">
        <f>IFERROR(CONCATENATE(VLOOKUP(#REF!,#REF!,5,FALSE)," per ",FunctionalUnitOfMeasure," supplied"),"Select Fuel on Adv. Controls")</f>
        <v>Select Fuel on Adv. Controls</v>
      </c>
      <c r="N707" s="664"/>
      <c r="O707" s="665"/>
      <c r="P707" s="165"/>
      <c r="Q707" s="365"/>
      <c r="R707" s="259" t="str">
        <f t="shared" si="453"/>
        <v/>
      </c>
      <c r="S707" s="260" t="str">
        <f>IF(R707="","",IF(R729="Y",T707,IF(R707&gt;=R721-$AA$36*R725,IF(R707&lt;=R721+$AA$36*R725,R707,""),"")))</f>
        <v/>
      </c>
      <c r="T707" s="259" t="str">
        <f t="shared" si="454"/>
        <v/>
      </c>
      <c r="U707" s="166" t="str">
        <f t="shared" si="434"/>
        <v>Select Fuel on Adv. Controls</v>
      </c>
      <c r="V707" s="39"/>
      <c r="W707" s="39"/>
      <c r="Y707" s="99"/>
      <c r="AO707" s="57"/>
      <c r="AP707" s="39"/>
      <c r="AQ707" s="39"/>
      <c r="AR707" s="171"/>
      <c r="AS707" s="39"/>
      <c r="AT707" s="360" t="str">
        <f t="shared" si="455"/>
        <v/>
      </c>
      <c r="AU707" s="360" t="str">
        <f t="shared" si="456"/>
        <v/>
      </c>
      <c r="AV707" s="39"/>
      <c r="AW707" s="360" t="str">
        <f t="shared" si="435"/>
        <v/>
      </c>
      <c r="AX707" s="360" t="str">
        <f t="shared" si="436"/>
        <v/>
      </c>
      <c r="AY707" s="39"/>
      <c r="AZ707" s="360" t="str">
        <f t="shared" si="437"/>
        <v/>
      </c>
      <c r="BA707" s="360" t="str">
        <f t="shared" si="438"/>
        <v/>
      </c>
      <c r="BB707" s="39"/>
      <c r="BC707" s="360" t="str">
        <f t="shared" si="439"/>
        <v/>
      </c>
      <c r="BD707" s="360" t="str">
        <f t="shared" si="440"/>
        <v/>
      </c>
      <c r="BE707" s="39"/>
      <c r="BF707" s="360" t="str">
        <f t="shared" si="441"/>
        <v/>
      </c>
      <c r="BG707" s="360" t="str">
        <f t="shared" si="442"/>
        <v/>
      </c>
      <c r="BH707" s="39"/>
      <c r="BI707" s="360" t="str">
        <f t="shared" si="443"/>
        <v/>
      </c>
      <c r="BJ707" s="360" t="str">
        <f t="shared" si="444"/>
        <v/>
      </c>
      <c r="BK707" s="39"/>
      <c r="BL707" s="360" t="str">
        <f t="shared" si="445"/>
        <v/>
      </c>
      <c r="BM707" s="360" t="str">
        <f t="shared" si="446"/>
        <v/>
      </c>
      <c r="BN707" s="39"/>
      <c r="BO707" s="360" t="str">
        <f t="shared" si="447"/>
        <v/>
      </c>
      <c r="BP707" s="360" t="str">
        <f t="shared" si="448"/>
        <v/>
      </c>
      <c r="BQ707" s="39"/>
      <c r="BR707" s="360" t="str">
        <f t="shared" si="449"/>
        <v/>
      </c>
      <c r="BS707" s="360" t="str">
        <f t="shared" si="450"/>
        <v/>
      </c>
      <c r="BT707" s="39"/>
      <c r="BU707" s="360" t="str">
        <f t="shared" si="451"/>
        <v/>
      </c>
      <c r="BV707" s="360" t="str">
        <f t="shared" si="452"/>
        <v/>
      </c>
      <c r="BW707" s="39"/>
      <c r="BX707" s="57"/>
    </row>
    <row r="708" spans="1:76" s="2" customFormat="1" ht="14">
      <c r="A708" s="159">
        <v>8</v>
      </c>
      <c r="B708" s="301" t="str">
        <f t="shared" si="433"/>
        <v xml:space="preserve">: </v>
      </c>
      <c r="C708" s="169"/>
      <c r="D708" s="169"/>
      <c r="E708" s="169"/>
      <c r="F708" s="169"/>
      <c r="G708" s="161"/>
      <c r="H708" s="169"/>
      <c r="I708" s="163"/>
      <c r="J708" s="316"/>
      <c r="K708" s="316"/>
      <c r="L708" s="764"/>
      <c r="M708" s="654" t="str">
        <f>IFERROR(CONCATENATE(VLOOKUP(#REF!,#REF!,5,FALSE)," per ",FunctionalUnitOfMeasure," supplied"),"Select Fuel on Adv. Controls")</f>
        <v>Select Fuel on Adv. Controls</v>
      </c>
      <c r="N708" s="664"/>
      <c r="O708" s="665"/>
      <c r="P708" s="165"/>
      <c r="Q708" s="365"/>
      <c r="R708" s="259" t="str">
        <f t="shared" si="453"/>
        <v/>
      </c>
      <c r="S708" s="260" t="str">
        <f>IF(R708="","",IF(R729="Y",T708,IF(R708&gt;=R721-$AA$36*R725,IF(R708&lt;=R721+$AA$36*R725,R708,""),"")))</f>
        <v/>
      </c>
      <c r="T708" s="259" t="str">
        <f t="shared" si="454"/>
        <v/>
      </c>
      <c r="U708" s="166" t="str">
        <f t="shared" si="434"/>
        <v>Select Fuel on Adv. Controls</v>
      </c>
      <c r="V708" s="39"/>
      <c r="W708" s="39"/>
      <c r="Y708" s="99"/>
      <c r="AO708" s="57"/>
      <c r="AP708" s="39"/>
      <c r="AQ708" s="39"/>
      <c r="AR708" s="171"/>
      <c r="AS708" s="39"/>
      <c r="AT708" s="360" t="str">
        <f t="shared" si="455"/>
        <v/>
      </c>
      <c r="AU708" s="360" t="str">
        <f t="shared" si="456"/>
        <v/>
      </c>
      <c r="AV708" s="39"/>
      <c r="AW708" s="360" t="str">
        <f t="shared" si="435"/>
        <v/>
      </c>
      <c r="AX708" s="360" t="str">
        <f t="shared" si="436"/>
        <v/>
      </c>
      <c r="AY708" s="39"/>
      <c r="AZ708" s="360" t="str">
        <f t="shared" si="437"/>
        <v/>
      </c>
      <c r="BA708" s="360" t="str">
        <f t="shared" si="438"/>
        <v/>
      </c>
      <c r="BB708" s="39"/>
      <c r="BC708" s="360" t="str">
        <f t="shared" si="439"/>
        <v/>
      </c>
      <c r="BD708" s="360" t="str">
        <f t="shared" si="440"/>
        <v/>
      </c>
      <c r="BE708" s="39"/>
      <c r="BF708" s="360" t="str">
        <f t="shared" si="441"/>
        <v/>
      </c>
      <c r="BG708" s="360" t="str">
        <f t="shared" si="442"/>
        <v/>
      </c>
      <c r="BH708" s="39"/>
      <c r="BI708" s="360" t="str">
        <f t="shared" si="443"/>
        <v/>
      </c>
      <c r="BJ708" s="360" t="str">
        <f t="shared" si="444"/>
        <v/>
      </c>
      <c r="BK708" s="39"/>
      <c r="BL708" s="360" t="str">
        <f t="shared" si="445"/>
        <v/>
      </c>
      <c r="BM708" s="360" t="str">
        <f t="shared" si="446"/>
        <v/>
      </c>
      <c r="BN708" s="39"/>
      <c r="BO708" s="360" t="str">
        <f t="shared" si="447"/>
        <v/>
      </c>
      <c r="BP708" s="360" t="str">
        <f t="shared" si="448"/>
        <v/>
      </c>
      <c r="BQ708" s="39"/>
      <c r="BR708" s="360" t="str">
        <f t="shared" si="449"/>
        <v/>
      </c>
      <c r="BS708" s="360" t="str">
        <f t="shared" si="450"/>
        <v/>
      </c>
      <c r="BT708" s="39"/>
      <c r="BU708" s="360" t="str">
        <f t="shared" si="451"/>
        <v/>
      </c>
      <c r="BV708" s="360" t="str">
        <f t="shared" si="452"/>
        <v/>
      </c>
      <c r="BW708" s="39"/>
      <c r="BX708" s="57"/>
    </row>
    <row r="709" spans="1:76" s="2" customFormat="1" ht="14">
      <c r="A709" s="159">
        <v>9</v>
      </c>
      <c r="B709" s="301" t="str">
        <f t="shared" si="433"/>
        <v xml:space="preserve">: </v>
      </c>
      <c r="C709" s="169"/>
      <c r="D709" s="169"/>
      <c r="E709" s="169"/>
      <c r="F709" s="169"/>
      <c r="G709" s="161"/>
      <c r="H709" s="169"/>
      <c r="I709" s="163"/>
      <c r="J709" s="316"/>
      <c r="K709" s="316"/>
      <c r="L709" s="764"/>
      <c r="M709" s="654" t="str">
        <f>IFERROR(CONCATENATE(VLOOKUP(#REF!,#REF!,5,FALSE)," per ",FunctionalUnitOfMeasure," supplied"),"Select Fuel on Adv. Controls")</f>
        <v>Select Fuel on Adv. Controls</v>
      </c>
      <c r="N709" s="664"/>
      <c r="O709" s="665"/>
      <c r="P709" s="165"/>
      <c r="Q709" s="365"/>
      <c r="R709" s="259" t="str">
        <f t="shared" si="453"/>
        <v/>
      </c>
      <c r="S709" s="260" t="str">
        <f>IF(R709="","",IF(R729="Y",T709,IF(R709&gt;=R721-$AA$36*R725,IF(R709&lt;=R721+$AA$36*R725,R709,""),"")))</f>
        <v/>
      </c>
      <c r="T709" s="259" t="str">
        <f t="shared" si="454"/>
        <v/>
      </c>
      <c r="U709" s="166" t="str">
        <f t="shared" si="434"/>
        <v>Select Fuel on Adv. Controls</v>
      </c>
      <c r="V709" s="39"/>
      <c r="W709" s="39"/>
      <c r="Y709" s="99"/>
      <c r="AO709" s="57"/>
      <c r="AP709" s="39"/>
      <c r="AQ709" s="39"/>
      <c r="AR709" s="171"/>
      <c r="AS709" s="39"/>
      <c r="AT709" s="360" t="str">
        <f t="shared" si="455"/>
        <v/>
      </c>
      <c r="AU709" s="360" t="str">
        <f t="shared" si="456"/>
        <v/>
      </c>
      <c r="AV709" s="39"/>
      <c r="AW709" s="360" t="str">
        <f t="shared" si="435"/>
        <v/>
      </c>
      <c r="AX709" s="360" t="str">
        <f t="shared" si="436"/>
        <v/>
      </c>
      <c r="AY709" s="39"/>
      <c r="AZ709" s="360" t="str">
        <f t="shared" si="437"/>
        <v/>
      </c>
      <c r="BA709" s="360" t="str">
        <f t="shared" si="438"/>
        <v/>
      </c>
      <c r="BB709" s="39"/>
      <c r="BC709" s="360" t="str">
        <f t="shared" si="439"/>
        <v/>
      </c>
      <c r="BD709" s="360" t="str">
        <f t="shared" si="440"/>
        <v/>
      </c>
      <c r="BE709" s="39"/>
      <c r="BF709" s="360" t="str">
        <f t="shared" si="441"/>
        <v/>
      </c>
      <c r="BG709" s="360" t="str">
        <f t="shared" si="442"/>
        <v/>
      </c>
      <c r="BH709" s="39"/>
      <c r="BI709" s="360" t="str">
        <f t="shared" si="443"/>
        <v/>
      </c>
      <c r="BJ709" s="360" t="str">
        <f t="shared" si="444"/>
        <v/>
      </c>
      <c r="BK709" s="39"/>
      <c r="BL709" s="360" t="str">
        <f t="shared" si="445"/>
        <v/>
      </c>
      <c r="BM709" s="360" t="str">
        <f t="shared" si="446"/>
        <v/>
      </c>
      <c r="BN709" s="39"/>
      <c r="BO709" s="360" t="str">
        <f t="shared" si="447"/>
        <v/>
      </c>
      <c r="BP709" s="360" t="str">
        <f t="shared" si="448"/>
        <v/>
      </c>
      <c r="BQ709" s="39"/>
      <c r="BR709" s="360" t="str">
        <f t="shared" si="449"/>
        <v/>
      </c>
      <c r="BS709" s="360" t="str">
        <f t="shared" si="450"/>
        <v/>
      </c>
      <c r="BT709" s="39"/>
      <c r="BU709" s="360" t="str">
        <f t="shared" si="451"/>
        <v/>
      </c>
      <c r="BV709" s="360" t="str">
        <f t="shared" si="452"/>
        <v/>
      </c>
      <c r="BW709" s="39"/>
      <c r="BX709" s="57"/>
    </row>
    <row r="710" spans="1:76" s="2" customFormat="1" ht="14">
      <c r="A710" s="159">
        <v>10</v>
      </c>
      <c r="B710" s="301" t="str">
        <f t="shared" si="433"/>
        <v xml:space="preserve">: </v>
      </c>
      <c r="C710" s="169"/>
      <c r="D710" s="169"/>
      <c r="E710" s="169"/>
      <c r="F710" s="169"/>
      <c r="G710" s="161"/>
      <c r="H710" s="169"/>
      <c r="I710" s="163"/>
      <c r="J710" s="316"/>
      <c r="K710" s="316"/>
      <c r="L710" s="764"/>
      <c r="M710" s="654" t="str">
        <f>IFERROR(CONCATENATE(VLOOKUP(#REF!,#REF!,5,FALSE)," per ",FunctionalUnitOfMeasure," supplied"),"Select Fuel on Adv. Controls")</f>
        <v>Select Fuel on Adv. Controls</v>
      </c>
      <c r="N710" s="664"/>
      <c r="O710" s="665"/>
      <c r="P710" s="165"/>
      <c r="Q710" s="365"/>
      <c r="R710" s="259" t="str">
        <f t="shared" si="453"/>
        <v/>
      </c>
      <c r="S710" s="260" t="str">
        <f>IF(R710="","",IF(R729="Y",T710,IF(R710&gt;=R721-$AA$36*R725,IF(R710&lt;=R721+$AA$36*R725,R710,""),"")))</f>
        <v/>
      </c>
      <c r="T710" s="259" t="str">
        <f t="shared" si="454"/>
        <v/>
      </c>
      <c r="U710" s="166" t="str">
        <f t="shared" si="434"/>
        <v>Select Fuel on Adv. Controls</v>
      </c>
      <c r="V710" s="39"/>
      <c r="W710" s="39"/>
      <c r="Y710" s="99"/>
      <c r="AO710" s="57"/>
      <c r="AP710" s="39"/>
      <c r="AQ710" s="39"/>
      <c r="AR710" s="171"/>
      <c r="AS710" s="39"/>
      <c r="AT710" s="360" t="str">
        <f t="shared" si="455"/>
        <v/>
      </c>
      <c r="AU710" s="360" t="str">
        <f t="shared" si="456"/>
        <v/>
      </c>
      <c r="AV710" s="39"/>
      <c r="AW710" s="360" t="str">
        <f t="shared" si="435"/>
        <v/>
      </c>
      <c r="AX710" s="360" t="str">
        <f t="shared" si="436"/>
        <v/>
      </c>
      <c r="AY710" s="39"/>
      <c r="AZ710" s="360" t="str">
        <f t="shared" si="437"/>
        <v/>
      </c>
      <c r="BA710" s="360" t="str">
        <f t="shared" si="438"/>
        <v/>
      </c>
      <c r="BB710" s="39"/>
      <c r="BC710" s="360" t="str">
        <f t="shared" si="439"/>
        <v/>
      </c>
      <c r="BD710" s="360" t="str">
        <f t="shared" si="440"/>
        <v/>
      </c>
      <c r="BE710" s="39"/>
      <c r="BF710" s="360" t="str">
        <f t="shared" si="441"/>
        <v/>
      </c>
      <c r="BG710" s="360" t="str">
        <f t="shared" si="442"/>
        <v/>
      </c>
      <c r="BH710" s="39"/>
      <c r="BI710" s="360" t="str">
        <f t="shared" si="443"/>
        <v/>
      </c>
      <c r="BJ710" s="360" t="str">
        <f t="shared" si="444"/>
        <v/>
      </c>
      <c r="BK710" s="39"/>
      <c r="BL710" s="360" t="str">
        <f t="shared" si="445"/>
        <v/>
      </c>
      <c r="BM710" s="360" t="str">
        <f t="shared" si="446"/>
        <v/>
      </c>
      <c r="BN710" s="39"/>
      <c r="BO710" s="360" t="str">
        <f t="shared" si="447"/>
        <v/>
      </c>
      <c r="BP710" s="360" t="str">
        <f t="shared" si="448"/>
        <v/>
      </c>
      <c r="BQ710" s="39"/>
      <c r="BR710" s="360" t="str">
        <f t="shared" si="449"/>
        <v/>
      </c>
      <c r="BS710" s="360" t="str">
        <f t="shared" si="450"/>
        <v/>
      </c>
      <c r="BT710" s="39"/>
      <c r="BU710" s="360" t="str">
        <f t="shared" si="451"/>
        <v/>
      </c>
      <c r="BV710" s="360" t="str">
        <f t="shared" si="452"/>
        <v/>
      </c>
      <c r="BW710" s="39"/>
      <c r="BX710" s="57"/>
    </row>
    <row r="711" spans="1:76" s="2" customFormat="1" ht="14">
      <c r="A711" s="159">
        <v>11</v>
      </c>
      <c r="B711" s="301" t="str">
        <f t="shared" si="433"/>
        <v xml:space="preserve">: </v>
      </c>
      <c r="C711" s="168"/>
      <c r="D711" s="162"/>
      <c r="E711" s="162"/>
      <c r="F711" s="169"/>
      <c r="G711" s="161"/>
      <c r="H711" s="162"/>
      <c r="I711" s="163"/>
      <c r="J711" s="316"/>
      <c r="K711" s="314"/>
      <c r="L711" s="764"/>
      <c r="M711" s="654" t="str">
        <f>IFERROR(CONCATENATE(VLOOKUP(#REF!,#REF!,5,FALSE)," per ",FunctionalUnitOfMeasure," supplied"),"Select Fuel on Adv. Controls")</f>
        <v>Select Fuel on Adv. Controls</v>
      </c>
      <c r="N711" s="664"/>
      <c r="O711" s="665"/>
      <c r="P711" s="165"/>
      <c r="Q711" s="365"/>
      <c r="R711" s="259" t="str">
        <f t="shared" si="453"/>
        <v/>
      </c>
      <c r="S711" s="260" t="str">
        <f>IF(R711="","",IF(R729="Y",T711,IF(R711&gt;=R721-$AA$36*R725,IF(R711&lt;=R721+$AA$36*R725,R711,""),"")))</f>
        <v/>
      </c>
      <c r="T711" s="259" t="str">
        <f t="shared" si="454"/>
        <v/>
      </c>
      <c r="U711" s="166" t="str">
        <f t="shared" si="434"/>
        <v>Select Fuel on Adv. Controls</v>
      </c>
      <c r="V711" s="39"/>
      <c r="W711" s="39"/>
      <c r="Y711" s="99"/>
      <c r="AO711" s="57"/>
      <c r="AP711" s="39"/>
      <c r="AQ711" s="39"/>
      <c r="AR711" s="171"/>
      <c r="AS711" s="39"/>
      <c r="AT711" s="360" t="str">
        <f t="shared" si="455"/>
        <v/>
      </c>
      <c r="AU711" s="360" t="str">
        <f t="shared" si="456"/>
        <v/>
      </c>
      <c r="AV711" s="39"/>
      <c r="AW711" s="360" t="str">
        <f t="shared" si="435"/>
        <v/>
      </c>
      <c r="AX711" s="360" t="str">
        <f t="shared" si="436"/>
        <v/>
      </c>
      <c r="AY711" s="39"/>
      <c r="AZ711" s="360" t="str">
        <f t="shared" si="437"/>
        <v/>
      </c>
      <c r="BA711" s="360" t="str">
        <f t="shared" si="438"/>
        <v/>
      </c>
      <c r="BB711" s="39"/>
      <c r="BC711" s="360" t="str">
        <f t="shared" si="439"/>
        <v/>
      </c>
      <c r="BD711" s="360" t="str">
        <f t="shared" si="440"/>
        <v/>
      </c>
      <c r="BE711" s="39"/>
      <c r="BF711" s="360" t="str">
        <f t="shared" si="441"/>
        <v/>
      </c>
      <c r="BG711" s="360" t="str">
        <f t="shared" si="442"/>
        <v/>
      </c>
      <c r="BH711" s="39"/>
      <c r="BI711" s="360" t="str">
        <f t="shared" si="443"/>
        <v/>
      </c>
      <c r="BJ711" s="360" t="str">
        <f t="shared" si="444"/>
        <v/>
      </c>
      <c r="BK711" s="39"/>
      <c r="BL711" s="360" t="str">
        <f t="shared" si="445"/>
        <v/>
      </c>
      <c r="BM711" s="360" t="str">
        <f t="shared" si="446"/>
        <v/>
      </c>
      <c r="BN711" s="39"/>
      <c r="BO711" s="360" t="str">
        <f t="shared" si="447"/>
        <v/>
      </c>
      <c r="BP711" s="360" t="str">
        <f t="shared" si="448"/>
        <v/>
      </c>
      <c r="BQ711" s="39"/>
      <c r="BR711" s="360" t="str">
        <f t="shared" si="449"/>
        <v/>
      </c>
      <c r="BS711" s="360" t="str">
        <f t="shared" si="450"/>
        <v/>
      </c>
      <c r="BT711" s="39"/>
      <c r="BU711" s="360" t="str">
        <f t="shared" si="451"/>
        <v/>
      </c>
      <c r="BV711" s="360" t="str">
        <f t="shared" si="452"/>
        <v/>
      </c>
      <c r="BW711" s="39"/>
      <c r="BX711" s="57"/>
    </row>
    <row r="712" spans="1:76" s="2" customFormat="1" ht="14">
      <c r="A712" s="159">
        <v>12</v>
      </c>
      <c r="B712" s="301" t="str">
        <f t="shared" si="433"/>
        <v xml:space="preserve">: </v>
      </c>
      <c r="C712" s="169"/>
      <c r="D712" s="169"/>
      <c r="E712" s="169"/>
      <c r="F712" s="169"/>
      <c r="G712" s="161"/>
      <c r="H712" s="169"/>
      <c r="I712" s="163"/>
      <c r="J712" s="316"/>
      <c r="K712" s="316"/>
      <c r="L712" s="764"/>
      <c r="M712" s="654" t="str">
        <f>IFERROR(CONCATENATE(VLOOKUP(#REF!,#REF!,5,FALSE)," per ",FunctionalUnitOfMeasure," supplied"),"Select Fuel on Adv. Controls")</f>
        <v>Select Fuel on Adv. Controls</v>
      </c>
      <c r="N712" s="664"/>
      <c r="O712" s="665"/>
      <c r="P712" s="165"/>
      <c r="Q712" s="365"/>
      <c r="R712" s="259" t="str">
        <f t="shared" si="453"/>
        <v/>
      </c>
      <c r="S712" s="260" t="str">
        <f>IF(R712="","",IF(R729="Y",T712,IF(R712&gt;=R721-$AA$36*R725,IF(R712&lt;=R721+$AA$36*R725,R712,""),"")))</f>
        <v/>
      </c>
      <c r="T712" s="259" t="str">
        <f t="shared" si="454"/>
        <v/>
      </c>
      <c r="U712" s="166" t="str">
        <f t="shared" si="434"/>
        <v>Select Fuel on Adv. Controls</v>
      </c>
      <c r="V712" s="39"/>
      <c r="W712" s="39"/>
      <c r="Y712" s="99"/>
      <c r="AO712" s="57"/>
      <c r="AP712" s="39"/>
      <c r="AQ712" s="39"/>
      <c r="AR712" s="171"/>
      <c r="AS712" s="39"/>
      <c r="AT712" s="360" t="str">
        <f t="shared" si="455"/>
        <v/>
      </c>
      <c r="AU712" s="360" t="str">
        <f t="shared" si="456"/>
        <v/>
      </c>
      <c r="AV712" s="39"/>
      <c r="AW712" s="360" t="str">
        <f t="shared" si="435"/>
        <v/>
      </c>
      <c r="AX712" s="360" t="str">
        <f t="shared" si="436"/>
        <v/>
      </c>
      <c r="AY712" s="39"/>
      <c r="AZ712" s="360" t="str">
        <f t="shared" si="437"/>
        <v/>
      </c>
      <c r="BA712" s="360" t="str">
        <f t="shared" si="438"/>
        <v/>
      </c>
      <c r="BB712" s="39"/>
      <c r="BC712" s="360" t="str">
        <f t="shared" si="439"/>
        <v/>
      </c>
      <c r="BD712" s="360" t="str">
        <f t="shared" si="440"/>
        <v/>
      </c>
      <c r="BE712" s="39"/>
      <c r="BF712" s="360" t="str">
        <f t="shared" si="441"/>
        <v/>
      </c>
      <c r="BG712" s="360" t="str">
        <f t="shared" si="442"/>
        <v/>
      </c>
      <c r="BH712" s="39"/>
      <c r="BI712" s="360" t="str">
        <f t="shared" si="443"/>
        <v/>
      </c>
      <c r="BJ712" s="360" t="str">
        <f t="shared" si="444"/>
        <v/>
      </c>
      <c r="BK712" s="39"/>
      <c r="BL712" s="360" t="str">
        <f t="shared" si="445"/>
        <v/>
      </c>
      <c r="BM712" s="360" t="str">
        <f t="shared" si="446"/>
        <v/>
      </c>
      <c r="BN712" s="39"/>
      <c r="BO712" s="360" t="str">
        <f t="shared" si="447"/>
        <v/>
      </c>
      <c r="BP712" s="360" t="str">
        <f t="shared" si="448"/>
        <v/>
      </c>
      <c r="BQ712" s="39"/>
      <c r="BR712" s="360" t="str">
        <f t="shared" si="449"/>
        <v/>
      </c>
      <c r="BS712" s="360" t="str">
        <f t="shared" si="450"/>
        <v/>
      </c>
      <c r="BT712" s="39"/>
      <c r="BU712" s="360" t="str">
        <f t="shared" si="451"/>
        <v/>
      </c>
      <c r="BV712" s="360" t="str">
        <f t="shared" si="452"/>
        <v/>
      </c>
      <c r="BW712" s="39"/>
      <c r="BX712" s="57"/>
    </row>
    <row r="713" spans="1:76" s="2" customFormat="1" ht="14">
      <c r="A713" s="159">
        <v>13</v>
      </c>
      <c r="B713" s="301" t="str">
        <f t="shared" si="433"/>
        <v xml:space="preserve">: </v>
      </c>
      <c r="C713" s="169"/>
      <c r="D713" s="169"/>
      <c r="E713" s="169"/>
      <c r="F713" s="169"/>
      <c r="G713" s="161"/>
      <c r="H713" s="169"/>
      <c r="I713" s="163"/>
      <c r="J713" s="316"/>
      <c r="K713" s="313"/>
      <c r="L713" s="764"/>
      <c r="M713" s="654" t="str">
        <f>IFERROR(CONCATENATE(VLOOKUP(#REF!,#REF!,5,FALSE)," per ",FunctionalUnitOfMeasure," supplied"),"Select Fuel on Adv. Controls")</f>
        <v>Select Fuel on Adv. Controls</v>
      </c>
      <c r="N713" s="664"/>
      <c r="O713" s="665"/>
      <c r="P713" s="165"/>
      <c r="Q713" s="365"/>
      <c r="R713" s="259" t="str">
        <f t="shared" si="453"/>
        <v/>
      </c>
      <c r="S713" s="260" t="str">
        <f>IF(R713="","",IF(R729="Y",T713,IF(R713&gt;=R721-$AA$36*R725,IF(R713&lt;=R721+$AA$36*R725,R713,""),"")))</f>
        <v/>
      </c>
      <c r="T713" s="259" t="str">
        <f t="shared" si="454"/>
        <v/>
      </c>
      <c r="U713" s="166" t="str">
        <f t="shared" si="434"/>
        <v>Select Fuel on Adv. Controls</v>
      </c>
      <c r="V713" s="39"/>
      <c r="W713" s="39"/>
      <c r="Y713" s="99"/>
      <c r="AO713" s="57"/>
      <c r="AP713" s="39"/>
      <c r="AQ713" s="39"/>
      <c r="AR713" s="171"/>
      <c r="AS713" s="39"/>
      <c r="AT713" s="360" t="str">
        <f t="shared" si="455"/>
        <v/>
      </c>
      <c r="AU713" s="360" t="str">
        <f t="shared" si="456"/>
        <v/>
      </c>
      <c r="AV713" s="39"/>
      <c r="AW713" s="360" t="str">
        <f t="shared" si="435"/>
        <v/>
      </c>
      <c r="AX713" s="360" t="str">
        <f t="shared" si="436"/>
        <v/>
      </c>
      <c r="AY713" s="39"/>
      <c r="AZ713" s="360" t="str">
        <f t="shared" si="437"/>
        <v/>
      </c>
      <c r="BA713" s="360" t="str">
        <f t="shared" si="438"/>
        <v/>
      </c>
      <c r="BB713" s="39"/>
      <c r="BC713" s="360" t="str">
        <f t="shared" si="439"/>
        <v/>
      </c>
      <c r="BD713" s="360" t="str">
        <f t="shared" si="440"/>
        <v/>
      </c>
      <c r="BE713" s="39"/>
      <c r="BF713" s="360" t="str">
        <f t="shared" si="441"/>
        <v/>
      </c>
      <c r="BG713" s="360" t="str">
        <f t="shared" si="442"/>
        <v/>
      </c>
      <c r="BH713" s="39"/>
      <c r="BI713" s="360" t="str">
        <f t="shared" si="443"/>
        <v/>
      </c>
      <c r="BJ713" s="360" t="str">
        <f t="shared" si="444"/>
        <v/>
      </c>
      <c r="BK713" s="39"/>
      <c r="BL713" s="360" t="str">
        <f t="shared" si="445"/>
        <v/>
      </c>
      <c r="BM713" s="360" t="str">
        <f t="shared" si="446"/>
        <v/>
      </c>
      <c r="BN713" s="39"/>
      <c r="BO713" s="360" t="str">
        <f t="shared" si="447"/>
        <v/>
      </c>
      <c r="BP713" s="360" t="str">
        <f t="shared" si="448"/>
        <v/>
      </c>
      <c r="BQ713" s="39"/>
      <c r="BR713" s="360" t="str">
        <f t="shared" si="449"/>
        <v/>
      </c>
      <c r="BS713" s="360" t="str">
        <f t="shared" si="450"/>
        <v/>
      </c>
      <c r="BT713" s="39"/>
      <c r="BU713" s="360" t="str">
        <f t="shared" si="451"/>
        <v/>
      </c>
      <c r="BV713" s="360" t="str">
        <f t="shared" si="452"/>
        <v/>
      </c>
      <c r="BW713" s="39"/>
      <c r="BX713" s="57"/>
    </row>
    <row r="714" spans="1:76" s="2" customFormat="1" ht="14">
      <c r="A714" s="159">
        <v>14</v>
      </c>
      <c r="B714" s="301" t="str">
        <f t="shared" si="433"/>
        <v xml:space="preserve">: </v>
      </c>
      <c r="C714" s="169"/>
      <c r="D714" s="169"/>
      <c r="E714" s="169"/>
      <c r="F714" s="169"/>
      <c r="G714" s="161"/>
      <c r="H714" s="169"/>
      <c r="I714" s="163"/>
      <c r="J714" s="170"/>
      <c r="K714" s="170"/>
      <c r="L714" s="764"/>
      <c r="M714" s="654" t="str">
        <f>IFERROR(CONCATENATE(VLOOKUP(#REF!,#REF!,5,FALSE)," per ",FunctionalUnitOfMeasure," supplied"),"Select Fuel on Adv. Controls")</f>
        <v>Select Fuel on Adv. Controls</v>
      </c>
      <c r="N714" s="664"/>
      <c r="O714" s="665"/>
      <c r="P714" s="165"/>
      <c r="Q714" s="365"/>
      <c r="R714" s="259" t="str">
        <f t="shared" si="453"/>
        <v/>
      </c>
      <c r="S714" s="260" t="str">
        <f>IF(R714="","",IF(R729="Y",T714,IF(R714&gt;=R721-$AA$36*R725,IF(R714&lt;=R721+$AA$36*R725,R714,""),"")))</f>
        <v/>
      </c>
      <c r="T714" s="259" t="str">
        <f t="shared" si="454"/>
        <v/>
      </c>
      <c r="U714" s="166" t="str">
        <f t="shared" si="434"/>
        <v>Select Fuel on Adv. Controls</v>
      </c>
      <c r="V714" s="39"/>
      <c r="W714" s="39"/>
      <c r="Y714" s="99"/>
      <c r="AO714" s="57"/>
      <c r="AP714" s="39"/>
      <c r="AQ714" s="39"/>
      <c r="AR714" s="171"/>
      <c r="AS714" s="39"/>
      <c r="AT714" s="360" t="str">
        <f t="shared" si="455"/>
        <v/>
      </c>
      <c r="AU714" s="360" t="str">
        <f t="shared" si="456"/>
        <v/>
      </c>
      <c r="AV714" s="39"/>
      <c r="AW714" s="360" t="str">
        <f t="shared" si="435"/>
        <v/>
      </c>
      <c r="AX714" s="360" t="str">
        <f t="shared" si="436"/>
        <v/>
      </c>
      <c r="AY714" s="39"/>
      <c r="AZ714" s="360" t="str">
        <f t="shared" si="437"/>
        <v/>
      </c>
      <c r="BA714" s="360" t="str">
        <f t="shared" si="438"/>
        <v/>
      </c>
      <c r="BB714" s="39"/>
      <c r="BC714" s="360" t="str">
        <f t="shared" si="439"/>
        <v/>
      </c>
      <c r="BD714" s="360" t="str">
        <f t="shared" si="440"/>
        <v/>
      </c>
      <c r="BE714" s="39"/>
      <c r="BF714" s="360" t="str">
        <f t="shared" si="441"/>
        <v/>
      </c>
      <c r="BG714" s="360" t="str">
        <f t="shared" si="442"/>
        <v/>
      </c>
      <c r="BH714" s="39"/>
      <c r="BI714" s="360" t="str">
        <f t="shared" si="443"/>
        <v/>
      </c>
      <c r="BJ714" s="360" t="str">
        <f t="shared" si="444"/>
        <v/>
      </c>
      <c r="BK714" s="39"/>
      <c r="BL714" s="360" t="str">
        <f t="shared" si="445"/>
        <v/>
      </c>
      <c r="BM714" s="360" t="str">
        <f t="shared" si="446"/>
        <v/>
      </c>
      <c r="BN714" s="39"/>
      <c r="BO714" s="360" t="str">
        <f t="shared" si="447"/>
        <v/>
      </c>
      <c r="BP714" s="360" t="str">
        <f t="shared" si="448"/>
        <v/>
      </c>
      <c r="BQ714" s="39"/>
      <c r="BR714" s="360" t="str">
        <f t="shared" si="449"/>
        <v/>
      </c>
      <c r="BS714" s="360" t="str">
        <f t="shared" si="450"/>
        <v/>
      </c>
      <c r="BT714" s="39"/>
      <c r="BU714" s="360" t="str">
        <f t="shared" si="451"/>
        <v/>
      </c>
      <c r="BV714" s="360" t="str">
        <f t="shared" si="452"/>
        <v/>
      </c>
      <c r="BW714" s="39"/>
      <c r="BX714" s="57"/>
    </row>
    <row r="715" spans="1:76" s="2" customFormat="1" ht="14">
      <c r="A715" s="159">
        <v>15</v>
      </c>
      <c r="B715" s="301" t="str">
        <f t="shared" si="433"/>
        <v xml:space="preserve">: </v>
      </c>
      <c r="C715" s="169"/>
      <c r="D715" s="169"/>
      <c r="E715" s="169"/>
      <c r="F715" s="169"/>
      <c r="G715" s="161"/>
      <c r="H715" s="169"/>
      <c r="I715" s="163"/>
      <c r="J715" s="170"/>
      <c r="K715" s="170"/>
      <c r="L715" s="764"/>
      <c r="M715" s="654" t="str">
        <f>IFERROR(CONCATENATE(VLOOKUP(#REF!,#REF!,5,FALSE)," per ",FunctionalUnitOfMeasure," supplied"),"Select Fuel on Adv. Controls")</f>
        <v>Select Fuel on Adv. Controls</v>
      </c>
      <c r="N715" s="664"/>
      <c r="O715" s="665"/>
      <c r="P715" s="165"/>
      <c r="Q715" s="365"/>
      <c r="R715" s="259" t="str">
        <f t="shared" si="453"/>
        <v/>
      </c>
      <c r="S715" s="260" t="str">
        <f>IF(R715="","",IF(R729="Y",T715,IF(R715&gt;=R721-$AA$36*R725,IF(R715&lt;=R721+$AA$36*R725,R715,""),"")))</f>
        <v/>
      </c>
      <c r="T715" s="259" t="str">
        <f t="shared" si="454"/>
        <v/>
      </c>
      <c r="U715" s="166" t="str">
        <f t="shared" si="434"/>
        <v>Select Fuel on Adv. Controls</v>
      </c>
      <c r="V715" s="39"/>
      <c r="W715" s="39"/>
      <c r="Y715" s="99"/>
      <c r="AO715" s="57"/>
      <c r="AP715" s="39"/>
      <c r="AQ715" s="39"/>
      <c r="AR715" s="171"/>
      <c r="AS715" s="39"/>
      <c r="AT715" s="360" t="str">
        <f t="shared" si="455"/>
        <v/>
      </c>
      <c r="AU715" s="360" t="str">
        <f t="shared" si="456"/>
        <v/>
      </c>
      <c r="AV715" s="39"/>
      <c r="AW715" s="360" t="str">
        <f t="shared" si="435"/>
        <v/>
      </c>
      <c r="AX715" s="360" t="str">
        <f t="shared" si="436"/>
        <v/>
      </c>
      <c r="AY715" s="39"/>
      <c r="AZ715" s="360" t="str">
        <f t="shared" si="437"/>
        <v/>
      </c>
      <c r="BA715" s="360" t="str">
        <f t="shared" si="438"/>
        <v/>
      </c>
      <c r="BB715" s="39"/>
      <c r="BC715" s="360" t="str">
        <f t="shared" si="439"/>
        <v/>
      </c>
      <c r="BD715" s="360" t="str">
        <f t="shared" si="440"/>
        <v/>
      </c>
      <c r="BE715" s="39"/>
      <c r="BF715" s="360" t="str">
        <f t="shared" si="441"/>
        <v/>
      </c>
      <c r="BG715" s="360" t="str">
        <f t="shared" si="442"/>
        <v/>
      </c>
      <c r="BH715" s="39"/>
      <c r="BI715" s="360" t="str">
        <f t="shared" si="443"/>
        <v/>
      </c>
      <c r="BJ715" s="360" t="str">
        <f t="shared" si="444"/>
        <v/>
      </c>
      <c r="BK715" s="39"/>
      <c r="BL715" s="360" t="str">
        <f t="shared" si="445"/>
        <v/>
      </c>
      <c r="BM715" s="360" t="str">
        <f t="shared" si="446"/>
        <v/>
      </c>
      <c r="BN715" s="39"/>
      <c r="BO715" s="360" t="str">
        <f t="shared" si="447"/>
        <v/>
      </c>
      <c r="BP715" s="360" t="str">
        <f t="shared" si="448"/>
        <v/>
      </c>
      <c r="BQ715" s="39"/>
      <c r="BR715" s="360" t="str">
        <f t="shared" si="449"/>
        <v/>
      </c>
      <c r="BS715" s="360" t="str">
        <f t="shared" si="450"/>
        <v/>
      </c>
      <c r="BT715" s="39"/>
      <c r="BU715" s="360" t="str">
        <f t="shared" si="451"/>
        <v/>
      </c>
      <c r="BV715" s="360" t="str">
        <f t="shared" si="452"/>
        <v/>
      </c>
      <c r="BW715" s="39"/>
      <c r="BX715" s="57"/>
    </row>
    <row r="716" spans="1:76" s="2" customFormat="1" ht="14">
      <c r="A716" s="159">
        <v>16</v>
      </c>
      <c r="B716" s="301" t="str">
        <f t="shared" si="433"/>
        <v xml:space="preserve">: </v>
      </c>
      <c r="C716" s="169"/>
      <c r="D716" s="169"/>
      <c r="E716" s="169"/>
      <c r="F716" s="169"/>
      <c r="G716" s="161"/>
      <c r="H716" s="169"/>
      <c r="I716" s="163"/>
      <c r="J716" s="170"/>
      <c r="K716" s="170"/>
      <c r="L716" s="764"/>
      <c r="M716" s="654" t="str">
        <f>IFERROR(CONCATENATE(VLOOKUP(#REF!,#REF!,5,FALSE)," per ",FunctionalUnitOfMeasure," supplied"),"Select Fuel on Adv. Controls")</f>
        <v>Select Fuel on Adv. Controls</v>
      </c>
      <c r="N716" s="664"/>
      <c r="O716" s="665"/>
      <c r="P716" s="165"/>
      <c r="Q716" s="365"/>
      <c r="R716" s="259" t="str">
        <f t="shared" si="453"/>
        <v/>
      </c>
      <c r="S716" s="260" t="str">
        <f>IF(R716="","",IF(R729="Y",T716,IF(R716&gt;=R721-$AA$36*R725,IF(R716&lt;=R721+$AA$36*R725,R716,""),"")))</f>
        <v/>
      </c>
      <c r="T716" s="259" t="str">
        <f t="shared" si="454"/>
        <v/>
      </c>
      <c r="U716" s="166" t="str">
        <f t="shared" si="434"/>
        <v>Select Fuel on Adv. Controls</v>
      </c>
      <c r="V716" s="39"/>
      <c r="W716" s="39"/>
      <c r="Y716" s="99"/>
      <c r="AO716" s="57"/>
      <c r="AP716" s="39"/>
      <c r="AQ716" s="39"/>
      <c r="AR716" s="171"/>
      <c r="AS716" s="39"/>
      <c r="AT716" s="360" t="str">
        <f t="shared" si="455"/>
        <v/>
      </c>
      <c r="AU716" s="360" t="str">
        <f t="shared" si="456"/>
        <v/>
      </c>
      <c r="AV716" s="39"/>
      <c r="AW716" s="360" t="str">
        <f t="shared" si="435"/>
        <v/>
      </c>
      <c r="AX716" s="360" t="str">
        <f t="shared" si="436"/>
        <v/>
      </c>
      <c r="AY716" s="39"/>
      <c r="AZ716" s="360" t="str">
        <f t="shared" si="437"/>
        <v/>
      </c>
      <c r="BA716" s="360" t="str">
        <f t="shared" si="438"/>
        <v/>
      </c>
      <c r="BB716" s="39"/>
      <c r="BC716" s="360" t="str">
        <f t="shared" si="439"/>
        <v/>
      </c>
      <c r="BD716" s="360" t="str">
        <f t="shared" si="440"/>
        <v/>
      </c>
      <c r="BE716" s="39"/>
      <c r="BF716" s="360" t="str">
        <f t="shared" si="441"/>
        <v/>
      </c>
      <c r="BG716" s="360" t="str">
        <f t="shared" si="442"/>
        <v/>
      </c>
      <c r="BH716" s="39"/>
      <c r="BI716" s="360" t="str">
        <f t="shared" si="443"/>
        <v/>
      </c>
      <c r="BJ716" s="360" t="str">
        <f t="shared" si="444"/>
        <v/>
      </c>
      <c r="BK716" s="39"/>
      <c r="BL716" s="360" t="str">
        <f t="shared" si="445"/>
        <v/>
      </c>
      <c r="BM716" s="360" t="str">
        <f t="shared" si="446"/>
        <v/>
      </c>
      <c r="BN716" s="39"/>
      <c r="BO716" s="360" t="str">
        <f t="shared" si="447"/>
        <v/>
      </c>
      <c r="BP716" s="360" t="str">
        <f t="shared" si="448"/>
        <v/>
      </c>
      <c r="BQ716" s="39"/>
      <c r="BR716" s="360" t="str">
        <f t="shared" si="449"/>
        <v/>
      </c>
      <c r="BS716" s="360" t="str">
        <f t="shared" si="450"/>
        <v/>
      </c>
      <c r="BT716" s="39"/>
      <c r="BU716" s="360" t="str">
        <f t="shared" si="451"/>
        <v/>
      </c>
      <c r="BV716" s="360" t="str">
        <f t="shared" si="452"/>
        <v/>
      </c>
      <c r="BW716" s="39"/>
      <c r="BX716" s="57"/>
    </row>
    <row r="717" spans="1:76" s="2" customFormat="1" ht="14">
      <c r="A717" s="159">
        <v>17</v>
      </c>
      <c r="B717" s="301" t="str">
        <f t="shared" si="433"/>
        <v xml:space="preserve">: </v>
      </c>
      <c r="C717" s="168"/>
      <c r="D717" s="162"/>
      <c r="E717" s="162"/>
      <c r="F717" s="169"/>
      <c r="G717" s="161"/>
      <c r="H717" s="162"/>
      <c r="I717" s="163"/>
      <c r="J717" s="170"/>
      <c r="K717" s="170"/>
      <c r="L717" s="764"/>
      <c r="M717" s="654" t="str">
        <f>IFERROR(CONCATENATE(VLOOKUP(#REF!,#REF!,5,FALSE)," per ",FunctionalUnitOfMeasure," supplied"),"Select Fuel on Adv. Controls")</f>
        <v>Select Fuel on Adv. Controls</v>
      </c>
      <c r="N717" s="664"/>
      <c r="O717" s="665"/>
      <c r="P717" s="165"/>
      <c r="Q717" s="365"/>
      <c r="R717" s="259" t="str">
        <f t="shared" si="453"/>
        <v/>
      </c>
      <c r="S717" s="260" t="str">
        <f>IF(R717="","",IF(R729="Y",T717,IF(R717&gt;=R721-$AA$36*R725,IF(R717&lt;=R721+$AA$36*R725,R717,""),"")))</f>
        <v/>
      </c>
      <c r="T717" s="259" t="str">
        <f t="shared" si="454"/>
        <v/>
      </c>
      <c r="U717" s="166" t="str">
        <f t="shared" si="434"/>
        <v>Select Fuel on Adv. Controls</v>
      </c>
      <c r="V717" s="39"/>
      <c r="W717" s="39"/>
      <c r="Y717" s="99"/>
      <c r="AO717" s="57"/>
      <c r="AP717" s="39"/>
      <c r="AQ717" s="39"/>
      <c r="AR717" s="171"/>
      <c r="AS717" s="39"/>
      <c r="AT717" s="360" t="str">
        <f t="shared" si="455"/>
        <v/>
      </c>
      <c r="AU717" s="360" t="str">
        <f t="shared" si="456"/>
        <v/>
      </c>
      <c r="AV717" s="39"/>
      <c r="AW717" s="360" t="str">
        <f t="shared" si="435"/>
        <v/>
      </c>
      <c r="AX717" s="360" t="str">
        <f t="shared" si="436"/>
        <v/>
      </c>
      <c r="AY717" s="39"/>
      <c r="AZ717" s="360" t="str">
        <f t="shared" si="437"/>
        <v/>
      </c>
      <c r="BA717" s="360" t="str">
        <f t="shared" si="438"/>
        <v/>
      </c>
      <c r="BB717" s="39"/>
      <c r="BC717" s="360" t="str">
        <f t="shared" si="439"/>
        <v/>
      </c>
      <c r="BD717" s="360" t="str">
        <f t="shared" si="440"/>
        <v/>
      </c>
      <c r="BE717" s="39"/>
      <c r="BF717" s="360" t="str">
        <f t="shared" si="441"/>
        <v/>
      </c>
      <c r="BG717" s="360" t="str">
        <f t="shared" si="442"/>
        <v/>
      </c>
      <c r="BH717" s="39"/>
      <c r="BI717" s="360" t="str">
        <f t="shared" si="443"/>
        <v/>
      </c>
      <c r="BJ717" s="360" t="str">
        <f t="shared" si="444"/>
        <v/>
      </c>
      <c r="BK717" s="39"/>
      <c r="BL717" s="360" t="str">
        <f t="shared" si="445"/>
        <v/>
      </c>
      <c r="BM717" s="360" t="str">
        <f t="shared" si="446"/>
        <v/>
      </c>
      <c r="BN717" s="39"/>
      <c r="BO717" s="360" t="str">
        <f t="shared" si="447"/>
        <v/>
      </c>
      <c r="BP717" s="360" t="str">
        <f t="shared" si="448"/>
        <v/>
      </c>
      <c r="BQ717" s="39"/>
      <c r="BR717" s="360" t="str">
        <f t="shared" si="449"/>
        <v/>
      </c>
      <c r="BS717" s="360" t="str">
        <f t="shared" si="450"/>
        <v/>
      </c>
      <c r="BT717" s="39"/>
      <c r="BU717" s="360" t="str">
        <f t="shared" si="451"/>
        <v/>
      </c>
      <c r="BV717" s="360" t="str">
        <f t="shared" si="452"/>
        <v/>
      </c>
      <c r="BW717" s="39"/>
      <c r="BX717" s="57"/>
    </row>
    <row r="718" spans="1:76" s="2" customFormat="1" ht="14">
      <c r="A718" s="159">
        <v>18</v>
      </c>
      <c r="B718" s="301" t="str">
        <f t="shared" si="433"/>
        <v xml:space="preserve">: </v>
      </c>
      <c r="C718" s="168"/>
      <c r="D718" s="162"/>
      <c r="E718" s="162"/>
      <c r="F718" s="169"/>
      <c r="G718" s="161"/>
      <c r="H718" s="162"/>
      <c r="I718" s="163"/>
      <c r="J718" s="170"/>
      <c r="K718" s="170"/>
      <c r="L718" s="764"/>
      <c r="M718" s="654" t="str">
        <f>IFERROR(CONCATENATE(VLOOKUP(#REF!,#REF!,5,FALSE)," per ",FunctionalUnitOfMeasure," supplied"),"Select Fuel on Adv. Controls")</f>
        <v>Select Fuel on Adv. Controls</v>
      </c>
      <c r="N718" s="664"/>
      <c r="O718" s="665"/>
      <c r="P718" s="165"/>
      <c r="Q718" s="365"/>
      <c r="R718" s="259" t="str">
        <f t="shared" si="453"/>
        <v/>
      </c>
      <c r="S718" s="260" t="str">
        <f>IF(R718="","",IF(R729="Y",T718,IF(R718&gt;=R721-$AA$36*R725,IF(R718&lt;=R721+$AA$36*R725,R718,""),"")))</f>
        <v/>
      </c>
      <c r="T718" s="259" t="str">
        <f t="shared" si="454"/>
        <v/>
      </c>
      <c r="U718" s="166" t="str">
        <f t="shared" si="434"/>
        <v>Select Fuel on Adv. Controls</v>
      </c>
      <c r="V718" s="39"/>
      <c r="W718" s="39"/>
      <c r="Y718" s="99"/>
      <c r="AO718" s="57"/>
      <c r="AP718" s="39"/>
      <c r="AQ718" s="39"/>
      <c r="AR718" s="171"/>
      <c r="AS718" s="39"/>
      <c r="AT718" s="360" t="str">
        <f t="shared" si="455"/>
        <v/>
      </c>
      <c r="AU718" s="360" t="str">
        <f t="shared" si="456"/>
        <v/>
      </c>
      <c r="AV718" s="39"/>
      <c r="AW718" s="360" t="str">
        <f t="shared" si="435"/>
        <v/>
      </c>
      <c r="AX718" s="360" t="str">
        <f t="shared" si="436"/>
        <v/>
      </c>
      <c r="AY718" s="39"/>
      <c r="AZ718" s="360" t="str">
        <f t="shared" si="437"/>
        <v/>
      </c>
      <c r="BA718" s="360" t="str">
        <f t="shared" si="438"/>
        <v/>
      </c>
      <c r="BB718" s="39"/>
      <c r="BC718" s="360" t="str">
        <f t="shared" si="439"/>
        <v/>
      </c>
      <c r="BD718" s="360" t="str">
        <f t="shared" si="440"/>
        <v/>
      </c>
      <c r="BE718" s="39"/>
      <c r="BF718" s="360" t="str">
        <f t="shared" si="441"/>
        <v/>
      </c>
      <c r="BG718" s="360" t="str">
        <f t="shared" si="442"/>
        <v/>
      </c>
      <c r="BH718" s="39"/>
      <c r="BI718" s="360" t="str">
        <f t="shared" si="443"/>
        <v/>
      </c>
      <c r="BJ718" s="360" t="str">
        <f t="shared" si="444"/>
        <v/>
      </c>
      <c r="BK718" s="39"/>
      <c r="BL718" s="360" t="str">
        <f t="shared" si="445"/>
        <v/>
      </c>
      <c r="BM718" s="360" t="str">
        <f t="shared" si="446"/>
        <v/>
      </c>
      <c r="BN718" s="39"/>
      <c r="BO718" s="360" t="str">
        <f t="shared" si="447"/>
        <v/>
      </c>
      <c r="BP718" s="360" t="str">
        <f t="shared" si="448"/>
        <v/>
      </c>
      <c r="BQ718" s="39"/>
      <c r="BR718" s="360" t="str">
        <f t="shared" si="449"/>
        <v/>
      </c>
      <c r="BS718" s="360" t="str">
        <f t="shared" si="450"/>
        <v/>
      </c>
      <c r="BT718" s="39"/>
      <c r="BU718" s="360" t="str">
        <f t="shared" si="451"/>
        <v/>
      </c>
      <c r="BV718" s="360" t="str">
        <f t="shared" si="452"/>
        <v/>
      </c>
      <c r="BW718" s="39"/>
      <c r="BX718" s="57"/>
    </row>
    <row r="719" spans="1:76" s="2" customFormat="1" ht="14">
      <c r="A719" s="159">
        <v>19</v>
      </c>
      <c r="B719" s="301" t="str">
        <f t="shared" si="433"/>
        <v xml:space="preserve">: </v>
      </c>
      <c r="C719" s="168"/>
      <c r="D719" s="162"/>
      <c r="E719" s="162"/>
      <c r="F719" s="169"/>
      <c r="G719" s="161"/>
      <c r="H719" s="162"/>
      <c r="I719" s="163"/>
      <c r="J719" s="170"/>
      <c r="K719" s="170"/>
      <c r="L719" s="764"/>
      <c r="M719" s="654" t="str">
        <f>IFERROR(CONCATENATE(VLOOKUP(#REF!,#REF!,5,FALSE)," per ",FunctionalUnitOfMeasure," supplied"),"Select Fuel on Adv. Controls")</f>
        <v>Select Fuel on Adv. Controls</v>
      </c>
      <c r="N719" s="664"/>
      <c r="O719" s="665"/>
      <c r="P719" s="165"/>
      <c r="Q719" s="365"/>
      <c r="R719" s="259" t="str">
        <f t="shared" si="453"/>
        <v/>
      </c>
      <c r="S719" s="260" t="str">
        <f>IF(R719="","",IF(R729="Y",T719,IF(R719&gt;=R721-$AA$36*R725,IF(R719&lt;=R721+$AA$36*R725,R719,""),"")))</f>
        <v/>
      </c>
      <c r="T719" s="259" t="str">
        <f t="shared" si="454"/>
        <v/>
      </c>
      <c r="U719" s="166" t="str">
        <f t="shared" si="434"/>
        <v>Select Fuel on Adv. Controls</v>
      </c>
      <c r="V719" s="39"/>
      <c r="W719" s="39"/>
      <c r="Y719" s="99"/>
      <c r="AO719" s="57"/>
      <c r="AP719" s="39"/>
      <c r="AQ719" s="39"/>
      <c r="AR719" s="171"/>
      <c r="AS719" s="39"/>
      <c r="AT719" s="360" t="str">
        <f t="shared" si="455"/>
        <v/>
      </c>
      <c r="AU719" s="360" t="str">
        <f t="shared" si="456"/>
        <v/>
      </c>
      <c r="AV719" s="39"/>
      <c r="AW719" s="360" t="str">
        <f t="shared" si="435"/>
        <v/>
      </c>
      <c r="AX719" s="360" t="str">
        <f t="shared" si="436"/>
        <v/>
      </c>
      <c r="AY719" s="39"/>
      <c r="AZ719" s="360" t="str">
        <f t="shared" si="437"/>
        <v/>
      </c>
      <c r="BA719" s="360" t="str">
        <f t="shared" si="438"/>
        <v/>
      </c>
      <c r="BB719" s="39"/>
      <c r="BC719" s="360" t="str">
        <f t="shared" si="439"/>
        <v/>
      </c>
      <c r="BD719" s="360" t="str">
        <f t="shared" si="440"/>
        <v/>
      </c>
      <c r="BE719" s="39"/>
      <c r="BF719" s="360" t="str">
        <f t="shared" si="441"/>
        <v/>
      </c>
      <c r="BG719" s="360" t="str">
        <f t="shared" si="442"/>
        <v/>
      </c>
      <c r="BH719" s="39"/>
      <c r="BI719" s="360" t="str">
        <f t="shared" si="443"/>
        <v/>
      </c>
      <c r="BJ719" s="360" t="str">
        <f t="shared" si="444"/>
        <v/>
      </c>
      <c r="BK719" s="39"/>
      <c r="BL719" s="360" t="str">
        <f t="shared" si="445"/>
        <v/>
      </c>
      <c r="BM719" s="360" t="str">
        <f t="shared" si="446"/>
        <v/>
      </c>
      <c r="BN719" s="39"/>
      <c r="BO719" s="360" t="str">
        <f t="shared" si="447"/>
        <v/>
      </c>
      <c r="BP719" s="360" t="str">
        <f t="shared" si="448"/>
        <v/>
      </c>
      <c r="BQ719" s="39"/>
      <c r="BR719" s="360" t="str">
        <f t="shared" si="449"/>
        <v/>
      </c>
      <c r="BS719" s="360" t="str">
        <f t="shared" si="450"/>
        <v/>
      </c>
      <c r="BT719" s="39"/>
      <c r="BU719" s="360" t="str">
        <f t="shared" si="451"/>
        <v/>
      </c>
      <c r="BV719" s="360" t="str">
        <f t="shared" si="452"/>
        <v/>
      </c>
      <c r="BW719" s="39"/>
      <c r="BX719" s="57"/>
    </row>
    <row r="720" spans="1:76" s="2" customFormat="1" ht="14">
      <c r="A720" s="159">
        <v>20</v>
      </c>
      <c r="B720" s="301" t="str">
        <f t="shared" si="433"/>
        <v xml:space="preserve">: </v>
      </c>
      <c r="C720" s="168"/>
      <c r="D720" s="162"/>
      <c r="E720" s="162"/>
      <c r="F720" s="169"/>
      <c r="G720" s="161"/>
      <c r="H720" s="162"/>
      <c r="I720" s="163"/>
      <c r="J720" s="170"/>
      <c r="K720" s="170"/>
      <c r="L720" s="764"/>
      <c r="M720" s="654" t="str">
        <f>IFERROR(CONCATENATE(VLOOKUP(#REF!,#REF!,5,FALSE)," per ",FunctionalUnitOfMeasure," supplied"),"Select Fuel on Adv. Controls")</f>
        <v>Select Fuel on Adv. Controls</v>
      </c>
      <c r="N720" s="664"/>
      <c r="O720" s="665"/>
      <c r="P720" s="165"/>
      <c r="Q720" s="365"/>
      <c r="R720" s="259" t="str">
        <f t="shared" si="453"/>
        <v/>
      </c>
      <c r="S720" s="260" t="str">
        <f>IF(R720="","",IF(R729="Y",T720,IF(R720&gt;=R721-$AA$36*R725,IF(R720&lt;=R721+$AA$36*R725,R720,""),"")))</f>
        <v/>
      </c>
      <c r="T720" s="259" t="str">
        <f t="shared" si="454"/>
        <v/>
      </c>
      <c r="U720" s="166" t="str">
        <f t="shared" si="434"/>
        <v>Select Fuel on Adv. Controls</v>
      </c>
      <c r="V720" s="39"/>
      <c r="W720" s="39"/>
      <c r="Y720" s="99"/>
      <c r="AO720" s="57"/>
      <c r="AP720" s="39"/>
      <c r="AQ720" s="39"/>
      <c r="AR720" s="171"/>
      <c r="AS720" s="39"/>
      <c r="AT720" s="360" t="str">
        <f t="shared" si="455"/>
        <v/>
      </c>
      <c r="AU720" s="360" t="str">
        <f t="shared" si="456"/>
        <v/>
      </c>
      <c r="AV720" s="39"/>
      <c r="AW720" s="360" t="str">
        <f t="shared" si="435"/>
        <v/>
      </c>
      <c r="AX720" s="360" t="str">
        <f t="shared" si="436"/>
        <v/>
      </c>
      <c r="AY720" s="39"/>
      <c r="AZ720" s="360" t="str">
        <f t="shared" si="437"/>
        <v/>
      </c>
      <c r="BA720" s="360" t="str">
        <f t="shared" si="438"/>
        <v/>
      </c>
      <c r="BB720" s="39"/>
      <c r="BC720" s="360" t="str">
        <f t="shared" si="439"/>
        <v/>
      </c>
      <c r="BD720" s="360" t="str">
        <f t="shared" si="440"/>
        <v/>
      </c>
      <c r="BE720" s="39"/>
      <c r="BF720" s="360" t="str">
        <f t="shared" si="441"/>
        <v/>
      </c>
      <c r="BG720" s="360" t="str">
        <f t="shared" si="442"/>
        <v/>
      </c>
      <c r="BH720" s="39"/>
      <c r="BI720" s="360" t="str">
        <f t="shared" si="443"/>
        <v/>
      </c>
      <c r="BJ720" s="360" t="str">
        <f t="shared" si="444"/>
        <v/>
      </c>
      <c r="BK720" s="39"/>
      <c r="BL720" s="360" t="str">
        <f t="shared" si="445"/>
        <v/>
      </c>
      <c r="BM720" s="360" t="str">
        <f t="shared" si="446"/>
        <v/>
      </c>
      <c r="BN720" s="39"/>
      <c r="BO720" s="360" t="str">
        <f t="shared" si="447"/>
        <v/>
      </c>
      <c r="BP720" s="360" t="str">
        <f t="shared" si="448"/>
        <v/>
      </c>
      <c r="BQ720" s="39"/>
      <c r="BR720" s="360" t="str">
        <f t="shared" si="449"/>
        <v/>
      </c>
      <c r="BS720" s="360" t="str">
        <f t="shared" si="450"/>
        <v/>
      </c>
      <c r="BT720" s="39"/>
      <c r="BU720" s="360" t="str">
        <f t="shared" si="451"/>
        <v/>
      </c>
      <c r="BV720" s="360" t="str">
        <f t="shared" si="452"/>
        <v/>
      </c>
      <c r="BW720" s="39"/>
      <c r="BX720" s="57"/>
    </row>
    <row r="721" spans="1:76" s="2" customFormat="1" ht="14">
      <c r="A721" s="172"/>
      <c r="B721" s="302" t="s">
        <v>159</v>
      </c>
      <c r="C721" s="173"/>
      <c r="D721" s="173"/>
      <c r="E721" s="173"/>
      <c r="F721" s="173"/>
      <c r="G721" s="174"/>
      <c r="H721" s="39"/>
      <c r="I721" s="175"/>
      <c r="J721" s="174"/>
      <c r="K721" s="174"/>
      <c r="L721" s="762" t="s">
        <v>99</v>
      </c>
      <c r="M721" s="174"/>
      <c r="N721" s="174"/>
      <c r="O721" s="165"/>
      <c r="P721" s="165"/>
      <c r="Q721" s="175" t="s">
        <v>31</v>
      </c>
      <c r="R721" s="261" t="e">
        <f>AVERAGE(R701:R720)</f>
        <v>#DIV/0!</v>
      </c>
      <c r="S721" s="261" t="e">
        <f>IF(R729="Y",SUM(S701:S720)/SUM(N701:N720),AVERAGE(S701:S720))</f>
        <v>#DIV/0!</v>
      </c>
      <c r="T721" s="262" t="e">
        <f>SUM(T701:T720)/SUM(N701:N720)</f>
        <v>#DIV/0!</v>
      </c>
      <c r="U721" s="39"/>
      <c r="V721" s="39"/>
      <c r="W721" s="39"/>
      <c r="Y721" s="207"/>
      <c r="AO721" s="57"/>
      <c r="AP721" s="39"/>
      <c r="AQ721" s="39"/>
      <c r="AR721" s="39"/>
      <c r="AS721" s="175" t="s">
        <v>31</v>
      </c>
      <c r="AT721" s="178" t="e">
        <f>AVERAGE(AT701:AT720)</f>
        <v>#DIV/0!</v>
      </c>
      <c r="AU721" s="178" t="e">
        <f>SUM(AU701:AU720)/COUNTIF(AU701:AU720,"&gt;0")</f>
        <v>#DIV/0!</v>
      </c>
      <c r="AV721" s="175"/>
      <c r="AW721" s="178" t="e">
        <f>AVERAGE(AW701:AW720)</f>
        <v>#DIV/0!</v>
      </c>
      <c r="AX721" s="178" t="e">
        <f>SUM(AX701:AX720)/COUNTIF(AX701:AX720,"&gt;0")</f>
        <v>#DIV/0!</v>
      </c>
      <c r="AY721" s="39"/>
      <c r="AZ721" s="178" t="e">
        <f>AVERAGE(AZ701:AZ720)</f>
        <v>#DIV/0!</v>
      </c>
      <c r="BA721" s="178" t="e">
        <f>SUM(BA701:BA720)/COUNTIF(BA701:BA720,"&gt;0")</f>
        <v>#DIV/0!</v>
      </c>
      <c r="BB721" s="39"/>
      <c r="BC721" s="178" t="e">
        <f>AVERAGE(BC701:BC720)</f>
        <v>#DIV/0!</v>
      </c>
      <c r="BD721" s="178" t="e">
        <f>SUM(BD701:BD720)/COUNTIF(BD701:BD720,"&gt;0")</f>
        <v>#DIV/0!</v>
      </c>
      <c r="BE721" s="39"/>
      <c r="BF721" s="178" t="e">
        <f>AVERAGE(BF701:BF720)</f>
        <v>#DIV/0!</v>
      </c>
      <c r="BG721" s="178" t="e">
        <f>SUM(BG701:BG720)/COUNTIF(BG701:BG720,"&gt;0")</f>
        <v>#DIV/0!</v>
      </c>
      <c r="BH721" s="39"/>
      <c r="BI721" s="178" t="e">
        <f>AVERAGE(BI701:BI720)</f>
        <v>#DIV/0!</v>
      </c>
      <c r="BJ721" s="178" t="e">
        <f>SUM(BJ701:BJ720)/COUNTIF(BJ701:BJ720,"&gt;0")</f>
        <v>#DIV/0!</v>
      </c>
      <c r="BK721" s="175"/>
      <c r="BL721" s="178" t="e">
        <f>AVERAGE(BL701:BL720)</f>
        <v>#DIV/0!</v>
      </c>
      <c r="BM721" s="178" t="e">
        <f>SUM(BM701:BM720)/COUNTIF(BM701:BM720,"&gt;0")</f>
        <v>#DIV/0!</v>
      </c>
      <c r="BN721" s="39"/>
      <c r="BO721" s="178" t="e">
        <f>AVERAGE(BO701:BO720)</f>
        <v>#DIV/0!</v>
      </c>
      <c r="BP721" s="178" t="e">
        <f>SUM(BP701:BP720)/COUNTIF(BP701:BP720,"&gt;0")</f>
        <v>#DIV/0!</v>
      </c>
      <c r="BQ721" s="39"/>
      <c r="BR721" s="178" t="e">
        <f>AVERAGE(BR701:BR720)</f>
        <v>#DIV/0!</v>
      </c>
      <c r="BS721" s="178" t="e">
        <f>SUM(BS701:BS720)/COUNTIF(BS701:BS720,"&gt;0")</f>
        <v>#DIV/0!</v>
      </c>
      <c r="BT721" s="39"/>
      <c r="BU721" s="178" t="e">
        <f>AVERAGE(BU701:BU720)</f>
        <v>#DIV/0!</v>
      </c>
      <c r="BV721" s="178" t="e">
        <f>SUM(BV701:BV720)/COUNTIF(BV701:BV720,"&gt;0")</f>
        <v>#DIV/0!</v>
      </c>
      <c r="BW721" s="39"/>
      <c r="BX721" s="57"/>
    </row>
    <row r="722" spans="1:76" s="2" customFormat="1" ht="15">
      <c r="A722" s="172"/>
      <c r="B722" s="302" t="s">
        <v>160</v>
      </c>
      <c r="C722" s="173" t="s">
        <v>112</v>
      </c>
      <c r="D722" s="868"/>
      <c r="E722" s="869"/>
      <c r="F722" s="869"/>
      <c r="G722" s="869"/>
      <c r="H722" s="869"/>
      <c r="I722" s="869"/>
      <c r="J722" s="870"/>
      <c r="K722" s="174"/>
      <c r="L722" s="762"/>
      <c r="M722" s="174"/>
      <c r="N722" s="174"/>
      <c r="O722" s="165"/>
      <c r="P722" s="165"/>
      <c r="Q722" s="366" t="s">
        <v>33</v>
      </c>
      <c r="R722" s="367" t="e">
        <f>R721+U722*R725</f>
        <v>#DIV/0!</v>
      </c>
      <c r="S722" s="367" t="e">
        <f>S721+U722*S725</f>
        <v>#DIV/0!</v>
      </c>
      <c r="T722" s="367" t="e">
        <f>T721+U722*T725</f>
        <v>#DIV/0!</v>
      </c>
      <c r="U722" s="368">
        <v>1</v>
      </c>
      <c r="V722" s="50" t="s">
        <v>142</v>
      </c>
      <c r="W722" s="39"/>
      <c r="X722" t="s">
        <v>273</v>
      </c>
      <c r="Y722" s="208"/>
      <c r="AO722" s="57"/>
      <c r="AP722" s="39"/>
      <c r="AQ722" s="39"/>
      <c r="AR722" s="39"/>
      <c r="AS722" s="176" t="s">
        <v>33</v>
      </c>
      <c r="AT722" s="180" t="e">
        <f>AT721+(AT727*AT724)</f>
        <v>#DIV/0!</v>
      </c>
      <c r="AU722" s="180" t="e">
        <f>AU721+(AU727*AT724)</f>
        <v>#DIV/0!</v>
      </c>
      <c r="AV722" s="176"/>
      <c r="AW722" s="180" t="e">
        <f>AW721+(AW727*AW724)</f>
        <v>#DIV/0!</v>
      </c>
      <c r="AX722" s="180" t="e">
        <f>AX721+(AX727*AW724)</f>
        <v>#DIV/0!</v>
      </c>
      <c r="AY722" s="39"/>
      <c r="AZ722" s="180" t="e">
        <f>AZ721+(AZ727*AZ724)</f>
        <v>#DIV/0!</v>
      </c>
      <c r="BA722" s="180" t="e">
        <f>BA721+(BA727*AZ724)</f>
        <v>#DIV/0!</v>
      </c>
      <c r="BB722" s="39"/>
      <c r="BC722" s="180" t="e">
        <f>BC721+(BC727*BC724)</f>
        <v>#DIV/0!</v>
      </c>
      <c r="BD722" s="180" t="e">
        <f>BD721+(BD727*BC724)</f>
        <v>#DIV/0!</v>
      </c>
      <c r="BE722" s="39"/>
      <c r="BF722" s="180" t="e">
        <f>BF721+(BF727*BF724)</f>
        <v>#DIV/0!</v>
      </c>
      <c r="BG722" s="180" t="e">
        <f>BG721+(BG727*BF724)</f>
        <v>#DIV/0!</v>
      </c>
      <c r="BH722" s="39"/>
      <c r="BI722" s="180" t="e">
        <f>BI721+(BI727*BI724)</f>
        <v>#DIV/0!</v>
      </c>
      <c r="BJ722" s="180" t="e">
        <f>BJ721+(BJ727*BI724)</f>
        <v>#DIV/0!</v>
      </c>
      <c r="BK722" s="176"/>
      <c r="BL722" s="180" t="e">
        <f>BL721+(BL727*BL724)</f>
        <v>#DIV/0!</v>
      </c>
      <c r="BM722" s="180" t="e">
        <f>BM721+(BM727*BL724)</f>
        <v>#DIV/0!</v>
      </c>
      <c r="BN722" s="39"/>
      <c r="BO722" s="180" t="e">
        <f>BO721+(BO727*BO724)</f>
        <v>#DIV/0!</v>
      </c>
      <c r="BP722" s="180" t="e">
        <f>BP721+(BP727*BO724)</f>
        <v>#DIV/0!</v>
      </c>
      <c r="BQ722" s="39"/>
      <c r="BR722" s="180" t="e">
        <f>BR721+(BR727*BR724)</f>
        <v>#DIV/0!</v>
      </c>
      <c r="BS722" s="180" t="e">
        <f>BS721+(BS727*BR724)</f>
        <v>#DIV/0!</v>
      </c>
      <c r="BT722" s="39"/>
      <c r="BU722" s="180" t="e">
        <f>BU721+(BU727*BU724)</f>
        <v>#DIV/0!</v>
      </c>
      <c r="BV722" s="180" t="e">
        <f>BV721+(BV727*BU724)</f>
        <v>#DIV/0!</v>
      </c>
      <c r="BW722" s="39"/>
      <c r="BX722" s="57"/>
    </row>
    <row r="723" spans="1:76" s="2" customFormat="1" ht="15">
      <c r="A723" s="172"/>
      <c r="B723" s="302" t="s">
        <v>161</v>
      </c>
      <c r="C723" s="179"/>
      <c r="D723" s="871"/>
      <c r="E723" s="872"/>
      <c r="F723" s="872"/>
      <c r="G723" s="872"/>
      <c r="H723" s="872"/>
      <c r="I723" s="872"/>
      <c r="J723" s="873"/>
      <c r="K723" s="39"/>
      <c r="L723" s="759"/>
      <c r="M723" s="174"/>
      <c r="N723" s="174"/>
      <c r="O723" s="174"/>
      <c r="P723" s="174"/>
      <c r="Q723" s="366" t="s">
        <v>32</v>
      </c>
      <c r="R723" s="367" t="e">
        <f>IF($X723="Y",MIN(R701:R720),R721-$U723*R725)</f>
        <v>#DIV/0!</v>
      </c>
      <c r="S723" s="367" t="e">
        <f>IF($X723="Y",MIN(S701:S720),S721-$U723*S725)</f>
        <v>#DIV/0!</v>
      </c>
      <c r="T723" s="367" t="e">
        <f>IF($X723="Y",MIN(T701:T720),T721-$U723*T725)</f>
        <v>#DIV/0!</v>
      </c>
      <c r="U723" s="368">
        <v>1</v>
      </c>
      <c r="V723" s="50" t="s">
        <v>143</v>
      </c>
      <c r="W723" s="39"/>
      <c r="X723" s="369" t="s">
        <v>36</v>
      </c>
      <c r="Y723" s="208"/>
      <c r="AO723" s="57"/>
      <c r="AP723" s="39"/>
      <c r="AQ723" s="39"/>
      <c r="AR723" s="39"/>
      <c r="AS723" s="176" t="s">
        <v>32</v>
      </c>
      <c r="AT723" s="180" t="e">
        <f>AT721-(AT727*AT725)</f>
        <v>#DIV/0!</v>
      </c>
      <c r="AU723" s="180" t="e">
        <f>AU721-(AU727*AT725)</f>
        <v>#DIV/0!</v>
      </c>
      <c r="AV723" s="176"/>
      <c r="AW723" s="180" t="e">
        <f>AW721-(AW727*AW725)</f>
        <v>#DIV/0!</v>
      </c>
      <c r="AX723" s="180" t="e">
        <f>AX721-(AX727*AW725)</f>
        <v>#DIV/0!</v>
      </c>
      <c r="AY723" s="39"/>
      <c r="AZ723" s="180" t="e">
        <f>AZ721-(AZ727*AZ725)</f>
        <v>#DIV/0!</v>
      </c>
      <c r="BA723" s="180" t="e">
        <f>BA721-(BA727*AZ725)</f>
        <v>#DIV/0!</v>
      </c>
      <c r="BB723" s="39"/>
      <c r="BC723" s="180" t="e">
        <f>BC721-(BC727*BC725)</f>
        <v>#DIV/0!</v>
      </c>
      <c r="BD723" s="180" t="e">
        <f>BD721-(BD727*BC725)</f>
        <v>#DIV/0!</v>
      </c>
      <c r="BE723" s="39"/>
      <c r="BF723" s="180" t="e">
        <f>BF721-(BF727*BF725)</f>
        <v>#DIV/0!</v>
      </c>
      <c r="BG723" s="180" t="e">
        <f>BG721-(BG727*BF725)</f>
        <v>#DIV/0!</v>
      </c>
      <c r="BH723" s="39"/>
      <c r="BI723" s="180" t="e">
        <f>BI721-(BI727*BI725)</f>
        <v>#DIV/0!</v>
      </c>
      <c r="BJ723" s="180" t="e">
        <f>BJ721-(BJ727*BI725)</f>
        <v>#DIV/0!</v>
      </c>
      <c r="BK723" s="176"/>
      <c r="BL723" s="180" t="e">
        <f>BL721-(BL727*BL725)</f>
        <v>#DIV/0!</v>
      </c>
      <c r="BM723" s="180" t="e">
        <f>BM721-(BM727*BL725)</f>
        <v>#DIV/0!</v>
      </c>
      <c r="BN723" s="39"/>
      <c r="BO723" s="180" t="e">
        <f>BO721-(BO727*BO725)</f>
        <v>#DIV/0!</v>
      </c>
      <c r="BP723" s="180" t="e">
        <f>BP721-(BP727*BO725)</f>
        <v>#DIV/0!</v>
      </c>
      <c r="BQ723" s="39"/>
      <c r="BR723" s="180" t="e">
        <f>BR721-(BR727*BR725)</f>
        <v>#DIV/0!</v>
      </c>
      <c r="BS723" s="180" t="e">
        <f>BS721-(BS727*BR725)</f>
        <v>#DIV/0!</v>
      </c>
      <c r="BT723" s="39"/>
      <c r="BU723" s="180" t="e">
        <f>BU721-(BU727*BU725)</f>
        <v>#DIV/0!</v>
      </c>
      <c r="BV723" s="180" t="e">
        <f>BV721-(BV727*BU725)</f>
        <v>#DIV/0!</v>
      </c>
      <c r="BW723" s="39"/>
      <c r="BX723" s="57"/>
    </row>
    <row r="724" spans="1:76" s="2" customFormat="1" ht="14">
      <c r="A724" s="182" t="str">
        <f ca="1">HYPERLINK("#"&amp;"'"&amp;A$1&amp;"'!a1","Back to top")</f>
        <v>Back to top</v>
      </c>
      <c r="B724" s="304"/>
      <c r="C724" s="179"/>
      <c r="D724" s="871"/>
      <c r="E724" s="872"/>
      <c r="F724" s="872"/>
      <c r="G724" s="872"/>
      <c r="H724" s="872"/>
      <c r="I724" s="872"/>
      <c r="J724" s="873"/>
      <c r="K724" s="174"/>
      <c r="L724" s="762"/>
      <c r="M724" s="174"/>
      <c r="N724" s="174"/>
      <c r="O724" s="174"/>
      <c r="P724" s="174"/>
      <c r="Q724" s="176" t="s">
        <v>10</v>
      </c>
      <c r="R724" s="263" t="e">
        <f>IF((0.67*R725)&gt;R721,"no","yes")</f>
        <v>#DIV/0!</v>
      </c>
      <c r="S724" s="263" t="e">
        <f>IF((0.67*S725)&gt;S721,"no","yes")</f>
        <v>#DIV/0!</v>
      </c>
      <c r="T724" s="263" t="e">
        <f>IF((0.67*T725)&gt;T721,"no","yes")</f>
        <v>#DIV/0!</v>
      </c>
      <c r="U724" s="174"/>
      <c r="V724" s="174"/>
      <c r="W724" s="174"/>
      <c r="Y724" s="208"/>
      <c r="AO724" s="57"/>
      <c r="AP724" s="174"/>
      <c r="AQ724" s="174"/>
      <c r="AR724" s="923" t="s">
        <v>132</v>
      </c>
      <c r="AS724" s="924"/>
      <c r="AT724" s="177">
        <v>1</v>
      </c>
      <c r="AU724" s="174"/>
      <c r="AV724" s="287"/>
      <c r="AW724" s="177">
        <v>1</v>
      </c>
      <c r="AX724" s="174"/>
      <c r="AY724" s="174"/>
      <c r="AZ724" s="177">
        <v>1</v>
      </c>
      <c r="BA724" s="174"/>
      <c r="BB724" s="174"/>
      <c r="BC724" s="177">
        <v>1</v>
      </c>
      <c r="BD724" s="174"/>
      <c r="BE724" s="174"/>
      <c r="BF724" s="177">
        <v>1</v>
      </c>
      <c r="BG724" s="174"/>
      <c r="BH724" s="174"/>
      <c r="BI724" s="177">
        <v>1</v>
      </c>
      <c r="BJ724" s="174"/>
      <c r="BK724" s="176"/>
      <c r="BL724" s="177">
        <v>1</v>
      </c>
      <c r="BM724" s="174"/>
      <c r="BN724" s="174"/>
      <c r="BO724" s="177">
        <v>1</v>
      </c>
      <c r="BP724" s="174"/>
      <c r="BQ724" s="174"/>
      <c r="BR724" s="177">
        <v>1</v>
      </c>
      <c r="BS724" s="174"/>
      <c r="BT724" s="174"/>
      <c r="BU724" s="177">
        <v>1</v>
      </c>
      <c r="BV724" s="174"/>
      <c r="BW724" s="174"/>
      <c r="BX724" s="57"/>
    </row>
    <row r="725" spans="1:76" s="2" customFormat="1" ht="14">
      <c r="A725" s="172"/>
      <c r="B725" s="303"/>
      <c r="C725" s="179"/>
      <c r="D725" s="871"/>
      <c r="E725" s="872"/>
      <c r="F725" s="872"/>
      <c r="G725" s="872"/>
      <c r="H725" s="872"/>
      <c r="I725" s="872"/>
      <c r="J725" s="873"/>
      <c r="K725" s="174"/>
      <c r="L725" s="762"/>
      <c r="M725" s="50"/>
      <c r="N725" s="50"/>
      <c r="O725" s="174"/>
      <c r="P725" s="174"/>
      <c r="Q725" s="176" t="s">
        <v>11</v>
      </c>
      <c r="R725" s="263" t="e">
        <f>_xlfn.STDEV.P(R701:R720)</f>
        <v>#DIV/0!</v>
      </c>
      <c r="S725" s="263" t="e">
        <f t="array" ref="S725">IF(R729="Y",SQRT(SUM(IFERROR(N701:N720*(R701:R720-(S721))^2,0))/((COUNTIFS(N701:N720,"&lt;&gt;"&amp;"")-1)/COUNTIFS(N701:N720,"&lt;&gt;"&amp;"")*SUM(N701:N720))),_xlfn.STDEV.P(S701:S720))</f>
        <v>#DIV/0!</v>
      </c>
      <c r="T725" s="263" t="e">
        <f t="array" ref="T725">SQRT(SUM(IFERROR(N701:N720*(R701:R720-(T721))^2,0))/((COUNTIFS(N701:N720,"&lt;&gt;"&amp;"")-1)/COUNTIFS(N701:N720,"&lt;&gt;"&amp;"")*SUM(N701:N720)))</f>
        <v>#DIV/0!</v>
      </c>
      <c r="U725" s="174"/>
      <c r="V725" s="174"/>
      <c r="W725" s="174"/>
      <c r="Y725" s="208"/>
      <c r="AO725" s="57"/>
      <c r="AP725" s="174"/>
      <c r="AQ725" s="174"/>
      <c r="AR725" s="923"/>
      <c r="AS725" s="924"/>
      <c r="AT725" s="177">
        <v>1</v>
      </c>
      <c r="AU725" s="174"/>
      <c r="AV725" s="287"/>
      <c r="AW725" s="177">
        <v>1</v>
      </c>
      <c r="AX725" s="174"/>
      <c r="AY725" s="174"/>
      <c r="AZ725" s="177">
        <v>1</v>
      </c>
      <c r="BA725" s="174"/>
      <c r="BB725" s="174"/>
      <c r="BC725" s="177">
        <v>1</v>
      </c>
      <c r="BD725" s="174"/>
      <c r="BE725" s="174"/>
      <c r="BF725" s="177">
        <v>1</v>
      </c>
      <c r="BG725" s="174"/>
      <c r="BH725" s="174"/>
      <c r="BI725" s="177">
        <v>1</v>
      </c>
      <c r="BJ725" s="174"/>
      <c r="BK725" s="176"/>
      <c r="BL725" s="177">
        <v>1</v>
      </c>
      <c r="BM725" s="174"/>
      <c r="BN725" s="174"/>
      <c r="BO725" s="177">
        <v>1</v>
      </c>
      <c r="BP725" s="174"/>
      <c r="BQ725" s="174"/>
      <c r="BR725" s="177">
        <v>1</v>
      </c>
      <c r="BS725" s="174"/>
      <c r="BT725" s="174"/>
      <c r="BU725" s="177">
        <v>1</v>
      </c>
      <c r="BV725" s="174"/>
      <c r="BW725" s="174"/>
      <c r="BX725" s="57"/>
    </row>
    <row r="726" spans="1:76" s="2" customFormat="1" ht="14">
      <c r="A726" s="174"/>
      <c r="B726" s="265"/>
      <c r="C726" s="159"/>
      <c r="D726" s="871"/>
      <c r="E726" s="872"/>
      <c r="F726" s="872"/>
      <c r="G726" s="872"/>
      <c r="H726" s="872"/>
      <c r="I726" s="872"/>
      <c r="J726" s="873"/>
      <c r="K726" s="174"/>
      <c r="L726" s="762"/>
      <c r="M726" s="174"/>
      <c r="N726" s="174"/>
      <c r="O726" s="174"/>
      <c r="P726" s="174"/>
      <c r="Q726" s="183" t="s">
        <v>98</v>
      </c>
      <c r="R726" s="264">
        <f>COUNTIF(R701:R720,"&gt;0")</f>
        <v>0</v>
      </c>
      <c r="S726" s="264">
        <f>COUNTIF(S701:S720,"&gt;0")</f>
        <v>0</v>
      </c>
      <c r="T726" s="265"/>
      <c r="U726" s="184" t="s">
        <v>55</v>
      </c>
      <c r="V726" s="174"/>
      <c r="W726" s="174"/>
      <c r="Y726" s="99"/>
      <c r="AO726" s="57"/>
      <c r="AP726" s="174"/>
      <c r="AQ726" s="174"/>
      <c r="AR726" s="174"/>
      <c r="AS726" s="176" t="s">
        <v>10</v>
      </c>
      <c r="AT726" s="180" t="e">
        <f>IF((0.67*AT727)&gt;AT721,"no","yes")</f>
        <v>#DIV/0!</v>
      </c>
      <c r="AU726" s="180" t="e">
        <f>IF((0.67*AU727)&gt;AU721,"no","yes")</f>
        <v>#DIV/0!</v>
      </c>
      <c r="AV726" s="176"/>
      <c r="AW726" s="180" t="e">
        <f>IF((0.67*AW727)&gt;AW721,"no","yes")</f>
        <v>#DIV/0!</v>
      </c>
      <c r="AX726" s="180" t="e">
        <f>IF((0.67*AX727)&gt;AX721,"no","yes")</f>
        <v>#DIV/0!</v>
      </c>
      <c r="AY726" s="174"/>
      <c r="AZ726" s="180" t="e">
        <f>IF((0.67*AZ727)&gt;AZ721,"no","yes")</f>
        <v>#DIV/0!</v>
      </c>
      <c r="BA726" s="180" t="e">
        <f>IF((0.67*BA727)&gt;BA721,"no","yes")</f>
        <v>#DIV/0!</v>
      </c>
      <c r="BB726" s="174"/>
      <c r="BC726" s="180" t="e">
        <f>IF((0.67*BC727)&gt;BC721,"no","yes")</f>
        <v>#DIV/0!</v>
      </c>
      <c r="BD726" s="180" t="e">
        <f>IF((0.67*BD727)&gt;BD721,"no","yes")</f>
        <v>#DIV/0!</v>
      </c>
      <c r="BE726" s="174"/>
      <c r="BF726" s="180" t="e">
        <f>IF((0.67*BF727)&gt;BF721,"no","yes")</f>
        <v>#DIV/0!</v>
      </c>
      <c r="BG726" s="180" t="e">
        <f>IF((0.67*BG727)&gt;BG721,"no","yes")</f>
        <v>#DIV/0!</v>
      </c>
      <c r="BH726" s="174"/>
      <c r="BI726" s="180" t="e">
        <f>IF((0.67*BI727)&gt;BI721,"no","yes")</f>
        <v>#DIV/0!</v>
      </c>
      <c r="BJ726" s="180" t="e">
        <f>IF((0.67*BJ727)&gt;BJ721,"no","yes")</f>
        <v>#DIV/0!</v>
      </c>
      <c r="BK726" s="183"/>
      <c r="BL726" s="180" t="e">
        <f>IF((0.67*BL727)&gt;BL721,"no","yes")</f>
        <v>#DIV/0!</v>
      </c>
      <c r="BM726" s="180" t="e">
        <f>IF((0.67*BM727)&gt;BM721,"no","yes")</f>
        <v>#DIV/0!</v>
      </c>
      <c r="BN726" s="174"/>
      <c r="BO726" s="180" t="e">
        <f>IF((0.67*BO727)&gt;BO721,"no","yes")</f>
        <v>#DIV/0!</v>
      </c>
      <c r="BP726" s="180" t="e">
        <f>IF((0.67*BP727)&gt;BP721,"no","yes")</f>
        <v>#DIV/0!</v>
      </c>
      <c r="BQ726" s="174"/>
      <c r="BR726" s="180" t="e">
        <f>IF((0.67*BR727)&gt;BR721,"no","yes")</f>
        <v>#DIV/0!</v>
      </c>
      <c r="BS726" s="180" t="e">
        <f>IF((0.67*BS727)&gt;BS721,"no","yes")</f>
        <v>#DIV/0!</v>
      </c>
      <c r="BT726" s="174"/>
      <c r="BU726" s="180" t="e">
        <f>IF((0.67*BU727)&gt;BU721,"no","yes")</f>
        <v>#DIV/0!</v>
      </c>
      <c r="BV726" s="180" t="e">
        <f>IF((0.67*BV727)&gt;BV721,"no","yes")</f>
        <v>#DIV/0!</v>
      </c>
      <c r="BW726" s="174"/>
      <c r="BX726" s="57"/>
    </row>
    <row r="727" spans="1:76" s="2" customFormat="1" ht="14">
      <c r="B727" s="5"/>
      <c r="C727" s="172"/>
      <c r="D727" s="871"/>
      <c r="E727" s="872"/>
      <c r="F727" s="872"/>
      <c r="G727" s="872"/>
      <c r="H727" s="872"/>
      <c r="I727" s="872"/>
      <c r="J727" s="873"/>
      <c r="K727" s="174"/>
      <c r="L727" s="762"/>
      <c r="M727" s="174"/>
      <c r="N727" s="174"/>
      <c r="O727" s="174"/>
      <c r="P727" s="174"/>
      <c r="Q727" s="174"/>
      <c r="R727" s="265"/>
      <c r="S727" s="267"/>
      <c r="T727" s="267"/>
      <c r="U727" s="185"/>
      <c r="V727" s="186"/>
      <c r="W727" s="187"/>
      <c r="Y727" s="99"/>
      <c r="AO727" s="57"/>
      <c r="AP727" s="174"/>
      <c r="AQ727" s="174"/>
      <c r="AR727" s="174"/>
      <c r="AS727" s="176" t="s">
        <v>11</v>
      </c>
      <c r="AT727" s="180" t="e">
        <f>_xlfn.STDEV.P(AT701:AT720)</f>
        <v>#DIV/0!</v>
      </c>
      <c r="AU727" s="180" t="e">
        <f>_xlfn.STDEV.P(AU701:AU720)</f>
        <v>#DIV/0!</v>
      </c>
      <c r="AV727" s="176"/>
      <c r="AW727" s="180" t="e">
        <f>_xlfn.STDEV.P(AW701:AW720)</f>
        <v>#DIV/0!</v>
      </c>
      <c r="AX727" s="180" t="e">
        <f>_xlfn.STDEV.P(AX701:AX720)</f>
        <v>#DIV/0!</v>
      </c>
      <c r="AY727" s="174"/>
      <c r="AZ727" s="180" t="e">
        <f>_xlfn.STDEV.P(AZ701:AZ720)</f>
        <v>#DIV/0!</v>
      </c>
      <c r="BA727" s="180" t="e">
        <f>_xlfn.STDEV.P(BA701:BA720)</f>
        <v>#DIV/0!</v>
      </c>
      <c r="BB727" s="174"/>
      <c r="BC727" s="180" t="e">
        <f>_xlfn.STDEV.P(BC701:BC720)</f>
        <v>#DIV/0!</v>
      </c>
      <c r="BD727" s="180" t="e">
        <f>_xlfn.STDEV.P(BD701:BD720)</f>
        <v>#DIV/0!</v>
      </c>
      <c r="BE727" s="174"/>
      <c r="BF727" s="180" t="e">
        <f>_xlfn.STDEV.P(BF701:BF720)</f>
        <v>#DIV/0!</v>
      </c>
      <c r="BG727" s="180" t="e">
        <f>_xlfn.STDEV.P(BG701:BG720)</f>
        <v>#DIV/0!</v>
      </c>
      <c r="BH727" s="174"/>
      <c r="BI727" s="180" t="e">
        <f>_xlfn.STDEV.P(BI701:BI720)</f>
        <v>#DIV/0!</v>
      </c>
      <c r="BJ727" s="180" t="e">
        <f>_xlfn.STDEV.P(BJ701:BJ720)</f>
        <v>#DIV/0!</v>
      </c>
      <c r="BK727" s="174"/>
      <c r="BL727" s="180" t="e">
        <f>_xlfn.STDEV.P(BL701:BL720)</f>
        <v>#DIV/0!</v>
      </c>
      <c r="BM727" s="180" t="e">
        <f>_xlfn.STDEV.P(BM701:BM720)</f>
        <v>#DIV/0!</v>
      </c>
      <c r="BN727" s="174"/>
      <c r="BO727" s="180" t="e">
        <f>_xlfn.STDEV.P(BO701:BO720)</f>
        <v>#DIV/0!</v>
      </c>
      <c r="BP727" s="180" t="e">
        <f>_xlfn.STDEV.P(BP701:BP720)</f>
        <v>#DIV/0!</v>
      </c>
      <c r="BQ727" s="174"/>
      <c r="BR727" s="180" t="e">
        <f>_xlfn.STDEV.P(BR701:BR720)</f>
        <v>#DIV/0!</v>
      </c>
      <c r="BS727" s="180" t="e">
        <f>_xlfn.STDEV.P(BS701:BS720)</f>
        <v>#DIV/0!</v>
      </c>
      <c r="BT727" s="174"/>
      <c r="BU727" s="180" t="e">
        <f>_xlfn.STDEV.P(BU701:BU720)</f>
        <v>#DIV/0!</v>
      </c>
      <c r="BV727" s="180" t="e">
        <f>_xlfn.STDEV.P(BV701:BV720)</f>
        <v>#DIV/0!</v>
      </c>
      <c r="BX727" s="57"/>
    </row>
    <row r="728" spans="1:76" s="2" customFormat="1" ht="14">
      <c r="B728" s="5"/>
      <c r="C728" s="174"/>
      <c r="D728" s="874"/>
      <c r="E728" s="875"/>
      <c r="F728" s="875"/>
      <c r="G728" s="875"/>
      <c r="H728" s="875"/>
      <c r="I728" s="875"/>
      <c r="J728" s="876"/>
      <c r="L728" s="349"/>
      <c r="R728" s="188" t="s">
        <v>137</v>
      </c>
      <c r="S728" s="83"/>
      <c r="T728" s="174"/>
      <c r="U728" s="189"/>
      <c r="V728" s="190"/>
      <c r="W728" s="191"/>
      <c r="Y728" s="99"/>
      <c r="AO728" s="57"/>
      <c r="AP728" s="174"/>
      <c r="AQ728" s="174"/>
      <c r="AR728" s="174"/>
      <c r="AS728" s="183" t="s">
        <v>98</v>
      </c>
      <c r="AT728" s="361">
        <f>COUNTIF(AT701:AT720,"&gt;0")</f>
        <v>0</v>
      </c>
      <c r="AU728" s="361">
        <f>COUNTIF(AU701:AU720,"&gt;0")</f>
        <v>0</v>
      </c>
      <c r="AV728" s="183"/>
      <c r="AW728" s="361">
        <f>COUNTIF(AW701:AW720,"&gt;0")</f>
        <v>0</v>
      </c>
      <c r="AX728" s="361">
        <f>COUNTIF(AX701:AX720,"&gt;0")</f>
        <v>0</v>
      </c>
      <c r="AY728" s="174"/>
      <c r="AZ728" s="361">
        <f>COUNTIF(AZ701:AZ720,"&gt;0")</f>
        <v>0</v>
      </c>
      <c r="BA728" s="361">
        <f>COUNTIF(BA701:BA720,"&gt;0")</f>
        <v>0</v>
      </c>
      <c r="BB728" s="174"/>
      <c r="BC728" s="361">
        <f>COUNTIF(BC701:BC720,"&gt;0")</f>
        <v>0</v>
      </c>
      <c r="BD728" s="361">
        <f>COUNTIF(BD701:BD720,"&gt;0")</f>
        <v>0</v>
      </c>
      <c r="BE728" s="174"/>
      <c r="BF728" s="361">
        <f>COUNTIF(BF701:BF720,"&gt;0")</f>
        <v>0</v>
      </c>
      <c r="BG728" s="361">
        <f>COUNTIF(BG701:BG720,"&gt;0")</f>
        <v>0</v>
      </c>
      <c r="BH728" s="174"/>
      <c r="BI728" s="361">
        <f>COUNTIF(BI701:BI720,"&gt;0")</f>
        <v>0</v>
      </c>
      <c r="BJ728" s="361">
        <f>COUNTIF(BJ701:BJ720,"&gt;0")</f>
        <v>0</v>
      </c>
      <c r="BK728" s="174"/>
      <c r="BL728" s="361">
        <f>COUNTIF(BL701:BL720,"&gt;0")</f>
        <v>0</v>
      </c>
      <c r="BM728" s="361">
        <f>COUNTIF(BM701:BM720,"&gt;0")</f>
        <v>0</v>
      </c>
      <c r="BN728" s="174"/>
      <c r="BO728" s="361">
        <f>COUNTIF(BO701:BO720,"&gt;0")</f>
        <v>0</v>
      </c>
      <c r="BP728" s="361">
        <f>COUNTIF(BP701:BP720,"&gt;0")</f>
        <v>0</v>
      </c>
      <c r="BQ728" s="174"/>
      <c r="BR728" s="361">
        <f>COUNTIF(BR701:BR720,"&gt;0")</f>
        <v>0</v>
      </c>
      <c r="BS728" s="361">
        <f>COUNTIF(BS701:BS720,"&gt;0")</f>
        <v>0</v>
      </c>
      <c r="BT728" s="174"/>
      <c r="BU728" s="361">
        <f>COUNTIF(BU701:BU720,"&gt;0")</f>
        <v>0</v>
      </c>
      <c r="BV728" s="361">
        <f>COUNTIF(BV701:BV720,"&gt;0")</f>
        <v>0</v>
      </c>
      <c r="BX728" s="57"/>
    </row>
    <row r="729" spans="1:76" s="2" customFormat="1" ht="14">
      <c r="A729" s="235"/>
      <c r="B729" s="305"/>
      <c r="L729" s="349"/>
      <c r="R729" s="192" t="s">
        <v>36</v>
      </c>
      <c r="S729" s="83"/>
      <c r="T729" s="174"/>
      <c r="U729" s="189"/>
      <c r="V729" s="190"/>
      <c r="W729" s="191"/>
      <c r="Y729" s="99"/>
      <c r="AO729" s="57"/>
      <c r="AS729" s="209"/>
      <c r="AT729" s="209"/>
      <c r="AU729" s="209"/>
      <c r="AV729" s="209"/>
      <c r="BX729" s="57"/>
    </row>
    <row r="730" spans="1:76" s="2" customFormat="1" ht="14">
      <c r="A730" s="235"/>
      <c r="B730" s="305"/>
      <c r="L730" s="349"/>
      <c r="S730" s="83"/>
      <c r="T730" s="174"/>
      <c r="U730" s="193"/>
      <c r="V730" s="194"/>
      <c r="W730" s="195"/>
      <c r="Y730" s="99"/>
      <c r="AO730" s="57"/>
      <c r="AS730" s="209"/>
      <c r="AT730" s="209"/>
      <c r="AU730" s="209"/>
      <c r="AV730" s="209"/>
      <c r="BX730" s="57"/>
    </row>
    <row r="731" spans="1:76" s="2" customFormat="1" ht="14">
      <c r="A731" s="235"/>
      <c r="B731" s="305"/>
      <c r="L731" s="349"/>
      <c r="S731" s="83"/>
      <c r="T731" s="174"/>
      <c r="U731" s="174"/>
      <c r="V731" s="174"/>
      <c r="W731" s="174"/>
      <c r="Y731" s="99"/>
      <c r="AO731" s="57"/>
      <c r="AP731" s="209"/>
      <c r="AQ731" s="209"/>
      <c r="AR731" s="209"/>
      <c r="AS731" s="209"/>
      <c r="AT731" s="209"/>
      <c r="AU731" s="209"/>
      <c r="AV731" s="209"/>
      <c r="AW731" s="209"/>
      <c r="AX731" s="209"/>
      <c r="AY731" s="209"/>
      <c r="AZ731" s="209"/>
      <c r="BA731" s="209"/>
      <c r="BB731" s="209"/>
      <c r="BC731" s="209"/>
      <c r="BD731" s="209"/>
      <c r="BE731" s="209"/>
      <c r="BF731" s="209"/>
      <c r="BG731" s="209"/>
      <c r="BH731" s="209"/>
      <c r="BI731" s="209"/>
      <c r="BJ731" s="209"/>
      <c r="BK731" s="209"/>
      <c r="BL731" s="209"/>
      <c r="BM731" s="209"/>
      <c r="BN731" s="209"/>
      <c r="BO731" s="209"/>
      <c r="BP731" s="209"/>
      <c r="BQ731" s="209"/>
      <c r="BR731" s="209"/>
      <c r="BS731" s="209"/>
      <c r="BT731" s="209"/>
      <c r="BU731" s="209"/>
      <c r="BV731" s="209"/>
      <c r="BW731" s="209"/>
      <c r="BX731" s="57"/>
    </row>
    <row r="732" spans="1:76" s="22" customFormat="1" ht="18">
      <c r="A732" s="138">
        <f>A698+1</f>
        <v>16</v>
      </c>
      <c r="B732" s="298"/>
      <c r="C732" s="139" t="s">
        <v>151</v>
      </c>
      <c r="D732" s="196"/>
      <c r="E732" s="196"/>
      <c r="F732" s="196"/>
      <c r="G732" s="196"/>
      <c r="J732" s="196"/>
      <c r="K732" s="196"/>
      <c r="L732" s="761"/>
      <c r="M732" s="140"/>
      <c r="N732" s="140"/>
      <c r="R732" s="839" t="s">
        <v>154</v>
      </c>
      <c r="S732" s="839"/>
      <c r="T732" s="839"/>
      <c r="U732" s="839"/>
      <c r="Y732" s="198"/>
      <c r="AP732" s="125">
        <f>A732</f>
        <v>16</v>
      </c>
      <c r="AQ732" s="125" t="str">
        <f>C732</f>
        <v>Fuel Efficiency Factor - SOLUTION</v>
      </c>
      <c r="AS732" s="198"/>
      <c r="AT732" s="198"/>
      <c r="AU732" s="198"/>
      <c r="AV732" s="198"/>
    </row>
    <row r="733" spans="1:76" s="2" customFormat="1" ht="14">
      <c r="A733" s="199"/>
      <c r="B733" s="299"/>
      <c r="C733" s="199"/>
      <c r="D733" s="130"/>
      <c r="E733" s="130"/>
      <c r="F733" s="130"/>
      <c r="G733" s="130"/>
      <c r="J733" s="130"/>
      <c r="K733" s="130"/>
      <c r="L733" s="762"/>
      <c r="M733" s="174"/>
      <c r="N733" s="174"/>
      <c r="S733" s="83"/>
      <c r="T733" s="83"/>
      <c r="Y733" s="99"/>
      <c r="AO733" s="57"/>
      <c r="AP733" s="39"/>
      <c r="AQ733" s="39"/>
      <c r="AR733" s="39"/>
      <c r="AS733" s="39"/>
      <c r="AT733" s="158" t="s">
        <v>230</v>
      </c>
      <c r="AU733" s="158"/>
      <c r="AV733" s="39"/>
      <c r="AW733" s="158" t="s">
        <v>1</v>
      </c>
      <c r="AX733" s="158"/>
      <c r="AY733" s="39"/>
      <c r="AZ733" s="158" t="s">
        <v>2</v>
      </c>
      <c r="BA733" s="158"/>
      <c r="BB733" s="39"/>
      <c r="BC733" s="158" t="s">
        <v>283</v>
      </c>
      <c r="BD733" s="158"/>
      <c r="BE733" s="39"/>
      <c r="BF733" s="158" t="s">
        <v>284</v>
      </c>
      <c r="BG733" s="158"/>
      <c r="BH733" s="39"/>
      <c r="BI733" s="158" t="s">
        <v>3</v>
      </c>
      <c r="BJ733" s="158"/>
      <c r="BK733" s="39"/>
      <c r="BL733" s="158" t="s">
        <v>4</v>
      </c>
      <c r="BM733" s="158"/>
      <c r="BN733" s="39"/>
      <c r="BO733" s="158" t="s">
        <v>5</v>
      </c>
      <c r="BP733" s="158"/>
      <c r="BQ733" s="39"/>
      <c r="BR733" s="158" t="s">
        <v>6</v>
      </c>
      <c r="BS733" s="158"/>
      <c r="BT733" s="39"/>
      <c r="BU733" s="158" t="s">
        <v>34</v>
      </c>
      <c r="BV733" s="158"/>
      <c r="BW733" s="39"/>
      <c r="BX733" s="57"/>
    </row>
    <row r="734" spans="1:76" s="2" customFormat="1" ht="31" thickBot="1">
      <c r="A734" s="173" t="s">
        <v>39</v>
      </c>
      <c r="B734" s="300" t="s">
        <v>9</v>
      </c>
      <c r="C734" s="145" t="s">
        <v>139</v>
      </c>
      <c r="D734" s="146" t="s">
        <v>40</v>
      </c>
      <c r="E734" s="146" t="s">
        <v>234</v>
      </c>
      <c r="F734" s="147" t="s">
        <v>113</v>
      </c>
      <c r="G734" s="211" t="s">
        <v>424</v>
      </c>
      <c r="H734" s="4" t="s">
        <v>59</v>
      </c>
      <c r="I734" s="695" t="s">
        <v>425</v>
      </c>
      <c r="J734" s="148" t="s">
        <v>133</v>
      </c>
      <c r="K734" s="149" t="s">
        <v>140</v>
      </c>
      <c r="L734" s="776" t="s">
        <v>100</v>
      </c>
      <c r="M734" s="151" t="s">
        <v>141</v>
      </c>
      <c r="N734" s="152" t="s">
        <v>135</v>
      </c>
      <c r="O734" s="151" t="s">
        <v>57</v>
      </c>
      <c r="P734" s="153"/>
      <c r="Q734" s="363" t="s">
        <v>272</v>
      </c>
      <c r="R734" s="364" t="s">
        <v>56</v>
      </c>
      <c r="S734" s="258" t="s">
        <v>41</v>
      </c>
      <c r="T734" s="364" t="s">
        <v>136</v>
      </c>
      <c r="U734" s="156" t="s">
        <v>42</v>
      </c>
      <c r="V734" s="153"/>
      <c r="W734" s="153"/>
      <c r="Y734" s="99"/>
      <c r="AO734" s="57"/>
      <c r="AP734" s="153"/>
      <c r="AQ734" s="153"/>
      <c r="AR734" s="156" t="s">
        <v>131</v>
      </c>
      <c r="AS734" s="153"/>
      <c r="AT734" s="154" t="s">
        <v>56</v>
      </c>
      <c r="AU734" s="155" t="s">
        <v>41</v>
      </c>
      <c r="AV734" s="153"/>
      <c r="AW734" s="154" t="s">
        <v>56</v>
      </c>
      <c r="AX734" s="155" t="s">
        <v>41</v>
      </c>
      <c r="AY734" s="153"/>
      <c r="AZ734" s="154" t="s">
        <v>56</v>
      </c>
      <c r="BA734" s="155" t="s">
        <v>41</v>
      </c>
      <c r="BB734" s="153"/>
      <c r="BC734" s="154" t="s">
        <v>56</v>
      </c>
      <c r="BD734" s="155" t="s">
        <v>41</v>
      </c>
      <c r="BE734" s="153"/>
      <c r="BF734" s="154" t="s">
        <v>56</v>
      </c>
      <c r="BG734" s="155" t="s">
        <v>41</v>
      </c>
      <c r="BH734" s="153"/>
      <c r="BI734" s="154" t="s">
        <v>56</v>
      </c>
      <c r="BJ734" s="155" t="s">
        <v>41</v>
      </c>
      <c r="BK734" s="153"/>
      <c r="BL734" s="154" t="s">
        <v>56</v>
      </c>
      <c r="BM734" s="155" t="s">
        <v>41</v>
      </c>
      <c r="BN734" s="153"/>
      <c r="BO734" s="154" t="s">
        <v>56</v>
      </c>
      <c r="BP734" s="155" t="s">
        <v>41</v>
      </c>
      <c r="BQ734" s="153"/>
      <c r="BR734" s="154" t="s">
        <v>56</v>
      </c>
      <c r="BS734" s="155" t="s">
        <v>41</v>
      </c>
      <c r="BT734" s="153"/>
      <c r="BU734" s="154" t="s">
        <v>56</v>
      </c>
      <c r="BV734" s="155" t="s">
        <v>41</v>
      </c>
      <c r="BW734" s="153"/>
      <c r="BX734" s="57"/>
    </row>
    <row r="735" spans="1:76" s="2" customFormat="1" ht="14">
      <c r="A735" s="159">
        <v>1</v>
      </c>
      <c r="B735" s="301" t="str">
        <f t="shared" ref="B735:B754" si="457">CONCATENATE(E735,": ",C735)</f>
        <v xml:space="preserve">: </v>
      </c>
      <c r="C735" s="160"/>
      <c r="D735" s="160"/>
      <c r="E735" s="160"/>
      <c r="F735" s="160"/>
      <c r="G735" s="161"/>
      <c r="H735" s="162"/>
      <c r="I735" s="163"/>
      <c r="J735" s="320"/>
      <c r="K735" s="313"/>
      <c r="L735" s="764"/>
      <c r="M735" s="654" t="s">
        <v>54</v>
      </c>
      <c r="N735" s="664"/>
      <c r="O735" s="665"/>
      <c r="P735" s="165"/>
      <c r="Q735" s="365"/>
      <c r="R735" s="259" t="str">
        <f>IF(Q735="Y","",IF(AND(L735="",J735=""),"",IF(L735="",J735,L735)))</f>
        <v/>
      </c>
      <c r="S735" s="260" t="str">
        <f>IF(R735="","",IF(R763="Y",T735,IF(R735&gt;=R755-$AA$36*R759,IF(R735&lt;=R755+$AA$36*R759,R735,""),"")))</f>
        <v/>
      </c>
      <c r="T735" s="259" t="str">
        <f>IF(Q735="Y","",IF(AND(L735="",J735=""),"",IF(L735="",J735*N735,L735*N735)))</f>
        <v/>
      </c>
      <c r="U735" s="166" t="str">
        <f t="shared" ref="U735:U754" si="458">IF(AND(M735="",K735=""),"",IF(M735="",K735,M735))</f>
        <v>%</v>
      </c>
      <c r="V735" s="39"/>
      <c r="W735" s="39"/>
      <c r="Y735" s="99"/>
      <c r="AO735" s="57"/>
      <c r="AP735" s="39"/>
      <c r="AQ735" s="39"/>
      <c r="AR735" s="359" t="str">
        <f>$U735</f>
        <v>%</v>
      </c>
      <c r="AS735" s="39"/>
      <c r="AT735" s="360" t="str">
        <f>IF($E735=$AT$48,R735,"")</f>
        <v/>
      </c>
      <c r="AU735" s="360" t="str">
        <f>IF($E735=$AT$48,S735,"")</f>
        <v/>
      </c>
      <c r="AV735" s="39"/>
      <c r="AW735" s="360" t="str">
        <f t="shared" ref="AW735:AW754" si="459">IF($E735=$AW$112,R735,"")</f>
        <v/>
      </c>
      <c r="AX735" s="360" t="str">
        <f t="shared" ref="AX735:AX754" si="460">IF($E735=$AW$112,S735,"")</f>
        <v/>
      </c>
      <c r="AY735" s="39"/>
      <c r="AZ735" s="360" t="str">
        <f t="shared" ref="AZ735:AZ754" si="461">IF($E735=$AZ$112,R735,"")</f>
        <v/>
      </c>
      <c r="BA735" s="360" t="str">
        <f t="shared" ref="BA735:BA754" si="462">IF($E735=$AZ$112,S735,"")</f>
        <v/>
      </c>
      <c r="BB735" s="39"/>
      <c r="BC735" s="360" t="str">
        <f t="shared" ref="BC735:BC754" si="463">IF($E735=$BC$112,R735,"")</f>
        <v/>
      </c>
      <c r="BD735" s="360" t="str">
        <f t="shared" ref="BD735:BD754" si="464">IF($E735=$BC$112,S735,"")</f>
        <v/>
      </c>
      <c r="BE735" s="39"/>
      <c r="BF735" s="360" t="str">
        <f t="shared" ref="BF735:BF754" si="465">IF($E735=$BF$112,R735,"")</f>
        <v/>
      </c>
      <c r="BG735" s="360" t="str">
        <f t="shared" ref="BG735:BG754" si="466">IF($E735=$BF$112,S735,"")</f>
        <v/>
      </c>
      <c r="BH735" s="39"/>
      <c r="BI735" s="360" t="str">
        <f t="shared" ref="BI735:BI754" si="467">IF($E735=$BI$112,R735,"")</f>
        <v/>
      </c>
      <c r="BJ735" s="360" t="str">
        <f t="shared" ref="BJ735:BJ754" si="468">IF($E735=$BI$112,S735,"")</f>
        <v/>
      </c>
      <c r="BK735" s="39"/>
      <c r="BL735" s="360" t="str">
        <f t="shared" ref="BL735:BL754" si="469">IF($E735=$BL$112,R735,"")</f>
        <v/>
      </c>
      <c r="BM735" s="360" t="str">
        <f t="shared" ref="BM735:BM754" si="470">IF($E735=$BL$112,S735,"")</f>
        <v/>
      </c>
      <c r="BN735" s="39"/>
      <c r="BO735" s="360" t="str">
        <f t="shared" ref="BO735:BO754" si="471">IF($E735=$BO$112,R735,"")</f>
        <v/>
      </c>
      <c r="BP735" s="360" t="str">
        <f t="shared" ref="BP735:BP754" si="472">IF($E735=$BO$112,S735,"")</f>
        <v/>
      </c>
      <c r="BQ735" s="39"/>
      <c r="BR735" s="360" t="str">
        <f t="shared" ref="BR735:BR754" si="473">IF($E735=$BR$112,R735,"")</f>
        <v/>
      </c>
      <c r="BS735" s="360" t="str">
        <f t="shared" ref="BS735:BS754" si="474">IF($E735=$BR$112,S735,"")</f>
        <v/>
      </c>
      <c r="BT735" s="39"/>
      <c r="BU735" s="360" t="str">
        <f t="shared" ref="BU735:BU754" si="475">IF($E735=$BU$112,R735,"")</f>
        <v/>
      </c>
      <c r="BV735" s="360" t="str">
        <f t="shared" ref="BV735:BV754" si="476">IF($E735=$BU$112,S735,"")</f>
        <v/>
      </c>
      <c r="BW735" s="39"/>
      <c r="BX735" s="57"/>
    </row>
    <row r="736" spans="1:76" s="2" customFormat="1" ht="14">
      <c r="A736" s="159">
        <v>2</v>
      </c>
      <c r="B736" s="301" t="str">
        <f t="shared" si="457"/>
        <v xml:space="preserve">: </v>
      </c>
      <c r="C736" s="160"/>
      <c r="D736" s="160"/>
      <c r="E736" s="160"/>
      <c r="F736" s="160"/>
      <c r="G736" s="161"/>
      <c r="H736" s="162"/>
      <c r="I736" s="163"/>
      <c r="J736" s="321"/>
      <c r="K736" s="314"/>
      <c r="L736" s="764"/>
      <c r="M736" s="654" t="s">
        <v>54</v>
      </c>
      <c r="N736" s="664"/>
      <c r="O736" s="665"/>
      <c r="P736" s="165"/>
      <c r="Q736" s="365"/>
      <c r="R736" s="259" t="str">
        <f t="shared" ref="R736:R754" si="477">IF(Q736="Y","",IF(AND(L736="",J736=""),"",IF(L736="",J736,L736)))</f>
        <v/>
      </c>
      <c r="S736" s="260" t="str">
        <f>IF(R736="","",IF(R763="Y",T736,IF(R736&gt;=R755-$AA$36*R759,IF(R736&lt;=R755+$AA$36*R759,R736,""),"")))</f>
        <v/>
      </c>
      <c r="T736" s="259" t="str">
        <f t="shared" ref="T736:T754" si="478">IF(Q736="Y","",IF(AND(L736="",J736=""),"",IF(L736="",J736*N736,L736*N736)))</f>
        <v/>
      </c>
      <c r="U736" s="166" t="str">
        <f t="shared" si="458"/>
        <v>%</v>
      </c>
      <c r="V736" s="39"/>
      <c r="W736" s="39"/>
      <c r="Y736" s="99"/>
      <c r="AO736" s="57"/>
      <c r="AP736" s="39"/>
      <c r="AQ736" s="39"/>
      <c r="AR736" s="171"/>
      <c r="AS736" s="39"/>
      <c r="AT736" s="360" t="str">
        <f t="shared" ref="AT736:AT754" si="479">IF($E736=$AT$48,R736,"")</f>
        <v/>
      </c>
      <c r="AU736" s="360" t="str">
        <f t="shared" ref="AU736:AU754" si="480">IF($E736=$AT$48,S736,"")</f>
        <v/>
      </c>
      <c r="AV736" s="39"/>
      <c r="AW736" s="360" t="str">
        <f t="shared" si="459"/>
        <v/>
      </c>
      <c r="AX736" s="360" t="str">
        <f t="shared" si="460"/>
        <v/>
      </c>
      <c r="AY736" s="39"/>
      <c r="AZ736" s="360" t="str">
        <f t="shared" si="461"/>
        <v/>
      </c>
      <c r="BA736" s="360" t="str">
        <f t="shared" si="462"/>
        <v/>
      </c>
      <c r="BB736" s="39"/>
      <c r="BC736" s="360" t="str">
        <f t="shared" si="463"/>
        <v/>
      </c>
      <c r="BD736" s="360" t="str">
        <f t="shared" si="464"/>
        <v/>
      </c>
      <c r="BE736" s="39"/>
      <c r="BF736" s="360" t="str">
        <f t="shared" si="465"/>
        <v/>
      </c>
      <c r="BG736" s="360" t="str">
        <f t="shared" si="466"/>
        <v/>
      </c>
      <c r="BH736" s="39"/>
      <c r="BI736" s="360" t="str">
        <f t="shared" si="467"/>
        <v/>
      </c>
      <c r="BJ736" s="360" t="str">
        <f t="shared" si="468"/>
        <v/>
      </c>
      <c r="BK736" s="39"/>
      <c r="BL736" s="360" t="str">
        <f t="shared" si="469"/>
        <v/>
      </c>
      <c r="BM736" s="360" t="str">
        <f t="shared" si="470"/>
        <v/>
      </c>
      <c r="BN736" s="39"/>
      <c r="BO736" s="360" t="str">
        <f t="shared" si="471"/>
        <v/>
      </c>
      <c r="BP736" s="360" t="str">
        <f t="shared" si="472"/>
        <v/>
      </c>
      <c r="BQ736" s="39"/>
      <c r="BR736" s="360" t="str">
        <f t="shared" si="473"/>
        <v/>
      </c>
      <c r="BS736" s="360" t="str">
        <f t="shared" si="474"/>
        <v/>
      </c>
      <c r="BT736" s="39"/>
      <c r="BU736" s="360" t="str">
        <f t="shared" si="475"/>
        <v/>
      </c>
      <c r="BV736" s="360" t="str">
        <f t="shared" si="476"/>
        <v/>
      </c>
      <c r="BW736" s="39"/>
      <c r="BX736" s="57"/>
    </row>
    <row r="737" spans="1:76" s="2" customFormat="1" ht="14">
      <c r="A737" s="159">
        <v>3</v>
      </c>
      <c r="B737" s="301" t="str">
        <f>CONCATENATE(E737,": ",C737)</f>
        <v xml:space="preserve">: </v>
      </c>
      <c r="C737" s="168"/>
      <c r="D737" s="162"/>
      <c r="E737" s="162"/>
      <c r="F737" s="169"/>
      <c r="G737" s="161"/>
      <c r="H737" s="162"/>
      <c r="I737" s="163"/>
      <c r="J737" s="320"/>
      <c r="K737" s="314"/>
      <c r="L737" s="764"/>
      <c r="M737" s="654" t="s">
        <v>54</v>
      </c>
      <c r="N737" s="664"/>
      <c r="O737" s="665"/>
      <c r="P737" s="165"/>
      <c r="Q737" s="365"/>
      <c r="R737" s="259" t="str">
        <f t="shared" si="477"/>
        <v/>
      </c>
      <c r="S737" s="260" t="str">
        <f>IF(R737="","",IF(R763="Y",T737,IF(R737&gt;=R755-$AA$36*R759,IF(R737&lt;=R755+$AA$36*R759,R737,""),"")))</f>
        <v/>
      </c>
      <c r="T737" s="259" t="str">
        <f t="shared" si="478"/>
        <v/>
      </c>
      <c r="U737" s="166" t="str">
        <f t="shared" si="458"/>
        <v>%</v>
      </c>
      <c r="V737" s="39"/>
      <c r="W737" s="39"/>
      <c r="Y737" s="99"/>
      <c r="AO737" s="57"/>
      <c r="AP737" s="39"/>
      <c r="AQ737" s="39"/>
      <c r="AR737" s="171"/>
      <c r="AS737" s="39"/>
      <c r="AT737" s="360" t="str">
        <f t="shared" si="479"/>
        <v/>
      </c>
      <c r="AU737" s="360" t="str">
        <f t="shared" si="480"/>
        <v/>
      </c>
      <c r="AV737" s="39"/>
      <c r="AW737" s="360" t="str">
        <f t="shared" si="459"/>
        <v/>
      </c>
      <c r="AX737" s="360" t="str">
        <f t="shared" si="460"/>
        <v/>
      </c>
      <c r="AY737" s="39"/>
      <c r="AZ737" s="360" t="str">
        <f t="shared" si="461"/>
        <v/>
      </c>
      <c r="BA737" s="360" t="str">
        <f t="shared" si="462"/>
        <v/>
      </c>
      <c r="BB737" s="39"/>
      <c r="BC737" s="360" t="str">
        <f t="shared" si="463"/>
        <v/>
      </c>
      <c r="BD737" s="360" t="str">
        <f t="shared" si="464"/>
        <v/>
      </c>
      <c r="BE737" s="39"/>
      <c r="BF737" s="360" t="str">
        <f t="shared" si="465"/>
        <v/>
      </c>
      <c r="BG737" s="360" t="str">
        <f t="shared" si="466"/>
        <v/>
      </c>
      <c r="BH737" s="39"/>
      <c r="BI737" s="360" t="str">
        <f t="shared" si="467"/>
        <v/>
      </c>
      <c r="BJ737" s="360" t="str">
        <f t="shared" si="468"/>
        <v/>
      </c>
      <c r="BK737" s="39"/>
      <c r="BL737" s="360" t="str">
        <f t="shared" si="469"/>
        <v/>
      </c>
      <c r="BM737" s="360" t="str">
        <f t="shared" si="470"/>
        <v/>
      </c>
      <c r="BN737" s="39"/>
      <c r="BO737" s="360" t="str">
        <f t="shared" si="471"/>
        <v/>
      </c>
      <c r="BP737" s="360" t="str">
        <f t="shared" si="472"/>
        <v/>
      </c>
      <c r="BQ737" s="39"/>
      <c r="BR737" s="360" t="str">
        <f t="shared" si="473"/>
        <v/>
      </c>
      <c r="BS737" s="360" t="str">
        <f t="shared" si="474"/>
        <v/>
      </c>
      <c r="BT737" s="39"/>
      <c r="BU737" s="360" t="str">
        <f t="shared" si="475"/>
        <v/>
      </c>
      <c r="BV737" s="360" t="str">
        <f t="shared" si="476"/>
        <v/>
      </c>
      <c r="BW737" s="39"/>
      <c r="BX737" s="57"/>
    </row>
    <row r="738" spans="1:76" s="2" customFormat="1" ht="14">
      <c r="A738" s="159">
        <v>4</v>
      </c>
      <c r="B738" s="301" t="str">
        <f t="shared" si="457"/>
        <v xml:space="preserve">: </v>
      </c>
      <c r="C738" s="168"/>
      <c r="D738" s="162"/>
      <c r="E738" s="162"/>
      <c r="F738" s="169"/>
      <c r="G738" s="161"/>
      <c r="H738" s="162"/>
      <c r="I738" s="163"/>
      <c r="J738" s="321"/>
      <c r="K738" s="314"/>
      <c r="L738" s="764"/>
      <c r="M738" s="654" t="s">
        <v>54</v>
      </c>
      <c r="N738" s="664"/>
      <c r="O738" s="665"/>
      <c r="P738" s="165"/>
      <c r="Q738" s="365"/>
      <c r="R738" s="259" t="str">
        <f t="shared" si="477"/>
        <v/>
      </c>
      <c r="S738" s="260" t="str">
        <f>IF(R738="","",IF(R763="Y",T738,IF(R738&gt;=R755-$AA$36*R759,IF(R738&lt;=R755+$AA$36*R759,R738,""),"")))</f>
        <v/>
      </c>
      <c r="T738" s="259" t="str">
        <f t="shared" si="478"/>
        <v/>
      </c>
      <c r="U738" s="166" t="str">
        <f t="shared" si="458"/>
        <v>%</v>
      </c>
      <c r="V738" s="39"/>
      <c r="W738" s="39"/>
      <c r="Y738" s="99"/>
      <c r="AO738" s="57"/>
      <c r="AP738" s="39"/>
      <c r="AQ738" s="39"/>
      <c r="AR738" s="171"/>
      <c r="AS738" s="39"/>
      <c r="AT738" s="360" t="str">
        <f t="shared" si="479"/>
        <v/>
      </c>
      <c r="AU738" s="360" t="str">
        <f t="shared" si="480"/>
        <v/>
      </c>
      <c r="AV738" s="39"/>
      <c r="AW738" s="360" t="str">
        <f t="shared" si="459"/>
        <v/>
      </c>
      <c r="AX738" s="360" t="str">
        <f t="shared" si="460"/>
        <v/>
      </c>
      <c r="AY738" s="39"/>
      <c r="AZ738" s="360" t="str">
        <f t="shared" si="461"/>
        <v/>
      </c>
      <c r="BA738" s="360" t="str">
        <f t="shared" si="462"/>
        <v/>
      </c>
      <c r="BB738" s="39"/>
      <c r="BC738" s="360" t="str">
        <f t="shared" si="463"/>
        <v/>
      </c>
      <c r="BD738" s="360" t="str">
        <f t="shared" si="464"/>
        <v/>
      </c>
      <c r="BE738" s="39"/>
      <c r="BF738" s="360" t="str">
        <f t="shared" si="465"/>
        <v/>
      </c>
      <c r="BG738" s="360" t="str">
        <f t="shared" si="466"/>
        <v/>
      </c>
      <c r="BH738" s="39"/>
      <c r="BI738" s="360" t="str">
        <f t="shared" si="467"/>
        <v/>
      </c>
      <c r="BJ738" s="360" t="str">
        <f t="shared" si="468"/>
        <v/>
      </c>
      <c r="BK738" s="39"/>
      <c r="BL738" s="360" t="str">
        <f t="shared" si="469"/>
        <v/>
      </c>
      <c r="BM738" s="360" t="str">
        <f t="shared" si="470"/>
        <v/>
      </c>
      <c r="BN738" s="39"/>
      <c r="BO738" s="360" t="str">
        <f t="shared" si="471"/>
        <v/>
      </c>
      <c r="BP738" s="360" t="str">
        <f t="shared" si="472"/>
        <v/>
      </c>
      <c r="BQ738" s="39"/>
      <c r="BR738" s="360" t="str">
        <f t="shared" si="473"/>
        <v/>
      </c>
      <c r="BS738" s="360" t="str">
        <f t="shared" si="474"/>
        <v/>
      </c>
      <c r="BT738" s="39"/>
      <c r="BU738" s="360" t="str">
        <f t="shared" si="475"/>
        <v/>
      </c>
      <c r="BV738" s="360" t="str">
        <f t="shared" si="476"/>
        <v/>
      </c>
      <c r="BW738" s="39"/>
      <c r="BX738" s="57"/>
    </row>
    <row r="739" spans="1:76" s="2" customFormat="1" ht="14">
      <c r="A739" s="159">
        <v>5</v>
      </c>
      <c r="B739" s="301" t="str">
        <f t="shared" si="457"/>
        <v xml:space="preserve">: </v>
      </c>
      <c r="C739" s="169"/>
      <c r="D739" s="169"/>
      <c r="E739" s="169"/>
      <c r="F739" s="169"/>
      <c r="G739" s="161"/>
      <c r="H739" s="169"/>
      <c r="I739" s="163"/>
      <c r="J739" s="321"/>
      <c r="K739" s="314"/>
      <c r="L739" s="764"/>
      <c r="M739" s="654" t="s">
        <v>54</v>
      </c>
      <c r="N739" s="664"/>
      <c r="O739" s="665"/>
      <c r="P739" s="165"/>
      <c r="Q739" s="365"/>
      <c r="R739" s="259" t="str">
        <f t="shared" si="477"/>
        <v/>
      </c>
      <c r="S739" s="260" t="str">
        <f>IF(R739="","",IF(R763="Y",T739,IF(R739&gt;=R755-$AA$36*R759,IF(R739&lt;=R755+$AA$36*R759,R739,""),"")))</f>
        <v/>
      </c>
      <c r="T739" s="259" t="str">
        <f t="shared" si="478"/>
        <v/>
      </c>
      <c r="U739" s="166" t="str">
        <f t="shared" si="458"/>
        <v>%</v>
      </c>
      <c r="V739" s="39"/>
      <c r="W739" s="39"/>
      <c r="Y739" s="99"/>
      <c r="AO739" s="57"/>
      <c r="AP739" s="39"/>
      <c r="AQ739" s="39"/>
      <c r="AR739" s="171"/>
      <c r="AS739" s="39"/>
      <c r="AT739" s="360" t="str">
        <f t="shared" si="479"/>
        <v/>
      </c>
      <c r="AU739" s="360" t="str">
        <f t="shared" si="480"/>
        <v/>
      </c>
      <c r="AV739" s="39"/>
      <c r="AW739" s="360" t="str">
        <f t="shared" si="459"/>
        <v/>
      </c>
      <c r="AX739" s="360" t="str">
        <f t="shared" si="460"/>
        <v/>
      </c>
      <c r="AY739" s="39"/>
      <c r="AZ739" s="360" t="str">
        <f t="shared" si="461"/>
        <v/>
      </c>
      <c r="BA739" s="360" t="str">
        <f t="shared" si="462"/>
        <v/>
      </c>
      <c r="BB739" s="39"/>
      <c r="BC739" s="360" t="str">
        <f t="shared" si="463"/>
        <v/>
      </c>
      <c r="BD739" s="360" t="str">
        <f t="shared" si="464"/>
        <v/>
      </c>
      <c r="BE739" s="39"/>
      <c r="BF739" s="360" t="str">
        <f t="shared" si="465"/>
        <v/>
      </c>
      <c r="BG739" s="360" t="str">
        <f t="shared" si="466"/>
        <v/>
      </c>
      <c r="BH739" s="39"/>
      <c r="BI739" s="360" t="str">
        <f t="shared" si="467"/>
        <v/>
      </c>
      <c r="BJ739" s="360" t="str">
        <f t="shared" si="468"/>
        <v/>
      </c>
      <c r="BK739" s="39"/>
      <c r="BL739" s="360" t="str">
        <f t="shared" si="469"/>
        <v/>
      </c>
      <c r="BM739" s="360" t="str">
        <f t="shared" si="470"/>
        <v/>
      </c>
      <c r="BN739" s="39"/>
      <c r="BO739" s="360" t="str">
        <f t="shared" si="471"/>
        <v/>
      </c>
      <c r="BP739" s="360" t="str">
        <f t="shared" si="472"/>
        <v/>
      </c>
      <c r="BQ739" s="39"/>
      <c r="BR739" s="360" t="str">
        <f t="shared" si="473"/>
        <v/>
      </c>
      <c r="BS739" s="360" t="str">
        <f t="shared" si="474"/>
        <v/>
      </c>
      <c r="BT739" s="39"/>
      <c r="BU739" s="360" t="str">
        <f t="shared" si="475"/>
        <v/>
      </c>
      <c r="BV739" s="360" t="str">
        <f t="shared" si="476"/>
        <v/>
      </c>
      <c r="BW739" s="39"/>
      <c r="BX739" s="57"/>
    </row>
    <row r="740" spans="1:76" s="2" customFormat="1" ht="14">
      <c r="A740" s="159">
        <v>6</v>
      </c>
      <c r="B740" s="301" t="str">
        <f t="shared" si="457"/>
        <v xml:space="preserve">: </v>
      </c>
      <c r="C740" s="169"/>
      <c r="D740" s="169"/>
      <c r="E740" s="169"/>
      <c r="F740" s="169"/>
      <c r="G740" s="161"/>
      <c r="H740" s="169"/>
      <c r="I740" s="163"/>
      <c r="J740" s="321"/>
      <c r="K740" s="314"/>
      <c r="L740" s="764"/>
      <c r="M740" s="654" t="s">
        <v>54</v>
      </c>
      <c r="N740" s="664"/>
      <c r="O740" s="665"/>
      <c r="P740" s="165"/>
      <c r="Q740" s="365"/>
      <c r="R740" s="259" t="str">
        <f t="shared" si="477"/>
        <v/>
      </c>
      <c r="S740" s="260" t="str">
        <f>IF(R740="","",IF(R763="Y",T740,IF(R740&gt;=R755-$AA$36*R759,IF(R740&lt;=R755+$AA$36*R759,R740,""),"")))</f>
        <v/>
      </c>
      <c r="T740" s="259" t="str">
        <f t="shared" si="478"/>
        <v/>
      </c>
      <c r="U740" s="166" t="str">
        <f t="shared" si="458"/>
        <v>%</v>
      </c>
      <c r="V740" s="39"/>
      <c r="W740" s="39"/>
      <c r="Y740" s="99"/>
      <c r="AO740" s="57"/>
      <c r="AP740" s="39"/>
      <c r="AQ740" s="39"/>
      <c r="AR740" s="171"/>
      <c r="AS740" s="39"/>
      <c r="AT740" s="360" t="str">
        <f t="shared" si="479"/>
        <v/>
      </c>
      <c r="AU740" s="360" t="str">
        <f t="shared" si="480"/>
        <v/>
      </c>
      <c r="AV740" s="39"/>
      <c r="AW740" s="360" t="str">
        <f t="shared" si="459"/>
        <v/>
      </c>
      <c r="AX740" s="360" t="str">
        <f t="shared" si="460"/>
        <v/>
      </c>
      <c r="AY740" s="39"/>
      <c r="AZ740" s="360" t="str">
        <f t="shared" si="461"/>
        <v/>
      </c>
      <c r="BA740" s="360" t="str">
        <f t="shared" si="462"/>
        <v/>
      </c>
      <c r="BB740" s="39"/>
      <c r="BC740" s="360" t="str">
        <f t="shared" si="463"/>
        <v/>
      </c>
      <c r="BD740" s="360" t="str">
        <f t="shared" si="464"/>
        <v/>
      </c>
      <c r="BE740" s="39"/>
      <c r="BF740" s="360" t="str">
        <f t="shared" si="465"/>
        <v/>
      </c>
      <c r="BG740" s="360" t="str">
        <f t="shared" si="466"/>
        <v/>
      </c>
      <c r="BH740" s="39"/>
      <c r="BI740" s="360" t="str">
        <f t="shared" si="467"/>
        <v/>
      </c>
      <c r="BJ740" s="360" t="str">
        <f t="shared" si="468"/>
        <v/>
      </c>
      <c r="BK740" s="39"/>
      <c r="BL740" s="360" t="str">
        <f t="shared" si="469"/>
        <v/>
      </c>
      <c r="BM740" s="360" t="str">
        <f t="shared" si="470"/>
        <v/>
      </c>
      <c r="BN740" s="39"/>
      <c r="BO740" s="360" t="str">
        <f t="shared" si="471"/>
        <v/>
      </c>
      <c r="BP740" s="360" t="str">
        <f t="shared" si="472"/>
        <v/>
      </c>
      <c r="BQ740" s="39"/>
      <c r="BR740" s="360" t="str">
        <f t="shared" si="473"/>
        <v/>
      </c>
      <c r="BS740" s="360" t="str">
        <f t="shared" si="474"/>
        <v/>
      </c>
      <c r="BT740" s="39"/>
      <c r="BU740" s="360" t="str">
        <f t="shared" si="475"/>
        <v/>
      </c>
      <c r="BV740" s="360" t="str">
        <f t="shared" si="476"/>
        <v/>
      </c>
      <c r="BW740" s="39"/>
      <c r="BX740" s="57"/>
    </row>
    <row r="741" spans="1:76" s="2" customFormat="1" ht="14">
      <c r="A741" s="159">
        <v>7</v>
      </c>
      <c r="B741" s="301" t="str">
        <f t="shared" si="457"/>
        <v xml:space="preserve">: </v>
      </c>
      <c r="C741" s="169"/>
      <c r="D741" s="169"/>
      <c r="E741" s="169"/>
      <c r="F741" s="169"/>
      <c r="G741" s="161"/>
      <c r="H741" s="169"/>
      <c r="I741" s="163"/>
      <c r="J741" s="321"/>
      <c r="K741" s="314"/>
      <c r="L741" s="764"/>
      <c r="M741" s="654" t="s">
        <v>54</v>
      </c>
      <c r="N741" s="664"/>
      <c r="O741" s="665"/>
      <c r="P741" s="165"/>
      <c r="Q741" s="365"/>
      <c r="R741" s="259" t="str">
        <f t="shared" si="477"/>
        <v/>
      </c>
      <c r="S741" s="260" t="str">
        <f>IF(R741="","",IF(R763="Y",T741,IF(R741&gt;=R755-$AA$36*R759,IF(R741&lt;=R755+$AA$36*R759,R741,""),"")))</f>
        <v/>
      </c>
      <c r="T741" s="259" t="str">
        <f t="shared" si="478"/>
        <v/>
      </c>
      <c r="U741" s="166" t="str">
        <f t="shared" si="458"/>
        <v>%</v>
      </c>
      <c r="V741" s="39"/>
      <c r="W741" s="39"/>
      <c r="Y741" s="99"/>
      <c r="AO741" s="57"/>
      <c r="AP741" s="39"/>
      <c r="AQ741" s="39"/>
      <c r="AR741" s="171"/>
      <c r="AS741" s="39"/>
      <c r="AT741" s="360" t="str">
        <f t="shared" si="479"/>
        <v/>
      </c>
      <c r="AU741" s="360" t="str">
        <f t="shared" si="480"/>
        <v/>
      </c>
      <c r="AV741" s="39"/>
      <c r="AW741" s="360" t="str">
        <f t="shared" si="459"/>
        <v/>
      </c>
      <c r="AX741" s="360" t="str">
        <f t="shared" si="460"/>
        <v/>
      </c>
      <c r="AY741" s="39"/>
      <c r="AZ741" s="360" t="str">
        <f t="shared" si="461"/>
        <v/>
      </c>
      <c r="BA741" s="360" t="str">
        <f t="shared" si="462"/>
        <v/>
      </c>
      <c r="BB741" s="39"/>
      <c r="BC741" s="360" t="str">
        <f t="shared" si="463"/>
        <v/>
      </c>
      <c r="BD741" s="360" t="str">
        <f t="shared" si="464"/>
        <v/>
      </c>
      <c r="BE741" s="39"/>
      <c r="BF741" s="360" t="str">
        <f t="shared" si="465"/>
        <v/>
      </c>
      <c r="BG741" s="360" t="str">
        <f t="shared" si="466"/>
        <v/>
      </c>
      <c r="BH741" s="39"/>
      <c r="BI741" s="360" t="str">
        <f t="shared" si="467"/>
        <v/>
      </c>
      <c r="BJ741" s="360" t="str">
        <f t="shared" si="468"/>
        <v/>
      </c>
      <c r="BK741" s="39"/>
      <c r="BL741" s="360" t="str">
        <f t="shared" si="469"/>
        <v/>
      </c>
      <c r="BM741" s="360" t="str">
        <f t="shared" si="470"/>
        <v/>
      </c>
      <c r="BN741" s="39"/>
      <c r="BO741" s="360" t="str">
        <f t="shared" si="471"/>
        <v/>
      </c>
      <c r="BP741" s="360" t="str">
        <f t="shared" si="472"/>
        <v/>
      </c>
      <c r="BQ741" s="39"/>
      <c r="BR741" s="360" t="str">
        <f t="shared" si="473"/>
        <v/>
      </c>
      <c r="BS741" s="360" t="str">
        <f t="shared" si="474"/>
        <v/>
      </c>
      <c r="BT741" s="39"/>
      <c r="BU741" s="360" t="str">
        <f t="shared" si="475"/>
        <v/>
      </c>
      <c r="BV741" s="360" t="str">
        <f t="shared" si="476"/>
        <v/>
      </c>
      <c r="BW741" s="39"/>
      <c r="BX741" s="57"/>
    </row>
    <row r="742" spans="1:76" s="2" customFormat="1" ht="14">
      <c r="A742" s="159">
        <v>8</v>
      </c>
      <c r="B742" s="301" t="str">
        <f t="shared" si="457"/>
        <v xml:space="preserve">: </v>
      </c>
      <c r="C742" s="169"/>
      <c r="D742" s="169"/>
      <c r="E742" s="169"/>
      <c r="F742" s="169"/>
      <c r="G742" s="161"/>
      <c r="H742" s="169"/>
      <c r="I742" s="163"/>
      <c r="J742" s="316"/>
      <c r="K742" s="316"/>
      <c r="L742" s="764"/>
      <c r="M742" s="654" t="s">
        <v>54</v>
      </c>
      <c r="N742" s="664"/>
      <c r="O742" s="665"/>
      <c r="P742" s="165"/>
      <c r="Q742" s="365"/>
      <c r="R742" s="259" t="str">
        <f t="shared" si="477"/>
        <v/>
      </c>
      <c r="S742" s="260" t="str">
        <f>IF(R742="","",IF(R763="Y",T742,IF(R742&gt;=R755-$AA$36*R759,IF(R742&lt;=R755+$AA$36*R759,R742,""),"")))</f>
        <v/>
      </c>
      <c r="T742" s="259" t="str">
        <f t="shared" si="478"/>
        <v/>
      </c>
      <c r="U742" s="166" t="str">
        <f t="shared" si="458"/>
        <v>%</v>
      </c>
      <c r="V742" s="39"/>
      <c r="W742" s="39"/>
      <c r="Y742" s="99"/>
      <c r="AO742" s="57"/>
      <c r="AP742" s="39"/>
      <c r="AQ742" s="39"/>
      <c r="AR742" s="171"/>
      <c r="AS742" s="39"/>
      <c r="AT742" s="360" t="str">
        <f t="shared" si="479"/>
        <v/>
      </c>
      <c r="AU742" s="360" t="str">
        <f t="shared" si="480"/>
        <v/>
      </c>
      <c r="AV742" s="39"/>
      <c r="AW742" s="360" t="str">
        <f t="shared" si="459"/>
        <v/>
      </c>
      <c r="AX742" s="360" t="str">
        <f t="shared" si="460"/>
        <v/>
      </c>
      <c r="AY742" s="39"/>
      <c r="AZ742" s="360" t="str">
        <f t="shared" si="461"/>
        <v/>
      </c>
      <c r="BA742" s="360" t="str">
        <f t="shared" si="462"/>
        <v/>
      </c>
      <c r="BB742" s="39"/>
      <c r="BC742" s="360" t="str">
        <f t="shared" si="463"/>
        <v/>
      </c>
      <c r="BD742" s="360" t="str">
        <f t="shared" si="464"/>
        <v/>
      </c>
      <c r="BE742" s="39"/>
      <c r="BF742" s="360" t="str">
        <f t="shared" si="465"/>
        <v/>
      </c>
      <c r="BG742" s="360" t="str">
        <f t="shared" si="466"/>
        <v/>
      </c>
      <c r="BH742" s="39"/>
      <c r="BI742" s="360" t="str">
        <f t="shared" si="467"/>
        <v/>
      </c>
      <c r="BJ742" s="360" t="str">
        <f t="shared" si="468"/>
        <v/>
      </c>
      <c r="BK742" s="39"/>
      <c r="BL742" s="360" t="str">
        <f t="shared" si="469"/>
        <v/>
      </c>
      <c r="BM742" s="360" t="str">
        <f t="shared" si="470"/>
        <v/>
      </c>
      <c r="BN742" s="39"/>
      <c r="BO742" s="360" t="str">
        <f t="shared" si="471"/>
        <v/>
      </c>
      <c r="BP742" s="360" t="str">
        <f t="shared" si="472"/>
        <v/>
      </c>
      <c r="BQ742" s="39"/>
      <c r="BR742" s="360" t="str">
        <f t="shared" si="473"/>
        <v/>
      </c>
      <c r="BS742" s="360" t="str">
        <f t="shared" si="474"/>
        <v/>
      </c>
      <c r="BT742" s="39"/>
      <c r="BU742" s="360" t="str">
        <f t="shared" si="475"/>
        <v/>
      </c>
      <c r="BV742" s="360" t="str">
        <f t="shared" si="476"/>
        <v/>
      </c>
      <c r="BW742" s="39"/>
      <c r="BX742" s="57"/>
    </row>
    <row r="743" spans="1:76" s="2" customFormat="1" ht="14">
      <c r="A743" s="159">
        <v>9</v>
      </c>
      <c r="B743" s="301" t="str">
        <f t="shared" si="457"/>
        <v xml:space="preserve">: </v>
      </c>
      <c r="C743" s="169"/>
      <c r="D743" s="169"/>
      <c r="E743" s="169"/>
      <c r="F743" s="169"/>
      <c r="G743" s="161"/>
      <c r="H743" s="169"/>
      <c r="I743" s="163"/>
      <c r="J743" s="170"/>
      <c r="K743" s="170"/>
      <c r="L743" s="764"/>
      <c r="M743" s="654" t="s">
        <v>54</v>
      </c>
      <c r="N743" s="664"/>
      <c r="O743" s="665"/>
      <c r="P743" s="165"/>
      <c r="Q743" s="365"/>
      <c r="R743" s="259" t="str">
        <f t="shared" si="477"/>
        <v/>
      </c>
      <c r="S743" s="260" t="str">
        <f>IF(R743="","",IF(R763="Y",T743,IF(R743&gt;=R755-$AA$36*R759,IF(R743&lt;=R755+$AA$36*R759,R743,""),"")))</f>
        <v/>
      </c>
      <c r="T743" s="259" t="str">
        <f t="shared" si="478"/>
        <v/>
      </c>
      <c r="U743" s="166" t="str">
        <f t="shared" si="458"/>
        <v>%</v>
      </c>
      <c r="V743" s="39"/>
      <c r="W743" s="39"/>
      <c r="Y743" s="99"/>
      <c r="AO743" s="57"/>
      <c r="AP743" s="39"/>
      <c r="AQ743" s="39"/>
      <c r="AR743" s="171"/>
      <c r="AS743" s="39"/>
      <c r="AT743" s="360" t="str">
        <f t="shared" si="479"/>
        <v/>
      </c>
      <c r="AU743" s="360" t="str">
        <f t="shared" si="480"/>
        <v/>
      </c>
      <c r="AV743" s="39"/>
      <c r="AW743" s="360" t="str">
        <f t="shared" si="459"/>
        <v/>
      </c>
      <c r="AX743" s="360" t="str">
        <f t="shared" si="460"/>
        <v/>
      </c>
      <c r="AY743" s="39"/>
      <c r="AZ743" s="360" t="str">
        <f t="shared" si="461"/>
        <v/>
      </c>
      <c r="BA743" s="360" t="str">
        <f t="shared" si="462"/>
        <v/>
      </c>
      <c r="BB743" s="39"/>
      <c r="BC743" s="360" t="str">
        <f t="shared" si="463"/>
        <v/>
      </c>
      <c r="BD743" s="360" t="str">
        <f t="shared" si="464"/>
        <v/>
      </c>
      <c r="BE743" s="39"/>
      <c r="BF743" s="360" t="str">
        <f t="shared" si="465"/>
        <v/>
      </c>
      <c r="BG743" s="360" t="str">
        <f t="shared" si="466"/>
        <v/>
      </c>
      <c r="BH743" s="39"/>
      <c r="BI743" s="360" t="str">
        <f t="shared" si="467"/>
        <v/>
      </c>
      <c r="BJ743" s="360" t="str">
        <f t="shared" si="468"/>
        <v/>
      </c>
      <c r="BK743" s="39"/>
      <c r="BL743" s="360" t="str">
        <f t="shared" si="469"/>
        <v/>
      </c>
      <c r="BM743" s="360" t="str">
        <f t="shared" si="470"/>
        <v/>
      </c>
      <c r="BN743" s="39"/>
      <c r="BO743" s="360" t="str">
        <f t="shared" si="471"/>
        <v/>
      </c>
      <c r="BP743" s="360" t="str">
        <f t="shared" si="472"/>
        <v/>
      </c>
      <c r="BQ743" s="39"/>
      <c r="BR743" s="360" t="str">
        <f t="shared" si="473"/>
        <v/>
      </c>
      <c r="BS743" s="360" t="str">
        <f t="shared" si="474"/>
        <v/>
      </c>
      <c r="BT743" s="39"/>
      <c r="BU743" s="360" t="str">
        <f t="shared" si="475"/>
        <v/>
      </c>
      <c r="BV743" s="360" t="str">
        <f t="shared" si="476"/>
        <v/>
      </c>
      <c r="BW743" s="39"/>
      <c r="BX743" s="57"/>
    </row>
    <row r="744" spans="1:76" s="2" customFormat="1" ht="14">
      <c r="A744" s="159">
        <v>10</v>
      </c>
      <c r="B744" s="301" t="str">
        <f t="shared" si="457"/>
        <v xml:space="preserve">: </v>
      </c>
      <c r="C744" s="169"/>
      <c r="D744" s="169"/>
      <c r="E744" s="169"/>
      <c r="F744" s="169"/>
      <c r="G744" s="161"/>
      <c r="H744" s="169"/>
      <c r="I744" s="163"/>
      <c r="J744" s="170"/>
      <c r="K744" s="170"/>
      <c r="L744" s="764"/>
      <c r="M744" s="654" t="s">
        <v>54</v>
      </c>
      <c r="N744" s="664"/>
      <c r="O744" s="665"/>
      <c r="P744" s="165"/>
      <c r="Q744" s="365"/>
      <c r="R744" s="259" t="str">
        <f t="shared" si="477"/>
        <v/>
      </c>
      <c r="S744" s="260" t="str">
        <f>IF(R744="","",IF(R763="Y",T744,IF(R744&gt;=R755-$AA$36*R759,IF(R744&lt;=R755+$AA$36*R759,R744,""),"")))</f>
        <v/>
      </c>
      <c r="T744" s="259" t="str">
        <f t="shared" si="478"/>
        <v/>
      </c>
      <c r="U744" s="166" t="str">
        <f t="shared" si="458"/>
        <v>%</v>
      </c>
      <c r="V744" s="39"/>
      <c r="W744" s="39"/>
      <c r="Y744" s="99"/>
      <c r="AO744" s="57"/>
      <c r="AP744" s="39"/>
      <c r="AQ744" s="39"/>
      <c r="AR744" s="171"/>
      <c r="AS744" s="39"/>
      <c r="AT744" s="360" t="str">
        <f t="shared" si="479"/>
        <v/>
      </c>
      <c r="AU744" s="360" t="str">
        <f t="shared" si="480"/>
        <v/>
      </c>
      <c r="AV744" s="39"/>
      <c r="AW744" s="360" t="str">
        <f t="shared" si="459"/>
        <v/>
      </c>
      <c r="AX744" s="360" t="str">
        <f t="shared" si="460"/>
        <v/>
      </c>
      <c r="AY744" s="39"/>
      <c r="AZ744" s="360" t="str">
        <f t="shared" si="461"/>
        <v/>
      </c>
      <c r="BA744" s="360" t="str">
        <f t="shared" si="462"/>
        <v/>
      </c>
      <c r="BB744" s="39"/>
      <c r="BC744" s="360" t="str">
        <f t="shared" si="463"/>
        <v/>
      </c>
      <c r="BD744" s="360" t="str">
        <f t="shared" si="464"/>
        <v/>
      </c>
      <c r="BE744" s="39"/>
      <c r="BF744" s="360" t="str">
        <f t="shared" si="465"/>
        <v/>
      </c>
      <c r="BG744" s="360" t="str">
        <f t="shared" si="466"/>
        <v/>
      </c>
      <c r="BH744" s="39"/>
      <c r="BI744" s="360" t="str">
        <f t="shared" si="467"/>
        <v/>
      </c>
      <c r="BJ744" s="360" t="str">
        <f t="shared" si="468"/>
        <v/>
      </c>
      <c r="BK744" s="39"/>
      <c r="BL744" s="360" t="str">
        <f t="shared" si="469"/>
        <v/>
      </c>
      <c r="BM744" s="360" t="str">
        <f t="shared" si="470"/>
        <v/>
      </c>
      <c r="BN744" s="39"/>
      <c r="BO744" s="360" t="str">
        <f t="shared" si="471"/>
        <v/>
      </c>
      <c r="BP744" s="360" t="str">
        <f t="shared" si="472"/>
        <v/>
      </c>
      <c r="BQ744" s="39"/>
      <c r="BR744" s="360" t="str">
        <f t="shared" si="473"/>
        <v/>
      </c>
      <c r="BS744" s="360" t="str">
        <f t="shared" si="474"/>
        <v/>
      </c>
      <c r="BT744" s="39"/>
      <c r="BU744" s="360" t="str">
        <f t="shared" si="475"/>
        <v/>
      </c>
      <c r="BV744" s="360" t="str">
        <f t="shared" si="476"/>
        <v/>
      </c>
      <c r="BW744" s="39"/>
      <c r="BX744" s="57"/>
    </row>
    <row r="745" spans="1:76" s="2" customFormat="1" ht="14">
      <c r="A745" s="159">
        <v>11</v>
      </c>
      <c r="B745" s="301" t="str">
        <f t="shared" si="457"/>
        <v xml:space="preserve">: </v>
      </c>
      <c r="C745" s="168"/>
      <c r="D745" s="162"/>
      <c r="E745" s="162"/>
      <c r="F745" s="169"/>
      <c r="G745" s="161"/>
      <c r="H745" s="162"/>
      <c r="I745" s="163"/>
      <c r="J745" s="170"/>
      <c r="K745" s="170"/>
      <c r="L745" s="764"/>
      <c r="M745" s="654" t="s">
        <v>54</v>
      </c>
      <c r="N745" s="664"/>
      <c r="O745" s="665"/>
      <c r="P745" s="165"/>
      <c r="Q745" s="365"/>
      <c r="R745" s="259" t="str">
        <f t="shared" si="477"/>
        <v/>
      </c>
      <c r="S745" s="260" t="str">
        <f>IF(R745="","",IF(R763="Y",T745,IF(R745&gt;=R755-$AA$36*R759,IF(R745&lt;=R755+$AA$36*R759,R745,""),"")))</f>
        <v/>
      </c>
      <c r="T745" s="259" t="str">
        <f t="shared" si="478"/>
        <v/>
      </c>
      <c r="U745" s="166" t="str">
        <f t="shared" si="458"/>
        <v>%</v>
      </c>
      <c r="V745" s="39"/>
      <c r="W745" s="39"/>
      <c r="Y745" s="99"/>
      <c r="AO745" s="57"/>
      <c r="AP745" s="39"/>
      <c r="AQ745" s="39"/>
      <c r="AR745" s="171"/>
      <c r="AS745" s="39"/>
      <c r="AT745" s="360" t="str">
        <f t="shared" si="479"/>
        <v/>
      </c>
      <c r="AU745" s="360" t="str">
        <f t="shared" si="480"/>
        <v/>
      </c>
      <c r="AV745" s="39"/>
      <c r="AW745" s="360" t="str">
        <f t="shared" si="459"/>
        <v/>
      </c>
      <c r="AX745" s="360" t="str">
        <f t="shared" si="460"/>
        <v/>
      </c>
      <c r="AY745" s="39"/>
      <c r="AZ745" s="360" t="str">
        <f t="shared" si="461"/>
        <v/>
      </c>
      <c r="BA745" s="360" t="str">
        <f t="shared" si="462"/>
        <v/>
      </c>
      <c r="BB745" s="39"/>
      <c r="BC745" s="360" t="str">
        <f t="shared" si="463"/>
        <v/>
      </c>
      <c r="BD745" s="360" t="str">
        <f t="shared" si="464"/>
        <v/>
      </c>
      <c r="BE745" s="39"/>
      <c r="BF745" s="360" t="str">
        <f t="shared" si="465"/>
        <v/>
      </c>
      <c r="BG745" s="360" t="str">
        <f t="shared" si="466"/>
        <v/>
      </c>
      <c r="BH745" s="39"/>
      <c r="BI745" s="360" t="str">
        <f t="shared" si="467"/>
        <v/>
      </c>
      <c r="BJ745" s="360" t="str">
        <f t="shared" si="468"/>
        <v/>
      </c>
      <c r="BK745" s="39"/>
      <c r="BL745" s="360" t="str">
        <f t="shared" si="469"/>
        <v/>
      </c>
      <c r="BM745" s="360" t="str">
        <f t="shared" si="470"/>
        <v/>
      </c>
      <c r="BN745" s="39"/>
      <c r="BO745" s="360" t="str">
        <f t="shared" si="471"/>
        <v/>
      </c>
      <c r="BP745" s="360" t="str">
        <f t="shared" si="472"/>
        <v/>
      </c>
      <c r="BQ745" s="39"/>
      <c r="BR745" s="360" t="str">
        <f t="shared" si="473"/>
        <v/>
      </c>
      <c r="BS745" s="360" t="str">
        <f t="shared" si="474"/>
        <v/>
      </c>
      <c r="BT745" s="39"/>
      <c r="BU745" s="360" t="str">
        <f t="shared" si="475"/>
        <v/>
      </c>
      <c r="BV745" s="360" t="str">
        <f t="shared" si="476"/>
        <v/>
      </c>
      <c r="BW745" s="39"/>
      <c r="BX745" s="57"/>
    </row>
    <row r="746" spans="1:76" s="2" customFormat="1" ht="14">
      <c r="A746" s="159">
        <v>12</v>
      </c>
      <c r="B746" s="301" t="str">
        <f t="shared" si="457"/>
        <v xml:space="preserve">: </v>
      </c>
      <c r="C746" s="169"/>
      <c r="D746" s="169"/>
      <c r="E746" s="169"/>
      <c r="F746" s="169"/>
      <c r="G746" s="161"/>
      <c r="H746" s="169"/>
      <c r="I746" s="163"/>
      <c r="J746" s="170"/>
      <c r="K746" s="170"/>
      <c r="L746" s="764"/>
      <c r="M746" s="654" t="s">
        <v>54</v>
      </c>
      <c r="N746" s="664"/>
      <c r="O746" s="665"/>
      <c r="P746" s="165"/>
      <c r="Q746" s="365"/>
      <c r="R746" s="259" t="str">
        <f t="shared" si="477"/>
        <v/>
      </c>
      <c r="S746" s="260" t="str">
        <f>IF(R746="","",IF(R763="Y",T746,IF(R746&gt;=R755-$AA$36*R759,IF(R746&lt;=R755+$AA$36*R759,R746,""),"")))</f>
        <v/>
      </c>
      <c r="T746" s="259" t="str">
        <f t="shared" si="478"/>
        <v/>
      </c>
      <c r="U746" s="166" t="str">
        <f t="shared" si="458"/>
        <v>%</v>
      </c>
      <c r="V746" s="39"/>
      <c r="W746" s="39"/>
      <c r="Y746" s="99"/>
      <c r="AO746" s="57"/>
      <c r="AP746" s="39"/>
      <c r="AQ746" s="39"/>
      <c r="AR746" s="171"/>
      <c r="AS746" s="39"/>
      <c r="AT746" s="360" t="str">
        <f t="shared" si="479"/>
        <v/>
      </c>
      <c r="AU746" s="360" t="str">
        <f t="shared" si="480"/>
        <v/>
      </c>
      <c r="AV746" s="39"/>
      <c r="AW746" s="360" t="str">
        <f t="shared" si="459"/>
        <v/>
      </c>
      <c r="AX746" s="360" t="str">
        <f t="shared" si="460"/>
        <v/>
      </c>
      <c r="AY746" s="39"/>
      <c r="AZ746" s="360" t="str">
        <f t="shared" si="461"/>
        <v/>
      </c>
      <c r="BA746" s="360" t="str">
        <f t="shared" si="462"/>
        <v/>
      </c>
      <c r="BB746" s="39"/>
      <c r="BC746" s="360" t="str">
        <f t="shared" si="463"/>
        <v/>
      </c>
      <c r="BD746" s="360" t="str">
        <f t="shared" si="464"/>
        <v/>
      </c>
      <c r="BE746" s="39"/>
      <c r="BF746" s="360" t="str">
        <f t="shared" si="465"/>
        <v/>
      </c>
      <c r="BG746" s="360" t="str">
        <f t="shared" si="466"/>
        <v/>
      </c>
      <c r="BH746" s="39"/>
      <c r="BI746" s="360" t="str">
        <f t="shared" si="467"/>
        <v/>
      </c>
      <c r="BJ746" s="360" t="str">
        <f t="shared" si="468"/>
        <v/>
      </c>
      <c r="BK746" s="39"/>
      <c r="BL746" s="360" t="str">
        <f t="shared" si="469"/>
        <v/>
      </c>
      <c r="BM746" s="360" t="str">
        <f t="shared" si="470"/>
        <v/>
      </c>
      <c r="BN746" s="39"/>
      <c r="BO746" s="360" t="str">
        <f t="shared" si="471"/>
        <v/>
      </c>
      <c r="BP746" s="360" t="str">
        <f t="shared" si="472"/>
        <v/>
      </c>
      <c r="BQ746" s="39"/>
      <c r="BR746" s="360" t="str">
        <f t="shared" si="473"/>
        <v/>
      </c>
      <c r="BS746" s="360" t="str">
        <f t="shared" si="474"/>
        <v/>
      </c>
      <c r="BT746" s="39"/>
      <c r="BU746" s="360" t="str">
        <f t="shared" si="475"/>
        <v/>
      </c>
      <c r="BV746" s="360" t="str">
        <f t="shared" si="476"/>
        <v/>
      </c>
      <c r="BW746" s="39"/>
      <c r="BX746" s="57"/>
    </row>
    <row r="747" spans="1:76" s="2" customFormat="1" ht="14">
      <c r="A747" s="159">
        <v>13</v>
      </c>
      <c r="B747" s="301" t="str">
        <f t="shared" si="457"/>
        <v xml:space="preserve">: </v>
      </c>
      <c r="C747" s="169"/>
      <c r="D747" s="169"/>
      <c r="E747" s="169"/>
      <c r="F747" s="169"/>
      <c r="G747" s="161"/>
      <c r="H747" s="169"/>
      <c r="I747" s="163"/>
      <c r="J747" s="170"/>
      <c r="K747" s="170"/>
      <c r="L747" s="764"/>
      <c r="M747" s="654" t="s">
        <v>54</v>
      </c>
      <c r="N747" s="664"/>
      <c r="O747" s="665"/>
      <c r="P747" s="165"/>
      <c r="Q747" s="365"/>
      <c r="R747" s="259" t="str">
        <f t="shared" si="477"/>
        <v/>
      </c>
      <c r="S747" s="260" t="str">
        <f>IF(R747="","",IF(R763="Y",T747,IF(R747&gt;=R755-$AA$36*R759,IF(R747&lt;=R755+$AA$36*R759,R747,""),"")))</f>
        <v/>
      </c>
      <c r="T747" s="259" t="str">
        <f t="shared" si="478"/>
        <v/>
      </c>
      <c r="U747" s="166" t="str">
        <f t="shared" si="458"/>
        <v>%</v>
      </c>
      <c r="V747" s="39"/>
      <c r="W747" s="39"/>
      <c r="Y747" s="99"/>
      <c r="AO747" s="57"/>
      <c r="AP747" s="39"/>
      <c r="AQ747" s="39"/>
      <c r="AR747" s="171"/>
      <c r="AS747" s="39"/>
      <c r="AT747" s="360" t="str">
        <f t="shared" si="479"/>
        <v/>
      </c>
      <c r="AU747" s="360" t="str">
        <f t="shared" si="480"/>
        <v/>
      </c>
      <c r="AV747" s="39"/>
      <c r="AW747" s="360" t="str">
        <f t="shared" si="459"/>
        <v/>
      </c>
      <c r="AX747" s="360" t="str">
        <f t="shared" si="460"/>
        <v/>
      </c>
      <c r="AY747" s="39"/>
      <c r="AZ747" s="360" t="str">
        <f t="shared" si="461"/>
        <v/>
      </c>
      <c r="BA747" s="360" t="str">
        <f t="shared" si="462"/>
        <v/>
      </c>
      <c r="BB747" s="39"/>
      <c r="BC747" s="360" t="str">
        <f t="shared" si="463"/>
        <v/>
      </c>
      <c r="BD747" s="360" t="str">
        <f t="shared" si="464"/>
        <v/>
      </c>
      <c r="BE747" s="39"/>
      <c r="BF747" s="360" t="str">
        <f t="shared" si="465"/>
        <v/>
      </c>
      <c r="BG747" s="360" t="str">
        <f t="shared" si="466"/>
        <v/>
      </c>
      <c r="BH747" s="39"/>
      <c r="BI747" s="360" t="str">
        <f t="shared" si="467"/>
        <v/>
      </c>
      <c r="BJ747" s="360" t="str">
        <f t="shared" si="468"/>
        <v/>
      </c>
      <c r="BK747" s="39"/>
      <c r="BL747" s="360" t="str">
        <f t="shared" si="469"/>
        <v/>
      </c>
      <c r="BM747" s="360" t="str">
        <f t="shared" si="470"/>
        <v/>
      </c>
      <c r="BN747" s="39"/>
      <c r="BO747" s="360" t="str">
        <f t="shared" si="471"/>
        <v/>
      </c>
      <c r="BP747" s="360" t="str">
        <f t="shared" si="472"/>
        <v/>
      </c>
      <c r="BQ747" s="39"/>
      <c r="BR747" s="360" t="str">
        <f t="shared" si="473"/>
        <v/>
      </c>
      <c r="BS747" s="360" t="str">
        <f t="shared" si="474"/>
        <v/>
      </c>
      <c r="BT747" s="39"/>
      <c r="BU747" s="360" t="str">
        <f t="shared" si="475"/>
        <v/>
      </c>
      <c r="BV747" s="360" t="str">
        <f t="shared" si="476"/>
        <v/>
      </c>
      <c r="BW747" s="39"/>
      <c r="BX747" s="57"/>
    </row>
    <row r="748" spans="1:76" s="2" customFormat="1" ht="14">
      <c r="A748" s="159">
        <v>14</v>
      </c>
      <c r="B748" s="301" t="str">
        <f t="shared" si="457"/>
        <v xml:space="preserve">: </v>
      </c>
      <c r="C748" s="169"/>
      <c r="D748" s="169"/>
      <c r="E748" s="169"/>
      <c r="F748" s="169"/>
      <c r="G748" s="161"/>
      <c r="H748" s="169"/>
      <c r="I748" s="163"/>
      <c r="J748" s="170"/>
      <c r="K748" s="170"/>
      <c r="L748" s="764"/>
      <c r="M748" s="654" t="s">
        <v>54</v>
      </c>
      <c r="N748" s="664"/>
      <c r="O748" s="665"/>
      <c r="P748" s="165"/>
      <c r="Q748" s="365"/>
      <c r="R748" s="259" t="str">
        <f t="shared" si="477"/>
        <v/>
      </c>
      <c r="S748" s="260" t="str">
        <f>IF(R748="","",IF(R763="Y",T748,IF(R748&gt;=R755-$AA$36*R759,IF(R748&lt;=R755+$AA$36*R759,R748,""),"")))</f>
        <v/>
      </c>
      <c r="T748" s="259" t="str">
        <f t="shared" si="478"/>
        <v/>
      </c>
      <c r="U748" s="166" t="str">
        <f t="shared" si="458"/>
        <v>%</v>
      </c>
      <c r="V748" s="39"/>
      <c r="W748" s="39"/>
      <c r="Y748" s="99"/>
      <c r="AO748" s="57"/>
      <c r="AP748" s="39"/>
      <c r="AQ748" s="39"/>
      <c r="AR748" s="171"/>
      <c r="AS748" s="39"/>
      <c r="AT748" s="360" t="str">
        <f t="shared" si="479"/>
        <v/>
      </c>
      <c r="AU748" s="360" t="str">
        <f t="shared" si="480"/>
        <v/>
      </c>
      <c r="AV748" s="39"/>
      <c r="AW748" s="360" t="str">
        <f t="shared" si="459"/>
        <v/>
      </c>
      <c r="AX748" s="360" t="str">
        <f t="shared" si="460"/>
        <v/>
      </c>
      <c r="AY748" s="39"/>
      <c r="AZ748" s="360" t="str">
        <f t="shared" si="461"/>
        <v/>
      </c>
      <c r="BA748" s="360" t="str">
        <f t="shared" si="462"/>
        <v/>
      </c>
      <c r="BB748" s="39"/>
      <c r="BC748" s="360" t="str">
        <f t="shared" si="463"/>
        <v/>
      </c>
      <c r="BD748" s="360" t="str">
        <f t="shared" si="464"/>
        <v/>
      </c>
      <c r="BE748" s="39"/>
      <c r="BF748" s="360" t="str">
        <f t="shared" si="465"/>
        <v/>
      </c>
      <c r="BG748" s="360" t="str">
        <f t="shared" si="466"/>
        <v/>
      </c>
      <c r="BH748" s="39"/>
      <c r="BI748" s="360" t="str">
        <f t="shared" si="467"/>
        <v/>
      </c>
      <c r="BJ748" s="360" t="str">
        <f t="shared" si="468"/>
        <v/>
      </c>
      <c r="BK748" s="39"/>
      <c r="BL748" s="360" t="str">
        <f t="shared" si="469"/>
        <v/>
      </c>
      <c r="BM748" s="360" t="str">
        <f t="shared" si="470"/>
        <v/>
      </c>
      <c r="BN748" s="39"/>
      <c r="BO748" s="360" t="str">
        <f t="shared" si="471"/>
        <v/>
      </c>
      <c r="BP748" s="360" t="str">
        <f t="shared" si="472"/>
        <v/>
      </c>
      <c r="BQ748" s="39"/>
      <c r="BR748" s="360" t="str">
        <f t="shared" si="473"/>
        <v/>
      </c>
      <c r="BS748" s="360" t="str">
        <f t="shared" si="474"/>
        <v/>
      </c>
      <c r="BT748" s="39"/>
      <c r="BU748" s="360" t="str">
        <f t="shared" si="475"/>
        <v/>
      </c>
      <c r="BV748" s="360" t="str">
        <f t="shared" si="476"/>
        <v/>
      </c>
      <c r="BW748" s="39"/>
      <c r="BX748" s="57"/>
    </row>
    <row r="749" spans="1:76" s="2" customFormat="1" ht="14">
      <c r="A749" s="159">
        <v>15</v>
      </c>
      <c r="B749" s="301" t="str">
        <f t="shared" si="457"/>
        <v xml:space="preserve">: </v>
      </c>
      <c r="C749" s="169"/>
      <c r="D749" s="169"/>
      <c r="E749" s="169"/>
      <c r="F749" s="169"/>
      <c r="G749" s="161"/>
      <c r="H749" s="169"/>
      <c r="I749" s="163"/>
      <c r="J749" s="170"/>
      <c r="K749" s="170"/>
      <c r="L749" s="764"/>
      <c r="M749" s="654" t="s">
        <v>54</v>
      </c>
      <c r="N749" s="664"/>
      <c r="O749" s="665"/>
      <c r="P749" s="165"/>
      <c r="Q749" s="365"/>
      <c r="R749" s="259" t="str">
        <f t="shared" si="477"/>
        <v/>
      </c>
      <c r="S749" s="260" t="str">
        <f>IF(R749="","",IF(R763="Y",T749,IF(R749&gt;=R755-$AA$36*R759,IF(R749&lt;=R755+$AA$36*R759,R749,""),"")))</f>
        <v/>
      </c>
      <c r="T749" s="259" t="str">
        <f t="shared" si="478"/>
        <v/>
      </c>
      <c r="U749" s="166" t="str">
        <f t="shared" si="458"/>
        <v>%</v>
      </c>
      <c r="V749" s="39"/>
      <c r="W749" s="39"/>
      <c r="Y749" s="99"/>
      <c r="AO749" s="57"/>
      <c r="AP749" s="39"/>
      <c r="AQ749" s="39"/>
      <c r="AR749" s="171"/>
      <c r="AS749" s="39"/>
      <c r="AT749" s="360" t="str">
        <f t="shared" si="479"/>
        <v/>
      </c>
      <c r="AU749" s="360" t="str">
        <f t="shared" si="480"/>
        <v/>
      </c>
      <c r="AV749" s="39"/>
      <c r="AW749" s="360" t="str">
        <f t="shared" si="459"/>
        <v/>
      </c>
      <c r="AX749" s="360" t="str">
        <f t="shared" si="460"/>
        <v/>
      </c>
      <c r="AY749" s="39"/>
      <c r="AZ749" s="360" t="str">
        <f t="shared" si="461"/>
        <v/>
      </c>
      <c r="BA749" s="360" t="str">
        <f t="shared" si="462"/>
        <v/>
      </c>
      <c r="BB749" s="39"/>
      <c r="BC749" s="360" t="str">
        <f t="shared" si="463"/>
        <v/>
      </c>
      <c r="BD749" s="360" t="str">
        <f t="shared" si="464"/>
        <v/>
      </c>
      <c r="BE749" s="39"/>
      <c r="BF749" s="360" t="str">
        <f t="shared" si="465"/>
        <v/>
      </c>
      <c r="BG749" s="360" t="str">
        <f t="shared" si="466"/>
        <v/>
      </c>
      <c r="BH749" s="39"/>
      <c r="BI749" s="360" t="str">
        <f t="shared" si="467"/>
        <v/>
      </c>
      <c r="BJ749" s="360" t="str">
        <f t="shared" si="468"/>
        <v/>
      </c>
      <c r="BK749" s="39"/>
      <c r="BL749" s="360" t="str">
        <f t="shared" si="469"/>
        <v/>
      </c>
      <c r="BM749" s="360" t="str">
        <f t="shared" si="470"/>
        <v/>
      </c>
      <c r="BN749" s="39"/>
      <c r="BO749" s="360" t="str">
        <f t="shared" si="471"/>
        <v/>
      </c>
      <c r="BP749" s="360" t="str">
        <f t="shared" si="472"/>
        <v/>
      </c>
      <c r="BQ749" s="39"/>
      <c r="BR749" s="360" t="str">
        <f t="shared" si="473"/>
        <v/>
      </c>
      <c r="BS749" s="360" t="str">
        <f t="shared" si="474"/>
        <v/>
      </c>
      <c r="BT749" s="39"/>
      <c r="BU749" s="360" t="str">
        <f t="shared" si="475"/>
        <v/>
      </c>
      <c r="BV749" s="360" t="str">
        <f t="shared" si="476"/>
        <v/>
      </c>
      <c r="BW749" s="39"/>
      <c r="BX749" s="57"/>
    </row>
    <row r="750" spans="1:76" s="2" customFormat="1" ht="14">
      <c r="A750" s="159">
        <v>16</v>
      </c>
      <c r="B750" s="301" t="str">
        <f t="shared" si="457"/>
        <v xml:space="preserve">: </v>
      </c>
      <c r="C750" s="169"/>
      <c r="D750" s="169"/>
      <c r="E750" s="169"/>
      <c r="F750" s="169"/>
      <c r="G750" s="161"/>
      <c r="H750" s="169"/>
      <c r="I750" s="163"/>
      <c r="J750" s="170"/>
      <c r="K750" s="170"/>
      <c r="L750" s="764"/>
      <c r="M750" s="654" t="s">
        <v>54</v>
      </c>
      <c r="N750" s="664"/>
      <c r="O750" s="665"/>
      <c r="P750" s="165"/>
      <c r="Q750" s="365"/>
      <c r="R750" s="259" t="str">
        <f t="shared" si="477"/>
        <v/>
      </c>
      <c r="S750" s="260" t="str">
        <f>IF(R750="","",IF(R763="Y",T750,IF(R750&gt;=R755-$AA$36*R759,IF(R750&lt;=R755+$AA$36*R759,R750,""),"")))</f>
        <v/>
      </c>
      <c r="T750" s="259" t="str">
        <f t="shared" si="478"/>
        <v/>
      </c>
      <c r="U750" s="166" t="str">
        <f t="shared" si="458"/>
        <v>%</v>
      </c>
      <c r="V750" s="39"/>
      <c r="W750" s="39"/>
      <c r="Y750" s="99"/>
      <c r="AO750" s="57"/>
      <c r="AP750" s="39"/>
      <c r="AQ750" s="39"/>
      <c r="AR750" s="171"/>
      <c r="AS750" s="39"/>
      <c r="AT750" s="360" t="str">
        <f t="shared" si="479"/>
        <v/>
      </c>
      <c r="AU750" s="360" t="str">
        <f t="shared" si="480"/>
        <v/>
      </c>
      <c r="AV750" s="39"/>
      <c r="AW750" s="360" t="str">
        <f t="shared" si="459"/>
        <v/>
      </c>
      <c r="AX750" s="360" t="str">
        <f t="shared" si="460"/>
        <v/>
      </c>
      <c r="AY750" s="39"/>
      <c r="AZ750" s="360" t="str">
        <f t="shared" si="461"/>
        <v/>
      </c>
      <c r="BA750" s="360" t="str">
        <f t="shared" si="462"/>
        <v/>
      </c>
      <c r="BB750" s="39"/>
      <c r="BC750" s="360" t="str">
        <f t="shared" si="463"/>
        <v/>
      </c>
      <c r="BD750" s="360" t="str">
        <f t="shared" si="464"/>
        <v/>
      </c>
      <c r="BE750" s="39"/>
      <c r="BF750" s="360" t="str">
        <f t="shared" si="465"/>
        <v/>
      </c>
      <c r="BG750" s="360" t="str">
        <f t="shared" si="466"/>
        <v/>
      </c>
      <c r="BH750" s="39"/>
      <c r="BI750" s="360" t="str">
        <f t="shared" si="467"/>
        <v/>
      </c>
      <c r="BJ750" s="360" t="str">
        <f t="shared" si="468"/>
        <v/>
      </c>
      <c r="BK750" s="39"/>
      <c r="BL750" s="360" t="str">
        <f t="shared" si="469"/>
        <v/>
      </c>
      <c r="BM750" s="360" t="str">
        <f t="shared" si="470"/>
        <v/>
      </c>
      <c r="BN750" s="39"/>
      <c r="BO750" s="360" t="str">
        <f t="shared" si="471"/>
        <v/>
      </c>
      <c r="BP750" s="360" t="str">
        <f t="shared" si="472"/>
        <v/>
      </c>
      <c r="BQ750" s="39"/>
      <c r="BR750" s="360" t="str">
        <f t="shared" si="473"/>
        <v/>
      </c>
      <c r="BS750" s="360" t="str">
        <f t="shared" si="474"/>
        <v/>
      </c>
      <c r="BT750" s="39"/>
      <c r="BU750" s="360" t="str">
        <f t="shared" si="475"/>
        <v/>
      </c>
      <c r="BV750" s="360" t="str">
        <f t="shared" si="476"/>
        <v/>
      </c>
      <c r="BW750" s="39"/>
      <c r="BX750" s="57"/>
    </row>
    <row r="751" spans="1:76" s="2" customFormat="1" ht="14">
      <c r="A751" s="159">
        <v>17</v>
      </c>
      <c r="B751" s="301" t="str">
        <f t="shared" si="457"/>
        <v xml:space="preserve">: </v>
      </c>
      <c r="C751" s="168"/>
      <c r="D751" s="162"/>
      <c r="E751" s="162"/>
      <c r="F751" s="169"/>
      <c r="G751" s="161"/>
      <c r="H751" s="162"/>
      <c r="I751" s="163"/>
      <c r="J751" s="170"/>
      <c r="K751" s="170"/>
      <c r="L751" s="764"/>
      <c r="M751" s="654" t="s">
        <v>54</v>
      </c>
      <c r="N751" s="664"/>
      <c r="O751" s="665"/>
      <c r="P751" s="165"/>
      <c r="Q751" s="365"/>
      <c r="R751" s="259" t="str">
        <f t="shared" si="477"/>
        <v/>
      </c>
      <c r="S751" s="260" t="str">
        <f>IF(R751="","",IF(R763="Y",T751,IF(R751&gt;=R755-$AA$36*R759,IF(R751&lt;=R755+$AA$36*R759,R751,""),"")))</f>
        <v/>
      </c>
      <c r="T751" s="259" t="str">
        <f t="shared" si="478"/>
        <v/>
      </c>
      <c r="U751" s="166" t="str">
        <f t="shared" si="458"/>
        <v>%</v>
      </c>
      <c r="V751" s="39"/>
      <c r="W751" s="39"/>
      <c r="Y751" s="99"/>
      <c r="AO751" s="57"/>
      <c r="AP751" s="39"/>
      <c r="AQ751" s="39"/>
      <c r="AR751" s="171"/>
      <c r="AS751" s="39"/>
      <c r="AT751" s="360" t="str">
        <f t="shared" si="479"/>
        <v/>
      </c>
      <c r="AU751" s="360" t="str">
        <f t="shared" si="480"/>
        <v/>
      </c>
      <c r="AV751" s="39"/>
      <c r="AW751" s="360" t="str">
        <f t="shared" si="459"/>
        <v/>
      </c>
      <c r="AX751" s="360" t="str">
        <f t="shared" si="460"/>
        <v/>
      </c>
      <c r="AY751" s="39"/>
      <c r="AZ751" s="360" t="str">
        <f t="shared" si="461"/>
        <v/>
      </c>
      <c r="BA751" s="360" t="str">
        <f t="shared" si="462"/>
        <v/>
      </c>
      <c r="BB751" s="39"/>
      <c r="BC751" s="360" t="str">
        <f t="shared" si="463"/>
        <v/>
      </c>
      <c r="BD751" s="360" t="str">
        <f t="shared" si="464"/>
        <v/>
      </c>
      <c r="BE751" s="39"/>
      <c r="BF751" s="360" t="str">
        <f t="shared" si="465"/>
        <v/>
      </c>
      <c r="BG751" s="360" t="str">
        <f t="shared" si="466"/>
        <v/>
      </c>
      <c r="BH751" s="39"/>
      <c r="BI751" s="360" t="str">
        <f t="shared" si="467"/>
        <v/>
      </c>
      <c r="BJ751" s="360" t="str">
        <f t="shared" si="468"/>
        <v/>
      </c>
      <c r="BK751" s="39"/>
      <c r="BL751" s="360" t="str">
        <f t="shared" si="469"/>
        <v/>
      </c>
      <c r="BM751" s="360" t="str">
        <f t="shared" si="470"/>
        <v/>
      </c>
      <c r="BN751" s="39"/>
      <c r="BO751" s="360" t="str">
        <f t="shared" si="471"/>
        <v/>
      </c>
      <c r="BP751" s="360" t="str">
        <f t="shared" si="472"/>
        <v/>
      </c>
      <c r="BQ751" s="39"/>
      <c r="BR751" s="360" t="str">
        <f t="shared" si="473"/>
        <v/>
      </c>
      <c r="BS751" s="360" t="str">
        <f t="shared" si="474"/>
        <v/>
      </c>
      <c r="BT751" s="39"/>
      <c r="BU751" s="360" t="str">
        <f t="shared" si="475"/>
        <v/>
      </c>
      <c r="BV751" s="360" t="str">
        <f t="shared" si="476"/>
        <v/>
      </c>
      <c r="BW751" s="39"/>
      <c r="BX751" s="57"/>
    </row>
    <row r="752" spans="1:76" s="2" customFormat="1" ht="14">
      <c r="A752" s="159">
        <v>18</v>
      </c>
      <c r="B752" s="301" t="str">
        <f t="shared" si="457"/>
        <v xml:space="preserve">: </v>
      </c>
      <c r="C752" s="168"/>
      <c r="D752" s="162"/>
      <c r="E752" s="162"/>
      <c r="F752" s="169"/>
      <c r="G752" s="161"/>
      <c r="H752" s="162"/>
      <c r="I752" s="163"/>
      <c r="J752" s="170"/>
      <c r="K752" s="170"/>
      <c r="L752" s="764"/>
      <c r="M752" s="654" t="s">
        <v>54</v>
      </c>
      <c r="N752" s="664"/>
      <c r="O752" s="665"/>
      <c r="P752" s="165"/>
      <c r="Q752" s="365"/>
      <c r="R752" s="259" t="str">
        <f t="shared" si="477"/>
        <v/>
      </c>
      <c r="S752" s="260" t="str">
        <f>IF(R752="","",IF(R763="Y",T752,IF(R752&gt;=R755-$AA$36*R759,IF(R752&lt;=R755+$AA$36*R759,R752,""),"")))</f>
        <v/>
      </c>
      <c r="T752" s="259" t="str">
        <f t="shared" si="478"/>
        <v/>
      </c>
      <c r="U752" s="166" t="str">
        <f t="shared" si="458"/>
        <v>%</v>
      </c>
      <c r="V752" s="39"/>
      <c r="W752" s="39"/>
      <c r="Y752" s="99"/>
      <c r="AO752" s="57"/>
      <c r="AP752" s="39"/>
      <c r="AQ752" s="39"/>
      <c r="AR752" s="171"/>
      <c r="AS752" s="39"/>
      <c r="AT752" s="360" t="str">
        <f t="shared" si="479"/>
        <v/>
      </c>
      <c r="AU752" s="360" t="str">
        <f t="shared" si="480"/>
        <v/>
      </c>
      <c r="AV752" s="39"/>
      <c r="AW752" s="360" t="str">
        <f t="shared" si="459"/>
        <v/>
      </c>
      <c r="AX752" s="360" t="str">
        <f t="shared" si="460"/>
        <v/>
      </c>
      <c r="AY752" s="39"/>
      <c r="AZ752" s="360" t="str">
        <f t="shared" si="461"/>
        <v/>
      </c>
      <c r="BA752" s="360" t="str">
        <f t="shared" si="462"/>
        <v/>
      </c>
      <c r="BB752" s="39"/>
      <c r="BC752" s="360" t="str">
        <f t="shared" si="463"/>
        <v/>
      </c>
      <c r="BD752" s="360" t="str">
        <f t="shared" si="464"/>
        <v/>
      </c>
      <c r="BE752" s="39"/>
      <c r="BF752" s="360" t="str">
        <f t="shared" si="465"/>
        <v/>
      </c>
      <c r="BG752" s="360" t="str">
        <f t="shared" si="466"/>
        <v/>
      </c>
      <c r="BH752" s="39"/>
      <c r="BI752" s="360" t="str">
        <f t="shared" si="467"/>
        <v/>
      </c>
      <c r="BJ752" s="360" t="str">
        <f t="shared" si="468"/>
        <v/>
      </c>
      <c r="BK752" s="39"/>
      <c r="BL752" s="360" t="str">
        <f t="shared" si="469"/>
        <v/>
      </c>
      <c r="BM752" s="360" t="str">
        <f t="shared" si="470"/>
        <v/>
      </c>
      <c r="BN752" s="39"/>
      <c r="BO752" s="360" t="str">
        <f t="shared" si="471"/>
        <v/>
      </c>
      <c r="BP752" s="360" t="str">
        <f t="shared" si="472"/>
        <v/>
      </c>
      <c r="BQ752" s="39"/>
      <c r="BR752" s="360" t="str">
        <f t="shared" si="473"/>
        <v/>
      </c>
      <c r="BS752" s="360" t="str">
        <f t="shared" si="474"/>
        <v/>
      </c>
      <c r="BT752" s="39"/>
      <c r="BU752" s="360" t="str">
        <f t="shared" si="475"/>
        <v/>
      </c>
      <c r="BV752" s="360" t="str">
        <f t="shared" si="476"/>
        <v/>
      </c>
      <c r="BW752" s="39"/>
      <c r="BX752" s="57"/>
    </row>
    <row r="753" spans="1:76" s="2" customFormat="1" ht="14">
      <c r="A753" s="159">
        <v>19</v>
      </c>
      <c r="B753" s="301" t="str">
        <f t="shared" si="457"/>
        <v xml:space="preserve">: </v>
      </c>
      <c r="C753" s="168"/>
      <c r="D753" s="162"/>
      <c r="E753" s="162"/>
      <c r="F753" s="169"/>
      <c r="G753" s="161"/>
      <c r="H753" s="162"/>
      <c r="I753" s="163"/>
      <c r="J753" s="170"/>
      <c r="K753" s="170"/>
      <c r="L753" s="764"/>
      <c r="M753" s="654" t="s">
        <v>54</v>
      </c>
      <c r="N753" s="664"/>
      <c r="O753" s="665"/>
      <c r="P753" s="165"/>
      <c r="Q753" s="365"/>
      <c r="R753" s="259" t="str">
        <f t="shared" si="477"/>
        <v/>
      </c>
      <c r="S753" s="260" t="str">
        <f>IF(R753="","",IF(R763="Y",T753,IF(R753&gt;=R755-$AA$36*R759,IF(R753&lt;=R755+$AA$36*R759,R753,""),"")))</f>
        <v/>
      </c>
      <c r="T753" s="259" t="str">
        <f t="shared" si="478"/>
        <v/>
      </c>
      <c r="U753" s="166" t="str">
        <f t="shared" si="458"/>
        <v>%</v>
      </c>
      <c r="V753" s="39"/>
      <c r="W753" s="39"/>
      <c r="Y753" s="99"/>
      <c r="AO753" s="57"/>
      <c r="AP753" s="39"/>
      <c r="AQ753" s="39"/>
      <c r="AR753" s="171"/>
      <c r="AS753" s="39"/>
      <c r="AT753" s="360" t="str">
        <f t="shared" si="479"/>
        <v/>
      </c>
      <c r="AU753" s="360" t="str">
        <f t="shared" si="480"/>
        <v/>
      </c>
      <c r="AV753" s="39"/>
      <c r="AW753" s="360" t="str">
        <f t="shared" si="459"/>
        <v/>
      </c>
      <c r="AX753" s="360" t="str">
        <f t="shared" si="460"/>
        <v/>
      </c>
      <c r="AY753" s="39"/>
      <c r="AZ753" s="360" t="str">
        <f t="shared" si="461"/>
        <v/>
      </c>
      <c r="BA753" s="360" t="str">
        <f t="shared" si="462"/>
        <v/>
      </c>
      <c r="BB753" s="39"/>
      <c r="BC753" s="360" t="str">
        <f t="shared" si="463"/>
        <v/>
      </c>
      <c r="BD753" s="360" t="str">
        <f t="shared" si="464"/>
        <v/>
      </c>
      <c r="BE753" s="39"/>
      <c r="BF753" s="360" t="str">
        <f t="shared" si="465"/>
        <v/>
      </c>
      <c r="BG753" s="360" t="str">
        <f t="shared" si="466"/>
        <v/>
      </c>
      <c r="BH753" s="39"/>
      <c r="BI753" s="360" t="str">
        <f t="shared" si="467"/>
        <v/>
      </c>
      <c r="BJ753" s="360" t="str">
        <f t="shared" si="468"/>
        <v/>
      </c>
      <c r="BK753" s="39"/>
      <c r="BL753" s="360" t="str">
        <f t="shared" si="469"/>
        <v/>
      </c>
      <c r="BM753" s="360" t="str">
        <f t="shared" si="470"/>
        <v/>
      </c>
      <c r="BN753" s="39"/>
      <c r="BO753" s="360" t="str">
        <f t="shared" si="471"/>
        <v/>
      </c>
      <c r="BP753" s="360" t="str">
        <f t="shared" si="472"/>
        <v/>
      </c>
      <c r="BQ753" s="39"/>
      <c r="BR753" s="360" t="str">
        <f t="shared" si="473"/>
        <v/>
      </c>
      <c r="BS753" s="360" t="str">
        <f t="shared" si="474"/>
        <v/>
      </c>
      <c r="BT753" s="39"/>
      <c r="BU753" s="360" t="str">
        <f t="shared" si="475"/>
        <v/>
      </c>
      <c r="BV753" s="360" t="str">
        <f t="shared" si="476"/>
        <v/>
      </c>
      <c r="BW753" s="39"/>
      <c r="BX753" s="57"/>
    </row>
    <row r="754" spans="1:76" s="2" customFormat="1" ht="14">
      <c r="A754" s="159">
        <v>20</v>
      </c>
      <c r="B754" s="301" t="str">
        <f t="shared" si="457"/>
        <v xml:space="preserve">: </v>
      </c>
      <c r="C754" s="168"/>
      <c r="D754" s="162"/>
      <c r="E754" s="162"/>
      <c r="F754" s="169"/>
      <c r="G754" s="161"/>
      <c r="H754" s="162"/>
      <c r="I754" s="163"/>
      <c r="J754" s="170"/>
      <c r="K754" s="170"/>
      <c r="L754" s="764"/>
      <c r="M754" s="654" t="s">
        <v>54</v>
      </c>
      <c r="N754" s="664"/>
      <c r="O754" s="665"/>
      <c r="P754" s="165"/>
      <c r="Q754" s="365"/>
      <c r="R754" s="259" t="str">
        <f t="shared" si="477"/>
        <v/>
      </c>
      <c r="S754" s="260" t="str">
        <f>IF(R754="","",IF(R763="Y",T754,IF(R754&gt;=R755-$AA$36*R759,IF(R754&lt;=R755+$AA$36*R759,R754,""),"")))</f>
        <v/>
      </c>
      <c r="T754" s="259" t="str">
        <f t="shared" si="478"/>
        <v/>
      </c>
      <c r="U754" s="166" t="str">
        <f t="shared" si="458"/>
        <v>%</v>
      </c>
      <c r="V754" s="39"/>
      <c r="W754" s="39"/>
      <c r="Y754" s="99"/>
      <c r="AO754" s="57"/>
      <c r="AP754" s="39"/>
      <c r="AQ754" s="39"/>
      <c r="AR754" s="171"/>
      <c r="AS754" s="39"/>
      <c r="AT754" s="360" t="str">
        <f t="shared" si="479"/>
        <v/>
      </c>
      <c r="AU754" s="360" t="str">
        <f t="shared" si="480"/>
        <v/>
      </c>
      <c r="AV754" s="39"/>
      <c r="AW754" s="360" t="str">
        <f t="shared" si="459"/>
        <v/>
      </c>
      <c r="AX754" s="360" t="str">
        <f t="shared" si="460"/>
        <v/>
      </c>
      <c r="AY754" s="39"/>
      <c r="AZ754" s="360" t="str">
        <f t="shared" si="461"/>
        <v/>
      </c>
      <c r="BA754" s="360" t="str">
        <f t="shared" si="462"/>
        <v/>
      </c>
      <c r="BB754" s="39"/>
      <c r="BC754" s="360" t="str">
        <f t="shared" si="463"/>
        <v/>
      </c>
      <c r="BD754" s="360" t="str">
        <f t="shared" si="464"/>
        <v/>
      </c>
      <c r="BE754" s="39"/>
      <c r="BF754" s="360" t="str">
        <f t="shared" si="465"/>
        <v/>
      </c>
      <c r="BG754" s="360" t="str">
        <f t="shared" si="466"/>
        <v/>
      </c>
      <c r="BH754" s="39"/>
      <c r="BI754" s="360" t="str">
        <f t="shared" si="467"/>
        <v/>
      </c>
      <c r="BJ754" s="360" t="str">
        <f t="shared" si="468"/>
        <v/>
      </c>
      <c r="BK754" s="39"/>
      <c r="BL754" s="360" t="str">
        <f t="shared" si="469"/>
        <v/>
      </c>
      <c r="BM754" s="360" t="str">
        <f t="shared" si="470"/>
        <v/>
      </c>
      <c r="BN754" s="39"/>
      <c r="BO754" s="360" t="str">
        <f t="shared" si="471"/>
        <v/>
      </c>
      <c r="BP754" s="360" t="str">
        <f t="shared" si="472"/>
        <v/>
      </c>
      <c r="BQ754" s="39"/>
      <c r="BR754" s="360" t="str">
        <f t="shared" si="473"/>
        <v/>
      </c>
      <c r="BS754" s="360" t="str">
        <f t="shared" si="474"/>
        <v/>
      </c>
      <c r="BT754" s="39"/>
      <c r="BU754" s="360" t="str">
        <f t="shared" si="475"/>
        <v/>
      </c>
      <c r="BV754" s="360" t="str">
        <f t="shared" si="476"/>
        <v/>
      </c>
      <c r="BW754" s="39"/>
      <c r="BX754" s="57"/>
    </row>
    <row r="755" spans="1:76" s="2" customFormat="1" ht="14">
      <c r="A755" s="172"/>
      <c r="B755" s="302" t="s">
        <v>159</v>
      </c>
      <c r="C755" s="173"/>
      <c r="D755" s="173"/>
      <c r="E755" s="173"/>
      <c r="F755" s="173"/>
      <c r="G755" s="174"/>
      <c r="H755" s="39"/>
      <c r="I755" s="175"/>
      <c r="J755" s="174"/>
      <c r="K755" s="174"/>
      <c r="L755" s="762" t="s">
        <v>99</v>
      </c>
      <c r="M755" s="174"/>
      <c r="N755" s="174"/>
      <c r="O755" s="165"/>
      <c r="P755" s="165"/>
      <c r="Q755" s="175" t="s">
        <v>31</v>
      </c>
      <c r="R755" s="261" t="e">
        <f>AVERAGE(R735:R754)</f>
        <v>#DIV/0!</v>
      </c>
      <c r="S755" s="261" t="e">
        <f>IF(R763="Y",SUM(S735:S754)/SUM(N735:N754),AVERAGE(S735:S754))</f>
        <v>#DIV/0!</v>
      </c>
      <c r="T755" s="262" t="e">
        <f>SUM(T735:T754)/SUM(N735:N754)</f>
        <v>#DIV/0!</v>
      </c>
      <c r="U755" s="39"/>
      <c r="V755" s="39"/>
      <c r="W755" s="39"/>
      <c r="Y755" s="207"/>
      <c r="AO755" s="57"/>
      <c r="AP755" s="39"/>
      <c r="AQ755" s="39"/>
      <c r="AR755" s="39"/>
      <c r="AS755" s="175" t="s">
        <v>31</v>
      </c>
      <c r="AT755" s="178" t="e">
        <f>AVERAGE(AT735:AT754)</f>
        <v>#DIV/0!</v>
      </c>
      <c r="AU755" s="178" t="e">
        <f>SUM(AU735:AU754)/COUNTIF(AU735:AU754,"&gt;0")</f>
        <v>#DIV/0!</v>
      </c>
      <c r="AV755" s="175"/>
      <c r="AW755" s="178" t="e">
        <f>AVERAGE(AW735:AW754)</f>
        <v>#DIV/0!</v>
      </c>
      <c r="AX755" s="178" t="e">
        <f>SUM(AX735:AX754)/COUNTIF(AX735:AX754,"&gt;0")</f>
        <v>#DIV/0!</v>
      </c>
      <c r="AY755" s="39"/>
      <c r="AZ755" s="178" t="e">
        <f>AVERAGE(AZ735:AZ754)</f>
        <v>#DIV/0!</v>
      </c>
      <c r="BA755" s="178" t="e">
        <f>SUM(BA735:BA754)/COUNTIF(BA735:BA754,"&gt;0")</f>
        <v>#DIV/0!</v>
      </c>
      <c r="BB755" s="39"/>
      <c r="BC755" s="178" t="e">
        <f>AVERAGE(BC735:BC754)</f>
        <v>#DIV/0!</v>
      </c>
      <c r="BD755" s="178" t="e">
        <f>SUM(BD735:BD754)/COUNTIF(BD735:BD754,"&gt;0")</f>
        <v>#DIV/0!</v>
      </c>
      <c r="BE755" s="39"/>
      <c r="BF755" s="178" t="e">
        <f>AVERAGE(BF735:BF754)</f>
        <v>#DIV/0!</v>
      </c>
      <c r="BG755" s="178" t="e">
        <f>SUM(BG735:BG754)/COUNTIF(BG735:BG754,"&gt;0")</f>
        <v>#DIV/0!</v>
      </c>
      <c r="BH755" s="39"/>
      <c r="BI755" s="178" t="e">
        <f>AVERAGE(BI735:BI754)</f>
        <v>#DIV/0!</v>
      </c>
      <c r="BJ755" s="178" t="e">
        <f>SUM(BJ735:BJ754)/COUNTIF(BJ735:BJ754,"&gt;0")</f>
        <v>#DIV/0!</v>
      </c>
      <c r="BK755" s="175"/>
      <c r="BL755" s="178" t="e">
        <f>AVERAGE(BL735:BL754)</f>
        <v>#DIV/0!</v>
      </c>
      <c r="BM755" s="178" t="e">
        <f>SUM(BM735:BM754)/COUNTIF(BM735:BM754,"&gt;0")</f>
        <v>#DIV/0!</v>
      </c>
      <c r="BN755" s="39"/>
      <c r="BO755" s="178" t="e">
        <f>AVERAGE(BO735:BO754)</f>
        <v>#DIV/0!</v>
      </c>
      <c r="BP755" s="178" t="e">
        <f>SUM(BP735:BP754)/COUNTIF(BP735:BP754,"&gt;0")</f>
        <v>#DIV/0!</v>
      </c>
      <c r="BQ755" s="39"/>
      <c r="BR755" s="178" t="e">
        <f>AVERAGE(BR735:BR754)</f>
        <v>#DIV/0!</v>
      </c>
      <c r="BS755" s="178" t="e">
        <f>SUM(BS735:BS754)/COUNTIF(BS735:BS754,"&gt;0")</f>
        <v>#DIV/0!</v>
      </c>
      <c r="BT755" s="39"/>
      <c r="BU755" s="178" t="e">
        <f>AVERAGE(BU735:BU754)</f>
        <v>#DIV/0!</v>
      </c>
      <c r="BV755" s="178" t="e">
        <f>SUM(BV735:BV754)/COUNTIF(BV735:BV754,"&gt;0")</f>
        <v>#DIV/0!</v>
      </c>
      <c r="BW755" s="39"/>
      <c r="BX755" s="57"/>
    </row>
    <row r="756" spans="1:76" s="2" customFormat="1" ht="15">
      <c r="A756" s="172"/>
      <c r="B756" s="302" t="s">
        <v>160</v>
      </c>
      <c r="C756" s="173" t="s">
        <v>112</v>
      </c>
      <c r="D756" s="840"/>
      <c r="E756" s="841"/>
      <c r="F756" s="841"/>
      <c r="G756" s="841"/>
      <c r="H756" s="841"/>
      <c r="I756" s="841"/>
      <c r="J756" s="842"/>
      <c r="K756" s="174"/>
      <c r="L756" s="762"/>
      <c r="M756" s="174"/>
      <c r="N756" s="174"/>
      <c r="O756" s="165"/>
      <c r="P756" s="165"/>
      <c r="Q756" s="366" t="s">
        <v>33</v>
      </c>
      <c r="R756" s="367" t="e">
        <f>R755+U756*R759</f>
        <v>#DIV/0!</v>
      </c>
      <c r="S756" s="367" t="e">
        <f>S755+U756*S759</f>
        <v>#DIV/0!</v>
      </c>
      <c r="T756" s="367" t="e">
        <f>T755+U756*T759</f>
        <v>#DIV/0!</v>
      </c>
      <c r="U756" s="368">
        <v>1</v>
      </c>
      <c r="V756" s="50" t="s">
        <v>142</v>
      </c>
      <c r="W756" s="39"/>
      <c r="X756" t="s">
        <v>273</v>
      </c>
      <c r="Y756" s="208"/>
      <c r="AO756" s="57"/>
      <c r="AP756" s="39"/>
      <c r="AQ756" s="39"/>
      <c r="AR756" s="39"/>
      <c r="AS756" s="176" t="s">
        <v>33</v>
      </c>
      <c r="AT756" s="180" t="e">
        <f>AT755+(AT761*AT758)</f>
        <v>#DIV/0!</v>
      </c>
      <c r="AU756" s="180" t="e">
        <f>AU755+(AU761*AT758)</f>
        <v>#DIV/0!</v>
      </c>
      <c r="AV756" s="176"/>
      <c r="AW756" s="180" t="e">
        <f>AW755+(AW761*AW758)</f>
        <v>#DIV/0!</v>
      </c>
      <c r="AX756" s="180" t="e">
        <f>AX755+(AX761*AW758)</f>
        <v>#DIV/0!</v>
      </c>
      <c r="AY756" s="39"/>
      <c r="AZ756" s="180" t="e">
        <f>AZ755+(AZ761*AZ758)</f>
        <v>#DIV/0!</v>
      </c>
      <c r="BA756" s="180" t="e">
        <f>BA755+(BA761*AZ758)</f>
        <v>#DIV/0!</v>
      </c>
      <c r="BB756" s="39"/>
      <c r="BC756" s="180" t="e">
        <f>BC755+(BC761*BC758)</f>
        <v>#DIV/0!</v>
      </c>
      <c r="BD756" s="180" t="e">
        <f>BD755+(BD761*BC758)</f>
        <v>#DIV/0!</v>
      </c>
      <c r="BE756" s="39"/>
      <c r="BF756" s="180" t="e">
        <f>BF755+(BF761*BF758)</f>
        <v>#DIV/0!</v>
      </c>
      <c r="BG756" s="180" t="e">
        <f>BG755+(BG761*BF758)</f>
        <v>#DIV/0!</v>
      </c>
      <c r="BH756" s="39"/>
      <c r="BI756" s="180" t="e">
        <f>BI755+(BI761*BI758)</f>
        <v>#DIV/0!</v>
      </c>
      <c r="BJ756" s="180" t="e">
        <f>BJ755+(BJ761*BI758)</f>
        <v>#DIV/0!</v>
      </c>
      <c r="BK756" s="176"/>
      <c r="BL756" s="180" t="e">
        <f>BL755+(BL761*BL758)</f>
        <v>#DIV/0!</v>
      </c>
      <c r="BM756" s="180" t="e">
        <f>BM755+(BM761*BL758)</f>
        <v>#DIV/0!</v>
      </c>
      <c r="BN756" s="39"/>
      <c r="BO756" s="180" t="e">
        <f>BO755+(BO761*BO758)</f>
        <v>#DIV/0!</v>
      </c>
      <c r="BP756" s="180" t="e">
        <f>BP755+(BP761*BO758)</f>
        <v>#DIV/0!</v>
      </c>
      <c r="BQ756" s="39"/>
      <c r="BR756" s="180" t="e">
        <f>BR755+(BR761*BR758)</f>
        <v>#DIV/0!</v>
      </c>
      <c r="BS756" s="180" t="e">
        <f>BS755+(BS761*BR758)</f>
        <v>#DIV/0!</v>
      </c>
      <c r="BT756" s="39"/>
      <c r="BU756" s="180" t="e">
        <f>BU755+(BU761*BU758)</f>
        <v>#DIV/0!</v>
      </c>
      <c r="BV756" s="180" t="e">
        <f>BV755+(BV761*BU758)</f>
        <v>#DIV/0!</v>
      </c>
      <c r="BW756" s="39"/>
      <c r="BX756" s="57"/>
    </row>
    <row r="757" spans="1:76" s="2" customFormat="1" ht="15">
      <c r="A757" s="172"/>
      <c r="B757" s="302" t="s">
        <v>161</v>
      </c>
      <c r="C757" s="179"/>
      <c r="D757" s="843"/>
      <c r="E757" s="844"/>
      <c r="F757" s="844"/>
      <c r="G757" s="844"/>
      <c r="H757" s="844"/>
      <c r="I757" s="844"/>
      <c r="J757" s="845"/>
      <c r="K757" s="39"/>
      <c r="L757" s="759"/>
      <c r="M757" s="174"/>
      <c r="N757" s="174"/>
      <c r="O757" s="174"/>
      <c r="P757" s="174"/>
      <c r="Q757" s="366" t="s">
        <v>32</v>
      </c>
      <c r="R757" s="367" t="e">
        <f>IF($X757="Y",MIN(R735:R754),R755-$U757*R759)</f>
        <v>#DIV/0!</v>
      </c>
      <c r="S757" s="367" t="e">
        <f>IF($X757="Y",MIN(S735:S754),S755-$U757*S759)</f>
        <v>#DIV/0!</v>
      </c>
      <c r="T757" s="367" t="e">
        <f>IF($X757="Y",MIN(T735:T754),T755-$U757*T759)</f>
        <v>#DIV/0!</v>
      </c>
      <c r="U757" s="368">
        <v>1</v>
      </c>
      <c r="V757" s="50" t="s">
        <v>143</v>
      </c>
      <c r="W757" s="39"/>
      <c r="X757" s="369" t="s">
        <v>36</v>
      </c>
      <c r="Y757" s="208"/>
      <c r="AO757" s="57"/>
      <c r="AP757" s="39"/>
      <c r="AQ757" s="39"/>
      <c r="AR757" s="39"/>
      <c r="AS757" s="176" t="s">
        <v>32</v>
      </c>
      <c r="AT757" s="180" t="e">
        <f>AT755-(AT761*AT759)</f>
        <v>#DIV/0!</v>
      </c>
      <c r="AU757" s="180" t="e">
        <f>AU755-(AU761*AT759)</f>
        <v>#DIV/0!</v>
      </c>
      <c r="AV757" s="176"/>
      <c r="AW757" s="180" t="e">
        <f>AW755-(AW761*AW759)</f>
        <v>#DIV/0!</v>
      </c>
      <c r="AX757" s="180" t="e">
        <f>AX755-(AX761*AW759)</f>
        <v>#DIV/0!</v>
      </c>
      <c r="AY757" s="39"/>
      <c r="AZ757" s="180" t="e">
        <f>AZ755-(AZ761*AZ759)</f>
        <v>#DIV/0!</v>
      </c>
      <c r="BA757" s="180" t="e">
        <f>BA755-(BA761*AZ759)</f>
        <v>#DIV/0!</v>
      </c>
      <c r="BB757" s="39"/>
      <c r="BC757" s="180" t="e">
        <f>BC755-(BC761*BC759)</f>
        <v>#DIV/0!</v>
      </c>
      <c r="BD757" s="180" t="e">
        <f>BD755-(BD761*BC759)</f>
        <v>#DIV/0!</v>
      </c>
      <c r="BE757" s="39"/>
      <c r="BF757" s="180" t="e">
        <f>BF755-(BF761*BF759)</f>
        <v>#DIV/0!</v>
      </c>
      <c r="BG757" s="180" t="e">
        <f>BG755-(BG761*BF759)</f>
        <v>#DIV/0!</v>
      </c>
      <c r="BH757" s="39"/>
      <c r="BI757" s="180" t="e">
        <f>BI755-(BI761*BI759)</f>
        <v>#DIV/0!</v>
      </c>
      <c r="BJ757" s="180" t="e">
        <f>BJ755-(BJ761*BI759)</f>
        <v>#DIV/0!</v>
      </c>
      <c r="BK757" s="176"/>
      <c r="BL757" s="180" t="e">
        <f>BL755-(BL761*BL759)</f>
        <v>#DIV/0!</v>
      </c>
      <c r="BM757" s="180" t="e">
        <f>BM755-(BM761*BL759)</f>
        <v>#DIV/0!</v>
      </c>
      <c r="BN757" s="39"/>
      <c r="BO757" s="180" t="e">
        <f>BO755-(BO761*BO759)</f>
        <v>#DIV/0!</v>
      </c>
      <c r="BP757" s="180" t="e">
        <f>BP755-(BP761*BO759)</f>
        <v>#DIV/0!</v>
      </c>
      <c r="BQ757" s="39"/>
      <c r="BR757" s="180" t="e">
        <f>BR755-(BR761*BR759)</f>
        <v>#DIV/0!</v>
      </c>
      <c r="BS757" s="180" t="e">
        <f>BS755-(BS761*BR759)</f>
        <v>#DIV/0!</v>
      </c>
      <c r="BT757" s="39"/>
      <c r="BU757" s="180" t="e">
        <f>BU755-(BU761*BU759)</f>
        <v>#DIV/0!</v>
      </c>
      <c r="BV757" s="180" t="e">
        <f>BV755-(BV761*BU759)</f>
        <v>#DIV/0!</v>
      </c>
      <c r="BW757" s="39"/>
      <c r="BX757" s="57"/>
    </row>
    <row r="758" spans="1:76" s="2" customFormat="1" ht="14">
      <c r="A758" s="172"/>
      <c r="B758" s="303"/>
      <c r="C758" s="179"/>
      <c r="D758" s="843"/>
      <c r="E758" s="844"/>
      <c r="F758" s="844"/>
      <c r="G758" s="844"/>
      <c r="H758" s="844"/>
      <c r="I758" s="844"/>
      <c r="J758" s="845"/>
      <c r="K758" s="174"/>
      <c r="L758" s="762"/>
      <c r="M758" s="174"/>
      <c r="N758" s="174"/>
      <c r="O758" s="174"/>
      <c r="P758" s="174"/>
      <c r="Q758" s="176" t="s">
        <v>10</v>
      </c>
      <c r="R758" s="263" t="e">
        <f>IF((0.67*R759)&gt;R755,"no","yes")</f>
        <v>#DIV/0!</v>
      </c>
      <c r="S758" s="263" t="e">
        <f>IF((0.67*S759)&gt;S755,"no","yes")</f>
        <v>#DIV/0!</v>
      </c>
      <c r="T758" s="263" t="e">
        <f>IF((0.67*T759)&gt;T755,"no","yes")</f>
        <v>#DIV/0!</v>
      </c>
      <c r="U758" s="174"/>
      <c r="V758" s="174"/>
      <c r="W758" s="174"/>
      <c r="Y758" s="208"/>
      <c r="AO758" s="57"/>
      <c r="AP758" s="174"/>
      <c r="AQ758" s="174"/>
      <c r="AR758" s="923" t="s">
        <v>132</v>
      </c>
      <c r="AS758" s="924"/>
      <c r="AT758" s="177">
        <v>1</v>
      </c>
      <c r="AU758" s="174"/>
      <c r="AV758" s="287"/>
      <c r="AW758" s="177">
        <v>1</v>
      </c>
      <c r="AX758" s="174"/>
      <c r="AY758" s="174"/>
      <c r="AZ758" s="177">
        <v>1</v>
      </c>
      <c r="BA758" s="174"/>
      <c r="BB758" s="174"/>
      <c r="BC758" s="177">
        <v>1</v>
      </c>
      <c r="BD758" s="174"/>
      <c r="BE758" s="174"/>
      <c r="BF758" s="177">
        <v>1</v>
      </c>
      <c r="BG758" s="174"/>
      <c r="BH758" s="174"/>
      <c r="BI758" s="177">
        <v>1</v>
      </c>
      <c r="BJ758" s="174"/>
      <c r="BK758" s="176"/>
      <c r="BL758" s="177">
        <v>1</v>
      </c>
      <c r="BM758" s="174"/>
      <c r="BN758" s="174"/>
      <c r="BO758" s="177">
        <v>1</v>
      </c>
      <c r="BP758" s="174"/>
      <c r="BQ758" s="174"/>
      <c r="BR758" s="177">
        <v>1</v>
      </c>
      <c r="BS758" s="174"/>
      <c r="BT758" s="174"/>
      <c r="BU758" s="177">
        <v>1</v>
      </c>
      <c r="BV758" s="174"/>
      <c r="BW758" s="174"/>
      <c r="BX758" s="57"/>
    </row>
    <row r="759" spans="1:76" s="2" customFormat="1" ht="14">
      <c r="A759" s="182" t="str">
        <f ca="1">HYPERLINK("#"&amp;"'"&amp;A$1&amp;"'!a1","Back to top")</f>
        <v>Back to top</v>
      </c>
      <c r="B759" s="304"/>
      <c r="C759" s="179"/>
      <c r="D759" s="843"/>
      <c r="E759" s="844"/>
      <c r="F759" s="844"/>
      <c r="G759" s="844"/>
      <c r="H759" s="844"/>
      <c r="I759" s="844"/>
      <c r="J759" s="845"/>
      <c r="K759" s="174"/>
      <c r="L759" s="762"/>
      <c r="M759" s="50"/>
      <c r="N759" s="50"/>
      <c r="O759" s="174"/>
      <c r="P759" s="174"/>
      <c r="Q759" s="176" t="s">
        <v>11</v>
      </c>
      <c r="R759" s="263" t="e">
        <f>_xlfn.STDEV.P(R735:R754)</f>
        <v>#DIV/0!</v>
      </c>
      <c r="S759" s="263" t="e">
        <f t="array" ref="S759">IF(R763="Y",SQRT(SUM(IFERROR(N735:N754*(R735:R754-(S755))^2,0))/((COUNTIFS(N735:N754,"&lt;&gt;"&amp;"")-1)/COUNTIFS(N735:N754,"&lt;&gt;"&amp;"")*SUM(N735:N754))),_xlfn.STDEV.P(S735:S754))</f>
        <v>#DIV/0!</v>
      </c>
      <c r="T759" s="263" t="e">
        <f t="array" ref="T759">SQRT(SUM(IFERROR(N735:N754*(R735:R754-(T755))^2,0))/((COUNTIFS(N735:N754,"&lt;&gt;"&amp;"")-1)/COUNTIFS(N735:N754,"&lt;&gt;"&amp;"")*SUM(N735:N754)))</f>
        <v>#DIV/0!</v>
      </c>
      <c r="U759" s="174"/>
      <c r="V759" s="174"/>
      <c r="W759" s="174"/>
      <c r="Y759" s="208"/>
      <c r="AO759" s="57"/>
      <c r="AP759" s="174"/>
      <c r="AQ759" s="174"/>
      <c r="AR759" s="923"/>
      <c r="AS759" s="924"/>
      <c r="AT759" s="177">
        <v>1</v>
      </c>
      <c r="AU759" s="174"/>
      <c r="AV759" s="287"/>
      <c r="AW759" s="177">
        <v>1</v>
      </c>
      <c r="AX759" s="174"/>
      <c r="AY759" s="174"/>
      <c r="AZ759" s="177">
        <v>1</v>
      </c>
      <c r="BA759" s="174"/>
      <c r="BB759" s="174"/>
      <c r="BC759" s="177">
        <v>1</v>
      </c>
      <c r="BD759" s="174"/>
      <c r="BE759" s="174"/>
      <c r="BF759" s="177">
        <v>1</v>
      </c>
      <c r="BG759" s="174"/>
      <c r="BH759" s="174"/>
      <c r="BI759" s="177">
        <v>1</v>
      </c>
      <c r="BJ759" s="174"/>
      <c r="BK759" s="176"/>
      <c r="BL759" s="177">
        <v>1</v>
      </c>
      <c r="BM759" s="174"/>
      <c r="BN759" s="174"/>
      <c r="BO759" s="177">
        <v>1</v>
      </c>
      <c r="BP759" s="174"/>
      <c r="BQ759" s="174"/>
      <c r="BR759" s="177">
        <v>1</v>
      </c>
      <c r="BS759" s="174"/>
      <c r="BT759" s="174"/>
      <c r="BU759" s="177">
        <v>1</v>
      </c>
      <c r="BV759" s="174"/>
      <c r="BW759" s="174"/>
      <c r="BX759" s="57"/>
    </row>
    <row r="760" spans="1:76" s="2" customFormat="1" ht="14">
      <c r="A760" s="174"/>
      <c r="B760" s="265"/>
      <c r="C760" s="159"/>
      <c r="D760" s="843"/>
      <c r="E760" s="844"/>
      <c r="F760" s="844"/>
      <c r="G760" s="844"/>
      <c r="H760" s="844"/>
      <c r="I760" s="844"/>
      <c r="J760" s="845"/>
      <c r="K760" s="174"/>
      <c r="L760" s="762"/>
      <c r="M760" s="174"/>
      <c r="N760" s="174"/>
      <c r="O760" s="174"/>
      <c r="P760" s="174"/>
      <c r="Q760" s="183" t="s">
        <v>98</v>
      </c>
      <c r="R760" s="264">
        <f>COUNTIF(R735:R754,"&gt;0")</f>
        <v>0</v>
      </c>
      <c r="S760" s="264">
        <f>COUNTIF(S735:S754,"&gt;0")</f>
        <v>0</v>
      </c>
      <c r="T760" s="265"/>
      <c r="U760" s="184" t="s">
        <v>55</v>
      </c>
      <c r="V760" s="174"/>
      <c r="W760" s="174"/>
      <c r="Y760" s="99"/>
      <c r="AO760" s="57"/>
      <c r="AP760" s="174"/>
      <c r="AQ760" s="174"/>
      <c r="AR760" s="174"/>
      <c r="AS760" s="176" t="s">
        <v>10</v>
      </c>
      <c r="AT760" s="180" t="e">
        <f>IF((0.67*AT761)&gt;AT755,"no","yes")</f>
        <v>#DIV/0!</v>
      </c>
      <c r="AU760" s="180" t="e">
        <f>IF((0.67*AU761)&gt;AU755,"no","yes")</f>
        <v>#DIV/0!</v>
      </c>
      <c r="AV760" s="176"/>
      <c r="AW760" s="180" t="e">
        <f>IF((0.67*AW761)&gt;AW755,"no","yes")</f>
        <v>#DIV/0!</v>
      </c>
      <c r="AX760" s="180" t="e">
        <f>IF((0.67*AX761)&gt;AX755,"no","yes")</f>
        <v>#DIV/0!</v>
      </c>
      <c r="AY760" s="174"/>
      <c r="AZ760" s="180" t="e">
        <f>IF((0.67*AZ761)&gt;AZ755,"no","yes")</f>
        <v>#DIV/0!</v>
      </c>
      <c r="BA760" s="180" t="e">
        <f>IF((0.67*BA761)&gt;BA755,"no","yes")</f>
        <v>#DIV/0!</v>
      </c>
      <c r="BB760" s="174"/>
      <c r="BC760" s="180" t="e">
        <f>IF((0.67*BC761)&gt;BC755,"no","yes")</f>
        <v>#DIV/0!</v>
      </c>
      <c r="BD760" s="180" t="e">
        <f>IF((0.67*BD761)&gt;BD755,"no","yes")</f>
        <v>#DIV/0!</v>
      </c>
      <c r="BE760" s="174"/>
      <c r="BF760" s="180" t="e">
        <f>IF((0.67*BF761)&gt;BF755,"no","yes")</f>
        <v>#DIV/0!</v>
      </c>
      <c r="BG760" s="180" t="e">
        <f>IF((0.67*BG761)&gt;BG755,"no","yes")</f>
        <v>#DIV/0!</v>
      </c>
      <c r="BH760" s="174"/>
      <c r="BI760" s="180" t="e">
        <f>IF((0.67*BI761)&gt;BI755,"no","yes")</f>
        <v>#DIV/0!</v>
      </c>
      <c r="BJ760" s="180" t="e">
        <f>IF((0.67*BJ761)&gt;BJ755,"no","yes")</f>
        <v>#DIV/0!</v>
      </c>
      <c r="BK760" s="183"/>
      <c r="BL760" s="180" t="e">
        <f>IF((0.67*BL761)&gt;BL755,"no","yes")</f>
        <v>#DIV/0!</v>
      </c>
      <c r="BM760" s="180" t="e">
        <f>IF((0.67*BM761)&gt;BM755,"no","yes")</f>
        <v>#DIV/0!</v>
      </c>
      <c r="BN760" s="174"/>
      <c r="BO760" s="180" t="e">
        <f>IF((0.67*BO761)&gt;BO755,"no","yes")</f>
        <v>#DIV/0!</v>
      </c>
      <c r="BP760" s="180" t="e">
        <f>IF((0.67*BP761)&gt;BP755,"no","yes")</f>
        <v>#DIV/0!</v>
      </c>
      <c r="BQ760" s="174"/>
      <c r="BR760" s="180" t="e">
        <f>IF((0.67*BR761)&gt;BR755,"no","yes")</f>
        <v>#DIV/0!</v>
      </c>
      <c r="BS760" s="180" t="e">
        <f>IF((0.67*BS761)&gt;BS755,"no","yes")</f>
        <v>#DIV/0!</v>
      </c>
      <c r="BT760" s="174"/>
      <c r="BU760" s="180" t="e">
        <f>IF((0.67*BU761)&gt;BU755,"no","yes")</f>
        <v>#DIV/0!</v>
      </c>
      <c r="BV760" s="180" t="e">
        <f>IF((0.67*BV761)&gt;BV755,"no","yes")</f>
        <v>#DIV/0!</v>
      </c>
      <c r="BW760" s="174"/>
      <c r="BX760" s="57"/>
    </row>
    <row r="761" spans="1:76" s="2" customFormat="1" ht="14">
      <c r="A761" s="39"/>
      <c r="B761" s="269"/>
      <c r="C761" s="172"/>
      <c r="D761" s="843"/>
      <c r="E761" s="844"/>
      <c r="F761" s="844"/>
      <c r="G761" s="844"/>
      <c r="H761" s="844"/>
      <c r="I761" s="844"/>
      <c r="J761" s="845"/>
      <c r="K761" s="39"/>
      <c r="L761" s="759"/>
      <c r="M761" s="39"/>
      <c r="N761" s="39"/>
      <c r="O761" s="39"/>
      <c r="P761" s="39"/>
      <c r="Q761" s="39"/>
      <c r="R761" s="265"/>
      <c r="S761" s="269"/>
      <c r="T761" s="267"/>
      <c r="U761" s="185"/>
      <c r="V761" s="186"/>
      <c r="W761" s="187"/>
      <c r="Y761" s="99"/>
      <c r="AO761" s="57"/>
      <c r="AP761" s="174"/>
      <c r="AQ761" s="174"/>
      <c r="AR761" s="174"/>
      <c r="AS761" s="176" t="s">
        <v>11</v>
      </c>
      <c r="AT761" s="180" t="e">
        <f>_xlfn.STDEV.P(AT735:AT754)</f>
        <v>#DIV/0!</v>
      </c>
      <c r="AU761" s="180" t="e">
        <f>_xlfn.STDEV.P(AU735:AU754)</f>
        <v>#DIV/0!</v>
      </c>
      <c r="AV761" s="176"/>
      <c r="AW761" s="180" t="e">
        <f>_xlfn.STDEV.P(AW735:AW754)</f>
        <v>#DIV/0!</v>
      </c>
      <c r="AX761" s="180" t="e">
        <f>_xlfn.STDEV.P(AX735:AX754)</f>
        <v>#DIV/0!</v>
      </c>
      <c r="AY761" s="174"/>
      <c r="AZ761" s="180" t="e">
        <f>_xlfn.STDEV.P(AZ735:AZ754)</f>
        <v>#DIV/0!</v>
      </c>
      <c r="BA761" s="180" t="e">
        <f>_xlfn.STDEV.P(BA735:BA754)</f>
        <v>#DIV/0!</v>
      </c>
      <c r="BB761" s="174"/>
      <c r="BC761" s="180" t="e">
        <f>_xlfn.STDEV.P(BC735:BC754)</f>
        <v>#DIV/0!</v>
      </c>
      <c r="BD761" s="180" t="e">
        <f>_xlfn.STDEV.P(BD735:BD754)</f>
        <v>#DIV/0!</v>
      </c>
      <c r="BE761" s="174"/>
      <c r="BF761" s="180" t="e">
        <f>_xlfn.STDEV.P(BF735:BF754)</f>
        <v>#DIV/0!</v>
      </c>
      <c r="BG761" s="180" t="e">
        <f>_xlfn.STDEV.P(BG735:BG754)</f>
        <v>#DIV/0!</v>
      </c>
      <c r="BH761" s="174"/>
      <c r="BI761" s="180" t="e">
        <f>_xlfn.STDEV.P(BI735:BI754)</f>
        <v>#DIV/0!</v>
      </c>
      <c r="BJ761" s="180" t="e">
        <f>_xlfn.STDEV.P(BJ735:BJ754)</f>
        <v>#DIV/0!</v>
      </c>
      <c r="BK761" s="174"/>
      <c r="BL761" s="180" t="e">
        <f>_xlfn.STDEV.P(BL735:BL754)</f>
        <v>#DIV/0!</v>
      </c>
      <c r="BM761" s="180" t="e">
        <f>_xlfn.STDEV.P(BM735:BM754)</f>
        <v>#DIV/0!</v>
      </c>
      <c r="BN761" s="174"/>
      <c r="BO761" s="180" t="e">
        <f>_xlfn.STDEV.P(BO735:BO754)</f>
        <v>#DIV/0!</v>
      </c>
      <c r="BP761" s="180" t="e">
        <f>_xlfn.STDEV.P(BP735:BP754)</f>
        <v>#DIV/0!</v>
      </c>
      <c r="BQ761" s="174"/>
      <c r="BR761" s="180" t="e">
        <f>_xlfn.STDEV.P(BR735:BR754)</f>
        <v>#DIV/0!</v>
      </c>
      <c r="BS761" s="180" t="e">
        <f>_xlfn.STDEV.P(BS735:BS754)</f>
        <v>#DIV/0!</v>
      </c>
      <c r="BT761" s="174"/>
      <c r="BU761" s="180" t="e">
        <f>_xlfn.STDEV.P(BU735:BU754)</f>
        <v>#DIV/0!</v>
      </c>
      <c r="BV761" s="180" t="e">
        <f>_xlfn.STDEV.P(BV735:BV754)</f>
        <v>#DIV/0!</v>
      </c>
      <c r="BX761" s="57"/>
    </row>
    <row r="762" spans="1:76" s="2" customFormat="1" ht="14">
      <c r="A762" s="39"/>
      <c r="B762" s="269"/>
      <c r="C762" s="174"/>
      <c r="D762" s="846"/>
      <c r="E762" s="847"/>
      <c r="F762" s="847"/>
      <c r="G762" s="847"/>
      <c r="H762" s="847"/>
      <c r="I762" s="847"/>
      <c r="J762" s="848"/>
      <c r="K762" s="39"/>
      <c r="L762" s="759"/>
      <c r="M762" s="39"/>
      <c r="N762" s="39"/>
      <c r="O762" s="39"/>
      <c r="P762" s="39"/>
      <c r="Q762" s="39"/>
      <c r="R762" s="188" t="s">
        <v>137</v>
      </c>
      <c r="S762" s="39"/>
      <c r="T762" s="174"/>
      <c r="U762" s="189"/>
      <c r="V762" s="190"/>
      <c r="W762" s="191"/>
      <c r="Y762" s="99"/>
      <c r="AO762" s="57"/>
      <c r="AP762" s="174"/>
      <c r="AQ762" s="174"/>
      <c r="AR762" s="174"/>
      <c r="AS762" s="183" t="s">
        <v>98</v>
      </c>
      <c r="AT762" s="361">
        <f>COUNTIF(AT735:AT754,"&gt;0")</f>
        <v>0</v>
      </c>
      <c r="AU762" s="361">
        <f>COUNTIF(AU735:AU754,"&gt;0")</f>
        <v>0</v>
      </c>
      <c r="AV762" s="183"/>
      <c r="AW762" s="361">
        <f>COUNTIF(AW735:AW754,"&gt;0")</f>
        <v>0</v>
      </c>
      <c r="AX762" s="361">
        <f>COUNTIF(AX735:AX754,"&gt;0")</f>
        <v>0</v>
      </c>
      <c r="AY762" s="174"/>
      <c r="AZ762" s="361">
        <f>COUNTIF(AZ735:AZ754,"&gt;0")</f>
        <v>0</v>
      </c>
      <c r="BA762" s="361">
        <f>COUNTIF(BA735:BA754,"&gt;0")</f>
        <v>0</v>
      </c>
      <c r="BB762" s="174"/>
      <c r="BC762" s="361">
        <f>COUNTIF(BC735:BC754,"&gt;0")</f>
        <v>0</v>
      </c>
      <c r="BD762" s="361">
        <f>COUNTIF(BD735:BD754,"&gt;0")</f>
        <v>0</v>
      </c>
      <c r="BE762" s="174"/>
      <c r="BF762" s="361">
        <f>COUNTIF(BF735:BF754,"&gt;0")</f>
        <v>0</v>
      </c>
      <c r="BG762" s="361">
        <f>COUNTIF(BG735:BG754,"&gt;0")</f>
        <v>0</v>
      </c>
      <c r="BH762" s="174"/>
      <c r="BI762" s="361">
        <f>COUNTIF(BI735:BI754,"&gt;0")</f>
        <v>0</v>
      </c>
      <c r="BJ762" s="361">
        <f>COUNTIF(BJ735:BJ754,"&gt;0")</f>
        <v>0</v>
      </c>
      <c r="BK762" s="174"/>
      <c r="BL762" s="361">
        <f>COUNTIF(BL735:BL754,"&gt;0")</f>
        <v>0</v>
      </c>
      <c r="BM762" s="361">
        <f>COUNTIF(BM735:BM754,"&gt;0")</f>
        <v>0</v>
      </c>
      <c r="BN762" s="174"/>
      <c r="BO762" s="361">
        <f>COUNTIF(BO735:BO754,"&gt;0")</f>
        <v>0</v>
      </c>
      <c r="BP762" s="361">
        <f>COUNTIF(BP735:BP754,"&gt;0")</f>
        <v>0</v>
      </c>
      <c r="BQ762" s="174"/>
      <c r="BR762" s="361">
        <f>COUNTIF(BR735:BR754,"&gt;0")</f>
        <v>0</v>
      </c>
      <c r="BS762" s="361">
        <f>COUNTIF(BS735:BS754,"&gt;0")</f>
        <v>0</v>
      </c>
      <c r="BT762" s="174"/>
      <c r="BU762" s="361">
        <f>COUNTIF(BU735:BU754,"&gt;0")</f>
        <v>0</v>
      </c>
      <c r="BV762" s="361">
        <f>COUNTIF(BV735:BV754,"&gt;0")</f>
        <v>0</v>
      </c>
      <c r="BX762" s="57"/>
    </row>
    <row r="763" spans="1:76" s="2" customFormat="1" ht="14">
      <c r="A763" s="39"/>
      <c r="B763" s="269"/>
      <c r="C763" s="174"/>
      <c r="D763" s="203"/>
      <c r="E763" s="203"/>
      <c r="F763" s="203"/>
      <c r="G763" s="203"/>
      <c r="H763" s="203"/>
      <c r="I763" s="203"/>
      <c r="J763" s="203"/>
      <c r="K763" s="39"/>
      <c r="L763" s="759"/>
      <c r="M763" s="39"/>
      <c r="N763" s="39"/>
      <c r="O763" s="39"/>
      <c r="P763" s="39"/>
      <c r="Q763" s="39"/>
      <c r="R763" s="192" t="s">
        <v>36</v>
      </c>
      <c r="S763" s="39"/>
      <c r="T763" s="174"/>
      <c r="U763" s="189"/>
      <c r="V763" s="190"/>
      <c r="W763" s="191"/>
      <c r="Y763" s="99"/>
      <c r="AO763" s="57"/>
      <c r="AS763" s="209"/>
      <c r="AT763" s="209"/>
      <c r="AU763" s="209"/>
      <c r="AV763" s="209"/>
      <c r="BX763" s="57"/>
    </row>
    <row r="764" spans="1:76" s="2" customFormat="1" ht="14">
      <c r="A764" s="39"/>
      <c r="B764" s="269"/>
      <c r="C764" s="174"/>
      <c r="D764" s="203"/>
      <c r="E764" s="203"/>
      <c r="F764" s="203"/>
      <c r="G764" s="203"/>
      <c r="H764" s="203"/>
      <c r="I764" s="203"/>
      <c r="J764" s="203"/>
      <c r="K764" s="39"/>
      <c r="L764" s="759"/>
      <c r="M764" s="39"/>
      <c r="N764" s="39"/>
      <c r="O764" s="39"/>
      <c r="P764" s="39"/>
      <c r="Q764" s="39"/>
      <c r="R764" s="39"/>
      <c r="S764" s="39"/>
      <c r="T764" s="174"/>
      <c r="U764" s="193"/>
      <c r="V764" s="194"/>
      <c r="W764" s="195"/>
      <c r="Y764" s="99"/>
      <c r="AO764" s="57"/>
      <c r="AS764" s="209"/>
      <c r="AT764" s="209"/>
      <c r="AU764" s="209"/>
      <c r="AV764" s="209"/>
      <c r="BX764" s="57"/>
    </row>
    <row r="765" spans="1:76" s="2" customFormat="1" ht="14">
      <c r="B765" s="5"/>
      <c r="L765" s="349"/>
      <c r="S765" s="83"/>
      <c r="T765" s="83"/>
      <c r="Y765" s="99"/>
      <c r="AO765" s="57"/>
      <c r="AP765" s="209"/>
      <c r="AQ765" s="209"/>
      <c r="AR765" s="209"/>
      <c r="AS765" s="209"/>
      <c r="AT765" s="209"/>
      <c r="AU765" s="209"/>
      <c r="AV765" s="209"/>
      <c r="AW765" s="209"/>
      <c r="AX765" s="209"/>
      <c r="AY765" s="209"/>
      <c r="AZ765" s="209"/>
      <c r="BA765" s="209"/>
      <c r="BB765" s="209"/>
      <c r="BC765" s="209"/>
      <c r="BD765" s="209"/>
      <c r="BE765" s="209"/>
      <c r="BF765" s="209"/>
      <c r="BG765" s="209"/>
      <c r="BH765" s="209"/>
      <c r="BI765" s="209"/>
      <c r="BJ765" s="209"/>
      <c r="BK765" s="209"/>
      <c r="BL765" s="209"/>
      <c r="BM765" s="209"/>
      <c r="BN765" s="209"/>
      <c r="BO765" s="209"/>
      <c r="BP765" s="209"/>
      <c r="BQ765" s="209"/>
      <c r="BR765" s="209"/>
      <c r="BS765" s="209"/>
      <c r="BT765" s="209"/>
      <c r="BU765" s="209"/>
      <c r="BV765" s="209"/>
      <c r="BW765" s="209"/>
      <c r="BX765" s="57"/>
    </row>
    <row r="766" spans="1:76" s="57" customFormat="1" ht="18">
      <c r="A766" s="138">
        <f>A732+1</f>
        <v>17</v>
      </c>
      <c r="B766" s="298"/>
      <c r="C766" s="139" t="s">
        <v>289</v>
      </c>
      <c r="D766" s="196"/>
      <c r="E766" s="196"/>
      <c r="F766" s="196"/>
      <c r="G766" s="196"/>
      <c r="H766" s="22"/>
      <c r="I766" s="22"/>
      <c r="J766" s="196"/>
      <c r="K766" s="196"/>
      <c r="L766" s="773"/>
      <c r="M766" s="181"/>
      <c r="N766" s="181"/>
      <c r="R766" s="839" t="s">
        <v>154</v>
      </c>
      <c r="S766" s="839"/>
      <c r="T766" s="839"/>
      <c r="U766" s="839"/>
      <c r="Y766" s="99"/>
      <c r="AP766" s="141">
        <f>A766</f>
        <v>17</v>
      </c>
      <c r="AQ766" s="141" t="str">
        <f>C766</f>
        <v>Direct Emissions per CONVENTIONAL Functional Unit</v>
      </c>
      <c r="AR766" s="142"/>
      <c r="AS766" s="143"/>
      <c r="AT766" s="143"/>
      <c r="AU766" s="143"/>
      <c r="AV766" s="143"/>
      <c r="AW766" s="142"/>
      <c r="AX766" s="142"/>
      <c r="AY766" s="142"/>
      <c r="AZ766" s="142"/>
      <c r="BA766" s="142"/>
      <c r="BB766" s="142"/>
      <c r="BC766" s="142"/>
      <c r="BD766" s="142"/>
      <c r="BE766" s="142"/>
      <c r="BF766" s="142"/>
      <c r="BG766" s="142"/>
      <c r="BH766" s="142"/>
      <c r="BI766" s="142"/>
      <c r="BJ766" s="142"/>
      <c r="BK766" s="142"/>
      <c r="BL766" s="142"/>
      <c r="BM766" s="142"/>
      <c r="BN766" s="142"/>
      <c r="BO766" s="142"/>
      <c r="BP766" s="142"/>
      <c r="BQ766" s="142"/>
      <c r="BR766" s="142"/>
      <c r="BS766" s="142"/>
      <c r="BT766" s="142"/>
      <c r="BU766" s="142"/>
      <c r="BV766" s="142"/>
      <c r="BW766" s="142"/>
    </row>
    <row r="767" spans="1:76" s="2" customFormat="1" ht="14">
      <c r="A767" s="199"/>
      <c r="B767" s="299"/>
      <c r="C767" s="199"/>
      <c r="D767" s="130"/>
      <c r="E767" s="130"/>
      <c r="F767" s="130"/>
      <c r="G767" s="130"/>
      <c r="J767" s="130"/>
      <c r="K767" s="130"/>
      <c r="L767" s="762"/>
      <c r="M767" s="174"/>
      <c r="N767" s="174"/>
      <c r="S767" s="83"/>
      <c r="T767" s="83"/>
      <c r="Y767" s="99"/>
      <c r="AO767" s="57"/>
      <c r="AP767" s="39"/>
      <c r="AQ767" s="39"/>
      <c r="AR767" s="39"/>
      <c r="AS767" s="39"/>
      <c r="AT767" s="158" t="s">
        <v>230</v>
      </c>
      <c r="AU767" s="158"/>
      <c r="AV767" s="39"/>
      <c r="AW767" s="158" t="s">
        <v>1</v>
      </c>
      <c r="AX767" s="158"/>
      <c r="AY767" s="39"/>
      <c r="AZ767" s="158" t="s">
        <v>2</v>
      </c>
      <c r="BA767" s="158"/>
      <c r="BB767" s="39"/>
      <c r="BC767" s="158" t="s">
        <v>283</v>
      </c>
      <c r="BD767" s="158"/>
      <c r="BE767" s="39"/>
      <c r="BF767" s="158" t="s">
        <v>284</v>
      </c>
      <c r="BG767" s="158"/>
      <c r="BH767" s="39"/>
      <c r="BI767" s="158" t="s">
        <v>3</v>
      </c>
      <c r="BJ767" s="158"/>
      <c r="BK767" s="39"/>
      <c r="BL767" s="158" t="s">
        <v>4</v>
      </c>
      <c r="BM767" s="158"/>
      <c r="BN767" s="39"/>
      <c r="BO767" s="158" t="s">
        <v>5</v>
      </c>
      <c r="BP767" s="158"/>
      <c r="BQ767" s="39"/>
      <c r="BR767" s="158" t="s">
        <v>6</v>
      </c>
      <c r="BS767" s="158"/>
      <c r="BT767" s="39"/>
      <c r="BU767" s="158" t="s">
        <v>34</v>
      </c>
      <c r="BV767" s="158"/>
      <c r="BW767" s="39"/>
      <c r="BX767" s="57"/>
    </row>
    <row r="768" spans="1:76" s="2" customFormat="1" ht="31" thickBot="1">
      <c r="A768" s="173" t="s">
        <v>39</v>
      </c>
      <c r="B768" s="300" t="s">
        <v>9</v>
      </c>
      <c r="C768" s="145" t="s">
        <v>139</v>
      </c>
      <c r="D768" s="146" t="s">
        <v>40</v>
      </c>
      <c r="E768" s="146" t="s">
        <v>234</v>
      </c>
      <c r="F768" s="147" t="s">
        <v>113</v>
      </c>
      <c r="G768" s="211" t="s">
        <v>424</v>
      </c>
      <c r="H768" s="4" t="s">
        <v>59</v>
      </c>
      <c r="I768" s="695" t="s">
        <v>425</v>
      </c>
      <c r="J768" s="148" t="s">
        <v>133</v>
      </c>
      <c r="K768" s="149" t="s">
        <v>140</v>
      </c>
      <c r="L768" s="767" t="s">
        <v>100</v>
      </c>
      <c r="M768" s="151" t="s">
        <v>141</v>
      </c>
      <c r="N768" s="152" t="s">
        <v>135</v>
      </c>
      <c r="O768" s="152" t="s">
        <v>57</v>
      </c>
      <c r="P768" s="153"/>
      <c r="Q768" s="363" t="s">
        <v>272</v>
      </c>
      <c r="R768" s="364" t="s">
        <v>56</v>
      </c>
      <c r="S768" s="258" t="s">
        <v>41</v>
      </c>
      <c r="T768" s="364" t="s">
        <v>136</v>
      </c>
      <c r="U768" s="156" t="s">
        <v>42</v>
      </c>
      <c r="V768" s="153"/>
      <c r="W768" s="153"/>
      <c r="Y768" s="99"/>
      <c r="AO768" s="57"/>
      <c r="AP768" s="153"/>
      <c r="AQ768" s="153"/>
      <c r="AR768" s="156" t="s">
        <v>131</v>
      </c>
      <c r="AS768" s="153"/>
      <c r="AT768" s="154" t="s">
        <v>56</v>
      </c>
      <c r="AU768" s="155" t="s">
        <v>41</v>
      </c>
      <c r="AV768" s="153"/>
      <c r="AW768" s="154" t="s">
        <v>56</v>
      </c>
      <c r="AX768" s="155" t="s">
        <v>41</v>
      </c>
      <c r="AY768" s="153"/>
      <c r="AZ768" s="154" t="s">
        <v>56</v>
      </c>
      <c r="BA768" s="155" t="s">
        <v>41</v>
      </c>
      <c r="BB768" s="153"/>
      <c r="BC768" s="154" t="s">
        <v>56</v>
      </c>
      <c r="BD768" s="155" t="s">
        <v>41</v>
      </c>
      <c r="BE768" s="153"/>
      <c r="BF768" s="154" t="s">
        <v>56</v>
      </c>
      <c r="BG768" s="155" t="s">
        <v>41</v>
      </c>
      <c r="BH768" s="153"/>
      <c r="BI768" s="154" t="s">
        <v>56</v>
      </c>
      <c r="BJ768" s="155" t="s">
        <v>41</v>
      </c>
      <c r="BK768" s="153"/>
      <c r="BL768" s="154" t="s">
        <v>56</v>
      </c>
      <c r="BM768" s="155" t="s">
        <v>41</v>
      </c>
      <c r="BN768" s="153"/>
      <c r="BO768" s="154" t="s">
        <v>56</v>
      </c>
      <c r="BP768" s="155" t="s">
        <v>41</v>
      </c>
      <c r="BQ768" s="153"/>
      <c r="BR768" s="154" t="s">
        <v>56</v>
      </c>
      <c r="BS768" s="155" t="s">
        <v>41</v>
      </c>
      <c r="BT768" s="153"/>
      <c r="BU768" s="154" t="s">
        <v>56</v>
      </c>
      <c r="BV768" s="155" t="s">
        <v>41</v>
      </c>
      <c r="BW768" s="153"/>
      <c r="BX768" s="57"/>
    </row>
    <row r="769" spans="1:76" s="2" customFormat="1" ht="14">
      <c r="A769" s="159">
        <v>1</v>
      </c>
      <c r="B769" s="301" t="str">
        <f t="shared" ref="B769:B788" si="481">CONCATENATE(E769,": ",C769)</f>
        <v xml:space="preserve">: </v>
      </c>
      <c r="C769" s="160"/>
      <c r="D769" s="160"/>
      <c r="E769" s="160"/>
      <c r="F769" s="160"/>
      <c r="G769" s="161"/>
      <c r="H769" s="162"/>
      <c r="I769" s="163"/>
      <c r="J769" s="163"/>
      <c r="K769" s="164"/>
      <c r="L769" s="764"/>
      <c r="M769" s="654" t="s">
        <v>193</v>
      </c>
      <c r="N769" s="664"/>
      <c r="O769" s="665"/>
      <c r="P769" s="165"/>
      <c r="Q769" s="365"/>
      <c r="R769" s="259" t="str">
        <f>IF(Q769="Y","",IF(AND(L769="",J769=""),"",IF(L769="",J769,L769)))</f>
        <v/>
      </c>
      <c r="S769" s="260" t="str">
        <f>IF(R769="","",IF(R797="Y",T769,IF(R769&gt;=R789-$AA$36*R793,IF(R769&lt;=R789+$AA$36*R793,R769,""),"")))</f>
        <v/>
      </c>
      <c r="T769" s="259" t="str">
        <f>IF(Q769="Y","",IF(AND(L769="",J769=""),"",IF(L769="",J769*N769,L769*N769)))</f>
        <v/>
      </c>
      <c r="U769" s="166" t="str">
        <f t="shared" ref="U769:U788" si="482">IF(AND(M769="",K769=""),"",IF(M769="",K769,M769))</f>
        <v>t CO2-eq/TWh</v>
      </c>
      <c r="V769" s="39"/>
      <c r="W769" s="39"/>
      <c r="Y769" s="99"/>
      <c r="AO769" s="57"/>
      <c r="AP769" s="39"/>
      <c r="AQ769" s="39"/>
      <c r="AR769" s="359" t="str">
        <f>$U769</f>
        <v>t CO2-eq/TWh</v>
      </c>
      <c r="AS769" s="39"/>
      <c r="AT769" s="360" t="str">
        <f>IF($E769=$AT$48,R769,"")</f>
        <v/>
      </c>
      <c r="AU769" s="360" t="str">
        <f>IF($E769=$AT$48,S769,"")</f>
        <v/>
      </c>
      <c r="AV769" s="39"/>
      <c r="AW769" s="360" t="str">
        <f t="shared" ref="AW769:AW788" si="483">IF($E769=$AW$112,R769,"")</f>
        <v/>
      </c>
      <c r="AX769" s="360" t="str">
        <f t="shared" ref="AX769:AX788" si="484">IF($E769=$AW$112,S769,"")</f>
        <v/>
      </c>
      <c r="AY769" s="39"/>
      <c r="AZ769" s="360" t="str">
        <f t="shared" ref="AZ769:AZ788" si="485">IF($E769=$AZ$112,R769,"")</f>
        <v/>
      </c>
      <c r="BA769" s="360" t="str">
        <f t="shared" ref="BA769:BA788" si="486">IF($E769=$AZ$112,S769,"")</f>
        <v/>
      </c>
      <c r="BB769" s="39"/>
      <c r="BC769" s="360" t="str">
        <f t="shared" ref="BC769:BC788" si="487">IF($E769=$BC$112,R769,"")</f>
        <v/>
      </c>
      <c r="BD769" s="360" t="str">
        <f t="shared" ref="BD769:BD788" si="488">IF($E769=$BC$112,S769,"")</f>
        <v/>
      </c>
      <c r="BE769" s="39"/>
      <c r="BF769" s="360" t="str">
        <f t="shared" ref="BF769:BF788" si="489">IF($E769=$BF$112,R769,"")</f>
        <v/>
      </c>
      <c r="BG769" s="360" t="str">
        <f t="shared" ref="BG769:BG788" si="490">IF($E769=$BF$112,S769,"")</f>
        <v/>
      </c>
      <c r="BH769" s="39"/>
      <c r="BI769" s="360" t="str">
        <f t="shared" ref="BI769:BI788" si="491">IF($E769=$BI$112,R769,"")</f>
        <v/>
      </c>
      <c r="BJ769" s="360" t="str">
        <f t="shared" ref="BJ769:BJ788" si="492">IF($E769=$BI$112,S769,"")</f>
        <v/>
      </c>
      <c r="BK769" s="39"/>
      <c r="BL769" s="360" t="str">
        <f t="shared" ref="BL769:BL788" si="493">IF($E769=$BL$112,R769,"")</f>
        <v/>
      </c>
      <c r="BM769" s="360" t="str">
        <f t="shared" ref="BM769:BM788" si="494">IF($E769=$BL$112,S769,"")</f>
        <v/>
      </c>
      <c r="BN769" s="39"/>
      <c r="BO769" s="360" t="str">
        <f t="shared" ref="BO769:BO788" si="495">IF($E769=$BO$112,R769,"")</f>
        <v/>
      </c>
      <c r="BP769" s="360" t="str">
        <f t="shared" ref="BP769:BP788" si="496">IF($E769=$BO$112,S769,"")</f>
        <v/>
      </c>
      <c r="BQ769" s="39"/>
      <c r="BR769" s="360" t="str">
        <f t="shared" ref="BR769:BR788" si="497">IF($E769=$BR$112,R769,"")</f>
        <v/>
      </c>
      <c r="BS769" s="360" t="str">
        <f t="shared" ref="BS769:BS788" si="498">IF($E769=$BR$112,S769,"")</f>
        <v/>
      </c>
      <c r="BT769" s="39"/>
      <c r="BU769" s="360" t="str">
        <f t="shared" ref="BU769:BU788" si="499">IF($E769=$BU$112,R769,"")</f>
        <v/>
      </c>
      <c r="BV769" s="360" t="str">
        <f t="shared" ref="BV769:BV788" si="500">IF($E769=$BU$112,S769,"")</f>
        <v/>
      </c>
      <c r="BW769" s="39"/>
      <c r="BX769" s="57"/>
    </row>
    <row r="770" spans="1:76" s="2" customFormat="1" ht="14">
      <c r="A770" s="159">
        <v>2</v>
      </c>
      <c r="B770" s="301" t="str">
        <f t="shared" si="481"/>
        <v xml:space="preserve">: </v>
      </c>
      <c r="C770" s="160"/>
      <c r="D770" s="160"/>
      <c r="E770" s="160"/>
      <c r="F770" s="160"/>
      <c r="G770" s="161"/>
      <c r="H770" s="162"/>
      <c r="I770" s="163"/>
      <c r="J770" s="163"/>
      <c r="K770" s="163"/>
      <c r="L770" s="764"/>
      <c r="M770" s="654" t="s">
        <v>193</v>
      </c>
      <c r="N770" s="664"/>
      <c r="O770" s="665"/>
      <c r="P770" s="165"/>
      <c r="Q770" s="365"/>
      <c r="R770" s="259" t="str">
        <f t="shared" ref="R770:R788" si="501">IF(Q770="Y","",IF(AND(L770="",J770=""),"",IF(L770="",J770,L770)))</f>
        <v/>
      </c>
      <c r="S770" s="260" t="str">
        <f>IF(R770="","",IF(R797="Y",T770,IF(R770&gt;=R789-$AA$36*R793,IF(R770&lt;=R789+$AA$36*R793,R770,""),"")))</f>
        <v/>
      </c>
      <c r="T770" s="259" t="str">
        <f t="shared" ref="T770:T788" si="502">IF(Q770="Y","",IF(AND(L770="",J770=""),"",IF(L770="",J770*N770,L770*N770)))</f>
        <v/>
      </c>
      <c r="U770" s="166" t="str">
        <f t="shared" si="482"/>
        <v>t CO2-eq/TWh</v>
      </c>
      <c r="V770" s="39"/>
      <c r="W770" s="39"/>
      <c r="Y770" s="99"/>
      <c r="AO770" s="57"/>
      <c r="AP770" s="39"/>
      <c r="AQ770" s="39"/>
      <c r="AR770" s="171"/>
      <c r="AS770" s="39"/>
      <c r="AT770" s="360" t="str">
        <f t="shared" ref="AT770:AT788" si="503">IF($E770=$AT$48,R770,"")</f>
        <v/>
      </c>
      <c r="AU770" s="360" t="str">
        <f t="shared" ref="AU770:AU788" si="504">IF($E770=$AT$48,S770,"")</f>
        <v/>
      </c>
      <c r="AV770" s="39"/>
      <c r="AW770" s="360" t="str">
        <f t="shared" si="483"/>
        <v/>
      </c>
      <c r="AX770" s="360" t="str">
        <f t="shared" si="484"/>
        <v/>
      </c>
      <c r="AY770" s="39"/>
      <c r="AZ770" s="360" t="str">
        <f t="shared" si="485"/>
        <v/>
      </c>
      <c r="BA770" s="360" t="str">
        <f t="shared" si="486"/>
        <v/>
      </c>
      <c r="BB770" s="39"/>
      <c r="BC770" s="360" t="str">
        <f t="shared" si="487"/>
        <v/>
      </c>
      <c r="BD770" s="360" t="str">
        <f t="shared" si="488"/>
        <v/>
      </c>
      <c r="BE770" s="39"/>
      <c r="BF770" s="360" t="str">
        <f t="shared" si="489"/>
        <v/>
      </c>
      <c r="BG770" s="360" t="str">
        <f t="shared" si="490"/>
        <v/>
      </c>
      <c r="BH770" s="39"/>
      <c r="BI770" s="360" t="str">
        <f t="shared" si="491"/>
        <v/>
      </c>
      <c r="BJ770" s="360" t="str">
        <f t="shared" si="492"/>
        <v/>
      </c>
      <c r="BK770" s="39"/>
      <c r="BL770" s="360" t="str">
        <f t="shared" si="493"/>
        <v/>
      </c>
      <c r="BM770" s="360" t="str">
        <f t="shared" si="494"/>
        <v/>
      </c>
      <c r="BN770" s="39"/>
      <c r="BO770" s="360" t="str">
        <f t="shared" si="495"/>
        <v/>
      </c>
      <c r="BP770" s="360" t="str">
        <f t="shared" si="496"/>
        <v/>
      </c>
      <c r="BQ770" s="39"/>
      <c r="BR770" s="360" t="str">
        <f t="shared" si="497"/>
        <v/>
      </c>
      <c r="BS770" s="360" t="str">
        <f t="shared" si="498"/>
        <v/>
      </c>
      <c r="BT770" s="39"/>
      <c r="BU770" s="360" t="str">
        <f t="shared" si="499"/>
        <v/>
      </c>
      <c r="BV770" s="360" t="str">
        <f t="shared" si="500"/>
        <v/>
      </c>
      <c r="BW770" s="39"/>
      <c r="BX770" s="57"/>
    </row>
    <row r="771" spans="1:76" s="2" customFormat="1" ht="14">
      <c r="A771" s="159">
        <v>3</v>
      </c>
      <c r="B771" s="301" t="str">
        <f>CONCATENATE(E771,": ",C771)</f>
        <v xml:space="preserve">: </v>
      </c>
      <c r="C771" s="168"/>
      <c r="D771" s="162"/>
      <c r="E771" s="162"/>
      <c r="F771" s="169"/>
      <c r="G771" s="161"/>
      <c r="H771" s="162"/>
      <c r="I771" s="163"/>
      <c r="J771" s="170"/>
      <c r="K771" s="170"/>
      <c r="L771" s="764"/>
      <c r="M771" s="654" t="s">
        <v>193</v>
      </c>
      <c r="N771" s="664"/>
      <c r="O771" s="665"/>
      <c r="P771" s="165"/>
      <c r="Q771" s="365"/>
      <c r="R771" s="259" t="str">
        <f t="shared" si="501"/>
        <v/>
      </c>
      <c r="S771" s="260" t="str">
        <f>IF(R771="","",IF(R797="Y",T771,IF(R771&gt;=R789-$AA$36*R793,IF(R771&lt;=R789+$AA$36*R793,R771,""),"")))</f>
        <v/>
      </c>
      <c r="T771" s="259" t="str">
        <f t="shared" si="502"/>
        <v/>
      </c>
      <c r="U771" s="166" t="str">
        <f t="shared" si="482"/>
        <v>t CO2-eq/TWh</v>
      </c>
      <c r="V771" s="39"/>
      <c r="W771" s="39"/>
      <c r="Y771" s="99"/>
      <c r="AO771" s="57"/>
      <c r="AP771" s="39"/>
      <c r="AQ771" s="39"/>
      <c r="AR771" s="171"/>
      <c r="AS771" s="39"/>
      <c r="AT771" s="360" t="str">
        <f t="shared" si="503"/>
        <v/>
      </c>
      <c r="AU771" s="360" t="str">
        <f t="shared" si="504"/>
        <v/>
      </c>
      <c r="AV771" s="39"/>
      <c r="AW771" s="360" t="str">
        <f t="shared" si="483"/>
        <v/>
      </c>
      <c r="AX771" s="360" t="str">
        <f t="shared" si="484"/>
        <v/>
      </c>
      <c r="AY771" s="39"/>
      <c r="AZ771" s="360" t="str">
        <f t="shared" si="485"/>
        <v/>
      </c>
      <c r="BA771" s="360" t="str">
        <f t="shared" si="486"/>
        <v/>
      </c>
      <c r="BB771" s="39"/>
      <c r="BC771" s="360" t="str">
        <f t="shared" si="487"/>
        <v/>
      </c>
      <c r="BD771" s="360" t="str">
        <f t="shared" si="488"/>
        <v/>
      </c>
      <c r="BE771" s="39"/>
      <c r="BF771" s="360" t="str">
        <f t="shared" si="489"/>
        <v/>
      </c>
      <c r="BG771" s="360" t="str">
        <f t="shared" si="490"/>
        <v/>
      </c>
      <c r="BH771" s="39"/>
      <c r="BI771" s="360" t="str">
        <f t="shared" si="491"/>
        <v/>
      </c>
      <c r="BJ771" s="360" t="str">
        <f t="shared" si="492"/>
        <v/>
      </c>
      <c r="BK771" s="39"/>
      <c r="BL771" s="360" t="str">
        <f t="shared" si="493"/>
        <v/>
      </c>
      <c r="BM771" s="360" t="str">
        <f t="shared" si="494"/>
        <v/>
      </c>
      <c r="BN771" s="39"/>
      <c r="BO771" s="360" t="str">
        <f t="shared" si="495"/>
        <v/>
      </c>
      <c r="BP771" s="360" t="str">
        <f t="shared" si="496"/>
        <v/>
      </c>
      <c r="BQ771" s="39"/>
      <c r="BR771" s="360" t="str">
        <f t="shared" si="497"/>
        <v/>
      </c>
      <c r="BS771" s="360" t="str">
        <f t="shared" si="498"/>
        <v/>
      </c>
      <c r="BT771" s="39"/>
      <c r="BU771" s="360" t="str">
        <f t="shared" si="499"/>
        <v/>
      </c>
      <c r="BV771" s="360" t="str">
        <f t="shared" si="500"/>
        <v/>
      </c>
      <c r="BW771" s="39"/>
      <c r="BX771" s="57"/>
    </row>
    <row r="772" spans="1:76" s="2" customFormat="1" ht="14">
      <c r="A772" s="159">
        <v>4</v>
      </c>
      <c r="B772" s="301" t="str">
        <f t="shared" si="481"/>
        <v xml:space="preserve">: </v>
      </c>
      <c r="C772" s="168"/>
      <c r="D772" s="162"/>
      <c r="E772" s="162"/>
      <c r="F772" s="169"/>
      <c r="G772" s="161"/>
      <c r="H772" s="162"/>
      <c r="I772" s="163"/>
      <c r="J772" s="170"/>
      <c r="K772" s="170"/>
      <c r="L772" s="764"/>
      <c r="M772" s="654" t="s">
        <v>193</v>
      </c>
      <c r="N772" s="664"/>
      <c r="O772" s="665"/>
      <c r="P772" s="165"/>
      <c r="Q772" s="365"/>
      <c r="R772" s="259" t="str">
        <f t="shared" si="501"/>
        <v/>
      </c>
      <c r="S772" s="260" t="str">
        <f>IF(R772="","",IF(R797="Y",T772,IF(R772&gt;=R789-$AA$36*R793,IF(R772&lt;=R789+$AA$36*R793,R772,""),"")))</f>
        <v/>
      </c>
      <c r="T772" s="259" t="str">
        <f t="shared" si="502"/>
        <v/>
      </c>
      <c r="U772" s="166" t="str">
        <f t="shared" si="482"/>
        <v>t CO2-eq/TWh</v>
      </c>
      <c r="V772" s="39"/>
      <c r="W772" s="39"/>
      <c r="Y772" s="99"/>
      <c r="AO772" s="57"/>
      <c r="AP772" s="39"/>
      <c r="AQ772" s="39"/>
      <c r="AR772" s="171"/>
      <c r="AS772" s="39"/>
      <c r="AT772" s="360" t="str">
        <f t="shared" si="503"/>
        <v/>
      </c>
      <c r="AU772" s="360" t="str">
        <f t="shared" si="504"/>
        <v/>
      </c>
      <c r="AV772" s="39"/>
      <c r="AW772" s="360" t="str">
        <f t="shared" si="483"/>
        <v/>
      </c>
      <c r="AX772" s="360" t="str">
        <f t="shared" si="484"/>
        <v/>
      </c>
      <c r="AY772" s="39"/>
      <c r="AZ772" s="360" t="str">
        <f t="shared" si="485"/>
        <v/>
      </c>
      <c r="BA772" s="360" t="str">
        <f t="shared" si="486"/>
        <v/>
      </c>
      <c r="BB772" s="39"/>
      <c r="BC772" s="360" t="str">
        <f t="shared" si="487"/>
        <v/>
      </c>
      <c r="BD772" s="360" t="str">
        <f t="shared" si="488"/>
        <v/>
      </c>
      <c r="BE772" s="39"/>
      <c r="BF772" s="360" t="str">
        <f t="shared" si="489"/>
        <v/>
      </c>
      <c r="BG772" s="360" t="str">
        <f t="shared" si="490"/>
        <v/>
      </c>
      <c r="BH772" s="39"/>
      <c r="BI772" s="360" t="str">
        <f t="shared" si="491"/>
        <v/>
      </c>
      <c r="BJ772" s="360" t="str">
        <f t="shared" si="492"/>
        <v/>
      </c>
      <c r="BK772" s="39"/>
      <c r="BL772" s="360" t="str">
        <f t="shared" si="493"/>
        <v/>
      </c>
      <c r="BM772" s="360" t="str">
        <f t="shared" si="494"/>
        <v/>
      </c>
      <c r="BN772" s="39"/>
      <c r="BO772" s="360" t="str">
        <f t="shared" si="495"/>
        <v/>
      </c>
      <c r="BP772" s="360" t="str">
        <f t="shared" si="496"/>
        <v/>
      </c>
      <c r="BQ772" s="39"/>
      <c r="BR772" s="360" t="str">
        <f t="shared" si="497"/>
        <v/>
      </c>
      <c r="BS772" s="360" t="str">
        <f t="shared" si="498"/>
        <v/>
      </c>
      <c r="BT772" s="39"/>
      <c r="BU772" s="360" t="str">
        <f t="shared" si="499"/>
        <v/>
      </c>
      <c r="BV772" s="360" t="str">
        <f t="shared" si="500"/>
        <v/>
      </c>
      <c r="BW772" s="39"/>
      <c r="BX772" s="57"/>
    </row>
    <row r="773" spans="1:76" s="2" customFormat="1" ht="14">
      <c r="A773" s="159">
        <v>5</v>
      </c>
      <c r="B773" s="301" t="str">
        <f t="shared" si="481"/>
        <v xml:space="preserve">: </v>
      </c>
      <c r="C773" s="169"/>
      <c r="D773" s="169"/>
      <c r="E773" s="169"/>
      <c r="F773" s="169"/>
      <c r="G773" s="161"/>
      <c r="H773" s="169"/>
      <c r="I773" s="163"/>
      <c r="J773" s="170"/>
      <c r="K773" s="170"/>
      <c r="L773" s="764"/>
      <c r="M773" s="654" t="s">
        <v>193</v>
      </c>
      <c r="N773" s="664"/>
      <c r="O773" s="665"/>
      <c r="P773" s="165"/>
      <c r="Q773" s="365"/>
      <c r="R773" s="259" t="str">
        <f t="shared" si="501"/>
        <v/>
      </c>
      <c r="S773" s="260" t="str">
        <f>IF(R773="","",IF(R797="Y",T773,IF(R773&gt;=R789-$AA$36*R793,IF(R773&lt;=R789+$AA$36*R793,R773,""),"")))</f>
        <v/>
      </c>
      <c r="T773" s="259" t="str">
        <f t="shared" si="502"/>
        <v/>
      </c>
      <c r="U773" s="166" t="str">
        <f t="shared" si="482"/>
        <v>t CO2-eq/TWh</v>
      </c>
      <c r="V773" s="39"/>
      <c r="W773" s="39"/>
      <c r="Y773" s="99"/>
      <c r="AO773" s="57"/>
      <c r="AP773" s="39"/>
      <c r="AQ773" s="39"/>
      <c r="AR773" s="171"/>
      <c r="AS773" s="39"/>
      <c r="AT773" s="360" t="str">
        <f t="shared" si="503"/>
        <v/>
      </c>
      <c r="AU773" s="360" t="str">
        <f t="shared" si="504"/>
        <v/>
      </c>
      <c r="AV773" s="39"/>
      <c r="AW773" s="360" t="str">
        <f t="shared" si="483"/>
        <v/>
      </c>
      <c r="AX773" s="360" t="str">
        <f t="shared" si="484"/>
        <v/>
      </c>
      <c r="AY773" s="39"/>
      <c r="AZ773" s="360" t="str">
        <f t="shared" si="485"/>
        <v/>
      </c>
      <c r="BA773" s="360" t="str">
        <f t="shared" si="486"/>
        <v/>
      </c>
      <c r="BB773" s="39"/>
      <c r="BC773" s="360" t="str">
        <f t="shared" si="487"/>
        <v/>
      </c>
      <c r="BD773" s="360" t="str">
        <f t="shared" si="488"/>
        <v/>
      </c>
      <c r="BE773" s="39"/>
      <c r="BF773" s="360" t="str">
        <f t="shared" si="489"/>
        <v/>
      </c>
      <c r="BG773" s="360" t="str">
        <f t="shared" si="490"/>
        <v/>
      </c>
      <c r="BH773" s="39"/>
      <c r="BI773" s="360" t="str">
        <f t="shared" si="491"/>
        <v/>
      </c>
      <c r="BJ773" s="360" t="str">
        <f t="shared" si="492"/>
        <v/>
      </c>
      <c r="BK773" s="39"/>
      <c r="BL773" s="360" t="str">
        <f t="shared" si="493"/>
        <v/>
      </c>
      <c r="BM773" s="360" t="str">
        <f t="shared" si="494"/>
        <v/>
      </c>
      <c r="BN773" s="39"/>
      <c r="BO773" s="360" t="str">
        <f t="shared" si="495"/>
        <v/>
      </c>
      <c r="BP773" s="360" t="str">
        <f t="shared" si="496"/>
        <v/>
      </c>
      <c r="BQ773" s="39"/>
      <c r="BR773" s="360" t="str">
        <f t="shared" si="497"/>
        <v/>
      </c>
      <c r="BS773" s="360" t="str">
        <f t="shared" si="498"/>
        <v/>
      </c>
      <c r="BT773" s="39"/>
      <c r="BU773" s="360" t="str">
        <f t="shared" si="499"/>
        <v/>
      </c>
      <c r="BV773" s="360" t="str">
        <f t="shared" si="500"/>
        <v/>
      </c>
      <c r="BW773" s="39"/>
      <c r="BX773" s="57"/>
    </row>
    <row r="774" spans="1:76" s="2" customFormat="1" ht="14">
      <c r="A774" s="159">
        <v>6</v>
      </c>
      <c r="B774" s="301" t="str">
        <f t="shared" si="481"/>
        <v xml:space="preserve">: </v>
      </c>
      <c r="C774" s="169"/>
      <c r="D774" s="169"/>
      <c r="E774" s="169"/>
      <c r="F774" s="169"/>
      <c r="G774" s="161"/>
      <c r="H774" s="169"/>
      <c r="I774" s="163"/>
      <c r="J774" s="170"/>
      <c r="K774" s="170"/>
      <c r="L774" s="764"/>
      <c r="M774" s="654" t="s">
        <v>193</v>
      </c>
      <c r="N774" s="664"/>
      <c r="O774" s="665"/>
      <c r="P774" s="165"/>
      <c r="Q774" s="365"/>
      <c r="R774" s="259" t="str">
        <f t="shared" si="501"/>
        <v/>
      </c>
      <c r="S774" s="260" t="str">
        <f>IF(R774="","",IF(R797="Y",T774,IF(R774&gt;=R789-$AA$36*R793,IF(R774&lt;=R789+$AA$36*R793,R774,""),"")))</f>
        <v/>
      </c>
      <c r="T774" s="259" t="str">
        <f t="shared" si="502"/>
        <v/>
      </c>
      <c r="U774" s="166" t="str">
        <f t="shared" si="482"/>
        <v>t CO2-eq/TWh</v>
      </c>
      <c r="V774" s="39"/>
      <c r="W774" s="39"/>
      <c r="Y774" s="99"/>
      <c r="AO774" s="57"/>
      <c r="AP774" s="39"/>
      <c r="AQ774" s="39"/>
      <c r="AR774" s="171"/>
      <c r="AS774" s="39"/>
      <c r="AT774" s="360" t="str">
        <f t="shared" si="503"/>
        <v/>
      </c>
      <c r="AU774" s="360" t="str">
        <f t="shared" si="504"/>
        <v/>
      </c>
      <c r="AV774" s="39"/>
      <c r="AW774" s="360" t="str">
        <f t="shared" si="483"/>
        <v/>
      </c>
      <c r="AX774" s="360" t="str">
        <f t="shared" si="484"/>
        <v/>
      </c>
      <c r="AY774" s="39"/>
      <c r="AZ774" s="360" t="str">
        <f t="shared" si="485"/>
        <v/>
      </c>
      <c r="BA774" s="360" t="str">
        <f t="shared" si="486"/>
        <v/>
      </c>
      <c r="BB774" s="39"/>
      <c r="BC774" s="360" t="str">
        <f t="shared" si="487"/>
        <v/>
      </c>
      <c r="BD774" s="360" t="str">
        <f t="shared" si="488"/>
        <v/>
      </c>
      <c r="BE774" s="39"/>
      <c r="BF774" s="360" t="str">
        <f t="shared" si="489"/>
        <v/>
      </c>
      <c r="BG774" s="360" t="str">
        <f t="shared" si="490"/>
        <v/>
      </c>
      <c r="BH774" s="39"/>
      <c r="BI774" s="360" t="str">
        <f t="shared" si="491"/>
        <v/>
      </c>
      <c r="BJ774" s="360" t="str">
        <f t="shared" si="492"/>
        <v/>
      </c>
      <c r="BK774" s="39"/>
      <c r="BL774" s="360" t="str">
        <f t="shared" si="493"/>
        <v/>
      </c>
      <c r="BM774" s="360" t="str">
        <f t="shared" si="494"/>
        <v/>
      </c>
      <c r="BN774" s="39"/>
      <c r="BO774" s="360" t="str">
        <f t="shared" si="495"/>
        <v/>
      </c>
      <c r="BP774" s="360" t="str">
        <f t="shared" si="496"/>
        <v/>
      </c>
      <c r="BQ774" s="39"/>
      <c r="BR774" s="360" t="str">
        <f t="shared" si="497"/>
        <v/>
      </c>
      <c r="BS774" s="360" t="str">
        <f t="shared" si="498"/>
        <v/>
      </c>
      <c r="BT774" s="39"/>
      <c r="BU774" s="360" t="str">
        <f t="shared" si="499"/>
        <v/>
      </c>
      <c r="BV774" s="360" t="str">
        <f t="shared" si="500"/>
        <v/>
      </c>
      <c r="BW774" s="39"/>
      <c r="BX774" s="57"/>
    </row>
    <row r="775" spans="1:76" s="2" customFormat="1" ht="14">
      <c r="A775" s="159">
        <v>7</v>
      </c>
      <c r="B775" s="301" t="str">
        <f t="shared" si="481"/>
        <v xml:space="preserve">: </v>
      </c>
      <c r="C775" s="169"/>
      <c r="D775" s="169"/>
      <c r="E775" s="169"/>
      <c r="F775" s="169"/>
      <c r="G775" s="161"/>
      <c r="H775" s="169"/>
      <c r="I775" s="163"/>
      <c r="J775" s="170"/>
      <c r="K775" s="170"/>
      <c r="L775" s="764"/>
      <c r="M775" s="654" t="s">
        <v>193</v>
      </c>
      <c r="N775" s="664"/>
      <c r="O775" s="665"/>
      <c r="P775" s="165"/>
      <c r="Q775" s="365"/>
      <c r="R775" s="259" t="str">
        <f t="shared" si="501"/>
        <v/>
      </c>
      <c r="S775" s="260" t="str">
        <f>IF(R775="","",IF(R797="Y",T775,IF(R775&gt;=R789-$AA$36*R793,IF(R775&lt;=R789+$AA$36*R793,R775,""),"")))</f>
        <v/>
      </c>
      <c r="T775" s="259" t="str">
        <f t="shared" si="502"/>
        <v/>
      </c>
      <c r="U775" s="166" t="str">
        <f t="shared" si="482"/>
        <v>t CO2-eq/TWh</v>
      </c>
      <c r="V775" s="39"/>
      <c r="W775" s="39"/>
      <c r="Y775" s="99"/>
      <c r="AO775" s="57"/>
      <c r="AP775" s="39"/>
      <c r="AQ775" s="39"/>
      <c r="AR775" s="171"/>
      <c r="AS775" s="39"/>
      <c r="AT775" s="360" t="str">
        <f t="shared" si="503"/>
        <v/>
      </c>
      <c r="AU775" s="360" t="str">
        <f t="shared" si="504"/>
        <v/>
      </c>
      <c r="AV775" s="39"/>
      <c r="AW775" s="360" t="str">
        <f t="shared" si="483"/>
        <v/>
      </c>
      <c r="AX775" s="360" t="str">
        <f t="shared" si="484"/>
        <v/>
      </c>
      <c r="AY775" s="39"/>
      <c r="AZ775" s="360" t="str">
        <f t="shared" si="485"/>
        <v/>
      </c>
      <c r="BA775" s="360" t="str">
        <f t="shared" si="486"/>
        <v/>
      </c>
      <c r="BB775" s="39"/>
      <c r="BC775" s="360" t="str">
        <f t="shared" si="487"/>
        <v/>
      </c>
      <c r="BD775" s="360" t="str">
        <f t="shared" si="488"/>
        <v/>
      </c>
      <c r="BE775" s="39"/>
      <c r="BF775" s="360" t="str">
        <f t="shared" si="489"/>
        <v/>
      </c>
      <c r="BG775" s="360" t="str">
        <f t="shared" si="490"/>
        <v/>
      </c>
      <c r="BH775" s="39"/>
      <c r="BI775" s="360" t="str">
        <f t="shared" si="491"/>
        <v/>
      </c>
      <c r="BJ775" s="360" t="str">
        <f t="shared" si="492"/>
        <v/>
      </c>
      <c r="BK775" s="39"/>
      <c r="BL775" s="360" t="str">
        <f t="shared" si="493"/>
        <v/>
      </c>
      <c r="BM775" s="360" t="str">
        <f t="shared" si="494"/>
        <v/>
      </c>
      <c r="BN775" s="39"/>
      <c r="BO775" s="360" t="str">
        <f t="shared" si="495"/>
        <v/>
      </c>
      <c r="BP775" s="360" t="str">
        <f t="shared" si="496"/>
        <v/>
      </c>
      <c r="BQ775" s="39"/>
      <c r="BR775" s="360" t="str">
        <f t="shared" si="497"/>
        <v/>
      </c>
      <c r="BS775" s="360" t="str">
        <f t="shared" si="498"/>
        <v/>
      </c>
      <c r="BT775" s="39"/>
      <c r="BU775" s="360" t="str">
        <f t="shared" si="499"/>
        <v/>
      </c>
      <c r="BV775" s="360" t="str">
        <f t="shared" si="500"/>
        <v/>
      </c>
      <c r="BW775" s="39"/>
      <c r="BX775" s="57"/>
    </row>
    <row r="776" spans="1:76" s="2" customFormat="1" ht="14">
      <c r="A776" s="159">
        <v>8</v>
      </c>
      <c r="B776" s="301" t="str">
        <f t="shared" si="481"/>
        <v xml:space="preserve">: </v>
      </c>
      <c r="C776" s="169"/>
      <c r="D776" s="169"/>
      <c r="E776" s="169"/>
      <c r="F776" s="169"/>
      <c r="G776" s="161"/>
      <c r="H776" s="169"/>
      <c r="I776" s="163"/>
      <c r="J776" s="170"/>
      <c r="K776" s="170"/>
      <c r="L776" s="764"/>
      <c r="M776" s="654" t="s">
        <v>193</v>
      </c>
      <c r="N776" s="664"/>
      <c r="O776" s="665"/>
      <c r="P776" s="165"/>
      <c r="Q776" s="365"/>
      <c r="R776" s="259" t="str">
        <f t="shared" si="501"/>
        <v/>
      </c>
      <c r="S776" s="260" t="str">
        <f>IF(R776="","",IF(R797="Y",T776,IF(R776&gt;=R789-$AA$36*R793,IF(R776&lt;=R789+$AA$36*R793,R776,""),"")))</f>
        <v/>
      </c>
      <c r="T776" s="259" t="str">
        <f t="shared" si="502"/>
        <v/>
      </c>
      <c r="U776" s="166" t="str">
        <f t="shared" si="482"/>
        <v>t CO2-eq/TWh</v>
      </c>
      <c r="V776" s="39"/>
      <c r="W776" s="39"/>
      <c r="Y776" s="99"/>
      <c r="AO776" s="57"/>
      <c r="AP776" s="39"/>
      <c r="AQ776" s="39"/>
      <c r="AR776" s="171"/>
      <c r="AS776" s="39"/>
      <c r="AT776" s="360" t="str">
        <f t="shared" si="503"/>
        <v/>
      </c>
      <c r="AU776" s="360" t="str">
        <f t="shared" si="504"/>
        <v/>
      </c>
      <c r="AV776" s="39"/>
      <c r="AW776" s="360" t="str">
        <f t="shared" si="483"/>
        <v/>
      </c>
      <c r="AX776" s="360" t="str">
        <f t="shared" si="484"/>
        <v/>
      </c>
      <c r="AY776" s="39"/>
      <c r="AZ776" s="360" t="str">
        <f t="shared" si="485"/>
        <v/>
      </c>
      <c r="BA776" s="360" t="str">
        <f t="shared" si="486"/>
        <v/>
      </c>
      <c r="BB776" s="39"/>
      <c r="BC776" s="360" t="str">
        <f t="shared" si="487"/>
        <v/>
      </c>
      <c r="BD776" s="360" t="str">
        <f t="shared" si="488"/>
        <v/>
      </c>
      <c r="BE776" s="39"/>
      <c r="BF776" s="360" t="str">
        <f t="shared" si="489"/>
        <v/>
      </c>
      <c r="BG776" s="360" t="str">
        <f t="shared" si="490"/>
        <v/>
      </c>
      <c r="BH776" s="39"/>
      <c r="BI776" s="360" t="str">
        <f t="shared" si="491"/>
        <v/>
      </c>
      <c r="BJ776" s="360" t="str">
        <f t="shared" si="492"/>
        <v/>
      </c>
      <c r="BK776" s="39"/>
      <c r="BL776" s="360" t="str">
        <f t="shared" si="493"/>
        <v/>
      </c>
      <c r="BM776" s="360" t="str">
        <f t="shared" si="494"/>
        <v/>
      </c>
      <c r="BN776" s="39"/>
      <c r="BO776" s="360" t="str">
        <f t="shared" si="495"/>
        <v/>
      </c>
      <c r="BP776" s="360" t="str">
        <f t="shared" si="496"/>
        <v/>
      </c>
      <c r="BQ776" s="39"/>
      <c r="BR776" s="360" t="str">
        <f t="shared" si="497"/>
        <v/>
      </c>
      <c r="BS776" s="360" t="str">
        <f t="shared" si="498"/>
        <v/>
      </c>
      <c r="BT776" s="39"/>
      <c r="BU776" s="360" t="str">
        <f t="shared" si="499"/>
        <v/>
      </c>
      <c r="BV776" s="360" t="str">
        <f t="shared" si="500"/>
        <v/>
      </c>
      <c r="BW776" s="39"/>
      <c r="BX776" s="57"/>
    </row>
    <row r="777" spans="1:76" s="2" customFormat="1" ht="14">
      <c r="A777" s="159">
        <v>9</v>
      </c>
      <c r="B777" s="301" t="str">
        <f t="shared" si="481"/>
        <v xml:space="preserve">: </v>
      </c>
      <c r="C777" s="169"/>
      <c r="D777" s="169"/>
      <c r="E777" s="169"/>
      <c r="F777" s="169"/>
      <c r="G777" s="161"/>
      <c r="H777" s="169"/>
      <c r="I777" s="163"/>
      <c r="J777" s="170"/>
      <c r="K777" s="170"/>
      <c r="L777" s="764"/>
      <c r="M777" s="654" t="s">
        <v>193</v>
      </c>
      <c r="N777" s="664"/>
      <c r="O777" s="665"/>
      <c r="P777" s="165"/>
      <c r="Q777" s="365"/>
      <c r="R777" s="259" t="str">
        <f t="shared" si="501"/>
        <v/>
      </c>
      <c r="S777" s="260" t="str">
        <f>IF(R777="","",IF(R797="Y",T777,IF(R777&gt;=R789-$AA$36*R793,IF(R777&lt;=R789+$AA$36*R793,R777,""),"")))</f>
        <v/>
      </c>
      <c r="T777" s="259" t="str">
        <f t="shared" si="502"/>
        <v/>
      </c>
      <c r="U777" s="166" t="str">
        <f t="shared" si="482"/>
        <v>t CO2-eq/TWh</v>
      </c>
      <c r="V777" s="39"/>
      <c r="W777" s="39"/>
      <c r="Y777" s="99"/>
      <c r="AO777" s="57"/>
      <c r="AP777" s="39"/>
      <c r="AQ777" s="39"/>
      <c r="AR777" s="171"/>
      <c r="AS777" s="39"/>
      <c r="AT777" s="360" t="str">
        <f t="shared" si="503"/>
        <v/>
      </c>
      <c r="AU777" s="360" t="str">
        <f t="shared" si="504"/>
        <v/>
      </c>
      <c r="AV777" s="39"/>
      <c r="AW777" s="360" t="str">
        <f t="shared" si="483"/>
        <v/>
      </c>
      <c r="AX777" s="360" t="str">
        <f t="shared" si="484"/>
        <v/>
      </c>
      <c r="AY777" s="39"/>
      <c r="AZ777" s="360" t="str">
        <f t="shared" si="485"/>
        <v/>
      </c>
      <c r="BA777" s="360" t="str">
        <f t="shared" si="486"/>
        <v/>
      </c>
      <c r="BB777" s="39"/>
      <c r="BC777" s="360" t="str">
        <f t="shared" si="487"/>
        <v/>
      </c>
      <c r="BD777" s="360" t="str">
        <f t="shared" si="488"/>
        <v/>
      </c>
      <c r="BE777" s="39"/>
      <c r="BF777" s="360" t="str">
        <f t="shared" si="489"/>
        <v/>
      </c>
      <c r="BG777" s="360" t="str">
        <f t="shared" si="490"/>
        <v/>
      </c>
      <c r="BH777" s="39"/>
      <c r="BI777" s="360" t="str">
        <f t="shared" si="491"/>
        <v/>
      </c>
      <c r="BJ777" s="360" t="str">
        <f t="shared" si="492"/>
        <v/>
      </c>
      <c r="BK777" s="39"/>
      <c r="BL777" s="360" t="str">
        <f t="shared" si="493"/>
        <v/>
      </c>
      <c r="BM777" s="360" t="str">
        <f t="shared" si="494"/>
        <v/>
      </c>
      <c r="BN777" s="39"/>
      <c r="BO777" s="360" t="str">
        <f t="shared" si="495"/>
        <v/>
      </c>
      <c r="BP777" s="360" t="str">
        <f t="shared" si="496"/>
        <v/>
      </c>
      <c r="BQ777" s="39"/>
      <c r="BR777" s="360" t="str">
        <f t="shared" si="497"/>
        <v/>
      </c>
      <c r="BS777" s="360" t="str">
        <f t="shared" si="498"/>
        <v/>
      </c>
      <c r="BT777" s="39"/>
      <c r="BU777" s="360" t="str">
        <f t="shared" si="499"/>
        <v/>
      </c>
      <c r="BV777" s="360" t="str">
        <f t="shared" si="500"/>
        <v/>
      </c>
      <c r="BW777" s="39"/>
      <c r="BX777" s="57"/>
    </row>
    <row r="778" spans="1:76" s="2" customFormat="1" ht="14">
      <c r="A778" s="159">
        <v>10</v>
      </c>
      <c r="B778" s="301" t="str">
        <f t="shared" si="481"/>
        <v xml:space="preserve">: </v>
      </c>
      <c r="C778" s="169"/>
      <c r="D778" s="169"/>
      <c r="E778" s="169"/>
      <c r="F778" s="169"/>
      <c r="G778" s="161"/>
      <c r="H778" s="169"/>
      <c r="I778" s="163"/>
      <c r="J778" s="170"/>
      <c r="K778" s="170"/>
      <c r="L778" s="764"/>
      <c r="M778" s="654" t="s">
        <v>193</v>
      </c>
      <c r="N778" s="664"/>
      <c r="O778" s="665"/>
      <c r="P778" s="165"/>
      <c r="Q778" s="365"/>
      <c r="R778" s="259" t="str">
        <f t="shared" si="501"/>
        <v/>
      </c>
      <c r="S778" s="260" t="str">
        <f>IF(R778="","",IF(R797="Y",T778,IF(R778&gt;=R789-$AA$36*R793,IF(R778&lt;=R789+$AA$36*R793,R778,""),"")))</f>
        <v/>
      </c>
      <c r="T778" s="259" t="str">
        <f t="shared" si="502"/>
        <v/>
      </c>
      <c r="U778" s="166" t="str">
        <f t="shared" si="482"/>
        <v>t CO2-eq/TWh</v>
      </c>
      <c r="V778" s="39"/>
      <c r="W778" s="39"/>
      <c r="Y778" s="99"/>
      <c r="AO778" s="57"/>
      <c r="AP778" s="39"/>
      <c r="AQ778" s="39"/>
      <c r="AR778" s="171"/>
      <c r="AS778" s="39"/>
      <c r="AT778" s="360" t="str">
        <f t="shared" si="503"/>
        <v/>
      </c>
      <c r="AU778" s="360" t="str">
        <f t="shared" si="504"/>
        <v/>
      </c>
      <c r="AV778" s="39"/>
      <c r="AW778" s="360" t="str">
        <f t="shared" si="483"/>
        <v/>
      </c>
      <c r="AX778" s="360" t="str">
        <f t="shared" si="484"/>
        <v/>
      </c>
      <c r="AY778" s="39"/>
      <c r="AZ778" s="360" t="str">
        <f t="shared" si="485"/>
        <v/>
      </c>
      <c r="BA778" s="360" t="str">
        <f t="shared" si="486"/>
        <v/>
      </c>
      <c r="BB778" s="39"/>
      <c r="BC778" s="360" t="str">
        <f t="shared" si="487"/>
        <v/>
      </c>
      <c r="BD778" s="360" t="str">
        <f t="shared" si="488"/>
        <v/>
      </c>
      <c r="BE778" s="39"/>
      <c r="BF778" s="360" t="str">
        <f t="shared" si="489"/>
        <v/>
      </c>
      <c r="BG778" s="360" t="str">
        <f t="shared" si="490"/>
        <v/>
      </c>
      <c r="BH778" s="39"/>
      <c r="BI778" s="360" t="str">
        <f t="shared" si="491"/>
        <v/>
      </c>
      <c r="BJ778" s="360" t="str">
        <f t="shared" si="492"/>
        <v/>
      </c>
      <c r="BK778" s="39"/>
      <c r="BL778" s="360" t="str">
        <f t="shared" si="493"/>
        <v/>
      </c>
      <c r="BM778" s="360" t="str">
        <f t="shared" si="494"/>
        <v/>
      </c>
      <c r="BN778" s="39"/>
      <c r="BO778" s="360" t="str">
        <f t="shared" si="495"/>
        <v/>
      </c>
      <c r="BP778" s="360" t="str">
        <f t="shared" si="496"/>
        <v/>
      </c>
      <c r="BQ778" s="39"/>
      <c r="BR778" s="360" t="str">
        <f t="shared" si="497"/>
        <v/>
      </c>
      <c r="BS778" s="360" t="str">
        <f t="shared" si="498"/>
        <v/>
      </c>
      <c r="BT778" s="39"/>
      <c r="BU778" s="360" t="str">
        <f t="shared" si="499"/>
        <v/>
      </c>
      <c r="BV778" s="360" t="str">
        <f t="shared" si="500"/>
        <v/>
      </c>
      <c r="BW778" s="39"/>
      <c r="BX778" s="57"/>
    </row>
    <row r="779" spans="1:76" s="2" customFormat="1" ht="14">
      <c r="A779" s="159">
        <v>11</v>
      </c>
      <c r="B779" s="301" t="str">
        <f t="shared" si="481"/>
        <v xml:space="preserve">: </v>
      </c>
      <c r="C779" s="168"/>
      <c r="D779" s="162"/>
      <c r="E779" s="162"/>
      <c r="F779" s="169"/>
      <c r="G779" s="161"/>
      <c r="H779" s="162"/>
      <c r="I779" s="163"/>
      <c r="J779" s="170"/>
      <c r="K779" s="170"/>
      <c r="L779" s="764"/>
      <c r="M779" s="654" t="s">
        <v>193</v>
      </c>
      <c r="N779" s="664"/>
      <c r="O779" s="665"/>
      <c r="P779" s="165"/>
      <c r="Q779" s="365"/>
      <c r="R779" s="259" t="str">
        <f t="shared" si="501"/>
        <v/>
      </c>
      <c r="S779" s="260" t="str">
        <f>IF(R779="","",IF(R797="Y",T779,IF(R779&gt;=R789-$AA$36*R793,IF(R779&lt;=R789+$AA$36*R793,R779,""),"")))</f>
        <v/>
      </c>
      <c r="T779" s="259" t="str">
        <f t="shared" si="502"/>
        <v/>
      </c>
      <c r="U779" s="166" t="str">
        <f t="shared" si="482"/>
        <v>t CO2-eq/TWh</v>
      </c>
      <c r="V779" s="39"/>
      <c r="W779" s="39"/>
      <c r="Y779" s="99"/>
      <c r="AO779" s="57"/>
      <c r="AP779" s="39"/>
      <c r="AQ779" s="39"/>
      <c r="AR779" s="171"/>
      <c r="AS779" s="39"/>
      <c r="AT779" s="360" t="str">
        <f t="shared" si="503"/>
        <v/>
      </c>
      <c r="AU779" s="360" t="str">
        <f t="shared" si="504"/>
        <v/>
      </c>
      <c r="AV779" s="39"/>
      <c r="AW779" s="360" t="str">
        <f t="shared" si="483"/>
        <v/>
      </c>
      <c r="AX779" s="360" t="str">
        <f t="shared" si="484"/>
        <v/>
      </c>
      <c r="AY779" s="39"/>
      <c r="AZ779" s="360" t="str">
        <f t="shared" si="485"/>
        <v/>
      </c>
      <c r="BA779" s="360" t="str">
        <f t="shared" si="486"/>
        <v/>
      </c>
      <c r="BB779" s="39"/>
      <c r="BC779" s="360" t="str">
        <f t="shared" si="487"/>
        <v/>
      </c>
      <c r="BD779" s="360" t="str">
        <f t="shared" si="488"/>
        <v/>
      </c>
      <c r="BE779" s="39"/>
      <c r="BF779" s="360" t="str">
        <f t="shared" si="489"/>
        <v/>
      </c>
      <c r="BG779" s="360" t="str">
        <f t="shared" si="490"/>
        <v/>
      </c>
      <c r="BH779" s="39"/>
      <c r="BI779" s="360" t="str">
        <f t="shared" si="491"/>
        <v/>
      </c>
      <c r="BJ779" s="360" t="str">
        <f t="shared" si="492"/>
        <v/>
      </c>
      <c r="BK779" s="39"/>
      <c r="BL779" s="360" t="str">
        <f t="shared" si="493"/>
        <v/>
      </c>
      <c r="BM779" s="360" t="str">
        <f t="shared" si="494"/>
        <v/>
      </c>
      <c r="BN779" s="39"/>
      <c r="BO779" s="360" t="str">
        <f t="shared" si="495"/>
        <v/>
      </c>
      <c r="BP779" s="360" t="str">
        <f t="shared" si="496"/>
        <v/>
      </c>
      <c r="BQ779" s="39"/>
      <c r="BR779" s="360" t="str">
        <f t="shared" si="497"/>
        <v/>
      </c>
      <c r="BS779" s="360" t="str">
        <f t="shared" si="498"/>
        <v/>
      </c>
      <c r="BT779" s="39"/>
      <c r="BU779" s="360" t="str">
        <f t="shared" si="499"/>
        <v/>
      </c>
      <c r="BV779" s="360" t="str">
        <f t="shared" si="500"/>
        <v/>
      </c>
      <c r="BW779" s="39"/>
      <c r="BX779" s="57"/>
    </row>
    <row r="780" spans="1:76" s="2" customFormat="1" ht="14">
      <c r="A780" s="159">
        <v>12</v>
      </c>
      <c r="B780" s="301" t="str">
        <f t="shared" si="481"/>
        <v xml:space="preserve">: </v>
      </c>
      <c r="C780" s="169"/>
      <c r="D780" s="169"/>
      <c r="E780" s="169"/>
      <c r="F780" s="169"/>
      <c r="G780" s="161"/>
      <c r="H780" s="169"/>
      <c r="I780" s="163"/>
      <c r="J780" s="170"/>
      <c r="K780" s="170"/>
      <c r="L780" s="764"/>
      <c r="M780" s="654" t="s">
        <v>193</v>
      </c>
      <c r="N780" s="664"/>
      <c r="O780" s="665"/>
      <c r="P780" s="165"/>
      <c r="Q780" s="365"/>
      <c r="R780" s="259" t="str">
        <f t="shared" si="501"/>
        <v/>
      </c>
      <c r="S780" s="260" t="str">
        <f>IF(R780="","",IF(R797="Y",T780,IF(R780&gt;=R789-$AA$36*R793,IF(R780&lt;=R789+$AA$36*R793,R780,""),"")))</f>
        <v/>
      </c>
      <c r="T780" s="259" t="str">
        <f t="shared" si="502"/>
        <v/>
      </c>
      <c r="U780" s="166" t="str">
        <f t="shared" si="482"/>
        <v>t CO2-eq/TWh</v>
      </c>
      <c r="V780" s="39"/>
      <c r="W780" s="39"/>
      <c r="Y780" s="99"/>
      <c r="AO780" s="57"/>
      <c r="AP780" s="39"/>
      <c r="AQ780" s="39"/>
      <c r="AR780" s="171"/>
      <c r="AS780" s="39"/>
      <c r="AT780" s="360" t="str">
        <f t="shared" si="503"/>
        <v/>
      </c>
      <c r="AU780" s="360" t="str">
        <f t="shared" si="504"/>
        <v/>
      </c>
      <c r="AV780" s="39"/>
      <c r="AW780" s="360" t="str">
        <f t="shared" si="483"/>
        <v/>
      </c>
      <c r="AX780" s="360" t="str">
        <f t="shared" si="484"/>
        <v/>
      </c>
      <c r="AY780" s="39"/>
      <c r="AZ780" s="360" t="str">
        <f t="shared" si="485"/>
        <v/>
      </c>
      <c r="BA780" s="360" t="str">
        <f t="shared" si="486"/>
        <v/>
      </c>
      <c r="BB780" s="39"/>
      <c r="BC780" s="360" t="str">
        <f t="shared" si="487"/>
        <v/>
      </c>
      <c r="BD780" s="360" t="str">
        <f t="shared" si="488"/>
        <v/>
      </c>
      <c r="BE780" s="39"/>
      <c r="BF780" s="360" t="str">
        <f t="shared" si="489"/>
        <v/>
      </c>
      <c r="BG780" s="360" t="str">
        <f t="shared" si="490"/>
        <v/>
      </c>
      <c r="BH780" s="39"/>
      <c r="BI780" s="360" t="str">
        <f t="shared" si="491"/>
        <v/>
      </c>
      <c r="BJ780" s="360" t="str">
        <f t="shared" si="492"/>
        <v/>
      </c>
      <c r="BK780" s="39"/>
      <c r="BL780" s="360" t="str">
        <f t="shared" si="493"/>
        <v/>
      </c>
      <c r="BM780" s="360" t="str">
        <f t="shared" si="494"/>
        <v/>
      </c>
      <c r="BN780" s="39"/>
      <c r="BO780" s="360" t="str">
        <f t="shared" si="495"/>
        <v/>
      </c>
      <c r="BP780" s="360" t="str">
        <f t="shared" si="496"/>
        <v/>
      </c>
      <c r="BQ780" s="39"/>
      <c r="BR780" s="360" t="str">
        <f t="shared" si="497"/>
        <v/>
      </c>
      <c r="BS780" s="360" t="str">
        <f t="shared" si="498"/>
        <v/>
      </c>
      <c r="BT780" s="39"/>
      <c r="BU780" s="360" t="str">
        <f t="shared" si="499"/>
        <v/>
      </c>
      <c r="BV780" s="360" t="str">
        <f t="shared" si="500"/>
        <v/>
      </c>
      <c r="BW780" s="39"/>
      <c r="BX780" s="57"/>
    </row>
    <row r="781" spans="1:76" s="2" customFormat="1" ht="14">
      <c r="A781" s="159">
        <v>13</v>
      </c>
      <c r="B781" s="301" t="str">
        <f t="shared" si="481"/>
        <v xml:space="preserve">: </v>
      </c>
      <c r="C781" s="169"/>
      <c r="D781" s="169"/>
      <c r="E781" s="169"/>
      <c r="F781" s="169"/>
      <c r="G781" s="161"/>
      <c r="H781" s="169"/>
      <c r="I781" s="163"/>
      <c r="J781" s="170"/>
      <c r="K781" s="170"/>
      <c r="L781" s="764"/>
      <c r="M781" s="654" t="s">
        <v>193</v>
      </c>
      <c r="N781" s="664"/>
      <c r="O781" s="665"/>
      <c r="P781" s="165"/>
      <c r="Q781" s="365"/>
      <c r="R781" s="259" t="str">
        <f t="shared" si="501"/>
        <v/>
      </c>
      <c r="S781" s="260" t="str">
        <f>IF(R781="","",IF(R797="Y",T781,IF(R781&gt;=R789-$AA$36*R793,IF(R781&lt;=R789+$AA$36*R793,R781,""),"")))</f>
        <v/>
      </c>
      <c r="T781" s="259" t="str">
        <f t="shared" si="502"/>
        <v/>
      </c>
      <c r="U781" s="166" t="str">
        <f t="shared" si="482"/>
        <v>t CO2-eq/TWh</v>
      </c>
      <c r="V781" s="39"/>
      <c r="W781" s="39"/>
      <c r="Y781" s="99"/>
      <c r="AO781" s="57"/>
      <c r="AP781" s="39"/>
      <c r="AQ781" s="39"/>
      <c r="AR781" s="171"/>
      <c r="AS781" s="39"/>
      <c r="AT781" s="360" t="str">
        <f t="shared" si="503"/>
        <v/>
      </c>
      <c r="AU781" s="360" t="str">
        <f t="shared" si="504"/>
        <v/>
      </c>
      <c r="AV781" s="39"/>
      <c r="AW781" s="360" t="str">
        <f t="shared" si="483"/>
        <v/>
      </c>
      <c r="AX781" s="360" t="str">
        <f t="shared" si="484"/>
        <v/>
      </c>
      <c r="AY781" s="39"/>
      <c r="AZ781" s="360" t="str">
        <f t="shared" si="485"/>
        <v/>
      </c>
      <c r="BA781" s="360" t="str">
        <f t="shared" si="486"/>
        <v/>
      </c>
      <c r="BB781" s="39"/>
      <c r="BC781" s="360" t="str">
        <f t="shared" si="487"/>
        <v/>
      </c>
      <c r="BD781" s="360" t="str">
        <f t="shared" si="488"/>
        <v/>
      </c>
      <c r="BE781" s="39"/>
      <c r="BF781" s="360" t="str">
        <f t="shared" si="489"/>
        <v/>
      </c>
      <c r="BG781" s="360" t="str">
        <f t="shared" si="490"/>
        <v/>
      </c>
      <c r="BH781" s="39"/>
      <c r="BI781" s="360" t="str">
        <f t="shared" si="491"/>
        <v/>
      </c>
      <c r="BJ781" s="360" t="str">
        <f t="shared" si="492"/>
        <v/>
      </c>
      <c r="BK781" s="39"/>
      <c r="BL781" s="360" t="str">
        <f t="shared" si="493"/>
        <v/>
      </c>
      <c r="BM781" s="360" t="str">
        <f t="shared" si="494"/>
        <v/>
      </c>
      <c r="BN781" s="39"/>
      <c r="BO781" s="360" t="str">
        <f t="shared" si="495"/>
        <v/>
      </c>
      <c r="BP781" s="360" t="str">
        <f t="shared" si="496"/>
        <v/>
      </c>
      <c r="BQ781" s="39"/>
      <c r="BR781" s="360" t="str">
        <f t="shared" si="497"/>
        <v/>
      </c>
      <c r="BS781" s="360" t="str">
        <f t="shared" si="498"/>
        <v/>
      </c>
      <c r="BT781" s="39"/>
      <c r="BU781" s="360" t="str">
        <f t="shared" si="499"/>
        <v/>
      </c>
      <c r="BV781" s="360" t="str">
        <f t="shared" si="500"/>
        <v/>
      </c>
      <c r="BW781" s="39"/>
      <c r="BX781" s="57"/>
    </row>
    <row r="782" spans="1:76" s="2" customFormat="1" ht="14">
      <c r="A782" s="159">
        <v>14</v>
      </c>
      <c r="B782" s="301" t="str">
        <f t="shared" si="481"/>
        <v xml:space="preserve">: </v>
      </c>
      <c r="C782" s="169"/>
      <c r="D782" s="169"/>
      <c r="E782" s="169"/>
      <c r="F782" s="169"/>
      <c r="G782" s="161"/>
      <c r="H782" s="169"/>
      <c r="I782" s="163"/>
      <c r="J782" s="170"/>
      <c r="K782" s="170"/>
      <c r="L782" s="764"/>
      <c r="M782" s="654" t="s">
        <v>193</v>
      </c>
      <c r="N782" s="664"/>
      <c r="O782" s="665"/>
      <c r="P782" s="165"/>
      <c r="Q782" s="365"/>
      <c r="R782" s="259" t="str">
        <f t="shared" si="501"/>
        <v/>
      </c>
      <c r="S782" s="260" t="str">
        <f>IF(R782="","",IF(R797="Y",T782,IF(R782&gt;=R789-$AA$36*R793,IF(R782&lt;=R789+$AA$36*R793,R782,""),"")))</f>
        <v/>
      </c>
      <c r="T782" s="259" t="str">
        <f t="shared" si="502"/>
        <v/>
      </c>
      <c r="U782" s="166" t="str">
        <f t="shared" si="482"/>
        <v>t CO2-eq/TWh</v>
      </c>
      <c r="V782" s="39"/>
      <c r="W782" s="39"/>
      <c r="Y782" s="99"/>
      <c r="AO782" s="57"/>
      <c r="AP782" s="39"/>
      <c r="AQ782" s="39"/>
      <c r="AR782" s="171"/>
      <c r="AS782" s="39"/>
      <c r="AT782" s="360" t="str">
        <f t="shared" si="503"/>
        <v/>
      </c>
      <c r="AU782" s="360" t="str">
        <f t="shared" si="504"/>
        <v/>
      </c>
      <c r="AV782" s="39"/>
      <c r="AW782" s="360" t="str">
        <f t="shared" si="483"/>
        <v/>
      </c>
      <c r="AX782" s="360" t="str">
        <f t="shared" si="484"/>
        <v/>
      </c>
      <c r="AY782" s="39"/>
      <c r="AZ782" s="360" t="str">
        <f t="shared" si="485"/>
        <v/>
      </c>
      <c r="BA782" s="360" t="str">
        <f t="shared" si="486"/>
        <v/>
      </c>
      <c r="BB782" s="39"/>
      <c r="BC782" s="360" t="str">
        <f t="shared" si="487"/>
        <v/>
      </c>
      <c r="BD782" s="360" t="str">
        <f t="shared" si="488"/>
        <v/>
      </c>
      <c r="BE782" s="39"/>
      <c r="BF782" s="360" t="str">
        <f t="shared" si="489"/>
        <v/>
      </c>
      <c r="BG782" s="360" t="str">
        <f t="shared" si="490"/>
        <v/>
      </c>
      <c r="BH782" s="39"/>
      <c r="BI782" s="360" t="str">
        <f t="shared" si="491"/>
        <v/>
      </c>
      <c r="BJ782" s="360" t="str">
        <f t="shared" si="492"/>
        <v/>
      </c>
      <c r="BK782" s="39"/>
      <c r="BL782" s="360" t="str">
        <f t="shared" si="493"/>
        <v/>
      </c>
      <c r="BM782" s="360" t="str">
        <f t="shared" si="494"/>
        <v/>
      </c>
      <c r="BN782" s="39"/>
      <c r="BO782" s="360" t="str">
        <f t="shared" si="495"/>
        <v/>
      </c>
      <c r="BP782" s="360" t="str">
        <f t="shared" si="496"/>
        <v/>
      </c>
      <c r="BQ782" s="39"/>
      <c r="BR782" s="360" t="str">
        <f t="shared" si="497"/>
        <v/>
      </c>
      <c r="BS782" s="360" t="str">
        <f t="shared" si="498"/>
        <v/>
      </c>
      <c r="BT782" s="39"/>
      <c r="BU782" s="360" t="str">
        <f t="shared" si="499"/>
        <v/>
      </c>
      <c r="BV782" s="360" t="str">
        <f t="shared" si="500"/>
        <v/>
      </c>
      <c r="BW782" s="39"/>
      <c r="BX782" s="57"/>
    </row>
    <row r="783" spans="1:76" s="2" customFormat="1" ht="14">
      <c r="A783" s="159">
        <v>15</v>
      </c>
      <c r="B783" s="301" t="str">
        <f t="shared" si="481"/>
        <v xml:space="preserve">: </v>
      </c>
      <c r="C783" s="169"/>
      <c r="D783" s="169"/>
      <c r="E783" s="169"/>
      <c r="F783" s="169"/>
      <c r="G783" s="161"/>
      <c r="H783" s="169"/>
      <c r="I783" s="163"/>
      <c r="J783" s="170"/>
      <c r="K783" s="170"/>
      <c r="L783" s="764"/>
      <c r="M783" s="654" t="s">
        <v>193</v>
      </c>
      <c r="N783" s="664"/>
      <c r="O783" s="665"/>
      <c r="P783" s="165"/>
      <c r="Q783" s="365"/>
      <c r="R783" s="259" t="str">
        <f t="shared" si="501"/>
        <v/>
      </c>
      <c r="S783" s="260" t="str">
        <f>IF(R783="","",IF(R797="Y",T783,IF(R783&gt;=R789-$AA$36*R793,IF(R783&lt;=R789+$AA$36*R793,R783,""),"")))</f>
        <v/>
      </c>
      <c r="T783" s="259" t="str">
        <f t="shared" si="502"/>
        <v/>
      </c>
      <c r="U783" s="166" t="str">
        <f t="shared" si="482"/>
        <v>t CO2-eq/TWh</v>
      </c>
      <c r="V783" s="39"/>
      <c r="W783" s="39"/>
      <c r="Y783" s="99"/>
      <c r="AO783" s="57"/>
      <c r="AP783" s="39"/>
      <c r="AQ783" s="39"/>
      <c r="AR783" s="171"/>
      <c r="AS783" s="39"/>
      <c r="AT783" s="360" t="str">
        <f t="shared" si="503"/>
        <v/>
      </c>
      <c r="AU783" s="360" t="str">
        <f t="shared" si="504"/>
        <v/>
      </c>
      <c r="AV783" s="39"/>
      <c r="AW783" s="360" t="str">
        <f t="shared" si="483"/>
        <v/>
      </c>
      <c r="AX783" s="360" t="str">
        <f t="shared" si="484"/>
        <v/>
      </c>
      <c r="AY783" s="39"/>
      <c r="AZ783" s="360" t="str">
        <f t="shared" si="485"/>
        <v/>
      </c>
      <c r="BA783" s="360" t="str">
        <f t="shared" si="486"/>
        <v/>
      </c>
      <c r="BB783" s="39"/>
      <c r="BC783" s="360" t="str">
        <f t="shared" si="487"/>
        <v/>
      </c>
      <c r="BD783" s="360" t="str">
        <f t="shared" si="488"/>
        <v/>
      </c>
      <c r="BE783" s="39"/>
      <c r="BF783" s="360" t="str">
        <f t="shared" si="489"/>
        <v/>
      </c>
      <c r="BG783" s="360" t="str">
        <f t="shared" si="490"/>
        <v/>
      </c>
      <c r="BH783" s="39"/>
      <c r="BI783" s="360" t="str">
        <f t="shared" si="491"/>
        <v/>
      </c>
      <c r="BJ783" s="360" t="str">
        <f t="shared" si="492"/>
        <v/>
      </c>
      <c r="BK783" s="39"/>
      <c r="BL783" s="360" t="str">
        <f t="shared" si="493"/>
        <v/>
      </c>
      <c r="BM783" s="360" t="str">
        <f t="shared" si="494"/>
        <v/>
      </c>
      <c r="BN783" s="39"/>
      <c r="BO783" s="360" t="str">
        <f t="shared" si="495"/>
        <v/>
      </c>
      <c r="BP783" s="360" t="str">
        <f t="shared" si="496"/>
        <v/>
      </c>
      <c r="BQ783" s="39"/>
      <c r="BR783" s="360" t="str">
        <f t="shared" si="497"/>
        <v/>
      </c>
      <c r="BS783" s="360" t="str">
        <f t="shared" si="498"/>
        <v/>
      </c>
      <c r="BT783" s="39"/>
      <c r="BU783" s="360" t="str">
        <f t="shared" si="499"/>
        <v/>
      </c>
      <c r="BV783" s="360" t="str">
        <f t="shared" si="500"/>
        <v/>
      </c>
      <c r="BW783" s="39"/>
      <c r="BX783" s="57"/>
    </row>
    <row r="784" spans="1:76" s="2" customFormat="1" ht="14">
      <c r="A784" s="159">
        <v>16</v>
      </c>
      <c r="B784" s="301" t="str">
        <f t="shared" si="481"/>
        <v xml:space="preserve">: </v>
      </c>
      <c r="C784" s="169"/>
      <c r="D784" s="169"/>
      <c r="E784" s="169"/>
      <c r="F784" s="169"/>
      <c r="G784" s="161"/>
      <c r="H784" s="169"/>
      <c r="I784" s="163"/>
      <c r="J784" s="170"/>
      <c r="K784" s="170"/>
      <c r="L784" s="764"/>
      <c r="M784" s="654" t="s">
        <v>193</v>
      </c>
      <c r="N784" s="664"/>
      <c r="O784" s="665"/>
      <c r="P784" s="165"/>
      <c r="Q784" s="365"/>
      <c r="R784" s="259" t="str">
        <f t="shared" si="501"/>
        <v/>
      </c>
      <c r="S784" s="260" t="str">
        <f>IF(R784="","",IF(R797="Y",T784,IF(R784&gt;=R789-$AA$36*R793,IF(R784&lt;=R789+$AA$36*R793,R784,""),"")))</f>
        <v/>
      </c>
      <c r="T784" s="259" t="str">
        <f t="shared" si="502"/>
        <v/>
      </c>
      <c r="U784" s="166" t="str">
        <f t="shared" si="482"/>
        <v>t CO2-eq/TWh</v>
      </c>
      <c r="V784" s="39"/>
      <c r="W784" s="39"/>
      <c r="Y784" s="99"/>
      <c r="AO784" s="57"/>
      <c r="AP784" s="39"/>
      <c r="AQ784" s="39"/>
      <c r="AR784" s="171"/>
      <c r="AS784" s="39"/>
      <c r="AT784" s="360" t="str">
        <f t="shared" si="503"/>
        <v/>
      </c>
      <c r="AU784" s="360" t="str">
        <f t="shared" si="504"/>
        <v/>
      </c>
      <c r="AV784" s="39"/>
      <c r="AW784" s="360" t="str">
        <f t="shared" si="483"/>
        <v/>
      </c>
      <c r="AX784" s="360" t="str">
        <f t="shared" si="484"/>
        <v/>
      </c>
      <c r="AY784" s="39"/>
      <c r="AZ784" s="360" t="str">
        <f t="shared" si="485"/>
        <v/>
      </c>
      <c r="BA784" s="360" t="str">
        <f t="shared" si="486"/>
        <v/>
      </c>
      <c r="BB784" s="39"/>
      <c r="BC784" s="360" t="str">
        <f t="shared" si="487"/>
        <v/>
      </c>
      <c r="BD784" s="360" t="str">
        <f t="shared" si="488"/>
        <v/>
      </c>
      <c r="BE784" s="39"/>
      <c r="BF784" s="360" t="str">
        <f t="shared" si="489"/>
        <v/>
      </c>
      <c r="BG784" s="360" t="str">
        <f t="shared" si="490"/>
        <v/>
      </c>
      <c r="BH784" s="39"/>
      <c r="BI784" s="360" t="str">
        <f t="shared" si="491"/>
        <v/>
      </c>
      <c r="BJ784" s="360" t="str">
        <f t="shared" si="492"/>
        <v/>
      </c>
      <c r="BK784" s="39"/>
      <c r="BL784" s="360" t="str">
        <f t="shared" si="493"/>
        <v/>
      </c>
      <c r="BM784" s="360" t="str">
        <f t="shared" si="494"/>
        <v/>
      </c>
      <c r="BN784" s="39"/>
      <c r="BO784" s="360" t="str">
        <f t="shared" si="495"/>
        <v/>
      </c>
      <c r="BP784" s="360" t="str">
        <f t="shared" si="496"/>
        <v/>
      </c>
      <c r="BQ784" s="39"/>
      <c r="BR784" s="360" t="str">
        <f t="shared" si="497"/>
        <v/>
      </c>
      <c r="BS784" s="360" t="str">
        <f t="shared" si="498"/>
        <v/>
      </c>
      <c r="BT784" s="39"/>
      <c r="BU784" s="360" t="str">
        <f t="shared" si="499"/>
        <v/>
      </c>
      <c r="BV784" s="360" t="str">
        <f t="shared" si="500"/>
        <v/>
      </c>
      <c r="BW784" s="39"/>
      <c r="BX784" s="57"/>
    </row>
    <row r="785" spans="1:76" s="2" customFormat="1" ht="14">
      <c r="A785" s="159">
        <v>17</v>
      </c>
      <c r="B785" s="301" t="str">
        <f t="shared" si="481"/>
        <v xml:space="preserve">: </v>
      </c>
      <c r="C785" s="168"/>
      <c r="D785" s="162"/>
      <c r="E785" s="162"/>
      <c r="F785" s="169"/>
      <c r="G785" s="161"/>
      <c r="H785" s="162"/>
      <c r="I785" s="163"/>
      <c r="J785" s="170"/>
      <c r="K785" s="170"/>
      <c r="L785" s="764"/>
      <c r="M785" s="654" t="s">
        <v>193</v>
      </c>
      <c r="N785" s="664"/>
      <c r="O785" s="665"/>
      <c r="P785" s="165"/>
      <c r="Q785" s="365"/>
      <c r="R785" s="259" t="str">
        <f t="shared" si="501"/>
        <v/>
      </c>
      <c r="S785" s="260" t="str">
        <f>IF(R785="","",IF(R797="Y",T785,IF(R785&gt;=R789-$AA$36*R793,IF(R785&lt;=R789+$AA$36*R793,R785,""),"")))</f>
        <v/>
      </c>
      <c r="T785" s="259" t="str">
        <f t="shared" si="502"/>
        <v/>
      </c>
      <c r="U785" s="166" t="str">
        <f t="shared" si="482"/>
        <v>t CO2-eq/TWh</v>
      </c>
      <c r="V785" s="39"/>
      <c r="W785" s="39"/>
      <c r="Y785" s="99"/>
      <c r="AO785" s="57"/>
      <c r="AP785" s="39"/>
      <c r="AQ785" s="39"/>
      <c r="AR785" s="171"/>
      <c r="AS785" s="39"/>
      <c r="AT785" s="360" t="str">
        <f t="shared" si="503"/>
        <v/>
      </c>
      <c r="AU785" s="360" t="str">
        <f t="shared" si="504"/>
        <v/>
      </c>
      <c r="AV785" s="39"/>
      <c r="AW785" s="360" t="str">
        <f t="shared" si="483"/>
        <v/>
      </c>
      <c r="AX785" s="360" t="str">
        <f t="shared" si="484"/>
        <v/>
      </c>
      <c r="AY785" s="39"/>
      <c r="AZ785" s="360" t="str">
        <f t="shared" si="485"/>
        <v/>
      </c>
      <c r="BA785" s="360" t="str">
        <f t="shared" si="486"/>
        <v/>
      </c>
      <c r="BB785" s="39"/>
      <c r="BC785" s="360" t="str">
        <f t="shared" si="487"/>
        <v/>
      </c>
      <c r="BD785" s="360" t="str">
        <f t="shared" si="488"/>
        <v/>
      </c>
      <c r="BE785" s="39"/>
      <c r="BF785" s="360" t="str">
        <f t="shared" si="489"/>
        <v/>
      </c>
      <c r="BG785" s="360" t="str">
        <f t="shared" si="490"/>
        <v/>
      </c>
      <c r="BH785" s="39"/>
      <c r="BI785" s="360" t="str">
        <f t="shared" si="491"/>
        <v/>
      </c>
      <c r="BJ785" s="360" t="str">
        <f t="shared" si="492"/>
        <v/>
      </c>
      <c r="BK785" s="39"/>
      <c r="BL785" s="360" t="str">
        <f t="shared" si="493"/>
        <v/>
      </c>
      <c r="BM785" s="360" t="str">
        <f t="shared" si="494"/>
        <v/>
      </c>
      <c r="BN785" s="39"/>
      <c r="BO785" s="360" t="str">
        <f t="shared" si="495"/>
        <v/>
      </c>
      <c r="BP785" s="360" t="str">
        <f t="shared" si="496"/>
        <v/>
      </c>
      <c r="BQ785" s="39"/>
      <c r="BR785" s="360" t="str">
        <f t="shared" si="497"/>
        <v/>
      </c>
      <c r="BS785" s="360" t="str">
        <f t="shared" si="498"/>
        <v/>
      </c>
      <c r="BT785" s="39"/>
      <c r="BU785" s="360" t="str">
        <f t="shared" si="499"/>
        <v/>
      </c>
      <c r="BV785" s="360" t="str">
        <f t="shared" si="500"/>
        <v/>
      </c>
      <c r="BW785" s="39"/>
      <c r="BX785" s="57"/>
    </row>
    <row r="786" spans="1:76" s="2" customFormat="1" ht="14">
      <c r="A786" s="159">
        <v>18</v>
      </c>
      <c r="B786" s="301" t="str">
        <f t="shared" si="481"/>
        <v xml:space="preserve">: </v>
      </c>
      <c r="C786" s="168"/>
      <c r="D786" s="162"/>
      <c r="E786" s="162"/>
      <c r="F786" s="169"/>
      <c r="G786" s="161"/>
      <c r="H786" s="162"/>
      <c r="I786" s="163"/>
      <c r="J786" s="170"/>
      <c r="K786" s="170"/>
      <c r="L786" s="764"/>
      <c r="M786" s="654" t="s">
        <v>193</v>
      </c>
      <c r="N786" s="664"/>
      <c r="O786" s="665"/>
      <c r="P786" s="165"/>
      <c r="Q786" s="365"/>
      <c r="R786" s="259" t="str">
        <f t="shared" si="501"/>
        <v/>
      </c>
      <c r="S786" s="260" t="str">
        <f>IF(R786="","",IF(R797="Y",T786,IF(R786&gt;=R789-$AA$36*R793,IF(R786&lt;=R789+$AA$36*R793,R786,""),"")))</f>
        <v/>
      </c>
      <c r="T786" s="259" t="str">
        <f t="shared" si="502"/>
        <v/>
      </c>
      <c r="U786" s="166" t="str">
        <f t="shared" si="482"/>
        <v>t CO2-eq/TWh</v>
      </c>
      <c r="V786" s="39"/>
      <c r="W786" s="39"/>
      <c r="Y786" s="99"/>
      <c r="AO786" s="57"/>
      <c r="AP786" s="39"/>
      <c r="AQ786" s="39"/>
      <c r="AR786" s="171"/>
      <c r="AS786" s="39"/>
      <c r="AT786" s="360" t="str">
        <f t="shared" si="503"/>
        <v/>
      </c>
      <c r="AU786" s="360" t="str">
        <f t="shared" si="504"/>
        <v/>
      </c>
      <c r="AV786" s="39"/>
      <c r="AW786" s="360" t="str">
        <f t="shared" si="483"/>
        <v/>
      </c>
      <c r="AX786" s="360" t="str">
        <f t="shared" si="484"/>
        <v/>
      </c>
      <c r="AY786" s="39"/>
      <c r="AZ786" s="360" t="str">
        <f t="shared" si="485"/>
        <v/>
      </c>
      <c r="BA786" s="360" t="str">
        <f t="shared" si="486"/>
        <v/>
      </c>
      <c r="BB786" s="39"/>
      <c r="BC786" s="360" t="str">
        <f t="shared" si="487"/>
        <v/>
      </c>
      <c r="BD786" s="360" t="str">
        <f t="shared" si="488"/>
        <v/>
      </c>
      <c r="BE786" s="39"/>
      <c r="BF786" s="360" t="str">
        <f t="shared" si="489"/>
        <v/>
      </c>
      <c r="BG786" s="360" t="str">
        <f t="shared" si="490"/>
        <v/>
      </c>
      <c r="BH786" s="39"/>
      <c r="BI786" s="360" t="str">
        <f t="shared" si="491"/>
        <v/>
      </c>
      <c r="BJ786" s="360" t="str">
        <f t="shared" si="492"/>
        <v/>
      </c>
      <c r="BK786" s="39"/>
      <c r="BL786" s="360" t="str">
        <f t="shared" si="493"/>
        <v/>
      </c>
      <c r="BM786" s="360" t="str">
        <f t="shared" si="494"/>
        <v/>
      </c>
      <c r="BN786" s="39"/>
      <c r="BO786" s="360" t="str">
        <f t="shared" si="495"/>
        <v/>
      </c>
      <c r="BP786" s="360" t="str">
        <f t="shared" si="496"/>
        <v/>
      </c>
      <c r="BQ786" s="39"/>
      <c r="BR786" s="360" t="str">
        <f t="shared" si="497"/>
        <v/>
      </c>
      <c r="BS786" s="360" t="str">
        <f t="shared" si="498"/>
        <v/>
      </c>
      <c r="BT786" s="39"/>
      <c r="BU786" s="360" t="str">
        <f t="shared" si="499"/>
        <v/>
      </c>
      <c r="BV786" s="360" t="str">
        <f t="shared" si="500"/>
        <v/>
      </c>
      <c r="BW786" s="39"/>
      <c r="BX786" s="57"/>
    </row>
    <row r="787" spans="1:76" s="2" customFormat="1" ht="14">
      <c r="A787" s="159">
        <v>19</v>
      </c>
      <c r="B787" s="301" t="str">
        <f t="shared" si="481"/>
        <v xml:space="preserve">: </v>
      </c>
      <c r="C787" s="168"/>
      <c r="D787" s="162"/>
      <c r="E787" s="162"/>
      <c r="F787" s="169"/>
      <c r="G787" s="161"/>
      <c r="H787" s="162"/>
      <c r="I787" s="163"/>
      <c r="J787" s="170"/>
      <c r="K787" s="170"/>
      <c r="L787" s="764"/>
      <c r="M787" s="654" t="s">
        <v>193</v>
      </c>
      <c r="N787" s="664"/>
      <c r="O787" s="665"/>
      <c r="P787" s="165"/>
      <c r="Q787" s="365"/>
      <c r="R787" s="259" t="str">
        <f t="shared" si="501"/>
        <v/>
      </c>
      <c r="S787" s="260" t="str">
        <f>IF(R787="","",IF(R797="Y",T787,IF(R787&gt;=R789-$AA$36*R793,IF(R787&lt;=R789+$AA$36*R793,R787,""),"")))</f>
        <v/>
      </c>
      <c r="T787" s="259" t="str">
        <f t="shared" si="502"/>
        <v/>
      </c>
      <c r="U787" s="166" t="str">
        <f t="shared" si="482"/>
        <v>t CO2-eq/TWh</v>
      </c>
      <c r="V787" s="39"/>
      <c r="W787" s="39"/>
      <c r="Y787" s="99"/>
      <c r="AO787" s="57"/>
      <c r="AP787" s="39"/>
      <c r="AQ787" s="39"/>
      <c r="AR787" s="171"/>
      <c r="AS787" s="39"/>
      <c r="AT787" s="360" t="str">
        <f t="shared" si="503"/>
        <v/>
      </c>
      <c r="AU787" s="360" t="str">
        <f t="shared" si="504"/>
        <v/>
      </c>
      <c r="AV787" s="39"/>
      <c r="AW787" s="360" t="str">
        <f t="shared" si="483"/>
        <v/>
      </c>
      <c r="AX787" s="360" t="str">
        <f t="shared" si="484"/>
        <v/>
      </c>
      <c r="AY787" s="39"/>
      <c r="AZ787" s="360" t="str">
        <f t="shared" si="485"/>
        <v/>
      </c>
      <c r="BA787" s="360" t="str">
        <f t="shared" si="486"/>
        <v/>
      </c>
      <c r="BB787" s="39"/>
      <c r="BC787" s="360" t="str">
        <f t="shared" si="487"/>
        <v/>
      </c>
      <c r="BD787" s="360" t="str">
        <f t="shared" si="488"/>
        <v/>
      </c>
      <c r="BE787" s="39"/>
      <c r="BF787" s="360" t="str">
        <f t="shared" si="489"/>
        <v/>
      </c>
      <c r="BG787" s="360" t="str">
        <f t="shared" si="490"/>
        <v/>
      </c>
      <c r="BH787" s="39"/>
      <c r="BI787" s="360" t="str">
        <f t="shared" si="491"/>
        <v/>
      </c>
      <c r="BJ787" s="360" t="str">
        <f t="shared" si="492"/>
        <v/>
      </c>
      <c r="BK787" s="39"/>
      <c r="BL787" s="360" t="str">
        <f t="shared" si="493"/>
        <v/>
      </c>
      <c r="BM787" s="360" t="str">
        <f t="shared" si="494"/>
        <v/>
      </c>
      <c r="BN787" s="39"/>
      <c r="BO787" s="360" t="str">
        <f t="shared" si="495"/>
        <v/>
      </c>
      <c r="BP787" s="360" t="str">
        <f t="shared" si="496"/>
        <v/>
      </c>
      <c r="BQ787" s="39"/>
      <c r="BR787" s="360" t="str">
        <f t="shared" si="497"/>
        <v/>
      </c>
      <c r="BS787" s="360" t="str">
        <f t="shared" si="498"/>
        <v/>
      </c>
      <c r="BT787" s="39"/>
      <c r="BU787" s="360" t="str">
        <f t="shared" si="499"/>
        <v/>
      </c>
      <c r="BV787" s="360" t="str">
        <f t="shared" si="500"/>
        <v/>
      </c>
      <c r="BW787" s="39"/>
      <c r="BX787" s="57"/>
    </row>
    <row r="788" spans="1:76" s="2" customFormat="1" ht="14">
      <c r="A788" s="159">
        <v>20</v>
      </c>
      <c r="B788" s="301" t="str">
        <f t="shared" si="481"/>
        <v xml:space="preserve">: </v>
      </c>
      <c r="C788" s="168"/>
      <c r="D788" s="162"/>
      <c r="E788" s="162"/>
      <c r="F788" s="169"/>
      <c r="G788" s="161"/>
      <c r="H788" s="162"/>
      <c r="I788" s="163"/>
      <c r="J788" s="170"/>
      <c r="K788" s="170"/>
      <c r="L788" s="764"/>
      <c r="M788" s="654" t="s">
        <v>193</v>
      </c>
      <c r="N788" s="664"/>
      <c r="O788" s="665"/>
      <c r="P788" s="165"/>
      <c r="Q788" s="365"/>
      <c r="R788" s="259" t="str">
        <f t="shared" si="501"/>
        <v/>
      </c>
      <c r="S788" s="260" t="str">
        <f>IF(R788="","",IF(R797="Y",T788,IF(R788&gt;=R789-$AA$36*R793,IF(R788&lt;=R789+$AA$36*R793,R788,""),"")))</f>
        <v/>
      </c>
      <c r="T788" s="259" t="str">
        <f t="shared" si="502"/>
        <v/>
      </c>
      <c r="U788" s="166" t="str">
        <f t="shared" si="482"/>
        <v>t CO2-eq/TWh</v>
      </c>
      <c r="V788" s="39"/>
      <c r="W788" s="39"/>
      <c r="Y788" s="99"/>
      <c r="AO788" s="57"/>
      <c r="AP788" s="39"/>
      <c r="AQ788" s="39"/>
      <c r="AR788" s="171"/>
      <c r="AS788" s="39"/>
      <c r="AT788" s="360" t="str">
        <f t="shared" si="503"/>
        <v/>
      </c>
      <c r="AU788" s="360" t="str">
        <f t="shared" si="504"/>
        <v/>
      </c>
      <c r="AV788" s="39"/>
      <c r="AW788" s="360" t="str">
        <f t="shared" si="483"/>
        <v/>
      </c>
      <c r="AX788" s="360" t="str">
        <f t="shared" si="484"/>
        <v/>
      </c>
      <c r="AY788" s="39"/>
      <c r="AZ788" s="360" t="str">
        <f t="shared" si="485"/>
        <v/>
      </c>
      <c r="BA788" s="360" t="str">
        <f t="shared" si="486"/>
        <v/>
      </c>
      <c r="BB788" s="39"/>
      <c r="BC788" s="360" t="str">
        <f t="shared" si="487"/>
        <v/>
      </c>
      <c r="BD788" s="360" t="str">
        <f t="shared" si="488"/>
        <v/>
      </c>
      <c r="BE788" s="39"/>
      <c r="BF788" s="360" t="str">
        <f t="shared" si="489"/>
        <v/>
      </c>
      <c r="BG788" s="360" t="str">
        <f t="shared" si="490"/>
        <v/>
      </c>
      <c r="BH788" s="39"/>
      <c r="BI788" s="360" t="str">
        <f t="shared" si="491"/>
        <v/>
      </c>
      <c r="BJ788" s="360" t="str">
        <f t="shared" si="492"/>
        <v/>
      </c>
      <c r="BK788" s="39"/>
      <c r="BL788" s="360" t="str">
        <f t="shared" si="493"/>
        <v/>
      </c>
      <c r="BM788" s="360" t="str">
        <f t="shared" si="494"/>
        <v/>
      </c>
      <c r="BN788" s="39"/>
      <c r="BO788" s="360" t="str">
        <f t="shared" si="495"/>
        <v/>
      </c>
      <c r="BP788" s="360" t="str">
        <f t="shared" si="496"/>
        <v/>
      </c>
      <c r="BQ788" s="39"/>
      <c r="BR788" s="360" t="str">
        <f t="shared" si="497"/>
        <v/>
      </c>
      <c r="BS788" s="360" t="str">
        <f t="shared" si="498"/>
        <v/>
      </c>
      <c r="BT788" s="39"/>
      <c r="BU788" s="360" t="str">
        <f t="shared" si="499"/>
        <v/>
      </c>
      <c r="BV788" s="360" t="str">
        <f t="shared" si="500"/>
        <v/>
      </c>
      <c r="BW788" s="39"/>
      <c r="BX788" s="57"/>
    </row>
    <row r="789" spans="1:76" s="2" customFormat="1" ht="14">
      <c r="A789" s="172"/>
      <c r="B789" s="302" t="s">
        <v>159</v>
      </c>
      <c r="C789" s="173"/>
      <c r="D789" s="173"/>
      <c r="E789" s="173"/>
      <c r="F789" s="173"/>
      <c r="G789" s="174"/>
      <c r="H789" s="39"/>
      <c r="I789" s="175"/>
      <c r="J789" s="174"/>
      <c r="K789" s="174"/>
      <c r="L789" s="762" t="s">
        <v>99</v>
      </c>
      <c r="M789" s="174"/>
      <c r="N789" s="174"/>
      <c r="O789" s="165"/>
      <c r="P789" s="165"/>
      <c r="Q789" s="175" t="s">
        <v>31</v>
      </c>
      <c r="R789" s="261" t="e">
        <f>AVERAGE(R769:R788)</f>
        <v>#DIV/0!</v>
      </c>
      <c r="S789" s="261" t="e">
        <f>IF(R797="Y",SUM(S769:S788)/SUM(N769:N788),AVERAGE(S769:S788))</f>
        <v>#DIV/0!</v>
      </c>
      <c r="T789" s="262" t="e">
        <f>SUM(T769:T788)/SUM(N769:N788)</f>
        <v>#DIV/0!</v>
      </c>
      <c r="U789" s="39"/>
      <c r="V789" s="39"/>
      <c r="W789" s="39"/>
      <c r="Y789" s="207"/>
      <c r="AO789" s="57"/>
      <c r="AP789" s="39"/>
      <c r="AQ789" s="39"/>
      <c r="AR789" s="39"/>
      <c r="AS789" s="175" t="s">
        <v>31</v>
      </c>
      <c r="AT789" s="178" t="e">
        <f>AVERAGE(AT769:AT788)</f>
        <v>#DIV/0!</v>
      </c>
      <c r="AU789" s="178" t="e">
        <f>SUM(AU769:AU788)/COUNTIF(AU769:AU788,"&gt;0")</f>
        <v>#DIV/0!</v>
      </c>
      <c r="AV789" s="175"/>
      <c r="AW789" s="178" t="e">
        <f>AVERAGE(AW769:AW788)</f>
        <v>#DIV/0!</v>
      </c>
      <c r="AX789" s="178" t="e">
        <f>SUM(AX769:AX788)/COUNTIF(AX769:AX788,"&gt;0")</f>
        <v>#DIV/0!</v>
      </c>
      <c r="AY789" s="39"/>
      <c r="AZ789" s="178" t="e">
        <f>AVERAGE(AZ769:AZ788)</f>
        <v>#DIV/0!</v>
      </c>
      <c r="BA789" s="178" t="e">
        <f>SUM(BA769:BA788)/COUNTIF(BA769:BA788,"&gt;0")</f>
        <v>#DIV/0!</v>
      </c>
      <c r="BB789" s="39"/>
      <c r="BC789" s="178" t="e">
        <f>AVERAGE(BC769:BC788)</f>
        <v>#DIV/0!</v>
      </c>
      <c r="BD789" s="178" t="e">
        <f>SUM(BD769:BD788)/COUNTIF(BD769:BD788,"&gt;0")</f>
        <v>#DIV/0!</v>
      </c>
      <c r="BE789" s="39"/>
      <c r="BF789" s="178" t="e">
        <f>AVERAGE(BF769:BF788)</f>
        <v>#DIV/0!</v>
      </c>
      <c r="BG789" s="178" t="e">
        <f>SUM(BG769:BG788)/COUNTIF(BG769:BG788,"&gt;0")</f>
        <v>#DIV/0!</v>
      </c>
      <c r="BH789" s="39"/>
      <c r="BI789" s="178" t="e">
        <f>AVERAGE(BI769:BI788)</f>
        <v>#DIV/0!</v>
      </c>
      <c r="BJ789" s="178" t="e">
        <f>SUM(BJ769:BJ788)/COUNTIF(BJ769:BJ788,"&gt;0")</f>
        <v>#DIV/0!</v>
      </c>
      <c r="BK789" s="175"/>
      <c r="BL789" s="178" t="e">
        <f>AVERAGE(BL769:BL788)</f>
        <v>#DIV/0!</v>
      </c>
      <c r="BM789" s="178" t="e">
        <f>SUM(BM769:BM788)/COUNTIF(BM769:BM788,"&gt;0")</f>
        <v>#DIV/0!</v>
      </c>
      <c r="BN789" s="39"/>
      <c r="BO789" s="178" t="e">
        <f>AVERAGE(BO769:BO788)</f>
        <v>#DIV/0!</v>
      </c>
      <c r="BP789" s="178" t="e">
        <f>SUM(BP769:BP788)/COUNTIF(BP769:BP788,"&gt;0")</f>
        <v>#DIV/0!</v>
      </c>
      <c r="BQ789" s="39"/>
      <c r="BR789" s="178" t="e">
        <f>AVERAGE(BR769:BR788)</f>
        <v>#DIV/0!</v>
      </c>
      <c r="BS789" s="178" t="e">
        <f>SUM(BS769:BS788)/COUNTIF(BS769:BS788,"&gt;0")</f>
        <v>#DIV/0!</v>
      </c>
      <c r="BT789" s="39"/>
      <c r="BU789" s="178" t="e">
        <f>AVERAGE(BU769:BU788)</f>
        <v>#DIV/0!</v>
      </c>
      <c r="BV789" s="178" t="e">
        <f>SUM(BV769:BV788)/COUNTIF(BV769:BV788,"&gt;0")</f>
        <v>#DIV/0!</v>
      </c>
      <c r="BW789" s="39"/>
      <c r="BX789" s="57"/>
    </row>
    <row r="790" spans="1:76" s="2" customFormat="1" ht="15">
      <c r="A790" s="172"/>
      <c r="B790" s="302" t="s">
        <v>160</v>
      </c>
      <c r="C790" s="173" t="s">
        <v>112</v>
      </c>
      <c r="D790" s="840"/>
      <c r="E790" s="841"/>
      <c r="F790" s="841"/>
      <c r="G790" s="841"/>
      <c r="H790" s="841"/>
      <c r="I790" s="841"/>
      <c r="J790" s="842"/>
      <c r="K790" s="174"/>
      <c r="L790" s="762"/>
      <c r="M790" s="174"/>
      <c r="N790" s="174"/>
      <c r="O790" s="165"/>
      <c r="P790" s="165"/>
      <c r="Q790" s="366" t="s">
        <v>33</v>
      </c>
      <c r="R790" s="367" t="e">
        <f>R789+U790*R793</f>
        <v>#DIV/0!</v>
      </c>
      <c r="S790" s="367" t="e">
        <f>S789+U790*S793</f>
        <v>#DIV/0!</v>
      </c>
      <c r="T790" s="367" t="e">
        <f>T789+U790*T793</f>
        <v>#DIV/0!</v>
      </c>
      <c r="U790" s="368">
        <v>1</v>
      </c>
      <c r="V790" s="50" t="s">
        <v>142</v>
      </c>
      <c r="W790" s="39"/>
      <c r="X790" t="s">
        <v>273</v>
      </c>
      <c r="Y790" s="208"/>
      <c r="AO790" s="57"/>
      <c r="AP790" s="39"/>
      <c r="AQ790" s="39"/>
      <c r="AR790" s="39"/>
      <c r="AS790" s="176" t="s">
        <v>33</v>
      </c>
      <c r="AT790" s="180" t="e">
        <f>AT789+(AT795*AT792)</f>
        <v>#DIV/0!</v>
      </c>
      <c r="AU790" s="180" t="e">
        <f>AU789+(AU795*AT792)</f>
        <v>#DIV/0!</v>
      </c>
      <c r="AV790" s="176"/>
      <c r="AW790" s="180" t="e">
        <f>AW789+(AW795*AW792)</f>
        <v>#DIV/0!</v>
      </c>
      <c r="AX790" s="180" t="e">
        <f>AX789+(AX795*AW792)</f>
        <v>#DIV/0!</v>
      </c>
      <c r="AY790" s="39"/>
      <c r="AZ790" s="180" t="e">
        <f>AZ789+(AZ795*AZ792)</f>
        <v>#DIV/0!</v>
      </c>
      <c r="BA790" s="180" t="e">
        <f>BA789+(BA795*AZ792)</f>
        <v>#DIV/0!</v>
      </c>
      <c r="BB790" s="39"/>
      <c r="BC790" s="180" t="e">
        <f>BC789+(BC795*BC792)</f>
        <v>#DIV/0!</v>
      </c>
      <c r="BD790" s="180" t="e">
        <f>BD789+(BD795*BC792)</f>
        <v>#DIV/0!</v>
      </c>
      <c r="BE790" s="39"/>
      <c r="BF790" s="180" t="e">
        <f>BF789+(BF795*BF792)</f>
        <v>#DIV/0!</v>
      </c>
      <c r="BG790" s="180" t="e">
        <f>BG789+(BG795*BF792)</f>
        <v>#DIV/0!</v>
      </c>
      <c r="BH790" s="39"/>
      <c r="BI790" s="180" t="e">
        <f>BI789+(BI795*BI792)</f>
        <v>#DIV/0!</v>
      </c>
      <c r="BJ790" s="180" t="e">
        <f>BJ789+(BJ795*BI792)</f>
        <v>#DIV/0!</v>
      </c>
      <c r="BK790" s="176"/>
      <c r="BL790" s="180" t="e">
        <f>BL789+(BL795*BL792)</f>
        <v>#DIV/0!</v>
      </c>
      <c r="BM790" s="180" t="e">
        <f>BM789+(BM795*BL792)</f>
        <v>#DIV/0!</v>
      </c>
      <c r="BN790" s="39"/>
      <c r="BO790" s="180" t="e">
        <f>BO789+(BO795*BO792)</f>
        <v>#DIV/0!</v>
      </c>
      <c r="BP790" s="180" t="e">
        <f>BP789+(BP795*BO792)</f>
        <v>#DIV/0!</v>
      </c>
      <c r="BQ790" s="39"/>
      <c r="BR790" s="180" t="e">
        <f>BR789+(BR795*BR792)</f>
        <v>#DIV/0!</v>
      </c>
      <c r="BS790" s="180" t="e">
        <f>BS789+(BS795*BR792)</f>
        <v>#DIV/0!</v>
      </c>
      <c r="BT790" s="39"/>
      <c r="BU790" s="180" t="e">
        <f>BU789+(BU795*BU792)</f>
        <v>#DIV/0!</v>
      </c>
      <c r="BV790" s="180" t="e">
        <f>BV789+(BV795*BU792)</f>
        <v>#DIV/0!</v>
      </c>
      <c r="BW790" s="39"/>
      <c r="BX790" s="57"/>
    </row>
    <row r="791" spans="1:76" s="2" customFormat="1" ht="15">
      <c r="A791" s="172"/>
      <c r="B791" s="302" t="s">
        <v>161</v>
      </c>
      <c r="C791" s="179"/>
      <c r="D791" s="843"/>
      <c r="E791" s="844"/>
      <c r="F791" s="844"/>
      <c r="G791" s="844"/>
      <c r="H791" s="844"/>
      <c r="I791" s="844"/>
      <c r="J791" s="845"/>
      <c r="K791" s="39"/>
      <c r="L791" s="759"/>
      <c r="M791" s="174"/>
      <c r="N791" s="174"/>
      <c r="O791" s="174"/>
      <c r="P791" s="174"/>
      <c r="Q791" s="366" t="s">
        <v>32</v>
      </c>
      <c r="R791" s="367" t="e">
        <f>IF($X791="Y",MIN(R769:R788),R789-$U791*R793)</f>
        <v>#DIV/0!</v>
      </c>
      <c r="S791" s="367" t="e">
        <f>IF($X791="Y",MIN(S769:S788),S789-$U791*S793)</f>
        <v>#DIV/0!</v>
      </c>
      <c r="T791" s="367" t="e">
        <f>IF($X791="Y",MIN(T769:T788),T789-$U791*T793)</f>
        <v>#DIV/0!</v>
      </c>
      <c r="U791" s="368">
        <v>1</v>
      </c>
      <c r="V791" s="50" t="s">
        <v>143</v>
      </c>
      <c r="W791" s="39"/>
      <c r="X791" s="369" t="s">
        <v>36</v>
      </c>
      <c r="Y791" s="208"/>
      <c r="AO791" s="57"/>
      <c r="AP791" s="39"/>
      <c r="AQ791" s="39"/>
      <c r="AR791" s="39"/>
      <c r="AS791" s="176" t="s">
        <v>32</v>
      </c>
      <c r="AT791" s="180" t="e">
        <f>AT789-(AT795*AT793)</f>
        <v>#DIV/0!</v>
      </c>
      <c r="AU791" s="180" t="e">
        <f>AU789-(AU795*AT793)</f>
        <v>#DIV/0!</v>
      </c>
      <c r="AV791" s="176"/>
      <c r="AW791" s="180" t="e">
        <f>AW789-(AW795*AW793)</f>
        <v>#DIV/0!</v>
      </c>
      <c r="AX791" s="180" t="e">
        <f>AX789-(AX795*AW793)</f>
        <v>#DIV/0!</v>
      </c>
      <c r="AY791" s="39"/>
      <c r="AZ791" s="180" t="e">
        <f>AZ789-(AZ795*AZ793)</f>
        <v>#DIV/0!</v>
      </c>
      <c r="BA791" s="180" t="e">
        <f>BA789-(BA795*AZ793)</f>
        <v>#DIV/0!</v>
      </c>
      <c r="BB791" s="39"/>
      <c r="BC791" s="180" t="e">
        <f>BC789-(BC795*BC793)</f>
        <v>#DIV/0!</v>
      </c>
      <c r="BD791" s="180" t="e">
        <f>BD789-(BD795*BC793)</f>
        <v>#DIV/0!</v>
      </c>
      <c r="BE791" s="39"/>
      <c r="BF791" s="180" t="e">
        <f>BF789-(BF795*BF793)</f>
        <v>#DIV/0!</v>
      </c>
      <c r="BG791" s="180" t="e">
        <f>BG789-(BG795*BF793)</f>
        <v>#DIV/0!</v>
      </c>
      <c r="BH791" s="39"/>
      <c r="BI791" s="180" t="e">
        <f>BI789-(BI795*BI793)</f>
        <v>#DIV/0!</v>
      </c>
      <c r="BJ791" s="180" t="e">
        <f>BJ789-(BJ795*BI793)</f>
        <v>#DIV/0!</v>
      </c>
      <c r="BK791" s="176"/>
      <c r="BL791" s="180" t="e">
        <f>BL789-(BL795*BL793)</f>
        <v>#DIV/0!</v>
      </c>
      <c r="BM791" s="180" t="e">
        <f>BM789-(BM795*BL793)</f>
        <v>#DIV/0!</v>
      </c>
      <c r="BN791" s="39"/>
      <c r="BO791" s="180" t="e">
        <f>BO789-(BO795*BO793)</f>
        <v>#DIV/0!</v>
      </c>
      <c r="BP791" s="180" t="e">
        <f>BP789-(BP795*BO793)</f>
        <v>#DIV/0!</v>
      </c>
      <c r="BQ791" s="39"/>
      <c r="BR791" s="180" t="e">
        <f>BR789-(BR795*BR793)</f>
        <v>#DIV/0!</v>
      </c>
      <c r="BS791" s="180" t="e">
        <f>BS789-(BS795*BR793)</f>
        <v>#DIV/0!</v>
      </c>
      <c r="BT791" s="39"/>
      <c r="BU791" s="180" t="e">
        <f>BU789-(BU795*BU793)</f>
        <v>#DIV/0!</v>
      </c>
      <c r="BV791" s="180" t="e">
        <f>BV789-(BV795*BU793)</f>
        <v>#DIV/0!</v>
      </c>
      <c r="BW791" s="39"/>
      <c r="BX791" s="57"/>
    </row>
    <row r="792" spans="1:76" s="2" customFormat="1" ht="14">
      <c r="A792" s="172"/>
      <c r="B792" s="303"/>
      <c r="C792" s="179"/>
      <c r="D792" s="843"/>
      <c r="E792" s="844"/>
      <c r="F792" s="844"/>
      <c r="G792" s="844"/>
      <c r="H792" s="844"/>
      <c r="I792" s="844"/>
      <c r="J792" s="845"/>
      <c r="K792" s="174"/>
      <c r="L792" s="762"/>
      <c r="M792" s="174"/>
      <c r="N792" s="174"/>
      <c r="O792" s="174"/>
      <c r="P792" s="174"/>
      <c r="Q792" s="176" t="s">
        <v>10</v>
      </c>
      <c r="R792" s="263" t="e">
        <f>IF((0.67*R793)&gt;R789,"no","yes")</f>
        <v>#DIV/0!</v>
      </c>
      <c r="S792" s="263" t="e">
        <f>IF((0.67*S793)&gt;S789,"no","yes")</f>
        <v>#DIV/0!</v>
      </c>
      <c r="T792" s="263" t="e">
        <f>IF((0.67*T793)&gt;T789,"no","yes")</f>
        <v>#DIV/0!</v>
      </c>
      <c r="U792" s="174"/>
      <c r="V792" s="174"/>
      <c r="W792" s="174"/>
      <c r="Y792" s="208"/>
      <c r="AO792" s="57"/>
      <c r="AP792" s="174"/>
      <c r="AQ792" s="174"/>
      <c r="AR792" s="923" t="s">
        <v>132</v>
      </c>
      <c r="AS792" s="924"/>
      <c r="AT792" s="177">
        <v>1</v>
      </c>
      <c r="AU792" s="174"/>
      <c r="AV792" s="287"/>
      <c r="AW792" s="177">
        <v>1</v>
      </c>
      <c r="AX792" s="174"/>
      <c r="AY792" s="174"/>
      <c r="AZ792" s="177">
        <v>1</v>
      </c>
      <c r="BA792" s="174"/>
      <c r="BB792" s="174"/>
      <c r="BC792" s="177">
        <v>1</v>
      </c>
      <c r="BD792" s="174"/>
      <c r="BE792" s="174"/>
      <c r="BF792" s="177">
        <v>1</v>
      </c>
      <c r="BG792" s="174"/>
      <c r="BH792" s="174"/>
      <c r="BI792" s="177">
        <v>1</v>
      </c>
      <c r="BJ792" s="174"/>
      <c r="BK792" s="176"/>
      <c r="BL792" s="177">
        <v>1</v>
      </c>
      <c r="BM792" s="174"/>
      <c r="BN792" s="174"/>
      <c r="BO792" s="177">
        <v>1</v>
      </c>
      <c r="BP792" s="174"/>
      <c r="BQ792" s="174"/>
      <c r="BR792" s="177">
        <v>1</v>
      </c>
      <c r="BS792" s="174"/>
      <c r="BT792" s="174"/>
      <c r="BU792" s="177">
        <v>1</v>
      </c>
      <c r="BV792" s="174"/>
      <c r="BW792" s="174"/>
      <c r="BX792" s="57"/>
    </row>
    <row r="793" spans="1:76" s="2" customFormat="1" ht="14">
      <c r="A793" s="182" t="str">
        <f ca="1">HYPERLINK("#"&amp;"'"&amp;A$1&amp;"'!a1","Back to top")</f>
        <v>Back to top</v>
      </c>
      <c r="B793" s="304"/>
      <c r="C793" s="179"/>
      <c r="D793" s="843"/>
      <c r="E793" s="844"/>
      <c r="F793" s="844"/>
      <c r="G793" s="844"/>
      <c r="H793" s="844"/>
      <c r="I793" s="844"/>
      <c r="J793" s="845"/>
      <c r="K793" s="174"/>
      <c r="L793" s="762"/>
      <c r="M793" s="50"/>
      <c r="N793" s="50"/>
      <c r="O793" s="174"/>
      <c r="P793" s="174"/>
      <c r="Q793" s="176" t="s">
        <v>11</v>
      </c>
      <c r="R793" s="263" t="e">
        <f>_xlfn.STDEV.P(R769:R788)</f>
        <v>#DIV/0!</v>
      </c>
      <c r="S793" s="263" t="e">
        <f t="array" ref="S793">IF(R797="Y",SQRT(SUM(IFERROR(N769:N788*(R769:R788-(S789))^2,0))/((COUNTIFS(N769:N788,"&lt;&gt;"&amp;"")-1)/COUNTIFS(N769:N788,"&lt;&gt;"&amp;"")*SUM(N769:N788))),_xlfn.STDEV.P(S769:S788))</f>
        <v>#DIV/0!</v>
      </c>
      <c r="T793" s="263" t="e">
        <f t="array" ref="T793">SQRT(SUM(IFERROR(N769:N788*(R769:R788-(T789))^2,0))/((COUNTIFS(N769:N788,"&lt;&gt;"&amp;"")-1)/COUNTIFS(N769:N788,"&lt;&gt;"&amp;"")*SUM(N769:N788)))</f>
        <v>#DIV/0!</v>
      </c>
      <c r="U793" s="174"/>
      <c r="V793" s="174"/>
      <c r="W793" s="174"/>
      <c r="Y793" s="208"/>
      <c r="AO793" s="57"/>
      <c r="AP793" s="174"/>
      <c r="AQ793" s="174"/>
      <c r="AR793" s="923"/>
      <c r="AS793" s="924"/>
      <c r="AT793" s="177">
        <v>1</v>
      </c>
      <c r="AU793" s="174"/>
      <c r="AV793" s="287"/>
      <c r="AW793" s="177">
        <v>1</v>
      </c>
      <c r="AX793" s="174"/>
      <c r="AY793" s="174"/>
      <c r="AZ793" s="177">
        <v>1</v>
      </c>
      <c r="BA793" s="174"/>
      <c r="BB793" s="174"/>
      <c r="BC793" s="177">
        <v>1</v>
      </c>
      <c r="BD793" s="174"/>
      <c r="BE793" s="174"/>
      <c r="BF793" s="177">
        <v>1</v>
      </c>
      <c r="BG793" s="174"/>
      <c r="BH793" s="174"/>
      <c r="BI793" s="177">
        <v>1</v>
      </c>
      <c r="BJ793" s="174"/>
      <c r="BK793" s="176"/>
      <c r="BL793" s="177">
        <v>1</v>
      </c>
      <c r="BM793" s="174"/>
      <c r="BN793" s="174"/>
      <c r="BO793" s="177">
        <v>1</v>
      </c>
      <c r="BP793" s="174"/>
      <c r="BQ793" s="174"/>
      <c r="BR793" s="177">
        <v>1</v>
      </c>
      <c r="BS793" s="174"/>
      <c r="BT793" s="174"/>
      <c r="BU793" s="177">
        <v>1</v>
      </c>
      <c r="BV793" s="174"/>
      <c r="BW793" s="174"/>
      <c r="BX793" s="57"/>
    </row>
    <row r="794" spans="1:76" s="2" customFormat="1" ht="14">
      <c r="A794" s="172"/>
      <c r="B794" s="303"/>
      <c r="C794" s="159"/>
      <c r="D794" s="843"/>
      <c r="E794" s="844"/>
      <c r="F794" s="844"/>
      <c r="G794" s="844"/>
      <c r="H794" s="844"/>
      <c r="I794" s="844"/>
      <c r="J794" s="845"/>
      <c r="K794" s="174"/>
      <c r="L794" s="762"/>
      <c r="M794" s="174"/>
      <c r="N794" s="174"/>
      <c r="O794" s="174"/>
      <c r="P794" s="174"/>
      <c r="Q794" s="183" t="s">
        <v>98</v>
      </c>
      <c r="R794" s="264">
        <f>COUNTIF(R769:R788,"&gt;0")</f>
        <v>0</v>
      </c>
      <c r="S794" s="264">
        <f>COUNTIF(S769:S788,"&gt;0")</f>
        <v>0</v>
      </c>
      <c r="T794" s="265"/>
      <c r="U794" s="184" t="s">
        <v>55</v>
      </c>
      <c r="V794" s="174"/>
      <c r="W794" s="174"/>
      <c r="Y794" s="99"/>
      <c r="AO794" s="57"/>
      <c r="AP794" s="174"/>
      <c r="AQ794" s="174"/>
      <c r="AR794" s="174"/>
      <c r="AS794" s="176" t="s">
        <v>10</v>
      </c>
      <c r="AT794" s="180" t="e">
        <f>IF((0.67*AT795)&gt;AT789,"no","yes")</f>
        <v>#DIV/0!</v>
      </c>
      <c r="AU794" s="180" t="e">
        <f>IF((0.67*AU795)&gt;AU789,"no","yes")</f>
        <v>#DIV/0!</v>
      </c>
      <c r="AV794" s="176"/>
      <c r="AW794" s="180" t="e">
        <f>IF((0.67*AW795)&gt;AW789,"no","yes")</f>
        <v>#DIV/0!</v>
      </c>
      <c r="AX794" s="180" t="e">
        <f>IF((0.67*AX795)&gt;AX789,"no","yes")</f>
        <v>#DIV/0!</v>
      </c>
      <c r="AY794" s="174"/>
      <c r="AZ794" s="180" t="e">
        <f>IF((0.67*AZ795)&gt;AZ789,"no","yes")</f>
        <v>#DIV/0!</v>
      </c>
      <c r="BA794" s="180" t="e">
        <f>IF((0.67*BA795)&gt;BA789,"no","yes")</f>
        <v>#DIV/0!</v>
      </c>
      <c r="BB794" s="174"/>
      <c r="BC794" s="180" t="e">
        <f>IF((0.67*BC795)&gt;BC789,"no","yes")</f>
        <v>#DIV/0!</v>
      </c>
      <c r="BD794" s="180" t="e">
        <f>IF((0.67*BD795)&gt;BD789,"no","yes")</f>
        <v>#DIV/0!</v>
      </c>
      <c r="BE794" s="174"/>
      <c r="BF794" s="180" t="e">
        <f>IF((0.67*BF795)&gt;BF789,"no","yes")</f>
        <v>#DIV/0!</v>
      </c>
      <c r="BG794" s="180" t="e">
        <f>IF((0.67*BG795)&gt;BG789,"no","yes")</f>
        <v>#DIV/0!</v>
      </c>
      <c r="BH794" s="174"/>
      <c r="BI794" s="180" t="e">
        <f>IF((0.67*BI795)&gt;BI789,"no","yes")</f>
        <v>#DIV/0!</v>
      </c>
      <c r="BJ794" s="180" t="e">
        <f>IF((0.67*BJ795)&gt;BJ789,"no","yes")</f>
        <v>#DIV/0!</v>
      </c>
      <c r="BK794" s="183"/>
      <c r="BL794" s="180" t="e">
        <f>IF((0.67*BL795)&gt;BL789,"no","yes")</f>
        <v>#DIV/0!</v>
      </c>
      <c r="BM794" s="180" t="e">
        <f>IF((0.67*BM795)&gt;BM789,"no","yes")</f>
        <v>#DIV/0!</v>
      </c>
      <c r="BN794" s="174"/>
      <c r="BO794" s="180" t="e">
        <f>IF((0.67*BO795)&gt;BO789,"no","yes")</f>
        <v>#DIV/0!</v>
      </c>
      <c r="BP794" s="180" t="e">
        <f>IF((0.67*BP795)&gt;BP789,"no","yes")</f>
        <v>#DIV/0!</v>
      </c>
      <c r="BQ794" s="174"/>
      <c r="BR794" s="180" t="e">
        <f>IF((0.67*BR795)&gt;BR789,"no","yes")</f>
        <v>#DIV/0!</v>
      </c>
      <c r="BS794" s="180" t="e">
        <f>IF((0.67*BS795)&gt;BS789,"no","yes")</f>
        <v>#DIV/0!</v>
      </c>
      <c r="BT794" s="174"/>
      <c r="BU794" s="180" t="e">
        <f>IF((0.67*BU795)&gt;BU789,"no","yes")</f>
        <v>#DIV/0!</v>
      </c>
      <c r="BV794" s="180" t="e">
        <f>IF((0.67*BV795)&gt;BV789,"no","yes")</f>
        <v>#DIV/0!</v>
      </c>
      <c r="BW794" s="174"/>
      <c r="BX794" s="57"/>
    </row>
    <row r="795" spans="1:76" s="2" customFormat="1" ht="14">
      <c r="B795" s="5"/>
      <c r="C795" s="172"/>
      <c r="D795" s="843"/>
      <c r="E795" s="844"/>
      <c r="F795" s="844"/>
      <c r="G795" s="844"/>
      <c r="H795" s="844"/>
      <c r="I795" s="844"/>
      <c r="J795" s="845"/>
      <c r="K795" s="174"/>
      <c r="L795" s="762"/>
      <c r="M795" s="174"/>
      <c r="N795" s="174"/>
      <c r="O795" s="174"/>
      <c r="P795" s="174"/>
      <c r="Q795" s="174"/>
      <c r="R795" s="265"/>
      <c r="S795" s="267"/>
      <c r="T795" s="267"/>
      <c r="U795" s="185"/>
      <c r="V795" s="186"/>
      <c r="W795" s="187"/>
      <c r="Y795" s="99"/>
      <c r="AO795" s="57"/>
      <c r="AP795" s="174"/>
      <c r="AQ795" s="174"/>
      <c r="AR795" s="174"/>
      <c r="AS795" s="176" t="s">
        <v>11</v>
      </c>
      <c r="AT795" s="180" t="e">
        <f>_xlfn.STDEV.P(AT769:AT788)</f>
        <v>#DIV/0!</v>
      </c>
      <c r="AU795" s="180" t="e">
        <f>_xlfn.STDEV.P(AU769:AU788)</f>
        <v>#DIV/0!</v>
      </c>
      <c r="AV795" s="176"/>
      <c r="AW795" s="180" t="e">
        <f>_xlfn.STDEV.P(AW769:AW788)</f>
        <v>#DIV/0!</v>
      </c>
      <c r="AX795" s="180" t="e">
        <f>_xlfn.STDEV.P(AX769:AX788)</f>
        <v>#DIV/0!</v>
      </c>
      <c r="AY795" s="174"/>
      <c r="AZ795" s="180" t="e">
        <f>_xlfn.STDEV.P(AZ769:AZ788)</f>
        <v>#DIV/0!</v>
      </c>
      <c r="BA795" s="180" t="e">
        <f>_xlfn.STDEV.P(BA769:BA788)</f>
        <v>#DIV/0!</v>
      </c>
      <c r="BB795" s="174"/>
      <c r="BC795" s="180" t="e">
        <f>_xlfn.STDEV.P(BC769:BC788)</f>
        <v>#DIV/0!</v>
      </c>
      <c r="BD795" s="180" t="e">
        <f>_xlfn.STDEV.P(BD769:BD788)</f>
        <v>#DIV/0!</v>
      </c>
      <c r="BE795" s="174"/>
      <c r="BF795" s="180" t="e">
        <f>_xlfn.STDEV.P(BF769:BF788)</f>
        <v>#DIV/0!</v>
      </c>
      <c r="BG795" s="180" t="e">
        <f>_xlfn.STDEV.P(BG769:BG788)</f>
        <v>#DIV/0!</v>
      </c>
      <c r="BH795" s="174"/>
      <c r="BI795" s="180" t="e">
        <f>_xlfn.STDEV.P(BI769:BI788)</f>
        <v>#DIV/0!</v>
      </c>
      <c r="BJ795" s="180" t="e">
        <f>_xlfn.STDEV.P(BJ769:BJ788)</f>
        <v>#DIV/0!</v>
      </c>
      <c r="BK795" s="174"/>
      <c r="BL795" s="180" t="e">
        <f>_xlfn.STDEV.P(BL769:BL788)</f>
        <v>#DIV/0!</v>
      </c>
      <c r="BM795" s="180" t="e">
        <f>_xlfn.STDEV.P(BM769:BM788)</f>
        <v>#DIV/0!</v>
      </c>
      <c r="BN795" s="174"/>
      <c r="BO795" s="180" t="e">
        <f>_xlfn.STDEV.P(BO769:BO788)</f>
        <v>#DIV/0!</v>
      </c>
      <c r="BP795" s="180" t="e">
        <f>_xlfn.STDEV.P(BP769:BP788)</f>
        <v>#DIV/0!</v>
      </c>
      <c r="BQ795" s="174"/>
      <c r="BR795" s="180" t="e">
        <f>_xlfn.STDEV.P(BR769:BR788)</f>
        <v>#DIV/0!</v>
      </c>
      <c r="BS795" s="180" t="e">
        <f>_xlfn.STDEV.P(BS769:BS788)</f>
        <v>#DIV/0!</v>
      </c>
      <c r="BT795" s="174"/>
      <c r="BU795" s="180" t="e">
        <f>_xlfn.STDEV.P(BU769:BU788)</f>
        <v>#DIV/0!</v>
      </c>
      <c r="BV795" s="180" t="e">
        <f>_xlfn.STDEV.P(BV769:BV788)</f>
        <v>#DIV/0!</v>
      </c>
      <c r="BX795" s="57"/>
    </row>
    <row r="796" spans="1:76" s="2" customFormat="1" ht="14">
      <c r="B796" s="5"/>
      <c r="C796" s="174"/>
      <c r="D796" s="846"/>
      <c r="E796" s="847"/>
      <c r="F796" s="847"/>
      <c r="G796" s="847"/>
      <c r="H796" s="847"/>
      <c r="I796" s="847"/>
      <c r="J796" s="848"/>
      <c r="L796" s="349"/>
      <c r="R796" s="188" t="s">
        <v>137</v>
      </c>
      <c r="S796" s="83"/>
      <c r="T796" s="174"/>
      <c r="U796" s="189"/>
      <c r="V796" s="190"/>
      <c r="W796" s="191"/>
      <c r="Y796" s="99"/>
      <c r="AO796" s="57"/>
      <c r="AP796" s="174"/>
      <c r="AQ796" s="174"/>
      <c r="AR796" s="174"/>
      <c r="AS796" s="183" t="s">
        <v>98</v>
      </c>
      <c r="AT796" s="361">
        <f>COUNTIF(AT769:AT788,"&gt;0")</f>
        <v>0</v>
      </c>
      <c r="AU796" s="361">
        <f>COUNTIF(AU769:AU788,"&gt;0")</f>
        <v>0</v>
      </c>
      <c r="AV796" s="183"/>
      <c r="AW796" s="361">
        <f>COUNTIF(AW769:AW788,"&gt;0")</f>
        <v>0</v>
      </c>
      <c r="AX796" s="361">
        <f>COUNTIF(AX769:AX788,"&gt;0")</f>
        <v>0</v>
      </c>
      <c r="AY796" s="174"/>
      <c r="AZ796" s="361">
        <f>COUNTIF(AZ769:AZ788,"&gt;0")</f>
        <v>0</v>
      </c>
      <c r="BA796" s="361">
        <f>COUNTIF(BA769:BA788,"&gt;0")</f>
        <v>0</v>
      </c>
      <c r="BB796" s="174"/>
      <c r="BC796" s="361">
        <f>COUNTIF(BC769:BC788,"&gt;0")</f>
        <v>0</v>
      </c>
      <c r="BD796" s="361">
        <f>COUNTIF(BD769:BD788,"&gt;0")</f>
        <v>0</v>
      </c>
      <c r="BE796" s="174"/>
      <c r="BF796" s="361">
        <f>COUNTIF(BF769:BF788,"&gt;0")</f>
        <v>0</v>
      </c>
      <c r="BG796" s="361">
        <f>COUNTIF(BG769:BG788,"&gt;0")</f>
        <v>0</v>
      </c>
      <c r="BH796" s="174"/>
      <c r="BI796" s="361">
        <f>COUNTIF(BI769:BI788,"&gt;0")</f>
        <v>0</v>
      </c>
      <c r="BJ796" s="361">
        <f>COUNTIF(BJ769:BJ788,"&gt;0")</f>
        <v>0</v>
      </c>
      <c r="BK796" s="174"/>
      <c r="BL796" s="361">
        <f>COUNTIF(BL769:BL788,"&gt;0")</f>
        <v>0</v>
      </c>
      <c r="BM796" s="361">
        <f>COUNTIF(BM769:BM788,"&gt;0")</f>
        <v>0</v>
      </c>
      <c r="BN796" s="174"/>
      <c r="BO796" s="361">
        <f>COUNTIF(BO769:BO788,"&gt;0")</f>
        <v>0</v>
      </c>
      <c r="BP796" s="361">
        <f>COUNTIF(BP769:BP788,"&gt;0")</f>
        <v>0</v>
      </c>
      <c r="BQ796" s="174"/>
      <c r="BR796" s="361">
        <f>COUNTIF(BR769:BR788,"&gt;0")</f>
        <v>0</v>
      </c>
      <c r="BS796" s="361">
        <f>COUNTIF(BS769:BS788,"&gt;0")</f>
        <v>0</v>
      </c>
      <c r="BT796" s="174"/>
      <c r="BU796" s="361">
        <f>COUNTIF(BU769:BU788,"&gt;0")</f>
        <v>0</v>
      </c>
      <c r="BV796" s="361">
        <f>COUNTIF(BV769:BV788,"&gt;0")</f>
        <v>0</v>
      </c>
      <c r="BX796" s="57"/>
    </row>
    <row r="797" spans="1:76" s="2" customFormat="1" ht="14">
      <c r="B797" s="5"/>
      <c r="C797" s="174"/>
      <c r="D797" s="203"/>
      <c r="E797" s="203"/>
      <c r="F797" s="203"/>
      <c r="G797" s="203"/>
      <c r="H797" s="203"/>
      <c r="I797" s="203"/>
      <c r="J797" s="203"/>
      <c r="L797" s="349"/>
      <c r="R797" s="192" t="s">
        <v>36</v>
      </c>
      <c r="S797" s="83"/>
      <c r="T797" s="174"/>
      <c r="U797" s="189"/>
      <c r="V797" s="190"/>
      <c r="W797" s="191"/>
      <c r="Y797" s="99"/>
      <c r="AO797" s="57"/>
      <c r="AS797" s="209"/>
      <c r="AT797" s="209"/>
      <c r="AU797" s="209"/>
      <c r="AV797" s="209"/>
      <c r="BX797" s="57"/>
    </row>
    <row r="798" spans="1:76" s="2" customFormat="1" ht="14">
      <c r="B798" s="5"/>
      <c r="C798" s="174"/>
      <c r="D798" s="203"/>
      <c r="E798" s="203"/>
      <c r="F798" s="203"/>
      <c r="G798" s="203"/>
      <c r="H798" s="203"/>
      <c r="I798" s="203"/>
      <c r="J798" s="203"/>
      <c r="L798" s="349"/>
      <c r="S798" s="83"/>
      <c r="T798" s="174"/>
      <c r="U798" s="193"/>
      <c r="V798" s="194"/>
      <c r="W798" s="195"/>
      <c r="Y798" s="99"/>
      <c r="AO798" s="57"/>
      <c r="AS798" s="209"/>
      <c r="AT798" s="209"/>
      <c r="AU798" s="209"/>
      <c r="AV798" s="209"/>
      <c r="BX798" s="57"/>
    </row>
    <row r="799" spans="1:76" s="2" customFormat="1" ht="18">
      <c r="B799" s="5"/>
      <c r="D799" s="3"/>
      <c r="E799" s="3"/>
      <c r="F799" s="3"/>
      <c r="G799" s="3"/>
      <c r="H799" s="3"/>
      <c r="I799" s="3"/>
      <c r="J799" s="3"/>
      <c r="L799" s="349"/>
      <c r="S799" s="83"/>
      <c r="T799" s="174"/>
      <c r="U799" s="174"/>
      <c r="V799" s="174"/>
      <c r="W799" s="174"/>
      <c r="Y799" s="99"/>
      <c r="AO799" s="142"/>
      <c r="AP799" s="218"/>
      <c r="AQ799" s="218"/>
      <c r="AR799" s="216"/>
      <c r="AS799" s="216"/>
      <c r="AT799" s="216"/>
      <c r="AU799" s="216"/>
      <c r="AV799" s="216"/>
      <c r="AW799" s="216"/>
      <c r="AX799" s="216"/>
      <c r="AY799" s="216"/>
      <c r="AZ799" s="216"/>
      <c r="BA799" s="216"/>
      <c r="BB799" s="216"/>
      <c r="BC799" s="216"/>
      <c r="BD799" s="216"/>
      <c r="BE799" s="216"/>
      <c r="BF799" s="216"/>
      <c r="BG799" s="216"/>
      <c r="BH799" s="216"/>
      <c r="BI799" s="216"/>
      <c r="BJ799" s="216"/>
      <c r="BK799" s="216"/>
      <c r="BL799" s="216"/>
      <c r="BM799" s="216"/>
      <c r="BN799" s="216"/>
      <c r="BO799" s="216"/>
      <c r="BP799" s="216"/>
      <c r="BQ799" s="216"/>
      <c r="BR799" s="216"/>
      <c r="BS799" s="216"/>
      <c r="BT799" s="216"/>
      <c r="BU799" s="216"/>
      <c r="BV799" s="216"/>
      <c r="BW799" s="216"/>
      <c r="BX799" s="142"/>
    </row>
    <row r="800" spans="1:76" s="2" customFormat="1" ht="14">
      <c r="B800" s="5"/>
      <c r="L800" s="349"/>
      <c r="S800" s="83"/>
      <c r="T800" s="83"/>
      <c r="Y800" s="99"/>
      <c r="AO800" s="57"/>
      <c r="AP800" s="209"/>
      <c r="AQ800" s="209"/>
      <c r="AR800" s="209"/>
      <c r="AS800" s="209"/>
      <c r="AT800" s="209"/>
      <c r="AU800" s="209"/>
      <c r="AV800" s="209"/>
      <c r="AW800" s="209"/>
      <c r="AX800" s="209"/>
      <c r="AY800" s="209"/>
      <c r="AZ800" s="209"/>
      <c r="BA800" s="209"/>
      <c r="BB800" s="209"/>
      <c r="BC800" s="209"/>
      <c r="BD800" s="209"/>
      <c r="BE800" s="209"/>
      <c r="BF800" s="209"/>
      <c r="BG800" s="209"/>
      <c r="BH800" s="209"/>
      <c r="BI800" s="209"/>
      <c r="BJ800" s="209"/>
      <c r="BK800" s="209"/>
      <c r="BL800" s="209"/>
      <c r="BM800" s="209"/>
      <c r="BN800" s="209"/>
      <c r="BO800" s="209"/>
      <c r="BP800" s="209"/>
      <c r="BQ800" s="209"/>
      <c r="BR800" s="209"/>
      <c r="BS800" s="209"/>
      <c r="BT800" s="209"/>
      <c r="BU800" s="209"/>
      <c r="BV800" s="209"/>
      <c r="BW800" s="209"/>
      <c r="BX800" s="57"/>
    </row>
    <row r="801" spans="1:76" s="2" customFormat="1" ht="14">
      <c r="B801" s="5"/>
      <c r="L801" s="349"/>
      <c r="S801" s="83"/>
      <c r="T801" s="83"/>
      <c r="Y801" s="99"/>
      <c r="AO801" s="57"/>
      <c r="AP801" s="209"/>
      <c r="AQ801" s="209"/>
      <c r="AR801" s="209"/>
      <c r="AS801" s="209"/>
      <c r="AT801" s="209"/>
      <c r="AU801" s="209"/>
      <c r="AV801" s="209"/>
      <c r="AW801" s="209"/>
      <c r="AX801" s="209"/>
      <c r="AY801" s="209"/>
      <c r="AZ801" s="209"/>
      <c r="BA801" s="209"/>
      <c r="BB801" s="209"/>
      <c r="BC801" s="209"/>
      <c r="BD801" s="209"/>
      <c r="BE801" s="209"/>
      <c r="BF801" s="209"/>
      <c r="BG801" s="209"/>
      <c r="BH801" s="209"/>
      <c r="BI801" s="209"/>
      <c r="BJ801" s="209"/>
      <c r="BK801" s="209"/>
      <c r="BL801" s="209"/>
      <c r="BM801" s="209"/>
      <c r="BN801" s="209"/>
      <c r="BO801" s="209"/>
      <c r="BP801" s="209"/>
      <c r="BQ801" s="209"/>
      <c r="BR801" s="209"/>
      <c r="BS801" s="209"/>
      <c r="BT801" s="209"/>
      <c r="BU801" s="209"/>
      <c r="BV801" s="209"/>
      <c r="BW801" s="209"/>
      <c r="BX801" s="57"/>
    </row>
    <row r="802" spans="1:76" s="57" customFormat="1" ht="18">
      <c r="A802" s="138">
        <f>A766+1</f>
        <v>18</v>
      </c>
      <c r="B802" s="298"/>
      <c r="C802" s="139" t="s">
        <v>288</v>
      </c>
      <c r="D802" s="196"/>
      <c r="E802" s="196"/>
      <c r="F802" s="196"/>
      <c r="G802" s="196"/>
      <c r="H802" s="22"/>
      <c r="I802" s="22"/>
      <c r="J802" s="196"/>
      <c r="K802" s="196"/>
      <c r="L802" s="773"/>
      <c r="M802" s="181"/>
      <c r="N802" s="181"/>
      <c r="R802" s="839" t="s">
        <v>154</v>
      </c>
      <c r="S802" s="839"/>
      <c r="T802" s="839"/>
      <c r="U802" s="839"/>
      <c r="Y802" s="99"/>
      <c r="AP802" s="141">
        <f>A802</f>
        <v>18</v>
      </c>
      <c r="AQ802" s="141" t="str">
        <f>C802</f>
        <v>Direct Emissions per SOLUTION Functional Unit</v>
      </c>
      <c r="AR802" s="142"/>
      <c r="AS802" s="143"/>
      <c r="AT802" s="143"/>
      <c r="AU802" s="143"/>
      <c r="AV802" s="143"/>
      <c r="AW802" s="142"/>
      <c r="AX802" s="142"/>
      <c r="AY802" s="142"/>
      <c r="AZ802" s="142"/>
      <c r="BA802" s="142"/>
      <c r="BB802" s="142"/>
      <c r="BC802" s="142"/>
      <c r="BD802" s="142"/>
      <c r="BE802" s="142"/>
      <c r="BF802" s="142"/>
      <c r="BG802" s="142"/>
      <c r="BH802" s="142"/>
      <c r="BI802" s="142"/>
      <c r="BJ802" s="142"/>
      <c r="BK802" s="142"/>
      <c r="BL802" s="142"/>
      <c r="BM802" s="142"/>
      <c r="BN802" s="142"/>
      <c r="BO802" s="142"/>
      <c r="BP802" s="142"/>
      <c r="BQ802" s="142"/>
      <c r="BR802" s="142"/>
      <c r="BS802" s="142"/>
      <c r="BT802" s="142"/>
      <c r="BU802" s="142"/>
      <c r="BV802" s="142"/>
      <c r="BW802" s="142"/>
    </row>
    <row r="803" spans="1:76" s="2" customFormat="1" ht="14">
      <c r="A803" s="199"/>
      <c r="B803" s="299"/>
      <c r="C803" s="199"/>
      <c r="D803" s="130"/>
      <c r="E803" s="130"/>
      <c r="F803" s="130"/>
      <c r="G803" s="130"/>
      <c r="J803" s="130"/>
      <c r="K803" s="130"/>
      <c r="L803" s="762"/>
      <c r="M803" s="174"/>
      <c r="N803" s="174"/>
      <c r="S803" s="83"/>
      <c r="T803" s="83"/>
      <c r="Y803" s="99"/>
      <c r="AO803" s="57"/>
      <c r="AP803" s="39"/>
      <c r="AQ803" s="39"/>
      <c r="AR803" s="39"/>
      <c r="AS803" s="39"/>
      <c r="AT803" s="158" t="s">
        <v>230</v>
      </c>
      <c r="AU803" s="158"/>
      <c r="AV803" s="39"/>
      <c r="AW803" s="158" t="s">
        <v>1</v>
      </c>
      <c r="AX803" s="158"/>
      <c r="AY803" s="39"/>
      <c r="AZ803" s="158" t="s">
        <v>2</v>
      </c>
      <c r="BA803" s="158"/>
      <c r="BB803" s="39"/>
      <c r="BC803" s="158" t="s">
        <v>283</v>
      </c>
      <c r="BD803" s="158"/>
      <c r="BE803" s="39"/>
      <c r="BF803" s="158" t="s">
        <v>284</v>
      </c>
      <c r="BG803" s="158"/>
      <c r="BH803" s="39"/>
      <c r="BI803" s="158" t="s">
        <v>3</v>
      </c>
      <c r="BJ803" s="158"/>
      <c r="BK803" s="39"/>
      <c r="BL803" s="158" t="s">
        <v>4</v>
      </c>
      <c r="BM803" s="158"/>
      <c r="BN803" s="39"/>
      <c r="BO803" s="158" t="s">
        <v>5</v>
      </c>
      <c r="BP803" s="158"/>
      <c r="BQ803" s="39"/>
      <c r="BR803" s="158" t="s">
        <v>6</v>
      </c>
      <c r="BS803" s="158"/>
      <c r="BT803" s="39"/>
      <c r="BU803" s="158" t="s">
        <v>34</v>
      </c>
      <c r="BV803" s="158"/>
      <c r="BW803" s="39"/>
      <c r="BX803" s="57"/>
    </row>
    <row r="804" spans="1:76" s="2" customFormat="1" ht="31" thickBot="1">
      <c r="A804" s="173" t="s">
        <v>39</v>
      </c>
      <c r="B804" s="300" t="s">
        <v>9</v>
      </c>
      <c r="C804" s="145" t="s">
        <v>139</v>
      </c>
      <c r="D804" s="146" t="s">
        <v>40</v>
      </c>
      <c r="E804" s="146" t="s">
        <v>234</v>
      </c>
      <c r="F804" s="147" t="s">
        <v>113</v>
      </c>
      <c r="G804" s="211" t="s">
        <v>424</v>
      </c>
      <c r="H804" s="4" t="s">
        <v>59</v>
      </c>
      <c r="I804" s="695" t="s">
        <v>425</v>
      </c>
      <c r="J804" s="148" t="s">
        <v>133</v>
      </c>
      <c r="K804" s="149" t="s">
        <v>140</v>
      </c>
      <c r="L804" s="767" t="s">
        <v>100</v>
      </c>
      <c r="M804" s="151" t="s">
        <v>141</v>
      </c>
      <c r="N804" s="152" t="s">
        <v>135</v>
      </c>
      <c r="O804" s="152" t="s">
        <v>57</v>
      </c>
      <c r="P804" s="153"/>
      <c r="Q804" s="363" t="s">
        <v>272</v>
      </c>
      <c r="R804" s="364" t="s">
        <v>56</v>
      </c>
      <c r="S804" s="258" t="s">
        <v>41</v>
      </c>
      <c r="T804" s="364" t="s">
        <v>136</v>
      </c>
      <c r="U804" s="156" t="s">
        <v>42</v>
      </c>
      <c r="V804" s="153"/>
      <c r="W804" s="153"/>
      <c r="Y804" s="99"/>
      <c r="AO804" s="57"/>
      <c r="AP804" s="153"/>
      <c r="AQ804" s="153"/>
      <c r="AR804" s="156" t="s">
        <v>131</v>
      </c>
      <c r="AS804" s="153"/>
      <c r="AT804" s="154" t="s">
        <v>56</v>
      </c>
      <c r="AU804" s="155" t="s">
        <v>41</v>
      </c>
      <c r="AV804" s="153"/>
      <c r="AW804" s="154" t="s">
        <v>56</v>
      </c>
      <c r="AX804" s="155" t="s">
        <v>41</v>
      </c>
      <c r="AY804" s="153"/>
      <c r="AZ804" s="154" t="s">
        <v>56</v>
      </c>
      <c r="BA804" s="155" t="s">
        <v>41</v>
      </c>
      <c r="BB804" s="153"/>
      <c r="BC804" s="154" t="s">
        <v>56</v>
      </c>
      <c r="BD804" s="155" t="s">
        <v>41</v>
      </c>
      <c r="BE804" s="153"/>
      <c r="BF804" s="154" t="s">
        <v>56</v>
      </c>
      <c r="BG804" s="155" t="s">
        <v>41</v>
      </c>
      <c r="BH804" s="153"/>
      <c r="BI804" s="154" t="s">
        <v>56</v>
      </c>
      <c r="BJ804" s="155" t="s">
        <v>41</v>
      </c>
      <c r="BK804" s="153"/>
      <c r="BL804" s="154" t="s">
        <v>56</v>
      </c>
      <c r="BM804" s="155" t="s">
        <v>41</v>
      </c>
      <c r="BN804" s="153"/>
      <c r="BO804" s="154" t="s">
        <v>56</v>
      </c>
      <c r="BP804" s="155" t="s">
        <v>41</v>
      </c>
      <c r="BQ804" s="153"/>
      <c r="BR804" s="154" t="s">
        <v>56</v>
      </c>
      <c r="BS804" s="155" t="s">
        <v>41</v>
      </c>
      <c r="BT804" s="153"/>
      <c r="BU804" s="154" t="s">
        <v>56</v>
      </c>
      <c r="BV804" s="155" t="s">
        <v>41</v>
      </c>
      <c r="BW804" s="153"/>
      <c r="BX804" s="57"/>
    </row>
    <row r="805" spans="1:76" s="2" customFormat="1" ht="14">
      <c r="A805" s="159">
        <v>1</v>
      </c>
      <c r="B805" s="301" t="str">
        <f t="shared" ref="B805:B824" si="505">CONCATENATE(E805,": ",C805)</f>
        <v xml:space="preserve">: </v>
      </c>
      <c r="C805" s="160"/>
      <c r="D805" s="160"/>
      <c r="E805" s="160"/>
      <c r="F805" s="160"/>
      <c r="G805" s="161"/>
      <c r="H805" s="162"/>
      <c r="I805" s="163"/>
      <c r="J805" s="163"/>
      <c r="K805" s="164"/>
      <c r="L805" s="764"/>
      <c r="M805" s="654" t="s">
        <v>193</v>
      </c>
      <c r="N805" s="664"/>
      <c r="O805" s="665"/>
      <c r="P805" s="165"/>
      <c r="Q805" s="365"/>
      <c r="R805" s="259" t="str">
        <f>IF(Q805="Y","",IF(AND(L805="",J805=""),"",IF(L805="",J805,L805)))</f>
        <v/>
      </c>
      <c r="S805" s="260" t="str">
        <f>IF(R805="","",IF(R833="Y",T805,IF(R805&gt;=R825-$AA$36*R829,IF(R805&lt;=R825+$AA$36*R829,R805,""),"")))</f>
        <v/>
      </c>
      <c r="T805" s="259" t="str">
        <f>IF(Q805="Y","",IF(AND(L805="",J805=""),"",IF(L805="",J805*N805,L805*N805)))</f>
        <v/>
      </c>
      <c r="U805" s="166" t="str">
        <f t="shared" ref="U805:U824" si="506">IF(AND(M805="",K805=""),"",IF(M805="",K805,M805))</f>
        <v>t CO2-eq/TWh</v>
      </c>
      <c r="V805" s="39"/>
      <c r="W805" s="39"/>
      <c r="Y805" s="99"/>
      <c r="AO805" s="57"/>
      <c r="AP805" s="39"/>
      <c r="AQ805" s="39"/>
      <c r="AR805" s="359" t="str">
        <f>$U805</f>
        <v>t CO2-eq/TWh</v>
      </c>
      <c r="AS805" s="39"/>
      <c r="AT805" s="360" t="str">
        <f>IF($E805=$AT$48,R805,"")</f>
        <v/>
      </c>
      <c r="AU805" s="360" t="str">
        <f>IF($E805=$AT$48,S805,"")</f>
        <v/>
      </c>
      <c r="AV805" s="39"/>
      <c r="AW805" s="360" t="str">
        <f t="shared" ref="AW805:AW824" si="507">IF($E805=$AW$112,R805,"")</f>
        <v/>
      </c>
      <c r="AX805" s="360" t="str">
        <f t="shared" ref="AX805:AX824" si="508">IF($E805=$AW$112,S805,"")</f>
        <v/>
      </c>
      <c r="AY805" s="39"/>
      <c r="AZ805" s="360" t="str">
        <f t="shared" ref="AZ805:AZ824" si="509">IF($E805=$AZ$112,R805,"")</f>
        <v/>
      </c>
      <c r="BA805" s="360" t="str">
        <f t="shared" ref="BA805:BA824" si="510">IF($E805=$AZ$112,S805,"")</f>
        <v/>
      </c>
      <c r="BB805" s="39"/>
      <c r="BC805" s="360" t="str">
        <f t="shared" ref="BC805:BC824" si="511">IF($E805=$BC$112,R805,"")</f>
        <v/>
      </c>
      <c r="BD805" s="360" t="str">
        <f t="shared" ref="BD805:BD824" si="512">IF($E805=$BC$112,S805,"")</f>
        <v/>
      </c>
      <c r="BE805" s="39"/>
      <c r="BF805" s="360" t="str">
        <f t="shared" ref="BF805:BF824" si="513">IF($E805=$BF$112,R805,"")</f>
        <v/>
      </c>
      <c r="BG805" s="360" t="str">
        <f t="shared" ref="BG805:BG824" si="514">IF($E805=$BF$112,S805,"")</f>
        <v/>
      </c>
      <c r="BH805" s="39"/>
      <c r="BI805" s="360" t="str">
        <f t="shared" ref="BI805:BI824" si="515">IF($E805=$BI$112,R805,"")</f>
        <v/>
      </c>
      <c r="BJ805" s="360" t="str">
        <f t="shared" ref="BJ805:BJ824" si="516">IF($E805=$BI$112,S805,"")</f>
        <v/>
      </c>
      <c r="BK805" s="39"/>
      <c r="BL805" s="360" t="str">
        <f t="shared" ref="BL805:BL824" si="517">IF($E805=$BL$112,R805,"")</f>
        <v/>
      </c>
      <c r="BM805" s="360" t="str">
        <f t="shared" ref="BM805:BM824" si="518">IF($E805=$BL$112,S805,"")</f>
        <v/>
      </c>
      <c r="BN805" s="39"/>
      <c r="BO805" s="360" t="str">
        <f t="shared" ref="BO805:BO824" si="519">IF($E805=$BO$112,R805,"")</f>
        <v/>
      </c>
      <c r="BP805" s="360" t="str">
        <f t="shared" ref="BP805:BP824" si="520">IF($E805=$BO$112,S805,"")</f>
        <v/>
      </c>
      <c r="BQ805" s="39"/>
      <c r="BR805" s="360" t="str">
        <f t="shared" ref="BR805:BR824" si="521">IF($E805=$BR$112,R805,"")</f>
        <v/>
      </c>
      <c r="BS805" s="360" t="str">
        <f t="shared" ref="BS805:BS824" si="522">IF($E805=$BR$112,S805,"")</f>
        <v/>
      </c>
      <c r="BT805" s="39"/>
      <c r="BU805" s="360" t="str">
        <f t="shared" ref="BU805:BU824" si="523">IF($E805=$BU$112,R805,"")</f>
        <v/>
      </c>
      <c r="BV805" s="360" t="str">
        <f t="shared" ref="BV805:BV824" si="524">IF($E805=$BU$112,S805,"")</f>
        <v/>
      </c>
      <c r="BW805" s="39"/>
      <c r="BX805" s="57"/>
    </row>
    <row r="806" spans="1:76" s="2" customFormat="1" ht="14">
      <c r="A806" s="159">
        <v>2</v>
      </c>
      <c r="B806" s="301" t="str">
        <f t="shared" si="505"/>
        <v xml:space="preserve">: </v>
      </c>
      <c r="C806" s="160"/>
      <c r="D806" s="160"/>
      <c r="E806" s="160"/>
      <c r="F806" s="160"/>
      <c r="G806" s="161"/>
      <c r="H806" s="162"/>
      <c r="I806" s="163"/>
      <c r="J806" s="163"/>
      <c r="K806" s="163"/>
      <c r="L806" s="764"/>
      <c r="M806" s="654" t="s">
        <v>193</v>
      </c>
      <c r="N806" s="664"/>
      <c r="O806" s="665"/>
      <c r="P806" s="165"/>
      <c r="Q806" s="365"/>
      <c r="R806" s="259" t="str">
        <f t="shared" ref="R806:R824" si="525">IF(Q806="Y","",IF(AND(L806="",J806=""),"",IF(L806="",J806,L806)))</f>
        <v/>
      </c>
      <c r="S806" s="260" t="str">
        <f>IF(R806="","",IF(R833="Y",T806,IF(R806&gt;=R825-$AA$36*R829,IF(R806&lt;=R825+$AA$36*R829,R806,""),"")))</f>
        <v/>
      </c>
      <c r="T806" s="259" t="str">
        <f t="shared" ref="T806:T824" si="526">IF(Q806="Y","",IF(AND(L806="",J806=""),"",IF(L806="",J806*N806,L806*N806)))</f>
        <v/>
      </c>
      <c r="U806" s="166" t="str">
        <f t="shared" si="506"/>
        <v>t CO2-eq/TWh</v>
      </c>
      <c r="V806" s="39"/>
      <c r="W806" s="39"/>
      <c r="Y806" s="99"/>
      <c r="AO806" s="57"/>
      <c r="AP806" s="39"/>
      <c r="AQ806" s="39"/>
      <c r="AR806" s="171"/>
      <c r="AS806" s="39"/>
      <c r="AT806" s="360" t="str">
        <f t="shared" ref="AT806:AT824" si="527">IF($E806=$AT$48,R806,"")</f>
        <v/>
      </c>
      <c r="AU806" s="360" t="str">
        <f t="shared" ref="AU806:AU824" si="528">IF($E806=$AT$48,S806,"")</f>
        <v/>
      </c>
      <c r="AV806" s="39"/>
      <c r="AW806" s="360" t="str">
        <f t="shared" si="507"/>
        <v/>
      </c>
      <c r="AX806" s="360" t="str">
        <f t="shared" si="508"/>
        <v/>
      </c>
      <c r="AY806" s="39"/>
      <c r="AZ806" s="360" t="str">
        <f t="shared" si="509"/>
        <v/>
      </c>
      <c r="BA806" s="360" t="str">
        <f t="shared" si="510"/>
        <v/>
      </c>
      <c r="BB806" s="39"/>
      <c r="BC806" s="360" t="str">
        <f t="shared" si="511"/>
        <v/>
      </c>
      <c r="BD806" s="360" t="str">
        <f t="shared" si="512"/>
        <v/>
      </c>
      <c r="BE806" s="39"/>
      <c r="BF806" s="360" t="str">
        <f t="shared" si="513"/>
        <v/>
      </c>
      <c r="BG806" s="360" t="str">
        <f t="shared" si="514"/>
        <v/>
      </c>
      <c r="BH806" s="39"/>
      <c r="BI806" s="360" t="str">
        <f t="shared" si="515"/>
        <v/>
      </c>
      <c r="BJ806" s="360" t="str">
        <f t="shared" si="516"/>
        <v/>
      </c>
      <c r="BK806" s="39"/>
      <c r="BL806" s="360" t="str">
        <f t="shared" si="517"/>
        <v/>
      </c>
      <c r="BM806" s="360" t="str">
        <f t="shared" si="518"/>
        <v/>
      </c>
      <c r="BN806" s="39"/>
      <c r="BO806" s="360" t="str">
        <f t="shared" si="519"/>
        <v/>
      </c>
      <c r="BP806" s="360" t="str">
        <f t="shared" si="520"/>
        <v/>
      </c>
      <c r="BQ806" s="39"/>
      <c r="BR806" s="360" t="str">
        <f t="shared" si="521"/>
        <v/>
      </c>
      <c r="BS806" s="360" t="str">
        <f t="shared" si="522"/>
        <v/>
      </c>
      <c r="BT806" s="39"/>
      <c r="BU806" s="360" t="str">
        <f t="shared" si="523"/>
        <v/>
      </c>
      <c r="BV806" s="360" t="str">
        <f t="shared" si="524"/>
        <v/>
      </c>
      <c r="BW806" s="39"/>
      <c r="BX806" s="57"/>
    </row>
    <row r="807" spans="1:76" s="2" customFormat="1" ht="14">
      <c r="A807" s="159">
        <v>3</v>
      </c>
      <c r="B807" s="301" t="str">
        <f>CONCATENATE(E807,": ",C807)</f>
        <v xml:space="preserve">: </v>
      </c>
      <c r="C807" s="168"/>
      <c r="D807" s="162"/>
      <c r="E807" s="162"/>
      <c r="F807" s="169"/>
      <c r="G807" s="161"/>
      <c r="H807" s="162"/>
      <c r="I807" s="163"/>
      <c r="J807" s="170"/>
      <c r="K807" s="170"/>
      <c r="L807" s="764"/>
      <c r="M807" s="654" t="s">
        <v>193</v>
      </c>
      <c r="N807" s="664"/>
      <c r="O807" s="665"/>
      <c r="P807" s="165"/>
      <c r="Q807" s="365"/>
      <c r="R807" s="259" t="str">
        <f t="shared" si="525"/>
        <v/>
      </c>
      <c r="S807" s="260" t="str">
        <f>IF(R807="","",IF(R833="Y",T807,IF(R807&gt;=R825-$AA$36*R829,IF(R807&lt;=R825+$AA$36*R829,R807,""),"")))</f>
        <v/>
      </c>
      <c r="T807" s="259" t="str">
        <f t="shared" si="526"/>
        <v/>
      </c>
      <c r="U807" s="166" t="str">
        <f t="shared" si="506"/>
        <v>t CO2-eq/TWh</v>
      </c>
      <c r="V807" s="39"/>
      <c r="W807" s="39"/>
      <c r="Y807" s="99"/>
      <c r="AO807" s="57"/>
      <c r="AP807" s="39"/>
      <c r="AQ807" s="39"/>
      <c r="AR807" s="171"/>
      <c r="AS807" s="39"/>
      <c r="AT807" s="360" t="str">
        <f t="shared" si="527"/>
        <v/>
      </c>
      <c r="AU807" s="360" t="str">
        <f t="shared" si="528"/>
        <v/>
      </c>
      <c r="AV807" s="39"/>
      <c r="AW807" s="360" t="str">
        <f t="shared" si="507"/>
        <v/>
      </c>
      <c r="AX807" s="360" t="str">
        <f t="shared" si="508"/>
        <v/>
      </c>
      <c r="AY807" s="39"/>
      <c r="AZ807" s="360" t="str">
        <f t="shared" si="509"/>
        <v/>
      </c>
      <c r="BA807" s="360" t="str">
        <f t="shared" si="510"/>
        <v/>
      </c>
      <c r="BB807" s="39"/>
      <c r="BC807" s="360" t="str">
        <f t="shared" si="511"/>
        <v/>
      </c>
      <c r="BD807" s="360" t="str">
        <f t="shared" si="512"/>
        <v/>
      </c>
      <c r="BE807" s="39"/>
      <c r="BF807" s="360" t="str">
        <f t="shared" si="513"/>
        <v/>
      </c>
      <c r="BG807" s="360" t="str">
        <f t="shared" si="514"/>
        <v/>
      </c>
      <c r="BH807" s="39"/>
      <c r="BI807" s="360" t="str">
        <f t="shared" si="515"/>
        <v/>
      </c>
      <c r="BJ807" s="360" t="str">
        <f t="shared" si="516"/>
        <v/>
      </c>
      <c r="BK807" s="39"/>
      <c r="BL807" s="360" t="str">
        <f t="shared" si="517"/>
        <v/>
      </c>
      <c r="BM807" s="360" t="str">
        <f t="shared" si="518"/>
        <v/>
      </c>
      <c r="BN807" s="39"/>
      <c r="BO807" s="360" t="str">
        <f t="shared" si="519"/>
        <v/>
      </c>
      <c r="BP807" s="360" t="str">
        <f t="shared" si="520"/>
        <v/>
      </c>
      <c r="BQ807" s="39"/>
      <c r="BR807" s="360" t="str">
        <f t="shared" si="521"/>
        <v/>
      </c>
      <c r="BS807" s="360" t="str">
        <f t="shared" si="522"/>
        <v/>
      </c>
      <c r="BT807" s="39"/>
      <c r="BU807" s="360" t="str">
        <f t="shared" si="523"/>
        <v/>
      </c>
      <c r="BV807" s="360" t="str">
        <f t="shared" si="524"/>
        <v/>
      </c>
      <c r="BW807" s="39"/>
      <c r="BX807" s="57"/>
    </row>
    <row r="808" spans="1:76" s="2" customFormat="1" ht="14">
      <c r="A808" s="159">
        <v>4</v>
      </c>
      <c r="B808" s="301" t="str">
        <f t="shared" si="505"/>
        <v xml:space="preserve">: </v>
      </c>
      <c r="C808" s="168"/>
      <c r="D808" s="162"/>
      <c r="E808" s="162"/>
      <c r="F808" s="169"/>
      <c r="G808" s="161"/>
      <c r="H808" s="162"/>
      <c r="I808" s="163"/>
      <c r="J808" s="170"/>
      <c r="K808" s="170"/>
      <c r="L808" s="764"/>
      <c r="M808" s="654" t="s">
        <v>193</v>
      </c>
      <c r="N808" s="664"/>
      <c r="O808" s="665"/>
      <c r="P808" s="165"/>
      <c r="Q808" s="365"/>
      <c r="R808" s="259" t="str">
        <f t="shared" si="525"/>
        <v/>
      </c>
      <c r="S808" s="260" t="str">
        <f>IF(R808="","",IF(R833="Y",T808,IF(R808&gt;=R825-$AA$36*R829,IF(R808&lt;=R825+$AA$36*R829,R808,""),"")))</f>
        <v/>
      </c>
      <c r="T808" s="259" t="str">
        <f t="shared" si="526"/>
        <v/>
      </c>
      <c r="U808" s="166" t="str">
        <f t="shared" si="506"/>
        <v>t CO2-eq/TWh</v>
      </c>
      <c r="V808" s="39"/>
      <c r="W808" s="39"/>
      <c r="Y808" s="99"/>
      <c r="AO808" s="57"/>
      <c r="AP808" s="39"/>
      <c r="AQ808" s="39"/>
      <c r="AR808" s="171"/>
      <c r="AS808" s="39"/>
      <c r="AT808" s="360" t="str">
        <f t="shared" si="527"/>
        <v/>
      </c>
      <c r="AU808" s="360" t="str">
        <f t="shared" si="528"/>
        <v/>
      </c>
      <c r="AV808" s="39"/>
      <c r="AW808" s="360" t="str">
        <f t="shared" si="507"/>
        <v/>
      </c>
      <c r="AX808" s="360" t="str">
        <f t="shared" si="508"/>
        <v/>
      </c>
      <c r="AY808" s="39"/>
      <c r="AZ808" s="360" t="str">
        <f t="shared" si="509"/>
        <v/>
      </c>
      <c r="BA808" s="360" t="str">
        <f t="shared" si="510"/>
        <v/>
      </c>
      <c r="BB808" s="39"/>
      <c r="BC808" s="360" t="str">
        <f t="shared" si="511"/>
        <v/>
      </c>
      <c r="BD808" s="360" t="str">
        <f t="shared" si="512"/>
        <v/>
      </c>
      <c r="BE808" s="39"/>
      <c r="BF808" s="360" t="str">
        <f t="shared" si="513"/>
        <v/>
      </c>
      <c r="BG808" s="360" t="str">
        <f t="shared" si="514"/>
        <v/>
      </c>
      <c r="BH808" s="39"/>
      <c r="BI808" s="360" t="str">
        <f t="shared" si="515"/>
        <v/>
      </c>
      <c r="BJ808" s="360" t="str">
        <f t="shared" si="516"/>
        <v/>
      </c>
      <c r="BK808" s="39"/>
      <c r="BL808" s="360" t="str">
        <f t="shared" si="517"/>
        <v/>
      </c>
      <c r="BM808" s="360" t="str">
        <f t="shared" si="518"/>
        <v/>
      </c>
      <c r="BN808" s="39"/>
      <c r="BO808" s="360" t="str">
        <f t="shared" si="519"/>
        <v/>
      </c>
      <c r="BP808" s="360" t="str">
        <f t="shared" si="520"/>
        <v/>
      </c>
      <c r="BQ808" s="39"/>
      <c r="BR808" s="360" t="str">
        <f t="shared" si="521"/>
        <v/>
      </c>
      <c r="BS808" s="360" t="str">
        <f t="shared" si="522"/>
        <v/>
      </c>
      <c r="BT808" s="39"/>
      <c r="BU808" s="360" t="str">
        <f t="shared" si="523"/>
        <v/>
      </c>
      <c r="BV808" s="360" t="str">
        <f t="shared" si="524"/>
        <v/>
      </c>
      <c r="BW808" s="39"/>
      <c r="BX808" s="57"/>
    </row>
    <row r="809" spans="1:76" s="2" customFormat="1" ht="14">
      <c r="A809" s="159">
        <v>5</v>
      </c>
      <c r="B809" s="301" t="str">
        <f t="shared" si="505"/>
        <v xml:space="preserve">: </v>
      </c>
      <c r="C809" s="169"/>
      <c r="D809" s="169"/>
      <c r="E809" s="169"/>
      <c r="F809" s="169"/>
      <c r="G809" s="161"/>
      <c r="H809" s="169"/>
      <c r="I809" s="163"/>
      <c r="J809" s="170"/>
      <c r="K809" s="170"/>
      <c r="L809" s="764"/>
      <c r="M809" s="654" t="s">
        <v>193</v>
      </c>
      <c r="N809" s="664"/>
      <c r="O809" s="665"/>
      <c r="P809" s="165"/>
      <c r="Q809" s="365"/>
      <c r="R809" s="259" t="str">
        <f t="shared" si="525"/>
        <v/>
      </c>
      <c r="S809" s="260" t="str">
        <f>IF(R809="","",IF(R833="Y",T809,IF(R809&gt;=R825-$AA$36*R829,IF(R809&lt;=R825+$AA$36*R829,R809,""),"")))</f>
        <v/>
      </c>
      <c r="T809" s="259" t="str">
        <f t="shared" si="526"/>
        <v/>
      </c>
      <c r="U809" s="166" t="str">
        <f t="shared" si="506"/>
        <v>t CO2-eq/TWh</v>
      </c>
      <c r="V809" s="39"/>
      <c r="W809" s="39"/>
      <c r="Y809" s="99"/>
      <c r="AO809" s="57"/>
      <c r="AP809" s="39"/>
      <c r="AQ809" s="39"/>
      <c r="AR809" s="171"/>
      <c r="AS809" s="39"/>
      <c r="AT809" s="360" t="str">
        <f t="shared" si="527"/>
        <v/>
      </c>
      <c r="AU809" s="360" t="str">
        <f t="shared" si="528"/>
        <v/>
      </c>
      <c r="AV809" s="39"/>
      <c r="AW809" s="360" t="str">
        <f t="shared" si="507"/>
        <v/>
      </c>
      <c r="AX809" s="360" t="str">
        <f t="shared" si="508"/>
        <v/>
      </c>
      <c r="AY809" s="39"/>
      <c r="AZ809" s="360" t="str">
        <f t="shared" si="509"/>
        <v/>
      </c>
      <c r="BA809" s="360" t="str">
        <f t="shared" si="510"/>
        <v/>
      </c>
      <c r="BB809" s="39"/>
      <c r="BC809" s="360" t="str">
        <f t="shared" si="511"/>
        <v/>
      </c>
      <c r="BD809" s="360" t="str">
        <f t="shared" si="512"/>
        <v/>
      </c>
      <c r="BE809" s="39"/>
      <c r="BF809" s="360" t="str">
        <f t="shared" si="513"/>
        <v/>
      </c>
      <c r="BG809" s="360" t="str">
        <f t="shared" si="514"/>
        <v/>
      </c>
      <c r="BH809" s="39"/>
      <c r="BI809" s="360" t="str">
        <f t="shared" si="515"/>
        <v/>
      </c>
      <c r="BJ809" s="360" t="str">
        <f t="shared" si="516"/>
        <v/>
      </c>
      <c r="BK809" s="39"/>
      <c r="BL809" s="360" t="str">
        <f t="shared" si="517"/>
        <v/>
      </c>
      <c r="BM809" s="360" t="str">
        <f t="shared" si="518"/>
        <v/>
      </c>
      <c r="BN809" s="39"/>
      <c r="BO809" s="360" t="str">
        <f t="shared" si="519"/>
        <v/>
      </c>
      <c r="BP809" s="360" t="str">
        <f t="shared" si="520"/>
        <v/>
      </c>
      <c r="BQ809" s="39"/>
      <c r="BR809" s="360" t="str">
        <f t="shared" si="521"/>
        <v/>
      </c>
      <c r="BS809" s="360" t="str">
        <f t="shared" si="522"/>
        <v/>
      </c>
      <c r="BT809" s="39"/>
      <c r="BU809" s="360" t="str">
        <f t="shared" si="523"/>
        <v/>
      </c>
      <c r="BV809" s="360" t="str">
        <f t="shared" si="524"/>
        <v/>
      </c>
      <c r="BW809" s="39"/>
      <c r="BX809" s="57"/>
    </row>
    <row r="810" spans="1:76" s="2" customFormat="1" ht="14">
      <c r="A810" s="159">
        <v>6</v>
      </c>
      <c r="B810" s="301" t="str">
        <f t="shared" si="505"/>
        <v xml:space="preserve">: </v>
      </c>
      <c r="C810" s="169"/>
      <c r="D810" s="169"/>
      <c r="E810" s="169"/>
      <c r="F810" s="169"/>
      <c r="G810" s="161"/>
      <c r="H810" s="169"/>
      <c r="I810" s="163"/>
      <c r="J810" s="170"/>
      <c r="K810" s="170"/>
      <c r="L810" s="764"/>
      <c r="M810" s="654" t="s">
        <v>193</v>
      </c>
      <c r="N810" s="664"/>
      <c r="O810" s="665"/>
      <c r="P810" s="165"/>
      <c r="Q810" s="365"/>
      <c r="R810" s="259" t="str">
        <f t="shared" si="525"/>
        <v/>
      </c>
      <c r="S810" s="260" t="str">
        <f>IF(R810="","",IF(R833="Y",T810,IF(R810&gt;=R825-$AA$36*R829,IF(R810&lt;=R825+$AA$36*R829,R810,""),"")))</f>
        <v/>
      </c>
      <c r="T810" s="259" t="str">
        <f t="shared" si="526"/>
        <v/>
      </c>
      <c r="U810" s="166" t="str">
        <f t="shared" si="506"/>
        <v>t CO2-eq/TWh</v>
      </c>
      <c r="V810" s="39"/>
      <c r="W810" s="39"/>
      <c r="Y810" s="99"/>
      <c r="AO810" s="57"/>
      <c r="AP810" s="39"/>
      <c r="AQ810" s="39"/>
      <c r="AR810" s="171"/>
      <c r="AS810" s="39"/>
      <c r="AT810" s="360" t="str">
        <f t="shared" si="527"/>
        <v/>
      </c>
      <c r="AU810" s="360" t="str">
        <f t="shared" si="528"/>
        <v/>
      </c>
      <c r="AV810" s="39"/>
      <c r="AW810" s="360" t="str">
        <f t="shared" si="507"/>
        <v/>
      </c>
      <c r="AX810" s="360" t="str">
        <f t="shared" si="508"/>
        <v/>
      </c>
      <c r="AY810" s="39"/>
      <c r="AZ810" s="360" t="str">
        <f t="shared" si="509"/>
        <v/>
      </c>
      <c r="BA810" s="360" t="str">
        <f t="shared" si="510"/>
        <v/>
      </c>
      <c r="BB810" s="39"/>
      <c r="BC810" s="360" t="str">
        <f t="shared" si="511"/>
        <v/>
      </c>
      <c r="BD810" s="360" t="str">
        <f t="shared" si="512"/>
        <v/>
      </c>
      <c r="BE810" s="39"/>
      <c r="BF810" s="360" t="str">
        <f t="shared" si="513"/>
        <v/>
      </c>
      <c r="BG810" s="360" t="str">
        <f t="shared" si="514"/>
        <v/>
      </c>
      <c r="BH810" s="39"/>
      <c r="BI810" s="360" t="str">
        <f t="shared" si="515"/>
        <v/>
      </c>
      <c r="BJ810" s="360" t="str">
        <f t="shared" si="516"/>
        <v/>
      </c>
      <c r="BK810" s="39"/>
      <c r="BL810" s="360" t="str">
        <f t="shared" si="517"/>
        <v/>
      </c>
      <c r="BM810" s="360" t="str">
        <f t="shared" si="518"/>
        <v/>
      </c>
      <c r="BN810" s="39"/>
      <c r="BO810" s="360" t="str">
        <f t="shared" si="519"/>
        <v/>
      </c>
      <c r="BP810" s="360" t="str">
        <f t="shared" si="520"/>
        <v/>
      </c>
      <c r="BQ810" s="39"/>
      <c r="BR810" s="360" t="str">
        <f t="shared" si="521"/>
        <v/>
      </c>
      <c r="BS810" s="360" t="str">
        <f t="shared" si="522"/>
        <v/>
      </c>
      <c r="BT810" s="39"/>
      <c r="BU810" s="360" t="str">
        <f t="shared" si="523"/>
        <v/>
      </c>
      <c r="BV810" s="360" t="str">
        <f t="shared" si="524"/>
        <v/>
      </c>
      <c r="BW810" s="39"/>
      <c r="BX810" s="57"/>
    </row>
    <row r="811" spans="1:76" s="2" customFormat="1" ht="14">
      <c r="A811" s="159">
        <v>7</v>
      </c>
      <c r="B811" s="301" t="str">
        <f t="shared" si="505"/>
        <v xml:space="preserve">: </v>
      </c>
      <c r="C811" s="169"/>
      <c r="D811" s="169"/>
      <c r="E811" s="169"/>
      <c r="F811" s="169"/>
      <c r="G811" s="161"/>
      <c r="H811" s="169"/>
      <c r="I811" s="163"/>
      <c r="J811" s="170"/>
      <c r="K811" s="170"/>
      <c r="L811" s="764"/>
      <c r="M811" s="654" t="s">
        <v>193</v>
      </c>
      <c r="N811" s="664"/>
      <c r="O811" s="665"/>
      <c r="P811" s="165"/>
      <c r="Q811" s="365"/>
      <c r="R811" s="259" t="str">
        <f t="shared" si="525"/>
        <v/>
      </c>
      <c r="S811" s="260" t="str">
        <f>IF(R811="","",IF(R833="Y",T811,IF(R811&gt;=R825-$AA$36*R829,IF(R811&lt;=R825+$AA$36*R829,R811,""),"")))</f>
        <v/>
      </c>
      <c r="T811" s="259" t="str">
        <f t="shared" si="526"/>
        <v/>
      </c>
      <c r="U811" s="166" t="str">
        <f t="shared" si="506"/>
        <v>t CO2-eq/TWh</v>
      </c>
      <c r="V811" s="39"/>
      <c r="W811" s="39"/>
      <c r="Y811" s="99"/>
      <c r="AO811" s="57"/>
      <c r="AP811" s="39"/>
      <c r="AQ811" s="39"/>
      <c r="AR811" s="171"/>
      <c r="AS811" s="39"/>
      <c r="AT811" s="360" t="str">
        <f t="shared" si="527"/>
        <v/>
      </c>
      <c r="AU811" s="360" t="str">
        <f t="shared" si="528"/>
        <v/>
      </c>
      <c r="AV811" s="39"/>
      <c r="AW811" s="360" t="str">
        <f t="shared" si="507"/>
        <v/>
      </c>
      <c r="AX811" s="360" t="str">
        <f t="shared" si="508"/>
        <v/>
      </c>
      <c r="AY811" s="39"/>
      <c r="AZ811" s="360" t="str">
        <f t="shared" si="509"/>
        <v/>
      </c>
      <c r="BA811" s="360" t="str">
        <f t="shared" si="510"/>
        <v/>
      </c>
      <c r="BB811" s="39"/>
      <c r="BC811" s="360" t="str">
        <f t="shared" si="511"/>
        <v/>
      </c>
      <c r="BD811" s="360" t="str">
        <f t="shared" si="512"/>
        <v/>
      </c>
      <c r="BE811" s="39"/>
      <c r="BF811" s="360" t="str">
        <f t="shared" si="513"/>
        <v/>
      </c>
      <c r="BG811" s="360" t="str">
        <f t="shared" si="514"/>
        <v/>
      </c>
      <c r="BH811" s="39"/>
      <c r="BI811" s="360" t="str">
        <f t="shared" si="515"/>
        <v/>
      </c>
      <c r="BJ811" s="360" t="str">
        <f t="shared" si="516"/>
        <v/>
      </c>
      <c r="BK811" s="39"/>
      <c r="BL811" s="360" t="str">
        <f t="shared" si="517"/>
        <v/>
      </c>
      <c r="BM811" s="360" t="str">
        <f t="shared" si="518"/>
        <v/>
      </c>
      <c r="BN811" s="39"/>
      <c r="BO811" s="360" t="str">
        <f t="shared" si="519"/>
        <v/>
      </c>
      <c r="BP811" s="360" t="str">
        <f t="shared" si="520"/>
        <v/>
      </c>
      <c r="BQ811" s="39"/>
      <c r="BR811" s="360" t="str">
        <f t="shared" si="521"/>
        <v/>
      </c>
      <c r="BS811" s="360" t="str">
        <f t="shared" si="522"/>
        <v/>
      </c>
      <c r="BT811" s="39"/>
      <c r="BU811" s="360" t="str">
        <f t="shared" si="523"/>
        <v/>
      </c>
      <c r="BV811" s="360" t="str">
        <f t="shared" si="524"/>
        <v/>
      </c>
      <c r="BW811" s="39"/>
      <c r="BX811" s="57"/>
    </row>
    <row r="812" spans="1:76" s="2" customFormat="1" ht="14">
      <c r="A812" s="159">
        <v>8</v>
      </c>
      <c r="B812" s="301" t="str">
        <f t="shared" si="505"/>
        <v xml:space="preserve">: </v>
      </c>
      <c r="C812" s="169"/>
      <c r="D812" s="169"/>
      <c r="E812" s="169"/>
      <c r="F812" s="169"/>
      <c r="G812" s="161"/>
      <c r="H812" s="169"/>
      <c r="I812" s="163"/>
      <c r="J812" s="170"/>
      <c r="K812" s="170"/>
      <c r="L812" s="764"/>
      <c r="M812" s="654" t="s">
        <v>193</v>
      </c>
      <c r="N812" s="664"/>
      <c r="O812" s="665"/>
      <c r="P812" s="165"/>
      <c r="Q812" s="365"/>
      <c r="R812" s="259" t="str">
        <f t="shared" si="525"/>
        <v/>
      </c>
      <c r="S812" s="260" t="str">
        <f>IF(R812="","",IF(R833="Y",T812,IF(R812&gt;=R825-$AA$36*R829,IF(R812&lt;=R825+$AA$36*R829,R812,""),"")))</f>
        <v/>
      </c>
      <c r="T812" s="259" t="str">
        <f t="shared" si="526"/>
        <v/>
      </c>
      <c r="U812" s="166" t="str">
        <f t="shared" si="506"/>
        <v>t CO2-eq/TWh</v>
      </c>
      <c r="V812" s="39"/>
      <c r="W812" s="39"/>
      <c r="Y812" s="99"/>
      <c r="AO812" s="57"/>
      <c r="AP812" s="39"/>
      <c r="AQ812" s="39"/>
      <c r="AR812" s="171"/>
      <c r="AS812" s="39"/>
      <c r="AT812" s="360" t="str">
        <f t="shared" si="527"/>
        <v/>
      </c>
      <c r="AU812" s="360" t="str">
        <f t="shared" si="528"/>
        <v/>
      </c>
      <c r="AV812" s="39"/>
      <c r="AW812" s="360" t="str">
        <f t="shared" si="507"/>
        <v/>
      </c>
      <c r="AX812" s="360" t="str">
        <f t="shared" si="508"/>
        <v/>
      </c>
      <c r="AY812" s="39"/>
      <c r="AZ812" s="360" t="str">
        <f t="shared" si="509"/>
        <v/>
      </c>
      <c r="BA812" s="360" t="str">
        <f t="shared" si="510"/>
        <v/>
      </c>
      <c r="BB812" s="39"/>
      <c r="BC812" s="360" t="str">
        <f t="shared" si="511"/>
        <v/>
      </c>
      <c r="BD812" s="360" t="str">
        <f t="shared" si="512"/>
        <v/>
      </c>
      <c r="BE812" s="39"/>
      <c r="BF812" s="360" t="str">
        <f t="shared" si="513"/>
        <v/>
      </c>
      <c r="BG812" s="360" t="str">
        <f t="shared" si="514"/>
        <v/>
      </c>
      <c r="BH812" s="39"/>
      <c r="BI812" s="360" t="str">
        <f t="shared" si="515"/>
        <v/>
      </c>
      <c r="BJ812" s="360" t="str">
        <f t="shared" si="516"/>
        <v/>
      </c>
      <c r="BK812" s="39"/>
      <c r="BL812" s="360" t="str">
        <f t="shared" si="517"/>
        <v/>
      </c>
      <c r="BM812" s="360" t="str">
        <f t="shared" si="518"/>
        <v/>
      </c>
      <c r="BN812" s="39"/>
      <c r="BO812" s="360" t="str">
        <f t="shared" si="519"/>
        <v/>
      </c>
      <c r="BP812" s="360" t="str">
        <f t="shared" si="520"/>
        <v/>
      </c>
      <c r="BQ812" s="39"/>
      <c r="BR812" s="360" t="str">
        <f t="shared" si="521"/>
        <v/>
      </c>
      <c r="BS812" s="360" t="str">
        <f t="shared" si="522"/>
        <v/>
      </c>
      <c r="BT812" s="39"/>
      <c r="BU812" s="360" t="str">
        <f t="shared" si="523"/>
        <v/>
      </c>
      <c r="BV812" s="360" t="str">
        <f t="shared" si="524"/>
        <v/>
      </c>
      <c r="BW812" s="39"/>
      <c r="BX812" s="57"/>
    </row>
    <row r="813" spans="1:76" s="2" customFormat="1" ht="14">
      <c r="A813" s="159">
        <v>9</v>
      </c>
      <c r="B813" s="301" t="str">
        <f t="shared" si="505"/>
        <v xml:space="preserve">: </v>
      </c>
      <c r="C813" s="169"/>
      <c r="D813" s="169"/>
      <c r="E813" s="169"/>
      <c r="F813" s="169"/>
      <c r="G813" s="161"/>
      <c r="H813" s="169"/>
      <c r="I813" s="163"/>
      <c r="J813" s="170"/>
      <c r="K813" s="170"/>
      <c r="L813" s="764"/>
      <c r="M813" s="654" t="s">
        <v>193</v>
      </c>
      <c r="N813" s="664"/>
      <c r="O813" s="665"/>
      <c r="P813" s="165"/>
      <c r="Q813" s="365"/>
      <c r="R813" s="259" t="str">
        <f t="shared" si="525"/>
        <v/>
      </c>
      <c r="S813" s="260" t="str">
        <f>IF(R813="","",IF(R833="Y",T813,IF(R813&gt;=R825-$AA$36*R829,IF(R813&lt;=R825+$AA$36*R829,R813,""),"")))</f>
        <v/>
      </c>
      <c r="T813" s="259" t="str">
        <f t="shared" si="526"/>
        <v/>
      </c>
      <c r="U813" s="166" t="str">
        <f t="shared" si="506"/>
        <v>t CO2-eq/TWh</v>
      </c>
      <c r="V813" s="39"/>
      <c r="W813" s="39"/>
      <c r="Y813" s="99"/>
      <c r="AO813" s="57"/>
      <c r="AP813" s="39"/>
      <c r="AQ813" s="39"/>
      <c r="AR813" s="171"/>
      <c r="AS813" s="39"/>
      <c r="AT813" s="360" t="str">
        <f t="shared" si="527"/>
        <v/>
      </c>
      <c r="AU813" s="360" t="str">
        <f t="shared" si="528"/>
        <v/>
      </c>
      <c r="AV813" s="39"/>
      <c r="AW813" s="360" t="str">
        <f t="shared" si="507"/>
        <v/>
      </c>
      <c r="AX813" s="360" t="str">
        <f t="shared" si="508"/>
        <v/>
      </c>
      <c r="AY813" s="39"/>
      <c r="AZ813" s="360" t="str">
        <f t="shared" si="509"/>
        <v/>
      </c>
      <c r="BA813" s="360" t="str">
        <f t="shared" si="510"/>
        <v/>
      </c>
      <c r="BB813" s="39"/>
      <c r="BC813" s="360" t="str">
        <f t="shared" si="511"/>
        <v/>
      </c>
      <c r="BD813" s="360" t="str">
        <f t="shared" si="512"/>
        <v/>
      </c>
      <c r="BE813" s="39"/>
      <c r="BF813" s="360" t="str">
        <f t="shared" si="513"/>
        <v/>
      </c>
      <c r="BG813" s="360" t="str">
        <f t="shared" si="514"/>
        <v/>
      </c>
      <c r="BH813" s="39"/>
      <c r="BI813" s="360" t="str">
        <f t="shared" si="515"/>
        <v/>
      </c>
      <c r="BJ813" s="360" t="str">
        <f t="shared" si="516"/>
        <v/>
      </c>
      <c r="BK813" s="39"/>
      <c r="BL813" s="360" t="str">
        <f t="shared" si="517"/>
        <v/>
      </c>
      <c r="BM813" s="360" t="str">
        <f t="shared" si="518"/>
        <v/>
      </c>
      <c r="BN813" s="39"/>
      <c r="BO813" s="360" t="str">
        <f t="shared" si="519"/>
        <v/>
      </c>
      <c r="BP813" s="360" t="str">
        <f t="shared" si="520"/>
        <v/>
      </c>
      <c r="BQ813" s="39"/>
      <c r="BR813" s="360" t="str">
        <f t="shared" si="521"/>
        <v/>
      </c>
      <c r="BS813" s="360" t="str">
        <f t="shared" si="522"/>
        <v/>
      </c>
      <c r="BT813" s="39"/>
      <c r="BU813" s="360" t="str">
        <f t="shared" si="523"/>
        <v/>
      </c>
      <c r="BV813" s="360" t="str">
        <f t="shared" si="524"/>
        <v/>
      </c>
      <c r="BW813" s="39"/>
      <c r="BX813" s="57"/>
    </row>
    <row r="814" spans="1:76" s="2" customFormat="1" ht="14">
      <c r="A814" s="159">
        <v>10</v>
      </c>
      <c r="B814" s="301" t="str">
        <f t="shared" si="505"/>
        <v xml:space="preserve">: </v>
      </c>
      <c r="C814" s="169"/>
      <c r="D814" s="169"/>
      <c r="E814" s="169"/>
      <c r="F814" s="169"/>
      <c r="G814" s="161"/>
      <c r="H814" s="169"/>
      <c r="I814" s="163"/>
      <c r="J814" s="170"/>
      <c r="K814" s="170"/>
      <c r="L814" s="764"/>
      <c r="M814" s="654" t="s">
        <v>193</v>
      </c>
      <c r="N814" s="664"/>
      <c r="O814" s="665"/>
      <c r="P814" s="165"/>
      <c r="Q814" s="365"/>
      <c r="R814" s="259" t="str">
        <f t="shared" si="525"/>
        <v/>
      </c>
      <c r="S814" s="260" t="str">
        <f>IF(R814="","",IF(R833="Y",T814,IF(R814&gt;=R825-$AA$36*R829,IF(R814&lt;=R825+$AA$36*R829,R814,""),"")))</f>
        <v/>
      </c>
      <c r="T814" s="259" t="str">
        <f t="shared" si="526"/>
        <v/>
      </c>
      <c r="U814" s="166" t="str">
        <f t="shared" si="506"/>
        <v>t CO2-eq/TWh</v>
      </c>
      <c r="V814" s="39"/>
      <c r="W814" s="39"/>
      <c r="Y814" s="99"/>
      <c r="AO814" s="57"/>
      <c r="AP814" s="39"/>
      <c r="AQ814" s="39"/>
      <c r="AR814" s="171"/>
      <c r="AS814" s="39"/>
      <c r="AT814" s="360" t="str">
        <f t="shared" si="527"/>
        <v/>
      </c>
      <c r="AU814" s="360" t="str">
        <f t="shared" si="528"/>
        <v/>
      </c>
      <c r="AV814" s="39"/>
      <c r="AW814" s="360" t="str">
        <f t="shared" si="507"/>
        <v/>
      </c>
      <c r="AX814" s="360" t="str">
        <f t="shared" si="508"/>
        <v/>
      </c>
      <c r="AY814" s="39"/>
      <c r="AZ814" s="360" t="str">
        <f t="shared" si="509"/>
        <v/>
      </c>
      <c r="BA814" s="360" t="str">
        <f t="shared" si="510"/>
        <v/>
      </c>
      <c r="BB814" s="39"/>
      <c r="BC814" s="360" t="str">
        <f t="shared" si="511"/>
        <v/>
      </c>
      <c r="BD814" s="360" t="str">
        <f t="shared" si="512"/>
        <v/>
      </c>
      <c r="BE814" s="39"/>
      <c r="BF814" s="360" t="str">
        <f t="shared" si="513"/>
        <v/>
      </c>
      <c r="BG814" s="360" t="str">
        <f t="shared" si="514"/>
        <v/>
      </c>
      <c r="BH814" s="39"/>
      <c r="BI814" s="360" t="str">
        <f t="shared" si="515"/>
        <v/>
      </c>
      <c r="BJ814" s="360" t="str">
        <f t="shared" si="516"/>
        <v/>
      </c>
      <c r="BK814" s="39"/>
      <c r="BL814" s="360" t="str">
        <f t="shared" si="517"/>
        <v/>
      </c>
      <c r="BM814" s="360" t="str">
        <f t="shared" si="518"/>
        <v/>
      </c>
      <c r="BN814" s="39"/>
      <c r="BO814" s="360" t="str">
        <f t="shared" si="519"/>
        <v/>
      </c>
      <c r="BP814" s="360" t="str">
        <f t="shared" si="520"/>
        <v/>
      </c>
      <c r="BQ814" s="39"/>
      <c r="BR814" s="360" t="str">
        <f t="shared" si="521"/>
        <v/>
      </c>
      <c r="BS814" s="360" t="str">
        <f t="shared" si="522"/>
        <v/>
      </c>
      <c r="BT814" s="39"/>
      <c r="BU814" s="360" t="str">
        <f t="shared" si="523"/>
        <v/>
      </c>
      <c r="BV814" s="360" t="str">
        <f t="shared" si="524"/>
        <v/>
      </c>
      <c r="BW814" s="39"/>
      <c r="BX814" s="57"/>
    </row>
    <row r="815" spans="1:76" s="2" customFormat="1" ht="14">
      <c r="A815" s="159">
        <v>11</v>
      </c>
      <c r="B815" s="301" t="str">
        <f t="shared" si="505"/>
        <v xml:space="preserve">: </v>
      </c>
      <c r="C815" s="168"/>
      <c r="D815" s="162"/>
      <c r="E815" s="162"/>
      <c r="F815" s="169"/>
      <c r="G815" s="161"/>
      <c r="H815" s="162"/>
      <c r="I815" s="163"/>
      <c r="J815" s="170"/>
      <c r="K815" s="170"/>
      <c r="L815" s="764"/>
      <c r="M815" s="654" t="s">
        <v>193</v>
      </c>
      <c r="N815" s="664"/>
      <c r="O815" s="665"/>
      <c r="P815" s="165"/>
      <c r="Q815" s="365"/>
      <c r="R815" s="259" t="str">
        <f t="shared" si="525"/>
        <v/>
      </c>
      <c r="S815" s="260" t="str">
        <f>IF(R815="","",IF(R833="Y",T815,IF(R815&gt;=R825-$AA$36*R829,IF(R815&lt;=R825+$AA$36*R829,R815,""),"")))</f>
        <v/>
      </c>
      <c r="T815" s="259" t="str">
        <f t="shared" si="526"/>
        <v/>
      </c>
      <c r="U815" s="166" t="str">
        <f t="shared" si="506"/>
        <v>t CO2-eq/TWh</v>
      </c>
      <c r="V815" s="39"/>
      <c r="W815" s="39"/>
      <c r="Y815" s="99"/>
      <c r="AO815" s="57"/>
      <c r="AP815" s="39"/>
      <c r="AQ815" s="39"/>
      <c r="AR815" s="171"/>
      <c r="AS815" s="39"/>
      <c r="AT815" s="360" t="str">
        <f t="shared" si="527"/>
        <v/>
      </c>
      <c r="AU815" s="360" t="str">
        <f t="shared" si="528"/>
        <v/>
      </c>
      <c r="AV815" s="39"/>
      <c r="AW815" s="360" t="str">
        <f t="shared" si="507"/>
        <v/>
      </c>
      <c r="AX815" s="360" t="str">
        <f t="shared" si="508"/>
        <v/>
      </c>
      <c r="AY815" s="39"/>
      <c r="AZ815" s="360" t="str">
        <f t="shared" si="509"/>
        <v/>
      </c>
      <c r="BA815" s="360" t="str">
        <f t="shared" si="510"/>
        <v/>
      </c>
      <c r="BB815" s="39"/>
      <c r="BC815" s="360" t="str">
        <f t="shared" si="511"/>
        <v/>
      </c>
      <c r="BD815" s="360" t="str">
        <f t="shared" si="512"/>
        <v/>
      </c>
      <c r="BE815" s="39"/>
      <c r="BF815" s="360" t="str">
        <f t="shared" si="513"/>
        <v/>
      </c>
      <c r="BG815" s="360" t="str">
        <f t="shared" si="514"/>
        <v/>
      </c>
      <c r="BH815" s="39"/>
      <c r="BI815" s="360" t="str">
        <f t="shared" si="515"/>
        <v/>
      </c>
      <c r="BJ815" s="360" t="str">
        <f t="shared" si="516"/>
        <v/>
      </c>
      <c r="BK815" s="39"/>
      <c r="BL815" s="360" t="str">
        <f t="shared" si="517"/>
        <v/>
      </c>
      <c r="BM815" s="360" t="str">
        <f t="shared" si="518"/>
        <v/>
      </c>
      <c r="BN815" s="39"/>
      <c r="BO815" s="360" t="str">
        <f t="shared" si="519"/>
        <v/>
      </c>
      <c r="BP815" s="360" t="str">
        <f t="shared" si="520"/>
        <v/>
      </c>
      <c r="BQ815" s="39"/>
      <c r="BR815" s="360" t="str">
        <f t="shared" si="521"/>
        <v/>
      </c>
      <c r="BS815" s="360" t="str">
        <f t="shared" si="522"/>
        <v/>
      </c>
      <c r="BT815" s="39"/>
      <c r="BU815" s="360" t="str">
        <f t="shared" si="523"/>
        <v/>
      </c>
      <c r="BV815" s="360" t="str">
        <f t="shared" si="524"/>
        <v/>
      </c>
      <c r="BW815" s="39"/>
      <c r="BX815" s="57"/>
    </row>
    <row r="816" spans="1:76" s="2" customFormat="1" ht="14">
      <c r="A816" s="159">
        <v>12</v>
      </c>
      <c r="B816" s="301" t="str">
        <f t="shared" si="505"/>
        <v xml:space="preserve">: </v>
      </c>
      <c r="C816" s="169"/>
      <c r="D816" s="169"/>
      <c r="E816" s="169"/>
      <c r="F816" s="169"/>
      <c r="G816" s="161"/>
      <c r="H816" s="169"/>
      <c r="I816" s="163"/>
      <c r="J816" s="170"/>
      <c r="K816" s="170"/>
      <c r="L816" s="764"/>
      <c r="M816" s="654" t="s">
        <v>193</v>
      </c>
      <c r="N816" s="664"/>
      <c r="O816" s="665"/>
      <c r="P816" s="165"/>
      <c r="Q816" s="365"/>
      <c r="R816" s="259" t="str">
        <f t="shared" si="525"/>
        <v/>
      </c>
      <c r="S816" s="260" t="str">
        <f>IF(R816="","",IF(R833="Y",T816,IF(R816&gt;=R825-$AA$36*R829,IF(R816&lt;=R825+$AA$36*R829,R816,""),"")))</f>
        <v/>
      </c>
      <c r="T816" s="259" t="str">
        <f t="shared" si="526"/>
        <v/>
      </c>
      <c r="U816" s="166" t="str">
        <f t="shared" si="506"/>
        <v>t CO2-eq/TWh</v>
      </c>
      <c r="V816" s="39"/>
      <c r="W816" s="39"/>
      <c r="Y816" s="99"/>
      <c r="AO816" s="57"/>
      <c r="AP816" s="39"/>
      <c r="AQ816" s="39"/>
      <c r="AR816" s="171"/>
      <c r="AS816" s="39"/>
      <c r="AT816" s="360" t="str">
        <f t="shared" si="527"/>
        <v/>
      </c>
      <c r="AU816" s="360" t="str">
        <f t="shared" si="528"/>
        <v/>
      </c>
      <c r="AV816" s="39"/>
      <c r="AW816" s="360" t="str">
        <f t="shared" si="507"/>
        <v/>
      </c>
      <c r="AX816" s="360" t="str">
        <f t="shared" si="508"/>
        <v/>
      </c>
      <c r="AY816" s="39"/>
      <c r="AZ816" s="360" t="str">
        <f t="shared" si="509"/>
        <v/>
      </c>
      <c r="BA816" s="360" t="str">
        <f t="shared" si="510"/>
        <v/>
      </c>
      <c r="BB816" s="39"/>
      <c r="BC816" s="360" t="str">
        <f t="shared" si="511"/>
        <v/>
      </c>
      <c r="BD816" s="360" t="str">
        <f t="shared" si="512"/>
        <v/>
      </c>
      <c r="BE816" s="39"/>
      <c r="BF816" s="360" t="str">
        <f t="shared" si="513"/>
        <v/>
      </c>
      <c r="BG816" s="360" t="str">
        <f t="shared" si="514"/>
        <v/>
      </c>
      <c r="BH816" s="39"/>
      <c r="BI816" s="360" t="str">
        <f t="shared" si="515"/>
        <v/>
      </c>
      <c r="BJ816" s="360" t="str">
        <f t="shared" si="516"/>
        <v/>
      </c>
      <c r="BK816" s="39"/>
      <c r="BL816" s="360" t="str">
        <f t="shared" si="517"/>
        <v/>
      </c>
      <c r="BM816" s="360" t="str">
        <f t="shared" si="518"/>
        <v/>
      </c>
      <c r="BN816" s="39"/>
      <c r="BO816" s="360" t="str">
        <f t="shared" si="519"/>
        <v/>
      </c>
      <c r="BP816" s="360" t="str">
        <f t="shared" si="520"/>
        <v/>
      </c>
      <c r="BQ816" s="39"/>
      <c r="BR816" s="360" t="str">
        <f t="shared" si="521"/>
        <v/>
      </c>
      <c r="BS816" s="360" t="str">
        <f t="shared" si="522"/>
        <v/>
      </c>
      <c r="BT816" s="39"/>
      <c r="BU816" s="360" t="str">
        <f t="shared" si="523"/>
        <v/>
      </c>
      <c r="BV816" s="360" t="str">
        <f t="shared" si="524"/>
        <v/>
      </c>
      <c r="BW816" s="39"/>
      <c r="BX816" s="57"/>
    </row>
    <row r="817" spans="1:76" s="2" customFormat="1" ht="14">
      <c r="A817" s="159">
        <v>13</v>
      </c>
      <c r="B817" s="301" t="str">
        <f t="shared" si="505"/>
        <v xml:space="preserve">: </v>
      </c>
      <c r="C817" s="169"/>
      <c r="D817" s="169"/>
      <c r="E817" s="169"/>
      <c r="F817" s="169"/>
      <c r="G817" s="161"/>
      <c r="H817" s="169"/>
      <c r="I817" s="163"/>
      <c r="J817" s="170"/>
      <c r="K817" s="170"/>
      <c r="L817" s="764"/>
      <c r="M817" s="654" t="s">
        <v>193</v>
      </c>
      <c r="N817" s="664"/>
      <c r="O817" s="665"/>
      <c r="P817" s="165"/>
      <c r="Q817" s="365"/>
      <c r="R817" s="259" t="str">
        <f t="shared" si="525"/>
        <v/>
      </c>
      <c r="S817" s="260" t="str">
        <f>IF(R817="","",IF(R833="Y",T817,IF(R817&gt;=R825-$AA$36*R829,IF(R817&lt;=R825+$AA$36*R829,R817,""),"")))</f>
        <v/>
      </c>
      <c r="T817" s="259" t="str">
        <f t="shared" si="526"/>
        <v/>
      </c>
      <c r="U817" s="166" t="str">
        <f t="shared" si="506"/>
        <v>t CO2-eq/TWh</v>
      </c>
      <c r="V817" s="39"/>
      <c r="W817" s="39"/>
      <c r="Y817" s="99"/>
      <c r="AO817" s="57"/>
      <c r="AP817" s="39"/>
      <c r="AQ817" s="39"/>
      <c r="AR817" s="171"/>
      <c r="AS817" s="39"/>
      <c r="AT817" s="360" t="str">
        <f t="shared" si="527"/>
        <v/>
      </c>
      <c r="AU817" s="360" t="str">
        <f t="shared" si="528"/>
        <v/>
      </c>
      <c r="AV817" s="39"/>
      <c r="AW817" s="360" t="str">
        <f t="shared" si="507"/>
        <v/>
      </c>
      <c r="AX817" s="360" t="str">
        <f t="shared" si="508"/>
        <v/>
      </c>
      <c r="AY817" s="39"/>
      <c r="AZ817" s="360" t="str">
        <f t="shared" si="509"/>
        <v/>
      </c>
      <c r="BA817" s="360" t="str">
        <f t="shared" si="510"/>
        <v/>
      </c>
      <c r="BB817" s="39"/>
      <c r="BC817" s="360" t="str">
        <f t="shared" si="511"/>
        <v/>
      </c>
      <c r="BD817" s="360" t="str">
        <f t="shared" si="512"/>
        <v/>
      </c>
      <c r="BE817" s="39"/>
      <c r="BF817" s="360" t="str">
        <f t="shared" si="513"/>
        <v/>
      </c>
      <c r="BG817" s="360" t="str">
        <f t="shared" si="514"/>
        <v/>
      </c>
      <c r="BH817" s="39"/>
      <c r="BI817" s="360" t="str">
        <f t="shared" si="515"/>
        <v/>
      </c>
      <c r="BJ817" s="360" t="str">
        <f t="shared" si="516"/>
        <v/>
      </c>
      <c r="BK817" s="39"/>
      <c r="BL817" s="360" t="str">
        <f t="shared" si="517"/>
        <v/>
      </c>
      <c r="BM817" s="360" t="str">
        <f t="shared" si="518"/>
        <v/>
      </c>
      <c r="BN817" s="39"/>
      <c r="BO817" s="360" t="str">
        <f t="shared" si="519"/>
        <v/>
      </c>
      <c r="BP817" s="360" t="str">
        <f t="shared" si="520"/>
        <v/>
      </c>
      <c r="BQ817" s="39"/>
      <c r="BR817" s="360" t="str">
        <f t="shared" si="521"/>
        <v/>
      </c>
      <c r="BS817" s="360" t="str">
        <f t="shared" si="522"/>
        <v/>
      </c>
      <c r="BT817" s="39"/>
      <c r="BU817" s="360" t="str">
        <f t="shared" si="523"/>
        <v/>
      </c>
      <c r="BV817" s="360" t="str">
        <f t="shared" si="524"/>
        <v/>
      </c>
      <c r="BW817" s="39"/>
      <c r="BX817" s="57"/>
    </row>
    <row r="818" spans="1:76" s="2" customFormat="1" ht="14">
      <c r="A818" s="159">
        <v>14</v>
      </c>
      <c r="B818" s="301" t="str">
        <f t="shared" si="505"/>
        <v xml:space="preserve">: </v>
      </c>
      <c r="C818" s="169"/>
      <c r="D818" s="169"/>
      <c r="E818" s="169"/>
      <c r="F818" s="169"/>
      <c r="G818" s="161"/>
      <c r="H818" s="169"/>
      <c r="I818" s="163"/>
      <c r="J818" s="170"/>
      <c r="K818" s="170"/>
      <c r="L818" s="764"/>
      <c r="M818" s="654" t="s">
        <v>193</v>
      </c>
      <c r="N818" s="664"/>
      <c r="O818" s="665"/>
      <c r="P818" s="165"/>
      <c r="Q818" s="365"/>
      <c r="R818" s="259" t="str">
        <f t="shared" si="525"/>
        <v/>
      </c>
      <c r="S818" s="260" t="str">
        <f>IF(R818="","",IF(R833="Y",T818,IF(R818&gt;=R825-$AA$36*R829,IF(R818&lt;=R825+$AA$36*R829,R818,""),"")))</f>
        <v/>
      </c>
      <c r="T818" s="259" t="str">
        <f t="shared" si="526"/>
        <v/>
      </c>
      <c r="U818" s="166" t="str">
        <f t="shared" si="506"/>
        <v>t CO2-eq/TWh</v>
      </c>
      <c r="V818" s="39"/>
      <c r="W818" s="39"/>
      <c r="Y818" s="99"/>
      <c r="AO818" s="57"/>
      <c r="AP818" s="39"/>
      <c r="AQ818" s="39"/>
      <c r="AR818" s="171"/>
      <c r="AS818" s="39"/>
      <c r="AT818" s="360" t="str">
        <f t="shared" si="527"/>
        <v/>
      </c>
      <c r="AU818" s="360" t="str">
        <f t="shared" si="528"/>
        <v/>
      </c>
      <c r="AV818" s="39"/>
      <c r="AW818" s="360" t="str">
        <f t="shared" si="507"/>
        <v/>
      </c>
      <c r="AX818" s="360" t="str">
        <f t="shared" si="508"/>
        <v/>
      </c>
      <c r="AY818" s="39"/>
      <c r="AZ818" s="360" t="str">
        <f t="shared" si="509"/>
        <v/>
      </c>
      <c r="BA818" s="360" t="str">
        <f t="shared" si="510"/>
        <v/>
      </c>
      <c r="BB818" s="39"/>
      <c r="BC818" s="360" t="str">
        <f t="shared" si="511"/>
        <v/>
      </c>
      <c r="BD818" s="360" t="str">
        <f t="shared" si="512"/>
        <v/>
      </c>
      <c r="BE818" s="39"/>
      <c r="BF818" s="360" t="str">
        <f t="shared" si="513"/>
        <v/>
      </c>
      <c r="BG818" s="360" t="str">
        <f t="shared" si="514"/>
        <v/>
      </c>
      <c r="BH818" s="39"/>
      <c r="BI818" s="360" t="str">
        <f t="shared" si="515"/>
        <v/>
      </c>
      <c r="BJ818" s="360" t="str">
        <f t="shared" si="516"/>
        <v/>
      </c>
      <c r="BK818" s="39"/>
      <c r="BL818" s="360" t="str">
        <f t="shared" si="517"/>
        <v/>
      </c>
      <c r="BM818" s="360" t="str">
        <f t="shared" si="518"/>
        <v/>
      </c>
      <c r="BN818" s="39"/>
      <c r="BO818" s="360" t="str">
        <f t="shared" si="519"/>
        <v/>
      </c>
      <c r="BP818" s="360" t="str">
        <f t="shared" si="520"/>
        <v/>
      </c>
      <c r="BQ818" s="39"/>
      <c r="BR818" s="360" t="str">
        <f t="shared" si="521"/>
        <v/>
      </c>
      <c r="BS818" s="360" t="str">
        <f t="shared" si="522"/>
        <v/>
      </c>
      <c r="BT818" s="39"/>
      <c r="BU818" s="360" t="str">
        <f t="shared" si="523"/>
        <v/>
      </c>
      <c r="BV818" s="360" t="str">
        <f t="shared" si="524"/>
        <v/>
      </c>
      <c r="BW818" s="39"/>
      <c r="BX818" s="57"/>
    </row>
    <row r="819" spans="1:76" s="2" customFormat="1" ht="14">
      <c r="A819" s="159">
        <v>15</v>
      </c>
      <c r="B819" s="301" t="str">
        <f t="shared" si="505"/>
        <v xml:space="preserve">: </v>
      </c>
      <c r="C819" s="169"/>
      <c r="D819" s="169"/>
      <c r="E819" s="169"/>
      <c r="F819" s="169"/>
      <c r="G819" s="161"/>
      <c r="H819" s="169"/>
      <c r="I819" s="163"/>
      <c r="J819" s="170"/>
      <c r="K819" s="170"/>
      <c r="L819" s="764"/>
      <c r="M819" s="654" t="s">
        <v>193</v>
      </c>
      <c r="N819" s="664"/>
      <c r="O819" s="665"/>
      <c r="P819" s="165"/>
      <c r="Q819" s="365"/>
      <c r="R819" s="259" t="str">
        <f t="shared" si="525"/>
        <v/>
      </c>
      <c r="S819" s="260" t="str">
        <f>IF(R819="","",IF(R833="Y",T819,IF(R819&gt;=R825-$AA$36*R829,IF(R819&lt;=R825+$AA$36*R829,R819,""),"")))</f>
        <v/>
      </c>
      <c r="T819" s="259" t="str">
        <f t="shared" si="526"/>
        <v/>
      </c>
      <c r="U819" s="166" t="str">
        <f t="shared" si="506"/>
        <v>t CO2-eq/TWh</v>
      </c>
      <c r="V819" s="39"/>
      <c r="W819" s="39"/>
      <c r="Y819" s="99"/>
      <c r="AO819" s="57"/>
      <c r="AP819" s="39"/>
      <c r="AQ819" s="39"/>
      <c r="AR819" s="171"/>
      <c r="AS819" s="39"/>
      <c r="AT819" s="360" t="str">
        <f t="shared" si="527"/>
        <v/>
      </c>
      <c r="AU819" s="360" t="str">
        <f t="shared" si="528"/>
        <v/>
      </c>
      <c r="AV819" s="39"/>
      <c r="AW819" s="360" t="str">
        <f t="shared" si="507"/>
        <v/>
      </c>
      <c r="AX819" s="360" t="str">
        <f t="shared" si="508"/>
        <v/>
      </c>
      <c r="AY819" s="39"/>
      <c r="AZ819" s="360" t="str">
        <f t="shared" si="509"/>
        <v/>
      </c>
      <c r="BA819" s="360" t="str">
        <f t="shared" si="510"/>
        <v/>
      </c>
      <c r="BB819" s="39"/>
      <c r="BC819" s="360" t="str">
        <f t="shared" si="511"/>
        <v/>
      </c>
      <c r="BD819" s="360" t="str">
        <f t="shared" si="512"/>
        <v/>
      </c>
      <c r="BE819" s="39"/>
      <c r="BF819" s="360" t="str">
        <f t="shared" si="513"/>
        <v/>
      </c>
      <c r="BG819" s="360" t="str">
        <f t="shared" si="514"/>
        <v/>
      </c>
      <c r="BH819" s="39"/>
      <c r="BI819" s="360" t="str">
        <f t="shared" si="515"/>
        <v/>
      </c>
      <c r="BJ819" s="360" t="str">
        <f t="shared" si="516"/>
        <v/>
      </c>
      <c r="BK819" s="39"/>
      <c r="BL819" s="360" t="str">
        <f t="shared" si="517"/>
        <v/>
      </c>
      <c r="BM819" s="360" t="str">
        <f t="shared" si="518"/>
        <v/>
      </c>
      <c r="BN819" s="39"/>
      <c r="BO819" s="360" t="str">
        <f t="shared" si="519"/>
        <v/>
      </c>
      <c r="BP819" s="360" t="str">
        <f t="shared" si="520"/>
        <v/>
      </c>
      <c r="BQ819" s="39"/>
      <c r="BR819" s="360" t="str">
        <f t="shared" si="521"/>
        <v/>
      </c>
      <c r="BS819" s="360" t="str">
        <f t="shared" si="522"/>
        <v/>
      </c>
      <c r="BT819" s="39"/>
      <c r="BU819" s="360" t="str">
        <f t="shared" si="523"/>
        <v/>
      </c>
      <c r="BV819" s="360" t="str">
        <f t="shared" si="524"/>
        <v/>
      </c>
      <c r="BW819" s="39"/>
      <c r="BX819" s="57"/>
    </row>
    <row r="820" spans="1:76" s="2" customFormat="1" ht="14">
      <c r="A820" s="159">
        <v>16</v>
      </c>
      <c r="B820" s="301" t="str">
        <f t="shared" si="505"/>
        <v xml:space="preserve">: </v>
      </c>
      <c r="C820" s="169"/>
      <c r="D820" s="169"/>
      <c r="E820" s="169"/>
      <c r="F820" s="169"/>
      <c r="G820" s="161"/>
      <c r="H820" s="169"/>
      <c r="I820" s="163"/>
      <c r="J820" s="170"/>
      <c r="K820" s="170"/>
      <c r="L820" s="764"/>
      <c r="M820" s="654" t="s">
        <v>193</v>
      </c>
      <c r="N820" s="664"/>
      <c r="O820" s="665"/>
      <c r="P820" s="165"/>
      <c r="Q820" s="365"/>
      <c r="R820" s="259" t="str">
        <f t="shared" si="525"/>
        <v/>
      </c>
      <c r="S820" s="260" t="str">
        <f>IF(R820="","",IF(R833="Y",T820,IF(R820&gt;=R825-$AA$36*R829,IF(R820&lt;=R825+$AA$36*R829,R820,""),"")))</f>
        <v/>
      </c>
      <c r="T820" s="259" t="str">
        <f t="shared" si="526"/>
        <v/>
      </c>
      <c r="U820" s="166" t="str">
        <f t="shared" si="506"/>
        <v>t CO2-eq/TWh</v>
      </c>
      <c r="V820" s="39"/>
      <c r="W820" s="39"/>
      <c r="Y820" s="99"/>
      <c r="AO820" s="57"/>
      <c r="AP820" s="39"/>
      <c r="AQ820" s="39"/>
      <c r="AR820" s="171"/>
      <c r="AS820" s="39"/>
      <c r="AT820" s="360" t="str">
        <f t="shared" si="527"/>
        <v/>
      </c>
      <c r="AU820" s="360" t="str">
        <f t="shared" si="528"/>
        <v/>
      </c>
      <c r="AV820" s="39"/>
      <c r="AW820" s="360" t="str">
        <f t="shared" si="507"/>
        <v/>
      </c>
      <c r="AX820" s="360" t="str">
        <f t="shared" si="508"/>
        <v/>
      </c>
      <c r="AY820" s="39"/>
      <c r="AZ820" s="360" t="str">
        <f t="shared" si="509"/>
        <v/>
      </c>
      <c r="BA820" s="360" t="str">
        <f t="shared" si="510"/>
        <v/>
      </c>
      <c r="BB820" s="39"/>
      <c r="BC820" s="360" t="str">
        <f t="shared" si="511"/>
        <v/>
      </c>
      <c r="BD820" s="360" t="str">
        <f t="shared" si="512"/>
        <v/>
      </c>
      <c r="BE820" s="39"/>
      <c r="BF820" s="360" t="str">
        <f t="shared" si="513"/>
        <v/>
      </c>
      <c r="BG820" s="360" t="str">
        <f t="shared" si="514"/>
        <v/>
      </c>
      <c r="BH820" s="39"/>
      <c r="BI820" s="360" t="str">
        <f t="shared" si="515"/>
        <v/>
      </c>
      <c r="BJ820" s="360" t="str">
        <f t="shared" si="516"/>
        <v/>
      </c>
      <c r="BK820" s="39"/>
      <c r="BL820" s="360" t="str">
        <f t="shared" si="517"/>
        <v/>
      </c>
      <c r="BM820" s="360" t="str">
        <f t="shared" si="518"/>
        <v/>
      </c>
      <c r="BN820" s="39"/>
      <c r="BO820" s="360" t="str">
        <f t="shared" si="519"/>
        <v/>
      </c>
      <c r="BP820" s="360" t="str">
        <f t="shared" si="520"/>
        <v/>
      </c>
      <c r="BQ820" s="39"/>
      <c r="BR820" s="360" t="str">
        <f t="shared" si="521"/>
        <v/>
      </c>
      <c r="BS820" s="360" t="str">
        <f t="shared" si="522"/>
        <v/>
      </c>
      <c r="BT820" s="39"/>
      <c r="BU820" s="360" t="str">
        <f t="shared" si="523"/>
        <v/>
      </c>
      <c r="BV820" s="360" t="str">
        <f t="shared" si="524"/>
        <v/>
      </c>
      <c r="BW820" s="39"/>
      <c r="BX820" s="57"/>
    </row>
    <row r="821" spans="1:76" s="2" customFormat="1" ht="14">
      <c r="A821" s="159">
        <v>17</v>
      </c>
      <c r="B821" s="301" t="str">
        <f t="shared" si="505"/>
        <v xml:space="preserve">: </v>
      </c>
      <c r="C821" s="168"/>
      <c r="D821" s="162"/>
      <c r="E821" s="162"/>
      <c r="F821" s="169"/>
      <c r="G821" s="161"/>
      <c r="H821" s="162"/>
      <c r="I821" s="163"/>
      <c r="J821" s="170"/>
      <c r="K821" s="170"/>
      <c r="L821" s="764"/>
      <c r="M821" s="654" t="s">
        <v>193</v>
      </c>
      <c r="N821" s="664"/>
      <c r="O821" s="665"/>
      <c r="P821" s="165"/>
      <c r="Q821" s="365"/>
      <c r="R821" s="259" t="str">
        <f t="shared" si="525"/>
        <v/>
      </c>
      <c r="S821" s="260" t="str">
        <f>IF(R821="","",IF(R833="Y",T821,IF(R821&gt;=R825-$AA$36*R829,IF(R821&lt;=R825+$AA$36*R829,R821,""),"")))</f>
        <v/>
      </c>
      <c r="T821" s="259" t="str">
        <f t="shared" si="526"/>
        <v/>
      </c>
      <c r="U821" s="166" t="str">
        <f t="shared" si="506"/>
        <v>t CO2-eq/TWh</v>
      </c>
      <c r="V821" s="39"/>
      <c r="W821" s="39"/>
      <c r="Y821" s="99"/>
      <c r="AO821" s="57"/>
      <c r="AP821" s="39"/>
      <c r="AQ821" s="39"/>
      <c r="AR821" s="171"/>
      <c r="AS821" s="39"/>
      <c r="AT821" s="360" t="str">
        <f t="shared" si="527"/>
        <v/>
      </c>
      <c r="AU821" s="360" t="str">
        <f t="shared" si="528"/>
        <v/>
      </c>
      <c r="AV821" s="39"/>
      <c r="AW821" s="360" t="str">
        <f t="shared" si="507"/>
        <v/>
      </c>
      <c r="AX821" s="360" t="str">
        <f t="shared" si="508"/>
        <v/>
      </c>
      <c r="AY821" s="39"/>
      <c r="AZ821" s="360" t="str">
        <f t="shared" si="509"/>
        <v/>
      </c>
      <c r="BA821" s="360" t="str">
        <f t="shared" si="510"/>
        <v/>
      </c>
      <c r="BB821" s="39"/>
      <c r="BC821" s="360" t="str">
        <f t="shared" si="511"/>
        <v/>
      </c>
      <c r="BD821" s="360" t="str">
        <f t="shared" si="512"/>
        <v/>
      </c>
      <c r="BE821" s="39"/>
      <c r="BF821" s="360" t="str">
        <f t="shared" si="513"/>
        <v/>
      </c>
      <c r="BG821" s="360" t="str">
        <f t="shared" si="514"/>
        <v/>
      </c>
      <c r="BH821" s="39"/>
      <c r="BI821" s="360" t="str">
        <f t="shared" si="515"/>
        <v/>
      </c>
      <c r="BJ821" s="360" t="str">
        <f t="shared" si="516"/>
        <v/>
      </c>
      <c r="BK821" s="39"/>
      <c r="BL821" s="360" t="str">
        <f t="shared" si="517"/>
        <v/>
      </c>
      <c r="BM821" s="360" t="str">
        <f t="shared" si="518"/>
        <v/>
      </c>
      <c r="BN821" s="39"/>
      <c r="BO821" s="360" t="str">
        <f t="shared" si="519"/>
        <v/>
      </c>
      <c r="BP821" s="360" t="str">
        <f t="shared" si="520"/>
        <v/>
      </c>
      <c r="BQ821" s="39"/>
      <c r="BR821" s="360" t="str">
        <f t="shared" si="521"/>
        <v/>
      </c>
      <c r="BS821" s="360" t="str">
        <f t="shared" si="522"/>
        <v/>
      </c>
      <c r="BT821" s="39"/>
      <c r="BU821" s="360" t="str">
        <f t="shared" si="523"/>
        <v/>
      </c>
      <c r="BV821" s="360" t="str">
        <f t="shared" si="524"/>
        <v/>
      </c>
      <c r="BW821" s="39"/>
      <c r="BX821" s="57"/>
    </row>
    <row r="822" spans="1:76" s="2" customFormat="1" ht="14">
      <c r="A822" s="159">
        <v>18</v>
      </c>
      <c r="B822" s="301" t="str">
        <f t="shared" si="505"/>
        <v xml:space="preserve">: </v>
      </c>
      <c r="C822" s="168"/>
      <c r="D822" s="162"/>
      <c r="E822" s="162"/>
      <c r="F822" s="169"/>
      <c r="G822" s="161"/>
      <c r="H822" s="162"/>
      <c r="I822" s="163"/>
      <c r="J822" s="170"/>
      <c r="K822" s="170"/>
      <c r="L822" s="764"/>
      <c r="M822" s="654" t="s">
        <v>193</v>
      </c>
      <c r="N822" s="664"/>
      <c r="O822" s="665"/>
      <c r="P822" s="165"/>
      <c r="Q822" s="365"/>
      <c r="R822" s="259" t="str">
        <f t="shared" si="525"/>
        <v/>
      </c>
      <c r="S822" s="260" t="str">
        <f>IF(R822="","",IF(R833="Y",T822,IF(R822&gt;=R825-$AA$36*R829,IF(R822&lt;=R825+$AA$36*R829,R822,""),"")))</f>
        <v/>
      </c>
      <c r="T822" s="259" t="str">
        <f t="shared" si="526"/>
        <v/>
      </c>
      <c r="U822" s="166" t="str">
        <f t="shared" si="506"/>
        <v>t CO2-eq/TWh</v>
      </c>
      <c r="V822" s="39"/>
      <c r="W822" s="39"/>
      <c r="Y822" s="99"/>
      <c r="AO822" s="57"/>
      <c r="AP822" s="39"/>
      <c r="AQ822" s="39"/>
      <c r="AR822" s="171"/>
      <c r="AS822" s="39"/>
      <c r="AT822" s="360" t="str">
        <f t="shared" si="527"/>
        <v/>
      </c>
      <c r="AU822" s="360" t="str">
        <f t="shared" si="528"/>
        <v/>
      </c>
      <c r="AV822" s="39"/>
      <c r="AW822" s="360" t="str">
        <f t="shared" si="507"/>
        <v/>
      </c>
      <c r="AX822" s="360" t="str">
        <f t="shared" si="508"/>
        <v/>
      </c>
      <c r="AY822" s="39"/>
      <c r="AZ822" s="360" t="str">
        <f t="shared" si="509"/>
        <v/>
      </c>
      <c r="BA822" s="360" t="str">
        <f t="shared" si="510"/>
        <v/>
      </c>
      <c r="BB822" s="39"/>
      <c r="BC822" s="360" t="str">
        <f t="shared" si="511"/>
        <v/>
      </c>
      <c r="BD822" s="360" t="str">
        <f t="shared" si="512"/>
        <v/>
      </c>
      <c r="BE822" s="39"/>
      <c r="BF822" s="360" t="str">
        <f t="shared" si="513"/>
        <v/>
      </c>
      <c r="BG822" s="360" t="str">
        <f t="shared" si="514"/>
        <v/>
      </c>
      <c r="BH822" s="39"/>
      <c r="BI822" s="360" t="str">
        <f t="shared" si="515"/>
        <v/>
      </c>
      <c r="BJ822" s="360" t="str">
        <f t="shared" si="516"/>
        <v/>
      </c>
      <c r="BK822" s="39"/>
      <c r="BL822" s="360" t="str">
        <f t="shared" si="517"/>
        <v/>
      </c>
      <c r="BM822" s="360" t="str">
        <f t="shared" si="518"/>
        <v/>
      </c>
      <c r="BN822" s="39"/>
      <c r="BO822" s="360" t="str">
        <f t="shared" si="519"/>
        <v/>
      </c>
      <c r="BP822" s="360" t="str">
        <f t="shared" si="520"/>
        <v/>
      </c>
      <c r="BQ822" s="39"/>
      <c r="BR822" s="360" t="str">
        <f t="shared" si="521"/>
        <v/>
      </c>
      <c r="BS822" s="360" t="str">
        <f t="shared" si="522"/>
        <v/>
      </c>
      <c r="BT822" s="39"/>
      <c r="BU822" s="360" t="str">
        <f t="shared" si="523"/>
        <v/>
      </c>
      <c r="BV822" s="360" t="str">
        <f t="shared" si="524"/>
        <v/>
      </c>
      <c r="BW822" s="39"/>
      <c r="BX822" s="57"/>
    </row>
    <row r="823" spans="1:76" s="2" customFormat="1" ht="14">
      <c r="A823" s="159">
        <v>19</v>
      </c>
      <c r="B823" s="301" t="str">
        <f t="shared" si="505"/>
        <v xml:space="preserve">: </v>
      </c>
      <c r="C823" s="168"/>
      <c r="D823" s="162"/>
      <c r="E823" s="162"/>
      <c r="F823" s="169"/>
      <c r="G823" s="161"/>
      <c r="H823" s="162"/>
      <c r="I823" s="163"/>
      <c r="J823" s="170"/>
      <c r="K823" s="170"/>
      <c r="L823" s="764"/>
      <c r="M823" s="654" t="s">
        <v>193</v>
      </c>
      <c r="N823" s="664"/>
      <c r="O823" s="665"/>
      <c r="P823" s="165"/>
      <c r="Q823" s="365"/>
      <c r="R823" s="259" t="str">
        <f t="shared" si="525"/>
        <v/>
      </c>
      <c r="S823" s="260" t="str">
        <f>IF(R823="","",IF(R833="Y",T823,IF(R823&gt;=R825-$AA$36*R829,IF(R823&lt;=R825+$AA$36*R829,R823,""),"")))</f>
        <v/>
      </c>
      <c r="T823" s="259" t="str">
        <f t="shared" si="526"/>
        <v/>
      </c>
      <c r="U823" s="166" t="str">
        <f t="shared" si="506"/>
        <v>t CO2-eq/TWh</v>
      </c>
      <c r="V823" s="39"/>
      <c r="W823" s="39"/>
      <c r="Y823" s="99"/>
      <c r="AO823" s="57"/>
      <c r="AP823" s="39"/>
      <c r="AQ823" s="39"/>
      <c r="AR823" s="171"/>
      <c r="AS823" s="39"/>
      <c r="AT823" s="360" t="str">
        <f t="shared" si="527"/>
        <v/>
      </c>
      <c r="AU823" s="360" t="str">
        <f t="shared" si="528"/>
        <v/>
      </c>
      <c r="AV823" s="39"/>
      <c r="AW823" s="360" t="str">
        <f t="shared" si="507"/>
        <v/>
      </c>
      <c r="AX823" s="360" t="str">
        <f t="shared" si="508"/>
        <v/>
      </c>
      <c r="AY823" s="39"/>
      <c r="AZ823" s="360" t="str">
        <f t="shared" si="509"/>
        <v/>
      </c>
      <c r="BA823" s="360" t="str">
        <f t="shared" si="510"/>
        <v/>
      </c>
      <c r="BB823" s="39"/>
      <c r="BC823" s="360" t="str">
        <f t="shared" si="511"/>
        <v/>
      </c>
      <c r="BD823" s="360" t="str">
        <f t="shared" si="512"/>
        <v/>
      </c>
      <c r="BE823" s="39"/>
      <c r="BF823" s="360" t="str">
        <f t="shared" si="513"/>
        <v/>
      </c>
      <c r="BG823" s="360" t="str">
        <f t="shared" si="514"/>
        <v/>
      </c>
      <c r="BH823" s="39"/>
      <c r="BI823" s="360" t="str">
        <f t="shared" si="515"/>
        <v/>
      </c>
      <c r="BJ823" s="360" t="str">
        <f t="shared" si="516"/>
        <v/>
      </c>
      <c r="BK823" s="39"/>
      <c r="BL823" s="360" t="str">
        <f t="shared" si="517"/>
        <v/>
      </c>
      <c r="BM823" s="360" t="str">
        <f t="shared" si="518"/>
        <v/>
      </c>
      <c r="BN823" s="39"/>
      <c r="BO823" s="360" t="str">
        <f t="shared" si="519"/>
        <v/>
      </c>
      <c r="BP823" s="360" t="str">
        <f t="shared" si="520"/>
        <v/>
      </c>
      <c r="BQ823" s="39"/>
      <c r="BR823" s="360" t="str">
        <f t="shared" si="521"/>
        <v/>
      </c>
      <c r="BS823" s="360" t="str">
        <f t="shared" si="522"/>
        <v/>
      </c>
      <c r="BT823" s="39"/>
      <c r="BU823" s="360" t="str">
        <f t="shared" si="523"/>
        <v/>
      </c>
      <c r="BV823" s="360" t="str">
        <f t="shared" si="524"/>
        <v/>
      </c>
      <c r="BW823" s="39"/>
      <c r="BX823" s="57"/>
    </row>
    <row r="824" spans="1:76" s="2" customFormat="1" ht="14">
      <c r="A824" s="159">
        <v>20</v>
      </c>
      <c r="B824" s="301" t="str">
        <f t="shared" si="505"/>
        <v xml:space="preserve">: </v>
      </c>
      <c r="C824" s="168"/>
      <c r="D824" s="162"/>
      <c r="E824" s="162"/>
      <c r="F824" s="169"/>
      <c r="G824" s="161"/>
      <c r="H824" s="162"/>
      <c r="I824" s="163"/>
      <c r="J824" s="170"/>
      <c r="K824" s="170"/>
      <c r="L824" s="764"/>
      <c r="M824" s="654" t="s">
        <v>193</v>
      </c>
      <c r="N824" s="664"/>
      <c r="O824" s="665"/>
      <c r="P824" s="165"/>
      <c r="Q824" s="365"/>
      <c r="R824" s="259" t="str">
        <f t="shared" si="525"/>
        <v/>
      </c>
      <c r="S824" s="260" t="str">
        <f>IF(R824="","",IF(R833="Y",T824,IF(R824&gt;=R825-$AA$36*R829,IF(R824&lt;=R825+$AA$36*R829,R824,""),"")))</f>
        <v/>
      </c>
      <c r="T824" s="259" t="str">
        <f t="shared" si="526"/>
        <v/>
      </c>
      <c r="U824" s="166" t="str">
        <f t="shared" si="506"/>
        <v>t CO2-eq/TWh</v>
      </c>
      <c r="V824" s="39"/>
      <c r="W824" s="39"/>
      <c r="Y824" s="99"/>
      <c r="AO824" s="57"/>
      <c r="AP824" s="39"/>
      <c r="AQ824" s="39"/>
      <c r="AR824" s="171"/>
      <c r="AS824" s="39"/>
      <c r="AT824" s="360" t="str">
        <f t="shared" si="527"/>
        <v/>
      </c>
      <c r="AU824" s="360" t="str">
        <f t="shared" si="528"/>
        <v/>
      </c>
      <c r="AV824" s="39"/>
      <c r="AW824" s="360" t="str">
        <f t="shared" si="507"/>
        <v/>
      </c>
      <c r="AX824" s="360" t="str">
        <f t="shared" si="508"/>
        <v/>
      </c>
      <c r="AY824" s="39"/>
      <c r="AZ824" s="360" t="str">
        <f t="shared" si="509"/>
        <v/>
      </c>
      <c r="BA824" s="360" t="str">
        <f t="shared" si="510"/>
        <v/>
      </c>
      <c r="BB824" s="39"/>
      <c r="BC824" s="360" t="str">
        <f t="shared" si="511"/>
        <v/>
      </c>
      <c r="BD824" s="360" t="str">
        <f t="shared" si="512"/>
        <v/>
      </c>
      <c r="BE824" s="39"/>
      <c r="BF824" s="360" t="str">
        <f t="shared" si="513"/>
        <v/>
      </c>
      <c r="BG824" s="360" t="str">
        <f t="shared" si="514"/>
        <v/>
      </c>
      <c r="BH824" s="39"/>
      <c r="BI824" s="360" t="str">
        <f t="shared" si="515"/>
        <v/>
      </c>
      <c r="BJ824" s="360" t="str">
        <f t="shared" si="516"/>
        <v/>
      </c>
      <c r="BK824" s="39"/>
      <c r="BL824" s="360" t="str">
        <f t="shared" si="517"/>
        <v/>
      </c>
      <c r="BM824" s="360" t="str">
        <f t="shared" si="518"/>
        <v/>
      </c>
      <c r="BN824" s="39"/>
      <c r="BO824" s="360" t="str">
        <f t="shared" si="519"/>
        <v/>
      </c>
      <c r="BP824" s="360" t="str">
        <f t="shared" si="520"/>
        <v/>
      </c>
      <c r="BQ824" s="39"/>
      <c r="BR824" s="360" t="str">
        <f t="shared" si="521"/>
        <v/>
      </c>
      <c r="BS824" s="360" t="str">
        <f t="shared" si="522"/>
        <v/>
      </c>
      <c r="BT824" s="39"/>
      <c r="BU824" s="360" t="str">
        <f t="shared" si="523"/>
        <v/>
      </c>
      <c r="BV824" s="360" t="str">
        <f t="shared" si="524"/>
        <v/>
      </c>
      <c r="BW824" s="39"/>
      <c r="BX824" s="57"/>
    </row>
    <row r="825" spans="1:76" s="2" customFormat="1" ht="14">
      <c r="A825" s="172"/>
      <c r="B825" s="302" t="s">
        <v>159</v>
      </c>
      <c r="C825" s="173"/>
      <c r="D825" s="173"/>
      <c r="E825" s="173"/>
      <c r="F825" s="173"/>
      <c r="G825" s="174"/>
      <c r="H825" s="39"/>
      <c r="I825" s="175"/>
      <c r="J825" s="174"/>
      <c r="K825" s="174"/>
      <c r="L825" s="762" t="s">
        <v>99</v>
      </c>
      <c r="M825" s="174"/>
      <c r="N825" s="174"/>
      <c r="O825" s="165"/>
      <c r="P825" s="165"/>
      <c r="Q825" s="175" t="s">
        <v>31</v>
      </c>
      <c r="R825" s="261" t="e">
        <f>AVERAGE(R805:R824)</f>
        <v>#DIV/0!</v>
      </c>
      <c r="S825" s="261" t="e">
        <f>IF(R833="Y",SUM(S805:S824)/SUM(N805:N824),AVERAGE(S805:S824))</f>
        <v>#DIV/0!</v>
      </c>
      <c r="T825" s="262" t="e">
        <f>SUM(T805:T824)/SUM(N805:N824)</f>
        <v>#DIV/0!</v>
      </c>
      <c r="U825" s="39"/>
      <c r="V825" s="39"/>
      <c r="W825" s="39"/>
      <c r="Y825" s="207"/>
      <c r="AO825" s="57"/>
      <c r="AP825" s="39"/>
      <c r="AQ825" s="39"/>
      <c r="AR825" s="39"/>
      <c r="AS825" s="175" t="s">
        <v>31</v>
      </c>
      <c r="AT825" s="178" t="e">
        <f>AVERAGE(AT805:AT824)</f>
        <v>#DIV/0!</v>
      </c>
      <c r="AU825" s="178" t="e">
        <f>SUM(AU805:AU824)/COUNTIF(AU805:AU824,"&gt;0")</f>
        <v>#DIV/0!</v>
      </c>
      <c r="AV825" s="175"/>
      <c r="AW825" s="178" t="e">
        <f>AVERAGE(AW805:AW824)</f>
        <v>#DIV/0!</v>
      </c>
      <c r="AX825" s="178" t="e">
        <f>SUM(AX805:AX824)/COUNTIF(AX805:AX824,"&gt;0")</f>
        <v>#DIV/0!</v>
      </c>
      <c r="AY825" s="39"/>
      <c r="AZ825" s="178" t="e">
        <f>AVERAGE(AZ805:AZ824)</f>
        <v>#DIV/0!</v>
      </c>
      <c r="BA825" s="178" t="e">
        <f>SUM(BA805:BA824)/COUNTIF(BA805:BA824,"&gt;0")</f>
        <v>#DIV/0!</v>
      </c>
      <c r="BB825" s="39"/>
      <c r="BC825" s="178" t="e">
        <f>AVERAGE(BC805:BC824)</f>
        <v>#DIV/0!</v>
      </c>
      <c r="BD825" s="178" t="e">
        <f>SUM(BD805:BD824)/COUNTIF(BD805:BD824,"&gt;0")</f>
        <v>#DIV/0!</v>
      </c>
      <c r="BE825" s="39"/>
      <c r="BF825" s="178" t="e">
        <f>AVERAGE(BF805:BF824)</f>
        <v>#DIV/0!</v>
      </c>
      <c r="BG825" s="178" t="e">
        <f>SUM(BG805:BG824)/COUNTIF(BG805:BG824,"&gt;0")</f>
        <v>#DIV/0!</v>
      </c>
      <c r="BH825" s="39"/>
      <c r="BI825" s="178" t="e">
        <f>AVERAGE(BI805:BI824)</f>
        <v>#DIV/0!</v>
      </c>
      <c r="BJ825" s="178" t="e">
        <f>SUM(BJ805:BJ824)/COUNTIF(BJ805:BJ824,"&gt;0")</f>
        <v>#DIV/0!</v>
      </c>
      <c r="BK825" s="175"/>
      <c r="BL825" s="178" t="e">
        <f>AVERAGE(BL805:BL824)</f>
        <v>#DIV/0!</v>
      </c>
      <c r="BM825" s="178" t="e">
        <f>SUM(BM805:BM824)/COUNTIF(BM805:BM824,"&gt;0")</f>
        <v>#DIV/0!</v>
      </c>
      <c r="BN825" s="39"/>
      <c r="BO825" s="178" t="e">
        <f>AVERAGE(BO805:BO824)</f>
        <v>#DIV/0!</v>
      </c>
      <c r="BP825" s="178" t="e">
        <f>SUM(BP805:BP824)/COUNTIF(BP805:BP824,"&gt;0")</f>
        <v>#DIV/0!</v>
      </c>
      <c r="BQ825" s="39"/>
      <c r="BR825" s="178" t="e">
        <f>AVERAGE(BR805:BR824)</f>
        <v>#DIV/0!</v>
      </c>
      <c r="BS825" s="178" t="e">
        <f>SUM(BS805:BS824)/COUNTIF(BS805:BS824,"&gt;0")</f>
        <v>#DIV/0!</v>
      </c>
      <c r="BT825" s="39"/>
      <c r="BU825" s="178" t="e">
        <f>AVERAGE(BU805:BU824)</f>
        <v>#DIV/0!</v>
      </c>
      <c r="BV825" s="178" t="e">
        <f>SUM(BV805:BV824)/COUNTIF(BV805:BV824,"&gt;0")</f>
        <v>#DIV/0!</v>
      </c>
      <c r="BW825" s="39"/>
      <c r="BX825" s="57"/>
    </row>
    <row r="826" spans="1:76" s="2" customFormat="1" ht="15">
      <c r="A826" s="172"/>
      <c r="B826" s="302" t="s">
        <v>160</v>
      </c>
      <c r="C826" s="173" t="s">
        <v>112</v>
      </c>
      <c r="D826" s="840"/>
      <c r="E826" s="841"/>
      <c r="F826" s="841"/>
      <c r="G826" s="841"/>
      <c r="H826" s="841"/>
      <c r="I826" s="841"/>
      <c r="J826" s="842"/>
      <c r="K826" s="174"/>
      <c r="L826" s="762"/>
      <c r="M826" s="174"/>
      <c r="N826" s="174"/>
      <c r="O826" s="165"/>
      <c r="P826" s="165"/>
      <c r="Q826" s="366" t="s">
        <v>33</v>
      </c>
      <c r="R826" s="367" t="e">
        <f>R825+U826*R829</f>
        <v>#DIV/0!</v>
      </c>
      <c r="S826" s="367" t="e">
        <f>S825+U826*S829</f>
        <v>#DIV/0!</v>
      </c>
      <c r="T826" s="367" t="e">
        <f>T825+U826*T829</f>
        <v>#DIV/0!</v>
      </c>
      <c r="U826" s="368">
        <v>1</v>
      </c>
      <c r="V826" s="50" t="s">
        <v>142</v>
      </c>
      <c r="W826" s="39"/>
      <c r="X826" t="s">
        <v>273</v>
      </c>
      <c r="Y826" s="208"/>
      <c r="AO826" s="57"/>
      <c r="AP826" s="39"/>
      <c r="AQ826" s="39"/>
      <c r="AR826" s="39"/>
      <c r="AS826" s="176" t="s">
        <v>33</v>
      </c>
      <c r="AT826" s="180" t="e">
        <f>AT825+(AT831*AT828)</f>
        <v>#DIV/0!</v>
      </c>
      <c r="AU826" s="180" t="e">
        <f>AU825+(AU831*AT828)</f>
        <v>#DIV/0!</v>
      </c>
      <c r="AV826" s="176"/>
      <c r="AW826" s="180" t="e">
        <f>AW825+(AW831*AW828)</f>
        <v>#DIV/0!</v>
      </c>
      <c r="AX826" s="180" t="e">
        <f>AX825+(AX831*AW828)</f>
        <v>#DIV/0!</v>
      </c>
      <c r="AY826" s="39"/>
      <c r="AZ826" s="180" t="e">
        <f>AZ825+(AZ831*AZ828)</f>
        <v>#DIV/0!</v>
      </c>
      <c r="BA826" s="180" t="e">
        <f>BA825+(BA831*AZ828)</f>
        <v>#DIV/0!</v>
      </c>
      <c r="BB826" s="39"/>
      <c r="BC826" s="180" t="e">
        <f>BC825+(BC831*BC828)</f>
        <v>#DIV/0!</v>
      </c>
      <c r="BD826" s="180" t="e">
        <f>BD825+(BD831*BC828)</f>
        <v>#DIV/0!</v>
      </c>
      <c r="BE826" s="39"/>
      <c r="BF826" s="180" t="e">
        <f>BF825+(BF831*BF828)</f>
        <v>#DIV/0!</v>
      </c>
      <c r="BG826" s="180" t="e">
        <f>BG825+(BG831*BF828)</f>
        <v>#DIV/0!</v>
      </c>
      <c r="BH826" s="39"/>
      <c r="BI826" s="180" t="e">
        <f>BI825+(BI831*BI828)</f>
        <v>#DIV/0!</v>
      </c>
      <c r="BJ826" s="180" t="e">
        <f>BJ825+(BJ831*BI828)</f>
        <v>#DIV/0!</v>
      </c>
      <c r="BK826" s="176"/>
      <c r="BL826" s="180" t="e">
        <f>BL825+(BL831*BL828)</f>
        <v>#DIV/0!</v>
      </c>
      <c r="BM826" s="180" t="e">
        <f>BM825+(BM831*BL828)</f>
        <v>#DIV/0!</v>
      </c>
      <c r="BN826" s="39"/>
      <c r="BO826" s="180" t="e">
        <f>BO825+(BO831*BO828)</f>
        <v>#DIV/0!</v>
      </c>
      <c r="BP826" s="180" t="e">
        <f>BP825+(BP831*BO828)</f>
        <v>#DIV/0!</v>
      </c>
      <c r="BQ826" s="39"/>
      <c r="BR826" s="180" t="e">
        <f>BR825+(BR831*BR828)</f>
        <v>#DIV/0!</v>
      </c>
      <c r="BS826" s="180" t="e">
        <f>BS825+(BS831*BR828)</f>
        <v>#DIV/0!</v>
      </c>
      <c r="BT826" s="39"/>
      <c r="BU826" s="180" t="e">
        <f>BU825+(BU831*BU828)</f>
        <v>#DIV/0!</v>
      </c>
      <c r="BV826" s="180" t="e">
        <f>BV825+(BV831*BU828)</f>
        <v>#DIV/0!</v>
      </c>
      <c r="BW826" s="39"/>
      <c r="BX826" s="57"/>
    </row>
    <row r="827" spans="1:76" s="2" customFormat="1" ht="15">
      <c r="A827" s="172"/>
      <c r="B827" s="302" t="s">
        <v>161</v>
      </c>
      <c r="C827" s="179"/>
      <c r="D827" s="843"/>
      <c r="E827" s="844"/>
      <c r="F827" s="844"/>
      <c r="G827" s="844"/>
      <c r="H827" s="844"/>
      <c r="I827" s="844"/>
      <c r="J827" s="845"/>
      <c r="K827" s="39"/>
      <c r="L827" s="759"/>
      <c r="M827" s="174"/>
      <c r="N827" s="174"/>
      <c r="O827" s="174"/>
      <c r="P827" s="174"/>
      <c r="Q827" s="366" t="s">
        <v>32</v>
      </c>
      <c r="R827" s="367" t="e">
        <f>IF($X827="Y",MIN(R805:R824),R825-$U827*R829)</f>
        <v>#DIV/0!</v>
      </c>
      <c r="S827" s="367" t="e">
        <f>IF($X827="Y",MIN(S805:S824),S825-$U827*S829)</f>
        <v>#DIV/0!</v>
      </c>
      <c r="T827" s="367" t="e">
        <f>IF($X827="Y",MIN(T805:T824),T825-$U827*T829)</f>
        <v>#DIV/0!</v>
      </c>
      <c r="U827" s="368">
        <v>1</v>
      </c>
      <c r="V827" s="50" t="s">
        <v>143</v>
      </c>
      <c r="W827" s="39"/>
      <c r="X827" s="369" t="s">
        <v>36</v>
      </c>
      <c r="Y827" s="208"/>
      <c r="AO827" s="57"/>
      <c r="AP827" s="39"/>
      <c r="AQ827" s="39"/>
      <c r="AR827" s="39"/>
      <c r="AS827" s="176" t="s">
        <v>32</v>
      </c>
      <c r="AT827" s="180" t="e">
        <f>AT825-(AT831*AT829)</f>
        <v>#DIV/0!</v>
      </c>
      <c r="AU827" s="180" t="e">
        <f>AU825-(AU831*AT829)</f>
        <v>#DIV/0!</v>
      </c>
      <c r="AV827" s="176"/>
      <c r="AW827" s="180" t="e">
        <f>AW825-(AW831*AW829)</f>
        <v>#DIV/0!</v>
      </c>
      <c r="AX827" s="180" t="e">
        <f>AX825-(AX831*AW829)</f>
        <v>#DIV/0!</v>
      </c>
      <c r="AY827" s="39"/>
      <c r="AZ827" s="180" t="e">
        <f>AZ825-(AZ831*AZ829)</f>
        <v>#DIV/0!</v>
      </c>
      <c r="BA827" s="180" t="e">
        <f>BA825-(BA831*AZ829)</f>
        <v>#DIV/0!</v>
      </c>
      <c r="BB827" s="39"/>
      <c r="BC827" s="180" t="e">
        <f>BC825-(BC831*BC829)</f>
        <v>#DIV/0!</v>
      </c>
      <c r="BD827" s="180" t="e">
        <f>BD825-(BD831*BC829)</f>
        <v>#DIV/0!</v>
      </c>
      <c r="BE827" s="39"/>
      <c r="BF827" s="180" t="e">
        <f>BF825-(BF831*BF829)</f>
        <v>#DIV/0!</v>
      </c>
      <c r="BG827" s="180" t="e">
        <f>BG825-(BG831*BF829)</f>
        <v>#DIV/0!</v>
      </c>
      <c r="BH827" s="39"/>
      <c r="BI827" s="180" t="e">
        <f>BI825-(BI831*BI829)</f>
        <v>#DIV/0!</v>
      </c>
      <c r="BJ827" s="180" t="e">
        <f>BJ825-(BJ831*BI829)</f>
        <v>#DIV/0!</v>
      </c>
      <c r="BK827" s="176"/>
      <c r="BL827" s="180" t="e">
        <f>BL825-(BL831*BL829)</f>
        <v>#DIV/0!</v>
      </c>
      <c r="BM827" s="180" t="e">
        <f>BM825-(BM831*BL829)</f>
        <v>#DIV/0!</v>
      </c>
      <c r="BN827" s="39"/>
      <c r="BO827" s="180" t="e">
        <f>BO825-(BO831*BO829)</f>
        <v>#DIV/0!</v>
      </c>
      <c r="BP827" s="180" t="e">
        <f>BP825-(BP831*BO829)</f>
        <v>#DIV/0!</v>
      </c>
      <c r="BQ827" s="39"/>
      <c r="BR827" s="180" t="e">
        <f>BR825-(BR831*BR829)</f>
        <v>#DIV/0!</v>
      </c>
      <c r="BS827" s="180" t="e">
        <f>BS825-(BS831*BR829)</f>
        <v>#DIV/0!</v>
      </c>
      <c r="BT827" s="39"/>
      <c r="BU827" s="180" t="e">
        <f>BU825-(BU831*BU829)</f>
        <v>#DIV/0!</v>
      </c>
      <c r="BV827" s="180" t="e">
        <f>BV825-(BV831*BU829)</f>
        <v>#DIV/0!</v>
      </c>
      <c r="BW827" s="39"/>
      <c r="BX827" s="57"/>
    </row>
    <row r="828" spans="1:76" s="2" customFormat="1" ht="14">
      <c r="A828" s="172"/>
      <c r="B828" s="303"/>
      <c r="C828" s="179"/>
      <c r="D828" s="843"/>
      <c r="E828" s="844"/>
      <c r="F828" s="844"/>
      <c r="G828" s="844"/>
      <c r="H828" s="844"/>
      <c r="I828" s="844"/>
      <c r="J828" s="845"/>
      <c r="K828" s="174"/>
      <c r="L828" s="762"/>
      <c r="M828" s="174"/>
      <c r="N828" s="174"/>
      <c r="O828" s="174"/>
      <c r="P828" s="174"/>
      <c r="Q828" s="176" t="s">
        <v>10</v>
      </c>
      <c r="R828" s="263" t="e">
        <f>IF((0.67*R829)&gt;R825,"no","yes")</f>
        <v>#DIV/0!</v>
      </c>
      <c r="S828" s="263" t="e">
        <f>IF((0.67*S829)&gt;S825,"no","yes")</f>
        <v>#DIV/0!</v>
      </c>
      <c r="T828" s="263" t="e">
        <f>IF((0.67*T829)&gt;T825,"no","yes")</f>
        <v>#DIV/0!</v>
      </c>
      <c r="U828" s="174"/>
      <c r="V828" s="174"/>
      <c r="W828" s="174"/>
      <c r="Y828" s="208"/>
      <c r="AO828" s="57"/>
      <c r="AP828" s="174"/>
      <c r="AQ828" s="174"/>
      <c r="AR828" s="923" t="s">
        <v>132</v>
      </c>
      <c r="AS828" s="924"/>
      <c r="AT828" s="177">
        <v>1</v>
      </c>
      <c r="AU828" s="174"/>
      <c r="AV828" s="287"/>
      <c r="AW828" s="177">
        <v>1</v>
      </c>
      <c r="AX828" s="174"/>
      <c r="AY828" s="174"/>
      <c r="AZ828" s="177">
        <v>1</v>
      </c>
      <c r="BA828" s="174"/>
      <c r="BB828" s="174"/>
      <c r="BC828" s="177">
        <v>1</v>
      </c>
      <c r="BD828" s="174"/>
      <c r="BE828" s="174"/>
      <c r="BF828" s="177">
        <v>1</v>
      </c>
      <c r="BG828" s="174"/>
      <c r="BH828" s="174"/>
      <c r="BI828" s="177">
        <v>1</v>
      </c>
      <c r="BJ828" s="174"/>
      <c r="BK828" s="176"/>
      <c r="BL828" s="177">
        <v>1</v>
      </c>
      <c r="BM828" s="174"/>
      <c r="BN828" s="174"/>
      <c r="BO828" s="177">
        <v>1</v>
      </c>
      <c r="BP828" s="174"/>
      <c r="BQ828" s="174"/>
      <c r="BR828" s="177">
        <v>1</v>
      </c>
      <c r="BS828" s="174"/>
      <c r="BT828" s="174"/>
      <c r="BU828" s="177">
        <v>1</v>
      </c>
      <c r="BV828" s="174"/>
      <c r="BW828" s="174"/>
      <c r="BX828" s="57"/>
    </row>
    <row r="829" spans="1:76" s="2" customFormat="1" ht="14">
      <c r="A829" s="182" t="str">
        <f ca="1">HYPERLINK("#"&amp;"'"&amp;A$1&amp;"'!a1","Back to top")</f>
        <v>Back to top</v>
      </c>
      <c r="B829" s="304"/>
      <c r="C829" s="179"/>
      <c r="D829" s="843"/>
      <c r="E829" s="844"/>
      <c r="F829" s="844"/>
      <c r="G829" s="844"/>
      <c r="H829" s="844"/>
      <c r="I829" s="844"/>
      <c r="J829" s="845"/>
      <c r="K829" s="174"/>
      <c r="L829" s="762"/>
      <c r="M829" s="50"/>
      <c r="N829" s="50"/>
      <c r="O829" s="174"/>
      <c r="P829" s="174"/>
      <c r="Q829" s="176" t="s">
        <v>11</v>
      </c>
      <c r="R829" s="263" t="e">
        <f>_xlfn.STDEV.P(R805:R824)</f>
        <v>#DIV/0!</v>
      </c>
      <c r="S829" s="263" t="e">
        <f t="array" ref="S829">IF(R833="Y",SQRT(SUM(IFERROR(N805:N824*(R805:R824-(S825))^2,0))/((COUNTIFS(N805:N824,"&lt;&gt;"&amp;"")-1)/COUNTIFS(N805:N824,"&lt;&gt;"&amp;"")*SUM(N805:N824))),_xlfn.STDEV.P(S805:S824))</f>
        <v>#DIV/0!</v>
      </c>
      <c r="T829" s="263" t="e">
        <f t="array" ref="T829">SQRT(SUM(IFERROR(N805:N824*(R805:R824-(T825))^2,0))/((COUNTIFS(N805:N824,"&lt;&gt;"&amp;"")-1)/COUNTIFS(N805:N824,"&lt;&gt;"&amp;"")*SUM(N805:N824)))</f>
        <v>#DIV/0!</v>
      </c>
      <c r="U829" s="174"/>
      <c r="V829" s="174"/>
      <c r="W829" s="174"/>
      <c r="Y829" s="208"/>
      <c r="AO829" s="57"/>
      <c r="AP829" s="174"/>
      <c r="AQ829" s="174"/>
      <c r="AR829" s="923"/>
      <c r="AS829" s="924"/>
      <c r="AT829" s="177">
        <v>1</v>
      </c>
      <c r="AU829" s="174"/>
      <c r="AV829" s="287"/>
      <c r="AW829" s="177">
        <v>1</v>
      </c>
      <c r="AX829" s="174"/>
      <c r="AY829" s="174"/>
      <c r="AZ829" s="177">
        <v>1</v>
      </c>
      <c r="BA829" s="174"/>
      <c r="BB829" s="174"/>
      <c r="BC829" s="177">
        <v>1</v>
      </c>
      <c r="BD829" s="174"/>
      <c r="BE829" s="174"/>
      <c r="BF829" s="177">
        <v>1</v>
      </c>
      <c r="BG829" s="174"/>
      <c r="BH829" s="174"/>
      <c r="BI829" s="177">
        <v>1</v>
      </c>
      <c r="BJ829" s="174"/>
      <c r="BK829" s="176"/>
      <c r="BL829" s="177">
        <v>1</v>
      </c>
      <c r="BM829" s="174"/>
      <c r="BN829" s="174"/>
      <c r="BO829" s="177">
        <v>1</v>
      </c>
      <c r="BP829" s="174"/>
      <c r="BQ829" s="174"/>
      <c r="BR829" s="177">
        <v>1</v>
      </c>
      <c r="BS829" s="174"/>
      <c r="BT829" s="174"/>
      <c r="BU829" s="177">
        <v>1</v>
      </c>
      <c r="BV829" s="174"/>
      <c r="BW829" s="174"/>
      <c r="BX829" s="57"/>
    </row>
    <row r="830" spans="1:76" s="2" customFormat="1" ht="14">
      <c r="A830" s="172"/>
      <c r="B830" s="303"/>
      <c r="C830" s="159"/>
      <c r="D830" s="843"/>
      <c r="E830" s="844"/>
      <c r="F830" s="844"/>
      <c r="G830" s="844"/>
      <c r="H830" s="844"/>
      <c r="I830" s="844"/>
      <c r="J830" s="845"/>
      <c r="K830" s="174"/>
      <c r="L830" s="762"/>
      <c r="M830" s="174"/>
      <c r="N830" s="174"/>
      <c r="O830" s="174"/>
      <c r="P830" s="174"/>
      <c r="Q830" s="183" t="s">
        <v>98</v>
      </c>
      <c r="R830" s="264">
        <f>COUNTIF(R805:R824,"&gt;0")</f>
        <v>0</v>
      </c>
      <c r="S830" s="264">
        <f>COUNTIF(S805:S824,"&gt;0")</f>
        <v>0</v>
      </c>
      <c r="T830" s="265"/>
      <c r="U830" s="184" t="s">
        <v>55</v>
      </c>
      <c r="V830" s="174"/>
      <c r="W830" s="174"/>
      <c r="Y830" s="99"/>
      <c r="AO830" s="57"/>
      <c r="AP830" s="174"/>
      <c r="AQ830" s="174"/>
      <c r="AR830" s="174"/>
      <c r="AS830" s="176" t="s">
        <v>10</v>
      </c>
      <c r="AT830" s="180" t="e">
        <f>IF((0.67*AT831)&gt;AT825,"no","yes")</f>
        <v>#DIV/0!</v>
      </c>
      <c r="AU830" s="180" t="e">
        <f>IF((0.67*AU831)&gt;AU825,"no","yes")</f>
        <v>#DIV/0!</v>
      </c>
      <c r="AV830" s="176"/>
      <c r="AW830" s="180" t="e">
        <f>IF((0.67*AW831)&gt;AW825,"no","yes")</f>
        <v>#DIV/0!</v>
      </c>
      <c r="AX830" s="180" t="e">
        <f>IF((0.67*AX831)&gt;AX825,"no","yes")</f>
        <v>#DIV/0!</v>
      </c>
      <c r="AY830" s="174"/>
      <c r="AZ830" s="180" t="e">
        <f>IF((0.67*AZ831)&gt;AZ825,"no","yes")</f>
        <v>#DIV/0!</v>
      </c>
      <c r="BA830" s="180" t="e">
        <f>IF((0.67*BA831)&gt;BA825,"no","yes")</f>
        <v>#DIV/0!</v>
      </c>
      <c r="BB830" s="174"/>
      <c r="BC830" s="180" t="e">
        <f>IF((0.67*BC831)&gt;BC825,"no","yes")</f>
        <v>#DIV/0!</v>
      </c>
      <c r="BD830" s="180" t="e">
        <f>IF((0.67*BD831)&gt;BD825,"no","yes")</f>
        <v>#DIV/0!</v>
      </c>
      <c r="BE830" s="174"/>
      <c r="BF830" s="180" t="e">
        <f>IF((0.67*BF831)&gt;BF825,"no","yes")</f>
        <v>#DIV/0!</v>
      </c>
      <c r="BG830" s="180" t="e">
        <f>IF((0.67*BG831)&gt;BG825,"no","yes")</f>
        <v>#DIV/0!</v>
      </c>
      <c r="BH830" s="174"/>
      <c r="BI830" s="180" t="e">
        <f>IF((0.67*BI831)&gt;BI825,"no","yes")</f>
        <v>#DIV/0!</v>
      </c>
      <c r="BJ830" s="180" t="e">
        <f>IF((0.67*BJ831)&gt;BJ825,"no","yes")</f>
        <v>#DIV/0!</v>
      </c>
      <c r="BK830" s="183"/>
      <c r="BL830" s="180" t="e">
        <f>IF((0.67*BL831)&gt;BL825,"no","yes")</f>
        <v>#DIV/0!</v>
      </c>
      <c r="BM830" s="180" t="e">
        <f>IF((0.67*BM831)&gt;BM825,"no","yes")</f>
        <v>#DIV/0!</v>
      </c>
      <c r="BN830" s="174"/>
      <c r="BO830" s="180" t="e">
        <f>IF((0.67*BO831)&gt;BO825,"no","yes")</f>
        <v>#DIV/0!</v>
      </c>
      <c r="BP830" s="180" t="e">
        <f>IF((0.67*BP831)&gt;BP825,"no","yes")</f>
        <v>#DIV/0!</v>
      </c>
      <c r="BQ830" s="174"/>
      <c r="BR830" s="180" t="e">
        <f>IF((0.67*BR831)&gt;BR825,"no","yes")</f>
        <v>#DIV/0!</v>
      </c>
      <c r="BS830" s="180" t="e">
        <f>IF((0.67*BS831)&gt;BS825,"no","yes")</f>
        <v>#DIV/0!</v>
      </c>
      <c r="BT830" s="174"/>
      <c r="BU830" s="180" t="e">
        <f>IF((0.67*BU831)&gt;BU825,"no","yes")</f>
        <v>#DIV/0!</v>
      </c>
      <c r="BV830" s="180" t="e">
        <f>IF((0.67*BV831)&gt;BV825,"no","yes")</f>
        <v>#DIV/0!</v>
      </c>
      <c r="BW830" s="174"/>
      <c r="BX830" s="57"/>
    </row>
    <row r="831" spans="1:76" s="2" customFormat="1" ht="14">
      <c r="B831" s="5"/>
      <c r="C831" s="172"/>
      <c r="D831" s="843"/>
      <c r="E831" s="844"/>
      <c r="F831" s="844"/>
      <c r="G831" s="844"/>
      <c r="H831" s="844"/>
      <c r="I831" s="844"/>
      <c r="J831" s="845"/>
      <c r="K831" s="174"/>
      <c r="L831" s="762"/>
      <c r="M831" s="174"/>
      <c r="N831" s="174"/>
      <c r="O831" s="174"/>
      <c r="P831" s="174"/>
      <c r="Q831" s="174"/>
      <c r="R831" s="265"/>
      <c r="S831" s="267"/>
      <c r="T831" s="267"/>
      <c r="U831" s="185"/>
      <c r="V831" s="186"/>
      <c r="W831" s="187"/>
      <c r="Y831" s="99"/>
      <c r="AO831" s="57"/>
      <c r="AP831" s="174"/>
      <c r="AQ831" s="174"/>
      <c r="AR831" s="174"/>
      <c r="AS831" s="176" t="s">
        <v>11</v>
      </c>
      <c r="AT831" s="180" t="e">
        <f>_xlfn.STDEV.P(AT805:AT824)</f>
        <v>#DIV/0!</v>
      </c>
      <c r="AU831" s="180" t="e">
        <f>_xlfn.STDEV.P(AU805:AU824)</f>
        <v>#DIV/0!</v>
      </c>
      <c r="AV831" s="176"/>
      <c r="AW831" s="180" t="e">
        <f>_xlfn.STDEV.P(AW805:AW824)</f>
        <v>#DIV/0!</v>
      </c>
      <c r="AX831" s="180" t="e">
        <f>_xlfn.STDEV.P(AX805:AX824)</f>
        <v>#DIV/0!</v>
      </c>
      <c r="AY831" s="174"/>
      <c r="AZ831" s="180" t="e">
        <f>_xlfn.STDEV.P(AZ805:AZ824)</f>
        <v>#DIV/0!</v>
      </c>
      <c r="BA831" s="180" t="e">
        <f>_xlfn.STDEV.P(BA805:BA824)</f>
        <v>#DIV/0!</v>
      </c>
      <c r="BB831" s="174"/>
      <c r="BC831" s="180" t="e">
        <f>_xlfn.STDEV.P(BC805:BC824)</f>
        <v>#DIV/0!</v>
      </c>
      <c r="BD831" s="180" t="e">
        <f>_xlfn.STDEV.P(BD805:BD824)</f>
        <v>#DIV/0!</v>
      </c>
      <c r="BE831" s="174"/>
      <c r="BF831" s="180" t="e">
        <f>_xlfn.STDEV.P(BF805:BF824)</f>
        <v>#DIV/0!</v>
      </c>
      <c r="BG831" s="180" t="e">
        <f>_xlfn.STDEV.P(BG805:BG824)</f>
        <v>#DIV/0!</v>
      </c>
      <c r="BH831" s="174"/>
      <c r="BI831" s="180" t="e">
        <f>_xlfn.STDEV.P(BI805:BI824)</f>
        <v>#DIV/0!</v>
      </c>
      <c r="BJ831" s="180" t="e">
        <f>_xlfn.STDEV.P(BJ805:BJ824)</f>
        <v>#DIV/0!</v>
      </c>
      <c r="BK831" s="174"/>
      <c r="BL831" s="180" t="e">
        <f>_xlfn.STDEV.P(BL805:BL824)</f>
        <v>#DIV/0!</v>
      </c>
      <c r="BM831" s="180" t="e">
        <f>_xlfn.STDEV.P(BM805:BM824)</f>
        <v>#DIV/0!</v>
      </c>
      <c r="BN831" s="174"/>
      <c r="BO831" s="180" t="e">
        <f>_xlfn.STDEV.P(BO805:BO824)</f>
        <v>#DIV/0!</v>
      </c>
      <c r="BP831" s="180" t="e">
        <f>_xlfn.STDEV.P(BP805:BP824)</f>
        <v>#DIV/0!</v>
      </c>
      <c r="BQ831" s="174"/>
      <c r="BR831" s="180" t="e">
        <f>_xlfn.STDEV.P(BR805:BR824)</f>
        <v>#DIV/0!</v>
      </c>
      <c r="BS831" s="180" t="e">
        <f>_xlfn.STDEV.P(BS805:BS824)</f>
        <v>#DIV/0!</v>
      </c>
      <c r="BT831" s="174"/>
      <c r="BU831" s="180" t="e">
        <f>_xlfn.STDEV.P(BU805:BU824)</f>
        <v>#DIV/0!</v>
      </c>
      <c r="BV831" s="180" t="e">
        <f>_xlfn.STDEV.P(BV805:BV824)</f>
        <v>#DIV/0!</v>
      </c>
      <c r="BX831" s="57"/>
    </row>
    <row r="832" spans="1:76" s="2" customFormat="1" ht="14">
      <c r="B832" s="5"/>
      <c r="C832" s="174"/>
      <c r="D832" s="846"/>
      <c r="E832" s="847"/>
      <c r="F832" s="847"/>
      <c r="G832" s="847"/>
      <c r="H832" s="847"/>
      <c r="I832" s="847"/>
      <c r="J832" s="848"/>
      <c r="L832" s="349"/>
      <c r="R832" s="188" t="s">
        <v>137</v>
      </c>
      <c r="S832" s="83"/>
      <c r="T832" s="174"/>
      <c r="U832" s="189"/>
      <c r="V832" s="190"/>
      <c r="W832" s="191"/>
      <c r="Y832" s="99"/>
      <c r="AO832" s="57"/>
      <c r="AP832" s="174"/>
      <c r="AQ832" s="174"/>
      <c r="AR832" s="174"/>
      <c r="AS832" s="183" t="s">
        <v>98</v>
      </c>
      <c r="AT832" s="361">
        <f>COUNTIF(AT805:AT824,"&gt;0")</f>
        <v>0</v>
      </c>
      <c r="AU832" s="361">
        <f>COUNTIF(AU805:AU824,"&gt;0")</f>
        <v>0</v>
      </c>
      <c r="AV832" s="183"/>
      <c r="AW832" s="361">
        <f>COUNTIF(AW805:AW824,"&gt;0")</f>
        <v>0</v>
      </c>
      <c r="AX832" s="361">
        <f>COUNTIF(AX805:AX824,"&gt;0")</f>
        <v>0</v>
      </c>
      <c r="AY832" s="174"/>
      <c r="AZ832" s="361">
        <f>COUNTIF(AZ805:AZ824,"&gt;0")</f>
        <v>0</v>
      </c>
      <c r="BA832" s="361">
        <f>COUNTIF(BA805:BA824,"&gt;0")</f>
        <v>0</v>
      </c>
      <c r="BB832" s="174"/>
      <c r="BC832" s="361">
        <f>COUNTIF(BC805:BC824,"&gt;0")</f>
        <v>0</v>
      </c>
      <c r="BD832" s="361">
        <f>COUNTIF(BD805:BD824,"&gt;0")</f>
        <v>0</v>
      </c>
      <c r="BE832" s="174"/>
      <c r="BF832" s="361">
        <f>COUNTIF(BF805:BF824,"&gt;0")</f>
        <v>0</v>
      </c>
      <c r="BG832" s="361">
        <f>COUNTIF(BG805:BG824,"&gt;0")</f>
        <v>0</v>
      </c>
      <c r="BH832" s="174"/>
      <c r="BI832" s="361">
        <f>COUNTIF(BI805:BI824,"&gt;0")</f>
        <v>0</v>
      </c>
      <c r="BJ832" s="361">
        <f>COUNTIF(BJ805:BJ824,"&gt;0")</f>
        <v>0</v>
      </c>
      <c r="BK832" s="174"/>
      <c r="BL832" s="361">
        <f>COUNTIF(BL805:BL824,"&gt;0")</f>
        <v>0</v>
      </c>
      <c r="BM832" s="361">
        <f>COUNTIF(BM805:BM824,"&gt;0")</f>
        <v>0</v>
      </c>
      <c r="BN832" s="174"/>
      <c r="BO832" s="361">
        <f>COUNTIF(BO805:BO824,"&gt;0")</f>
        <v>0</v>
      </c>
      <c r="BP832" s="361">
        <f>COUNTIF(BP805:BP824,"&gt;0")</f>
        <v>0</v>
      </c>
      <c r="BQ832" s="174"/>
      <c r="BR832" s="361">
        <f>COUNTIF(BR805:BR824,"&gt;0")</f>
        <v>0</v>
      </c>
      <c r="BS832" s="361">
        <f>COUNTIF(BS805:BS824,"&gt;0")</f>
        <v>0</v>
      </c>
      <c r="BT832" s="174"/>
      <c r="BU832" s="361">
        <f>COUNTIF(BU805:BU824,"&gt;0")</f>
        <v>0</v>
      </c>
      <c r="BV832" s="361">
        <f>COUNTIF(BV805:BV824,"&gt;0")</f>
        <v>0</v>
      </c>
      <c r="BX832" s="57"/>
    </row>
    <row r="833" spans="1:76" s="2" customFormat="1" ht="14">
      <c r="B833" s="5"/>
      <c r="L833" s="349"/>
      <c r="R833" s="192" t="s">
        <v>36</v>
      </c>
      <c r="S833" s="83"/>
      <c r="T833" s="174"/>
      <c r="U833" s="189"/>
      <c r="V833" s="190"/>
      <c r="W833" s="191"/>
      <c r="Y833" s="99"/>
      <c r="AO833" s="57"/>
      <c r="AS833" s="209"/>
      <c r="AT833" s="209"/>
      <c r="AU833" s="209"/>
      <c r="AV833" s="209"/>
      <c r="BX833" s="57"/>
    </row>
    <row r="834" spans="1:76" s="2" customFormat="1" ht="14">
      <c r="B834" s="5"/>
      <c r="L834" s="349"/>
      <c r="R834" s="83"/>
      <c r="S834" s="83"/>
      <c r="T834" s="174"/>
      <c r="U834" s="193"/>
      <c r="V834" s="194"/>
      <c r="W834" s="195"/>
      <c r="Y834" s="99"/>
      <c r="AO834" s="57"/>
      <c r="AS834" s="209"/>
      <c r="AT834" s="209"/>
      <c r="AU834" s="209"/>
      <c r="AV834" s="209"/>
      <c r="BX834" s="57"/>
    </row>
    <row r="835" spans="1:76" s="2" customFormat="1" ht="18">
      <c r="B835" s="5"/>
      <c r="L835" s="349"/>
      <c r="R835" s="83"/>
      <c r="S835" s="83"/>
      <c r="T835" s="174"/>
      <c r="U835" s="174"/>
      <c r="V835" s="174"/>
      <c r="W835" s="174"/>
      <c r="Y835" s="99"/>
      <c r="AO835" s="142"/>
      <c r="AP835" s="218"/>
      <c r="AQ835" s="218"/>
      <c r="AR835" s="216"/>
      <c r="AS835" s="216"/>
      <c r="AT835" s="216"/>
      <c r="AU835" s="216"/>
      <c r="AV835" s="216"/>
      <c r="AW835" s="216"/>
      <c r="AX835" s="216"/>
      <c r="AY835" s="216"/>
      <c r="AZ835" s="216"/>
      <c r="BA835" s="216"/>
      <c r="BB835" s="216"/>
      <c r="BC835" s="216"/>
      <c r="BD835" s="216"/>
      <c r="BE835" s="216"/>
      <c r="BF835" s="216"/>
      <c r="BG835" s="216"/>
      <c r="BH835" s="216"/>
      <c r="BI835" s="216"/>
      <c r="BJ835" s="216"/>
      <c r="BK835" s="216"/>
      <c r="BL835" s="216"/>
      <c r="BM835" s="216"/>
      <c r="BN835" s="216"/>
      <c r="BO835" s="216"/>
      <c r="BP835" s="216"/>
      <c r="BQ835" s="216"/>
      <c r="BR835" s="216"/>
      <c r="BS835" s="216"/>
      <c r="BT835" s="216"/>
      <c r="BU835" s="216"/>
      <c r="BV835" s="216"/>
      <c r="BW835" s="216"/>
      <c r="BX835" s="142"/>
    </row>
    <row r="836" spans="1:76" s="2" customFormat="1" ht="14">
      <c r="B836" s="5"/>
      <c r="L836" s="349"/>
      <c r="R836" s="83"/>
      <c r="S836" s="83"/>
      <c r="T836" s="83"/>
      <c r="U836" s="83"/>
      <c r="Y836" s="99"/>
      <c r="AO836" s="57"/>
      <c r="AP836" s="209"/>
      <c r="AQ836" s="209"/>
      <c r="AR836" s="209"/>
      <c r="AS836" s="209"/>
      <c r="AT836" s="209"/>
      <c r="AU836" s="209"/>
      <c r="AV836" s="209"/>
      <c r="AW836" s="209"/>
      <c r="AX836" s="209"/>
      <c r="AY836" s="209"/>
      <c r="AZ836" s="209"/>
      <c r="BA836" s="209"/>
      <c r="BB836" s="209"/>
      <c r="BC836" s="209"/>
      <c r="BD836" s="209"/>
      <c r="BE836" s="209"/>
      <c r="BF836" s="209"/>
      <c r="BG836" s="209"/>
      <c r="BH836" s="209"/>
      <c r="BI836" s="209"/>
      <c r="BJ836" s="209"/>
      <c r="BK836" s="209"/>
      <c r="BL836" s="209"/>
      <c r="BM836" s="209"/>
      <c r="BN836" s="209"/>
      <c r="BO836" s="209"/>
      <c r="BP836" s="209"/>
      <c r="BQ836" s="209"/>
      <c r="BR836" s="209"/>
      <c r="BS836" s="209"/>
      <c r="BT836" s="81"/>
      <c r="BU836" s="209"/>
      <c r="BV836" s="209"/>
      <c r="BW836" s="209"/>
      <c r="BX836" s="57"/>
    </row>
    <row r="837" spans="1:76" s="2" customFormat="1" ht="14">
      <c r="B837" s="5"/>
      <c r="L837" s="349"/>
      <c r="R837" s="83"/>
      <c r="S837" s="83"/>
      <c r="T837" s="83"/>
      <c r="U837" s="83"/>
      <c r="Y837" s="99"/>
      <c r="AO837" s="57"/>
      <c r="AP837" s="209"/>
      <c r="AQ837" s="209"/>
      <c r="AR837" s="209"/>
      <c r="AS837" s="209"/>
      <c r="AT837" s="209"/>
      <c r="AU837" s="209"/>
      <c r="AV837" s="209"/>
      <c r="AW837" s="209"/>
      <c r="AX837" s="209"/>
      <c r="AY837" s="209"/>
      <c r="AZ837" s="209"/>
      <c r="BA837" s="209"/>
      <c r="BB837" s="209"/>
      <c r="BC837" s="209"/>
      <c r="BD837" s="209"/>
      <c r="BE837" s="209"/>
      <c r="BF837" s="209"/>
      <c r="BG837" s="209"/>
      <c r="BH837" s="209"/>
      <c r="BI837" s="209"/>
      <c r="BJ837" s="209"/>
      <c r="BK837" s="209"/>
      <c r="BL837" s="209"/>
      <c r="BM837" s="209"/>
      <c r="BN837" s="209"/>
      <c r="BO837" s="209"/>
      <c r="BP837" s="209"/>
      <c r="BQ837" s="209"/>
      <c r="BR837" s="209"/>
      <c r="BS837" s="209"/>
      <c r="BT837" s="81"/>
      <c r="BU837" s="209"/>
      <c r="BV837" s="209"/>
      <c r="BW837" s="209"/>
      <c r="BX837" s="57"/>
    </row>
    <row r="838" spans="1:76" s="22" customFormat="1" ht="18">
      <c r="A838" s="138">
        <f>A802+1</f>
        <v>19</v>
      </c>
      <c r="B838" s="298"/>
      <c r="C838" s="139" t="s">
        <v>309</v>
      </c>
      <c r="D838" s="196"/>
      <c r="E838" s="196"/>
      <c r="F838" s="196"/>
      <c r="G838" s="196"/>
      <c r="J838" s="196"/>
      <c r="K838" s="196"/>
      <c r="L838" s="777"/>
      <c r="M838" s="238"/>
      <c r="N838" s="238"/>
      <c r="O838" s="238"/>
      <c r="P838" s="238"/>
      <c r="Q838" s="238"/>
      <c r="R838" s="839" t="s">
        <v>154</v>
      </c>
      <c r="S838" s="839"/>
      <c r="T838" s="839"/>
      <c r="U838" s="839"/>
      <c r="V838" s="238"/>
      <c r="W838" s="238"/>
      <c r="Y838" s="198"/>
      <c r="AP838" s="125">
        <f>A838</f>
        <v>19</v>
      </c>
      <c r="AQ838" s="125" t="str">
        <f>C838</f>
        <v>Indirect CO2 Emissions per CONVENTIONAL Implementation OR functional Unit -- CHOOSE ONLY ONE on Advanced Controls</v>
      </c>
      <c r="AS838" s="198"/>
      <c r="AT838" s="198"/>
      <c r="AU838" s="198"/>
      <c r="AV838" s="198"/>
    </row>
    <row r="839" spans="1:76" s="2" customFormat="1" ht="14">
      <c r="A839" s="87"/>
      <c r="B839" s="271"/>
      <c r="C839" s="199"/>
      <c r="D839" s="130"/>
      <c r="E839" s="130"/>
      <c r="F839" s="130"/>
      <c r="G839" s="130"/>
      <c r="J839" s="130"/>
      <c r="K839" s="130"/>
      <c r="L839" s="778"/>
      <c r="M839" s="87"/>
      <c r="N839" s="87"/>
      <c r="O839" s="87"/>
      <c r="P839" s="87"/>
      <c r="Q839" s="87"/>
      <c r="R839" s="87"/>
      <c r="S839" s="87"/>
      <c r="T839" s="87"/>
      <c r="U839" s="87"/>
      <c r="V839" s="87"/>
      <c r="W839" s="87"/>
      <c r="Y839" s="99"/>
      <c r="AO839" s="57"/>
      <c r="AP839" s="39"/>
      <c r="AQ839" s="39"/>
      <c r="AR839" s="39"/>
      <c r="AS839" s="39"/>
      <c r="AT839" s="158" t="s">
        <v>230</v>
      </c>
      <c r="AU839" s="158"/>
      <c r="AV839" s="39"/>
      <c r="AW839" s="158" t="s">
        <v>1</v>
      </c>
      <c r="AX839" s="158"/>
      <c r="AY839" s="39"/>
      <c r="AZ839" s="158" t="s">
        <v>2</v>
      </c>
      <c r="BA839" s="158"/>
      <c r="BB839" s="39"/>
      <c r="BC839" s="158" t="s">
        <v>283</v>
      </c>
      <c r="BD839" s="158"/>
      <c r="BE839" s="39"/>
      <c r="BF839" s="158" t="s">
        <v>284</v>
      </c>
      <c r="BG839" s="158"/>
      <c r="BH839" s="39"/>
      <c r="BI839" s="158" t="s">
        <v>3</v>
      </c>
      <c r="BJ839" s="158"/>
      <c r="BK839" s="39"/>
      <c r="BL839" s="158" t="s">
        <v>4</v>
      </c>
      <c r="BM839" s="158"/>
      <c r="BN839" s="39"/>
      <c r="BO839" s="158" t="s">
        <v>5</v>
      </c>
      <c r="BP839" s="158"/>
      <c r="BQ839" s="39"/>
      <c r="BR839" s="158" t="s">
        <v>6</v>
      </c>
      <c r="BS839" s="158"/>
      <c r="BT839" s="39"/>
      <c r="BU839" s="158" t="s">
        <v>34</v>
      </c>
      <c r="BV839" s="158"/>
      <c r="BW839" s="39"/>
      <c r="BX839" s="57"/>
    </row>
    <row r="840" spans="1:76" s="2" customFormat="1" ht="31" thickBot="1">
      <c r="A840" s="240" t="s">
        <v>39</v>
      </c>
      <c r="B840" s="300" t="s">
        <v>9</v>
      </c>
      <c r="C840" s="145" t="s">
        <v>139</v>
      </c>
      <c r="D840" s="146" t="s">
        <v>40</v>
      </c>
      <c r="E840" s="146" t="s">
        <v>234</v>
      </c>
      <c r="F840" s="147" t="s">
        <v>113</v>
      </c>
      <c r="G840" s="211" t="s">
        <v>424</v>
      </c>
      <c r="H840" s="4" t="s">
        <v>59</v>
      </c>
      <c r="I840" s="695" t="s">
        <v>425</v>
      </c>
      <c r="J840" s="148" t="s">
        <v>133</v>
      </c>
      <c r="K840" s="149" t="s">
        <v>140</v>
      </c>
      <c r="L840" s="776" t="s">
        <v>100</v>
      </c>
      <c r="M840" s="151" t="s">
        <v>141</v>
      </c>
      <c r="N840" s="152" t="s">
        <v>135</v>
      </c>
      <c r="O840" s="151" t="s">
        <v>57</v>
      </c>
      <c r="P840" s="153"/>
      <c r="Q840" s="363" t="s">
        <v>272</v>
      </c>
      <c r="R840" s="364" t="s">
        <v>56</v>
      </c>
      <c r="S840" s="258" t="s">
        <v>41</v>
      </c>
      <c r="T840" s="364" t="s">
        <v>136</v>
      </c>
      <c r="U840" s="156" t="s">
        <v>42</v>
      </c>
      <c r="V840" s="153"/>
      <c r="W840" s="153"/>
      <c r="Y840" s="99"/>
      <c r="AO840" s="57"/>
      <c r="AP840" s="153"/>
      <c r="AQ840" s="153"/>
      <c r="AR840" s="156" t="s">
        <v>131</v>
      </c>
      <c r="AS840" s="153"/>
      <c r="AT840" s="154" t="s">
        <v>56</v>
      </c>
      <c r="AU840" s="155" t="s">
        <v>41</v>
      </c>
      <c r="AV840" s="153"/>
      <c r="AW840" s="154" t="s">
        <v>56</v>
      </c>
      <c r="AX840" s="155" t="s">
        <v>41</v>
      </c>
      <c r="AY840" s="153"/>
      <c r="AZ840" s="154" t="s">
        <v>56</v>
      </c>
      <c r="BA840" s="155" t="s">
        <v>41</v>
      </c>
      <c r="BB840" s="153"/>
      <c r="BC840" s="154" t="s">
        <v>56</v>
      </c>
      <c r="BD840" s="155" t="s">
        <v>41</v>
      </c>
      <c r="BE840" s="153"/>
      <c r="BF840" s="154" t="s">
        <v>56</v>
      </c>
      <c r="BG840" s="155" t="s">
        <v>41</v>
      </c>
      <c r="BH840" s="153"/>
      <c r="BI840" s="154" t="s">
        <v>56</v>
      </c>
      <c r="BJ840" s="155" t="s">
        <v>41</v>
      </c>
      <c r="BK840" s="153"/>
      <c r="BL840" s="154" t="s">
        <v>56</v>
      </c>
      <c r="BM840" s="155" t="s">
        <v>41</v>
      </c>
      <c r="BN840" s="153"/>
      <c r="BO840" s="154" t="s">
        <v>56</v>
      </c>
      <c r="BP840" s="155" t="s">
        <v>41</v>
      </c>
      <c r="BQ840" s="153"/>
      <c r="BR840" s="154" t="s">
        <v>56</v>
      </c>
      <c r="BS840" s="155" t="s">
        <v>41</v>
      </c>
      <c r="BT840" s="153"/>
      <c r="BU840" s="154" t="s">
        <v>56</v>
      </c>
      <c r="BV840" s="155" t="s">
        <v>41</v>
      </c>
      <c r="BW840" s="153"/>
      <c r="BX840" s="57"/>
    </row>
    <row r="841" spans="1:76" s="2" customFormat="1" ht="14">
      <c r="A841" s="87">
        <v>1</v>
      </c>
      <c r="B841" s="301" t="str">
        <f t="shared" ref="B841:B860" si="529">CONCATENATE(E841,": ",C841)</f>
        <v xml:space="preserve">: </v>
      </c>
      <c r="C841" s="160"/>
      <c r="D841" s="160"/>
      <c r="E841" s="160"/>
      <c r="F841" s="160"/>
      <c r="G841" s="161"/>
      <c r="H841" s="162"/>
      <c r="I841" s="163"/>
      <c r="J841" s="336"/>
      <c r="K841" s="164"/>
      <c r="L841" s="764"/>
      <c r="M841" s="654" t="e">
        <f>CONCATENATE("t CO2-eq/ ",IF(#REF!="Implementation",AdoptionUnitOfMeasure,FunctionalUnitOfMeasure))</f>
        <v>#REF!</v>
      </c>
      <c r="N841" s="664"/>
      <c r="O841" s="665"/>
      <c r="P841" s="165"/>
      <c r="Q841" s="365"/>
      <c r="R841" s="259" t="str">
        <f>IF(Q841="Y","",IF(AND(L841="",J841=""),"",IF(L841="",J841,L841)))</f>
        <v/>
      </c>
      <c r="S841" s="260" t="str">
        <f>IF(R841="","",IF(R869="Y",T841,IF(R841&gt;=R861-$AA$36*R865,IF(R841&lt;=R861+$AA$36*R865,R841,""),"")))</f>
        <v/>
      </c>
      <c r="T841" s="259" t="str">
        <f>IF(Q841="Y","",IF(AND(L841="",J841=""),"",IF(L841="",J841*N841,L841*N841)))</f>
        <v/>
      </c>
      <c r="U841" s="166" t="e">
        <f t="shared" ref="U841:U860" si="530">IF(AND(M841="",K841=""),"",IF(M841="",K841,M841))</f>
        <v>#REF!</v>
      </c>
      <c r="V841" s="39"/>
      <c r="W841" s="39"/>
      <c r="Y841" s="99"/>
      <c r="AO841" s="57"/>
      <c r="AP841" s="39"/>
      <c r="AQ841" s="39"/>
      <c r="AR841" s="359" t="e">
        <f>$U841</f>
        <v>#REF!</v>
      </c>
      <c r="AS841" s="39"/>
      <c r="AT841" s="360" t="str">
        <f>IF($E841=$AT$48,R841,"")</f>
        <v/>
      </c>
      <c r="AU841" s="360" t="str">
        <f>IF($E841=$AT$48,S841,"")</f>
        <v/>
      </c>
      <c r="AV841" s="39"/>
      <c r="AW841" s="360" t="str">
        <f t="shared" ref="AW841:AW860" si="531">IF($E841=$AW$112,R841,"")</f>
        <v/>
      </c>
      <c r="AX841" s="360" t="str">
        <f t="shared" ref="AX841:AX860" si="532">IF($E841=$AW$112,S841,"")</f>
        <v/>
      </c>
      <c r="AY841" s="39"/>
      <c r="AZ841" s="360" t="str">
        <f t="shared" ref="AZ841:AZ860" si="533">IF($E841=$AZ$112,R841,"")</f>
        <v/>
      </c>
      <c r="BA841" s="360" t="str">
        <f t="shared" ref="BA841:BA860" si="534">IF($E841=$AZ$112,S841,"")</f>
        <v/>
      </c>
      <c r="BB841" s="39"/>
      <c r="BC841" s="360" t="str">
        <f t="shared" ref="BC841:BC860" si="535">IF($E841=$BC$112,R841,"")</f>
        <v/>
      </c>
      <c r="BD841" s="360" t="str">
        <f t="shared" ref="BD841:BD860" si="536">IF($E841=$BC$112,S841,"")</f>
        <v/>
      </c>
      <c r="BE841" s="39"/>
      <c r="BF841" s="360" t="str">
        <f t="shared" ref="BF841:BF860" si="537">IF($E841=$BF$112,R841,"")</f>
        <v/>
      </c>
      <c r="BG841" s="360" t="str">
        <f t="shared" ref="BG841:BG860" si="538">IF($E841=$BF$112,S841,"")</f>
        <v/>
      </c>
      <c r="BH841" s="39"/>
      <c r="BI841" s="360" t="str">
        <f t="shared" ref="BI841:BI860" si="539">IF($E841=$BI$112,R841,"")</f>
        <v/>
      </c>
      <c r="BJ841" s="360" t="str">
        <f t="shared" ref="BJ841:BJ860" si="540">IF($E841=$BI$112,S841,"")</f>
        <v/>
      </c>
      <c r="BK841" s="39"/>
      <c r="BL841" s="360" t="str">
        <f t="shared" ref="BL841:BL860" si="541">IF($E841=$BL$112,R841,"")</f>
        <v/>
      </c>
      <c r="BM841" s="360" t="str">
        <f t="shared" ref="BM841:BM860" si="542">IF($E841=$BL$112,S841,"")</f>
        <v/>
      </c>
      <c r="BN841" s="39"/>
      <c r="BO841" s="360" t="str">
        <f t="shared" ref="BO841:BO860" si="543">IF($E841=$BO$112,R841,"")</f>
        <v/>
      </c>
      <c r="BP841" s="360" t="str">
        <f t="shared" ref="BP841:BP860" si="544">IF($E841=$BO$112,S841,"")</f>
        <v/>
      </c>
      <c r="BQ841" s="39"/>
      <c r="BR841" s="360" t="str">
        <f t="shared" ref="BR841:BR860" si="545">IF($E841=$BR$112,R841,"")</f>
        <v/>
      </c>
      <c r="BS841" s="360" t="str">
        <f t="shared" ref="BS841:BS860" si="546">IF($E841=$BR$112,S841,"")</f>
        <v/>
      </c>
      <c r="BT841" s="39"/>
      <c r="BU841" s="360" t="str">
        <f t="shared" ref="BU841:BU860" si="547">IF($E841=$BU$112,R841,"")</f>
        <v/>
      </c>
      <c r="BV841" s="360" t="str">
        <f t="shared" ref="BV841:BV860" si="548">IF($E841=$BU$112,S841,"")</f>
        <v/>
      </c>
      <c r="BW841" s="39"/>
      <c r="BX841" s="57"/>
    </row>
    <row r="842" spans="1:76" s="2" customFormat="1" ht="14">
      <c r="A842" s="87">
        <v>2</v>
      </c>
      <c r="B842" s="301" t="str">
        <f t="shared" si="529"/>
        <v xml:space="preserve">: </v>
      </c>
      <c r="C842" s="160"/>
      <c r="D842" s="160"/>
      <c r="E842" s="160"/>
      <c r="F842" s="160"/>
      <c r="G842" s="161"/>
      <c r="H842" s="162"/>
      <c r="I842" s="163"/>
      <c r="J842" s="336"/>
      <c r="K842" s="163"/>
      <c r="L842" s="764"/>
      <c r="M842" s="654" t="e">
        <f>CONCATENATE("t CO2-eq/ ",IF(#REF!="Implementation",AdoptionUnitOfMeasure,FunctionalUnitOfMeasure))</f>
        <v>#REF!</v>
      </c>
      <c r="N842" s="664"/>
      <c r="O842" s="665"/>
      <c r="P842" s="165"/>
      <c r="Q842" s="365"/>
      <c r="R842" s="259" t="str">
        <f t="shared" ref="R842:R860" si="549">IF(Q842="Y","",IF(AND(L842="",J842=""),"",IF(L842="",J842,L842)))</f>
        <v/>
      </c>
      <c r="S842" s="260" t="str">
        <f>IF(R842="","",IF(R869="Y",T842,IF(R842&gt;=R861-$AA$36*R865,IF(R842&lt;=R861+$AA$36*R865,R842,""),"")))</f>
        <v/>
      </c>
      <c r="T842" s="259" t="str">
        <f t="shared" ref="T842:T860" si="550">IF(Q842="Y","",IF(AND(L842="",J842=""),"",IF(L842="",J842*N842,L842*N842)))</f>
        <v/>
      </c>
      <c r="U842" s="166" t="e">
        <f t="shared" si="530"/>
        <v>#REF!</v>
      </c>
      <c r="V842" s="39"/>
      <c r="W842" s="39"/>
      <c r="Y842" s="99"/>
      <c r="AO842" s="57"/>
      <c r="AP842" s="39"/>
      <c r="AQ842" s="39"/>
      <c r="AR842" s="171"/>
      <c r="AS842" s="39"/>
      <c r="AT842" s="360" t="str">
        <f t="shared" ref="AT842:AT860" si="551">IF($E842=$AT$48,R842,"")</f>
        <v/>
      </c>
      <c r="AU842" s="360" t="str">
        <f t="shared" ref="AU842:AU860" si="552">IF($E842=$AT$48,S842,"")</f>
        <v/>
      </c>
      <c r="AV842" s="39"/>
      <c r="AW842" s="360" t="str">
        <f t="shared" si="531"/>
        <v/>
      </c>
      <c r="AX842" s="360" t="str">
        <f t="shared" si="532"/>
        <v/>
      </c>
      <c r="AY842" s="39"/>
      <c r="AZ842" s="360" t="str">
        <f t="shared" si="533"/>
        <v/>
      </c>
      <c r="BA842" s="360" t="str">
        <f t="shared" si="534"/>
        <v/>
      </c>
      <c r="BB842" s="39"/>
      <c r="BC842" s="360" t="str">
        <f t="shared" si="535"/>
        <v/>
      </c>
      <c r="BD842" s="360" t="str">
        <f t="shared" si="536"/>
        <v/>
      </c>
      <c r="BE842" s="39"/>
      <c r="BF842" s="360" t="str">
        <f t="shared" si="537"/>
        <v/>
      </c>
      <c r="BG842" s="360" t="str">
        <f t="shared" si="538"/>
        <v/>
      </c>
      <c r="BH842" s="39"/>
      <c r="BI842" s="360" t="str">
        <f t="shared" si="539"/>
        <v/>
      </c>
      <c r="BJ842" s="360" t="str">
        <f t="shared" si="540"/>
        <v/>
      </c>
      <c r="BK842" s="39"/>
      <c r="BL842" s="360" t="str">
        <f t="shared" si="541"/>
        <v/>
      </c>
      <c r="BM842" s="360" t="str">
        <f t="shared" si="542"/>
        <v/>
      </c>
      <c r="BN842" s="39"/>
      <c r="BO842" s="360" t="str">
        <f t="shared" si="543"/>
        <v/>
      </c>
      <c r="BP842" s="360" t="str">
        <f t="shared" si="544"/>
        <v/>
      </c>
      <c r="BQ842" s="39"/>
      <c r="BR842" s="360" t="str">
        <f t="shared" si="545"/>
        <v/>
      </c>
      <c r="BS842" s="360" t="str">
        <f t="shared" si="546"/>
        <v/>
      </c>
      <c r="BT842" s="39"/>
      <c r="BU842" s="360" t="str">
        <f t="shared" si="547"/>
        <v/>
      </c>
      <c r="BV842" s="360" t="str">
        <f t="shared" si="548"/>
        <v/>
      </c>
      <c r="BW842" s="39"/>
      <c r="BX842" s="57"/>
    </row>
    <row r="843" spans="1:76" s="2" customFormat="1" ht="14">
      <c r="A843" s="87">
        <v>3</v>
      </c>
      <c r="B843" s="301" t="str">
        <f>CONCATENATE(E843,": ",C843)</f>
        <v xml:space="preserve">: </v>
      </c>
      <c r="C843" s="168"/>
      <c r="D843" s="162"/>
      <c r="E843" s="162"/>
      <c r="F843" s="169"/>
      <c r="G843" s="161"/>
      <c r="H843" s="162"/>
      <c r="I843" s="163"/>
      <c r="J843" s="170"/>
      <c r="K843" s="170"/>
      <c r="L843" s="764"/>
      <c r="M843" s="654" t="e">
        <f>CONCATENATE("t CO2-eq/ ",IF(#REF!="Implementation",AdoptionUnitOfMeasure,FunctionalUnitOfMeasure))</f>
        <v>#REF!</v>
      </c>
      <c r="N843" s="664"/>
      <c r="O843" s="665"/>
      <c r="P843" s="165"/>
      <c r="Q843" s="365"/>
      <c r="R843" s="259" t="str">
        <f t="shared" si="549"/>
        <v/>
      </c>
      <c r="S843" s="260" t="str">
        <f>IF(R843="","",IF(R869="Y",T843,IF(R843&gt;=R861-$AA$36*R865,IF(R843&lt;=R861+$AA$36*R865,R843,""),"")))</f>
        <v/>
      </c>
      <c r="T843" s="259" t="str">
        <f t="shared" si="550"/>
        <v/>
      </c>
      <c r="U843" s="166" t="e">
        <f t="shared" si="530"/>
        <v>#REF!</v>
      </c>
      <c r="V843" s="39"/>
      <c r="W843" s="39"/>
      <c r="Y843" s="99"/>
      <c r="AO843" s="57"/>
      <c r="AP843" s="39"/>
      <c r="AQ843" s="39"/>
      <c r="AR843" s="171"/>
      <c r="AS843" s="39"/>
      <c r="AT843" s="360" t="str">
        <f t="shared" si="551"/>
        <v/>
      </c>
      <c r="AU843" s="360" t="str">
        <f t="shared" si="552"/>
        <v/>
      </c>
      <c r="AV843" s="39"/>
      <c r="AW843" s="360" t="str">
        <f t="shared" si="531"/>
        <v/>
      </c>
      <c r="AX843" s="360" t="str">
        <f t="shared" si="532"/>
        <v/>
      </c>
      <c r="AY843" s="39"/>
      <c r="AZ843" s="360" t="str">
        <f t="shared" si="533"/>
        <v/>
      </c>
      <c r="BA843" s="360" t="str">
        <f t="shared" si="534"/>
        <v/>
      </c>
      <c r="BB843" s="39"/>
      <c r="BC843" s="360" t="str">
        <f t="shared" si="535"/>
        <v/>
      </c>
      <c r="BD843" s="360" t="str">
        <f t="shared" si="536"/>
        <v/>
      </c>
      <c r="BE843" s="39"/>
      <c r="BF843" s="360" t="str">
        <f t="shared" si="537"/>
        <v/>
      </c>
      <c r="BG843" s="360" t="str">
        <f t="shared" si="538"/>
        <v/>
      </c>
      <c r="BH843" s="39"/>
      <c r="BI843" s="360" t="str">
        <f t="shared" si="539"/>
        <v/>
      </c>
      <c r="BJ843" s="360" t="str">
        <f t="shared" si="540"/>
        <v/>
      </c>
      <c r="BK843" s="39"/>
      <c r="BL843" s="360" t="str">
        <f t="shared" si="541"/>
        <v/>
      </c>
      <c r="BM843" s="360" t="str">
        <f t="shared" si="542"/>
        <v/>
      </c>
      <c r="BN843" s="39"/>
      <c r="BO843" s="360" t="str">
        <f t="shared" si="543"/>
        <v/>
      </c>
      <c r="BP843" s="360" t="str">
        <f t="shared" si="544"/>
        <v/>
      </c>
      <c r="BQ843" s="39"/>
      <c r="BR843" s="360" t="str">
        <f t="shared" si="545"/>
        <v/>
      </c>
      <c r="BS843" s="360" t="str">
        <f t="shared" si="546"/>
        <v/>
      </c>
      <c r="BT843" s="39"/>
      <c r="BU843" s="360" t="str">
        <f t="shared" si="547"/>
        <v/>
      </c>
      <c r="BV843" s="360" t="str">
        <f t="shared" si="548"/>
        <v/>
      </c>
      <c r="BW843" s="39"/>
      <c r="BX843" s="57"/>
    </row>
    <row r="844" spans="1:76" s="2" customFormat="1" ht="14">
      <c r="A844" s="87">
        <v>4</v>
      </c>
      <c r="B844" s="301" t="str">
        <f t="shared" si="529"/>
        <v xml:space="preserve">: </v>
      </c>
      <c r="C844" s="168"/>
      <c r="D844" s="162"/>
      <c r="E844" s="162"/>
      <c r="F844" s="169"/>
      <c r="G844" s="161"/>
      <c r="H844" s="162"/>
      <c r="I844" s="163"/>
      <c r="J844" s="170"/>
      <c r="K844" s="170"/>
      <c r="L844" s="764"/>
      <c r="M844" s="654" t="e">
        <f>CONCATENATE("t CO2-eq/ ",IF(#REF!="Implementation",AdoptionUnitOfMeasure,FunctionalUnitOfMeasure))</f>
        <v>#REF!</v>
      </c>
      <c r="N844" s="664"/>
      <c r="O844" s="665"/>
      <c r="P844" s="165"/>
      <c r="Q844" s="365"/>
      <c r="R844" s="259" t="str">
        <f t="shared" si="549"/>
        <v/>
      </c>
      <c r="S844" s="260" t="str">
        <f>IF(R844="","",IF(R869="Y",T844,IF(R844&gt;=R861-$AA$36*R865,IF(R844&lt;=R861+$AA$36*R865,R844,""),"")))</f>
        <v/>
      </c>
      <c r="T844" s="259" t="str">
        <f t="shared" si="550"/>
        <v/>
      </c>
      <c r="U844" s="166" t="e">
        <f t="shared" si="530"/>
        <v>#REF!</v>
      </c>
      <c r="V844" s="39"/>
      <c r="W844" s="39"/>
      <c r="Y844" s="99"/>
      <c r="AO844" s="57"/>
      <c r="AP844" s="39"/>
      <c r="AQ844" s="39"/>
      <c r="AR844" s="171"/>
      <c r="AS844" s="39"/>
      <c r="AT844" s="360" t="str">
        <f t="shared" si="551"/>
        <v/>
      </c>
      <c r="AU844" s="360" t="str">
        <f t="shared" si="552"/>
        <v/>
      </c>
      <c r="AV844" s="39"/>
      <c r="AW844" s="360" t="str">
        <f t="shared" si="531"/>
        <v/>
      </c>
      <c r="AX844" s="360" t="str">
        <f t="shared" si="532"/>
        <v/>
      </c>
      <c r="AY844" s="39"/>
      <c r="AZ844" s="360" t="str">
        <f t="shared" si="533"/>
        <v/>
      </c>
      <c r="BA844" s="360" t="str">
        <f t="shared" si="534"/>
        <v/>
      </c>
      <c r="BB844" s="39"/>
      <c r="BC844" s="360" t="str">
        <f t="shared" si="535"/>
        <v/>
      </c>
      <c r="BD844" s="360" t="str">
        <f t="shared" si="536"/>
        <v/>
      </c>
      <c r="BE844" s="39"/>
      <c r="BF844" s="360" t="str">
        <f t="shared" si="537"/>
        <v/>
      </c>
      <c r="BG844" s="360" t="str">
        <f t="shared" si="538"/>
        <v/>
      </c>
      <c r="BH844" s="39"/>
      <c r="BI844" s="360" t="str">
        <f t="shared" si="539"/>
        <v/>
      </c>
      <c r="BJ844" s="360" t="str">
        <f t="shared" si="540"/>
        <v/>
      </c>
      <c r="BK844" s="39"/>
      <c r="BL844" s="360" t="str">
        <f t="shared" si="541"/>
        <v/>
      </c>
      <c r="BM844" s="360" t="str">
        <f t="shared" si="542"/>
        <v/>
      </c>
      <c r="BN844" s="39"/>
      <c r="BO844" s="360" t="str">
        <f t="shared" si="543"/>
        <v/>
      </c>
      <c r="BP844" s="360" t="str">
        <f t="shared" si="544"/>
        <v/>
      </c>
      <c r="BQ844" s="39"/>
      <c r="BR844" s="360" t="str">
        <f t="shared" si="545"/>
        <v/>
      </c>
      <c r="BS844" s="360" t="str">
        <f t="shared" si="546"/>
        <v/>
      </c>
      <c r="BT844" s="39"/>
      <c r="BU844" s="360" t="str">
        <f t="shared" si="547"/>
        <v/>
      </c>
      <c r="BV844" s="360" t="str">
        <f t="shared" si="548"/>
        <v/>
      </c>
      <c r="BW844" s="39"/>
      <c r="BX844" s="57"/>
    </row>
    <row r="845" spans="1:76" s="2" customFormat="1" ht="14">
      <c r="A845" s="87">
        <v>5</v>
      </c>
      <c r="B845" s="301" t="str">
        <f t="shared" si="529"/>
        <v xml:space="preserve">: </v>
      </c>
      <c r="C845" s="169"/>
      <c r="D845" s="169"/>
      <c r="E845" s="169"/>
      <c r="F845" s="169"/>
      <c r="G845" s="161"/>
      <c r="H845" s="169"/>
      <c r="I845" s="163"/>
      <c r="J845" s="170"/>
      <c r="K845" s="170"/>
      <c r="L845" s="764"/>
      <c r="M845" s="654" t="e">
        <f>CONCATENATE("t CO2-eq/ ",IF(#REF!="Implementation",AdoptionUnitOfMeasure,FunctionalUnitOfMeasure))</f>
        <v>#REF!</v>
      </c>
      <c r="N845" s="664"/>
      <c r="O845" s="665"/>
      <c r="P845" s="165"/>
      <c r="Q845" s="365"/>
      <c r="R845" s="259" t="str">
        <f t="shared" si="549"/>
        <v/>
      </c>
      <c r="S845" s="260" t="str">
        <f>IF(R845="","",IF(R869="Y",T845,IF(R845&gt;=R861-$AA$36*R865,IF(R845&lt;=R861+$AA$36*R865,R845,""),"")))</f>
        <v/>
      </c>
      <c r="T845" s="259" t="str">
        <f t="shared" si="550"/>
        <v/>
      </c>
      <c r="U845" s="166" t="e">
        <f t="shared" si="530"/>
        <v>#REF!</v>
      </c>
      <c r="V845" s="39"/>
      <c r="W845" s="39"/>
      <c r="Y845" s="99"/>
      <c r="AO845" s="57"/>
      <c r="AP845" s="39"/>
      <c r="AQ845" s="39"/>
      <c r="AR845" s="171"/>
      <c r="AS845" s="39"/>
      <c r="AT845" s="360" t="str">
        <f t="shared" si="551"/>
        <v/>
      </c>
      <c r="AU845" s="360" t="str">
        <f t="shared" si="552"/>
        <v/>
      </c>
      <c r="AV845" s="39"/>
      <c r="AW845" s="360" t="str">
        <f t="shared" si="531"/>
        <v/>
      </c>
      <c r="AX845" s="360" t="str">
        <f t="shared" si="532"/>
        <v/>
      </c>
      <c r="AY845" s="39"/>
      <c r="AZ845" s="360" t="str">
        <f t="shared" si="533"/>
        <v/>
      </c>
      <c r="BA845" s="360" t="str">
        <f t="shared" si="534"/>
        <v/>
      </c>
      <c r="BB845" s="39"/>
      <c r="BC845" s="360" t="str">
        <f t="shared" si="535"/>
        <v/>
      </c>
      <c r="BD845" s="360" t="str">
        <f t="shared" si="536"/>
        <v/>
      </c>
      <c r="BE845" s="39"/>
      <c r="BF845" s="360" t="str">
        <f t="shared" si="537"/>
        <v/>
      </c>
      <c r="BG845" s="360" t="str">
        <f t="shared" si="538"/>
        <v/>
      </c>
      <c r="BH845" s="39"/>
      <c r="BI845" s="360" t="str">
        <f t="shared" si="539"/>
        <v/>
      </c>
      <c r="BJ845" s="360" t="str">
        <f t="shared" si="540"/>
        <v/>
      </c>
      <c r="BK845" s="39"/>
      <c r="BL845" s="360" t="str">
        <f t="shared" si="541"/>
        <v/>
      </c>
      <c r="BM845" s="360" t="str">
        <f t="shared" si="542"/>
        <v/>
      </c>
      <c r="BN845" s="39"/>
      <c r="BO845" s="360" t="str">
        <f t="shared" si="543"/>
        <v/>
      </c>
      <c r="BP845" s="360" t="str">
        <f t="shared" si="544"/>
        <v/>
      </c>
      <c r="BQ845" s="39"/>
      <c r="BR845" s="360" t="str">
        <f t="shared" si="545"/>
        <v/>
      </c>
      <c r="BS845" s="360" t="str">
        <f t="shared" si="546"/>
        <v/>
      </c>
      <c r="BT845" s="39"/>
      <c r="BU845" s="360" t="str">
        <f t="shared" si="547"/>
        <v/>
      </c>
      <c r="BV845" s="360" t="str">
        <f t="shared" si="548"/>
        <v/>
      </c>
      <c r="BW845" s="39"/>
      <c r="BX845" s="57"/>
    </row>
    <row r="846" spans="1:76" s="2" customFormat="1" ht="14" hidden="1">
      <c r="A846" s="87">
        <v>6</v>
      </c>
      <c r="B846" s="301" t="str">
        <f t="shared" si="529"/>
        <v xml:space="preserve">: </v>
      </c>
      <c r="C846" s="169"/>
      <c r="D846" s="169"/>
      <c r="E846" s="169"/>
      <c r="F846" s="169"/>
      <c r="G846" s="161"/>
      <c r="H846" s="169"/>
      <c r="I846" s="163"/>
      <c r="J846" s="170"/>
      <c r="K846" s="170"/>
      <c r="L846" s="764"/>
      <c r="M846" s="654" t="e">
        <f>CONCATENATE("t CO2-eq/ ",IF(#REF!="Implementation",AdoptionUnitOfMeasure,FunctionalUnitOfMeasure))</f>
        <v>#REF!</v>
      </c>
      <c r="N846" s="664"/>
      <c r="O846" s="665"/>
      <c r="P846" s="165"/>
      <c r="Q846" s="365"/>
      <c r="R846" s="259" t="str">
        <f t="shared" si="549"/>
        <v/>
      </c>
      <c r="S846" s="260" t="str">
        <f>IF(R846="","",IF(R869="Y",T846,IF(R846&gt;=R861-$AA$36*R865,IF(R846&lt;=R861+$AA$36*R865,R846,""),"")))</f>
        <v/>
      </c>
      <c r="T846" s="259" t="str">
        <f t="shared" si="550"/>
        <v/>
      </c>
      <c r="U846" s="166" t="e">
        <f t="shared" si="530"/>
        <v>#REF!</v>
      </c>
      <c r="V846" s="39"/>
      <c r="W846" s="39"/>
      <c r="Y846" s="99"/>
      <c r="AO846" s="57"/>
      <c r="AP846" s="39"/>
      <c r="AQ846" s="39"/>
      <c r="AR846" s="171"/>
      <c r="AS846" s="39"/>
      <c r="AT846" s="360" t="str">
        <f t="shared" si="551"/>
        <v/>
      </c>
      <c r="AU846" s="360" t="str">
        <f t="shared" si="552"/>
        <v/>
      </c>
      <c r="AV846" s="39"/>
      <c r="AW846" s="360" t="str">
        <f t="shared" si="531"/>
        <v/>
      </c>
      <c r="AX846" s="360" t="str">
        <f t="shared" si="532"/>
        <v/>
      </c>
      <c r="AY846" s="39"/>
      <c r="AZ846" s="360" t="str">
        <f t="shared" si="533"/>
        <v/>
      </c>
      <c r="BA846" s="360" t="str">
        <f t="shared" si="534"/>
        <v/>
      </c>
      <c r="BB846" s="39"/>
      <c r="BC846" s="360" t="str">
        <f t="shared" si="535"/>
        <v/>
      </c>
      <c r="BD846" s="360" t="str">
        <f t="shared" si="536"/>
        <v/>
      </c>
      <c r="BE846" s="39"/>
      <c r="BF846" s="360" t="str">
        <f t="shared" si="537"/>
        <v/>
      </c>
      <c r="BG846" s="360" t="str">
        <f t="shared" si="538"/>
        <v/>
      </c>
      <c r="BH846" s="39"/>
      <c r="BI846" s="360" t="str">
        <f t="shared" si="539"/>
        <v/>
      </c>
      <c r="BJ846" s="360" t="str">
        <f t="shared" si="540"/>
        <v/>
      </c>
      <c r="BK846" s="39"/>
      <c r="BL846" s="360" t="str">
        <f t="shared" si="541"/>
        <v/>
      </c>
      <c r="BM846" s="360" t="str">
        <f t="shared" si="542"/>
        <v/>
      </c>
      <c r="BN846" s="39"/>
      <c r="BO846" s="360" t="str">
        <f t="shared" si="543"/>
        <v/>
      </c>
      <c r="BP846" s="360" t="str">
        <f t="shared" si="544"/>
        <v/>
      </c>
      <c r="BQ846" s="39"/>
      <c r="BR846" s="360" t="str">
        <f t="shared" si="545"/>
        <v/>
      </c>
      <c r="BS846" s="360" t="str">
        <f t="shared" si="546"/>
        <v/>
      </c>
      <c r="BT846" s="39"/>
      <c r="BU846" s="360" t="str">
        <f t="shared" si="547"/>
        <v/>
      </c>
      <c r="BV846" s="360" t="str">
        <f t="shared" si="548"/>
        <v/>
      </c>
      <c r="BW846" s="39"/>
      <c r="BX846" s="57"/>
    </row>
    <row r="847" spans="1:76" s="2" customFormat="1" ht="14" hidden="1">
      <c r="A847" s="87">
        <v>7</v>
      </c>
      <c r="B847" s="301" t="str">
        <f t="shared" si="529"/>
        <v xml:space="preserve">: </v>
      </c>
      <c r="C847" s="169"/>
      <c r="D847" s="169"/>
      <c r="E847" s="169"/>
      <c r="F847" s="169"/>
      <c r="G847" s="161"/>
      <c r="H847" s="169"/>
      <c r="I847" s="163"/>
      <c r="J847" s="170"/>
      <c r="K847" s="170"/>
      <c r="L847" s="764"/>
      <c r="M847" s="654" t="e">
        <f>CONCATENATE("t CO2-eq/ ",IF(#REF!="Implementation",AdoptionUnitOfMeasure,FunctionalUnitOfMeasure))</f>
        <v>#REF!</v>
      </c>
      <c r="N847" s="664"/>
      <c r="O847" s="665"/>
      <c r="P847" s="165"/>
      <c r="Q847" s="365"/>
      <c r="R847" s="259" t="str">
        <f t="shared" si="549"/>
        <v/>
      </c>
      <c r="S847" s="260" t="str">
        <f>IF(R847="","",IF(R869="Y",T847,IF(R847&gt;=R861-$AA$36*R865,IF(R847&lt;=R861+$AA$36*R865,R847,""),"")))</f>
        <v/>
      </c>
      <c r="T847" s="259" t="str">
        <f t="shared" si="550"/>
        <v/>
      </c>
      <c r="U847" s="166" t="e">
        <f t="shared" si="530"/>
        <v>#REF!</v>
      </c>
      <c r="V847" s="39"/>
      <c r="W847" s="39"/>
      <c r="Y847" s="99"/>
      <c r="AO847" s="57"/>
      <c r="AP847" s="39"/>
      <c r="AQ847" s="39"/>
      <c r="AR847" s="171"/>
      <c r="AS847" s="39"/>
      <c r="AT847" s="360" t="str">
        <f t="shared" si="551"/>
        <v/>
      </c>
      <c r="AU847" s="360" t="str">
        <f t="shared" si="552"/>
        <v/>
      </c>
      <c r="AV847" s="39"/>
      <c r="AW847" s="360" t="str">
        <f t="shared" si="531"/>
        <v/>
      </c>
      <c r="AX847" s="360" t="str">
        <f t="shared" si="532"/>
        <v/>
      </c>
      <c r="AY847" s="39"/>
      <c r="AZ847" s="360" t="str">
        <f t="shared" si="533"/>
        <v/>
      </c>
      <c r="BA847" s="360" t="str">
        <f t="shared" si="534"/>
        <v/>
      </c>
      <c r="BB847" s="39"/>
      <c r="BC847" s="360" t="str">
        <f t="shared" si="535"/>
        <v/>
      </c>
      <c r="BD847" s="360" t="str">
        <f t="shared" si="536"/>
        <v/>
      </c>
      <c r="BE847" s="39"/>
      <c r="BF847" s="360" t="str">
        <f t="shared" si="537"/>
        <v/>
      </c>
      <c r="BG847" s="360" t="str">
        <f t="shared" si="538"/>
        <v/>
      </c>
      <c r="BH847" s="39"/>
      <c r="BI847" s="360" t="str">
        <f t="shared" si="539"/>
        <v/>
      </c>
      <c r="BJ847" s="360" t="str">
        <f t="shared" si="540"/>
        <v/>
      </c>
      <c r="BK847" s="39"/>
      <c r="BL847" s="360" t="str">
        <f t="shared" si="541"/>
        <v/>
      </c>
      <c r="BM847" s="360" t="str">
        <f t="shared" si="542"/>
        <v/>
      </c>
      <c r="BN847" s="39"/>
      <c r="BO847" s="360" t="str">
        <f t="shared" si="543"/>
        <v/>
      </c>
      <c r="BP847" s="360" t="str">
        <f t="shared" si="544"/>
        <v/>
      </c>
      <c r="BQ847" s="39"/>
      <c r="BR847" s="360" t="str">
        <f t="shared" si="545"/>
        <v/>
      </c>
      <c r="BS847" s="360" t="str">
        <f t="shared" si="546"/>
        <v/>
      </c>
      <c r="BT847" s="39"/>
      <c r="BU847" s="360" t="str">
        <f t="shared" si="547"/>
        <v/>
      </c>
      <c r="BV847" s="360" t="str">
        <f t="shared" si="548"/>
        <v/>
      </c>
      <c r="BW847" s="39"/>
      <c r="BX847" s="57"/>
    </row>
    <row r="848" spans="1:76" s="2" customFormat="1" ht="14" hidden="1">
      <c r="A848" s="87">
        <v>8</v>
      </c>
      <c r="B848" s="301" t="str">
        <f t="shared" si="529"/>
        <v xml:space="preserve">: </v>
      </c>
      <c r="C848" s="169"/>
      <c r="D848" s="169"/>
      <c r="E848" s="169"/>
      <c r="F848" s="169"/>
      <c r="G848" s="161"/>
      <c r="H848" s="169"/>
      <c r="I848" s="163"/>
      <c r="J848" s="170"/>
      <c r="K848" s="170"/>
      <c r="L848" s="764"/>
      <c r="M848" s="654" t="e">
        <f>CONCATENATE("t CO2-eq/ ",IF(#REF!="Implementation",AdoptionUnitOfMeasure,FunctionalUnitOfMeasure))</f>
        <v>#REF!</v>
      </c>
      <c r="N848" s="664"/>
      <c r="O848" s="665"/>
      <c r="P848" s="165"/>
      <c r="Q848" s="365"/>
      <c r="R848" s="259" t="str">
        <f t="shared" si="549"/>
        <v/>
      </c>
      <c r="S848" s="260" t="str">
        <f>IF(R848="","",IF(R869="Y",T848,IF(R848&gt;=R861-$AA$36*R865,IF(R848&lt;=R861+$AA$36*R865,R848,""),"")))</f>
        <v/>
      </c>
      <c r="T848" s="259" t="str">
        <f t="shared" si="550"/>
        <v/>
      </c>
      <c r="U848" s="166" t="e">
        <f t="shared" si="530"/>
        <v>#REF!</v>
      </c>
      <c r="V848" s="39"/>
      <c r="W848" s="39"/>
      <c r="Y848" s="99"/>
      <c r="AO848" s="57"/>
      <c r="AP848" s="39"/>
      <c r="AQ848" s="39"/>
      <c r="AR848" s="171"/>
      <c r="AS848" s="39"/>
      <c r="AT848" s="360" t="str">
        <f t="shared" si="551"/>
        <v/>
      </c>
      <c r="AU848" s="360" t="str">
        <f t="shared" si="552"/>
        <v/>
      </c>
      <c r="AV848" s="39"/>
      <c r="AW848" s="360" t="str">
        <f t="shared" si="531"/>
        <v/>
      </c>
      <c r="AX848" s="360" t="str">
        <f t="shared" si="532"/>
        <v/>
      </c>
      <c r="AY848" s="39"/>
      <c r="AZ848" s="360" t="str">
        <f t="shared" si="533"/>
        <v/>
      </c>
      <c r="BA848" s="360" t="str">
        <f t="shared" si="534"/>
        <v/>
      </c>
      <c r="BB848" s="39"/>
      <c r="BC848" s="360" t="str">
        <f t="shared" si="535"/>
        <v/>
      </c>
      <c r="BD848" s="360" t="str">
        <f t="shared" si="536"/>
        <v/>
      </c>
      <c r="BE848" s="39"/>
      <c r="BF848" s="360" t="str">
        <f t="shared" si="537"/>
        <v/>
      </c>
      <c r="BG848" s="360" t="str">
        <f t="shared" si="538"/>
        <v/>
      </c>
      <c r="BH848" s="39"/>
      <c r="BI848" s="360" t="str">
        <f t="shared" si="539"/>
        <v/>
      </c>
      <c r="BJ848" s="360" t="str">
        <f t="shared" si="540"/>
        <v/>
      </c>
      <c r="BK848" s="39"/>
      <c r="BL848" s="360" t="str">
        <f t="shared" si="541"/>
        <v/>
      </c>
      <c r="BM848" s="360" t="str">
        <f t="shared" si="542"/>
        <v/>
      </c>
      <c r="BN848" s="39"/>
      <c r="BO848" s="360" t="str">
        <f t="shared" si="543"/>
        <v/>
      </c>
      <c r="BP848" s="360" t="str">
        <f t="shared" si="544"/>
        <v/>
      </c>
      <c r="BQ848" s="39"/>
      <c r="BR848" s="360" t="str">
        <f t="shared" si="545"/>
        <v/>
      </c>
      <c r="BS848" s="360" t="str">
        <f t="shared" si="546"/>
        <v/>
      </c>
      <c r="BT848" s="39"/>
      <c r="BU848" s="360" t="str">
        <f t="shared" si="547"/>
        <v/>
      </c>
      <c r="BV848" s="360" t="str">
        <f t="shared" si="548"/>
        <v/>
      </c>
      <c r="BW848" s="39"/>
      <c r="BX848" s="57"/>
    </row>
    <row r="849" spans="1:76" s="2" customFormat="1" ht="14" hidden="1">
      <c r="A849" s="87">
        <v>9</v>
      </c>
      <c r="B849" s="301" t="str">
        <f t="shared" si="529"/>
        <v xml:space="preserve">: </v>
      </c>
      <c r="C849" s="169"/>
      <c r="D849" s="169"/>
      <c r="E849" s="169"/>
      <c r="F849" s="169"/>
      <c r="G849" s="161"/>
      <c r="H849" s="169"/>
      <c r="I849" s="163"/>
      <c r="J849" s="170"/>
      <c r="K849" s="170"/>
      <c r="L849" s="764"/>
      <c r="M849" s="654" t="e">
        <f>CONCATENATE("t CO2-eq/ ",IF(#REF!="Implementation",AdoptionUnitOfMeasure,FunctionalUnitOfMeasure))</f>
        <v>#REF!</v>
      </c>
      <c r="N849" s="664"/>
      <c r="O849" s="665"/>
      <c r="P849" s="165"/>
      <c r="Q849" s="365"/>
      <c r="R849" s="259" t="str">
        <f t="shared" si="549"/>
        <v/>
      </c>
      <c r="S849" s="260" t="str">
        <f>IF(R849="","",IF(R869="Y",T849,IF(R849&gt;=R861-$AA$36*R865,IF(R849&lt;=R861+$AA$36*R865,R849,""),"")))</f>
        <v/>
      </c>
      <c r="T849" s="259" t="str">
        <f t="shared" si="550"/>
        <v/>
      </c>
      <c r="U849" s="166" t="e">
        <f t="shared" si="530"/>
        <v>#REF!</v>
      </c>
      <c r="V849" s="39"/>
      <c r="W849" s="39"/>
      <c r="Y849" s="99"/>
      <c r="AO849" s="57"/>
      <c r="AP849" s="39"/>
      <c r="AQ849" s="39"/>
      <c r="AR849" s="171"/>
      <c r="AS849" s="39"/>
      <c r="AT849" s="360" t="str">
        <f t="shared" si="551"/>
        <v/>
      </c>
      <c r="AU849" s="360" t="str">
        <f t="shared" si="552"/>
        <v/>
      </c>
      <c r="AV849" s="39"/>
      <c r="AW849" s="360" t="str">
        <f t="shared" si="531"/>
        <v/>
      </c>
      <c r="AX849" s="360" t="str">
        <f t="shared" si="532"/>
        <v/>
      </c>
      <c r="AY849" s="39"/>
      <c r="AZ849" s="360" t="str">
        <f t="shared" si="533"/>
        <v/>
      </c>
      <c r="BA849" s="360" t="str">
        <f t="shared" si="534"/>
        <v/>
      </c>
      <c r="BB849" s="39"/>
      <c r="BC849" s="360" t="str">
        <f t="shared" si="535"/>
        <v/>
      </c>
      <c r="BD849" s="360" t="str">
        <f t="shared" si="536"/>
        <v/>
      </c>
      <c r="BE849" s="39"/>
      <c r="BF849" s="360" t="str">
        <f t="shared" si="537"/>
        <v/>
      </c>
      <c r="BG849" s="360" t="str">
        <f t="shared" si="538"/>
        <v/>
      </c>
      <c r="BH849" s="39"/>
      <c r="BI849" s="360" t="str">
        <f t="shared" si="539"/>
        <v/>
      </c>
      <c r="BJ849" s="360" t="str">
        <f t="shared" si="540"/>
        <v/>
      </c>
      <c r="BK849" s="39"/>
      <c r="BL849" s="360" t="str">
        <f t="shared" si="541"/>
        <v/>
      </c>
      <c r="BM849" s="360" t="str">
        <f t="shared" si="542"/>
        <v/>
      </c>
      <c r="BN849" s="39"/>
      <c r="BO849" s="360" t="str">
        <f t="shared" si="543"/>
        <v/>
      </c>
      <c r="BP849" s="360" t="str">
        <f t="shared" si="544"/>
        <v/>
      </c>
      <c r="BQ849" s="39"/>
      <c r="BR849" s="360" t="str">
        <f t="shared" si="545"/>
        <v/>
      </c>
      <c r="BS849" s="360" t="str">
        <f t="shared" si="546"/>
        <v/>
      </c>
      <c r="BT849" s="39"/>
      <c r="BU849" s="360" t="str">
        <f t="shared" si="547"/>
        <v/>
      </c>
      <c r="BV849" s="360" t="str">
        <f t="shared" si="548"/>
        <v/>
      </c>
      <c r="BW849" s="39"/>
      <c r="BX849" s="57"/>
    </row>
    <row r="850" spans="1:76" s="2" customFormat="1" ht="14" hidden="1">
      <c r="A850" s="87">
        <v>10</v>
      </c>
      <c r="B850" s="301" t="str">
        <f t="shared" si="529"/>
        <v xml:space="preserve">: </v>
      </c>
      <c r="C850" s="169"/>
      <c r="D850" s="169"/>
      <c r="E850" s="169"/>
      <c r="F850" s="169"/>
      <c r="G850" s="161"/>
      <c r="H850" s="169"/>
      <c r="I850" s="163"/>
      <c r="J850" s="170"/>
      <c r="K850" s="170"/>
      <c r="L850" s="764"/>
      <c r="M850" s="654" t="e">
        <f>CONCATENATE("t CO2-eq/ ",IF(#REF!="Implementation",AdoptionUnitOfMeasure,FunctionalUnitOfMeasure))</f>
        <v>#REF!</v>
      </c>
      <c r="N850" s="664"/>
      <c r="O850" s="665"/>
      <c r="P850" s="165"/>
      <c r="Q850" s="365"/>
      <c r="R850" s="259" t="str">
        <f t="shared" si="549"/>
        <v/>
      </c>
      <c r="S850" s="260" t="str">
        <f>IF(R850="","",IF(R869="Y",T850,IF(R850&gt;=R861-$AA$36*R865,IF(R850&lt;=R861+$AA$36*R865,R850,""),"")))</f>
        <v/>
      </c>
      <c r="T850" s="259" t="str">
        <f t="shared" si="550"/>
        <v/>
      </c>
      <c r="U850" s="166" t="e">
        <f t="shared" si="530"/>
        <v>#REF!</v>
      </c>
      <c r="V850" s="39"/>
      <c r="W850" s="39"/>
      <c r="Y850" s="99"/>
      <c r="AO850" s="57"/>
      <c r="AP850" s="39"/>
      <c r="AQ850" s="39"/>
      <c r="AR850" s="171"/>
      <c r="AS850" s="39"/>
      <c r="AT850" s="360" t="str">
        <f t="shared" si="551"/>
        <v/>
      </c>
      <c r="AU850" s="360" t="str">
        <f t="shared" si="552"/>
        <v/>
      </c>
      <c r="AV850" s="39"/>
      <c r="AW850" s="360" t="str">
        <f t="shared" si="531"/>
        <v/>
      </c>
      <c r="AX850" s="360" t="str">
        <f t="shared" si="532"/>
        <v/>
      </c>
      <c r="AY850" s="39"/>
      <c r="AZ850" s="360" t="str">
        <f t="shared" si="533"/>
        <v/>
      </c>
      <c r="BA850" s="360" t="str">
        <f t="shared" si="534"/>
        <v/>
      </c>
      <c r="BB850" s="39"/>
      <c r="BC850" s="360" t="str">
        <f t="shared" si="535"/>
        <v/>
      </c>
      <c r="BD850" s="360" t="str">
        <f t="shared" si="536"/>
        <v/>
      </c>
      <c r="BE850" s="39"/>
      <c r="BF850" s="360" t="str">
        <f t="shared" si="537"/>
        <v/>
      </c>
      <c r="BG850" s="360" t="str">
        <f t="shared" si="538"/>
        <v/>
      </c>
      <c r="BH850" s="39"/>
      <c r="BI850" s="360" t="str">
        <f t="shared" si="539"/>
        <v/>
      </c>
      <c r="BJ850" s="360" t="str">
        <f t="shared" si="540"/>
        <v/>
      </c>
      <c r="BK850" s="39"/>
      <c r="BL850" s="360" t="str">
        <f t="shared" si="541"/>
        <v/>
      </c>
      <c r="BM850" s="360" t="str">
        <f t="shared" si="542"/>
        <v/>
      </c>
      <c r="BN850" s="39"/>
      <c r="BO850" s="360" t="str">
        <f t="shared" si="543"/>
        <v/>
      </c>
      <c r="BP850" s="360" t="str">
        <f t="shared" si="544"/>
        <v/>
      </c>
      <c r="BQ850" s="39"/>
      <c r="BR850" s="360" t="str">
        <f t="shared" si="545"/>
        <v/>
      </c>
      <c r="BS850" s="360" t="str">
        <f t="shared" si="546"/>
        <v/>
      </c>
      <c r="BT850" s="39"/>
      <c r="BU850" s="360" t="str">
        <f t="shared" si="547"/>
        <v/>
      </c>
      <c r="BV850" s="360" t="str">
        <f t="shared" si="548"/>
        <v/>
      </c>
      <c r="BW850" s="39"/>
      <c r="BX850" s="57"/>
    </row>
    <row r="851" spans="1:76" s="2" customFormat="1" ht="14" hidden="1">
      <c r="A851" s="87">
        <v>11</v>
      </c>
      <c r="B851" s="301" t="str">
        <f t="shared" si="529"/>
        <v xml:space="preserve">: </v>
      </c>
      <c r="C851" s="168"/>
      <c r="D851" s="162"/>
      <c r="E851" s="162"/>
      <c r="F851" s="169"/>
      <c r="G851" s="161"/>
      <c r="H851" s="162"/>
      <c r="I851" s="163"/>
      <c r="J851" s="170"/>
      <c r="K851" s="170"/>
      <c r="L851" s="764"/>
      <c r="M851" s="654" t="e">
        <f>CONCATENATE("t CO2-eq/ ",IF(#REF!="Implementation",AdoptionUnitOfMeasure,FunctionalUnitOfMeasure))</f>
        <v>#REF!</v>
      </c>
      <c r="N851" s="664"/>
      <c r="O851" s="665"/>
      <c r="P851" s="165"/>
      <c r="Q851" s="365"/>
      <c r="R851" s="259" t="str">
        <f t="shared" si="549"/>
        <v/>
      </c>
      <c r="S851" s="260" t="str">
        <f>IF(R851="","",IF(R869="Y",T851,IF(R851&gt;=R861-$AA$36*R865,IF(R851&lt;=R861+$AA$36*R865,R851,""),"")))</f>
        <v/>
      </c>
      <c r="T851" s="259" t="str">
        <f t="shared" si="550"/>
        <v/>
      </c>
      <c r="U851" s="166" t="e">
        <f t="shared" si="530"/>
        <v>#REF!</v>
      </c>
      <c r="V851" s="39"/>
      <c r="W851" s="39"/>
      <c r="Y851" s="99"/>
      <c r="AO851" s="57"/>
      <c r="AP851" s="39"/>
      <c r="AQ851" s="39"/>
      <c r="AR851" s="171"/>
      <c r="AS851" s="39"/>
      <c r="AT851" s="360" t="str">
        <f t="shared" si="551"/>
        <v/>
      </c>
      <c r="AU851" s="360" t="str">
        <f t="shared" si="552"/>
        <v/>
      </c>
      <c r="AV851" s="39"/>
      <c r="AW851" s="360" t="str">
        <f t="shared" si="531"/>
        <v/>
      </c>
      <c r="AX851" s="360" t="str">
        <f t="shared" si="532"/>
        <v/>
      </c>
      <c r="AY851" s="39"/>
      <c r="AZ851" s="360" t="str">
        <f t="shared" si="533"/>
        <v/>
      </c>
      <c r="BA851" s="360" t="str">
        <f t="shared" si="534"/>
        <v/>
      </c>
      <c r="BB851" s="39"/>
      <c r="BC851" s="360" t="str">
        <f t="shared" si="535"/>
        <v/>
      </c>
      <c r="BD851" s="360" t="str">
        <f t="shared" si="536"/>
        <v/>
      </c>
      <c r="BE851" s="39"/>
      <c r="BF851" s="360" t="str">
        <f t="shared" si="537"/>
        <v/>
      </c>
      <c r="BG851" s="360" t="str">
        <f t="shared" si="538"/>
        <v/>
      </c>
      <c r="BH851" s="39"/>
      <c r="BI851" s="360" t="str">
        <f t="shared" si="539"/>
        <v/>
      </c>
      <c r="BJ851" s="360" t="str">
        <f t="shared" si="540"/>
        <v/>
      </c>
      <c r="BK851" s="39"/>
      <c r="BL851" s="360" t="str">
        <f t="shared" si="541"/>
        <v/>
      </c>
      <c r="BM851" s="360" t="str">
        <f t="shared" si="542"/>
        <v/>
      </c>
      <c r="BN851" s="39"/>
      <c r="BO851" s="360" t="str">
        <f t="shared" si="543"/>
        <v/>
      </c>
      <c r="BP851" s="360" t="str">
        <f t="shared" si="544"/>
        <v/>
      </c>
      <c r="BQ851" s="39"/>
      <c r="BR851" s="360" t="str">
        <f t="shared" si="545"/>
        <v/>
      </c>
      <c r="BS851" s="360" t="str">
        <f t="shared" si="546"/>
        <v/>
      </c>
      <c r="BT851" s="39"/>
      <c r="BU851" s="360" t="str">
        <f t="shared" si="547"/>
        <v/>
      </c>
      <c r="BV851" s="360" t="str">
        <f t="shared" si="548"/>
        <v/>
      </c>
      <c r="BW851" s="39"/>
      <c r="BX851" s="57"/>
    </row>
    <row r="852" spans="1:76" s="2" customFormat="1" ht="14" hidden="1">
      <c r="A852" s="87">
        <v>12</v>
      </c>
      <c r="B852" s="301" t="str">
        <f t="shared" si="529"/>
        <v xml:space="preserve">: </v>
      </c>
      <c r="C852" s="169"/>
      <c r="D852" s="169"/>
      <c r="E852" s="169"/>
      <c r="F852" s="169"/>
      <c r="G852" s="161"/>
      <c r="H852" s="169"/>
      <c r="I852" s="163"/>
      <c r="J852" s="170"/>
      <c r="K852" s="170"/>
      <c r="L852" s="764"/>
      <c r="M852" s="654" t="e">
        <f>CONCATENATE("t CO2-eq/ ",IF(#REF!="Implementation",AdoptionUnitOfMeasure,FunctionalUnitOfMeasure))</f>
        <v>#REF!</v>
      </c>
      <c r="N852" s="664"/>
      <c r="O852" s="665"/>
      <c r="P852" s="165"/>
      <c r="Q852" s="365"/>
      <c r="R852" s="259" t="str">
        <f t="shared" si="549"/>
        <v/>
      </c>
      <c r="S852" s="260" t="str">
        <f>IF(R852="","",IF(R869="Y",T852,IF(R852&gt;=R861-$AA$36*R865,IF(R852&lt;=R861+$AA$36*R865,R852,""),"")))</f>
        <v/>
      </c>
      <c r="T852" s="259" t="str">
        <f t="shared" si="550"/>
        <v/>
      </c>
      <c r="U852" s="166" t="e">
        <f t="shared" si="530"/>
        <v>#REF!</v>
      </c>
      <c r="V852" s="39"/>
      <c r="W852" s="39"/>
      <c r="Y852" s="99"/>
      <c r="AO852" s="57"/>
      <c r="AP852" s="39"/>
      <c r="AQ852" s="39"/>
      <c r="AR852" s="171"/>
      <c r="AS852" s="39"/>
      <c r="AT852" s="360" t="str">
        <f t="shared" si="551"/>
        <v/>
      </c>
      <c r="AU852" s="360" t="str">
        <f t="shared" si="552"/>
        <v/>
      </c>
      <c r="AV852" s="39"/>
      <c r="AW852" s="360" t="str">
        <f t="shared" si="531"/>
        <v/>
      </c>
      <c r="AX852" s="360" t="str">
        <f t="shared" si="532"/>
        <v/>
      </c>
      <c r="AY852" s="39"/>
      <c r="AZ852" s="360" t="str">
        <f t="shared" si="533"/>
        <v/>
      </c>
      <c r="BA852" s="360" t="str">
        <f t="shared" si="534"/>
        <v/>
      </c>
      <c r="BB852" s="39"/>
      <c r="BC852" s="360" t="str">
        <f t="shared" si="535"/>
        <v/>
      </c>
      <c r="BD852" s="360" t="str">
        <f t="shared" si="536"/>
        <v/>
      </c>
      <c r="BE852" s="39"/>
      <c r="BF852" s="360" t="str">
        <f t="shared" si="537"/>
        <v/>
      </c>
      <c r="BG852" s="360" t="str">
        <f t="shared" si="538"/>
        <v/>
      </c>
      <c r="BH852" s="39"/>
      <c r="BI852" s="360" t="str">
        <f t="shared" si="539"/>
        <v/>
      </c>
      <c r="BJ852" s="360" t="str">
        <f t="shared" si="540"/>
        <v/>
      </c>
      <c r="BK852" s="39"/>
      <c r="BL852" s="360" t="str">
        <f t="shared" si="541"/>
        <v/>
      </c>
      <c r="BM852" s="360" t="str">
        <f t="shared" si="542"/>
        <v/>
      </c>
      <c r="BN852" s="39"/>
      <c r="BO852" s="360" t="str">
        <f t="shared" si="543"/>
        <v/>
      </c>
      <c r="BP852" s="360" t="str">
        <f t="shared" si="544"/>
        <v/>
      </c>
      <c r="BQ852" s="39"/>
      <c r="BR852" s="360" t="str">
        <f t="shared" si="545"/>
        <v/>
      </c>
      <c r="BS852" s="360" t="str">
        <f t="shared" si="546"/>
        <v/>
      </c>
      <c r="BT852" s="39"/>
      <c r="BU852" s="360" t="str">
        <f t="shared" si="547"/>
        <v/>
      </c>
      <c r="BV852" s="360" t="str">
        <f t="shared" si="548"/>
        <v/>
      </c>
      <c r="BW852" s="39"/>
      <c r="BX852" s="57"/>
    </row>
    <row r="853" spans="1:76" s="2" customFormat="1" ht="14" hidden="1">
      <c r="A853" s="87">
        <v>13</v>
      </c>
      <c r="B853" s="301" t="str">
        <f t="shared" si="529"/>
        <v xml:space="preserve">: </v>
      </c>
      <c r="C853" s="169"/>
      <c r="D853" s="169"/>
      <c r="E853" s="169"/>
      <c r="F853" s="169"/>
      <c r="G853" s="161"/>
      <c r="H853" s="169"/>
      <c r="I853" s="163"/>
      <c r="J853" s="170"/>
      <c r="K853" s="170"/>
      <c r="L853" s="764"/>
      <c r="M853" s="654" t="e">
        <f>CONCATENATE("t CO2-eq/ ",IF(#REF!="Implementation",AdoptionUnitOfMeasure,FunctionalUnitOfMeasure))</f>
        <v>#REF!</v>
      </c>
      <c r="N853" s="664"/>
      <c r="O853" s="665"/>
      <c r="P853" s="165"/>
      <c r="Q853" s="365"/>
      <c r="R853" s="259" t="str">
        <f t="shared" si="549"/>
        <v/>
      </c>
      <c r="S853" s="260" t="str">
        <f>IF(R853="","",IF(R869="Y",T853,IF(R853&gt;=R861-$AA$36*R865,IF(R853&lt;=R861+$AA$36*R865,R853,""),"")))</f>
        <v/>
      </c>
      <c r="T853" s="259" t="str">
        <f t="shared" si="550"/>
        <v/>
      </c>
      <c r="U853" s="166" t="e">
        <f t="shared" si="530"/>
        <v>#REF!</v>
      </c>
      <c r="V853" s="39"/>
      <c r="W853" s="39"/>
      <c r="Y853" s="99"/>
      <c r="AO853" s="57"/>
      <c r="AP853" s="39"/>
      <c r="AQ853" s="39"/>
      <c r="AR853" s="171"/>
      <c r="AS853" s="39"/>
      <c r="AT853" s="360" t="str">
        <f t="shared" si="551"/>
        <v/>
      </c>
      <c r="AU853" s="360" t="str">
        <f t="shared" si="552"/>
        <v/>
      </c>
      <c r="AV853" s="39"/>
      <c r="AW853" s="360" t="str">
        <f t="shared" si="531"/>
        <v/>
      </c>
      <c r="AX853" s="360" t="str">
        <f t="shared" si="532"/>
        <v/>
      </c>
      <c r="AY853" s="39"/>
      <c r="AZ853" s="360" t="str">
        <f t="shared" si="533"/>
        <v/>
      </c>
      <c r="BA853" s="360" t="str">
        <f t="shared" si="534"/>
        <v/>
      </c>
      <c r="BB853" s="39"/>
      <c r="BC853" s="360" t="str">
        <f t="shared" si="535"/>
        <v/>
      </c>
      <c r="BD853" s="360" t="str">
        <f t="shared" si="536"/>
        <v/>
      </c>
      <c r="BE853" s="39"/>
      <c r="BF853" s="360" t="str">
        <f t="shared" si="537"/>
        <v/>
      </c>
      <c r="BG853" s="360" t="str">
        <f t="shared" si="538"/>
        <v/>
      </c>
      <c r="BH853" s="39"/>
      <c r="BI853" s="360" t="str">
        <f t="shared" si="539"/>
        <v/>
      </c>
      <c r="BJ853" s="360" t="str">
        <f t="shared" si="540"/>
        <v/>
      </c>
      <c r="BK853" s="39"/>
      <c r="BL853" s="360" t="str">
        <f t="shared" si="541"/>
        <v/>
      </c>
      <c r="BM853" s="360" t="str">
        <f t="shared" si="542"/>
        <v/>
      </c>
      <c r="BN853" s="39"/>
      <c r="BO853" s="360" t="str">
        <f t="shared" si="543"/>
        <v/>
      </c>
      <c r="BP853" s="360" t="str">
        <f t="shared" si="544"/>
        <v/>
      </c>
      <c r="BQ853" s="39"/>
      <c r="BR853" s="360" t="str">
        <f t="shared" si="545"/>
        <v/>
      </c>
      <c r="BS853" s="360" t="str">
        <f t="shared" si="546"/>
        <v/>
      </c>
      <c r="BT853" s="39"/>
      <c r="BU853" s="360" t="str">
        <f t="shared" si="547"/>
        <v/>
      </c>
      <c r="BV853" s="360" t="str">
        <f t="shared" si="548"/>
        <v/>
      </c>
      <c r="BW853" s="39"/>
      <c r="BX853" s="57"/>
    </row>
    <row r="854" spans="1:76" s="2" customFormat="1" ht="14" hidden="1">
      <c r="A854" s="87">
        <v>14</v>
      </c>
      <c r="B854" s="301" t="str">
        <f t="shared" si="529"/>
        <v xml:space="preserve">: </v>
      </c>
      <c r="C854" s="169"/>
      <c r="D854" s="169"/>
      <c r="E854" s="169"/>
      <c r="F854" s="169"/>
      <c r="G854" s="161"/>
      <c r="H854" s="169"/>
      <c r="I854" s="163"/>
      <c r="J854" s="170"/>
      <c r="K854" s="170"/>
      <c r="L854" s="764"/>
      <c r="M854" s="654" t="e">
        <f>CONCATENATE("t CO2-eq/ ",IF(#REF!="Implementation",AdoptionUnitOfMeasure,FunctionalUnitOfMeasure))</f>
        <v>#REF!</v>
      </c>
      <c r="N854" s="664"/>
      <c r="O854" s="665"/>
      <c r="P854" s="165"/>
      <c r="Q854" s="365"/>
      <c r="R854" s="259" t="str">
        <f t="shared" si="549"/>
        <v/>
      </c>
      <c r="S854" s="260" t="str">
        <f>IF(R854="","",IF(R869="Y",T854,IF(R854&gt;=R861-$AA$36*R865,IF(R854&lt;=R861+$AA$36*R865,R854,""),"")))</f>
        <v/>
      </c>
      <c r="T854" s="259" t="str">
        <f t="shared" si="550"/>
        <v/>
      </c>
      <c r="U854" s="166" t="e">
        <f t="shared" si="530"/>
        <v>#REF!</v>
      </c>
      <c r="V854" s="39"/>
      <c r="W854" s="39"/>
      <c r="Y854" s="99"/>
      <c r="AO854" s="57"/>
      <c r="AP854" s="39"/>
      <c r="AQ854" s="39"/>
      <c r="AR854" s="171"/>
      <c r="AS854" s="39"/>
      <c r="AT854" s="360" t="str">
        <f t="shared" si="551"/>
        <v/>
      </c>
      <c r="AU854" s="360" t="str">
        <f t="shared" si="552"/>
        <v/>
      </c>
      <c r="AV854" s="39"/>
      <c r="AW854" s="360" t="str">
        <f t="shared" si="531"/>
        <v/>
      </c>
      <c r="AX854" s="360" t="str">
        <f t="shared" si="532"/>
        <v/>
      </c>
      <c r="AY854" s="39"/>
      <c r="AZ854" s="360" t="str">
        <f t="shared" si="533"/>
        <v/>
      </c>
      <c r="BA854" s="360" t="str">
        <f t="shared" si="534"/>
        <v/>
      </c>
      <c r="BB854" s="39"/>
      <c r="BC854" s="360" t="str">
        <f t="shared" si="535"/>
        <v/>
      </c>
      <c r="BD854" s="360" t="str">
        <f t="shared" si="536"/>
        <v/>
      </c>
      <c r="BE854" s="39"/>
      <c r="BF854" s="360" t="str">
        <f t="shared" si="537"/>
        <v/>
      </c>
      <c r="BG854" s="360" t="str">
        <f t="shared" si="538"/>
        <v/>
      </c>
      <c r="BH854" s="39"/>
      <c r="BI854" s="360" t="str">
        <f t="shared" si="539"/>
        <v/>
      </c>
      <c r="BJ854" s="360" t="str">
        <f t="shared" si="540"/>
        <v/>
      </c>
      <c r="BK854" s="39"/>
      <c r="BL854" s="360" t="str">
        <f t="shared" si="541"/>
        <v/>
      </c>
      <c r="BM854" s="360" t="str">
        <f t="shared" si="542"/>
        <v/>
      </c>
      <c r="BN854" s="39"/>
      <c r="BO854" s="360" t="str">
        <f t="shared" si="543"/>
        <v/>
      </c>
      <c r="BP854" s="360" t="str">
        <f t="shared" si="544"/>
        <v/>
      </c>
      <c r="BQ854" s="39"/>
      <c r="BR854" s="360" t="str">
        <f t="shared" si="545"/>
        <v/>
      </c>
      <c r="BS854" s="360" t="str">
        <f t="shared" si="546"/>
        <v/>
      </c>
      <c r="BT854" s="39"/>
      <c r="BU854" s="360" t="str">
        <f t="shared" si="547"/>
        <v/>
      </c>
      <c r="BV854" s="360" t="str">
        <f t="shared" si="548"/>
        <v/>
      </c>
      <c r="BW854" s="39"/>
      <c r="BX854" s="57"/>
    </row>
    <row r="855" spans="1:76" s="2" customFormat="1" ht="14" hidden="1">
      <c r="A855" s="87">
        <v>15</v>
      </c>
      <c r="B855" s="301" t="str">
        <f t="shared" si="529"/>
        <v xml:space="preserve">: </v>
      </c>
      <c r="C855" s="169"/>
      <c r="D855" s="169"/>
      <c r="E855" s="169"/>
      <c r="F855" s="169"/>
      <c r="G855" s="161"/>
      <c r="H855" s="169"/>
      <c r="I855" s="163"/>
      <c r="J855" s="170"/>
      <c r="K855" s="170"/>
      <c r="L855" s="764"/>
      <c r="M855" s="654" t="e">
        <f>CONCATENATE("t CO2-eq/ ",IF(#REF!="Implementation",AdoptionUnitOfMeasure,FunctionalUnitOfMeasure))</f>
        <v>#REF!</v>
      </c>
      <c r="N855" s="664"/>
      <c r="O855" s="665"/>
      <c r="P855" s="165"/>
      <c r="Q855" s="365"/>
      <c r="R855" s="259" t="str">
        <f t="shared" si="549"/>
        <v/>
      </c>
      <c r="S855" s="260" t="str">
        <f>IF(R855="","",IF(R869="Y",T855,IF(R855&gt;=R861-$AA$36*R865,IF(R855&lt;=R861+$AA$36*R865,R855,""),"")))</f>
        <v/>
      </c>
      <c r="T855" s="259" t="str">
        <f t="shared" si="550"/>
        <v/>
      </c>
      <c r="U855" s="166" t="e">
        <f t="shared" si="530"/>
        <v>#REF!</v>
      </c>
      <c r="V855" s="39"/>
      <c r="W855" s="39"/>
      <c r="Y855" s="99"/>
      <c r="AO855" s="57"/>
      <c r="AP855" s="39"/>
      <c r="AQ855" s="39"/>
      <c r="AR855" s="171"/>
      <c r="AS855" s="39"/>
      <c r="AT855" s="360" t="str">
        <f t="shared" si="551"/>
        <v/>
      </c>
      <c r="AU855" s="360" t="str">
        <f t="shared" si="552"/>
        <v/>
      </c>
      <c r="AV855" s="39"/>
      <c r="AW855" s="360" t="str">
        <f t="shared" si="531"/>
        <v/>
      </c>
      <c r="AX855" s="360" t="str">
        <f t="shared" si="532"/>
        <v/>
      </c>
      <c r="AY855" s="39"/>
      <c r="AZ855" s="360" t="str">
        <f t="shared" si="533"/>
        <v/>
      </c>
      <c r="BA855" s="360" t="str">
        <f t="shared" si="534"/>
        <v/>
      </c>
      <c r="BB855" s="39"/>
      <c r="BC855" s="360" t="str">
        <f t="shared" si="535"/>
        <v/>
      </c>
      <c r="BD855" s="360" t="str">
        <f t="shared" si="536"/>
        <v/>
      </c>
      <c r="BE855" s="39"/>
      <c r="BF855" s="360" t="str">
        <f t="shared" si="537"/>
        <v/>
      </c>
      <c r="BG855" s="360" t="str">
        <f t="shared" si="538"/>
        <v/>
      </c>
      <c r="BH855" s="39"/>
      <c r="BI855" s="360" t="str">
        <f t="shared" si="539"/>
        <v/>
      </c>
      <c r="BJ855" s="360" t="str">
        <f t="shared" si="540"/>
        <v/>
      </c>
      <c r="BK855" s="39"/>
      <c r="BL855" s="360" t="str">
        <f t="shared" si="541"/>
        <v/>
      </c>
      <c r="BM855" s="360" t="str">
        <f t="shared" si="542"/>
        <v/>
      </c>
      <c r="BN855" s="39"/>
      <c r="BO855" s="360" t="str">
        <f t="shared" si="543"/>
        <v/>
      </c>
      <c r="BP855" s="360" t="str">
        <f t="shared" si="544"/>
        <v/>
      </c>
      <c r="BQ855" s="39"/>
      <c r="BR855" s="360" t="str">
        <f t="shared" si="545"/>
        <v/>
      </c>
      <c r="BS855" s="360" t="str">
        <f t="shared" si="546"/>
        <v/>
      </c>
      <c r="BT855" s="39"/>
      <c r="BU855" s="360" t="str">
        <f t="shared" si="547"/>
        <v/>
      </c>
      <c r="BV855" s="360" t="str">
        <f t="shared" si="548"/>
        <v/>
      </c>
      <c r="BW855" s="39"/>
      <c r="BX855" s="57"/>
    </row>
    <row r="856" spans="1:76" s="2" customFormat="1" ht="14" hidden="1">
      <c r="A856" s="87">
        <v>16</v>
      </c>
      <c r="B856" s="301" t="str">
        <f t="shared" si="529"/>
        <v xml:space="preserve">: </v>
      </c>
      <c r="C856" s="169"/>
      <c r="D856" s="169"/>
      <c r="E856" s="169"/>
      <c r="F856" s="169"/>
      <c r="G856" s="161"/>
      <c r="H856" s="169"/>
      <c r="I856" s="163"/>
      <c r="J856" s="170"/>
      <c r="K856" s="170"/>
      <c r="L856" s="764"/>
      <c r="M856" s="654" t="e">
        <f>CONCATENATE("t CO2-eq/ ",IF(#REF!="Implementation",AdoptionUnitOfMeasure,FunctionalUnitOfMeasure))</f>
        <v>#REF!</v>
      </c>
      <c r="N856" s="664"/>
      <c r="O856" s="665"/>
      <c r="P856" s="165"/>
      <c r="Q856" s="365"/>
      <c r="R856" s="259" t="str">
        <f t="shared" si="549"/>
        <v/>
      </c>
      <c r="S856" s="260" t="str">
        <f>IF(R856="","",IF(R869="Y",T856,IF(R856&gt;=R861-$AA$36*R865,IF(R856&lt;=R861+$AA$36*R865,R856,""),"")))</f>
        <v/>
      </c>
      <c r="T856" s="259" t="str">
        <f t="shared" si="550"/>
        <v/>
      </c>
      <c r="U856" s="166" t="e">
        <f t="shared" si="530"/>
        <v>#REF!</v>
      </c>
      <c r="V856" s="39"/>
      <c r="W856" s="39"/>
      <c r="Y856" s="99"/>
      <c r="AO856" s="57"/>
      <c r="AP856" s="39"/>
      <c r="AQ856" s="39"/>
      <c r="AR856" s="171"/>
      <c r="AS856" s="39"/>
      <c r="AT856" s="360" t="str">
        <f t="shared" si="551"/>
        <v/>
      </c>
      <c r="AU856" s="360" t="str">
        <f t="shared" si="552"/>
        <v/>
      </c>
      <c r="AV856" s="39"/>
      <c r="AW856" s="360" t="str">
        <f t="shared" si="531"/>
        <v/>
      </c>
      <c r="AX856" s="360" t="str">
        <f t="shared" si="532"/>
        <v/>
      </c>
      <c r="AY856" s="39"/>
      <c r="AZ856" s="360" t="str">
        <f t="shared" si="533"/>
        <v/>
      </c>
      <c r="BA856" s="360" t="str">
        <f t="shared" si="534"/>
        <v/>
      </c>
      <c r="BB856" s="39"/>
      <c r="BC856" s="360" t="str">
        <f t="shared" si="535"/>
        <v/>
      </c>
      <c r="BD856" s="360" t="str">
        <f t="shared" si="536"/>
        <v/>
      </c>
      <c r="BE856" s="39"/>
      <c r="BF856" s="360" t="str">
        <f t="shared" si="537"/>
        <v/>
      </c>
      <c r="BG856" s="360" t="str">
        <f t="shared" si="538"/>
        <v/>
      </c>
      <c r="BH856" s="39"/>
      <c r="BI856" s="360" t="str">
        <f t="shared" si="539"/>
        <v/>
      </c>
      <c r="BJ856" s="360" t="str">
        <f t="shared" si="540"/>
        <v/>
      </c>
      <c r="BK856" s="39"/>
      <c r="BL856" s="360" t="str">
        <f t="shared" si="541"/>
        <v/>
      </c>
      <c r="BM856" s="360" t="str">
        <f t="shared" si="542"/>
        <v/>
      </c>
      <c r="BN856" s="39"/>
      <c r="BO856" s="360" t="str">
        <f t="shared" si="543"/>
        <v/>
      </c>
      <c r="BP856" s="360" t="str">
        <f t="shared" si="544"/>
        <v/>
      </c>
      <c r="BQ856" s="39"/>
      <c r="BR856" s="360" t="str">
        <f t="shared" si="545"/>
        <v/>
      </c>
      <c r="BS856" s="360" t="str">
        <f t="shared" si="546"/>
        <v/>
      </c>
      <c r="BT856" s="39"/>
      <c r="BU856" s="360" t="str">
        <f t="shared" si="547"/>
        <v/>
      </c>
      <c r="BV856" s="360" t="str">
        <f t="shared" si="548"/>
        <v/>
      </c>
      <c r="BW856" s="39"/>
      <c r="BX856" s="57"/>
    </row>
    <row r="857" spans="1:76" s="2" customFormat="1" ht="14" hidden="1">
      <c r="A857" s="87">
        <v>17</v>
      </c>
      <c r="B857" s="301" t="str">
        <f t="shared" si="529"/>
        <v xml:space="preserve">: </v>
      </c>
      <c r="C857" s="168"/>
      <c r="D857" s="162"/>
      <c r="E857" s="162"/>
      <c r="F857" s="169"/>
      <c r="G857" s="161"/>
      <c r="H857" s="162"/>
      <c r="I857" s="163"/>
      <c r="J857" s="170"/>
      <c r="K857" s="170"/>
      <c r="L857" s="764"/>
      <c r="M857" s="654" t="e">
        <f>CONCATENATE("t CO2-eq/ ",IF(#REF!="Implementation",AdoptionUnitOfMeasure,FunctionalUnitOfMeasure))</f>
        <v>#REF!</v>
      </c>
      <c r="N857" s="664"/>
      <c r="O857" s="665"/>
      <c r="P857" s="165"/>
      <c r="Q857" s="365"/>
      <c r="R857" s="259" t="str">
        <f t="shared" si="549"/>
        <v/>
      </c>
      <c r="S857" s="260" t="str">
        <f>IF(R857="","",IF(R869="Y",T857,IF(R857&gt;=R861-$AA$36*R865,IF(R857&lt;=R861+$AA$36*R865,R857,""),"")))</f>
        <v/>
      </c>
      <c r="T857" s="259" t="str">
        <f t="shared" si="550"/>
        <v/>
      </c>
      <c r="U857" s="166" t="e">
        <f t="shared" si="530"/>
        <v>#REF!</v>
      </c>
      <c r="V857" s="39"/>
      <c r="W857" s="39"/>
      <c r="Y857" s="99"/>
      <c r="AO857" s="57"/>
      <c r="AP857" s="39"/>
      <c r="AQ857" s="39"/>
      <c r="AR857" s="171"/>
      <c r="AS857" s="39"/>
      <c r="AT857" s="360" t="str">
        <f t="shared" si="551"/>
        <v/>
      </c>
      <c r="AU857" s="360" t="str">
        <f t="shared" si="552"/>
        <v/>
      </c>
      <c r="AV857" s="39"/>
      <c r="AW857" s="360" t="str">
        <f t="shared" si="531"/>
        <v/>
      </c>
      <c r="AX857" s="360" t="str">
        <f t="shared" si="532"/>
        <v/>
      </c>
      <c r="AY857" s="39"/>
      <c r="AZ857" s="360" t="str">
        <f t="shared" si="533"/>
        <v/>
      </c>
      <c r="BA857" s="360" t="str">
        <f t="shared" si="534"/>
        <v/>
      </c>
      <c r="BB857" s="39"/>
      <c r="BC857" s="360" t="str">
        <f t="shared" si="535"/>
        <v/>
      </c>
      <c r="BD857" s="360" t="str">
        <f t="shared" si="536"/>
        <v/>
      </c>
      <c r="BE857" s="39"/>
      <c r="BF857" s="360" t="str">
        <f t="shared" si="537"/>
        <v/>
      </c>
      <c r="BG857" s="360" t="str">
        <f t="shared" si="538"/>
        <v/>
      </c>
      <c r="BH857" s="39"/>
      <c r="BI857" s="360" t="str">
        <f t="shared" si="539"/>
        <v/>
      </c>
      <c r="BJ857" s="360" t="str">
        <f t="shared" si="540"/>
        <v/>
      </c>
      <c r="BK857" s="39"/>
      <c r="BL857" s="360" t="str">
        <f t="shared" si="541"/>
        <v/>
      </c>
      <c r="BM857" s="360" t="str">
        <f t="shared" si="542"/>
        <v/>
      </c>
      <c r="BN857" s="39"/>
      <c r="BO857" s="360" t="str">
        <f t="shared" si="543"/>
        <v/>
      </c>
      <c r="BP857" s="360" t="str">
        <f t="shared" si="544"/>
        <v/>
      </c>
      <c r="BQ857" s="39"/>
      <c r="BR857" s="360" t="str">
        <f t="shared" si="545"/>
        <v/>
      </c>
      <c r="BS857" s="360" t="str">
        <f t="shared" si="546"/>
        <v/>
      </c>
      <c r="BT857" s="39"/>
      <c r="BU857" s="360" t="str">
        <f t="shared" si="547"/>
        <v/>
      </c>
      <c r="BV857" s="360" t="str">
        <f t="shared" si="548"/>
        <v/>
      </c>
      <c r="BW857" s="39"/>
      <c r="BX857" s="57"/>
    </row>
    <row r="858" spans="1:76" s="2" customFormat="1" ht="14" hidden="1">
      <c r="A858" s="87">
        <v>18</v>
      </c>
      <c r="B858" s="301" t="str">
        <f t="shared" si="529"/>
        <v xml:space="preserve">: </v>
      </c>
      <c r="C858" s="168"/>
      <c r="D858" s="162"/>
      <c r="E858" s="162"/>
      <c r="F858" s="169"/>
      <c r="G858" s="161"/>
      <c r="H858" s="162"/>
      <c r="I858" s="163"/>
      <c r="J858" s="170"/>
      <c r="K858" s="170"/>
      <c r="L858" s="764"/>
      <c r="M858" s="654" t="e">
        <f>CONCATENATE("t CO2-eq/ ",IF(#REF!="Implementation",AdoptionUnitOfMeasure,FunctionalUnitOfMeasure))</f>
        <v>#REF!</v>
      </c>
      <c r="N858" s="664"/>
      <c r="O858" s="665"/>
      <c r="P858" s="165"/>
      <c r="Q858" s="365"/>
      <c r="R858" s="259" t="str">
        <f t="shared" si="549"/>
        <v/>
      </c>
      <c r="S858" s="260" t="str">
        <f>IF(R858="","",IF(R869="Y",T858,IF(R858&gt;=R861-$AA$36*R865,IF(R858&lt;=R861+$AA$36*R865,R858,""),"")))</f>
        <v/>
      </c>
      <c r="T858" s="259" t="str">
        <f t="shared" si="550"/>
        <v/>
      </c>
      <c r="U858" s="166" t="e">
        <f t="shared" si="530"/>
        <v>#REF!</v>
      </c>
      <c r="V858" s="39"/>
      <c r="W858" s="39"/>
      <c r="Y858" s="99"/>
      <c r="AO858" s="57"/>
      <c r="AP858" s="39"/>
      <c r="AQ858" s="39"/>
      <c r="AR858" s="171"/>
      <c r="AS858" s="39"/>
      <c r="AT858" s="360" t="str">
        <f t="shared" si="551"/>
        <v/>
      </c>
      <c r="AU858" s="360" t="str">
        <f t="shared" si="552"/>
        <v/>
      </c>
      <c r="AV858" s="39"/>
      <c r="AW858" s="360" t="str">
        <f t="shared" si="531"/>
        <v/>
      </c>
      <c r="AX858" s="360" t="str">
        <f t="shared" si="532"/>
        <v/>
      </c>
      <c r="AY858" s="39"/>
      <c r="AZ858" s="360" t="str">
        <f t="shared" si="533"/>
        <v/>
      </c>
      <c r="BA858" s="360" t="str">
        <f t="shared" si="534"/>
        <v/>
      </c>
      <c r="BB858" s="39"/>
      <c r="BC858" s="360" t="str">
        <f t="shared" si="535"/>
        <v/>
      </c>
      <c r="BD858" s="360" t="str">
        <f t="shared" si="536"/>
        <v/>
      </c>
      <c r="BE858" s="39"/>
      <c r="BF858" s="360" t="str">
        <f t="shared" si="537"/>
        <v/>
      </c>
      <c r="BG858" s="360" t="str">
        <f t="shared" si="538"/>
        <v/>
      </c>
      <c r="BH858" s="39"/>
      <c r="BI858" s="360" t="str">
        <f t="shared" si="539"/>
        <v/>
      </c>
      <c r="BJ858" s="360" t="str">
        <f t="shared" si="540"/>
        <v/>
      </c>
      <c r="BK858" s="39"/>
      <c r="BL858" s="360" t="str">
        <f t="shared" si="541"/>
        <v/>
      </c>
      <c r="BM858" s="360" t="str">
        <f t="shared" si="542"/>
        <v/>
      </c>
      <c r="BN858" s="39"/>
      <c r="BO858" s="360" t="str">
        <f t="shared" si="543"/>
        <v/>
      </c>
      <c r="BP858" s="360" t="str">
        <f t="shared" si="544"/>
        <v/>
      </c>
      <c r="BQ858" s="39"/>
      <c r="BR858" s="360" t="str">
        <f t="shared" si="545"/>
        <v/>
      </c>
      <c r="BS858" s="360" t="str">
        <f t="shared" si="546"/>
        <v/>
      </c>
      <c r="BT858" s="39"/>
      <c r="BU858" s="360" t="str">
        <f t="shared" si="547"/>
        <v/>
      </c>
      <c r="BV858" s="360" t="str">
        <f t="shared" si="548"/>
        <v/>
      </c>
      <c r="BW858" s="39"/>
      <c r="BX858" s="57"/>
    </row>
    <row r="859" spans="1:76" s="2" customFormat="1" ht="14" hidden="1">
      <c r="A859" s="87">
        <v>19</v>
      </c>
      <c r="B859" s="301" t="str">
        <f t="shared" si="529"/>
        <v xml:space="preserve">: </v>
      </c>
      <c r="C859" s="168"/>
      <c r="D859" s="162"/>
      <c r="E859" s="162"/>
      <c r="F859" s="169"/>
      <c r="G859" s="161"/>
      <c r="H859" s="162"/>
      <c r="I859" s="163"/>
      <c r="J859" s="170"/>
      <c r="K859" s="170"/>
      <c r="L859" s="764"/>
      <c r="M859" s="654" t="e">
        <f>CONCATENATE("t CO2-eq/ ",IF(#REF!="Implementation",AdoptionUnitOfMeasure,FunctionalUnitOfMeasure))</f>
        <v>#REF!</v>
      </c>
      <c r="N859" s="664"/>
      <c r="O859" s="665"/>
      <c r="P859" s="165"/>
      <c r="Q859" s="365"/>
      <c r="R859" s="259" t="str">
        <f t="shared" si="549"/>
        <v/>
      </c>
      <c r="S859" s="260" t="str">
        <f>IF(R859="","",IF(R869="Y",T859,IF(R859&gt;=R861-$AA$36*R865,IF(R859&lt;=R861+$AA$36*R865,R859,""),"")))</f>
        <v/>
      </c>
      <c r="T859" s="259" t="str">
        <f t="shared" si="550"/>
        <v/>
      </c>
      <c r="U859" s="166" t="e">
        <f t="shared" si="530"/>
        <v>#REF!</v>
      </c>
      <c r="V859" s="39"/>
      <c r="W859" s="39"/>
      <c r="Y859" s="99"/>
      <c r="AO859" s="57"/>
      <c r="AP859" s="39"/>
      <c r="AQ859" s="39"/>
      <c r="AR859" s="171"/>
      <c r="AS859" s="39"/>
      <c r="AT859" s="360" t="str">
        <f t="shared" si="551"/>
        <v/>
      </c>
      <c r="AU859" s="360" t="str">
        <f t="shared" si="552"/>
        <v/>
      </c>
      <c r="AV859" s="39"/>
      <c r="AW859" s="360" t="str">
        <f t="shared" si="531"/>
        <v/>
      </c>
      <c r="AX859" s="360" t="str">
        <f t="shared" si="532"/>
        <v/>
      </c>
      <c r="AY859" s="39"/>
      <c r="AZ859" s="360" t="str">
        <f t="shared" si="533"/>
        <v/>
      </c>
      <c r="BA859" s="360" t="str">
        <f t="shared" si="534"/>
        <v/>
      </c>
      <c r="BB859" s="39"/>
      <c r="BC859" s="360" t="str">
        <f t="shared" si="535"/>
        <v/>
      </c>
      <c r="BD859" s="360" t="str">
        <f t="shared" si="536"/>
        <v/>
      </c>
      <c r="BE859" s="39"/>
      <c r="BF859" s="360" t="str">
        <f t="shared" si="537"/>
        <v/>
      </c>
      <c r="BG859" s="360" t="str">
        <f t="shared" si="538"/>
        <v/>
      </c>
      <c r="BH859" s="39"/>
      <c r="BI859" s="360" t="str">
        <f t="shared" si="539"/>
        <v/>
      </c>
      <c r="BJ859" s="360" t="str">
        <f t="shared" si="540"/>
        <v/>
      </c>
      <c r="BK859" s="39"/>
      <c r="BL859" s="360" t="str">
        <f t="shared" si="541"/>
        <v/>
      </c>
      <c r="BM859" s="360" t="str">
        <f t="shared" si="542"/>
        <v/>
      </c>
      <c r="BN859" s="39"/>
      <c r="BO859" s="360" t="str">
        <f t="shared" si="543"/>
        <v/>
      </c>
      <c r="BP859" s="360" t="str">
        <f t="shared" si="544"/>
        <v/>
      </c>
      <c r="BQ859" s="39"/>
      <c r="BR859" s="360" t="str">
        <f t="shared" si="545"/>
        <v/>
      </c>
      <c r="BS859" s="360" t="str">
        <f t="shared" si="546"/>
        <v/>
      </c>
      <c r="BT859" s="39"/>
      <c r="BU859" s="360" t="str">
        <f t="shared" si="547"/>
        <v/>
      </c>
      <c r="BV859" s="360" t="str">
        <f t="shared" si="548"/>
        <v/>
      </c>
      <c r="BW859" s="39"/>
      <c r="BX859" s="57"/>
    </row>
    <row r="860" spans="1:76" s="2" customFormat="1" ht="14" hidden="1">
      <c r="A860" s="87">
        <v>20</v>
      </c>
      <c r="B860" s="301" t="str">
        <f t="shared" si="529"/>
        <v xml:space="preserve">: </v>
      </c>
      <c r="C860" s="168"/>
      <c r="D860" s="162"/>
      <c r="E860" s="162"/>
      <c r="F860" s="169"/>
      <c r="G860" s="161"/>
      <c r="H860" s="162"/>
      <c r="I860" s="163"/>
      <c r="J860" s="170"/>
      <c r="K860" s="170"/>
      <c r="L860" s="764"/>
      <c r="M860" s="654" t="e">
        <f>CONCATENATE("t CO2-eq/ ",IF(#REF!="Implementation",AdoptionUnitOfMeasure,FunctionalUnitOfMeasure))</f>
        <v>#REF!</v>
      </c>
      <c r="N860" s="664"/>
      <c r="O860" s="665"/>
      <c r="P860" s="165"/>
      <c r="Q860" s="365"/>
      <c r="R860" s="259" t="str">
        <f t="shared" si="549"/>
        <v/>
      </c>
      <c r="S860" s="260" t="str">
        <f>IF(R860="","",IF(R869="Y",T860,IF(R860&gt;=R861-$AA$36*R865,IF(R860&lt;=R861+$AA$36*R865,R860,""),"")))</f>
        <v/>
      </c>
      <c r="T860" s="259" t="str">
        <f t="shared" si="550"/>
        <v/>
      </c>
      <c r="U860" s="166" t="e">
        <f t="shared" si="530"/>
        <v>#REF!</v>
      </c>
      <c r="V860" s="39"/>
      <c r="W860" s="39"/>
      <c r="Y860" s="99"/>
      <c r="AO860" s="57"/>
      <c r="AP860" s="39"/>
      <c r="AQ860" s="39"/>
      <c r="AR860" s="171"/>
      <c r="AS860" s="39"/>
      <c r="AT860" s="360" t="str">
        <f t="shared" si="551"/>
        <v/>
      </c>
      <c r="AU860" s="360" t="str">
        <f t="shared" si="552"/>
        <v/>
      </c>
      <c r="AV860" s="39"/>
      <c r="AW860" s="360" t="str">
        <f t="shared" si="531"/>
        <v/>
      </c>
      <c r="AX860" s="360" t="str">
        <f t="shared" si="532"/>
        <v/>
      </c>
      <c r="AY860" s="39"/>
      <c r="AZ860" s="360" t="str">
        <f t="shared" si="533"/>
        <v/>
      </c>
      <c r="BA860" s="360" t="str">
        <f t="shared" si="534"/>
        <v/>
      </c>
      <c r="BB860" s="39"/>
      <c r="BC860" s="360" t="str">
        <f t="shared" si="535"/>
        <v/>
      </c>
      <c r="BD860" s="360" t="str">
        <f t="shared" si="536"/>
        <v/>
      </c>
      <c r="BE860" s="39"/>
      <c r="BF860" s="360" t="str">
        <f t="shared" si="537"/>
        <v/>
      </c>
      <c r="BG860" s="360" t="str">
        <f t="shared" si="538"/>
        <v/>
      </c>
      <c r="BH860" s="39"/>
      <c r="BI860" s="360" t="str">
        <f t="shared" si="539"/>
        <v/>
      </c>
      <c r="BJ860" s="360" t="str">
        <f t="shared" si="540"/>
        <v/>
      </c>
      <c r="BK860" s="39"/>
      <c r="BL860" s="360" t="str">
        <f t="shared" si="541"/>
        <v/>
      </c>
      <c r="BM860" s="360" t="str">
        <f t="shared" si="542"/>
        <v/>
      </c>
      <c r="BN860" s="39"/>
      <c r="BO860" s="360" t="str">
        <f t="shared" si="543"/>
        <v/>
      </c>
      <c r="BP860" s="360" t="str">
        <f t="shared" si="544"/>
        <v/>
      </c>
      <c r="BQ860" s="39"/>
      <c r="BR860" s="360" t="str">
        <f t="shared" si="545"/>
        <v/>
      </c>
      <c r="BS860" s="360" t="str">
        <f t="shared" si="546"/>
        <v/>
      </c>
      <c r="BT860" s="39"/>
      <c r="BU860" s="360" t="str">
        <f t="shared" si="547"/>
        <v/>
      </c>
      <c r="BV860" s="360" t="str">
        <f t="shared" si="548"/>
        <v/>
      </c>
      <c r="BW860" s="39"/>
      <c r="BX860" s="57"/>
    </row>
    <row r="861" spans="1:76" s="2" customFormat="1" ht="14">
      <c r="A861" s="87"/>
      <c r="B861" s="302" t="s">
        <v>159</v>
      </c>
      <c r="C861" s="240"/>
      <c r="D861" s="240"/>
      <c r="E861" s="240"/>
      <c r="F861" s="240"/>
      <c r="G861" s="174"/>
      <c r="H861" s="39"/>
      <c r="I861" s="175"/>
      <c r="J861" s="174"/>
      <c r="K861" s="174"/>
      <c r="L861" s="762" t="s">
        <v>99</v>
      </c>
      <c r="M861" s="174"/>
      <c r="N861" s="174"/>
      <c r="O861" s="165"/>
      <c r="P861" s="165"/>
      <c r="Q861" s="175" t="s">
        <v>31</v>
      </c>
      <c r="R861" s="261" t="e">
        <f>AVERAGE(R841:R860)</f>
        <v>#DIV/0!</v>
      </c>
      <c r="S861" s="261" t="e">
        <f>IF(R869="Y",SUM(S841:S860)/SUM(N841:N860),AVERAGE(S841:S860))</f>
        <v>#DIV/0!</v>
      </c>
      <c r="T861" s="262" t="e">
        <f>SUM(T841:T860)/SUM(N841:N860)</f>
        <v>#DIV/0!</v>
      </c>
      <c r="U861" s="39"/>
      <c r="V861" s="39"/>
      <c r="W861" s="39"/>
      <c r="Y861" s="207"/>
      <c r="AO861" s="57"/>
      <c r="AP861" s="39"/>
      <c r="AQ861" s="39"/>
      <c r="AR861" s="39"/>
      <c r="AS861" s="175" t="s">
        <v>31</v>
      </c>
      <c r="AT861" s="178" t="e">
        <f>AVERAGE(AT841:AT860)</f>
        <v>#DIV/0!</v>
      </c>
      <c r="AU861" s="178" t="e">
        <f>SUM(AU841:AU860)/COUNTIF(AU841:AU860,"&gt;0")</f>
        <v>#DIV/0!</v>
      </c>
      <c r="AV861" s="175"/>
      <c r="AW861" s="178" t="e">
        <f>AVERAGE(AW841:AW860)</f>
        <v>#DIV/0!</v>
      </c>
      <c r="AX861" s="178" t="e">
        <f>SUM(AX841:AX860)/COUNTIF(AX841:AX860,"&gt;0")</f>
        <v>#DIV/0!</v>
      </c>
      <c r="AY861" s="39"/>
      <c r="AZ861" s="178" t="e">
        <f>AVERAGE(AZ841:AZ860)</f>
        <v>#DIV/0!</v>
      </c>
      <c r="BA861" s="178" t="e">
        <f>SUM(BA841:BA860)/COUNTIF(BA841:BA860,"&gt;0")</f>
        <v>#DIV/0!</v>
      </c>
      <c r="BB861" s="39"/>
      <c r="BC861" s="178" t="e">
        <f>AVERAGE(BC841:BC860)</f>
        <v>#DIV/0!</v>
      </c>
      <c r="BD861" s="178" t="e">
        <f>SUM(BD841:BD860)/COUNTIF(BD841:BD860,"&gt;0")</f>
        <v>#DIV/0!</v>
      </c>
      <c r="BE861" s="39"/>
      <c r="BF861" s="178" t="e">
        <f>AVERAGE(BF841:BF860)</f>
        <v>#DIV/0!</v>
      </c>
      <c r="BG861" s="178" t="e">
        <f>SUM(BG841:BG860)/COUNTIF(BG841:BG860,"&gt;0")</f>
        <v>#DIV/0!</v>
      </c>
      <c r="BH861" s="39"/>
      <c r="BI861" s="178" t="e">
        <f>AVERAGE(BI841:BI860)</f>
        <v>#DIV/0!</v>
      </c>
      <c r="BJ861" s="178" t="e">
        <f>SUM(BJ841:BJ860)/COUNTIF(BJ841:BJ860,"&gt;0")</f>
        <v>#DIV/0!</v>
      </c>
      <c r="BK861" s="175"/>
      <c r="BL861" s="178" t="e">
        <f>AVERAGE(BL841:BL860)</f>
        <v>#DIV/0!</v>
      </c>
      <c r="BM861" s="178" t="e">
        <f>SUM(BM841:BM860)/COUNTIF(BM841:BM860,"&gt;0")</f>
        <v>#DIV/0!</v>
      </c>
      <c r="BN861" s="39"/>
      <c r="BO861" s="178" t="e">
        <f>AVERAGE(BO841:BO860)</f>
        <v>#DIV/0!</v>
      </c>
      <c r="BP861" s="178" t="e">
        <f>SUM(BP841:BP860)/COUNTIF(BP841:BP860,"&gt;0")</f>
        <v>#DIV/0!</v>
      </c>
      <c r="BQ861" s="39"/>
      <c r="BR861" s="178" t="e">
        <f>AVERAGE(BR841:BR860)</f>
        <v>#DIV/0!</v>
      </c>
      <c r="BS861" s="178" t="e">
        <f>SUM(BS841:BS860)/COUNTIF(BS841:BS860,"&gt;0")</f>
        <v>#DIV/0!</v>
      </c>
      <c r="BT861" s="39"/>
      <c r="BU861" s="178" t="e">
        <f>AVERAGE(BU841:BU860)</f>
        <v>#DIV/0!</v>
      </c>
      <c r="BV861" s="178" t="e">
        <f>SUM(BV841:BV860)/COUNTIF(BV841:BV860,"&gt;0")</f>
        <v>#DIV/0!</v>
      </c>
      <c r="BW861" s="39"/>
      <c r="BX861" s="57"/>
    </row>
    <row r="862" spans="1:76" s="2" customFormat="1" ht="15">
      <c r="A862" s="87"/>
      <c r="B862" s="302" t="s">
        <v>160</v>
      </c>
      <c r="C862" s="173" t="s">
        <v>112</v>
      </c>
      <c r="D862" s="851"/>
      <c r="E862" s="852"/>
      <c r="F862" s="852"/>
      <c r="G862" s="852"/>
      <c r="H862" s="852"/>
      <c r="I862" s="852"/>
      <c r="J862" s="853"/>
      <c r="K862" s="174"/>
      <c r="L862" s="762"/>
      <c r="M862" s="174"/>
      <c r="N862" s="174"/>
      <c r="O862" s="165"/>
      <c r="P862" s="165"/>
      <c r="Q862" s="366" t="s">
        <v>33</v>
      </c>
      <c r="R862" s="367" t="e">
        <f>R861+U862*R865</f>
        <v>#DIV/0!</v>
      </c>
      <c r="S862" s="367" t="e">
        <f>S861+U862*S865</f>
        <v>#DIV/0!</v>
      </c>
      <c r="T862" s="367" t="e">
        <f>T861+U862*T865</f>
        <v>#DIV/0!</v>
      </c>
      <c r="U862" s="368">
        <v>1</v>
      </c>
      <c r="V862" s="50" t="s">
        <v>142</v>
      </c>
      <c r="W862" s="39"/>
      <c r="X862" t="s">
        <v>273</v>
      </c>
      <c r="Y862" s="208"/>
      <c r="AO862" s="57"/>
      <c r="AP862" s="39"/>
      <c r="AQ862" s="39"/>
      <c r="AR862" s="39"/>
      <c r="AS862" s="176" t="s">
        <v>33</v>
      </c>
      <c r="AT862" s="180" t="e">
        <f>AT861+(AT867*AT864)</f>
        <v>#DIV/0!</v>
      </c>
      <c r="AU862" s="180" t="e">
        <f>AU861+(AU867*AT864)</f>
        <v>#DIV/0!</v>
      </c>
      <c r="AV862" s="176"/>
      <c r="AW862" s="180" t="e">
        <f>AW861+(AW867*AW864)</f>
        <v>#DIV/0!</v>
      </c>
      <c r="AX862" s="180" t="e">
        <f>AX861+(AX867*AW864)</f>
        <v>#DIV/0!</v>
      </c>
      <c r="AY862" s="39"/>
      <c r="AZ862" s="180" t="e">
        <f>AZ861+(AZ867*AZ864)</f>
        <v>#DIV/0!</v>
      </c>
      <c r="BA862" s="180" t="e">
        <f>BA861+(BA867*AZ864)</f>
        <v>#DIV/0!</v>
      </c>
      <c r="BB862" s="39"/>
      <c r="BC862" s="180" t="e">
        <f>BC861+(BC867*BC864)</f>
        <v>#DIV/0!</v>
      </c>
      <c r="BD862" s="180" t="e">
        <f>BD861+(BD867*BC864)</f>
        <v>#DIV/0!</v>
      </c>
      <c r="BE862" s="39"/>
      <c r="BF862" s="180" t="e">
        <f>BF861+(BF867*BF864)</f>
        <v>#DIV/0!</v>
      </c>
      <c r="BG862" s="180" t="e">
        <f>BG861+(BG867*BF864)</f>
        <v>#DIV/0!</v>
      </c>
      <c r="BH862" s="39"/>
      <c r="BI862" s="180" t="e">
        <f>BI861+(BI867*BI864)</f>
        <v>#DIV/0!</v>
      </c>
      <c r="BJ862" s="180" t="e">
        <f>BJ861+(BJ867*BI864)</f>
        <v>#DIV/0!</v>
      </c>
      <c r="BK862" s="176"/>
      <c r="BL862" s="180" t="e">
        <f>BL861+(BL867*BL864)</f>
        <v>#DIV/0!</v>
      </c>
      <c r="BM862" s="180" t="e">
        <f>BM861+(BM867*BL864)</f>
        <v>#DIV/0!</v>
      </c>
      <c r="BN862" s="39"/>
      <c r="BO862" s="180" t="e">
        <f>BO861+(BO867*BO864)</f>
        <v>#DIV/0!</v>
      </c>
      <c r="BP862" s="180" t="e">
        <f>BP861+(BP867*BO864)</f>
        <v>#DIV/0!</v>
      </c>
      <c r="BQ862" s="39"/>
      <c r="BR862" s="180" t="e">
        <f>BR861+(BR867*BR864)</f>
        <v>#DIV/0!</v>
      </c>
      <c r="BS862" s="180" t="e">
        <f>BS861+(BS867*BR864)</f>
        <v>#DIV/0!</v>
      </c>
      <c r="BT862" s="39"/>
      <c r="BU862" s="180" t="e">
        <f>BU861+(BU867*BU864)</f>
        <v>#DIV/0!</v>
      </c>
      <c r="BV862" s="180" t="e">
        <f>BV861+(BV867*BU864)</f>
        <v>#DIV/0!</v>
      </c>
      <c r="BW862" s="39"/>
      <c r="BX862" s="57"/>
    </row>
    <row r="863" spans="1:76" s="2" customFormat="1" ht="15">
      <c r="A863" s="87"/>
      <c r="B863" s="302" t="s">
        <v>161</v>
      </c>
      <c r="C863" s="179"/>
      <c r="D863" s="854"/>
      <c r="E863" s="855"/>
      <c r="F863" s="855"/>
      <c r="G863" s="855"/>
      <c r="H863" s="855"/>
      <c r="I863" s="855"/>
      <c r="J863" s="856"/>
      <c r="K863" s="39"/>
      <c r="L863" s="759"/>
      <c r="M863" s="174"/>
      <c r="N863" s="174"/>
      <c r="O863" s="174"/>
      <c r="P863" s="174"/>
      <c r="Q863" s="366" t="s">
        <v>32</v>
      </c>
      <c r="R863" s="367" t="e">
        <f>IF($X863="Y",MIN(R841:R860),R861-$U863*R865)</f>
        <v>#DIV/0!</v>
      </c>
      <c r="S863" s="367" t="e">
        <f>IF($X863="Y",MIN(S841:S860),S861-$U863*S865)</f>
        <v>#DIV/0!</v>
      </c>
      <c r="T863" s="367" t="e">
        <f>IF($X863="Y",MIN(T841:T860),T861-$U863*T865)</f>
        <v>#DIV/0!</v>
      </c>
      <c r="U863" s="368">
        <v>1</v>
      </c>
      <c r="V863" s="50" t="s">
        <v>143</v>
      </c>
      <c r="W863" s="39"/>
      <c r="X863" s="369" t="s">
        <v>36</v>
      </c>
      <c r="Y863" s="208"/>
      <c r="AO863" s="57"/>
      <c r="AP863" s="39"/>
      <c r="AQ863" s="39"/>
      <c r="AR863" s="39"/>
      <c r="AS863" s="176" t="s">
        <v>32</v>
      </c>
      <c r="AT863" s="180" t="e">
        <f>AT861-(AT867*AT865)</f>
        <v>#DIV/0!</v>
      </c>
      <c r="AU863" s="180" t="e">
        <f>AU861-(AU867*AT865)</f>
        <v>#DIV/0!</v>
      </c>
      <c r="AV863" s="176"/>
      <c r="AW863" s="180" t="e">
        <f>AW861-(AW867*AW865)</f>
        <v>#DIV/0!</v>
      </c>
      <c r="AX863" s="180" t="e">
        <f>AX861-(AX867*AW865)</f>
        <v>#DIV/0!</v>
      </c>
      <c r="AY863" s="39"/>
      <c r="AZ863" s="180" t="e">
        <f>AZ861-(AZ867*AZ865)</f>
        <v>#DIV/0!</v>
      </c>
      <c r="BA863" s="180" t="e">
        <f>BA861-(BA867*AZ865)</f>
        <v>#DIV/0!</v>
      </c>
      <c r="BB863" s="39"/>
      <c r="BC863" s="180" t="e">
        <f>BC861-(BC867*BC865)</f>
        <v>#DIV/0!</v>
      </c>
      <c r="BD863" s="180" t="e">
        <f>BD861-(BD867*BC865)</f>
        <v>#DIV/0!</v>
      </c>
      <c r="BE863" s="39"/>
      <c r="BF863" s="180" t="e">
        <f>BF861-(BF867*BF865)</f>
        <v>#DIV/0!</v>
      </c>
      <c r="BG863" s="180" t="e">
        <f>BG861-(BG867*BF865)</f>
        <v>#DIV/0!</v>
      </c>
      <c r="BH863" s="39"/>
      <c r="BI863" s="180" t="e">
        <f>BI861-(BI867*BI865)</f>
        <v>#DIV/0!</v>
      </c>
      <c r="BJ863" s="180" t="e">
        <f>BJ861-(BJ867*BI865)</f>
        <v>#DIV/0!</v>
      </c>
      <c r="BK863" s="176"/>
      <c r="BL863" s="180" t="e">
        <f>BL861-(BL867*BL865)</f>
        <v>#DIV/0!</v>
      </c>
      <c r="BM863" s="180" t="e">
        <f>BM861-(BM867*BL865)</f>
        <v>#DIV/0!</v>
      </c>
      <c r="BN863" s="39"/>
      <c r="BO863" s="180" t="e">
        <f>BO861-(BO867*BO865)</f>
        <v>#DIV/0!</v>
      </c>
      <c r="BP863" s="180" t="e">
        <f>BP861-(BP867*BO865)</f>
        <v>#DIV/0!</v>
      </c>
      <c r="BQ863" s="39"/>
      <c r="BR863" s="180" t="e">
        <f>BR861-(BR867*BR865)</f>
        <v>#DIV/0!</v>
      </c>
      <c r="BS863" s="180" t="e">
        <f>BS861-(BS867*BR865)</f>
        <v>#DIV/0!</v>
      </c>
      <c r="BT863" s="39"/>
      <c r="BU863" s="180" t="e">
        <f>BU861-(BU867*BU865)</f>
        <v>#DIV/0!</v>
      </c>
      <c r="BV863" s="180" t="e">
        <f>BV861-(BV867*BU865)</f>
        <v>#DIV/0!</v>
      </c>
      <c r="BW863" s="39"/>
      <c r="BX863" s="57"/>
    </row>
    <row r="864" spans="1:76" s="2" customFormat="1" ht="14">
      <c r="A864" s="87"/>
      <c r="B864" s="271"/>
      <c r="C864" s="179"/>
      <c r="D864" s="854"/>
      <c r="E864" s="855"/>
      <c r="F864" s="855"/>
      <c r="G864" s="855"/>
      <c r="H864" s="855"/>
      <c r="I864" s="855"/>
      <c r="J864" s="856"/>
      <c r="K864" s="174"/>
      <c r="L864" s="762"/>
      <c r="M864" s="174"/>
      <c r="N864" s="174"/>
      <c r="O864" s="174"/>
      <c r="P864" s="174"/>
      <c r="Q864" s="176" t="s">
        <v>10</v>
      </c>
      <c r="R864" s="263" t="e">
        <f>IF((0.67*R865)&gt;R861,"no","yes")</f>
        <v>#DIV/0!</v>
      </c>
      <c r="S864" s="263" t="e">
        <f>IF((0.67*S865)&gt;S861,"no","yes")</f>
        <v>#DIV/0!</v>
      </c>
      <c r="T864" s="263" t="e">
        <f>IF((0.67*T865)&gt;T861,"no","yes")</f>
        <v>#DIV/0!</v>
      </c>
      <c r="U864" s="174"/>
      <c r="V864" s="174"/>
      <c r="W864" s="174"/>
      <c r="Y864" s="208"/>
      <c r="AO864" s="57"/>
      <c r="AP864" s="174"/>
      <c r="AQ864" s="174"/>
      <c r="AR864" s="923" t="s">
        <v>132</v>
      </c>
      <c r="AS864" s="924"/>
      <c r="AT864" s="177">
        <v>1</v>
      </c>
      <c r="AU864" s="174"/>
      <c r="AV864" s="287"/>
      <c r="AW864" s="177">
        <v>1</v>
      </c>
      <c r="AX864" s="174"/>
      <c r="AY864" s="174"/>
      <c r="AZ864" s="177">
        <v>1</v>
      </c>
      <c r="BA864" s="174"/>
      <c r="BB864" s="174"/>
      <c r="BC864" s="177">
        <v>1</v>
      </c>
      <c r="BD864" s="174"/>
      <c r="BE864" s="174"/>
      <c r="BF864" s="177">
        <v>1</v>
      </c>
      <c r="BG864" s="174"/>
      <c r="BH864" s="174"/>
      <c r="BI864" s="177">
        <v>1</v>
      </c>
      <c r="BJ864" s="174"/>
      <c r="BK864" s="176"/>
      <c r="BL864" s="177">
        <v>1</v>
      </c>
      <c r="BM864" s="174"/>
      <c r="BN864" s="174"/>
      <c r="BO864" s="177">
        <v>1</v>
      </c>
      <c r="BP864" s="174"/>
      <c r="BQ864" s="174"/>
      <c r="BR864" s="177">
        <v>1</v>
      </c>
      <c r="BS864" s="174"/>
      <c r="BT864" s="174"/>
      <c r="BU864" s="177">
        <v>1</v>
      </c>
      <c r="BV864" s="174"/>
      <c r="BW864" s="174"/>
      <c r="BX864" s="57"/>
    </row>
    <row r="865" spans="1:76" s="2" customFormat="1" ht="14">
      <c r="B865" s="5"/>
      <c r="C865" s="179"/>
      <c r="D865" s="854"/>
      <c r="E865" s="855"/>
      <c r="F865" s="855"/>
      <c r="G865" s="855"/>
      <c r="H865" s="855"/>
      <c r="I865" s="855"/>
      <c r="J865" s="856"/>
      <c r="K865" s="174"/>
      <c r="L865" s="762"/>
      <c r="M865" s="50"/>
      <c r="N865" s="50"/>
      <c r="O865" s="174"/>
      <c r="P865" s="174"/>
      <c r="Q865" s="176" t="s">
        <v>11</v>
      </c>
      <c r="R865" s="263" t="e">
        <f>_xlfn.STDEV.P(R841:R860)</f>
        <v>#DIV/0!</v>
      </c>
      <c r="S865" s="263" t="e">
        <f t="array" ref="S865">IF(R869="Y",SQRT(SUM(IFERROR(N841:N860*(R841:R860-(S861))^2,0))/((COUNTIFS(N841:N860,"&lt;&gt;"&amp;"")-1)/COUNTIFS(N841:N860,"&lt;&gt;"&amp;"")*SUM(N841:N860))),_xlfn.STDEV.P(S841:S860))</f>
        <v>#DIV/0!</v>
      </c>
      <c r="T865" s="263" t="e">
        <f t="array" ref="T865">SQRT(SUM(IFERROR(N841:N860*(R841:R860-(T861))^2,0))/((COUNTIFS(N841:N860,"&lt;&gt;"&amp;"")-1)/COUNTIFS(N841:N860,"&lt;&gt;"&amp;"")*SUM(N841:N860)))</f>
        <v>#DIV/0!</v>
      </c>
      <c r="U865" s="174"/>
      <c r="V865" s="174"/>
      <c r="W865" s="174"/>
      <c r="Y865" s="208"/>
      <c r="AO865" s="57"/>
      <c r="AP865" s="174"/>
      <c r="AQ865" s="174"/>
      <c r="AR865" s="923"/>
      <c r="AS865" s="924"/>
      <c r="AT865" s="177">
        <v>1</v>
      </c>
      <c r="AU865" s="174"/>
      <c r="AV865" s="287"/>
      <c r="AW865" s="177">
        <v>1</v>
      </c>
      <c r="AX865" s="174"/>
      <c r="AY865" s="174"/>
      <c r="AZ865" s="177">
        <v>1</v>
      </c>
      <c r="BA865" s="174"/>
      <c r="BB865" s="174"/>
      <c r="BC865" s="177">
        <v>1</v>
      </c>
      <c r="BD865" s="174"/>
      <c r="BE865" s="174"/>
      <c r="BF865" s="177">
        <v>1</v>
      </c>
      <c r="BG865" s="174"/>
      <c r="BH865" s="174"/>
      <c r="BI865" s="177">
        <v>1</v>
      </c>
      <c r="BJ865" s="174"/>
      <c r="BK865" s="176"/>
      <c r="BL865" s="177">
        <v>1</v>
      </c>
      <c r="BM865" s="174"/>
      <c r="BN865" s="174"/>
      <c r="BO865" s="177">
        <v>1</v>
      </c>
      <c r="BP865" s="174"/>
      <c r="BQ865" s="174"/>
      <c r="BR865" s="177">
        <v>1</v>
      </c>
      <c r="BS865" s="174"/>
      <c r="BT865" s="174"/>
      <c r="BU865" s="177">
        <v>1</v>
      </c>
      <c r="BV865" s="174"/>
      <c r="BW865" s="174"/>
      <c r="BX865" s="57"/>
    </row>
    <row r="866" spans="1:76" s="2" customFormat="1" ht="14">
      <c r="B866" s="5"/>
      <c r="C866" s="159"/>
      <c r="D866" s="854"/>
      <c r="E866" s="855"/>
      <c r="F866" s="855"/>
      <c r="G866" s="855"/>
      <c r="H866" s="855"/>
      <c r="I866" s="855"/>
      <c r="J866" s="856"/>
      <c r="K866" s="174"/>
      <c r="L866" s="762"/>
      <c r="M866" s="174"/>
      <c r="N866" s="174"/>
      <c r="O866" s="174"/>
      <c r="P866" s="174"/>
      <c r="Q866" s="183" t="s">
        <v>98</v>
      </c>
      <c r="R866" s="264">
        <f>COUNTIF(R841:R860,"&gt;0")</f>
        <v>0</v>
      </c>
      <c r="S866" s="264">
        <f>COUNTIF(S841:S860,"&gt;0")</f>
        <v>0</v>
      </c>
      <c r="T866" s="265"/>
      <c r="U866" s="184" t="s">
        <v>55</v>
      </c>
      <c r="V866" s="174"/>
      <c r="W866" s="174"/>
      <c r="Y866" s="99"/>
      <c r="AO866" s="57"/>
      <c r="AP866" s="174"/>
      <c r="AQ866" s="174"/>
      <c r="AR866" s="174"/>
      <c r="AS866" s="176" t="s">
        <v>10</v>
      </c>
      <c r="AT866" s="180" t="e">
        <f>IF((0.67*AT867)&gt;AT861,"no","yes")</f>
        <v>#DIV/0!</v>
      </c>
      <c r="AU866" s="180" t="e">
        <f>IF((0.67*AU867)&gt;AU861,"no","yes")</f>
        <v>#DIV/0!</v>
      </c>
      <c r="AV866" s="176"/>
      <c r="AW866" s="180" t="e">
        <f>IF((0.67*AW867)&gt;AW861,"no","yes")</f>
        <v>#DIV/0!</v>
      </c>
      <c r="AX866" s="180" t="e">
        <f>IF((0.67*AX867)&gt;AX861,"no","yes")</f>
        <v>#DIV/0!</v>
      </c>
      <c r="AY866" s="174"/>
      <c r="AZ866" s="180" t="e">
        <f>IF((0.67*AZ867)&gt;AZ861,"no","yes")</f>
        <v>#DIV/0!</v>
      </c>
      <c r="BA866" s="180" t="e">
        <f>IF((0.67*BA867)&gt;BA861,"no","yes")</f>
        <v>#DIV/0!</v>
      </c>
      <c r="BB866" s="174"/>
      <c r="BC866" s="180" t="e">
        <f>IF((0.67*BC867)&gt;BC861,"no","yes")</f>
        <v>#DIV/0!</v>
      </c>
      <c r="BD866" s="180" t="e">
        <f>IF((0.67*BD867)&gt;BD861,"no","yes")</f>
        <v>#DIV/0!</v>
      </c>
      <c r="BE866" s="174"/>
      <c r="BF866" s="180" t="e">
        <f>IF((0.67*BF867)&gt;BF861,"no","yes")</f>
        <v>#DIV/0!</v>
      </c>
      <c r="BG866" s="180" t="e">
        <f>IF((0.67*BG867)&gt;BG861,"no","yes")</f>
        <v>#DIV/0!</v>
      </c>
      <c r="BH866" s="174"/>
      <c r="BI866" s="180" t="e">
        <f>IF((0.67*BI867)&gt;BI861,"no","yes")</f>
        <v>#DIV/0!</v>
      </c>
      <c r="BJ866" s="180" t="e">
        <f>IF((0.67*BJ867)&gt;BJ861,"no","yes")</f>
        <v>#DIV/0!</v>
      </c>
      <c r="BK866" s="183"/>
      <c r="BL866" s="180" t="e">
        <f>IF((0.67*BL867)&gt;BL861,"no","yes")</f>
        <v>#DIV/0!</v>
      </c>
      <c r="BM866" s="180" t="e">
        <f>IF((0.67*BM867)&gt;BM861,"no","yes")</f>
        <v>#DIV/0!</v>
      </c>
      <c r="BN866" s="174"/>
      <c r="BO866" s="180" t="e">
        <f>IF((0.67*BO867)&gt;BO861,"no","yes")</f>
        <v>#DIV/0!</v>
      </c>
      <c r="BP866" s="180" t="e">
        <f>IF((0.67*BP867)&gt;BP861,"no","yes")</f>
        <v>#DIV/0!</v>
      </c>
      <c r="BQ866" s="174"/>
      <c r="BR866" s="180" t="e">
        <f>IF((0.67*BR867)&gt;BR861,"no","yes")</f>
        <v>#DIV/0!</v>
      </c>
      <c r="BS866" s="180" t="e">
        <f>IF((0.67*BS867)&gt;BS861,"no","yes")</f>
        <v>#DIV/0!</v>
      </c>
      <c r="BT866" s="174"/>
      <c r="BU866" s="180" t="e">
        <f>IF((0.67*BU867)&gt;BU861,"no","yes")</f>
        <v>#DIV/0!</v>
      </c>
      <c r="BV866" s="180" t="e">
        <f>IF((0.67*BV867)&gt;BV861,"no","yes")</f>
        <v>#DIV/0!</v>
      </c>
      <c r="BW866" s="174"/>
      <c r="BX866" s="57"/>
    </row>
    <row r="867" spans="1:76" s="2" customFormat="1" ht="14">
      <c r="B867" s="5"/>
      <c r="C867" s="172"/>
      <c r="D867" s="854"/>
      <c r="E867" s="855"/>
      <c r="F867" s="855"/>
      <c r="G867" s="855"/>
      <c r="H867" s="855"/>
      <c r="I867" s="855"/>
      <c r="J867" s="856"/>
      <c r="K867" s="174"/>
      <c r="L867" s="762"/>
      <c r="M867" s="174"/>
      <c r="N867" s="174"/>
      <c r="O867" s="174"/>
      <c r="P867" s="174"/>
      <c r="Q867" s="174"/>
      <c r="R867" s="174"/>
      <c r="S867" s="165"/>
      <c r="T867" s="165"/>
      <c r="U867" s="185"/>
      <c r="V867" s="186"/>
      <c r="W867" s="187"/>
      <c r="Y867" s="99"/>
      <c r="AO867" s="57"/>
      <c r="AP867" s="174"/>
      <c r="AQ867" s="174"/>
      <c r="AR867" s="174"/>
      <c r="AS867" s="176" t="s">
        <v>11</v>
      </c>
      <c r="AT867" s="180" t="e">
        <f>_xlfn.STDEV.P(AT841:AT860)</f>
        <v>#DIV/0!</v>
      </c>
      <c r="AU867" s="180" t="e">
        <f>_xlfn.STDEV.P(AU841:AU860)</f>
        <v>#DIV/0!</v>
      </c>
      <c r="AV867" s="176"/>
      <c r="AW867" s="180" t="e">
        <f>_xlfn.STDEV.P(AW841:AW860)</f>
        <v>#DIV/0!</v>
      </c>
      <c r="AX867" s="180" t="e">
        <f>_xlfn.STDEV.P(AX841:AX860)</f>
        <v>#DIV/0!</v>
      </c>
      <c r="AY867" s="174"/>
      <c r="AZ867" s="180" t="e">
        <f>_xlfn.STDEV.P(AZ841:AZ860)</f>
        <v>#DIV/0!</v>
      </c>
      <c r="BA867" s="180" t="e">
        <f>_xlfn.STDEV.P(BA841:BA860)</f>
        <v>#DIV/0!</v>
      </c>
      <c r="BB867" s="174"/>
      <c r="BC867" s="180" t="e">
        <f>_xlfn.STDEV.P(BC841:BC860)</f>
        <v>#DIV/0!</v>
      </c>
      <c r="BD867" s="180" t="e">
        <f>_xlfn.STDEV.P(BD841:BD860)</f>
        <v>#DIV/0!</v>
      </c>
      <c r="BE867" s="174"/>
      <c r="BF867" s="180" t="e">
        <f>_xlfn.STDEV.P(BF841:BF860)</f>
        <v>#DIV/0!</v>
      </c>
      <c r="BG867" s="180" t="e">
        <f>_xlfn.STDEV.P(BG841:BG860)</f>
        <v>#DIV/0!</v>
      </c>
      <c r="BH867" s="174"/>
      <c r="BI867" s="180" t="e">
        <f>_xlfn.STDEV.P(BI841:BI860)</f>
        <v>#DIV/0!</v>
      </c>
      <c r="BJ867" s="180" t="e">
        <f>_xlfn.STDEV.P(BJ841:BJ860)</f>
        <v>#DIV/0!</v>
      </c>
      <c r="BK867" s="174"/>
      <c r="BL867" s="180" t="e">
        <f>_xlfn.STDEV.P(BL841:BL860)</f>
        <v>#DIV/0!</v>
      </c>
      <c r="BM867" s="180" t="e">
        <f>_xlfn.STDEV.P(BM841:BM860)</f>
        <v>#DIV/0!</v>
      </c>
      <c r="BN867" s="174"/>
      <c r="BO867" s="180" t="e">
        <f>_xlfn.STDEV.P(BO841:BO860)</f>
        <v>#DIV/0!</v>
      </c>
      <c r="BP867" s="180" t="e">
        <f>_xlfn.STDEV.P(BP841:BP860)</f>
        <v>#DIV/0!</v>
      </c>
      <c r="BQ867" s="174"/>
      <c r="BR867" s="180" t="e">
        <f>_xlfn.STDEV.P(BR841:BR860)</f>
        <v>#DIV/0!</v>
      </c>
      <c r="BS867" s="180" t="e">
        <f>_xlfn.STDEV.P(BS841:BS860)</f>
        <v>#DIV/0!</v>
      </c>
      <c r="BT867" s="174"/>
      <c r="BU867" s="180" t="e">
        <f>_xlfn.STDEV.P(BU841:BU860)</f>
        <v>#DIV/0!</v>
      </c>
      <c r="BV867" s="180" t="e">
        <f>_xlfn.STDEV.P(BV841:BV860)</f>
        <v>#DIV/0!</v>
      </c>
      <c r="BX867" s="57"/>
    </row>
    <row r="868" spans="1:76" s="2" customFormat="1" ht="14">
      <c r="B868" s="5"/>
      <c r="C868" s="174"/>
      <c r="D868" s="857"/>
      <c r="E868" s="858"/>
      <c r="F868" s="858"/>
      <c r="G868" s="858"/>
      <c r="H868" s="858"/>
      <c r="I868" s="858"/>
      <c r="J868" s="859"/>
      <c r="L868" s="349"/>
      <c r="R868" s="188" t="s">
        <v>137</v>
      </c>
      <c r="S868" s="83"/>
      <c r="T868" s="174"/>
      <c r="U868" s="189"/>
      <c r="V868" s="190"/>
      <c r="W868" s="191"/>
      <c r="Y868" s="99"/>
      <c r="AO868" s="57"/>
      <c r="AP868" s="174"/>
      <c r="AQ868" s="174"/>
      <c r="AR868" s="174"/>
      <c r="AS868" s="183" t="s">
        <v>98</v>
      </c>
      <c r="AT868" s="361">
        <f>COUNTIF(AT841:AT860,"&gt;0")</f>
        <v>0</v>
      </c>
      <c r="AU868" s="361">
        <f>COUNTIF(AU841:AU860,"&gt;0")</f>
        <v>0</v>
      </c>
      <c r="AV868" s="183"/>
      <c r="AW868" s="361">
        <f>COUNTIF(AW841:AW860,"&gt;0")</f>
        <v>0</v>
      </c>
      <c r="AX868" s="361">
        <f>COUNTIF(AX841:AX860,"&gt;0")</f>
        <v>0</v>
      </c>
      <c r="AY868" s="174"/>
      <c r="AZ868" s="361">
        <f>COUNTIF(AZ841:AZ860,"&gt;0")</f>
        <v>0</v>
      </c>
      <c r="BA868" s="361">
        <f>COUNTIF(BA841:BA860,"&gt;0")</f>
        <v>0</v>
      </c>
      <c r="BB868" s="174"/>
      <c r="BC868" s="361">
        <f>COUNTIF(BC841:BC860,"&gt;0")</f>
        <v>0</v>
      </c>
      <c r="BD868" s="361">
        <f>COUNTIF(BD841:BD860,"&gt;0")</f>
        <v>0</v>
      </c>
      <c r="BE868" s="174"/>
      <c r="BF868" s="361">
        <f>COUNTIF(BF841:BF860,"&gt;0")</f>
        <v>0</v>
      </c>
      <c r="BG868" s="361">
        <f>COUNTIF(BG841:BG860,"&gt;0")</f>
        <v>0</v>
      </c>
      <c r="BH868" s="174"/>
      <c r="BI868" s="361">
        <f>COUNTIF(BI841:BI860,"&gt;0")</f>
        <v>0</v>
      </c>
      <c r="BJ868" s="361">
        <f>COUNTIF(BJ841:BJ860,"&gt;0")</f>
        <v>0</v>
      </c>
      <c r="BK868" s="174"/>
      <c r="BL868" s="361">
        <f>COUNTIF(BL841:BL860,"&gt;0")</f>
        <v>0</v>
      </c>
      <c r="BM868" s="361">
        <f>COUNTIF(BM841:BM860,"&gt;0")</f>
        <v>0</v>
      </c>
      <c r="BN868" s="174"/>
      <c r="BO868" s="361">
        <f>COUNTIF(BO841:BO860,"&gt;0")</f>
        <v>0</v>
      </c>
      <c r="BP868" s="361">
        <f>COUNTIF(BP841:BP860,"&gt;0")</f>
        <v>0</v>
      </c>
      <c r="BQ868" s="174"/>
      <c r="BR868" s="361">
        <f>COUNTIF(BR841:BR860,"&gt;0")</f>
        <v>0</v>
      </c>
      <c r="BS868" s="361">
        <f>COUNTIF(BS841:BS860,"&gt;0")</f>
        <v>0</v>
      </c>
      <c r="BT868" s="174"/>
      <c r="BU868" s="361">
        <f>COUNTIF(BU841:BU860,"&gt;0")</f>
        <v>0</v>
      </c>
      <c r="BV868" s="361">
        <f>COUNTIF(BV841:BV860,"&gt;0")</f>
        <v>0</v>
      </c>
      <c r="BX868" s="57"/>
    </row>
    <row r="869" spans="1:76" s="2" customFormat="1" ht="14">
      <c r="B869" s="5"/>
      <c r="C869" s="174"/>
      <c r="D869" s="203"/>
      <c r="E869" s="203"/>
      <c r="F869" s="203"/>
      <c r="G869" s="203"/>
      <c r="H869" s="203"/>
      <c r="I869" s="203"/>
      <c r="J869" s="203"/>
      <c r="L869" s="349"/>
      <c r="R869" s="192" t="s">
        <v>35</v>
      </c>
      <c r="S869" s="83"/>
      <c r="T869" s="174"/>
      <c r="U869" s="189"/>
      <c r="V869" s="190"/>
      <c r="W869" s="191"/>
      <c r="Y869" s="99"/>
      <c r="AO869" s="57"/>
      <c r="AS869" s="209"/>
      <c r="AT869" s="209"/>
      <c r="AU869" s="209"/>
      <c r="AV869" s="209"/>
      <c r="BX869" s="57"/>
    </row>
    <row r="870" spans="1:76" s="2" customFormat="1" ht="14">
      <c r="B870" s="5"/>
      <c r="C870" s="174"/>
      <c r="D870" s="203"/>
      <c r="E870" s="203"/>
      <c r="F870" s="203"/>
      <c r="G870" s="203"/>
      <c r="H870" s="203"/>
      <c r="I870" s="203"/>
      <c r="J870" s="203"/>
      <c r="L870" s="349"/>
      <c r="R870" s="83"/>
      <c r="S870" s="83"/>
      <c r="T870" s="174"/>
      <c r="U870" s="193"/>
      <c r="V870" s="194"/>
      <c r="W870" s="195"/>
      <c r="Y870" s="99"/>
      <c r="AO870" s="57"/>
      <c r="AS870" s="209"/>
      <c r="AT870" s="209"/>
      <c r="AU870" s="209"/>
      <c r="AV870" s="209"/>
      <c r="BX870" s="57"/>
    </row>
    <row r="871" spans="1:76" s="2" customFormat="1" ht="18">
      <c r="B871" s="5"/>
      <c r="C871" s="174"/>
      <c r="D871" s="203"/>
      <c r="E871" s="203"/>
      <c r="F871" s="203"/>
      <c r="G871" s="203"/>
      <c r="H871" s="203"/>
      <c r="I871" s="203"/>
      <c r="J871" s="203"/>
      <c r="L871" s="349"/>
      <c r="R871" s="83"/>
      <c r="S871" s="83"/>
      <c r="T871" s="174"/>
      <c r="U871" s="174"/>
      <c r="V871" s="174"/>
      <c r="W871" s="174"/>
      <c r="Y871" s="99"/>
      <c r="AO871" s="142"/>
      <c r="AP871" s="218"/>
      <c r="AQ871" s="218"/>
      <c r="AR871" s="216"/>
      <c r="AS871" s="216"/>
      <c r="AT871" s="216"/>
      <c r="AU871" s="216"/>
      <c r="AV871" s="216"/>
      <c r="AW871" s="216"/>
      <c r="AX871" s="216"/>
      <c r="AY871" s="216"/>
      <c r="AZ871" s="216"/>
      <c r="BA871" s="216"/>
      <c r="BB871" s="216"/>
      <c r="BC871" s="216"/>
      <c r="BD871" s="216"/>
      <c r="BE871" s="216"/>
      <c r="BF871" s="216"/>
      <c r="BG871" s="216"/>
      <c r="BH871" s="216"/>
      <c r="BI871" s="216"/>
      <c r="BJ871" s="216"/>
      <c r="BK871" s="216"/>
      <c r="BL871" s="216"/>
      <c r="BM871" s="216"/>
      <c r="BN871" s="216"/>
      <c r="BO871" s="216"/>
      <c r="BP871" s="216"/>
      <c r="BQ871" s="216"/>
      <c r="BR871" s="216"/>
      <c r="BS871" s="216"/>
      <c r="BT871" s="216"/>
      <c r="BU871" s="216"/>
      <c r="BV871" s="216"/>
      <c r="BW871" s="216"/>
      <c r="BX871" s="142"/>
    </row>
    <row r="872" spans="1:76" s="2" customFormat="1" ht="14">
      <c r="B872" s="5"/>
      <c r="C872" s="174"/>
      <c r="D872" s="203"/>
      <c r="E872" s="203"/>
      <c r="F872" s="203"/>
      <c r="G872" s="203"/>
      <c r="H872" s="203"/>
      <c r="I872" s="203"/>
      <c r="J872" s="203"/>
      <c r="L872" s="349"/>
      <c r="R872" s="83"/>
      <c r="S872" s="83"/>
      <c r="T872" s="83"/>
      <c r="U872" s="83"/>
      <c r="Y872" s="99"/>
      <c r="AO872" s="57"/>
      <c r="AP872" s="209"/>
      <c r="AQ872" s="209"/>
      <c r="AR872" s="209"/>
      <c r="AS872" s="209"/>
      <c r="AT872" s="209"/>
      <c r="AU872" s="209"/>
      <c r="AV872" s="209"/>
      <c r="AW872" s="209"/>
      <c r="AX872" s="209"/>
      <c r="AY872" s="209"/>
      <c r="AZ872" s="209"/>
      <c r="BA872" s="209"/>
      <c r="BB872" s="209"/>
      <c r="BC872" s="209"/>
      <c r="BD872" s="209"/>
      <c r="BE872" s="209"/>
      <c r="BF872" s="209"/>
      <c r="BG872" s="209"/>
      <c r="BH872" s="209"/>
      <c r="BI872" s="209"/>
      <c r="BJ872" s="209"/>
      <c r="BK872" s="209"/>
      <c r="BL872" s="209"/>
      <c r="BM872" s="209"/>
      <c r="BN872" s="209"/>
      <c r="BO872" s="209"/>
      <c r="BP872" s="209"/>
      <c r="BQ872" s="209"/>
      <c r="BR872" s="209"/>
      <c r="BS872" s="209"/>
      <c r="BT872" s="241"/>
      <c r="BU872" s="209"/>
      <c r="BV872" s="209"/>
      <c r="BW872" s="209"/>
      <c r="BX872" s="57"/>
    </row>
    <row r="873" spans="1:76" s="2" customFormat="1" ht="14">
      <c r="B873" s="5"/>
      <c r="C873" s="174"/>
      <c r="D873" s="203"/>
      <c r="E873" s="203"/>
      <c r="F873" s="203"/>
      <c r="G873" s="203"/>
      <c r="H873" s="203"/>
      <c r="I873" s="203"/>
      <c r="J873" s="203"/>
      <c r="L873" s="349"/>
      <c r="R873" s="83"/>
      <c r="S873" s="83"/>
      <c r="T873" s="83"/>
      <c r="U873" s="83"/>
      <c r="Y873" s="99"/>
      <c r="AO873" s="57"/>
      <c r="AP873" s="209"/>
      <c r="AQ873" s="209"/>
      <c r="AR873" s="209"/>
      <c r="AS873" s="209"/>
      <c r="AT873" s="209"/>
      <c r="AU873" s="209"/>
      <c r="AV873" s="209"/>
      <c r="AW873" s="209"/>
      <c r="AX873" s="209"/>
      <c r="AY873" s="209"/>
      <c r="AZ873" s="209"/>
      <c r="BA873" s="209"/>
      <c r="BB873" s="209"/>
      <c r="BC873" s="209"/>
      <c r="BD873" s="209"/>
      <c r="BE873" s="209"/>
      <c r="BF873" s="209"/>
      <c r="BG873" s="209"/>
      <c r="BH873" s="209"/>
      <c r="BI873" s="209"/>
      <c r="BJ873" s="209"/>
      <c r="BK873" s="209"/>
      <c r="BL873" s="209"/>
      <c r="BM873" s="209"/>
      <c r="BN873" s="209"/>
      <c r="BO873" s="209"/>
      <c r="BP873" s="209"/>
      <c r="BQ873" s="209"/>
      <c r="BR873" s="209"/>
      <c r="BS873" s="209"/>
      <c r="BT873" s="241"/>
      <c r="BU873" s="209"/>
      <c r="BV873" s="209"/>
      <c r="BW873" s="209"/>
      <c r="BX873" s="57"/>
    </row>
    <row r="874" spans="1:76" s="22" customFormat="1" ht="18">
      <c r="A874" s="138">
        <f>A838+1</f>
        <v>20</v>
      </c>
      <c r="B874" s="298"/>
      <c r="C874" s="139" t="s">
        <v>314</v>
      </c>
      <c r="D874" s="196"/>
      <c r="E874" s="196"/>
      <c r="F874" s="196"/>
      <c r="G874" s="196"/>
      <c r="J874" s="196"/>
      <c r="K874" s="196"/>
      <c r="L874" s="761"/>
      <c r="M874" s="140"/>
      <c r="N874" s="140"/>
      <c r="O874" s="140"/>
      <c r="P874" s="140"/>
      <c r="Q874" s="140"/>
      <c r="R874" s="839" t="s">
        <v>154</v>
      </c>
      <c r="S874" s="839"/>
      <c r="T874" s="839"/>
      <c r="U874" s="839"/>
      <c r="V874" s="140"/>
      <c r="W874" s="140"/>
      <c r="Y874" s="198"/>
      <c r="AP874" s="125">
        <f>A874</f>
        <v>20</v>
      </c>
      <c r="AQ874" s="125" t="str">
        <f>C874</f>
        <v>Indirect CO2 Emissions per SOLUTION Implementation Unit (Select on Advanced Controls)</v>
      </c>
      <c r="AS874" s="198"/>
      <c r="AT874" s="198"/>
      <c r="AU874" s="198"/>
      <c r="AV874" s="198"/>
    </row>
    <row r="875" spans="1:76" s="2" customFormat="1" ht="14">
      <c r="A875" s="199"/>
      <c r="B875" s="299"/>
      <c r="C875" s="199"/>
      <c r="D875" s="130"/>
      <c r="E875" s="130"/>
      <c r="F875" s="130"/>
      <c r="G875" s="130"/>
      <c r="J875" s="130"/>
      <c r="K875" s="130"/>
      <c r="L875" s="762"/>
      <c r="M875" s="174"/>
      <c r="N875" s="174"/>
      <c r="O875" s="174"/>
      <c r="P875" s="174"/>
      <c r="Q875" s="174"/>
      <c r="R875" s="174"/>
      <c r="S875" s="165"/>
      <c r="T875" s="165"/>
      <c r="U875" s="174"/>
      <c r="V875" s="174"/>
      <c r="W875" s="174"/>
      <c r="Y875" s="99"/>
      <c r="AO875" s="57"/>
      <c r="AP875" s="39"/>
      <c r="AQ875" s="39"/>
      <c r="AR875" s="39"/>
      <c r="AS875" s="39"/>
      <c r="AT875" s="158" t="s">
        <v>230</v>
      </c>
      <c r="AU875" s="158"/>
      <c r="AV875" s="39"/>
      <c r="AW875" s="158" t="s">
        <v>1</v>
      </c>
      <c r="AX875" s="158"/>
      <c r="AY875" s="39"/>
      <c r="AZ875" s="158" t="s">
        <v>2</v>
      </c>
      <c r="BA875" s="158"/>
      <c r="BB875" s="39"/>
      <c r="BC875" s="158" t="s">
        <v>283</v>
      </c>
      <c r="BD875" s="158"/>
      <c r="BE875" s="39"/>
      <c r="BF875" s="158" t="s">
        <v>284</v>
      </c>
      <c r="BG875" s="158"/>
      <c r="BH875" s="39"/>
      <c r="BI875" s="158" t="s">
        <v>3</v>
      </c>
      <c r="BJ875" s="158"/>
      <c r="BK875" s="39"/>
      <c r="BL875" s="158" t="s">
        <v>4</v>
      </c>
      <c r="BM875" s="158"/>
      <c r="BN875" s="39"/>
      <c r="BO875" s="158" t="s">
        <v>5</v>
      </c>
      <c r="BP875" s="158"/>
      <c r="BQ875" s="39"/>
      <c r="BR875" s="158" t="s">
        <v>6</v>
      </c>
      <c r="BS875" s="158"/>
      <c r="BT875" s="39"/>
      <c r="BU875" s="158" t="s">
        <v>34</v>
      </c>
      <c r="BV875" s="158"/>
      <c r="BW875" s="39"/>
      <c r="BX875" s="57"/>
    </row>
    <row r="876" spans="1:76" s="2" customFormat="1" ht="31" thickBot="1">
      <c r="A876" s="173" t="s">
        <v>39</v>
      </c>
      <c r="B876" s="300" t="s">
        <v>9</v>
      </c>
      <c r="C876" s="145" t="s">
        <v>139</v>
      </c>
      <c r="D876" s="146" t="s">
        <v>40</v>
      </c>
      <c r="E876" s="146" t="s">
        <v>234</v>
      </c>
      <c r="F876" s="147" t="s">
        <v>113</v>
      </c>
      <c r="G876" s="211" t="s">
        <v>424</v>
      </c>
      <c r="H876" s="4" t="s">
        <v>59</v>
      </c>
      <c r="I876" s="695" t="s">
        <v>425</v>
      </c>
      <c r="J876" s="148" t="s">
        <v>133</v>
      </c>
      <c r="K876" s="149" t="s">
        <v>140</v>
      </c>
      <c r="L876" s="776" t="s">
        <v>100</v>
      </c>
      <c r="M876" s="151" t="s">
        <v>141</v>
      </c>
      <c r="N876" s="152" t="s">
        <v>135</v>
      </c>
      <c r="O876" s="151" t="s">
        <v>57</v>
      </c>
      <c r="P876" s="153"/>
      <c r="Q876" s="363" t="s">
        <v>272</v>
      </c>
      <c r="R876" s="364" t="s">
        <v>56</v>
      </c>
      <c r="S876" s="258" t="s">
        <v>41</v>
      </c>
      <c r="T876" s="364" t="s">
        <v>136</v>
      </c>
      <c r="U876" s="156" t="s">
        <v>42</v>
      </c>
      <c r="V876" s="153"/>
      <c r="W876" s="153"/>
      <c r="Y876" s="99"/>
      <c r="AO876" s="57"/>
      <c r="AP876" s="153"/>
      <c r="AQ876" s="153"/>
      <c r="AR876" s="156" t="s">
        <v>131</v>
      </c>
      <c r="AS876" s="153"/>
      <c r="AT876" s="154" t="s">
        <v>56</v>
      </c>
      <c r="AU876" s="155" t="s">
        <v>41</v>
      </c>
      <c r="AV876" s="153"/>
      <c r="AW876" s="154" t="s">
        <v>56</v>
      </c>
      <c r="AX876" s="155" t="s">
        <v>41</v>
      </c>
      <c r="AY876" s="153"/>
      <c r="AZ876" s="154" t="s">
        <v>56</v>
      </c>
      <c r="BA876" s="155" t="s">
        <v>41</v>
      </c>
      <c r="BB876" s="153"/>
      <c r="BC876" s="154" t="s">
        <v>56</v>
      </c>
      <c r="BD876" s="155" t="s">
        <v>41</v>
      </c>
      <c r="BE876" s="153"/>
      <c r="BF876" s="154" t="s">
        <v>56</v>
      </c>
      <c r="BG876" s="155" t="s">
        <v>41</v>
      </c>
      <c r="BH876" s="153"/>
      <c r="BI876" s="154" t="s">
        <v>56</v>
      </c>
      <c r="BJ876" s="155" t="s">
        <v>41</v>
      </c>
      <c r="BK876" s="153"/>
      <c r="BL876" s="154" t="s">
        <v>56</v>
      </c>
      <c r="BM876" s="155" t="s">
        <v>41</v>
      </c>
      <c r="BN876" s="153"/>
      <c r="BO876" s="154" t="s">
        <v>56</v>
      </c>
      <c r="BP876" s="155" t="s">
        <v>41</v>
      </c>
      <c r="BQ876" s="153"/>
      <c r="BR876" s="154" t="s">
        <v>56</v>
      </c>
      <c r="BS876" s="155" t="s">
        <v>41</v>
      </c>
      <c r="BT876" s="153"/>
      <c r="BU876" s="154" t="s">
        <v>56</v>
      </c>
      <c r="BV876" s="155" t="s">
        <v>41</v>
      </c>
      <c r="BW876" s="153"/>
      <c r="BX876" s="57"/>
    </row>
    <row r="877" spans="1:76" s="2" customFormat="1" ht="14" customHeight="1">
      <c r="A877" s="159">
        <v>1</v>
      </c>
      <c r="B877" s="301" t="e">
        <f>CONCATENATE(#REF!,": ",#REF!)</f>
        <v>#REF!</v>
      </c>
      <c r="C877" s="160" t="s">
        <v>825</v>
      </c>
      <c r="D877" s="160" t="s">
        <v>349</v>
      </c>
      <c r="E877" s="160" t="s">
        <v>6</v>
      </c>
      <c r="F877" s="160" t="s">
        <v>350</v>
      </c>
      <c r="G877" s="161" t="s">
        <v>419</v>
      </c>
      <c r="H877" s="687">
        <v>2006</v>
      </c>
      <c r="I877" s="163"/>
      <c r="J877" s="664"/>
      <c r="K877" s="669" t="s">
        <v>348</v>
      </c>
      <c r="L877" s="782">
        <f>J877*$T$31/$W$12</f>
        <v>0</v>
      </c>
      <c r="M877" s="799" t="s">
        <v>193</v>
      </c>
      <c r="N877" s="664"/>
      <c r="O877" s="664"/>
      <c r="P877" s="165"/>
      <c r="Q877" s="365"/>
      <c r="R877" s="259">
        <f t="shared" ref="R877:R926" si="553">IF(Q877="Y","",IF(AND(L877="",J877=""),"",IF(L877="",J877,L877)))</f>
        <v>0</v>
      </c>
      <c r="S877" s="800">
        <f>IF(R877="","",IF(R935="Y",T877,IF(R877&gt;=R927-$AA$36*R931,IF(R877&lt;=R927+$AA$36*R931,R877,""),"")))</f>
        <v>0</v>
      </c>
      <c r="T877" s="259">
        <f>IF(Q877="Y","",IF(AND(L877="",J877=""),"",IF(L877="",J877*N877,L877*N877)))</f>
        <v>0</v>
      </c>
      <c r="U877" s="166" t="str">
        <f t="shared" ref="U877:U902" si="554">IF(AND(M877="",K877=""),"",IF(M877="",K877,M877))</f>
        <v>t CO2-eq/TWh</v>
      </c>
      <c r="V877" s="39"/>
      <c r="W877" s="39"/>
      <c r="Y877" s="99"/>
      <c r="AO877" s="57"/>
      <c r="AP877" s="39"/>
      <c r="AQ877" s="39"/>
      <c r="AR877" s="171"/>
      <c r="AS877" s="39"/>
      <c r="AT877" s="360" t="e">
        <f>IF(#REF!=$AT$48,R877,"")</f>
        <v>#REF!</v>
      </c>
      <c r="AU877" s="360" t="e">
        <f>IF(#REF!=$AT$48,S877,"")</f>
        <v>#REF!</v>
      </c>
      <c r="AV877" s="39"/>
      <c r="AW877" s="360" t="e">
        <f>IF(#REF!=$AW$112,R877,"")</f>
        <v>#REF!</v>
      </c>
      <c r="AX877" s="360" t="e">
        <f>IF(#REF!=$AW$112,S877,"")</f>
        <v>#REF!</v>
      </c>
      <c r="AY877" s="39"/>
      <c r="AZ877" s="360" t="e">
        <f>IF(#REF!=$AZ$112,R877,"")</f>
        <v>#REF!</v>
      </c>
      <c r="BA877" s="360" t="e">
        <f>IF(#REF!=$AZ$112,S877,"")</f>
        <v>#REF!</v>
      </c>
      <c r="BB877" s="39"/>
      <c r="BC877" s="360" t="e">
        <f>IF(#REF!=$BC$112,R877,"")</f>
        <v>#REF!</v>
      </c>
      <c r="BD877" s="360" t="e">
        <f>IF(#REF!=$BC$112,S877,"")</f>
        <v>#REF!</v>
      </c>
      <c r="BE877" s="39"/>
      <c r="BF877" s="360" t="e">
        <f>IF(#REF!=$BF$112,R877,"")</f>
        <v>#REF!</v>
      </c>
      <c r="BG877" s="360" t="e">
        <f>IF(#REF!=$BF$112,S877,"")</f>
        <v>#REF!</v>
      </c>
      <c r="BH877" s="39"/>
      <c r="BI877" s="360" t="e">
        <f>IF(#REF!=$BI$112,R877,"")</f>
        <v>#REF!</v>
      </c>
      <c r="BJ877" s="360" t="e">
        <f>IF(#REF!=$BI$112,S877,"")</f>
        <v>#REF!</v>
      </c>
      <c r="BK877" s="39"/>
      <c r="BL877" s="360" t="e">
        <f>IF(#REF!=$BL$112,R877,"")</f>
        <v>#REF!</v>
      </c>
      <c r="BM877" s="360" t="e">
        <f>IF(#REF!=$BL$112,S877,"")</f>
        <v>#REF!</v>
      </c>
      <c r="BN877" s="39"/>
      <c r="BO877" s="360" t="e">
        <f>IF(#REF!=$BO$112,R877,"")</f>
        <v>#REF!</v>
      </c>
      <c r="BP877" s="360" t="e">
        <f>IF(#REF!=$BO$112,S877,"")</f>
        <v>#REF!</v>
      </c>
      <c r="BQ877" s="39"/>
      <c r="BR877" s="360" t="e">
        <f>IF(#REF!=$BR$112,R877,"")</f>
        <v>#REF!</v>
      </c>
      <c r="BS877" s="360" t="e">
        <f>IF(#REF!=$BR$112,S877,"")</f>
        <v>#REF!</v>
      </c>
      <c r="BT877" s="39"/>
      <c r="BU877" s="360" t="e">
        <f>IF(#REF!=$BU$112,R877,"")</f>
        <v>#REF!</v>
      </c>
      <c r="BV877" s="360" t="e">
        <f>IF(#REF!=$BU$112,S877,"")</f>
        <v>#REF!</v>
      </c>
      <c r="BW877" s="39"/>
      <c r="BX877" s="57"/>
    </row>
    <row r="878" spans="1:76" s="2" customFormat="1" ht="14" customHeight="1">
      <c r="A878" s="159">
        <v>2</v>
      </c>
      <c r="B878" s="301" t="e">
        <f>CONCATENATE(#REF!,": ",#REF!)</f>
        <v>#REF!</v>
      </c>
      <c r="C878" s="160" t="s">
        <v>826</v>
      </c>
      <c r="D878" s="160"/>
      <c r="E878" s="160" t="s">
        <v>6</v>
      </c>
      <c r="F878" s="160" t="s">
        <v>51</v>
      </c>
      <c r="G878" s="161" t="s">
        <v>419</v>
      </c>
      <c r="H878" s="687">
        <v>2008</v>
      </c>
      <c r="I878" s="163"/>
      <c r="J878" s="664"/>
      <c r="K878" s="664" t="s">
        <v>348</v>
      </c>
      <c r="L878" s="782">
        <f t="shared" ref="L878:L894" si="555">J878*$T$31/$W$12</f>
        <v>0</v>
      </c>
      <c r="M878" s="799" t="s">
        <v>193</v>
      </c>
      <c r="N878" s="664"/>
      <c r="O878" s="664"/>
      <c r="P878" s="165"/>
      <c r="Q878" s="365"/>
      <c r="R878" s="259">
        <f t="shared" si="553"/>
        <v>0</v>
      </c>
      <c r="S878" s="800">
        <f>IF(R878="","",IF(R935="Y",T878,IF(R878&gt;=R927-$AA$36*R931,IF(R878&lt;=R927+$AA$36*R931,R878,""),"")))</f>
        <v>0</v>
      </c>
      <c r="T878" s="259">
        <f t="shared" ref="T878:T926" si="556">IF(Q878="Y","",IF(AND(L878="",J878=""),"",IF(L878="",J878*N878,L878*N878)))</f>
        <v>0</v>
      </c>
      <c r="U878" s="166" t="str">
        <f t="shared" si="554"/>
        <v>t CO2-eq/TWh</v>
      </c>
      <c r="V878" s="39"/>
      <c r="W878" s="39"/>
      <c r="Y878" s="99"/>
      <c r="AO878" s="57"/>
      <c r="AP878" s="39"/>
      <c r="AQ878" s="39"/>
      <c r="AR878" s="171"/>
      <c r="AS878" s="39"/>
      <c r="AT878" s="360" t="e">
        <f>IF(#REF!=$AT$48,R878,"")</f>
        <v>#REF!</v>
      </c>
      <c r="AU878" s="360" t="e">
        <f>IF(#REF!=$AT$48,S878,"")</f>
        <v>#REF!</v>
      </c>
      <c r="AV878" s="39"/>
      <c r="AW878" s="360" t="e">
        <f>IF(#REF!=$AW$112,R878,"")</f>
        <v>#REF!</v>
      </c>
      <c r="AX878" s="360" t="e">
        <f>IF(#REF!=$AW$112,S878,"")</f>
        <v>#REF!</v>
      </c>
      <c r="AY878" s="39"/>
      <c r="AZ878" s="360" t="e">
        <f>IF(#REF!=$AZ$112,R878,"")</f>
        <v>#REF!</v>
      </c>
      <c r="BA878" s="360" t="e">
        <f>IF(#REF!=$AZ$112,S878,"")</f>
        <v>#REF!</v>
      </c>
      <c r="BB878" s="39"/>
      <c r="BC878" s="360" t="e">
        <f>IF(#REF!=$BC$112,R878,"")</f>
        <v>#REF!</v>
      </c>
      <c r="BD878" s="360" t="e">
        <f>IF(#REF!=$BC$112,S878,"")</f>
        <v>#REF!</v>
      </c>
      <c r="BE878" s="39"/>
      <c r="BF878" s="360" t="e">
        <f>IF(#REF!=$BF$112,R878,"")</f>
        <v>#REF!</v>
      </c>
      <c r="BG878" s="360" t="e">
        <f>IF(#REF!=$BF$112,S878,"")</f>
        <v>#REF!</v>
      </c>
      <c r="BH878" s="39"/>
      <c r="BI878" s="360" t="e">
        <f>IF(#REF!=$BI$112,R878,"")</f>
        <v>#REF!</v>
      </c>
      <c r="BJ878" s="360" t="e">
        <f>IF(#REF!=$BI$112,S878,"")</f>
        <v>#REF!</v>
      </c>
      <c r="BK878" s="39"/>
      <c r="BL878" s="360" t="e">
        <f>IF(#REF!=$BL$112,R878,"")</f>
        <v>#REF!</v>
      </c>
      <c r="BM878" s="360" t="e">
        <f>IF(#REF!=$BL$112,S878,"")</f>
        <v>#REF!</v>
      </c>
      <c r="BN878" s="39"/>
      <c r="BO878" s="360" t="e">
        <f>IF(#REF!=$BO$112,R878,"")</f>
        <v>#REF!</v>
      </c>
      <c r="BP878" s="360" t="e">
        <f>IF(#REF!=$BO$112,S878,"")</f>
        <v>#REF!</v>
      </c>
      <c r="BQ878" s="39"/>
      <c r="BR878" s="360" t="e">
        <f>IF(#REF!=$BR$112,R878,"")</f>
        <v>#REF!</v>
      </c>
      <c r="BS878" s="360" t="e">
        <f>IF(#REF!=$BR$112,S878,"")</f>
        <v>#REF!</v>
      </c>
      <c r="BT878" s="39"/>
      <c r="BU878" s="360" t="e">
        <f>IF(#REF!=$BU$112,R878,"")</f>
        <v>#REF!</v>
      </c>
      <c r="BV878" s="360" t="e">
        <f>IF(#REF!=$BU$112,S878,"")</f>
        <v>#REF!</v>
      </c>
      <c r="BW878" s="39"/>
      <c r="BX878" s="57"/>
    </row>
    <row r="879" spans="1:76" s="2" customFormat="1" ht="14">
      <c r="A879" s="159">
        <v>3</v>
      </c>
      <c r="B879" s="301" t="e">
        <f>CONCATENATE(#REF!,": ",#REF!)</f>
        <v>#REF!</v>
      </c>
      <c r="C879" s="668" t="s">
        <v>827</v>
      </c>
      <c r="D879" s="668" t="s">
        <v>349</v>
      </c>
      <c r="E879" s="668" t="s">
        <v>4</v>
      </c>
      <c r="F879" s="668" t="s">
        <v>351</v>
      </c>
      <c r="G879" s="161" t="s">
        <v>419</v>
      </c>
      <c r="H879" s="687">
        <v>2008</v>
      </c>
      <c r="I879" s="163"/>
      <c r="J879" s="672"/>
      <c r="K879" s="672" t="s">
        <v>348</v>
      </c>
      <c r="L879" s="782">
        <f t="shared" si="555"/>
        <v>0</v>
      </c>
      <c r="M879" s="799" t="s">
        <v>193</v>
      </c>
      <c r="N879" s="664"/>
      <c r="O879" s="664"/>
      <c r="P879" s="165"/>
      <c r="Q879" s="365"/>
      <c r="R879" s="259">
        <f t="shared" si="553"/>
        <v>0</v>
      </c>
      <c r="S879" s="800">
        <f>IF(R879="","",IF(R935="Y",T879,IF(R879&gt;=R927-$AA$36*R931,IF(R879&lt;=R927+$AA$36*R931,R879,""),"")))</f>
        <v>0</v>
      </c>
      <c r="T879" s="259">
        <f t="shared" si="556"/>
        <v>0</v>
      </c>
      <c r="U879" s="166" t="str">
        <f t="shared" si="554"/>
        <v>t CO2-eq/TWh</v>
      </c>
      <c r="V879" s="39"/>
      <c r="W879" s="39"/>
      <c r="Y879" s="99"/>
      <c r="AO879" s="57"/>
      <c r="AP879" s="39"/>
      <c r="AQ879" s="39"/>
      <c r="AR879" s="171"/>
      <c r="AS879" s="39"/>
      <c r="AT879" s="360" t="e">
        <f>IF(#REF!=$AT$48,R879,"")</f>
        <v>#REF!</v>
      </c>
      <c r="AU879" s="360" t="e">
        <f>IF(#REF!=$AT$48,S879,"")</f>
        <v>#REF!</v>
      </c>
      <c r="AV879" s="39"/>
      <c r="AW879" s="360" t="e">
        <f>IF(#REF!=$AW$112,R879,"")</f>
        <v>#REF!</v>
      </c>
      <c r="AX879" s="360" t="e">
        <f>IF(#REF!=$AW$112,S879,"")</f>
        <v>#REF!</v>
      </c>
      <c r="AY879" s="39"/>
      <c r="AZ879" s="360" t="e">
        <f>IF(#REF!=$AZ$112,R879,"")</f>
        <v>#REF!</v>
      </c>
      <c r="BA879" s="360" t="e">
        <f>IF(#REF!=$AZ$112,S879,"")</f>
        <v>#REF!</v>
      </c>
      <c r="BB879" s="39"/>
      <c r="BC879" s="360" t="e">
        <f>IF(#REF!=$BC$112,R879,"")</f>
        <v>#REF!</v>
      </c>
      <c r="BD879" s="360" t="e">
        <f>IF(#REF!=$BC$112,S879,"")</f>
        <v>#REF!</v>
      </c>
      <c r="BE879" s="39"/>
      <c r="BF879" s="360" t="e">
        <f>IF(#REF!=$BF$112,R879,"")</f>
        <v>#REF!</v>
      </c>
      <c r="BG879" s="360" t="e">
        <f>IF(#REF!=$BF$112,S879,"")</f>
        <v>#REF!</v>
      </c>
      <c r="BH879" s="39"/>
      <c r="BI879" s="360" t="e">
        <f>IF(#REF!=$BI$112,R879,"")</f>
        <v>#REF!</v>
      </c>
      <c r="BJ879" s="360" t="e">
        <f>IF(#REF!=$BI$112,S879,"")</f>
        <v>#REF!</v>
      </c>
      <c r="BK879" s="39"/>
      <c r="BL879" s="360" t="e">
        <f>IF(#REF!=$BL$112,R879,"")</f>
        <v>#REF!</v>
      </c>
      <c r="BM879" s="360" t="e">
        <f>IF(#REF!=$BL$112,S879,"")</f>
        <v>#REF!</v>
      </c>
      <c r="BN879" s="39"/>
      <c r="BO879" s="360" t="e">
        <f>IF(#REF!=$BO$112,R879,"")</f>
        <v>#REF!</v>
      </c>
      <c r="BP879" s="360" t="e">
        <f>IF(#REF!=$BO$112,S879,"")</f>
        <v>#REF!</v>
      </c>
      <c r="BQ879" s="39"/>
      <c r="BR879" s="360" t="e">
        <f>IF(#REF!=$BR$112,R879,"")</f>
        <v>#REF!</v>
      </c>
      <c r="BS879" s="360" t="e">
        <f>IF(#REF!=$BR$112,S879,"")</f>
        <v>#REF!</v>
      </c>
      <c r="BT879" s="39"/>
      <c r="BU879" s="360" t="e">
        <f>IF(#REF!=$BU$112,R879,"")</f>
        <v>#REF!</v>
      </c>
      <c r="BV879" s="360" t="e">
        <f>IF(#REF!=$BU$112,S879,"")</f>
        <v>#REF!</v>
      </c>
      <c r="BW879" s="39"/>
      <c r="BX879" s="57"/>
    </row>
    <row r="880" spans="1:76" s="2" customFormat="1" ht="14">
      <c r="A880" s="159">
        <v>4</v>
      </c>
      <c r="B880" s="301" t="e">
        <f>CONCATENATE(#REF!,": ",#REF!)</f>
        <v>#REF!</v>
      </c>
      <c r="C880" s="668" t="s">
        <v>828</v>
      </c>
      <c r="D880" s="668" t="s">
        <v>349</v>
      </c>
      <c r="E880" s="668" t="s">
        <v>34</v>
      </c>
      <c r="F880" s="668"/>
      <c r="G880" s="161" t="s">
        <v>419</v>
      </c>
      <c r="H880" s="687">
        <v>2008</v>
      </c>
      <c r="I880" s="163"/>
      <c r="J880" s="672"/>
      <c r="K880" s="672" t="s">
        <v>348</v>
      </c>
      <c r="L880" s="782">
        <f t="shared" si="555"/>
        <v>0</v>
      </c>
      <c r="M880" s="799" t="s">
        <v>193</v>
      </c>
      <c r="N880" s="664"/>
      <c r="O880" s="664"/>
      <c r="P880" s="165"/>
      <c r="Q880" s="365"/>
      <c r="R880" s="259">
        <f t="shared" si="553"/>
        <v>0</v>
      </c>
      <c r="S880" s="800">
        <f>IF(R880="","",IF(R935="Y",T880,IF(R880&gt;=R927-$AA$36*R931,IF(R880&lt;=R927+$AA$36*R931,R880,""),"")))</f>
        <v>0</v>
      </c>
      <c r="T880" s="259">
        <f t="shared" si="556"/>
        <v>0</v>
      </c>
      <c r="U880" s="166" t="str">
        <f t="shared" si="554"/>
        <v>t CO2-eq/TWh</v>
      </c>
      <c r="V880" s="39"/>
      <c r="W880" s="39"/>
      <c r="Y880" s="99"/>
      <c r="AO880" s="57"/>
      <c r="AP880" s="39"/>
      <c r="AQ880" s="39"/>
      <c r="AR880" s="171"/>
      <c r="AS880" s="39"/>
      <c r="AT880" s="360" t="e">
        <f>IF(#REF!=$AT$48,R880,"")</f>
        <v>#REF!</v>
      </c>
      <c r="AU880" s="360" t="e">
        <f>IF(#REF!=$AT$48,S880,"")</f>
        <v>#REF!</v>
      </c>
      <c r="AV880" s="39"/>
      <c r="AW880" s="360" t="e">
        <f>IF(#REF!=$AW$112,R880,"")</f>
        <v>#REF!</v>
      </c>
      <c r="AX880" s="360" t="e">
        <f>IF(#REF!=$AW$112,S880,"")</f>
        <v>#REF!</v>
      </c>
      <c r="AY880" s="39"/>
      <c r="AZ880" s="360" t="e">
        <f>IF(#REF!=$AZ$112,R880,"")</f>
        <v>#REF!</v>
      </c>
      <c r="BA880" s="360" t="e">
        <f>IF(#REF!=$AZ$112,S880,"")</f>
        <v>#REF!</v>
      </c>
      <c r="BB880" s="39"/>
      <c r="BC880" s="360" t="e">
        <f>IF(#REF!=$BC$112,R880,"")</f>
        <v>#REF!</v>
      </c>
      <c r="BD880" s="360" t="e">
        <f>IF(#REF!=$BC$112,S880,"")</f>
        <v>#REF!</v>
      </c>
      <c r="BE880" s="39"/>
      <c r="BF880" s="360" t="e">
        <f>IF(#REF!=$BF$112,R880,"")</f>
        <v>#REF!</v>
      </c>
      <c r="BG880" s="360" t="e">
        <f>IF(#REF!=$BF$112,S880,"")</f>
        <v>#REF!</v>
      </c>
      <c r="BH880" s="39"/>
      <c r="BI880" s="360" t="e">
        <f>IF(#REF!=$BI$112,R880,"")</f>
        <v>#REF!</v>
      </c>
      <c r="BJ880" s="360" t="e">
        <f>IF(#REF!=$BI$112,S880,"")</f>
        <v>#REF!</v>
      </c>
      <c r="BK880" s="39"/>
      <c r="BL880" s="360" t="e">
        <f>IF(#REF!=$BL$112,R880,"")</f>
        <v>#REF!</v>
      </c>
      <c r="BM880" s="360" t="e">
        <f>IF(#REF!=$BL$112,S880,"")</f>
        <v>#REF!</v>
      </c>
      <c r="BN880" s="39"/>
      <c r="BO880" s="360" t="e">
        <f>IF(#REF!=$BO$112,R880,"")</f>
        <v>#REF!</v>
      </c>
      <c r="BP880" s="360" t="e">
        <f>IF(#REF!=$BO$112,S880,"")</f>
        <v>#REF!</v>
      </c>
      <c r="BQ880" s="39"/>
      <c r="BR880" s="360" t="e">
        <f>IF(#REF!=$BR$112,R880,"")</f>
        <v>#REF!</v>
      </c>
      <c r="BS880" s="360" t="e">
        <f>IF(#REF!=$BR$112,S880,"")</f>
        <v>#REF!</v>
      </c>
      <c r="BT880" s="39"/>
      <c r="BU880" s="360" t="e">
        <f>IF(#REF!=$BU$112,R880,"")</f>
        <v>#REF!</v>
      </c>
      <c r="BV880" s="360" t="e">
        <f>IF(#REF!=$BU$112,S880,"")</f>
        <v>#REF!</v>
      </c>
      <c r="BW880" s="39"/>
      <c r="BX880" s="57"/>
    </row>
    <row r="881" spans="1:76" s="2" customFormat="1" ht="14">
      <c r="A881" s="159">
        <v>5</v>
      </c>
      <c r="B881" s="301" t="e">
        <f>CONCATENATE(#REF!,": ",#REF!)</f>
        <v>#REF!</v>
      </c>
      <c r="C881" s="668" t="s">
        <v>829</v>
      </c>
      <c r="D881" s="668" t="s">
        <v>349</v>
      </c>
      <c r="E881" s="668" t="s">
        <v>34</v>
      </c>
      <c r="F881" s="668"/>
      <c r="G881" s="161" t="s">
        <v>419</v>
      </c>
      <c r="H881" s="687">
        <v>2008</v>
      </c>
      <c r="I881" s="163"/>
      <c r="J881" s="672"/>
      <c r="K881" s="672" t="s">
        <v>348</v>
      </c>
      <c r="L881" s="782">
        <f t="shared" si="555"/>
        <v>0</v>
      </c>
      <c r="M881" s="799" t="s">
        <v>193</v>
      </c>
      <c r="N881" s="664"/>
      <c r="O881" s="664"/>
      <c r="P881" s="165"/>
      <c r="Q881" s="365"/>
      <c r="R881" s="259">
        <f t="shared" si="553"/>
        <v>0</v>
      </c>
      <c r="S881" s="800">
        <f>IF(R881="","",IF(R935="Y",T881,IF(R881&gt;=R927-$AA$36*R931,IF(R881&lt;=R927+$AA$36*R931,R881,""),"")))</f>
        <v>0</v>
      </c>
      <c r="T881" s="259">
        <f t="shared" si="556"/>
        <v>0</v>
      </c>
      <c r="U881" s="166" t="str">
        <f t="shared" si="554"/>
        <v>t CO2-eq/TWh</v>
      </c>
      <c r="V881" s="39"/>
      <c r="W881" s="39"/>
      <c r="Y881" s="99"/>
      <c r="AO881" s="57"/>
      <c r="AP881" s="39"/>
      <c r="AQ881" s="39"/>
      <c r="AR881" s="171"/>
      <c r="AS881" s="39"/>
      <c r="AT881" s="360" t="e">
        <f>IF(#REF!=$AT$48,R881,"")</f>
        <v>#REF!</v>
      </c>
      <c r="AU881" s="360" t="e">
        <f>IF(#REF!=$AT$48,S881,"")</f>
        <v>#REF!</v>
      </c>
      <c r="AV881" s="39"/>
      <c r="AW881" s="360" t="e">
        <f>IF(#REF!=$AW$112,R881,"")</f>
        <v>#REF!</v>
      </c>
      <c r="AX881" s="360" t="e">
        <f>IF(#REF!=$AW$112,S881,"")</f>
        <v>#REF!</v>
      </c>
      <c r="AY881" s="39"/>
      <c r="AZ881" s="360" t="e">
        <f>IF(#REF!=$AZ$112,R881,"")</f>
        <v>#REF!</v>
      </c>
      <c r="BA881" s="360" t="e">
        <f>IF(#REF!=$AZ$112,S881,"")</f>
        <v>#REF!</v>
      </c>
      <c r="BB881" s="39"/>
      <c r="BC881" s="360" t="e">
        <f>IF(#REF!=$BC$112,R881,"")</f>
        <v>#REF!</v>
      </c>
      <c r="BD881" s="360" t="e">
        <f>IF(#REF!=$BC$112,S881,"")</f>
        <v>#REF!</v>
      </c>
      <c r="BE881" s="39"/>
      <c r="BF881" s="360" t="e">
        <f>IF(#REF!=$BF$112,R881,"")</f>
        <v>#REF!</v>
      </c>
      <c r="BG881" s="360" t="e">
        <f>IF(#REF!=$BF$112,S881,"")</f>
        <v>#REF!</v>
      </c>
      <c r="BH881" s="39"/>
      <c r="BI881" s="360" t="e">
        <f>IF(#REF!=$BI$112,R881,"")</f>
        <v>#REF!</v>
      </c>
      <c r="BJ881" s="360" t="e">
        <f>IF(#REF!=$BI$112,S881,"")</f>
        <v>#REF!</v>
      </c>
      <c r="BK881" s="39"/>
      <c r="BL881" s="360" t="e">
        <f>IF(#REF!=$BL$112,R881,"")</f>
        <v>#REF!</v>
      </c>
      <c r="BM881" s="360" t="e">
        <f>IF(#REF!=$BL$112,S881,"")</f>
        <v>#REF!</v>
      </c>
      <c r="BN881" s="39"/>
      <c r="BO881" s="360" t="e">
        <f>IF(#REF!=$BO$112,R881,"")</f>
        <v>#REF!</v>
      </c>
      <c r="BP881" s="360" t="e">
        <f>IF(#REF!=$BO$112,S881,"")</f>
        <v>#REF!</v>
      </c>
      <c r="BQ881" s="39"/>
      <c r="BR881" s="360" t="e">
        <f>IF(#REF!=$BR$112,R881,"")</f>
        <v>#REF!</v>
      </c>
      <c r="BS881" s="360" t="e">
        <f>IF(#REF!=$BR$112,S881,"")</f>
        <v>#REF!</v>
      </c>
      <c r="BT881" s="39"/>
      <c r="BU881" s="360" t="e">
        <f>IF(#REF!=$BU$112,R881,"")</f>
        <v>#REF!</v>
      </c>
      <c r="BV881" s="360" t="e">
        <f>IF(#REF!=$BU$112,S881,"")</f>
        <v>#REF!</v>
      </c>
      <c r="BW881" s="39"/>
      <c r="BX881" s="57"/>
    </row>
    <row r="882" spans="1:76" s="2" customFormat="1" ht="14">
      <c r="A882" s="159">
        <v>6</v>
      </c>
      <c r="B882" s="301" t="str">
        <f t="shared" ref="B882:B902" si="557">CONCATENATE(E895,": ",C895)</f>
        <v>USA: Pacca et al. (2007). Life Cycle Performance.Pacca S, S. D. (2007). Parameters affecting the life cycle performance of PV technologies and systems. Energy Policy, 3316-3326.</v>
      </c>
      <c r="C882" s="668" t="s">
        <v>830</v>
      </c>
      <c r="D882" s="668" t="s">
        <v>349</v>
      </c>
      <c r="E882" s="668" t="s">
        <v>6</v>
      </c>
      <c r="F882" s="668" t="s">
        <v>47</v>
      </c>
      <c r="G882" s="161" t="s">
        <v>419</v>
      </c>
      <c r="H882" s="687">
        <v>2008</v>
      </c>
      <c r="I882" s="163"/>
      <c r="J882" s="672"/>
      <c r="K882" s="672" t="s">
        <v>348</v>
      </c>
      <c r="L882" s="782">
        <f t="shared" si="555"/>
        <v>0</v>
      </c>
      <c r="M882" s="799" t="s">
        <v>193</v>
      </c>
      <c r="N882" s="664"/>
      <c r="O882" s="664"/>
      <c r="P882" s="165"/>
      <c r="Q882" s="365"/>
      <c r="R882" s="259">
        <f t="shared" si="553"/>
        <v>0</v>
      </c>
      <c r="S882" s="800">
        <f>IF(R882="","",IF(R935="Y",T882,IF(R882&gt;=R927-$AA$36*R931,IF(R882&lt;=R927+$AA$36*R931,R882,""),"")))</f>
        <v>0</v>
      </c>
      <c r="T882" s="259">
        <f t="shared" si="556"/>
        <v>0</v>
      </c>
      <c r="U882" s="166" t="str">
        <f t="shared" si="554"/>
        <v>t CO2-eq/TWh</v>
      </c>
      <c r="V882" s="39"/>
      <c r="W882" s="39"/>
      <c r="Y882" s="99"/>
      <c r="AO882" s="57"/>
      <c r="AP882" s="39"/>
      <c r="AQ882" s="39"/>
      <c r="AR882" s="171"/>
      <c r="AS882" s="39"/>
      <c r="AT882" s="360" t="str">
        <f t="shared" ref="AT882:AT902" si="558">IF($E895=$AT$48,R882,"")</f>
        <v/>
      </c>
      <c r="AU882" s="360" t="str">
        <f t="shared" ref="AU882:AU902" si="559">IF($E895=$AT$48,S882,"")</f>
        <v/>
      </c>
      <c r="AV882" s="39"/>
      <c r="AW882" s="360" t="str">
        <f t="shared" ref="AW882:AW902" si="560">IF($E895=$AW$112,R882,"")</f>
        <v/>
      </c>
      <c r="AX882" s="360" t="str">
        <f t="shared" ref="AX882:AX902" si="561">IF($E895=$AW$112,S882,"")</f>
        <v/>
      </c>
      <c r="AY882" s="39"/>
      <c r="AZ882" s="360" t="str">
        <f t="shared" ref="AZ882:AZ902" si="562">IF($E895=$AZ$112,R882,"")</f>
        <v/>
      </c>
      <c r="BA882" s="360" t="str">
        <f t="shared" ref="BA882:BA902" si="563">IF($E895=$AZ$112,S882,"")</f>
        <v/>
      </c>
      <c r="BB882" s="39"/>
      <c r="BC882" s="360" t="str">
        <f t="shared" ref="BC882:BC902" si="564">IF($E895=$BC$112,R882,"")</f>
        <v/>
      </c>
      <c r="BD882" s="360" t="str">
        <f t="shared" ref="BD882:BD902" si="565">IF($E895=$BC$112,S882,"")</f>
        <v/>
      </c>
      <c r="BE882" s="39"/>
      <c r="BF882" s="360" t="str">
        <f t="shared" ref="BF882:BF902" si="566">IF($E895=$BF$112,R882,"")</f>
        <v/>
      </c>
      <c r="BG882" s="360" t="str">
        <f t="shared" ref="BG882:BG902" si="567">IF($E895=$BF$112,S882,"")</f>
        <v/>
      </c>
      <c r="BH882" s="39"/>
      <c r="BI882" s="360" t="str">
        <f t="shared" ref="BI882:BI902" si="568">IF($E895=$BI$112,R882,"")</f>
        <v/>
      </c>
      <c r="BJ882" s="360" t="str">
        <f t="shared" ref="BJ882:BJ902" si="569">IF($E895=$BI$112,S882,"")</f>
        <v/>
      </c>
      <c r="BK882" s="39"/>
      <c r="BL882" s="360" t="str">
        <f t="shared" ref="BL882:BL902" si="570">IF($E895=$BL$112,R882,"")</f>
        <v/>
      </c>
      <c r="BM882" s="360" t="str">
        <f t="shared" ref="BM882:BM902" si="571">IF($E895=$BL$112,S882,"")</f>
        <v/>
      </c>
      <c r="BN882" s="39"/>
      <c r="BO882" s="360" t="str">
        <f t="shared" ref="BO882:BO902" si="572">IF($E895=$BO$112,R882,"")</f>
        <v/>
      </c>
      <c r="BP882" s="360" t="str">
        <f t="shared" ref="BP882:BP902" si="573">IF($E895=$BO$112,S882,"")</f>
        <v/>
      </c>
      <c r="BQ882" s="39"/>
      <c r="BR882" s="360" t="str">
        <f t="shared" ref="BR882:BR902" si="574">IF($E895=$BR$112,R882,"")</f>
        <v/>
      </c>
      <c r="BS882" s="360" t="str">
        <f t="shared" ref="BS882:BS902" si="575">IF($E895=$BR$112,S882,"")</f>
        <v/>
      </c>
      <c r="BT882" s="39"/>
      <c r="BU882" s="360">
        <f t="shared" ref="BU882:BU902" si="576">IF($E895=$BU$112,R882,"")</f>
        <v>0</v>
      </c>
      <c r="BV882" s="360">
        <f t="shared" ref="BV882:BV902" si="577">IF($E895=$BU$112,S882,"")</f>
        <v>0</v>
      </c>
      <c r="BW882" s="39"/>
      <c r="BX882" s="57"/>
    </row>
    <row r="883" spans="1:76" s="2" customFormat="1" ht="14">
      <c r="A883" s="159">
        <v>7</v>
      </c>
      <c r="B883" s="301" t="str">
        <f t="shared" si="557"/>
        <v>USA: Pacca S, S. D. (2007). Parameters affecting the life cycle performance of PV technologies and systems. Energy Policy, 3316-3326.</v>
      </c>
      <c r="C883" s="668" t="s">
        <v>831</v>
      </c>
      <c r="D883" s="668" t="s">
        <v>349</v>
      </c>
      <c r="E883" s="668" t="s">
        <v>4</v>
      </c>
      <c r="F883" s="668" t="s">
        <v>351</v>
      </c>
      <c r="G883" s="161" t="s">
        <v>419</v>
      </c>
      <c r="H883" s="687">
        <v>2008</v>
      </c>
      <c r="I883" s="163"/>
      <c r="J883" s="672"/>
      <c r="K883" s="672" t="s">
        <v>348</v>
      </c>
      <c r="L883" s="782">
        <f t="shared" si="555"/>
        <v>0</v>
      </c>
      <c r="M883" s="799" t="s">
        <v>193</v>
      </c>
      <c r="N883" s="664"/>
      <c r="O883" s="664"/>
      <c r="P883" s="165"/>
      <c r="Q883" s="365"/>
      <c r="R883" s="259">
        <f t="shared" si="553"/>
        <v>0</v>
      </c>
      <c r="S883" s="800">
        <f>IF(R883="","",IF(R935="Y",T883,IF(R883&gt;=R927-$AA$36*R931,IF(R883&lt;=R927+$AA$36*R931,R883,""),"")))</f>
        <v>0</v>
      </c>
      <c r="T883" s="259">
        <f t="shared" si="556"/>
        <v>0</v>
      </c>
      <c r="U883" s="166" t="str">
        <f t="shared" si="554"/>
        <v>t CO2-eq/TWh</v>
      </c>
      <c r="V883" s="39"/>
      <c r="W883" s="39"/>
      <c r="Y883" s="99"/>
      <c r="AO883" s="57"/>
      <c r="AP883" s="39"/>
      <c r="AQ883" s="39"/>
      <c r="AR883" s="171"/>
      <c r="AS883" s="39"/>
      <c r="AT883" s="360" t="str">
        <f t="shared" si="558"/>
        <v/>
      </c>
      <c r="AU883" s="360" t="str">
        <f t="shared" si="559"/>
        <v/>
      </c>
      <c r="AV883" s="39"/>
      <c r="AW883" s="360" t="str">
        <f t="shared" si="560"/>
        <v/>
      </c>
      <c r="AX883" s="360" t="str">
        <f t="shared" si="561"/>
        <v/>
      </c>
      <c r="AY883" s="39"/>
      <c r="AZ883" s="360" t="str">
        <f t="shared" si="562"/>
        <v/>
      </c>
      <c r="BA883" s="360" t="str">
        <f t="shared" si="563"/>
        <v/>
      </c>
      <c r="BB883" s="39"/>
      <c r="BC883" s="360" t="str">
        <f t="shared" si="564"/>
        <v/>
      </c>
      <c r="BD883" s="360" t="str">
        <f t="shared" si="565"/>
        <v/>
      </c>
      <c r="BE883" s="39"/>
      <c r="BF883" s="360" t="str">
        <f t="shared" si="566"/>
        <v/>
      </c>
      <c r="BG883" s="360" t="str">
        <f t="shared" si="567"/>
        <v/>
      </c>
      <c r="BH883" s="39"/>
      <c r="BI883" s="360" t="str">
        <f t="shared" si="568"/>
        <v/>
      </c>
      <c r="BJ883" s="360" t="str">
        <f t="shared" si="569"/>
        <v/>
      </c>
      <c r="BK883" s="39"/>
      <c r="BL883" s="360" t="str">
        <f t="shared" si="570"/>
        <v/>
      </c>
      <c r="BM883" s="360" t="str">
        <f t="shared" si="571"/>
        <v/>
      </c>
      <c r="BN883" s="39"/>
      <c r="BO883" s="360" t="str">
        <f t="shared" si="572"/>
        <v/>
      </c>
      <c r="BP883" s="360" t="str">
        <f t="shared" si="573"/>
        <v/>
      </c>
      <c r="BQ883" s="39"/>
      <c r="BR883" s="360" t="str">
        <f t="shared" si="574"/>
        <v/>
      </c>
      <c r="BS883" s="360" t="str">
        <f t="shared" si="575"/>
        <v/>
      </c>
      <c r="BT883" s="39"/>
      <c r="BU883" s="360">
        <f t="shared" si="576"/>
        <v>0</v>
      </c>
      <c r="BV883" s="360">
        <f t="shared" si="577"/>
        <v>0</v>
      </c>
      <c r="BW883" s="39"/>
      <c r="BX883" s="57"/>
    </row>
    <row r="884" spans="1:76" s="2" customFormat="1" ht="14">
      <c r="A884" s="159">
        <v>8</v>
      </c>
      <c r="B884" s="301" t="str">
        <f t="shared" si="557"/>
        <v>EU: Aguado-Monsonet, (1998). Lifetime Emmissions from SPV. Aguado-Monsonet, M. A. (1998). The environmental impact of photovoltaic technology. Sevilla: European Commission, Joint Research Centre. Table-3</v>
      </c>
      <c r="C884" s="668" t="s">
        <v>832</v>
      </c>
      <c r="D884" s="668" t="s">
        <v>349</v>
      </c>
      <c r="E884" s="668" t="s">
        <v>6</v>
      </c>
      <c r="F884" s="668"/>
      <c r="G884" s="161" t="s">
        <v>419</v>
      </c>
      <c r="H884" s="687">
        <v>2009</v>
      </c>
      <c r="I884" s="163"/>
      <c r="J884" s="672"/>
      <c r="K884" s="672" t="s">
        <v>348</v>
      </c>
      <c r="L884" s="782">
        <f t="shared" si="555"/>
        <v>0</v>
      </c>
      <c r="M884" s="799" t="s">
        <v>193</v>
      </c>
      <c r="N884" s="664"/>
      <c r="O884" s="664"/>
      <c r="P884" s="165"/>
      <c r="Q884" s="365"/>
      <c r="R884" s="259">
        <f t="shared" si="553"/>
        <v>0</v>
      </c>
      <c r="S884" s="800">
        <f>IF(R884="","",IF(R935="Y",T884,IF(R884&gt;=R927-$AA$36*R931,IF(R884&lt;=R927+$AA$36*R931,R884,""),"")))</f>
        <v>0</v>
      </c>
      <c r="T884" s="259">
        <f t="shared" si="556"/>
        <v>0</v>
      </c>
      <c r="U884" s="166" t="str">
        <f t="shared" si="554"/>
        <v>t CO2-eq/TWh</v>
      </c>
      <c r="V884" s="39"/>
      <c r="W884" s="39"/>
      <c r="Y884" s="99"/>
      <c r="AO884" s="57"/>
      <c r="AP884" s="39"/>
      <c r="AQ884" s="39"/>
      <c r="AR884" s="171"/>
      <c r="AS884" s="39"/>
      <c r="AT884" s="360" t="str">
        <f t="shared" si="558"/>
        <v/>
      </c>
      <c r="AU884" s="360" t="str">
        <f t="shared" si="559"/>
        <v/>
      </c>
      <c r="AV884" s="39"/>
      <c r="AW884" s="360" t="str">
        <f t="shared" si="560"/>
        <v/>
      </c>
      <c r="AX884" s="360" t="str">
        <f t="shared" si="561"/>
        <v/>
      </c>
      <c r="AY884" s="39"/>
      <c r="AZ884" s="360" t="str">
        <f t="shared" si="562"/>
        <v/>
      </c>
      <c r="BA884" s="360" t="str">
        <f t="shared" si="563"/>
        <v/>
      </c>
      <c r="BB884" s="39"/>
      <c r="BC884" s="360" t="str">
        <f t="shared" si="564"/>
        <v/>
      </c>
      <c r="BD884" s="360" t="str">
        <f t="shared" si="565"/>
        <v/>
      </c>
      <c r="BE884" s="39"/>
      <c r="BF884" s="360" t="str">
        <f t="shared" si="566"/>
        <v/>
      </c>
      <c r="BG884" s="360" t="str">
        <f t="shared" si="567"/>
        <v/>
      </c>
      <c r="BH884" s="39"/>
      <c r="BI884" s="360" t="str">
        <f t="shared" si="568"/>
        <v/>
      </c>
      <c r="BJ884" s="360" t="str">
        <f t="shared" si="569"/>
        <v/>
      </c>
      <c r="BK884" s="39"/>
      <c r="BL884" s="360" t="str">
        <f t="shared" si="570"/>
        <v/>
      </c>
      <c r="BM884" s="360" t="str">
        <f t="shared" si="571"/>
        <v/>
      </c>
      <c r="BN884" s="39"/>
      <c r="BO884" s="360" t="str">
        <f t="shared" si="572"/>
        <v/>
      </c>
      <c r="BP884" s="360" t="str">
        <f t="shared" si="573"/>
        <v/>
      </c>
      <c r="BQ884" s="39"/>
      <c r="BR884" s="360">
        <f t="shared" si="574"/>
        <v>0</v>
      </c>
      <c r="BS884" s="360">
        <f t="shared" si="575"/>
        <v>0</v>
      </c>
      <c r="BT884" s="39"/>
      <c r="BU884" s="360" t="str">
        <f t="shared" si="576"/>
        <v/>
      </c>
      <c r="BV884" s="360" t="str">
        <f t="shared" si="577"/>
        <v/>
      </c>
      <c r="BW884" s="39"/>
      <c r="BX884" s="57"/>
    </row>
    <row r="885" spans="1:76" s="2" customFormat="1" ht="14">
      <c r="A885" s="159">
        <v>9</v>
      </c>
      <c r="B885" s="301" t="str">
        <f t="shared" si="557"/>
        <v>World: Finnegan (2018). CO2 Emissions from PV. Finnegan S., J. C. (2018). The embodied CO2e of sustainable energy technologies used in buildings: A review article. Energy and Buildings, 50-61.</v>
      </c>
      <c r="C885" s="668" t="s">
        <v>833</v>
      </c>
      <c r="D885" s="668" t="s">
        <v>349</v>
      </c>
      <c r="E885" s="668" t="s">
        <v>6</v>
      </c>
      <c r="F885" s="668"/>
      <c r="G885" s="161" t="s">
        <v>419</v>
      </c>
      <c r="H885" s="687">
        <v>2009</v>
      </c>
      <c r="I885" s="163"/>
      <c r="J885" s="672"/>
      <c r="K885" s="672" t="s">
        <v>348</v>
      </c>
      <c r="L885" s="782">
        <f t="shared" si="555"/>
        <v>0</v>
      </c>
      <c r="M885" s="799" t="s">
        <v>193</v>
      </c>
      <c r="N885" s="664"/>
      <c r="O885" s="664"/>
      <c r="P885" s="165"/>
      <c r="Q885" s="365"/>
      <c r="R885" s="259">
        <f t="shared" si="553"/>
        <v>0</v>
      </c>
      <c r="S885" s="800">
        <f>IF(R885="","",IF(R935="Y",T885,IF(R885&gt;=R927-$AA$36*R931,IF(R885&lt;=R927+$AA$36*R931,R885,""),"")))</f>
        <v>0</v>
      </c>
      <c r="T885" s="259">
        <f t="shared" si="556"/>
        <v>0</v>
      </c>
      <c r="U885" s="166" t="str">
        <f t="shared" si="554"/>
        <v>t CO2-eq/TWh</v>
      </c>
      <c r="V885" s="39"/>
      <c r="W885" s="39"/>
      <c r="Y885" s="99"/>
      <c r="AO885" s="57"/>
      <c r="AP885" s="39"/>
      <c r="AQ885" s="39"/>
      <c r="AR885" s="171"/>
      <c r="AS885" s="39"/>
      <c r="AT885" s="360">
        <f t="shared" si="558"/>
        <v>0</v>
      </c>
      <c r="AU885" s="360">
        <f t="shared" si="559"/>
        <v>0</v>
      </c>
      <c r="AV885" s="39"/>
      <c r="AW885" s="360" t="str">
        <f t="shared" si="560"/>
        <v/>
      </c>
      <c r="AX885" s="360" t="str">
        <f t="shared" si="561"/>
        <v/>
      </c>
      <c r="AY885" s="39"/>
      <c r="AZ885" s="360" t="str">
        <f t="shared" si="562"/>
        <v/>
      </c>
      <c r="BA885" s="360" t="str">
        <f t="shared" si="563"/>
        <v/>
      </c>
      <c r="BB885" s="39"/>
      <c r="BC885" s="360" t="str">
        <f t="shared" si="564"/>
        <v/>
      </c>
      <c r="BD885" s="360" t="str">
        <f t="shared" si="565"/>
        <v/>
      </c>
      <c r="BE885" s="39"/>
      <c r="BF885" s="360" t="str">
        <f t="shared" si="566"/>
        <v/>
      </c>
      <c r="BG885" s="360" t="str">
        <f t="shared" si="567"/>
        <v/>
      </c>
      <c r="BH885" s="39"/>
      <c r="BI885" s="360" t="str">
        <f t="shared" si="568"/>
        <v/>
      </c>
      <c r="BJ885" s="360" t="str">
        <f t="shared" si="569"/>
        <v/>
      </c>
      <c r="BK885" s="39"/>
      <c r="BL885" s="360" t="str">
        <f t="shared" si="570"/>
        <v/>
      </c>
      <c r="BM885" s="360" t="str">
        <f t="shared" si="571"/>
        <v/>
      </c>
      <c r="BN885" s="39"/>
      <c r="BO885" s="360" t="str">
        <f t="shared" si="572"/>
        <v/>
      </c>
      <c r="BP885" s="360" t="str">
        <f t="shared" si="573"/>
        <v/>
      </c>
      <c r="BQ885" s="39"/>
      <c r="BR885" s="360" t="str">
        <f t="shared" si="574"/>
        <v/>
      </c>
      <c r="BS885" s="360" t="str">
        <f t="shared" si="575"/>
        <v/>
      </c>
      <c r="BT885" s="39"/>
      <c r="BU885" s="360" t="str">
        <f t="shared" si="576"/>
        <v/>
      </c>
      <c r="BV885" s="360" t="str">
        <f t="shared" si="577"/>
        <v/>
      </c>
      <c r="BW885" s="39"/>
      <c r="BX885" s="57"/>
    </row>
    <row r="886" spans="1:76" s="2" customFormat="1" ht="14">
      <c r="A886" s="159">
        <v>10</v>
      </c>
      <c r="B886" s="301" t="str">
        <f t="shared" si="557"/>
        <v>World: Finnegan (2018). CO2 Emissions from PV. Finnegan S., J. C. (2018). The embodied CO2e of sustainable energy technologies used in buildings: A review article. Energy and Buildings, 50-61.</v>
      </c>
      <c r="C886" s="668" t="s">
        <v>834</v>
      </c>
      <c r="D886" s="668" t="s">
        <v>349</v>
      </c>
      <c r="E886" s="668" t="s">
        <v>4</v>
      </c>
      <c r="F886" s="668" t="s">
        <v>351</v>
      </c>
      <c r="G886" s="161" t="s">
        <v>419</v>
      </c>
      <c r="H886" s="687">
        <v>2010</v>
      </c>
      <c r="I886" s="163"/>
      <c r="J886" s="672"/>
      <c r="K886" s="672" t="s">
        <v>348</v>
      </c>
      <c r="L886" s="782">
        <f t="shared" si="555"/>
        <v>0</v>
      </c>
      <c r="M886" s="799" t="s">
        <v>193</v>
      </c>
      <c r="N886" s="664"/>
      <c r="O886" s="664"/>
      <c r="P886" s="165"/>
      <c r="Q886" s="365"/>
      <c r="R886" s="259">
        <f t="shared" si="553"/>
        <v>0</v>
      </c>
      <c r="S886" s="800">
        <f>IF(R886="","",IF(R935="Y",T886,IF(R886&gt;=R927-$AA$36*R931,IF(R886&lt;=R927+$AA$36*R931,R886,""),"")))</f>
        <v>0</v>
      </c>
      <c r="T886" s="259">
        <f t="shared" si="556"/>
        <v>0</v>
      </c>
      <c r="U886" s="166" t="str">
        <f t="shared" si="554"/>
        <v>t CO2-eq/TWh</v>
      </c>
      <c r="V886" s="39"/>
      <c r="W886" s="39"/>
      <c r="Y886" s="99"/>
      <c r="AO886" s="57"/>
      <c r="AP886" s="39"/>
      <c r="AQ886" s="39"/>
      <c r="AR886" s="171"/>
      <c r="AS886" s="39"/>
      <c r="AT886" s="360">
        <f t="shared" si="558"/>
        <v>0</v>
      </c>
      <c r="AU886" s="360">
        <f t="shared" si="559"/>
        <v>0</v>
      </c>
      <c r="AV886" s="39"/>
      <c r="AW886" s="360" t="str">
        <f t="shared" si="560"/>
        <v/>
      </c>
      <c r="AX886" s="360" t="str">
        <f t="shared" si="561"/>
        <v/>
      </c>
      <c r="AY886" s="39"/>
      <c r="AZ886" s="360" t="str">
        <f t="shared" si="562"/>
        <v/>
      </c>
      <c r="BA886" s="360" t="str">
        <f t="shared" si="563"/>
        <v/>
      </c>
      <c r="BB886" s="39"/>
      <c r="BC886" s="360" t="str">
        <f t="shared" si="564"/>
        <v/>
      </c>
      <c r="BD886" s="360" t="str">
        <f t="shared" si="565"/>
        <v/>
      </c>
      <c r="BE886" s="39"/>
      <c r="BF886" s="360" t="str">
        <f t="shared" si="566"/>
        <v/>
      </c>
      <c r="BG886" s="360" t="str">
        <f t="shared" si="567"/>
        <v/>
      </c>
      <c r="BH886" s="39"/>
      <c r="BI886" s="360" t="str">
        <f t="shared" si="568"/>
        <v/>
      </c>
      <c r="BJ886" s="360" t="str">
        <f t="shared" si="569"/>
        <v/>
      </c>
      <c r="BK886" s="39"/>
      <c r="BL886" s="360" t="str">
        <f t="shared" si="570"/>
        <v/>
      </c>
      <c r="BM886" s="360" t="str">
        <f t="shared" si="571"/>
        <v/>
      </c>
      <c r="BN886" s="39"/>
      <c r="BO886" s="360" t="str">
        <f t="shared" si="572"/>
        <v/>
      </c>
      <c r="BP886" s="360" t="str">
        <f t="shared" si="573"/>
        <v/>
      </c>
      <c r="BQ886" s="39"/>
      <c r="BR886" s="360" t="str">
        <f t="shared" si="574"/>
        <v/>
      </c>
      <c r="BS886" s="360" t="str">
        <f t="shared" si="575"/>
        <v/>
      </c>
      <c r="BT886" s="39"/>
      <c r="BU886" s="360" t="str">
        <f t="shared" si="576"/>
        <v/>
      </c>
      <c r="BV886" s="360" t="str">
        <f t="shared" si="577"/>
        <v/>
      </c>
      <c r="BW886" s="39"/>
      <c r="BX886" s="57"/>
    </row>
    <row r="887" spans="1:76" s="2" customFormat="1" ht="14">
      <c r="A887" s="159">
        <v>11</v>
      </c>
      <c r="B887" s="301" t="str">
        <f t="shared" si="557"/>
        <v>World: Finnegan (2018). CO2 Emissions from PV. Finnegan S., J. C. (2018). The embodied CO2e of sustainable energy technologies used in buildings: A review article. Energy and Buildings, 50-61.</v>
      </c>
      <c r="C887" s="668" t="s">
        <v>835</v>
      </c>
      <c r="D887" s="668" t="s">
        <v>349</v>
      </c>
      <c r="E887" s="668" t="s">
        <v>6</v>
      </c>
      <c r="F887" s="668" t="s">
        <v>47</v>
      </c>
      <c r="G887" s="161" t="s">
        <v>419</v>
      </c>
      <c r="H887" s="687">
        <v>2010</v>
      </c>
      <c r="I887" s="163"/>
      <c r="J887" s="672"/>
      <c r="K887" s="672" t="s">
        <v>348</v>
      </c>
      <c r="L887" s="782">
        <f t="shared" si="555"/>
        <v>0</v>
      </c>
      <c r="M887" s="799" t="s">
        <v>193</v>
      </c>
      <c r="N887" s="664"/>
      <c r="O887" s="664"/>
      <c r="P887" s="165"/>
      <c r="Q887" s="365"/>
      <c r="R887" s="259">
        <f t="shared" si="553"/>
        <v>0</v>
      </c>
      <c r="S887" s="800">
        <f>IF(R887="","",IF(R935="Y",T887,IF(R887&gt;=R927-$AA$36*R931,IF(R887&lt;=R927+$AA$36*R931,R887,""),"")))</f>
        <v>0</v>
      </c>
      <c r="T887" s="259">
        <f t="shared" si="556"/>
        <v>0</v>
      </c>
      <c r="U887" s="166" t="str">
        <f t="shared" si="554"/>
        <v>t CO2-eq/TWh</v>
      </c>
      <c r="V887" s="39"/>
      <c r="W887" s="39"/>
      <c r="Y887" s="99"/>
      <c r="AO887" s="57"/>
      <c r="AP887" s="39"/>
      <c r="AQ887" s="39"/>
      <c r="AR887" s="171"/>
      <c r="AS887" s="39"/>
      <c r="AT887" s="360">
        <f t="shared" si="558"/>
        <v>0</v>
      </c>
      <c r="AU887" s="360">
        <f t="shared" si="559"/>
        <v>0</v>
      </c>
      <c r="AV887" s="39"/>
      <c r="AW887" s="360" t="str">
        <f t="shared" si="560"/>
        <v/>
      </c>
      <c r="AX887" s="360" t="str">
        <f t="shared" si="561"/>
        <v/>
      </c>
      <c r="AY887" s="39"/>
      <c r="AZ887" s="360" t="str">
        <f t="shared" si="562"/>
        <v/>
      </c>
      <c r="BA887" s="360" t="str">
        <f t="shared" si="563"/>
        <v/>
      </c>
      <c r="BB887" s="39"/>
      <c r="BC887" s="360" t="str">
        <f t="shared" si="564"/>
        <v/>
      </c>
      <c r="BD887" s="360" t="str">
        <f t="shared" si="565"/>
        <v/>
      </c>
      <c r="BE887" s="39"/>
      <c r="BF887" s="360" t="str">
        <f t="shared" si="566"/>
        <v/>
      </c>
      <c r="BG887" s="360" t="str">
        <f t="shared" si="567"/>
        <v/>
      </c>
      <c r="BH887" s="39"/>
      <c r="BI887" s="360" t="str">
        <f t="shared" si="568"/>
        <v/>
      </c>
      <c r="BJ887" s="360" t="str">
        <f t="shared" si="569"/>
        <v/>
      </c>
      <c r="BK887" s="39"/>
      <c r="BL887" s="360" t="str">
        <f t="shared" si="570"/>
        <v/>
      </c>
      <c r="BM887" s="360" t="str">
        <f t="shared" si="571"/>
        <v/>
      </c>
      <c r="BN887" s="39"/>
      <c r="BO887" s="360" t="str">
        <f t="shared" si="572"/>
        <v/>
      </c>
      <c r="BP887" s="360" t="str">
        <f t="shared" si="573"/>
        <v/>
      </c>
      <c r="BQ887" s="39"/>
      <c r="BR887" s="360" t="str">
        <f t="shared" si="574"/>
        <v/>
      </c>
      <c r="BS887" s="360" t="str">
        <f t="shared" si="575"/>
        <v/>
      </c>
      <c r="BT887" s="39"/>
      <c r="BU887" s="360" t="str">
        <f t="shared" si="576"/>
        <v/>
      </c>
      <c r="BV887" s="360" t="str">
        <f t="shared" si="577"/>
        <v/>
      </c>
      <c r="BW887" s="39"/>
      <c r="BX887" s="57"/>
    </row>
    <row r="888" spans="1:76" s="2" customFormat="1" ht="14">
      <c r="A888" s="159">
        <v>12</v>
      </c>
      <c r="B888" s="301" t="str">
        <f t="shared" si="557"/>
        <v>World: Nugent et al (2014). GHG Emissions from SPV.Nugent D, S. B. (2014). Assessing the lifecycle greenhouse gas emissions from solar PV and wind energy: A critical meta-survey. Energy Policy, 229-244.</v>
      </c>
      <c r="C888" s="668" t="s">
        <v>836</v>
      </c>
      <c r="D888" s="668" t="s">
        <v>352</v>
      </c>
      <c r="E888" s="668" t="s">
        <v>6</v>
      </c>
      <c r="F888" s="668" t="s">
        <v>353</v>
      </c>
      <c r="G888" s="161" t="s">
        <v>419</v>
      </c>
      <c r="H888" s="687">
        <v>2013</v>
      </c>
      <c r="I888" s="163"/>
      <c r="J888" s="672"/>
      <c r="K888" s="672" t="s">
        <v>348</v>
      </c>
      <c r="L888" s="782">
        <f t="shared" si="555"/>
        <v>0</v>
      </c>
      <c r="M888" s="799" t="s">
        <v>193</v>
      </c>
      <c r="N888" s="664"/>
      <c r="O888" s="664"/>
      <c r="P888" s="165"/>
      <c r="Q888" s="365"/>
      <c r="R888" s="259">
        <f t="shared" si="553"/>
        <v>0</v>
      </c>
      <c r="S888" s="800">
        <f>IF(R888="","",IF(R935="Y",T888,IF(R888&gt;=R927-$AA$36*R931,IF(R888&lt;=R927+$AA$36*R931,R888,""),"")))</f>
        <v>0</v>
      </c>
      <c r="T888" s="259">
        <f t="shared" si="556"/>
        <v>0</v>
      </c>
      <c r="U888" s="166" t="str">
        <f t="shared" si="554"/>
        <v>t CO2-eq/TWh</v>
      </c>
      <c r="V888" s="39"/>
      <c r="W888" s="39"/>
      <c r="Y888" s="99"/>
      <c r="AO888" s="57"/>
      <c r="AP888" s="39"/>
      <c r="AQ888" s="39"/>
      <c r="AR888" s="171"/>
      <c r="AS888" s="39"/>
      <c r="AT888" s="360">
        <f t="shared" si="558"/>
        <v>0</v>
      </c>
      <c r="AU888" s="360">
        <f t="shared" si="559"/>
        <v>0</v>
      </c>
      <c r="AV888" s="39"/>
      <c r="AW888" s="360" t="str">
        <f t="shared" si="560"/>
        <v/>
      </c>
      <c r="AX888" s="360" t="str">
        <f t="shared" si="561"/>
        <v/>
      </c>
      <c r="AY888" s="39"/>
      <c r="AZ888" s="360" t="str">
        <f t="shared" si="562"/>
        <v/>
      </c>
      <c r="BA888" s="360" t="str">
        <f t="shared" si="563"/>
        <v/>
      </c>
      <c r="BB888" s="39"/>
      <c r="BC888" s="360" t="str">
        <f t="shared" si="564"/>
        <v/>
      </c>
      <c r="BD888" s="360" t="str">
        <f t="shared" si="565"/>
        <v/>
      </c>
      <c r="BE888" s="39"/>
      <c r="BF888" s="360" t="str">
        <f t="shared" si="566"/>
        <v/>
      </c>
      <c r="BG888" s="360" t="str">
        <f t="shared" si="567"/>
        <v/>
      </c>
      <c r="BH888" s="39"/>
      <c r="BI888" s="360" t="str">
        <f t="shared" si="568"/>
        <v/>
      </c>
      <c r="BJ888" s="360" t="str">
        <f t="shared" si="569"/>
        <v/>
      </c>
      <c r="BK888" s="39"/>
      <c r="BL888" s="360" t="str">
        <f t="shared" si="570"/>
        <v/>
      </c>
      <c r="BM888" s="360" t="str">
        <f t="shared" si="571"/>
        <v/>
      </c>
      <c r="BN888" s="39"/>
      <c r="BO888" s="360" t="str">
        <f t="shared" si="572"/>
        <v/>
      </c>
      <c r="BP888" s="360" t="str">
        <f t="shared" si="573"/>
        <v/>
      </c>
      <c r="BQ888" s="39"/>
      <c r="BR888" s="360" t="str">
        <f t="shared" si="574"/>
        <v/>
      </c>
      <c r="BS888" s="360" t="str">
        <f t="shared" si="575"/>
        <v/>
      </c>
      <c r="BT888" s="39"/>
      <c r="BU888" s="360" t="str">
        <f t="shared" si="576"/>
        <v/>
      </c>
      <c r="BV888" s="360" t="str">
        <f t="shared" si="577"/>
        <v/>
      </c>
      <c r="BW888" s="39"/>
      <c r="BX888" s="57"/>
    </row>
    <row r="889" spans="1:76" s="2" customFormat="1" ht="14">
      <c r="A889" s="159">
        <v>13</v>
      </c>
      <c r="B889" s="301" t="str">
        <f t="shared" si="557"/>
        <v>EU: IEA, (2015). Life Cycle Assesment. IEA. (2015). Life Cycle Inventories and Life Cycle Assessments of Photovoltaic Systems . Paris: IEA-PVPS.p-11.</v>
      </c>
      <c r="C889" s="668" t="s">
        <v>836</v>
      </c>
      <c r="D889" s="668" t="s">
        <v>352</v>
      </c>
      <c r="E889" s="668" t="s">
        <v>6</v>
      </c>
      <c r="F889" s="668" t="s">
        <v>354</v>
      </c>
      <c r="G889" s="161" t="s">
        <v>419</v>
      </c>
      <c r="H889" s="687">
        <v>2013</v>
      </c>
      <c r="I889" s="163"/>
      <c r="J889" s="672"/>
      <c r="K889" s="672" t="s">
        <v>348</v>
      </c>
      <c r="L889" s="782">
        <f t="shared" si="555"/>
        <v>0</v>
      </c>
      <c r="M889" s="799" t="s">
        <v>193</v>
      </c>
      <c r="N889" s="664"/>
      <c r="O889" s="664"/>
      <c r="P889" s="165"/>
      <c r="Q889" s="365"/>
      <c r="R889" s="259">
        <f t="shared" si="553"/>
        <v>0</v>
      </c>
      <c r="S889" s="800">
        <f>IF(R889="","",IF(R935="Y",T889,IF(R889&gt;=R927-$AA$36*R931,IF(R889&lt;=R927+$AA$36*R931,R889,""),"")))</f>
        <v>0</v>
      </c>
      <c r="T889" s="259">
        <f t="shared" si="556"/>
        <v>0</v>
      </c>
      <c r="U889" s="166" t="str">
        <f t="shared" si="554"/>
        <v>t CO2-eq/TWh</v>
      </c>
      <c r="V889" s="39"/>
      <c r="W889" s="39"/>
      <c r="Y889" s="99"/>
      <c r="AO889" s="57"/>
      <c r="AP889" s="39"/>
      <c r="AQ889" s="39"/>
      <c r="AR889" s="171"/>
      <c r="AS889" s="39"/>
      <c r="AT889" s="360" t="str">
        <f t="shared" si="558"/>
        <v/>
      </c>
      <c r="AU889" s="360" t="str">
        <f t="shared" si="559"/>
        <v/>
      </c>
      <c r="AV889" s="39"/>
      <c r="AW889" s="360" t="str">
        <f t="shared" si="560"/>
        <v/>
      </c>
      <c r="AX889" s="360" t="str">
        <f t="shared" si="561"/>
        <v/>
      </c>
      <c r="AY889" s="39"/>
      <c r="AZ889" s="360" t="str">
        <f t="shared" si="562"/>
        <v/>
      </c>
      <c r="BA889" s="360" t="str">
        <f t="shared" si="563"/>
        <v/>
      </c>
      <c r="BB889" s="39"/>
      <c r="BC889" s="360" t="str">
        <f t="shared" si="564"/>
        <v/>
      </c>
      <c r="BD889" s="360" t="str">
        <f t="shared" si="565"/>
        <v/>
      </c>
      <c r="BE889" s="39"/>
      <c r="BF889" s="360" t="str">
        <f t="shared" si="566"/>
        <v/>
      </c>
      <c r="BG889" s="360" t="str">
        <f t="shared" si="567"/>
        <v/>
      </c>
      <c r="BH889" s="39"/>
      <c r="BI889" s="360" t="str">
        <f t="shared" si="568"/>
        <v/>
      </c>
      <c r="BJ889" s="360" t="str">
        <f t="shared" si="569"/>
        <v/>
      </c>
      <c r="BK889" s="39"/>
      <c r="BL889" s="360" t="str">
        <f t="shared" si="570"/>
        <v/>
      </c>
      <c r="BM889" s="360" t="str">
        <f t="shared" si="571"/>
        <v/>
      </c>
      <c r="BN889" s="39"/>
      <c r="BO889" s="360" t="str">
        <f t="shared" si="572"/>
        <v/>
      </c>
      <c r="BP889" s="360" t="str">
        <f t="shared" si="573"/>
        <v/>
      </c>
      <c r="BQ889" s="39"/>
      <c r="BR889" s="360">
        <f t="shared" si="574"/>
        <v>0</v>
      </c>
      <c r="BS889" s="360">
        <f t="shared" si="575"/>
        <v>0</v>
      </c>
      <c r="BT889" s="39"/>
      <c r="BU889" s="360" t="str">
        <f t="shared" si="576"/>
        <v/>
      </c>
      <c r="BV889" s="360" t="str">
        <f t="shared" si="577"/>
        <v/>
      </c>
      <c r="BW889" s="39"/>
      <c r="BX889" s="57"/>
    </row>
    <row r="890" spans="1:76" s="2" customFormat="1" ht="14">
      <c r="A890" s="159">
        <v>14</v>
      </c>
      <c r="B890" s="301" t="str">
        <f t="shared" si="557"/>
        <v>EU: Nils et al (2016). GHG Emissions form SPV.Nils M., H. O. (2016). Greenhouse Gas Emissions and Energy Payback Time for multi- and mono-Si Photovoltaic Systems - A Study on Solar Energy from Photovoltaic Systems Located in Sweden. LUP Student papers.</v>
      </c>
      <c r="C890" s="668" t="s">
        <v>837</v>
      </c>
      <c r="D890" s="668" t="s">
        <v>352</v>
      </c>
      <c r="E890" s="668" t="s">
        <v>4</v>
      </c>
      <c r="F890" s="668"/>
      <c r="G890" s="161" t="s">
        <v>419</v>
      </c>
      <c r="H890" s="687">
        <v>2014</v>
      </c>
      <c r="I890" s="163"/>
      <c r="J890" s="672"/>
      <c r="K890" s="672" t="s">
        <v>348</v>
      </c>
      <c r="L890" s="782">
        <f t="shared" si="555"/>
        <v>0</v>
      </c>
      <c r="M890" s="799" t="s">
        <v>193</v>
      </c>
      <c r="N890" s="664"/>
      <c r="O890" s="664"/>
      <c r="P890" s="165"/>
      <c r="Q890" s="365"/>
      <c r="R890" s="259">
        <f t="shared" si="553"/>
        <v>0</v>
      </c>
      <c r="S890" s="800">
        <f>IF(R890="","",IF(R935="Y",T890,IF(R890&gt;=R927-$AA$36*R931,IF(R890&lt;=R927+$AA$36*R931,R890,""),"")))</f>
        <v>0</v>
      </c>
      <c r="T890" s="259">
        <f t="shared" si="556"/>
        <v>0</v>
      </c>
      <c r="U890" s="166" t="str">
        <f t="shared" si="554"/>
        <v>t CO2-eq/TWh</v>
      </c>
      <c r="V890" s="39"/>
      <c r="W890" s="39"/>
      <c r="Y890" s="99"/>
      <c r="AO890" s="57"/>
      <c r="AP890" s="39"/>
      <c r="AQ890" s="39"/>
      <c r="AR890" s="171"/>
      <c r="AS890" s="39"/>
      <c r="AT890" s="360" t="str">
        <f t="shared" si="558"/>
        <v/>
      </c>
      <c r="AU890" s="360" t="str">
        <f t="shared" si="559"/>
        <v/>
      </c>
      <c r="AV890" s="39"/>
      <c r="AW890" s="360" t="str">
        <f t="shared" si="560"/>
        <v/>
      </c>
      <c r="AX890" s="360" t="str">
        <f t="shared" si="561"/>
        <v/>
      </c>
      <c r="AY890" s="39"/>
      <c r="AZ890" s="360" t="str">
        <f t="shared" si="562"/>
        <v/>
      </c>
      <c r="BA890" s="360" t="str">
        <f t="shared" si="563"/>
        <v/>
      </c>
      <c r="BB890" s="39"/>
      <c r="BC890" s="360" t="str">
        <f t="shared" si="564"/>
        <v/>
      </c>
      <c r="BD890" s="360" t="str">
        <f t="shared" si="565"/>
        <v/>
      </c>
      <c r="BE890" s="39"/>
      <c r="BF890" s="360" t="str">
        <f t="shared" si="566"/>
        <v/>
      </c>
      <c r="BG890" s="360" t="str">
        <f t="shared" si="567"/>
        <v/>
      </c>
      <c r="BH890" s="39"/>
      <c r="BI890" s="360" t="str">
        <f t="shared" si="568"/>
        <v/>
      </c>
      <c r="BJ890" s="360" t="str">
        <f t="shared" si="569"/>
        <v/>
      </c>
      <c r="BK890" s="39"/>
      <c r="BL890" s="360" t="str">
        <f t="shared" si="570"/>
        <v/>
      </c>
      <c r="BM890" s="360" t="str">
        <f t="shared" si="571"/>
        <v/>
      </c>
      <c r="BN890" s="39"/>
      <c r="BO890" s="360" t="str">
        <f t="shared" si="572"/>
        <v/>
      </c>
      <c r="BP890" s="360" t="str">
        <f t="shared" si="573"/>
        <v/>
      </c>
      <c r="BQ890" s="39"/>
      <c r="BR890" s="360">
        <f t="shared" si="574"/>
        <v>0</v>
      </c>
      <c r="BS890" s="360">
        <f t="shared" si="575"/>
        <v>0</v>
      </c>
      <c r="BT890" s="39"/>
      <c r="BU890" s="360" t="str">
        <f t="shared" si="576"/>
        <v/>
      </c>
      <c r="BV890" s="360" t="str">
        <f t="shared" si="577"/>
        <v/>
      </c>
      <c r="BW890" s="39"/>
      <c r="BX890" s="57"/>
    </row>
    <row r="891" spans="1:76" s="2" customFormat="1" ht="14">
      <c r="A891" s="159">
        <v>15</v>
      </c>
      <c r="B891" s="301" t="str">
        <f t="shared" si="557"/>
        <v>EU: Nils et al (2016). GHG Emissions form SPV.Nils M., H. O. (2016). Greenhouse Gas Emissions and Energy Payback Time for multi- and mono-Si Photovoltaic Systems - A Study on Solar Energy from Photovoltaic Systems Located in Sweden. LUP Student papers.</v>
      </c>
      <c r="C891" s="668" t="s">
        <v>838</v>
      </c>
      <c r="D891" s="668" t="s">
        <v>352</v>
      </c>
      <c r="E891" s="668" t="s">
        <v>34</v>
      </c>
      <c r="F891" s="668" t="s">
        <v>355</v>
      </c>
      <c r="G891" s="161" t="s">
        <v>419</v>
      </c>
      <c r="H891" s="687">
        <v>2014</v>
      </c>
      <c r="I891" s="163"/>
      <c r="J891" s="672"/>
      <c r="K891" s="672" t="s">
        <v>348</v>
      </c>
      <c r="L891" s="782">
        <f t="shared" si="555"/>
        <v>0</v>
      </c>
      <c r="M891" s="799" t="s">
        <v>193</v>
      </c>
      <c r="N891" s="664"/>
      <c r="O891" s="664"/>
      <c r="P891" s="165"/>
      <c r="Q891" s="365"/>
      <c r="R891" s="259">
        <f t="shared" si="553"/>
        <v>0</v>
      </c>
      <c r="S891" s="800">
        <f>IF(R891="","",IF(R935="Y",T891,IF(R891&gt;=R927-$AA$36*R931,IF(R891&lt;=R927+$AA$36*R931,R891,""),"")))</f>
        <v>0</v>
      </c>
      <c r="T891" s="259">
        <f t="shared" si="556"/>
        <v>0</v>
      </c>
      <c r="U891" s="166" t="str">
        <f t="shared" si="554"/>
        <v>t CO2-eq/TWh</v>
      </c>
      <c r="V891" s="39"/>
      <c r="W891" s="39"/>
      <c r="Y891" s="99"/>
      <c r="AO891" s="57"/>
      <c r="AP891" s="39"/>
      <c r="AQ891" s="39"/>
      <c r="AR891" s="171"/>
      <c r="AS891" s="39"/>
      <c r="AT891" s="360" t="str">
        <f t="shared" si="558"/>
        <v/>
      </c>
      <c r="AU891" s="360" t="str">
        <f t="shared" si="559"/>
        <v/>
      </c>
      <c r="AV891" s="39"/>
      <c r="AW891" s="360" t="str">
        <f t="shared" si="560"/>
        <v/>
      </c>
      <c r="AX891" s="360" t="str">
        <f t="shared" si="561"/>
        <v/>
      </c>
      <c r="AY891" s="39"/>
      <c r="AZ891" s="360" t="str">
        <f t="shared" si="562"/>
        <v/>
      </c>
      <c r="BA891" s="360" t="str">
        <f t="shared" si="563"/>
        <v/>
      </c>
      <c r="BB891" s="39"/>
      <c r="BC891" s="360" t="str">
        <f t="shared" si="564"/>
        <v/>
      </c>
      <c r="BD891" s="360" t="str">
        <f t="shared" si="565"/>
        <v/>
      </c>
      <c r="BE891" s="39"/>
      <c r="BF891" s="360" t="str">
        <f t="shared" si="566"/>
        <v/>
      </c>
      <c r="BG891" s="360" t="str">
        <f t="shared" si="567"/>
        <v/>
      </c>
      <c r="BH891" s="39"/>
      <c r="BI891" s="360" t="str">
        <f t="shared" si="568"/>
        <v/>
      </c>
      <c r="BJ891" s="360" t="str">
        <f t="shared" si="569"/>
        <v/>
      </c>
      <c r="BK891" s="39"/>
      <c r="BL891" s="360" t="str">
        <f t="shared" si="570"/>
        <v/>
      </c>
      <c r="BM891" s="360" t="str">
        <f t="shared" si="571"/>
        <v/>
      </c>
      <c r="BN891" s="39"/>
      <c r="BO891" s="360" t="str">
        <f t="shared" si="572"/>
        <v/>
      </c>
      <c r="BP891" s="360" t="str">
        <f t="shared" si="573"/>
        <v/>
      </c>
      <c r="BQ891" s="39"/>
      <c r="BR891" s="360">
        <f t="shared" si="574"/>
        <v>0</v>
      </c>
      <c r="BS891" s="360">
        <f t="shared" si="575"/>
        <v>0</v>
      </c>
      <c r="BT891" s="39"/>
      <c r="BU891" s="360" t="str">
        <f t="shared" si="576"/>
        <v/>
      </c>
      <c r="BV891" s="360" t="str">
        <f t="shared" si="577"/>
        <v/>
      </c>
      <c r="BW891" s="39"/>
      <c r="BX891" s="57"/>
    </row>
    <row r="892" spans="1:76" s="2" customFormat="1" ht="14">
      <c r="A892" s="159">
        <v>16</v>
      </c>
      <c r="B892" s="301" t="str">
        <f t="shared" si="557"/>
        <v>EU: Nils et al (2016). GHG Emissions form SPV.Nils M., H. O. (2016). Greenhouse Gas Emissions and Energy Payback Time for multi- and mono-Si Photovoltaic Systems - A Study on Solar Energy from Photovoltaic Systems Located in Sweden. LUP Student papers.</v>
      </c>
      <c r="C892" s="668" t="s">
        <v>839</v>
      </c>
      <c r="D892" s="668" t="s">
        <v>352</v>
      </c>
      <c r="E892" s="668" t="s">
        <v>6</v>
      </c>
      <c r="F892" s="668" t="s">
        <v>356</v>
      </c>
      <c r="G892" s="161" t="s">
        <v>419</v>
      </c>
      <c r="H892" s="687">
        <v>2014</v>
      </c>
      <c r="I892" s="163"/>
      <c r="J892" s="672"/>
      <c r="K892" s="672" t="s">
        <v>348</v>
      </c>
      <c r="L892" s="782">
        <f t="shared" si="555"/>
        <v>0</v>
      </c>
      <c r="M892" s="799" t="s">
        <v>193</v>
      </c>
      <c r="N892" s="664"/>
      <c r="O892" s="664"/>
      <c r="P892" s="165"/>
      <c r="Q892" s="365"/>
      <c r="R892" s="259">
        <f t="shared" si="553"/>
        <v>0</v>
      </c>
      <c r="S892" s="800">
        <f>IF(R892="","",IF(R935="Y",T892,IF(R892&gt;=R927-$AA$36*R931,IF(R892&lt;=R927+$AA$36*R931,R892,""),"")))</f>
        <v>0</v>
      </c>
      <c r="T892" s="259">
        <f t="shared" si="556"/>
        <v>0</v>
      </c>
      <c r="U892" s="166" t="str">
        <f t="shared" si="554"/>
        <v>t CO2-eq/TWh</v>
      </c>
      <c r="V892" s="39"/>
      <c r="W892" s="39"/>
      <c r="Y892" s="99"/>
      <c r="AO892" s="57"/>
      <c r="AP892" s="39"/>
      <c r="AQ892" s="39"/>
      <c r="AR892" s="171"/>
      <c r="AS892" s="39"/>
      <c r="AT892" s="360" t="str">
        <f t="shared" si="558"/>
        <v/>
      </c>
      <c r="AU892" s="360" t="str">
        <f t="shared" si="559"/>
        <v/>
      </c>
      <c r="AV892" s="39"/>
      <c r="AW892" s="360" t="str">
        <f t="shared" si="560"/>
        <v/>
      </c>
      <c r="AX892" s="360" t="str">
        <f t="shared" si="561"/>
        <v/>
      </c>
      <c r="AY892" s="39"/>
      <c r="AZ892" s="360" t="str">
        <f t="shared" si="562"/>
        <v/>
      </c>
      <c r="BA892" s="360" t="str">
        <f t="shared" si="563"/>
        <v/>
      </c>
      <c r="BB892" s="39"/>
      <c r="BC892" s="360" t="str">
        <f t="shared" si="564"/>
        <v/>
      </c>
      <c r="BD892" s="360" t="str">
        <f t="shared" si="565"/>
        <v/>
      </c>
      <c r="BE892" s="39"/>
      <c r="BF892" s="360" t="str">
        <f t="shared" si="566"/>
        <v/>
      </c>
      <c r="BG892" s="360" t="str">
        <f t="shared" si="567"/>
        <v/>
      </c>
      <c r="BH892" s="39"/>
      <c r="BI892" s="360" t="str">
        <f t="shared" si="568"/>
        <v/>
      </c>
      <c r="BJ892" s="360" t="str">
        <f t="shared" si="569"/>
        <v/>
      </c>
      <c r="BK892" s="39"/>
      <c r="BL892" s="360" t="str">
        <f t="shared" si="570"/>
        <v/>
      </c>
      <c r="BM892" s="360" t="str">
        <f t="shared" si="571"/>
        <v/>
      </c>
      <c r="BN892" s="39"/>
      <c r="BO892" s="360" t="str">
        <f t="shared" si="572"/>
        <v/>
      </c>
      <c r="BP892" s="360" t="str">
        <f t="shared" si="573"/>
        <v/>
      </c>
      <c r="BQ892" s="39"/>
      <c r="BR892" s="360">
        <f t="shared" si="574"/>
        <v>0</v>
      </c>
      <c r="BS892" s="360">
        <f t="shared" si="575"/>
        <v>0</v>
      </c>
      <c r="BT892" s="39"/>
      <c r="BU892" s="360" t="str">
        <f t="shared" si="576"/>
        <v/>
      </c>
      <c r="BV892" s="360" t="str">
        <f t="shared" si="577"/>
        <v/>
      </c>
      <c r="BW892" s="39"/>
      <c r="BX892" s="57"/>
    </row>
    <row r="893" spans="1:76" s="2" customFormat="1" ht="14">
      <c r="A893" s="159">
        <v>17</v>
      </c>
      <c r="B893" s="301" t="str">
        <f t="shared" si="557"/>
        <v>EU: Nils et al (2016). GHG Emissions form SPV.Nils M., H. O. (2016). Greenhouse Gas Emissions and Energy Payback Time for multi- and mono-Si Photovoltaic Systems - A Study on Solar Energy from Photovoltaic Systems Located in Sweden. LUP Student papers.</v>
      </c>
      <c r="C893" s="668" t="s">
        <v>840</v>
      </c>
      <c r="D893" s="668" t="s">
        <v>352</v>
      </c>
      <c r="E893" s="668" t="s">
        <v>6</v>
      </c>
      <c r="F893" s="668" t="s">
        <v>354</v>
      </c>
      <c r="G893" s="161" t="s">
        <v>419</v>
      </c>
      <c r="H893" s="687">
        <v>2016</v>
      </c>
      <c r="I893" s="163"/>
      <c r="J893" s="672"/>
      <c r="K893" s="672" t="s">
        <v>348</v>
      </c>
      <c r="L893" s="782">
        <f t="shared" si="555"/>
        <v>0</v>
      </c>
      <c r="M893" s="799" t="s">
        <v>193</v>
      </c>
      <c r="N893" s="664"/>
      <c r="O893" s="664"/>
      <c r="P893" s="165"/>
      <c r="Q893" s="365"/>
      <c r="R893" s="259">
        <f t="shared" si="553"/>
        <v>0</v>
      </c>
      <c r="S893" s="800">
        <f>IF(R893="","",IF(R935="Y",T893,IF(R893&gt;=R927-$AA$36*R931,IF(R893&lt;=R927+$AA$36*R931,R893,""),"")))</f>
        <v>0</v>
      </c>
      <c r="T893" s="259">
        <f t="shared" si="556"/>
        <v>0</v>
      </c>
      <c r="U893" s="166" t="str">
        <f t="shared" si="554"/>
        <v>t CO2-eq/TWh</v>
      </c>
      <c r="V893" s="39"/>
      <c r="W893" s="39"/>
      <c r="Y893" s="99"/>
      <c r="AO893" s="57"/>
      <c r="AP893" s="39"/>
      <c r="AQ893" s="39"/>
      <c r="AR893" s="171"/>
      <c r="AS893" s="39"/>
      <c r="AT893" s="360" t="str">
        <f t="shared" si="558"/>
        <v/>
      </c>
      <c r="AU893" s="360" t="str">
        <f t="shared" si="559"/>
        <v/>
      </c>
      <c r="AV893" s="39"/>
      <c r="AW893" s="360" t="str">
        <f t="shared" si="560"/>
        <v/>
      </c>
      <c r="AX893" s="360" t="str">
        <f t="shared" si="561"/>
        <v/>
      </c>
      <c r="AY893" s="39"/>
      <c r="AZ893" s="360" t="str">
        <f t="shared" si="562"/>
        <v/>
      </c>
      <c r="BA893" s="360" t="str">
        <f t="shared" si="563"/>
        <v/>
      </c>
      <c r="BB893" s="39"/>
      <c r="BC893" s="360" t="str">
        <f t="shared" si="564"/>
        <v/>
      </c>
      <c r="BD893" s="360" t="str">
        <f t="shared" si="565"/>
        <v/>
      </c>
      <c r="BE893" s="39"/>
      <c r="BF893" s="360" t="str">
        <f t="shared" si="566"/>
        <v/>
      </c>
      <c r="BG893" s="360" t="str">
        <f t="shared" si="567"/>
        <v/>
      </c>
      <c r="BH893" s="39"/>
      <c r="BI893" s="360" t="str">
        <f t="shared" si="568"/>
        <v/>
      </c>
      <c r="BJ893" s="360" t="str">
        <f t="shared" si="569"/>
        <v/>
      </c>
      <c r="BK893" s="39"/>
      <c r="BL893" s="360" t="str">
        <f t="shared" si="570"/>
        <v/>
      </c>
      <c r="BM893" s="360" t="str">
        <f t="shared" si="571"/>
        <v/>
      </c>
      <c r="BN893" s="39"/>
      <c r="BO893" s="360" t="str">
        <f t="shared" si="572"/>
        <v/>
      </c>
      <c r="BP893" s="360" t="str">
        <f t="shared" si="573"/>
        <v/>
      </c>
      <c r="BQ893" s="39"/>
      <c r="BR893" s="360">
        <f t="shared" si="574"/>
        <v>0</v>
      </c>
      <c r="BS893" s="360">
        <f t="shared" si="575"/>
        <v>0</v>
      </c>
      <c r="BT893" s="39"/>
      <c r="BU893" s="360" t="str">
        <f t="shared" si="576"/>
        <v/>
      </c>
      <c r="BV893" s="360" t="str">
        <f t="shared" si="577"/>
        <v/>
      </c>
      <c r="BW893" s="39"/>
      <c r="BX893" s="57"/>
    </row>
    <row r="894" spans="1:76" s="2" customFormat="1" ht="14">
      <c r="A894" s="159">
        <v>18</v>
      </c>
      <c r="B894" s="301" t="str">
        <f t="shared" si="557"/>
        <v>USA: IEA, (2015). Life Cycle Assesment. IEA. (2015). Life Cycle Inventories and Life Cycle Assessments of Photovoltaic Systems . Paris: IEA-PVPS.p-11.</v>
      </c>
      <c r="C894" s="668" t="s">
        <v>841</v>
      </c>
      <c r="D894" s="668" t="s">
        <v>352</v>
      </c>
      <c r="E894" s="668" t="s">
        <v>4</v>
      </c>
      <c r="F894" s="668"/>
      <c r="G894" s="161" t="s">
        <v>419</v>
      </c>
      <c r="H894" s="687">
        <v>2016</v>
      </c>
      <c r="I894" s="163"/>
      <c r="J894" s="672"/>
      <c r="K894" s="672" t="s">
        <v>348</v>
      </c>
      <c r="L894" s="782">
        <f t="shared" si="555"/>
        <v>0</v>
      </c>
      <c r="M894" s="799" t="s">
        <v>193</v>
      </c>
      <c r="N894" s="664"/>
      <c r="O894" s="664"/>
      <c r="P894" s="165"/>
      <c r="Q894" s="365"/>
      <c r="R894" s="259">
        <f t="shared" si="553"/>
        <v>0</v>
      </c>
      <c r="S894" s="800">
        <f>IF(R894="","",IF(R935="Y",T894,IF(R894&gt;=R927-$AA$36*R931,IF(R894&lt;=R927+$AA$36*R931,R894,""),"")))</f>
        <v>0</v>
      </c>
      <c r="T894" s="259">
        <f t="shared" si="556"/>
        <v>0</v>
      </c>
      <c r="U894" s="166" t="str">
        <f t="shared" si="554"/>
        <v>t CO2-eq/TWh</v>
      </c>
      <c r="V894" s="39"/>
      <c r="W894" s="39"/>
      <c r="Y894" s="99"/>
      <c r="AO894" s="57"/>
      <c r="AP894" s="39"/>
      <c r="AQ894" s="39"/>
      <c r="AR894" s="171"/>
      <c r="AS894" s="39"/>
      <c r="AT894" s="360" t="str">
        <f t="shared" si="558"/>
        <v/>
      </c>
      <c r="AU894" s="360" t="str">
        <f t="shared" si="559"/>
        <v/>
      </c>
      <c r="AV894" s="39"/>
      <c r="AW894" s="360" t="str">
        <f t="shared" si="560"/>
        <v/>
      </c>
      <c r="AX894" s="360" t="str">
        <f t="shared" si="561"/>
        <v/>
      </c>
      <c r="AY894" s="39"/>
      <c r="AZ894" s="360" t="str">
        <f t="shared" si="562"/>
        <v/>
      </c>
      <c r="BA894" s="360" t="str">
        <f t="shared" si="563"/>
        <v/>
      </c>
      <c r="BB894" s="39"/>
      <c r="BC894" s="360" t="str">
        <f t="shared" si="564"/>
        <v/>
      </c>
      <c r="BD894" s="360" t="str">
        <f t="shared" si="565"/>
        <v/>
      </c>
      <c r="BE894" s="39"/>
      <c r="BF894" s="360" t="str">
        <f t="shared" si="566"/>
        <v/>
      </c>
      <c r="BG894" s="360" t="str">
        <f t="shared" si="567"/>
        <v/>
      </c>
      <c r="BH894" s="39"/>
      <c r="BI894" s="360" t="str">
        <f t="shared" si="568"/>
        <v/>
      </c>
      <c r="BJ894" s="360" t="str">
        <f t="shared" si="569"/>
        <v/>
      </c>
      <c r="BK894" s="39"/>
      <c r="BL894" s="360" t="str">
        <f t="shared" si="570"/>
        <v/>
      </c>
      <c r="BM894" s="360" t="str">
        <f t="shared" si="571"/>
        <v/>
      </c>
      <c r="BN894" s="39"/>
      <c r="BO894" s="360" t="str">
        <f t="shared" si="572"/>
        <v/>
      </c>
      <c r="BP894" s="360" t="str">
        <f t="shared" si="573"/>
        <v/>
      </c>
      <c r="BQ894" s="39"/>
      <c r="BR894" s="360" t="str">
        <f t="shared" si="574"/>
        <v/>
      </c>
      <c r="BS894" s="360" t="str">
        <f t="shared" si="575"/>
        <v/>
      </c>
      <c r="BT894" s="39"/>
      <c r="BU894" s="360">
        <f t="shared" si="576"/>
        <v>0</v>
      </c>
      <c r="BV894" s="360">
        <f t="shared" si="577"/>
        <v>0</v>
      </c>
      <c r="BW894" s="39"/>
      <c r="BX894" s="57"/>
    </row>
    <row r="895" spans="1:76" s="2" customFormat="1">
      <c r="A895" s="159">
        <v>19</v>
      </c>
      <c r="B895" s="301" t="str">
        <f t="shared" si="557"/>
        <v>EU: Alsema, (2007). GHG Emisisons from SPV. Alsema, E. W.-S. (2007). Fluorinated Greenhouse Gases in Photovoltaic Module Manufacturing: Potential Emissions and Abatement Strategies. 22nd European Photovoltaic Solar Energy Conference. Milan: Reserachgate.</v>
      </c>
      <c r="C895" s="668" t="s">
        <v>619</v>
      </c>
      <c r="D895" s="668" t="s">
        <v>494</v>
      </c>
      <c r="E895" s="718" t="s">
        <v>34</v>
      </c>
      <c r="F895" s="718" t="s">
        <v>495</v>
      </c>
      <c r="G895" s="719" t="s">
        <v>419</v>
      </c>
      <c r="H895" s="791">
        <v>1998</v>
      </c>
      <c r="I895" s="720"/>
      <c r="J895" s="730"/>
      <c r="K895" s="730" t="s">
        <v>496</v>
      </c>
      <c r="L895" s="779">
        <f>J895*$T$31/$W$12</f>
        <v>0</v>
      </c>
      <c r="M895" s="654" t="e">
        <f>CONCATENATE("t CO2-eq/ ",IF(#REF!="Implementation",AdoptionUnitOfMeasure,FunctionalUnitOfMeasure))</f>
        <v>#REF!</v>
      </c>
      <c r="N895" s="732"/>
      <c r="O895" s="720" t="s">
        <v>497</v>
      </c>
      <c r="P895" s="165"/>
      <c r="Q895" s="365" t="s">
        <v>35</v>
      </c>
      <c r="R895" s="259" t="str">
        <f t="shared" si="553"/>
        <v/>
      </c>
      <c r="S895" s="800" t="str">
        <f>IF(R895="","",IF(R935="Y",T895,IF(R895&gt;=R927-$AA$36*R931,IF(R895&lt;=R927+$AA$36*R931,R895,""),"")))</f>
        <v/>
      </c>
      <c r="T895" s="259" t="str">
        <f t="shared" si="556"/>
        <v/>
      </c>
      <c r="U895" s="166" t="e">
        <f t="shared" si="554"/>
        <v>#REF!</v>
      </c>
      <c r="V895" s="39"/>
      <c r="W895" s="39"/>
      <c r="Y895" s="99"/>
      <c r="AO895" s="57"/>
      <c r="AP895" s="39"/>
      <c r="AQ895" s="39"/>
      <c r="AR895" s="171"/>
      <c r="AS895" s="39"/>
      <c r="AT895" s="360" t="str">
        <f t="shared" si="558"/>
        <v/>
      </c>
      <c r="AU895" s="360" t="str">
        <f t="shared" si="559"/>
        <v/>
      </c>
      <c r="AV895" s="39"/>
      <c r="AW895" s="360" t="str">
        <f t="shared" si="560"/>
        <v/>
      </c>
      <c r="AX895" s="360" t="str">
        <f t="shared" si="561"/>
        <v/>
      </c>
      <c r="AY895" s="39"/>
      <c r="AZ895" s="360" t="str">
        <f t="shared" si="562"/>
        <v/>
      </c>
      <c r="BA895" s="360" t="str">
        <f t="shared" si="563"/>
        <v/>
      </c>
      <c r="BB895" s="39"/>
      <c r="BC895" s="360" t="str">
        <f t="shared" si="564"/>
        <v/>
      </c>
      <c r="BD895" s="360" t="str">
        <f t="shared" si="565"/>
        <v/>
      </c>
      <c r="BE895" s="39"/>
      <c r="BF895" s="360" t="str">
        <f t="shared" si="566"/>
        <v/>
      </c>
      <c r="BG895" s="360" t="str">
        <f t="shared" si="567"/>
        <v/>
      </c>
      <c r="BH895" s="39"/>
      <c r="BI895" s="360" t="str">
        <f t="shared" si="568"/>
        <v/>
      </c>
      <c r="BJ895" s="360" t="str">
        <f t="shared" si="569"/>
        <v/>
      </c>
      <c r="BK895" s="39"/>
      <c r="BL895" s="360" t="str">
        <f t="shared" si="570"/>
        <v/>
      </c>
      <c r="BM895" s="360" t="str">
        <f t="shared" si="571"/>
        <v/>
      </c>
      <c r="BN895" s="39"/>
      <c r="BO895" s="360" t="str">
        <f t="shared" si="572"/>
        <v/>
      </c>
      <c r="BP895" s="360" t="str">
        <f t="shared" si="573"/>
        <v/>
      </c>
      <c r="BQ895" s="39"/>
      <c r="BR895" s="360" t="str">
        <f t="shared" si="574"/>
        <v/>
      </c>
      <c r="BS895" s="360" t="str">
        <f t="shared" si="575"/>
        <v/>
      </c>
      <c r="BT895" s="39"/>
      <c r="BU895" s="360" t="str">
        <f t="shared" si="576"/>
        <v/>
      </c>
      <c r="BV895" s="360" t="str">
        <f t="shared" si="577"/>
        <v/>
      </c>
      <c r="BW895" s="39"/>
      <c r="BX895" s="57"/>
    </row>
    <row r="896" spans="1:76" s="2" customFormat="1">
      <c r="A896" s="159">
        <v>20</v>
      </c>
      <c r="B896" s="301" t="str">
        <f t="shared" si="557"/>
        <v>EU: Alsema, (2007). GHG Emisisons from SPV. Alsema, E. W.-S. (2007). Fluorinated Greenhouse Gases in Photovoltaic Module Manufacturing: Potential Emissions and Abatement Strategies. 22nd European Photovoltaic Solar Energy Conference. Milan: Reserachgate.</v>
      </c>
      <c r="C896" s="668" t="s">
        <v>618</v>
      </c>
      <c r="D896" s="668" t="s">
        <v>494</v>
      </c>
      <c r="E896" s="718" t="s">
        <v>34</v>
      </c>
      <c r="F896" s="718" t="s">
        <v>495</v>
      </c>
      <c r="G896" s="719" t="s">
        <v>419</v>
      </c>
      <c r="H896" s="791">
        <v>1998</v>
      </c>
      <c r="I896" s="720"/>
      <c r="J896" s="730"/>
      <c r="K896" s="730" t="s">
        <v>496</v>
      </c>
      <c r="L896" s="779">
        <f>J896*$T$31/$W$12</f>
        <v>0</v>
      </c>
      <c r="M896" s="654" t="e">
        <f>CONCATENATE("t CO2-eq/ ",IF(#REF!="Implementation",AdoptionUnitOfMeasure,FunctionalUnitOfMeasure))</f>
        <v>#REF!</v>
      </c>
      <c r="N896" s="732"/>
      <c r="O896" s="720" t="s">
        <v>498</v>
      </c>
      <c r="P896" s="165"/>
      <c r="Q896" s="365" t="s">
        <v>35</v>
      </c>
      <c r="R896" s="259" t="str">
        <f t="shared" si="553"/>
        <v/>
      </c>
      <c r="S896" s="800" t="str">
        <f>IF(R896="","",IF(R935="Y",T896,IF(R896&gt;=R927-$AA$36*R931,IF(R896&lt;=R927+$AA$36*R931,R896,""),"")))</f>
        <v/>
      </c>
      <c r="T896" s="259" t="str">
        <f t="shared" si="556"/>
        <v/>
      </c>
      <c r="U896" s="166" t="e">
        <f t="shared" si="554"/>
        <v>#REF!</v>
      </c>
      <c r="V896" s="39"/>
      <c r="W896" s="39"/>
      <c r="Y896" s="99"/>
      <c r="AO896" s="57"/>
      <c r="AP896" s="39"/>
      <c r="AQ896" s="39"/>
      <c r="AR896" s="171"/>
      <c r="AS896" s="39"/>
      <c r="AT896" s="360" t="str">
        <f t="shared" si="558"/>
        <v/>
      </c>
      <c r="AU896" s="360" t="str">
        <f t="shared" si="559"/>
        <v/>
      </c>
      <c r="AV896" s="39"/>
      <c r="AW896" s="360" t="str">
        <f t="shared" si="560"/>
        <v/>
      </c>
      <c r="AX896" s="360" t="str">
        <f t="shared" si="561"/>
        <v/>
      </c>
      <c r="AY896" s="39"/>
      <c r="AZ896" s="360" t="str">
        <f t="shared" si="562"/>
        <v/>
      </c>
      <c r="BA896" s="360" t="str">
        <f t="shared" si="563"/>
        <v/>
      </c>
      <c r="BB896" s="39"/>
      <c r="BC896" s="360" t="str">
        <f t="shared" si="564"/>
        <v/>
      </c>
      <c r="BD896" s="360" t="str">
        <f t="shared" si="565"/>
        <v/>
      </c>
      <c r="BE896" s="39"/>
      <c r="BF896" s="360" t="str">
        <f t="shared" si="566"/>
        <v/>
      </c>
      <c r="BG896" s="360" t="str">
        <f t="shared" si="567"/>
        <v/>
      </c>
      <c r="BH896" s="39"/>
      <c r="BI896" s="360" t="str">
        <f t="shared" si="568"/>
        <v/>
      </c>
      <c r="BJ896" s="360" t="str">
        <f t="shared" si="569"/>
        <v/>
      </c>
      <c r="BK896" s="39"/>
      <c r="BL896" s="360" t="str">
        <f t="shared" si="570"/>
        <v/>
      </c>
      <c r="BM896" s="360" t="str">
        <f t="shared" si="571"/>
        <v/>
      </c>
      <c r="BN896" s="39"/>
      <c r="BO896" s="360" t="str">
        <f t="shared" si="572"/>
        <v/>
      </c>
      <c r="BP896" s="360" t="str">
        <f t="shared" si="573"/>
        <v/>
      </c>
      <c r="BQ896" s="39"/>
      <c r="BR896" s="360" t="str">
        <f t="shared" si="574"/>
        <v/>
      </c>
      <c r="BS896" s="360" t="str">
        <f t="shared" si="575"/>
        <v/>
      </c>
      <c r="BT896" s="39"/>
      <c r="BU896" s="360" t="str">
        <f t="shared" si="576"/>
        <v/>
      </c>
      <c r="BV896" s="360" t="str">
        <f t="shared" si="577"/>
        <v/>
      </c>
      <c r="BW896" s="39"/>
      <c r="BX896" s="57"/>
    </row>
    <row r="897" spans="1:76" s="2" customFormat="1">
      <c r="A897" s="159">
        <v>21</v>
      </c>
      <c r="B897" s="301" t="str">
        <f t="shared" si="557"/>
        <v>EU: Alsema (2011). Emmissions from SPV production.Alsema, E. et al (2011). Environmental Impact of Crystalline Silicon Photovoltaic Module Production. Symposium G – Life-Cycle Analysis Tools for “Green” Materials and Process Selection) (p-895). Materials Research Society .</v>
      </c>
      <c r="C897" s="668" t="s">
        <v>620</v>
      </c>
      <c r="D897" s="668" t="s">
        <v>499</v>
      </c>
      <c r="E897" s="723" t="s">
        <v>6</v>
      </c>
      <c r="F897" s="723"/>
      <c r="G897" s="719" t="s">
        <v>420</v>
      </c>
      <c r="H897" s="791">
        <v>1998</v>
      </c>
      <c r="I897" s="720"/>
      <c r="J897" s="730"/>
      <c r="K897" s="730" t="s">
        <v>607</v>
      </c>
      <c r="L897" s="779">
        <f>J897</f>
        <v>0</v>
      </c>
      <c r="M897" s="654" t="e">
        <f>CONCATENATE("t CO2-eq/ ",IF(#REF!="Implementation",AdoptionUnitOfMeasure,FunctionalUnitOfMeasure))</f>
        <v>#REF!</v>
      </c>
      <c r="N897" s="732"/>
      <c r="O897" s="720" t="s">
        <v>500</v>
      </c>
      <c r="P897" s="165"/>
      <c r="Q897" s="365" t="s">
        <v>35</v>
      </c>
      <c r="R897" s="259" t="str">
        <f t="shared" si="553"/>
        <v/>
      </c>
      <c r="S897" s="800" t="str">
        <f>IF(R897="","",IF(R935="Y",T897,IF(R897&gt;=R927-$AA$36*R931,IF(R897&lt;=R927+$AA$36*R931,R897,""),"")))</f>
        <v/>
      </c>
      <c r="T897" s="259" t="str">
        <f t="shared" si="556"/>
        <v/>
      </c>
      <c r="U897" s="166" t="e">
        <f t="shared" si="554"/>
        <v>#REF!</v>
      </c>
      <c r="V897" s="39"/>
      <c r="W897" s="39"/>
      <c r="Y897" s="99"/>
      <c r="AO897" s="57"/>
      <c r="AP897" s="39"/>
      <c r="AQ897" s="39"/>
      <c r="AR897" s="171"/>
      <c r="AS897" s="39"/>
      <c r="AT897" s="360" t="str">
        <f t="shared" si="558"/>
        <v/>
      </c>
      <c r="AU897" s="360" t="str">
        <f t="shared" si="559"/>
        <v/>
      </c>
      <c r="AV897" s="39"/>
      <c r="AW897" s="360" t="str">
        <f t="shared" si="560"/>
        <v/>
      </c>
      <c r="AX897" s="360" t="str">
        <f t="shared" si="561"/>
        <v/>
      </c>
      <c r="AY897" s="39"/>
      <c r="AZ897" s="360" t="str">
        <f t="shared" si="562"/>
        <v/>
      </c>
      <c r="BA897" s="360" t="str">
        <f t="shared" si="563"/>
        <v/>
      </c>
      <c r="BB897" s="39"/>
      <c r="BC897" s="360" t="str">
        <f t="shared" si="564"/>
        <v/>
      </c>
      <c r="BD897" s="360" t="str">
        <f t="shared" si="565"/>
        <v/>
      </c>
      <c r="BE897" s="39"/>
      <c r="BF897" s="360" t="str">
        <f t="shared" si="566"/>
        <v/>
      </c>
      <c r="BG897" s="360" t="str">
        <f t="shared" si="567"/>
        <v/>
      </c>
      <c r="BH897" s="39"/>
      <c r="BI897" s="360" t="str">
        <f t="shared" si="568"/>
        <v/>
      </c>
      <c r="BJ897" s="360" t="str">
        <f t="shared" si="569"/>
        <v/>
      </c>
      <c r="BK897" s="39"/>
      <c r="BL897" s="360" t="str">
        <f t="shared" si="570"/>
        <v/>
      </c>
      <c r="BM897" s="360" t="str">
        <f t="shared" si="571"/>
        <v/>
      </c>
      <c r="BN897" s="39"/>
      <c r="BO897" s="360" t="str">
        <f t="shared" si="572"/>
        <v/>
      </c>
      <c r="BP897" s="360" t="str">
        <f t="shared" si="573"/>
        <v/>
      </c>
      <c r="BQ897" s="39"/>
      <c r="BR897" s="360" t="str">
        <f t="shared" si="574"/>
        <v/>
      </c>
      <c r="BS897" s="360" t="str">
        <f t="shared" si="575"/>
        <v/>
      </c>
      <c r="BT897" s="39"/>
      <c r="BU897" s="360" t="str">
        <f t="shared" si="576"/>
        <v/>
      </c>
      <c r="BV897" s="360" t="str">
        <f t="shared" si="577"/>
        <v/>
      </c>
      <c r="BW897" s="39"/>
      <c r="BX897" s="57"/>
    </row>
    <row r="898" spans="1:76" s="2" customFormat="1" ht="14">
      <c r="A898" s="159">
        <v>22</v>
      </c>
      <c r="B898" s="301" t="str">
        <f t="shared" si="557"/>
        <v>EU: Alsema (2011). Emmissions from SPV production.Alsema, E. et al (2011). Environmental Impact of Crystalline Silicon Photovoltaic Module Production. Symposium G – Life-Cycle Analysis Tools for “Green” Materials and Process Selection) (p-895). Materials Research Society .</v>
      </c>
      <c r="C898" s="668" t="s">
        <v>621</v>
      </c>
      <c r="D898" s="668" t="s">
        <v>501</v>
      </c>
      <c r="E898" s="718" t="s">
        <v>7</v>
      </c>
      <c r="F898" s="718"/>
      <c r="G898" s="719" t="s">
        <v>419</v>
      </c>
      <c r="H898" s="793">
        <v>2006</v>
      </c>
      <c r="I898" s="720"/>
      <c r="J898" s="730"/>
      <c r="K898" s="730" t="s">
        <v>496</v>
      </c>
      <c r="L898" s="779">
        <f>J898*$T$31/$W$12*1000</f>
        <v>0</v>
      </c>
      <c r="M898" s="654" t="e">
        <f>CONCATENATE("t CO2-eq/ ",IF(#REF!="Implementation",AdoptionUnitOfMeasure,FunctionalUnitOfMeasure))</f>
        <v>#REF!</v>
      </c>
      <c r="N898" s="732"/>
      <c r="O898" s="720" t="s">
        <v>502</v>
      </c>
      <c r="P898" s="165"/>
      <c r="Q898" s="365"/>
      <c r="R898" s="259">
        <f t="shared" si="553"/>
        <v>0</v>
      </c>
      <c r="S898" s="800">
        <f>IF(R898="","",IF(R935="Y",T898,IF(R898&gt;=R927-$AA$36*R931,IF(R898&lt;=R927+$AA$36*R931,R898,""),"")))</f>
        <v>0</v>
      </c>
      <c r="T898" s="259">
        <f t="shared" si="556"/>
        <v>0</v>
      </c>
      <c r="U898" s="166" t="e">
        <f t="shared" si="554"/>
        <v>#REF!</v>
      </c>
      <c r="V898" s="39"/>
      <c r="W898" s="39"/>
      <c r="Y898" s="99"/>
      <c r="AO898" s="57"/>
      <c r="AP898" s="39"/>
      <c r="AQ898" s="39"/>
      <c r="AR898" s="171"/>
      <c r="AS898" s="39"/>
      <c r="AT898" s="360" t="str">
        <f t="shared" si="558"/>
        <v/>
      </c>
      <c r="AU898" s="360" t="str">
        <f t="shared" si="559"/>
        <v/>
      </c>
      <c r="AV898" s="39"/>
      <c r="AW898" s="360" t="str">
        <f t="shared" si="560"/>
        <v/>
      </c>
      <c r="AX898" s="360" t="str">
        <f t="shared" si="561"/>
        <v/>
      </c>
      <c r="AY898" s="39"/>
      <c r="AZ898" s="360" t="str">
        <f t="shared" si="562"/>
        <v/>
      </c>
      <c r="BA898" s="360" t="str">
        <f t="shared" si="563"/>
        <v/>
      </c>
      <c r="BB898" s="39"/>
      <c r="BC898" s="360" t="str">
        <f t="shared" si="564"/>
        <v/>
      </c>
      <c r="BD898" s="360" t="str">
        <f t="shared" si="565"/>
        <v/>
      </c>
      <c r="BE898" s="39"/>
      <c r="BF898" s="360" t="str">
        <f t="shared" si="566"/>
        <v/>
      </c>
      <c r="BG898" s="360" t="str">
        <f t="shared" si="567"/>
        <v/>
      </c>
      <c r="BH898" s="39"/>
      <c r="BI898" s="360" t="str">
        <f t="shared" si="568"/>
        <v/>
      </c>
      <c r="BJ898" s="360" t="str">
        <f t="shared" si="569"/>
        <v/>
      </c>
      <c r="BK898" s="39"/>
      <c r="BL898" s="360" t="str">
        <f t="shared" si="570"/>
        <v/>
      </c>
      <c r="BM898" s="360" t="str">
        <f t="shared" si="571"/>
        <v/>
      </c>
      <c r="BN898" s="39"/>
      <c r="BO898" s="360" t="str">
        <f t="shared" si="572"/>
        <v/>
      </c>
      <c r="BP898" s="360" t="str">
        <f t="shared" si="573"/>
        <v/>
      </c>
      <c r="BQ898" s="39"/>
      <c r="BR898" s="360">
        <f t="shared" si="574"/>
        <v>0</v>
      </c>
      <c r="BS898" s="360">
        <f t="shared" si="575"/>
        <v>0</v>
      </c>
      <c r="BT898" s="39"/>
      <c r="BU898" s="360" t="str">
        <f t="shared" si="576"/>
        <v/>
      </c>
      <c r="BV898" s="360" t="str">
        <f t="shared" si="577"/>
        <v/>
      </c>
      <c r="BW898" s="39"/>
      <c r="BX898" s="57"/>
    </row>
    <row r="899" spans="1:76" s="2" customFormat="1" ht="14">
      <c r="A899" s="159">
        <v>23</v>
      </c>
      <c r="B899" s="301" t="str">
        <f t="shared" si="557"/>
        <v>World: Hertwich et al (2015).  Life Cycle Assessment of low cabon technologies. Hertwich G A., et al. G. T. (2015). Integrated life cycle assessment of electricity supply scenarios confirms global environmental. P-10</v>
      </c>
      <c r="C899" s="668" t="s">
        <v>621</v>
      </c>
      <c r="D899" s="668" t="s">
        <v>501</v>
      </c>
      <c r="E899" s="718" t="s">
        <v>7</v>
      </c>
      <c r="F899" s="718"/>
      <c r="G899" s="719" t="s">
        <v>419</v>
      </c>
      <c r="H899" s="793">
        <v>2007</v>
      </c>
      <c r="I899" s="720"/>
      <c r="J899" s="730"/>
      <c r="K899" s="730" t="s">
        <v>496</v>
      </c>
      <c r="L899" s="779">
        <f>J899*$T$31/$W$12*1000</f>
        <v>0</v>
      </c>
      <c r="M899" s="654" t="e">
        <f>CONCATENATE("t CO2-eq/ ",IF(#REF!="Implementation",AdoptionUnitOfMeasure,FunctionalUnitOfMeasure))</f>
        <v>#REF!</v>
      </c>
      <c r="N899" s="732"/>
      <c r="O899" s="720" t="s">
        <v>503</v>
      </c>
      <c r="P899" s="165"/>
      <c r="Q899" s="365"/>
      <c r="R899" s="259">
        <f t="shared" si="553"/>
        <v>0</v>
      </c>
      <c r="S899" s="800">
        <f>IF(R899="","",IF(R935="Y",T899,IF(R899&gt;=R927-$AA$36*R931,IF(R899&lt;=R927+$AA$36*R931,R899,""),"")))</f>
        <v>0</v>
      </c>
      <c r="T899" s="259">
        <f t="shared" si="556"/>
        <v>0</v>
      </c>
      <c r="U899" s="166" t="e">
        <f t="shared" si="554"/>
        <v>#REF!</v>
      </c>
      <c r="V899" s="39"/>
      <c r="W899" s="39"/>
      <c r="Y899" s="99"/>
      <c r="AO899" s="57"/>
      <c r="AP899" s="39"/>
      <c r="AQ899" s="39"/>
      <c r="AR899" s="171"/>
      <c r="AS899" s="39"/>
      <c r="AT899" s="360">
        <f t="shared" si="558"/>
        <v>0</v>
      </c>
      <c r="AU899" s="360">
        <f t="shared" si="559"/>
        <v>0</v>
      </c>
      <c r="AV899" s="39"/>
      <c r="AW899" s="360" t="str">
        <f t="shared" si="560"/>
        <v/>
      </c>
      <c r="AX899" s="360" t="str">
        <f t="shared" si="561"/>
        <v/>
      </c>
      <c r="AY899" s="39"/>
      <c r="AZ899" s="360" t="str">
        <f t="shared" si="562"/>
        <v/>
      </c>
      <c r="BA899" s="360" t="str">
        <f t="shared" si="563"/>
        <v/>
      </c>
      <c r="BB899" s="39"/>
      <c r="BC899" s="360" t="str">
        <f t="shared" si="564"/>
        <v/>
      </c>
      <c r="BD899" s="360" t="str">
        <f t="shared" si="565"/>
        <v/>
      </c>
      <c r="BE899" s="39"/>
      <c r="BF899" s="360" t="str">
        <f t="shared" si="566"/>
        <v/>
      </c>
      <c r="BG899" s="360" t="str">
        <f t="shared" si="567"/>
        <v/>
      </c>
      <c r="BH899" s="39"/>
      <c r="BI899" s="360" t="str">
        <f t="shared" si="568"/>
        <v/>
      </c>
      <c r="BJ899" s="360" t="str">
        <f t="shared" si="569"/>
        <v/>
      </c>
      <c r="BK899" s="39"/>
      <c r="BL899" s="360" t="str">
        <f t="shared" si="570"/>
        <v/>
      </c>
      <c r="BM899" s="360" t="str">
        <f t="shared" si="571"/>
        <v/>
      </c>
      <c r="BN899" s="39"/>
      <c r="BO899" s="360" t="str">
        <f t="shared" si="572"/>
        <v/>
      </c>
      <c r="BP899" s="360" t="str">
        <f t="shared" si="573"/>
        <v/>
      </c>
      <c r="BQ899" s="39"/>
      <c r="BR899" s="360" t="str">
        <f t="shared" si="574"/>
        <v/>
      </c>
      <c r="BS899" s="360" t="str">
        <f t="shared" si="575"/>
        <v/>
      </c>
      <c r="BT899" s="39"/>
      <c r="BU899" s="360" t="str">
        <f t="shared" si="576"/>
        <v/>
      </c>
      <c r="BV899" s="360" t="str">
        <f t="shared" si="577"/>
        <v/>
      </c>
      <c r="BW899" s="39"/>
      <c r="BX899" s="57"/>
    </row>
    <row r="900" spans="1:76" s="2" customFormat="1" ht="14">
      <c r="A900" s="159">
        <v>24</v>
      </c>
      <c r="B900" s="301" t="str">
        <f t="shared" si="557"/>
        <v>World: Hertwich et al (2015).  Life Cycle Assessment of low cabon technologies. Hertwich G A., et al. G. T. (2015). Integrated life cycle assessment of electricity supply scenarios confirms global environmental. P-10</v>
      </c>
      <c r="C900" s="668" t="s">
        <v>621</v>
      </c>
      <c r="D900" s="668" t="s">
        <v>501</v>
      </c>
      <c r="E900" s="718" t="s">
        <v>7</v>
      </c>
      <c r="F900" s="718"/>
      <c r="G900" s="719" t="s">
        <v>419</v>
      </c>
      <c r="H900" s="793">
        <v>2007</v>
      </c>
      <c r="I900" s="720"/>
      <c r="J900" s="730"/>
      <c r="K900" s="730" t="s">
        <v>496</v>
      </c>
      <c r="L900" s="779">
        <f>J900*$T$31/$W$12*1000</f>
        <v>0</v>
      </c>
      <c r="M900" s="654" t="e">
        <f>CONCATENATE("t CO2-eq/ ",IF(#REF!="Implementation",AdoptionUnitOfMeasure,FunctionalUnitOfMeasure))</f>
        <v>#REF!</v>
      </c>
      <c r="N900" s="732"/>
      <c r="O900" s="720" t="s">
        <v>502</v>
      </c>
      <c r="P900" s="165"/>
      <c r="Q900" s="365"/>
      <c r="R900" s="259">
        <f t="shared" si="553"/>
        <v>0</v>
      </c>
      <c r="S900" s="800">
        <f>IF(R900="","",IF(R935="Y",T900,IF(R900&gt;=R927-$AA$36*R931,IF(R900&lt;=R927+$AA$36*R931,R900,""),"")))</f>
        <v>0</v>
      </c>
      <c r="T900" s="259">
        <f t="shared" si="556"/>
        <v>0</v>
      </c>
      <c r="U900" s="166" t="e">
        <f t="shared" si="554"/>
        <v>#REF!</v>
      </c>
      <c r="V900" s="39"/>
      <c r="W900" s="39"/>
      <c r="Y900" s="99"/>
      <c r="AO900" s="57"/>
      <c r="AP900" s="39"/>
      <c r="AQ900" s="39"/>
      <c r="AR900" s="171"/>
      <c r="AS900" s="39"/>
      <c r="AT900" s="360">
        <f t="shared" si="558"/>
        <v>0</v>
      </c>
      <c r="AU900" s="360">
        <f t="shared" si="559"/>
        <v>0</v>
      </c>
      <c r="AV900" s="39"/>
      <c r="AW900" s="360" t="str">
        <f t="shared" si="560"/>
        <v/>
      </c>
      <c r="AX900" s="360" t="str">
        <f t="shared" si="561"/>
        <v/>
      </c>
      <c r="AY900" s="39"/>
      <c r="AZ900" s="360" t="str">
        <f t="shared" si="562"/>
        <v/>
      </c>
      <c r="BA900" s="360" t="str">
        <f t="shared" si="563"/>
        <v/>
      </c>
      <c r="BB900" s="39"/>
      <c r="BC900" s="360" t="str">
        <f t="shared" si="564"/>
        <v/>
      </c>
      <c r="BD900" s="360" t="str">
        <f t="shared" si="565"/>
        <v/>
      </c>
      <c r="BE900" s="39"/>
      <c r="BF900" s="360" t="str">
        <f t="shared" si="566"/>
        <v/>
      </c>
      <c r="BG900" s="360" t="str">
        <f t="shared" si="567"/>
        <v/>
      </c>
      <c r="BH900" s="39"/>
      <c r="BI900" s="360" t="str">
        <f t="shared" si="568"/>
        <v/>
      </c>
      <c r="BJ900" s="360" t="str">
        <f t="shared" si="569"/>
        <v/>
      </c>
      <c r="BK900" s="39"/>
      <c r="BL900" s="360" t="str">
        <f t="shared" si="570"/>
        <v/>
      </c>
      <c r="BM900" s="360" t="str">
        <f t="shared" si="571"/>
        <v/>
      </c>
      <c r="BN900" s="39"/>
      <c r="BO900" s="360" t="str">
        <f t="shared" si="572"/>
        <v/>
      </c>
      <c r="BP900" s="360" t="str">
        <f t="shared" si="573"/>
        <v/>
      </c>
      <c r="BQ900" s="39"/>
      <c r="BR900" s="360" t="str">
        <f t="shared" si="574"/>
        <v/>
      </c>
      <c r="BS900" s="360" t="str">
        <f t="shared" si="575"/>
        <v/>
      </c>
      <c r="BT900" s="39"/>
      <c r="BU900" s="360" t="str">
        <f t="shared" si="576"/>
        <v/>
      </c>
      <c r="BV900" s="360" t="str">
        <f t="shared" si="577"/>
        <v/>
      </c>
      <c r="BW900" s="39"/>
      <c r="BX900" s="57"/>
    </row>
    <row r="901" spans="1:76" s="2" customFormat="1" ht="15">
      <c r="A901" s="159">
        <v>25</v>
      </c>
      <c r="B901" s="301" t="str">
        <f t="shared" si="557"/>
        <v>World: Hertwich et al (2015).  Life Cycle Assessment of low cabon technologies. Hertwich G A., et al. G. T. (2015). Integrated life cycle assessment of electricity supply scenarios confirms global environmental. P-10</v>
      </c>
      <c r="C901" s="668" t="s">
        <v>635</v>
      </c>
      <c r="D901" s="668" t="s">
        <v>504</v>
      </c>
      <c r="E901" s="723" t="s">
        <v>7</v>
      </c>
      <c r="F901" s="723"/>
      <c r="G901" s="719" t="s">
        <v>419</v>
      </c>
      <c r="H901" s="793">
        <v>2007</v>
      </c>
      <c r="I901" s="720"/>
      <c r="J901" s="721"/>
      <c r="K901" s="730" t="s">
        <v>348</v>
      </c>
      <c r="L901" s="779">
        <f t="shared" ref="L901:L906" si="578">J901*$T$31/$W$12</f>
        <v>0</v>
      </c>
      <c r="M901" s="654" t="e">
        <f>CONCATENATE("t CO2-eq/ ",IF(#REF!="Implementation",AdoptionUnitOfMeasure,FunctionalUnitOfMeasure))</f>
        <v>#REF!</v>
      </c>
      <c r="N901" s="732"/>
      <c r="O901" s="721" t="s">
        <v>505</v>
      </c>
      <c r="P901" s="165"/>
      <c r="Q901" s="365"/>
      <c r="R901" s="259">
        <f t="shared" si="553"/>
        <v>0</v>
      </c>
      <c r="S901" s="800">
        <f>IF(R901="","",IF(R935="Y",T901,IF(R901&gt;=R927-$AA$36*R931,IF(R901&lt;=R927+$AA$36*R931,R901,""),"")))</f>
        <v>0</v>
      </c>
      <c r="T901" s="259">
        <f t="shared" si="556"/>
        <v>0</v>
      </c>
      <c r="U901" s="166" t="e">
        <f t="shared" si="554"/>
        <v>#REF!</v>
      </c>
      <c r="V901" s="39"/>
      <c r="W901" s="39"/>
      <c r="Y901" s="99"/>
      <c r="AO901" s="57"/>
      <c r="AP901" s="39"/>
      <c r="AQ901" s="39"/>
      <c r="AR901" s="171"/>
      <c r="AS901" s="39"/>
      <c r="AT901" s="360">
        <f t="shared" si="558"/>
        <v>0</v>
      </c>
      <c r="AU901" s="360">
        <f t="shared" si="559"/>
        <v>0</v>
      </c>
      <c r="AV901" s="39"/>
      <c r="AW901" s="360" t="str">
        <f t="shared" si="560"/>
        <v/>
      </c>
      <c r="AX901" s="360" t="str">
        <f t="shared" si="561"/>
        <v/>
      </c>
      <c r="AY901" s="39"/>
      <c r="AZ901" s="360" t="str">
        <f t="shared" si="562"/>
        <v/>
      </c>
      <c r="BA901" s="360" t="str">
        <f t="shared" si="563"/>
        <v/>
      </c>
      <c r="BB901" s="39"/>
      <c r="BC901" s="360" t="str">
        <f t="shared" si="564"/>
        <v/>
      </c>
      <c r="BD901" s="360" t="str">
        <f t="shared" si="565"/>
        <v/>
      </c>
      <c r="BE901" s="39"/>
      <c r="BF901" s="360" t="str">
        <f t="shared" si="566"/>
        <v/>
      </c>
      <c r="BG901" s="360" t="str">
        <f t="shared" si="567"/>
        <v/>
      </c>
      <c r="BH901" s="39"/>
      <c r="BI901" s="360" t="str">
        <f t="shared" si="568"/>
        <v/>
      </c>
      <c r="BJ901" s="360" t="str">
        <f t="shared" si="569"/>
        <v/>
      </c>
      <c r="BK901" s="39"/>
      <c r="BL901" s="360" t="str">
        <f t="shared" si="570"/>
        <v/>
      </c>
      <c r="BM901" s="360" t="str">
        <f t="shared" si="571"/>
        <v/>
      </c>
      <c r="BN901" s="39"/>
      <c r="BO901" s="360" t="str">
        <f t="shared" si="572"/>
        <v/>
      </c>
      <c r="BP901" s="360" t="str">
        <f t="shared" si="573"/>
        <v/>
      </c>
      <c r="BQ901" s="39"/>
      <c r="BR901" s="360" t="str">
        <f t="shared" si="574"/>
        <v/>
      </c>
      <c r="BS901" s="360" t="str">
        <f t="shared" si="575"/>
        <v/>
      </c>
      <c r="BT901" s="39"/>
      <c r="BU901" s="360" t="str">
        <f t="shared" si="576"/>
        <v/>
      </c>
      <c r="BV901" s="360" t="str">
        <f t="shared" si="577"/>
        <v/>
      </c>
      <c r="BW901" s="39"/>
      <c r="BX901" s="57"/>
    </row>
    <row r="902" spans="1:76" s="2" customFormat="1" ht="15">
      <c r="A902" s="159">
        <v>26</v>
      </c>
      <c r="B902" s="301" t="str">
        <f t="shared" si="557"/>
        <v>World: Ibn-Mohammed et al (2017). Perovskite soalr cells.Ibn-Mohammed, T. K. (2017). Perovskite solar cells: An integrated hybrid lifecycle assessment and review in comparison with other photovoltaic technologies. Renewable and Sustainable Energy Reviews, 1321-1344.</v>
      </c>
      <c r="C902" s="668" t="s">
        <v>623</v>
      </c>
      <c r="D902" s="668" t="s">
        <v>622</v>
      </c>
      <c r="E902" s="723" t="s">
        <v>6</v>
      </c>
      <c r="F902" s="723" t="s">
        <v>47</v>
      </c>
      <c r="G902" s="719" t="s">
        <v>420</v>
      </c>
      <c r="H902" s="793">
        <v>2007</v>
      </c>
      <c r="I902" s="720"/>
      <c r="J902" s="721"/>
      <c r="K902" s="730" t="s">
        <v>348</v>
      </c>
      <c r="L902" s="779">
        <f t="shared" si="578"/>
        <v>0</v>
      </c>
      <c r="M902" s="654" t="e">
        <f>CONCATENATE("t CO2-eq/ ",IF(#REF!="Implementation",AdoptionUnitOfMeasure,FunctionalUnitOfMeasure))</f>
        <v>#REF!</v>
      </c>
      <c r="N902" s="732"/>
      <c r="O902" s="721" t="s">
        <v>507</v>
      </c>
      <c r="P902" s="165"/>
      <c r="Q902" s="365"/>
      <c r="R902" s="259">
        <f t="shared" si="553"/>
        <v>0</v>
      </c>
      <c r="S902" s="800">
        <f>IF(R902="","",IF(R935="Y",T902,IF(R902&gt;=R927-$AA$36*R931,IF(R902&lt;=R927+$AA$36*R931,R902,""),"")))</f>
        <v>0</v>
      </c>
      <c r="T902" s="259">
        <f t="shared" si="556"/>
        <v>0</v>
      </c>
      <c r="U902" s="166" t="e">
        <f t="shared" si="554"/>
        <v>#REF!</v>
      </c>
      <c r="V902" s="39"/>
      <c r="W902" s="39"/>
      <c r="Y902" s="99"/>
      <c r="AO902" s="57"/>
      <c r="AP902" s="39"/>
      <c r="AQ902" s="39"/>
      <c r="AR902" s="171"/>
      <c r="AS902" s="39"/>
      <c r="AT902" s="360">
        <f t="shared" si="558"/>
        <v>0</v>
      </c>
      <c r="AU902" s="360">
        <f t="shared" si="559"/>
        <v>0</v>
      </c>
      <c r="AV902" s="39"/>
      <c r="AW902" s="360" t="str">
        <f t="shared" si="560"/>
        <v/>
      </c>
      <c r="AX902" s="360" t="str">
        <f t="shared" si="561"/>
        <v/>
      </c>
      <c r="AY902" s="39"/>
      <c r="AZ902" s="360" t="str">
        <f t="shared" si="562"/>
        <v/>
      </c>
      <c r="BA902" s="360" t="str">
        <f t="shared" si="563"/>
        <v/>
      </c>
      <c r="BB902" s="39"/>
      <c r="BC902" s="360" t="str">
        <f t="shared" si="564"/>
        <v/>
      </c>
      <c r="BD902" s="360" t="str">
        <f t="shared" si="565"/>
        <v/>
      </c>
      <c r="BE902" s="39"/>
      <c r="BF902" s="360" t="str">
        <f t="shared" si="566"/>
        <v/>
      </c>
      <c r="BG902" s="360" t="str">
        <f t="shared" si="567"/>
        <v/>
      </c>
      <c r="BH902" s="39"/>
      <c r="BI902" s="360" t="str">
        <f t="shared" si="568"/>
        <v/>
      </c>
      <c r="BJ902" s="360" t="str">
        <f t="shared" si="569"/>
        <v/>
      </c>
      <c r="BK902" s="39"/>
      <c r="BL902" s="360" t="str">
        <f t="shared" si="570"/>
        <v/>
      </c>
      <c r="BM902" s="360" t="str">
        <f t="shared" si="571"/>
        <v/>
      </c>
      <c r="BN902" s="39"/>
      <c r="BO902" s="360" t="str">
        <f t="shared" si="572"/>
        <v/>
      </c>
      <c r="BP902" s="360" t="str">
        <f t="shared" si="573"/>
        <v/>
      </c>
      <c r="BQ902" s="39"/>
      <c r="BR902" s="360" t="str">
        <f t="shared" si="574"/>
        <v/>
      </c>
      <c r="BS902" s="360" t="str">
        <f t="shared" si="575"/>
        <v/>
      </c>
      <c r="BT902" s="39"/>
      <c r="BU902" s="360" t="str">
        <f t="shared" si="576"/>
        <v/>
      </c>
      <c r="BV902" s="360" t="str">
        <f t="shared" si="577"/>
        <v/>
      </c>
      <c r="BW902" s="39"/>
      <c r="BX902" s="57"/>
    </row>
    <row r="903" spans="1:76" s="2" customFormat="1" ht="15">
      <c r="A903" s="159">
        <v>27</v>
      </c>
      <c r="B903" s="301" t="e">
        <f>CONCATENATE(#REF!,": ",#REF!)</f>
        <v>#REF!</v>
      </c>
      <c r="C903" s="668" t="s">
        <v>624</v>
      </c>
      <c r="D903" s="668" t="s">
        <v>508</v>
      </c>
      <c r="E903" s="723" t="s">
        <v>6</v>
      </c>
      <c r="F903" s="718" t="s">
        <v>52</v>
      </c>
      <c r="G903" s="719" t="s">
        <v>422</v>
      </c>
      <c r="H903" s="793">
        <v>2011</v>
      </c>
      <c r="I903" s="720"/>
      <c r="J903" s="730"/>
      <c r="K903" s="730" t="s">
        <v>348</v>
      </c>
      <c r="L903" s="779">
        <f t="shared" si="578"/>
        <v>0</v>
      </c>
      <c r="M903" s="654" t="e">
        <f>CONCATENATE("t CO2-eq/ ",IF(#REF!="Implementation",AdoptionUnitOfMeasure,FunctionalUnitOfMeasure))</f>
        <v>#REF!</v>
      </c>
      <c r="N903" s="732"/>
      <c r="O903" s="720" t="s">
        <v>509</v>
      </c>
      <c r="P903" s="165"/>
      <c r="Q903" s="365"/>
      <c r="R903" s="259">
        <f t="shared" si="553"/>
        <v>0</v>
      </c>
      <c r="S903" s="800">
        <f>IF(R903="","",IF(R935="Y",T903,IF(R903&gt;=R927-$AA$36*R931,IF(R903&lt;=R927+$AA$36*R931,R903,""),"")))</f>
        <v>0</v>
      </c>
      <c r="T903" s="259">
        <f t="shared" si="556"/>
        <v>0</v>
      </c>
      <c r="U903" s="166" t="e">
        <f t="shared" ref="U903:U920" si="579">IF(AND(M898="",K898=""),"",IF(M898="",K898,M898))</f>
        <v>#REF!</v>
      </c>
      <c r="V903" s="39"/>
      <c r="W903" s="39"/>
      <c r="Y903" s="99"/>
      <c r="AO903" s="57"/>
      <c r="AP903" s="39"/>
      <c r="AQ903" s="39"/>
      <c r="AR903" s="171"/>
      <c r="AS903" s="39"/>
      <c r="AT903" s="360" t="e">
        <f>IF(#REF!=$AT$48,R903,"")</f>
        <v>#REF!</v>
      </c>
      <c r="AU903" s="360" t="e">
        <f>IF(#REF!=$AT$48,S903,"")</f>
        <v>#REF!</v>
      </c>
      <c r="AV903" s="39"/>
      <c r="AW903" s="360" t="e">
        <f>IF(#REF!=$AW$112,R903,"")</f>
        <v>#REF!</v>
      </c>
      <c r="AX903" s="360" t="e">
        <f>IF(#REF!=$AW$112,S903,"")</f>
        <v>#REF!</v>
      </c>
      <c r="AY903" s="39"/>
      <c r="AZ903" s="360" t="e">
        <f>IF(#REF!=$AZ$112,R903,"")</f>
        <v>#REF!</v>
      </c>
      <c r="BA903" s="360" t="e">
        <f>IF(#REF!=$AZ$112,S903,"")</f>
        <v>#REF!</v>
      </c>
      <c r="BB903" s="39"/>
      <c r="BC903" s="360" t="e">
        <f>IF(#REF!=$BC$112,R903,"")</f>
        <v>#REF!</v>
      </c>
      <c r="BD903" s="360" t="e">
        <f>IF(#REF!=$BC$112,S903,"")</f>
        <v>#REF!</v>
      </c>
      <c r="BE903" s="39"/>
      <c r="BF903" s="360" t="e">
        <f>IF(#REF!=$BF$112,R903,"")</f>
        <v>#REF!</v>
      </c>
      <c r="BG903" s="360" t="e">
        <f>IF(#REF!=$BF$112,S903,"")</f>
        <v>#REF!</v>
      </c>
      <c r="BH903" s="39"/>
      <c r="BI903" s="360" t="e">
        <f>IF(#REF!=$BI$112,R903,"")</f>
        <v>#REF!</v>
      </c>
      <c r="BJ903" s="360" t="e">
        <f>IF(#REF!=$BI$112,S903,"")</f>
        <v>#REF!</v>
      </c>
      <c r="BK903" s="39"/>
      <c r="BL903" s="360" t="e">
        <f>IF(#REF!=$BL$112,R903,"")</f>
        <v>#REF!</v>
      </c>
      <c r="BM903" s="360" t="e">
        <f>IF(#REF!=$BL$112,S903,"")</f>
        <v>#REF!</v>
      </c>
      <c r="BN903" s="39"/>
      <c r="BO903" s="360" t="e">
        <f>IF(#REF!=$BO$112,R903,"")</f>
        <v>#REF!</v>
      </c>
      <c r="BP903" s="360" t="e">
        <f>IF(#REF!=$BO$112,S903,"")</f>
        <v>#REF!</v>
      </c>
      <c r="BQ903" s="39"/>
      <c r="BR903" s="360" t="e">
        <f>IF(#REF!=$BR$112,R903,"")</f>
        <v>#REF!</v>
      </c>
      <c r="BS903" s="360" t="e">
        <f>IF(#REF!=$BR$112,S903,"")</f>
        <v>#REF!</v>
      </c>
      <c r="BT903" s="39"/>
      <c r="BU903" s="360" t="e">
        <f>IF(#REF!=$BU$112,R903,"")</f>
        <v>#REF!</v>
      </c>
      <c r="BV903" s="360" t="e">
        <f>IF(#REF!=$BU$112,S903,"")</f>
        <v>#REF!</v>
      </c>
      <c r="BW903" s="39"/>
      <c r="BX903" s="57"/>
    </row>
    <row r="904" spans="1:76" s="2" customFormat="1" ht="15">
      <c r="A904" s="159">
        <v>28</v>
      </c>
      <c r="B904" s="301" t="e">
        <f>CONCATENATE(#REF!,": ",#REF!)</f>
        <v>#REF!</v>
      </c>
      <c r="C904" s="668" t="s">
        <v>624</v>
      </c>
      <c r="D904" s="668" t="s">
        <v>508</v>
      </c>
      <c r="E904" s="723" t="s">
        <v>6</v>
      </c>
      <c r="F904" s="718" t="s">
        <v>52</v>
      </c>
      <c r="G904" s="719" t="s">
        <v>422</v>
      </c>
      <c r="H904" s="793">
        <v>2011</v>
      </c>
      <c r="I904" s="720"/>
      <c r="J904" s="730"/>
      <c r="K904" s="730" t="s">
        <v>348</v>
      </c>
      <c r="L904" s="779">
        <f t="shared" si="578"/>
        <v>0</v>
      </c>
      <c r="M904" s="654" t="e">
        <f>CONCATENATE("t CO2-eq/ ",IF(#REF!="Implementation",AdoptionUnitOfMeasure,FunctionalUnitOfMeasure))</f>
        <v>#REF!</v>
      </c>
      <c r="N904" s="732"/>
      <c r="O904" s="720" t="s">
        <v>510</v>
      </c>
      <c r="P904" s="165"/>
      <c r="Q904" s="365"/>
      <c r="R904" s="259">
        <f t="shared" si="553"/>
        <v>0</v>
      </c>
      <c r="S904" s="800">
        <f>IF(R904="","",IF(R935="Y",T904,IF(R904&gt;=R927-$AA$36*R931,IF(R904&lt;=R927+$AA$36*R931,R904,""),"")))</f>
        <v>0</v>
      </c>
      <c r="T904" s="259">
        <f t="shared" si="556"/>
        <v>0</v>
      </c>
      <c r="U904" s="166" t="e">
        <f t="shared" si="579"/>
        <v>#REF!</v>
      </c>
      <c r="V904" s="39"/>
      <c r="W904" s="39"/>
      <c r="Y904" s="99"/>
      <c r="AO904" s="57"/>
      <c r="AP904" s="39"/>
      <c r="AQ904" s="39"/>
      <c r="AR904" s="171"/>
      <c r="AS904" s="39"/>
      <c r="AT904" s="360" t="e">
        <f>IF(#REF!=$AT$48,R904,"")</f>
        <v>#REF!</v>
      </c>
      <c r="AU904" s="360" t="e">
        <f>IF(#REF!=$AT$48,S904,"")</f>
        <v>#REF!</v>
      </c>
      <c r="AV904" s="39"/>
      <c r="AW904" s="360" t="e">
        <f>IF(#REF!=$AW$112,R904,"")</f>
        <v>#REF!</v>
      </c>
      <c r="AX904" s="360" t="e">
        <f>IF(#REF!=$AW$112,S904,"")</f>
        <v>#REF!</v>
      </c>
      <c r="AY904" s="39"/>
      <c r="AZ904" s="360" t="e">
        <f>IF(#REF!=$AZ$112,R904,"")</f>
        <v>#REF!</v>
      </c>
      <c r="BA904" s="360" t="e">
        <f>IF(#REF!=$AZ$112,S904,"")</f>
        <v>#REF!</v>
      </c>
      <c r="BB904" s="39"/>
      <c r="BC904" s="360" t="e">
        <f>IF(#REF!=$BC$112,R904,"")</f>
        <v>#REF!</v>
      </c>
      <c r="BD904" s="360" t="e">
        <f>IF(#REF!=$BC$112,S904,"")</f>
        <v>#REF!</v>
      </c>
      <c r="BE904" s="39"/>
      <c r="BF904" s="360" t="e">
        <f>IF(#REF!=$BF$112,R904,"")</f>
        <v>#REF!</v>
      </c>
      <c r="BG904" s="360" t="e">
        <f>IF(#REF!=$BF$112,S904,"")</f>
        <v>#REF!</v>
      </c>
      <c r="BH904" s="39"/>
      <c r="BI904" s="360" t="e">
        <f>IF(#REF!=$BI$112,R904,"")</f>
        <v>#REF!</v>
      </c>
      <c r="BJ904" s="360" t="e">
        <f>IF(#REF!=$BI$112,S904,"")</f>
        <v>#REF!</v>
      </c>
      <c r="BK904" s="39"/>
      <c r="BL904" s="360" t="e">
        <f>IF(#REF!=$BL$112,R904,"")</f>
        <v>#REF!</v>
      </c>
      <c r="BM904" s="360" t="e">
        <f>IF(#REF!=$BL$112,S904,"")</f>
        <v>#REF!</v>
      </c>
      <c r="BN904" s="39"/>
      <c r="BO904" s="360" t="e">
        <f>IF(#REF!=$BO$112,R904,"")</f>
        <v>#REF!</v>
      </c>
      <c r="BP904" s="360" t="e">
        <f>IF(#REF!=$BO$112,S904,"")</f>
        <v>#REF!</v>
      </c>
      <c r="BQ904" s="39"/>
      <c r="BR904" s="360" t="e">
        <f>IF(#REF!=$BR$112,R904,"")</f>
        <v>#REF!</v>
      </c>
      <c r="BS904" s="360" t="e">
        <f>IF(#REF!=$BR$112,S904,"")</f>
        <v>#REF!</v>
      </c>
      <c r="BT904" s="39"/>
      <c r="BU904" s="360" t="e">
        <f>IF(#REF!=$BU$112,R904,"")</f>
        <v>#REF!</v>
      </c>
      <c r="BV904" s="360" t="e">
        <f>IF(#REF!=$BU$112,S904,"")</f>
        <v>#REF!</v>
      </c>
      <c r="BW904" s="39"/>
      <c r="BX904" s="57"/>
    </row>
    <row r="905" spans="1:76" s="2" customFormat="1" ht="15">
      <c r="A905" s="159">
        <v>29</v>
      </c>
      <c r="B905" s="301" t="e">
        <f>CONCATENATE(#REF!,": ",#REF!)</f>
        <v>#REF!</v>
      </c>
      <c r="C905" s="668" t="s">
        <v>624</v>
      </c>
      <c r="D905" s="668" t="s">
        <v>511</v>
      </c>
      <c r="E905" s="723" t="s">
        <v>6</v>
      </c>
      <c r="F905" s="718" t="s">
        <v>52</v>
      </c>
      <c r="G905" s="719" t="s">
        <v>422</v>
      </c>
      <c r="H905" s="793">
        <v>2013</v>
      </c>
      <c r="I905" s="720"/>
      <c r="J905" s="730"/>
      <c r="K905" s="730" t="s">
        <v>348</v>
      </c>
      <c r="L905" s="779">
        <f t="shared" si="578"/>
        <v>0</v>
      </c>
      <c r="M905" s="654" t="e">
        <f>CONCATENATE("t CO2-eq/ ",IF(#REF!="Implementation",AdoptionUnitOfMeasure,FunctionalUnitOfMeasure))</f>
        <v>#REF!</v>
      </c>
      <c r="N905" s="732"/>
      <c r="O905" s="720" t="s">
        <v>512</v>
      </c>
      <c r="P905" s="165"/>
      <c r="Q905" s="365"/>
      <c r="R905" s="259">
        <f t="shared" si="553"/>
        <v>0</v>
      </c>
      <c r="S905" s="800">
        <f>IF(R905="","",IF(R935="Y",T905,IF(R905&gt;=R927-$AA$36*R931,IF(R905&lt;=R927+$AA$36*R931,R905,""),"")))</f>
        <v>0</v>
      </c>
      <c r="T905" s="259">
        <f t="shared" si="556"/>
        <v>0</v>
      </c>
      <c r="U905" s="166" t="e">
        <f t="shared" si="579"/>
        <v>#REF!</v>
      </c>
      <c r="V905" s="39"/>
      <c r="W905" s="39"/>
      <c r="Y905" s="99"/>
      <c r="AO905" s="57"/>
      <c r="AP905" s="39"/>
      <c r="AQ905" s="39"/>
      <c r="AR905" s="171"/>
      <c r="AS905" s="39"/>
      <c r="AT905" s="360" t="e">
        <f>IF(#REF!=$AT$48,R905,"")</f>
        <v>#REF!</v>
      </c>
      <c r="AU905" s="360" t="e">
        <f>IF(#REF!=$AT$48,S905,"")</f>
        <v>#REF!</v>
      </c>
      <c r="AV905" s="39"/>
      <c r="AW905" s="360" t="e">
        <f>IF(#REF!=$AW$112,R905,"")</f>
        <v>#REF!</v>
      </c>
      <c r="AX905" s="360" t="e">
        <f>IF(#REF!=$AW$112,S905,"")</f>
        <v>#REF!</v>
      </c>
      <c r="AY905" s="39"/>
      <c r="AZ905" s="360" t="e">
        <f>IF(#REF!=$AZ$112,R905,"")</f>
        <v>#REF!</v>
      </c>
      <c r="BA905" s="360" t="e">
        <f>IF(#REF!=$AZ$112,S905,"")</f>
        <v>#REF!</v>
      </c>
      <c r="BB905" s="39"/>
      <c r="BC905" s="360" t="e">
        <f>IF(#REF!=$BC$112,R905,"")</f>
        <v>#REF!</v>
      </c>
      <c r="BD905" s="360" t="e">
        <f>IF(#REF!=$BC$112,S905,"")</f>
        <v>#REF!</v>
      </c>
      <c r="BE905" s="39"/>
      <c r="BF905" s="360" t="e">
        <f>IF(#REF!=$BF$112,R905,"")</f>
        <v>#REF!</v>
      </c>
      <c r="BG905" s="360" t="e">
        <f>IF(#REF!=$BF$112,S905,"")</f>
        <v>#REF!</v>
      </c>
      <c r="BH905" s="39"/>
      <c r="BI905" s="360" t="e">
        <f>IF(#REF!=$BI$112,R905,"")</f>
        <v>#REF!</v>
      </c>
      <c r="BJ905" s="360" t="e">
        <f>IF(#REF!=$BI$112,S905,"")</f>
        <v>#REF!</v>
      </c>
      <c r="BK905" s="39"/>
      <c r="BL905" s="360" t="e">
        <f>IF(#REF!=$BL$112,R905,"")</f>
        <v>#REF!</v>
      </c>
      <c r="BM905" s="360" t="e">
        <f>IF(#REF!=$BL$112,S905,"")</f>
        <v>#REF!</v>
      </c>
      <c r="BN905" s="39"/>
      <c r="BO905" s="360" t="e">
        <f>IF(#REF!=$BO$112,R905,"")</f>
        <v>#REF!</v>
      </c>
      <c r="BP905" s="360" t="e">
        <f>IF(#REF!=$BO$112,S905,"")</f>
        <v>#REF!</v>
      </c>
      <c r="BQ905" s="39"/>
      <c r="BR905" s="360" t="e">
        <f>IF(#REF!=$BR$112,R905,"")</f>
        <v>#REF!</v>
      </c>
      <c r="BS905" s="360" t="e">
        <f>IF(#REF!=$BR$112,S905,"")</f>
        <v>#REF!</v>
      </c>
      <c r="BT905" s="39"/>
      <c r="BU905" s="360" t="e">
        <f>IF(#REF!=$BU$112,R905,"")</f>
        <v>#REF!</v>
      </c>
      <c r="BV905" s="360" t="e">
        <f>IF(#REF!=$BU$112,S905,"")</f>
        <v>#REF!</v>
      </c>
      <c r="BW905" s="39"/>
      <c r="BX905" s="57"/>
    </row>
    <row r="906" spans="1:76" s="2" customFormat="1" ht="15">
      <c r="A906" s="159">
        <v>30</v>
      </c>
      <c r="B906" s="301" t="e">
        <f>CONCATENATE(#REF!,": ",#REF!)</f>
        <v>#REF!</v>
      </c>
      <c r="C906" s="668" t="s">
        <v>624</v>
      </c>
      <c r="D906" s="668" t="s">
        <v>511</v>
      </c>
      <c r="E906" s="723" t="s">
        <v>6</v>
      </c>
      <c r="F906" s="718" t="s">
        <v>52</v>
      </c>
      <c r="G906" s="719" t="s">
        <v>422</v>
      </c>
      <c r="H906" s="793">
        <v>2013</v>
      </c>
      <c r="I906" s="720"/>
      <c r="J906" s="730"/>
      <c r="K906" s="730" t="s">
        <v>348</v>
      </c>
      <c r="L906" s="779">
        <f t="shared" si="578"/>
        <v>0</v>
      </c>
      <c r="M906" s="654" t="e">
        <f>CONCATENATE("t CO2-eq/ ",IF(#REF!="Implementation",AdoptionUnitOfMeasure,FunctionalUnitOfMeasure))</f>
        <v>#REF!</v>
      </c>
      <c r="N906" s="732"/>
      <c r="O906" s="720" t="s">
        <v>512</v>
      </c>
      <c r="P906" s="165"/>
      <c r="Q906" s="365"/>
      <c r="R906" s="259">
        <f t="shared" si="553"/>
        <v>0</v>
      </c>
      <c r="S906" s="800" t="str">
        <f>IF(R906="","",IF(R936="Y",T906,IF(R906&gt;=R928-$AA$36*R932,IF(R906&lt;=R928+$AA$36*R932,R906,""),"")))</f>
        <v/>
      </c>
      <c r="T906" s="259">
        <f t="shared" si="556"/>
        <v>0</v>
      </c>
      <c r="U906" s="166" t="e">
        <f t="shared" si="579"/>
        <v>#REF!</v>
      </c>
      <c r="V906" s="39"/>
      <c r="W906" s="39"/>
      <c r="Y906" s="99"/>
      <c r="AO906" s="57"/>
      <c r="AP906" s="39"/>
      <c r="AQ906" s="39"/>
      <c r="AR906" s="171"/>
      <c r="AS906" s="39"/>
      <c r="AT906" s="360" t="e">
        <f>IF(#REF!=$AT$48,R906,"")</f>
        <v>#REF!</v>
      </c>
      <c r="AU906" s="360" t="e">
        <f>IF(#REF!=$AT$48,S906,"")</f>
        <v>#REF!</v>
      </c>
      <c r="AV906" s="39"/>
      <c r="AW906" s="360" t="e">
        <f>IF(#REF!=$AW$112,R906,"")</f>
        <v>#REF!</v>
      </c>
      <c r="AX906" s="360" t="e">
        <f>IF(#REF!=$AW$112,S906,"")</f>
        <v>#REF!</v>
      </c>
      <c r="AY906" s="39"/>
      <c r="AZ906" s="360" t="e">
        <f>IF(#REF!=$AZ$112,R906,"")</f>
        <v>#REF!</v>
      </c>
      <c r="BA906" s="360" t="e">
        <f>IF(#REF!=$AZ$112,S906,"")</f>
        <v>#REF!</v>
      </c>
      <c r="BB906" s="39"/>
      <c r="BC906" s="360" t="e">
        <f>IF(#REF!=$BC$112,R906,"")</f>
        <v>#REF!</v>
      </c>
      <c r="BD906" s="360" t="e">
        <f>IF(#REF!=$BC$112,S906,"")</f>
        <v>#REF!</v>
      </c>
      <c r="BE906" s="39"/>
      <c r="BF906" s="360" t="e">
        <f>IF(#REF!=$BF$112,R906,"")</f>
        <v>#REF!</v>
      </c>
      <c r="BG906" s="360" t="e">
        <f>IF(#REF!=$BF$112,S906,"")</f>
        <v>#REF!</v>
      </c>
      <c r="BH906" s="39"/>
      <c r="BI906" s="360" t="e">
        <f>IF(#REF!=$BI$112,R906,"")</f>
        <v>#REF!</v>
      </c>
      <c r="BJ906" s="360" t="e">
        <f>IF(#REF!=$BI$112,S906,"")</f>
        <v>#REF!</v>
      </c>
      <c r="BK906" s="39"/>
      <c r="BL906" s="360" t="e">
        <f>IF(#REF!=$BL$112,R906,"")</f>
        <v>#REF!</v>
      </c>
      <c r="BM906" s="360" t="e">
        <f>IF(#REF!=$BL$112,S906,"")</f>
        <v>#REF!</v>
      </c>
      <c r="BN906" s="39"/>
      <c r="BO906" s="360" t="e">
        <f>IF(#REF!=$BO$112,R906,"")</f>
        <v>#REF!</v>
      </c>
      <c r="BP906" s="360" t="e">
        <f>IF(#REF!=$BO$112,S906,"")</f>
        <v>#REF!</v>
      </c>
      <c r="BQ906" s="39"/>
      <c r="BR906" s="360" t="e">
        <f>IF(#REF!=$BR$112,R906,"")</f>
        <v>#REF!</v>
      </c>
      <c r="BS906" s="360" t="e">
        <f>IF(#REF!=$BR$112,S906,"")</f>
        <v>#REF!</v>
      </c>
      <c r="BT906" s="39"/>
      <c r="BU906" s="360" t="e">
        <f>IF(#REF!=$BU$112,R906,"")</f>
        <v>#REF!</v>
      </c>
      <c r="BV906" s="360" t="e">
        <f>IF(#REF!=$BU$112,S906,"")</f>
        <v>#REF!</v>
      </c>
      <c r="BW906" s="39"/>
      <c r="BX906" s="57"/>
    </row>
    <row r="907" spans="1:76" s="2" customFormat="1" ht="15">
      <c r="A907" s="159">
        <v>31</v>
      </c>
      <c r="B907" s="301" t="e">
        <f>CONCATENATE(#REF!,": ",#REF!)</f>
        <v>#REF!</v>
      </c>
      <c r="C907" s="668" t="s">
        <v>623</v>
      </c>
      <c r="D907" s="668" t="s">
        <v>506</v>
      </c>
      <c r="E907" s="723" t="s">
        <v>34</v>
      </c>
      <c r="F907" s="723"/>
      <c r="G907" s="719" t="s">
        <v>420</v>
      </c>
      <c r="H907" s="793">
        <v>2013</v>
      </c>
      <c r="I907" s="720"/>
      <c r="J907" s="721"/>
      <c r="K907" s="730" t="s">
        <v>348</v>
      </c>
      <c r="L907" s="779">
        <f>J907*$T$31/$W$12</f>
        <v>0</v>
      </c>
      <c r="M907" s="654" t="e">
        <f>CONCATENATE("t CO2-eq/ ",IF(#REF!="Implementation",AdoptionUnitOfMeasure,FunctionalUnitOfMeasure))</f>
        <v>#REF!</v>
      </c>
      <c r="N907" s="732"/>
      <c r="O907" s="721" t="s">
        <v>513</v>
      </c>
      <c r="P907" s="165"/>
      <c r="Q907" s="365"/>
      <c r="R907" s="259">
        <f t="shared" si="553"/>
        <v>0</v>
      </c>
      <c r="S907" s="800">
        <f>IF(R907="","",IF(R935="Y",T907,IF(R907&gt;=R927-$AA$36*R931,IF(R907&lt;=R927+$AA$36*R931,R907,""),"")))</f>
        <v>0</v>
      </c>
      <c r="T907" s="259">
        <f t="shared" si="556"/>
        <v>0</v>
      </c>
      <c r="U907" s="166" t="e">
        <f t="shared" si="579"/>
        <v>#REF!</v>
      </c>
      <c r="V907" s="39"/>
      <c r="W907" s="39"/>
      <c r="Y907" s="99"/>
      <c r="AO907" s="57"/>
      <c r="AP907" s="39"/>
      <c r="AQ907" s="39"/>
      <c r="AR907" s="171"/>
      <c r="AS907" s="39"/>
      <c r="AT907" s="360" t="e">
        <f>IF(#REF!=$AT$48,R907,"")</f>
        <v>#REF!</v>
      </c>
      <c r="AU907" s="360" t="e">
        <f>IF(#REF!=$AT$48,S907,"")</f>
        <v>#REF!</v>
      </c>
      <c r="AV907" s="39"/>
      <c r="AW907" s="360" t="e">
        <f>IF(#REF!=$AW$112,R907,"")</f>
        <v>#REF!</v>
      </c>
      <c r="AX907" s="360" t="e">
        <f>IF(#REF!=$AW$112,S907,"")</f>
        <v>#REF!</v>
      </c>
      <c r="AY907" s="39"/>
      <c r="AZ907" s="360" t="e">
        <f>IF(#REF!=$AZ$112,R907,"")</f>
        <v>#REF!</v>
      </c>
      <c r="BA907" s="360" t="e">
        <f>IF(#REF!=$AZ$112,S907,"")</f>
        <v>#REF!</v>
      </c>
      <c r="BB907" s="39"/>
      <c r="BC907" s="360" t="e">
        <f>IF(#REF!=$BC$112,R907,"")</f>
        <v>#REF!</v>
      </c>
      <c r="BD907" s="360" t="e">
        <f>IF(#REF!=$BC$112,S907,"")</f>
        <v>#REF!</v>
      </c>
      <c r="BE907" s="39"/>
      <c r="BF907" s="360" t="e">
        <f>IF(#REF!=$BF$112,R907,"")</f>
        <v>#REF!</v>
      </c>
      <c r="BG907" s="360" t="e">
        <f>IF(#REF!=$BF$112,S907,"")</f>
        <v>#REF!</v>
      </c>
      <c r="BH907" s="39"/>
      <c r="BI907" s="360" t="e">
        <f>IF(#REF!=$BI$112,R907,"")</f>
        <v>#REF!</v>
      </c>
      <c r="BJ907" s="360" t="e">
        <f>IF(#REF!=$BI$112,S907,"")</f>
        <v>#REF!</v>
      </c>
      <c r="BK907" s="39"/>
      <c r="BL907" s="360" t="e">
        <f>IF(#REF!=$BL$112,R907,"")</f>
        <v>#REF!</v>
      </c>
      <c r="BM907" s="360" t="e">
        <f>IF(#REF!=$BL$112,S907,"")</f>
        <v>#REF!</v>
      </c>
      <c r="BN907" s="39"/>
      <c r="BO907" s="360" t="e">
        <f>IF(#REF!=$BO$112,R907,"")</f>
        <v>#REF!</v>
      </c>
      <c r="BP907" s="360" t="e">
        <f>IF(#REF!=$BO$112,S907,"")</f>
        <v>#REF!</v>
      </c>
      <c r="BQ907" s="39"/>
      <c r="BR907" s="360" t="e">
        <f>IF(#REF!=$BR$112,R907,"")</f>
        <v>#REF!</v>
      </c>
      <c r="BS907" s="360" t="e">
        <f>IF(#REF!=$BR$112,S907,"")</f>
        <v>#REF!</v>
      </c>
      <c r="BT907" s="39"/>
      <c r="BU907" s="360" t="e">
        <f>IF(#REF!=$BU$112,R907,"")</f>
        <v>#REF!</v>
      </c>
      <c r="BV907" s="360" t="e">
        <f>IF(#REF!=$BU$112,S907,"")</f>
        <v>#REF!</v>
      </c>
      <c r="BW907" s="39"/>
      <c r="BX907" s="57"/>
    </row>
    <row r="908" spans="1:76" s="2" customFormat="1" ht="15">
      <c r="A908" s="159">
        <v>32</v>
      </c>
      <c r="B908" s="301" t="e">
        <f>CONCATENATE(#REF!,": ",#REF!)</f>
        <v>#REF!</v>
      </c>
      <c r="C908" s="668" t="s">
        <v>625</v>
      </c>
      <c r="D908" s="668" t="s">
        <v>514</v>
      </c>
      <c r="E908" s="718" t="s">
        <v>6</v>
      </c>
      <c r="F908" s="718"/>
      <c r="G908" s="719" t="s">
        <v>419</v>
      </c>
      <c r="H908" s="791">
        <v>2014</v>
      </c>
      <c r="I908" s="720"/>
      <c r="J908" s="730"/>
      <c r="K908" s="730" t="s">
        <v>348</v>
      </c>
      <c r="L908" s="779">
        <f>J908*$T$31/$W$12</f>
        <v>0</v>
      </c>
      <c r="M908" s="654" t="e">
        <f>CONCATENATE("t CO2-eq/ ",IF(#REF!="Implementation",AdoptionUnitOfMeasure,FunctionalUnitOfMeasure))</f>
        <v>#REF!</v>
      </c>
      <c r="N908" s="732"/>
      <c r="O908" s="720" t="s">
        <v>515</v>
      </c>
      <c r="P908" s="165"/>
      <c r="Q908" s="365"/>
      <c r="R908" s="259">
        <f t="shared" si="553"/>
        <v>0</v>
      </c>
      <c r="S908" s="800">
        <f>IF(R908="","",IF(R935="Y",T908,IF(R908&gt;=R927-$AA$36*R931,IF(R908&lt;=R927+$AA$36*R931,R908,""),"")))</f>
        <v>0</v>
      </c>
      <c r="T908" s="259">
        <f t="shared" si="556"/>
        <v>0</v>
      </c>
      <c r="U908" s="166" t="e">
        <f t="shared" si="579"/>
        <v>#REF!</v>
      </c>
      <c r="V908" s="39"/>
      <c r="W908" s="39"/>
      <c r="Y908" s="99"/>
      <c r="AO908" s="57"/>
      <c r="AP908" s="39"/>
      <c r="AQ908" s="39"/>
      <c r="AR908" s="171"/>
      <c r="AS908" s="39"/>
      <c r="AT908" s="360" t="e">
        <f>IF(#REF!=$AT$48,R908,"")</f>
        <v>#REF!</v>
      </c>
      <c r="AU908" s="360" t="e">
        <f>IF(#REF!=$AT$48,S908,"")</f>
        <v>#REF!</v>
      </c>
      <c r="AV908" s="39"/>
      <c r="AW908" s="360" t="e">
        <f>IF(#REF!=$AW$112,R908,"")</f>
        <v>#REF!</v>
      </c>
      <c r="AX908" s="360" t="e">
        <f>IF(#REF!=$AW$112,S908,"")</f>
        <v>#REF!</v>
      </c>
      <c r="AY908" s="39"/>
      <c r="AZ908" s="360" t="e">
        <f>IF(#REF!=$AZ$112,R908,"")</f>
        <v>#REF!</v>
      </c>
      <c r="BA908" s="360" t="e">
        <f>IF(#REF!=$AZ$112,S908,"")</f>
        <v>#REF!</v>
      </c>
      <c r="BB908" s="39"/>
      <c r="BC908" s="360" t="e">
        <f>IF(#REF!=$BC$112,R908,"")</f>
        <v>#REF!</v>
      </c>
      <c r="BD908" s="360" t="e">
        <f>IF(#REF!=$BC$112,S908,"")</f>
        <v>#REF!</v>
      </c>
      <c r="BE908" s="39"/>
      <c r="BF908" s="360" t="e">
        <f>IF(#REF!=$BF$112,R908,"")</f>
        <v>#REF!</v>
      </c>
      <c r="BG908" s="360" t="e">
        <f>IF(#REF!=$BF$112,S908,"")</f>
        <v>#REF!</v>
      </c>
      <c r="BH908" s="39"/>
      <c r="BI908" s="360" t="e">
        <f>IF(#REF!=$BI$112,R908,"")</f>
        <v>#REF!</v>
      </c>
      <c r="BJ908" s="360" t="e">
        <f>IF(#REF!=$BI$112,S908,"")</f>
        <v>#REF!</v>
      </c>
      <c r="BK908" s="39"/>
      <c r="BL908" s="360" t="e">
        <f>IF(#REF!=$BL$112,R908,"")</f>
        <v>#REF!</v>
      </c>
      <c r="BM908" s="360" t="e">
        <f>IF(#REF!=$BL$112,S908,"")</f>
        <v>#REF!</v>
      </c>
      <c r="BN908" s="39"/>
      <c r="BO908" s="360" t="e">
        <f>IF(#REF!=$BO$112,R908,"")</f>
        <v>#REF!</v>
      </c>
      <c r="BP908" s="360" t="e">
        <f>IF(#REF!=$BO$112,S908,"")</f>
        <v>#REF!</v>
      </c>
      <c r="BQ908" s="39"/>
      <c r="BR908" s="360" t="e">
        <f>IF(#REF!=$BR$112,R908,"")</f>
        <v>#REF!</v>
      </c>
      <c r="BS908" s="360" t="e">
        <f>IF(#REF!=$BR$112,S908,"")</f>
        <v>#REF!</v>
      </c>
      <c r="BT908" s="39"/>
      <c r="BU908" s="360" t="e">
        <f>IF(#REF!=$BU$112,R908,"")</f>
        <v>#REF!</v>
      </c>
      <c r="BV908" s="360" t="e">
        <f>IF(#REF!=$BU$112,S908,"")</f>
        <v>#REF!</v>
      </c>
      <c r="BW908" s="39"/>
      <c r="BX908" s="57"/>
    </row>
    <row r="909" spans="1:76" s="2" customFormat="1" ht="15">
      <c r="A909" s="159">
        <v>33</v>
      </c>
      <c r="B909" s="301" t="e">
        <f>CONCATENATE(#REF!,": ",#REF!)</f>
        <v>#REF!</v>
      </c>
      <c r="C909" s="668" t="s">
        <v>625</v>
      </c>
      <c r="D909" s="668" t="s">
        <v>514</v>
      </c>
      <c r="E909" s="718" t="s">
        <v>6</v>
      </c>
      <c r="F909" s="718"/>
      <c r="G909" s="719" t="s">
        <v>419</v>
      </c>
      <c r="H909" s="791">
        <v>2014</v>
      </c>
      <c r="I909" s="720"/>
      <c r="J909" s="730"/>
      <c r="K909" s="730" t="s">
        <v>348</v>
      </c>
      <c r="L909" s="779">
        <f>J909*$T$31/$W$12</f>
        <v>0</v>
      </c>
      <c r="M909" s="654" t="e">
        <f>CONCATENATE("t CO2-eq/ ",IF(#REF!="Implementation",AdoptionUnitOfMeasure,FunctionalUnitOfMeasure))</f>
        <v>#REF!</v>
      </c>
      <c r="N909" s="732"/>
      <c r="O909" s="720" t="s">
        <v>516</v>
      </c>
      <c r="P909" s="165"/>
      <c r="Q909" s="365"/>
      <c r="R909" s="259">
        <f t="shared" si="553"/>
        <v>0</v>
      </c>
      <c r="S909" s="800">
        <f>IF(R909="","",IF(R935="Y",T909,IF(R909&gt;=R927-$AA$36*R931,IF(R909&lt;=R927+$AA$36*R931,R909,""),"")))</f>
        <v>0</v>
      </c>
      <c r="T909" s="259">
        <f t="shared" si="556"/>
        <v>0</v>
      </c>
      <c r="U909" s="166" t="e">
        <f t="shared" si="579"/>
        <v>#REF!</v>
      </c>
      <c r="V909" s="39"/>
      <c r="W909" s="39"/>
      <c r="Y909" s="99"/>
      <c r="AO909" s="57"/>
      <c r="AP909" s="39"/>
      <c r="AQ909" s="39"/>
      <c r="AR909" s="171"/>
      <c r="AS909" s="39"/>
      <c r="AT909" s="360" t="e">
        <f>IF(#REF!=$AT$48,R909,"")</f>
        <v>#REF!</v>
      </c>
      <c r="AU909" s="360" t="e">
        <f>IF(#REF!=$AT$48,S909,"")</f>
        <v>#REF!</v>
      </c>
      <c r="AV909" s="39"/>
      <c r="AW909" s="360" t="e">
        <f>IF(#REF!=$AW$112,R909,"")</f>
        <v>#REF!</v>
      </c>
      <c r="AX909" s="360" t="e">
        <f>IF(#REF!=$AW$112,S909,"")</f>
        <v>#REF!</v>
      </c>
      <c r="AY909" s="39"/>
      <c r="AZ909" s="360" t="e">
        <f>IF(#REF!=$AZ$112,R909,"")</f>
        <v>#REF!</v>
      </c>
      <c r="BA909" s="360" t="e">
        <f>IF(#REF!=$AZ$112,S909,"")</f>
        <v>#REF!</v>
      </c>
      <c r="BB909" s="39"/>
      <c r="BC909" s="360" t="e">
        <f>IF(#REF!=$BC$112,R909,"")</f>
        <v>#REF!</v>
      </c>
      <c r="BD909" s="360" t="e">
        <f>IF(#REF!=$BC$112,S909,"")</f>
        <v>#REF!</v>
      </c>
      <c r="BE909" s="39"/>
      <c r="BF909" s="360" t="e">
        <f>IF(#REF!=$BF$112,R909,"")</f>
        <v>#REF!</v>
      </c>
      <c r="BG909" s="360" t="e">
        <f>IF(#REF!=$BF$112,S909,"")</f>
        <v>#REF!</v>
      </c>
      <c r="BH909" s="39"/>
      <c r="BI909" s="360" t="e">
        <f>IF(#REF!=$BI$112,R909,"")</f>
        <v>#REF!</v>
      </c>
      <c r="BJ909" s="360" t="e">
        <f>IF(#REF!=$BI$112,S909,"")</f>
        <v>#REF!</v>
      </c>
      <c r="BK909" s="39"/>
      <c r="BL909" s="360" t="e">
        <f>IF(#REF!=$BL$112,R909,"")</f>
        <v>#REF!</v>
      </c>
      <c r="BM909" s="360" t="e">
        <f>IF(#REF!=$BL$112,S909,"")</f>
        <v>#REF!</v>
      </c>
      <c r="BN909" s="39"/>
      <c r="BO909" s="360" t="e">
        <f>IF(#REF!=$BO$112,R909,"")</f>
        <v>#REF!</v>
      </c>
      <c r="BP909" s="360" t="e">
        <f>IF(#REF!=$BO$112,S909,"")</f>
        <v>#REF!</v>
      </c>
      <c r="BQ909" s="39"/>
      <c r="BR909" s="360" t="e">
        <f>IF(#REF!=$BR$112,R909,"")</f>
        <v>#REF!</v>
      </c>
      <c r="BS909" s="360" t="e">
        <f>IF(#REF!=$BR$112,S909,"")</f>
        <v>#REF!</v>
      </c>
      <c r="BT909" s="39"/>
      <c r="BU909" s="360" t="e">
        <f>IF(#REF!=$BU$112,R909,"")</f>
        <v>#REF!</v>
      </c>
      <c r="BV909" s="360" t="e">
        <f>IF(#REF!=$BU$112,S909,"")</f>
        <v>#REF!</v>
      </c>
      <c r="BW909" s="39"/>
      <c r="BX909" s="57"/>
    </row>
    <row r="910" spans="1:76" s="2" customFormat="1" ht="15">
      <c r="A910" s="159">
        <v>34</v>
      </c>
      <c r="B910" s="301" t="e">
        <f>CONCATENATE(#REF!,": ",#REF!)</f>
        <v>#REF!</v>
      </c>
      <c r="C910" s="668" t="s">
        <v>626</v>
      </c>
      <c r="D910" s="668" t="s">
        <v>517</v>
      </c>
      <c r="E910" s="718" t="s">
        <v>6</v>
      </c>
      <c r="F910" s="718"/>
      <c r="G910" s="719" t="s">
        <v>421</v>
      </c>
      <c r="H910" s="791">
        <v>2014</v>
      </c>
      <c r="I910" s="720"/>
      <c r="J910" s="730"/>
      <c r="K910" s="730" t="s">
        <v>348</v>
      </c>
      <c r="L910" s="779">
        <f>J910*$T$31/$W$12</f>
        <v>0</v>
      </c>
      <c r="M910" s="654" t="e">
        <f>CONCATENATE("t CO2-eq/ ",IF(#REF!="Implementation",AdoptionUnitOfMeasure,FunctionalUnitOfMeasure))</f>
        <v>#REF!</v>
      </c>
      <c r="N910" s="732"/>
      <c r="O910" s="720" t="s">
        <v>518</v>
      </c>
      <c r="P910" s="165"/>
      <c r="Q910" s="365"/>
      <c r="R910" s="259">
        <f t="shared" si="553"/>
        <v>0</v>
      </c>
      <c r="S910" s="800">
        <f>IF(R910="","",IF(R935="Y",T910,IF(R910&gt;=R927-$AA$36*R931,IF(R910&lt;=R927+$AA$36*R931,R910,""),"")))</f>
        <v>0</v>
      </c>
      <c r="T910" s="259">
        <f t="shared" si="556"/>
        <v>0</v>
      </c>
      <c r="U910" s="166" t="e">
        <f t="shared" si="579"/>
        <v>#REF!</v>
      </c>
      <c r="V910" s="39"/>
      <c r="W910" s="39"/>
      <c r="Y910" s="99"/>
      <c r="AO910" s="57"/>
      <c r="AP910" s="39"/>
      <c r="AQ910" s="39"/>
      <c r="AR910" s="171"/>
      <c r="AS910" s="39"/>
      <c r="AT910" s="360" t="e">
        <f>IF(#REF!=$AT$48,R910,"")</f>
        <v>#REF!</v>
      </c>
      <c r="AU910" s="360" t="e">
        <f>IF(#REF!=$AT$48,S910,"")</f>
        <v>#REF!</v>
      </c>
      <c r="AV910" s="39"/>
      <c r="AW910" s="360" t="e">
        <f>IF(#REF!=$AW$112,R910,"")</f>
        <v>#REF!</v>
      </c>
      <c r="AX910" s="360" t="e">
        <f>IF(#REF!=$AW$112,S910,"")</f>
        <v>#REF!</v>
      </c>
      <c r="AY910" s="39"/>
      <c r="AZ910" s="360" t="e">
        <f>IF(#REF!=$AZ$112,R910,"")</f>
        <v>#REF!</v>
      </c>
      <c r="BA910" s="360" t="e">
        <f>IF(#REF!=$AZ$112,S910,"")</f>
        <v>#REF!</v>
      </c>
      <c r="BB910" s="39"/>
      <c r="BC910" s="360" t="e">
        <f>IF(#REF!=$BC$112,R910,"")</f>
        <v>#REF!</v>
      </c>
      <c r="BD910" s="360" t="e">
        <f>IF(#REF!=$BC$112,S910,"")</f>
        <v>#REF!</v>
      </c>
      <c r="BE910" s="39"/>
      <c r="BF910" s="360" t="e">
        <f>IF(#REF!=$BF$112,R910,"")</f>
        <v>#REF!</v>
      </c>
      <c r="BG910" s="360" t="e">
        <f>IF(#REF!=$BF$112,S910,"")</f>
        <v>#REF!</v>
      </c>
      <c r="BH910" s="39"/>
      <c r="BI910" s="360" t="e">
        <f>IF(#REF!=$BI$112,R910,"")</f>
        <v>#REF!</v>
      </c>
      <c r="BJ910" s="360" t="e">
        <f>IF(#REF!=$BI$112,S910,"")</f>
        <v>#REF!</v>
      </c>
      <c r="BK910" s="39"/>
      <c r="BL910" s="360" t="e">
        <f>IF(#REF!=$BL$112,R910,"")</f>
        <v>#REF!</v>
      </c>
      <c r="BM910" s="360" t="e">
        <f>IF(#REF!=$BL$112,S910,"")</f>
        <v>#REF!</v>
      </c>
      <c r="BN910" s="39"/>
      <c r="BO910" s="360" t="e">
        <f>IF(#REF!=$BO$112,R910,"")</f>
        <v>#REF!</v>
      </c>
      <c r="BP910" s="360" t="e">
        <f>IF(#REF!=$BO$112,S910,"")</f>
        <v>#REF!</v>
      </c>
      <c r="BQ910" s="39"/>
      <c r="BR910" s="360" t="e">
        <f>IF(#REF!=$BR$112,R910,"")</f>
        <v>#REF!</v>
      </c>
      <c r="BS910" s="360" t="e">
        <f>IF(#REF!=$BR$112,S910,"")</f>
        <v>#REF!</v>
      </c>
      <c r="BT910" s="39"/>
      <c r="BU910" s="360" t="e">
        <f>IF(#REF!=$BU$112,R910,"")</f>
        <v>#REF!</v>
      </c>
      <c r="BV910" s="360" t="e">
        <f>IF(#REF!=$BU$112,S910,"")</f>
        <v>#REF!</v>
      </c>
      <c r="BW910" s="39"/>
      <c r="BX910" s="57"/>
    </row>
    <row r="911" spans="1:76" s="2" customFormat="1" ht="15">
      <c r="A911" s="159">
        <v>35</v>
      </c>
      <c r="B911" s="301" t="e">
        <f>CONCATENATE(#REF!,": ",#REF!)</f>
        <v>#REF!</v>
      </c>
      <c r="C911" s="668" t="s">
        <v>626</v>
      </c>
      <c r="D911" s="668" t="s">
        <v>517</v>
      </c>
      <c r="E911" s="718" t="s">
        <v>6</v>
      </c>
      <c r="F911" s="718"/>
      <c r="G911" s="719" t="s">
        <v>421</v>
      </c>
      <c r="H911" s="793">
        <v>2016</v>
      </c>
      <c r="I911" s="720"/>
      <c r="J911" s="730"/>
      <c r="K911" s="730" t="s">
        <v>348</v>
      </c>
      <c r="L911" s="779">
        <f>J911*$T$31/$W$12</f>
        <v>0</v>
      </c>
      <c r="M911" s="654" t="e">
        <f>CONCATENATE("t CO2-eq/ ",IF(#REF!="Implementation",AdoptionUnitOfMeasure,FunctionalUnitOfMeasure))</f>
        <v>#REF!</v>
      </c>
      <c r="N911" s="732"/>
      <c r="O911" s="720" t="s">
        <v>519</v>
      </c>
      <c r="P911" s="165"/>
      <c r="Q911" s="365"/>
      <c r="R911" s="259">
        <f t="shared" si="553"/>
        <v>0</v>
      </c>
      <c r="S911" s="800">
        <f>IF(R911="","",IF(R935="Y",T911,IF(R911&gt;=R927-$AA$36*R931,IF(R911&lt;=R927+$AA$36*R931,R911,""),"")))</f>
        <v>0</v>
      </c>
      <c r="T911" s="259">
        <f t="shared" si="556"/>
        <v>0</v>
      </c>
      <c r="U911" s="166" t="e">
        <f t="shared" si="579"/>
        <v>#REF!</v>
      </c>
      <c r="V911" s="39"/>
      <c r="W911" s="39"/>
      <c r="Y911" s="99"/>
      <c r="AO911" s="57"/>
      <c r="AP911" s="39"/>
      <c r="AQ911" s="39"/>
      <c r="AR911" s="171"/>
      <c r="AS911" s="39"/>
      <c r="AT911" s="360" t="e">
        <f>IF(#REF!=$AT$48,R911,"")</f>
        <v>#REF!</v>
      </c>
      <c r="AU911" s="360" t="e">
        <f>IF(#REF!=$AT$48,S911,"")</f>
        <v>#REF!</v>
      </c>
      <c r="AV911" s="39"/>
      <c r="AW911" s="360" t="e">
        <f>IF(#REF!=$AW$112,R911,"")</f>
        <v>#REF!</v>
      </c>
      <c r="AX911" s="360" t="e">
        <f>IF(#REF!=$AW$112,S911,"")</f>
        <v>#REF!</v>
      </c>
      <c r="AY911" s="39"/>
      <c r="AZ911" s="360" t="e">
        <f>IF(#REF!=$AZ$112,R911,"")</f>
        <v>#REF!</v>
      </c>
      <c r="BA911" s="360" t="e">
        <f>IF(#REF!=$AZ$112,S911,"")</f>
        <v>#REF!</v>
      </c>
      <c r="BB911" s="39"/>
      <c r="BC911" s="360" t="e">
        <f>IF(#REF!=$BC$112,R911,"")</f>
        <v>#REF!</v>
      </c>
      <c r="BD911" s="360" t="e">
        <f>IF(#REF!=$BC$112,S911,"")</f>
        <v>#REF!</v>
      </c>
      <c r="BE911" s="39"/>
      <c r="BF911" s="360" t="e">
        <f>IF(#REF!=$BF$112,R911,"")</f>
        <v>#REF!</v>
      </c>
      <c r="BG911" s="360" t="e">
        <f>IF(#REF!=$BF$112,S911,"")</f>
        <v>#REF!</v>
      </c>
      <c r="BH911" s="39"/>
      <c r="BI911" s="360" t="e">
        <f>IF(#REF!=$BI$112,R911,"")</f>
        <v>#REF!</v>
      </c>
      <c r="BJ911" s="360" t="e">
        <f>IF(#REF!=$BI$112,S911,"")</f>
        <v>#REF!</v>
      </c>
      <c r="BK911" s="39"/>
      <c r="BL911" s="360" t="e">
        <f>IF(#REF!=$BL$112,R911,"")</f>
        <v>#REF!</v>
      </c>
      <c r="BM911" s="360" t="e">
        <f>IF(#REF!=$BL$112,S911,"")</f>
        <v>#REF!</v>
      </c>
      <c r="BN911" s="39"/>
      <c r="BO911" s="360" t="e">
        <f>IF(#REF!=$BO$112,R911,"")</f>
        <v>#REF!</v>
      </c>
      <c r="BP911" s="360" t="e">
        <f>IF(#REF!=$BO$112,S911,"")</f>
        <v>#REF!</v>
      </c>
      <c r="BQ911" s="39"/>
      <c r="BR911" s="360" t="e">
        <f>IF(#REF!=$BR$112,R911,"")</f>
        <v>#REF!</v>
      </c>
      <c r="BS911" s="360" t="e">
        <f>IF(#REF!=$BR$112,S911,"")</f>
        <v>#REF!</v>
      </c>
      <c r="BT911" s="39"/>
      <c r="BU911" s="360" t="e">
        <f>IF(#REF!=$BU$112,R911,"")</f>
        <v>#REF!</v>
      </c>
      <c r="BV911" s="360" t="e">
        <f>IF(#REF!=$BU$112,S911,"")</f>
        <v>#REF!</v>
      </c>
      <c r="BW911" s="39"/>
      <c r="BX911" s="57"/>
    </row>
    <row r="912" spans="1:76" s="2" customFormat="1" ht="15">
      <c r="A912" s="159">
        <v>36</v>
      </c>
      <c r="B912" s="301" t="e">
        <f>CONCATENATE(#REF!,": ",#REF!)</f>
        <v>#REF!</v>
      </c>
      <c r="C912" s="668" t="s">
        <v>627</v>
      </c>
      <c r="D912" s="668" t="s">
        <v>520</v>
      </c>
      <c r="E912" s="718" t="s">
        <v>7</v>
      </c>
      <c r="F912" s="718"/>
      <c r="G912" s="719" t="s">
        <v>419</v>
      </c>
      <c r="H912" s="793">
        <v>2016</v>
      </c>
      <c r="I912" s="720"/>
      <c r="J912" s="737"/>
      <c r="K912" s="730" t="s">
        <v>521</v>
      </c>
      <c r="L912" s="779">
        <f>J912*$T$31/$W$12*1000</f>
        <v>0</v>
      </c>
      <c r="M912" s="654" t="e">
        <f>CONCATENATE("t CO2-eq/ ",IF(#REF!="Implementation",AdoptionUnitOfMeasure,FunctionalUnitOfMeasure))</f>
        <v>#REF!</v>
      </c>
      <c r="N912" s="732"/>
      <c r="O912" s="720" t="s">
        <v>522</v>
      </c>
      <c r="P912" s="165"/>
      <c r="Q912" s="365"/>
      <c r="R912" s="259">
        <f t="shared" si="553"/>
        <v>0</v>
      </c>
      <c r="S912" s="800">
        <f>IF(R912="","",IF(R935="Y",T912,IF(R912&gt;=R927-$AA$36*R931,IF(R912&lt;=R927+$AA$36*R931,R912,""),"")))</f>
        <v>0</v>
      </c>
      <c r="T912" s="259">
        <f t="shared" si="556"/>
        <v>0</v>
      </c>
      <c r="U912" s="166" t="e">
        <f t="shared" si="579"/>
        <v>#REF!</v>
      </c>
      <c r="V912" s="39"/>
      <c r="W912" s="39"/>
      <c r="Y912" s="99"/>
      <c r="AO912" s="57"/>
      <c r="AP912" s="39"/>
      <c r="AQ912" s="39"/>
      <c r="AR912" s="171"/>
      <c r="AS912" s="39"/>
      <c r="AT912" s="360" t="e">
        <f>IF(#REF!=$AT$48,R912,"")</f>
        <v>#REF!</v>
      </c>
      <c r="AU912" s="360" t="e">
        <f>IF(#REF!=$AT$48,S912,"")</f>
        <v>#REF!</v>
      </c>
      <c r="AV912" s="39"/>
      <c r="AW912" s="360" t="e">
        <f>IF(#REF!=$AW$112,R912,"")</f>
        <v>#REF!</v>
      </c>
      <c r="AX912" s="360" t="e">
        <f>IF(#REF!=$AW$112,S912,"")</f>
        <v>#REF!</v>
      </c>
      <c r="AY912" s="39"/>
      <c r="AZ912" s="360" t="e">
        <f>IF(#REF!=$AZ$112,R912,"")</f>
        <v>#REF!</v>
      </c>
      <c r="BA912" s="360" t="e">
        <f>IF(#REF!=$AZ$112,S912,"")</f>
        <v>#REF!</v>
      </c>
      <c r="BB912" s="39"/>
      <c r="BC912" s="360" t="e">
        <f>IF(#REF!=$BC$112,R912,"")</f>
        <v>#REF!</v>
      </c>
      <c r="BD912" s="360" t="e">
        <f>IF(#REF!=$BC$112,S912,"")</f>
        <v>#REF!</v>
      </c>
      <c r="BE912" s="39"/>
      <c r="BF912" s="360" t="e">
        <f>IF(#REF!=$BF$112,R912,"")</f>
        <v>#REF!</v>
      </c>
      <c r="BG912" s="360" t="e">
        <f>IF(#REF!=$BF$112,S912,"")</f>
        <v>#REF!</v>
      </c>
      <c r="BH912" s="39"/>
      <c r="BI912" s="360" t="e">
        <f>IF(#REF!=$BI$112,R912,"")</f>
        <v>#REF!</v>
      </c>
      <c r="BJ912" s="360" t="e">
        <f>IF(#REF!=$BI$112,S912,"")</f>
        <v>#REF!</v>
      </c>
      <c r="BK912" s="39"/>
      <c r="BL912" s="360" t="e">
        <f>IF(#REF!=$BL$112,R912,"")</f>
        <v>#REF!</v>
      </c>
      <c r="BM912" s="360" t="e">
        <f>IF(#REF!=$BL$112,S912,"")</f>
        <v>#REF!</v>
      </c>
      <c r="BN912" s="39"/>
      <c r="BO912" s="360" t="e">
        <f>IF(#REF!=$BO$112,R912,"")</f>
        <v>#REF!</v>
      </c>
      <c r="BP912" s="360" t="e">
        <f>IF(#REF!=$BO$112,S912,"")</f>
        <v>#REF!</v>
      </c>
      <c r="BQ912" s="39"/>
      <c r="BR912" s="360" t="e">
        <f>IF(#REF!=$BR$112,R912,"")</f>
        <v>#REF!</v>
      </c>
      <c r="BS912" s="360" t="e">
        <f>IF(#REF!=$BR$112,S912,"")</f>
        <v>#REF!</v>
      </c>
      <c r="BT912" s="39"/>
      <c r="BU912" s="360" t="e">
        <f>IF(#REF!=$BU$112,R912,"")</f>
        <v>#REF!</v>
      </c>
      <c r="BV912" s="360" t="e">
        <f>IF(#REF!=$BU$112,S912,"")</f>
        <v>#REF!</v>
      </c>
      <c r="BW912" s="39"/>
      <c r="BX912" s="57"/>
    </row>
    <row r="913" spans="1:76" s="2" customFormat="1" ht="15">
      <c r="A913" s="159">
        <v>37</v>
      </c>
      <c r="B913" s="301" t="e">
        <f>CONCATENATE(#REF!,": ",#REF!)</f>
        <v>#REF!</v>
      </c>
      <c r="C913" s="668" t="s">
        <v>627</v>
      </c>
      <c r="D913" s="668" t="s">
        <v>520</v>
      </c>
      <c r="E913" s="718" t="s">
        <v>7</v>
      </c>
      <c r="F913" s="718"/>
      <c r="G913" s="719" t="s">
        <v>419</v>
      </c>
      <c r="H913" s="793">
        <v>2016</v>
      </c>
      <c r="I913" s="720"/>
      <c r="J913" s="737"/>
      <c r="K913" s="730" t="s">
        <v>521</v>
      </c>
      <c r="L913" s="779">
        <f>J913*$T$31/$W$12*1000</f>
        <v>0</v>
      </c>
      <c r="M913" s="654" t="e">
        <f>CONCATENATE("t CO2-eq/ ",IF(#REF!="Implementation",AdoptionUnitOfMeasure,FunctionalUnitOfMeasure))</f>
        <v>#REF!</v>
      </c>
      <c r="N913" s="732"/>
      <c r="O913" s="720" t="s">
        <v>523</v>
      </c>
      <c r="P913" s="165"/>
      <c r="Q913" s="365"/>
      <c r="R913" s="259">
        <f t="shared" si="553"/>
        <v>0</v>
      </c>
      <c r="S913" s="800">
        <f>IF(R913="","",IF(R935="Y",T913,IF(R913&gt;=R927-$AA$36*R931,IF(R913&lt;=R927+$AA$36*R931,R913,""),"")))</f>
        <v>0</v>
      </c>
      <c r="T913" s="259">
        <f t="shared" si="556"/>
        <v>0</v>
      </c>
      <c r="U913" s="166" t="e">
        <f t="shared" si="579"/>
        <v>#REF!</v>
      </c>
      <c r="V913" s="39"/>
      <c r="W913" s="39"/>
      <c r="Y913" s="99"/>
      <c r="AO913" s="57"/>
      <c r="AP913" s="39"/>
      <c r="AQ913" s="39"/>
      <c r="AR913" s="171"/>
      <c r="AS913" s="39"/>
      <c r="AT913" s="360" t="e">
        <f>IF(#REF!=$AT$48,R913,"")</f>
        <v>#REF!</v>
      </c>
      <c r="AU913" s="360" t="e">
        <f>IF(#REF!=$AT$48,S913,"")</f>
        <v>#REF!</v>
      </c>
      <c r="AV913" s="39"/>
      <c r="AW913" s="360" t="e">
        <f>IF(#REF!=$AW$112,R913,"")</f>
        <v>#REF!</v>
      </c>
      <c r="AX913" s="360" t="e">
        <f>IF(#REF!=$AW$112,S913,"")</f>
        <v>#REF!</v>
      </c>
      <c r="AY913" s="39"/>
      <c r="AZ913" s="360" t="e">
        <f>IF(#REF!=$AZ$112,R913,"")</f>
        <v>#REF!</v>
      </c>
      <c r="BA913" s="360" t="e">
        <f>IF(#REF!=$AZ$112,S913,"")</f>
        <v>#REF!</v>
      </c>
      <c r="BB913" s="39"/>
      <c r="BC913" s="360" t="e">
        <f>IF(#REF!=$BC$112,R913,"")</f>
        <v>#REF!</v>
      </c>
      <c r="BD913" s="360" t="e">
        <f>IF(#REF!=$BC$112,S913,"")</f>
        <v>#REF!</v>
      </c>
      <c r="BE913" s="39"/>
      <c r="BF913" s="360" t="e">
        <f>IF(#REF!=$BF$112,R913,"")</f>
        <v>#REF!</v>
      </c>
      <c r="BG913" s="360" t="e">
        <f>IF(#REF!=$BF$112,S913,"")</f>
        <v>#REF!</v>
      </c>
      <c r="BH913" s="39"/>
      <c r="BI913" s="360" t="e">
        <f>IF(#REF!=$BI$112,R913,"")</f>
        <v>#REF!</v>
      </c>
      <c r="BJ913" s="360" t="e">
        <f>IF(#REF!=$BI$112,S913,"")</f>
        <v>#REF!</v>
      </c>
      <c r="BK913" s="39"/>
      <c r="BL913" s="360" t="e">
        <f>IF(#REF!=$BL$112,R913,"")</f>
        <v>#REF!</v>
      </c>
      <c r="BM913" s="360" t="e">
        <f>IF(#REF!=$BL$112,S913,"")</f>
        <v>#REF!</v>
      </c>
      <c r="BN913" s="39"/>
      <c r="BO913" s="360" t="e">
        <f>IF(#REF!=$BO$112,R913,"")</f>
        <v>#REF!</v>
      </c>
      <c r="BP913" s="360" t="e">
        <f>IF(#REF!=$BO$112,S913,"")</f>
        <v>#REF!</v>
      </c>
      <c r="BQ913" s="39"/>
      <c r="BR913" s="360" t="e">
        <f>IF(#REF!=$BR$112,R913,"")</f>
        <v>#REF!</v>
      </c>
      <c r="BS913" s="360" t="e">
        <f>IF(#REF!=$BR$112,S913,"")</f>
        <v>#REF!</v>
      </c>
      <c r="BT913" s="39"/>
      <c r="BU913" s="360" t="e">
        <f>IF(#REF!=$BU$112,R913,"")</f>
        <v>#REF!</v>
      </c>
      <c r="BV913" s="360" t="e">
        <f>IF(#REF!=$BU$112,S913,"")</f>
        <v>#REF!</v>
      </c>
      <c r="BW913" s="39"/>
      <c r="BX913" s="57"/>
    </row>
    <row r="914" spans="1:76" s="2" customFormat="1" ht="15">
      <c r="A914" s="159">
        <v>38</v>
      </c>
      <c r="B914" s="301" t="e">
        <f>CONCATENATE(#REF!,": ",#REF!)</f>
        <v>#REF!</v>
      </c>
      <c r="C914" s="668" t="s">
        <v>627</v>
      </c>
      <c r="D914" s="668" t="s">
        <v>520</v>
      </c>
      <c r="E914" s="718" t="s">
        <v>7</v>
      </c>
      <c r="F914" s="718"/>
      <c r="G914" s="719" t="s">
        <v>419</v>
      </c>
      <c r="H914" s="793">
        <v>2016</v>
      </c>
      <c r="I914" s="720"/>
      <c r="J914" s="737"/>
      <c r="K914" s="730" t="s">
        <v>521</v>
      </c>
      <c r="L914" s="779">
        <f>J914*$T$31/$W$12*1000</f>
        <v>0</v>
      </c>
      <c r="M914" s="654" t="e">
        <f>CONCATENATE("t CO2-eq/ ",IF(#REF!="Implementation",AdoptionUnitOfMeasure,FunctionalUnitOfMeasure))</f>
        <v>#REF!</v>
      </c>
      <c r="N914" s="732"/>
      <c r="O914" s="720" t="s">
        <v>524</v>
      </c>
      <c r="P914" s="165"/>
      <c r="Q914" s="365"/>
      <c r="R914" s="259">
        <f t="shared" si="553"/>
        <v>0</v>
      </c>
      <c r="S914" s="800">
        <f>IF(R914="","",IF(R935="Y",T914,IF(R914&gt;=R927-$AA$36*R931,IF(R914&lt;=R927+$AA$36*R931,R914,""),"")))</f>
        <v>0</v>
      </c>
      <c r="T914" s="259">
        <f t="shared" si="556"/>
        <v>0</v>
      </c>
      <c r="U914" s="166" t="e">
        <f t="shared" si="579"/>
        <v>#REF!</v>
      </c>
      <c r="V914" s="39"/>
      <c r="W914" s="39"/>
      <c r="Y914" s="99"/>
      <c r="AO914" s="57"/>
      <c r="AP914" s="39"/>
      <c r="AQ914" s="39"/>
      <c r="AR914" s="171"/>
      <c r="AS914" s="39"/>
      <c r="AT914" s="360" t="e">
        <f>IF(#REF!=$AT$48,R914,"")</f>
        <v>#REF!</v>
      </c>
      <c r="AU914" s="360" t="e">
        <f>IF(#REF!=$AT$48,S914,"")</f>
        <v>#REF!</v>
      </c>
      <c r="AV914" s="39"/>
      <c r="AW914" s="360" t="e">
        <f>IF(#REF!=$AW$112,R914,"")</f>
        <v>#REF!</v>
      </c>
      <c r="AX914" s="360" t="e">
        <f>IF(#REF!=$AW$112,S914,"")</f>
        <v>#REF!</v>
      </c>
      <c r="AY914" s="39"/>
      <c r="AZ914" s="360" t="e">
        <f>IF(#REF!=$AZ$112,R914,"")</f>
        <v>#REF!</v>
      </c>
      <c r="BA914" s="360" t="e">
        <f>IF(#REF!=$AZ$112,S914,"")</f>
        <v>#REF!</v>
      </c>
      <c r="BB914" s="39"/>
      <c r="BC914" s="360" t="e">
        <f>IF(#REF!=$BC$112,R914,"")</f>
        <v>#REF!</v>
      </c>
      <c r="BD914" s="360" t="e">
        <f>IF(#REF!=$BC$112,S914,"")</f>
        <v>#REF!</v>
      </c>
      <c r="BE914" s="39"/>
      <c r="BF914" s="360" t="e">
        <f>IF(#REF!=$BF$112,R914,"")</f>
        <v>#REF!</v>
      </c>
      <c r="BG914" s="360" t="e">
        <f>IF(#REF!=$BF$112,S914,"")</f>
        <v>#REF!</v>
      </c>
      <c r="BH914" s="39"/>
      <c r="BI914" s="360" t="e">
        <f>IF(#REF!=$BI$112,R914,"")</f>
        <v>#REF!</v>
      </c>
      <c r="BJ914" s="360" t="e">
        <f>IF(#REF!=$BI$112,S914,"")</f>
        <v>#REF!</v>
      </c>
      <c r="BK914" s="39"/>
      <c r="BL914" s="360" t="e">
        <f>IF(#REF!=$BL$112,R914,"")</f>
        <v>#REF!</v>
      </c>
      <c r="BM914" s="360" t="e">
        <f>IF(#REF!=$BL$112,S914,"")</f>
        <v>#REF!</v>
      </c>
      <c r="BN914" s="39"/>
      <c r="BO914" s="360" t="e">
        <f>IF(#REF!=$BO$112,R914,"")</f>
        <v>#REF!</v>
      </c>
      <c r="BP914" s="360" t="e">
        <f>IF(#REF!=$BO$112,S914,"")</f>
        <v>#REF!</v>
      </c>
      <c r="BQ914" s="39"/>
      <c r="BR914" s="360" t="e">
        <f>IF(#REF!=$BR$112,R914,"")</f>
        <v>#REF!</v>
      </c>
      <c r="BS914" s="360" t="e">
        <f>IF(#REF!=$BR$112,S914,"")</f>
        <v>#REF!</v>
      </c>
      <c r="BT914" s="39"/>
      <c r="BU914" s="360" t="e">
        <f>IF(#REF!=$BU$112,R914,"")</f>
        <v>#REF!</v>
      </c>
      <c r="BV914" s="360" t="e">
        <f>IF(#REF!=$BU$112,S914,"")</f>
        <v>#REF!</v>
      </c>
      <c r="BW914" s="39"/>
      <c r="BX914" s="57"/>
    </row>
    <row r="915" spans="1:76" s="2" customFormat="1" ht="15">
      <c r="A915" s="159">
        <v>39</v>
      </c>
      <c r="B915" s="301" t="e">
        <f>CONCATENATE(#REF!,": ",#REF!)</f>
        <v>#REF!</v>
      </c>
      <c r="C915" s="668" t="s">
        <v>628</v>
      </c>
      <c r="D915" s="668" t="s">
        <v>525</v>
      </c>
      <c r="E915" s="718" t="s">
        <v>7</v>
      </c>
      <c r="F915" s="718" t="s">
        <v>318</v>
      </c>
      <c r="G915" s="719" t="s">
        <v>419</v>
      </c>
      <c r="H915" s="793">
        <v>2017</v>
      </c>
      <c r="I915" s="720"/>
      <c r="J915" s="730"/>
      <c r="K915" s="730" t="s">
        <v>348</v>
      </c>
      <c r="L915" s="779">
        <f>J915*$T$31/$W$12</f>
        <v>0</v>
      </c>
      <c r="M915" s="654" t="e">
        <f>CONCATENATE("t CO2-eq/ ",IF(#REF!="Implementation",AdoptionUnitOfMeasure,FunctionalUnitOfMeasure))</f>
        <v>#REF!</v>
      </c>
      <c r="N915" s="732"/>
      <c r="O915" s="720" t="s">
        <v>526</v>
      </c>
      <c r="P915" s="165"/>
      <c r="Q915" s="365"/>
      <c r="R915" s="259">
        <f t="shared" si="553"/>
        <v>0</v>
      </c>
      <c r="S915" s="800">
        <f>IF(R915="","",IF(R935="Y",T915,IF(R915&gt;=R927-$AA$36*R931,IF(R915&lt;=R927+$AA$36*R931,R915,""),"")))</f>
        <v>0</v>
      </c>
      <c r="T915" s="259">
        <f>IF(Q915="Y","",IF(AND(L915="",J915=""),"",IF(L915="",J915*N915,L915*N915)))</f>
        <v>0</v>
      </c>
      <c r="U915" s="166" t="e">
        <f t="shared" si="579"/>
        <v>#REF!</v>
      </c>
      <c r="V915" s="39"/>
      <c r="W915" s="39"/>
      <c r="Y915" s="99"/>
      <c r="AO915" s="57"/>
      <c r="AP915" s="39"/>
      <c r="AQ915" s="39"/>
      <c r="AR915" s="171"/>
      <c r="AS915" s="39"/>
      <c r="AT915" s="360" t="e">
        <f>IF(#REF!=$AT$48,R915,"")</f>
        <v>#REF!</v>
      </c>
      <c r="AU915" s="360" t="e">
        <f>IF(#REF!=$AT$48,S915,"")</f>
        <v>#REF!</v>
      </c>
      <c r="AV915" s="39"/>
      <c r="AW915" s="360" t="e">
        <f>IF(#REF!=$AW$112,R915,"")</f>
        <v>#REF!</v>
      </c>
      <c r="AX915" s="360" t="e">
        <f>IF(#REF!=$AW$112,S915,"")</f>
        <v>#REF!</v>
      </c>
      <c r="AY915" s="39"/>
      <c r="AZ915" s="360" t="e">
        <f>IF(#REF!=$AZ$112,R915,"")</f>
        <v>#REF!</v>
      </c>
      <c r="BA915" s="360" t="e">
        <f>IF(#REF!=$AZ$112,S915,"")</f>
        <v>#REF!</v>
      </c>
      <c r="BB915" s="39"/>
      <c r="BC915" s="360" t="e">
        <f>IF(#REF!=$BC$112,R915,"")</f>
        <v>#REF!</v>
      </c>
      <c r="BD915" s="360" t="e">
        <f>IF(#REF!=$BC$112,S915,"")</f>
        <v>#REF!</v>
      </c>
      <c r="BE915" s="39"/>
      <c r="BF915" s="360" t="e">
        <f>IF(#REF!=$BF$112,R915,"")</f>
        <v>#REF!</v>
      </c>
      <c r="BG915" s="360" t="e">
        <f>IF(#REF!=$BF$112,S915,"")</f>
        <v>#REF!</v>
      </c>
      <c r="BH915" s="39"/>
      <c r="BI915" s="360" t="e">
        <f>IF(#REF!=$BI$112,R915,"")</f>
        <v>#REF!</v>
      </c>
      <c r="BJ915" s="360" t="e">
        <f>IF(#REF!=$BI$112,S915,"")</f>
        <v>#REF!</v>
      </c>
      <c r="BK915" s="39"/>
      <c r="BL915" s="360" t="e">
        <f>IF(#REF!=$BL$112,R915,"")</f>
        <v>#REF!</v>
      </c>
      <c r="BM915" s="360" t="e">
        <f>IF(#REF!=$BL$112,S915,"")</f>
        <v>#REF!</v>
      </c>
      <c r="BN915" s="39"/>
      <c r="BO915" s="360" t="e">
        <f>IF(#REF!=$BO$112,R915,"")</f>
        <v>#REF!</v>
      </c>
      <c r="BP915" s="360" t="e">
        <f>IF(#REF!=$BO$112,S915,"")</f>
        <v>#REF!</v>
      </c>
      <c r="BQ915" s="39"/>
      <c r="BR915" s="360" t="e">
        <f>IF(#REF!=$BR$112,R915,"")</f>
        <v>#REF!</v>
      </c>
      <c r="BS915" s="360" t="e">
        <f>IF(#REF!=$BR$112,S915,"")</f>
        <v>#REF!</v>
      </c>
      <c r="BT915" s="39"/>
      <c r="BU915" s="360" t="e">
        <f>IF(#REF!=$BU$112,R915,"")</f>
        <v>#REF!</v>
      </c>
      <c r="BV915" s="360" t="e">
        <f>IF(#REF!=$BU$112,S915,"")</f>
        <v>#REF!</v>
      </c>
      <c r="BW915" s="39"/>
      <c r="BX915" s="57"/>
    </row>
    <row r="916" spans="1:76" s="2" customFormat="1" ht="14">
      <c r="A916" s="159">
        <v>40</v>
      </c>
      <c r="B916" s="301" t="e">
        <f>CONCATENATE(#REF!,": ",#REF!)</f>
        <v>#REF!</v>
      </c>
      <c r="C916" s="668"/>
      <c r="D916" s="162"/>
      <c r="E916" s="162"/>
      <c r="F916" s="169"/>
      <c r="G916" s="161"/>
      <c r="H916" s="794"/>
      <c r="I916" s="163"/>
      <c r="J916" s="170"/>
      <c r="K916" s="170"/>
      <c r="L916" s="764"/>
      <c r="M916" s="654" t="e">
        <f>CONCATENATE("t CO2-eq/ ",IF(#REF!="Implementation",AdoptionUnitOfMeasure,FunctionalUnitOfMeasure))</f>
        <v>#REF!</v>
      </c>
      <c r="N916" s="664"/>
      <c r="O916" s="665"/>
      <c r="P916" s="165"/>
      <c r="Q916" s="365"/>
      <c r="R916" s="259" t="str">
        <f t="shared" si="553"/>
        <v/>
      </c>
      <c r="S916" s="809"/>
      <c r="T916" s="259" t="str">
        <f t="shared" si="556"/>
        <v/>
      </c>
      <c r="U916" s="166" t="e">
        <f t="shared" si="579"/>
        <v>#REF!</v>
      </c>
      <c r="V916" s="39"/>
      <c r="W916" s="39"/>
      <c r="Y916" s="99"/>
      <c r="AO916" s="57"/>
      <c r="AP916" s="39"/>
      <c r="AQ916" s="39"/>
      <c r="AR916" s="171"/>
      <c r="AS916" s="39"/>
      <c r="AT916" s="360" t="e">
        <f>IF(#REF!=$AT$48,R916,"")</f>
        <v>#REF!</v>
      </c>
      <c r="AU916" s="360" t="e">
        <f>IF(#REF!=$AT$48,S916,"")</f>
        <v>#REF!</v>
      </c>
      <c r="AV916" s="39"/>
      <c r="AW916" s="360" t="e">
        <f>IF(#REF!=$AW$112,R916,"")</f>
        <v>#REF!</v>
      </c>
      <c r="AX916" s="360" t="e">
        <f>IF(#REF!=$AW$112,S916,"")</f>
        <v>#REF!</v>
      </c>
      <c r="AY916" s="39"/>
      <c r="AZ916" s="360" t="e">
        <f>IF(#REF!=$AZ$112,R916,"")</f>
        <v>#REF!</v>
      </c>
      <c r="BA916" s="360" t="e">
        <f>IF(#REF!=$AZ$112,S916,"")</f>
        <v>#REF!</v>
      </c>
      <c r="BB916" s="39"/>
      <c r="BC916" s="360" t="e">
        <f>IF(#REF!=$BC$112,R916,"")</f>
        <v>#REF!</v>
      </c>
      <c r="BD916" s="360" t="e">
        <f>IF(#REF!=$BC$112,S916,"")</f>
        <v>#REF!</v>
      </c>
      <c r="BE916" s="39"/>
      <c r="BF916" s="360" t="e">
        <f>IF(#REF!=$BF$112,R916,"")</f>
        <v>#REF!</v>
      </c>
      <c r="BG916" s="360" t="e">
        <f>IF(#REF!=$BF$112,S916,"")</f>
        <v>#REF!</v>
      </c>
      <c r="BH916" s="39"/>
      <c r="BI916" s="360" t="e">
        <f>IF(#REF!=$BI$112,R916,"")</f>
        <v>#REF!</v>
      </c>
      <c r="BJ916" s="360" t="e">
        <f>IF(#REF!=$BI$112,S916,"")</f>
        <v>#REF!</v>
      </c>
      <c r="BK916" s="39"/>
      <c r="BL916" s="360" t="e">
        <f>IF(#REF!=$BL$112,R916,"")</f>
        <v>#REF!</v>
      </c>
      <c r="BM916" s="360" t="e">
        <f>IF(#REF!=$BL$112,S916,"")</f>
        <v>#REF!</v>
      </c>
      <c r="BN916" s="39"/>
      <c r="BO916" s="360" t="e">
        <f>IF(#REF!=$BO$112,R916,"")</f>
        <v>#REF!</v>
      </c>
      <c r="BP916" s="360" t="e">
        <f>IF(#REF!=$BO$112,S916,"")</f>
        <v>#REF!</v>
      </c>
      <c r="BQ916" s="39"/>
      <c r="BR916" s="360" t="e">
        <f>IF(#REF!=$BR$112,R916,"")</f>
        <v>#REF!</v>
      </c>
      <c r="BS916" s="360" t="e">
        <f>IF(#REF!=$BR$112,S916,"")</f>
        <v>#REF!</v>
      </c>
      <c r="BT916" s="39"/>
      <c r="BU916" s="360" t="e">
        <f>IF(#REF!=$BU$112,R916,"")</f>
        <v>#REF!</v>
      </c>
      <c r="BV916" s="360" t="e">
        <f>IF(#REF!=$BU$112,S916,"")</f>
        <v>#REF!</v>
      </c>
      <c r="BW916" s="39"/>
      <c r="BX916" s="57"/>
    </row>
    <row r="917" spans="1:76" s="2" customFormat="1" ht="14">
      <c r="A917" s="159">
        <v>41</v>
      </c>
      <c r="B917" s="301" t="e">
        <f>CONCATENATE(#REF!,": ",#REF!)</f>
        <v>#REF!</v>
      </c>
      <c r="C917" s="668"/>
      <c r="D917" s="162"/>
      <c r="E917" s="162"/>
      <c r="F917" s="169"/>
      <c r="G917" s="161"/>
      <c r="H917" s="162"/>
      <c r="I917" s="163"/>
      <c r="J917" s="170"/>
      <c r="K917" s="170"/>
      <c r="L917" s="764"/>
      <c r="M917" s="654" t="e">
        <f>CONCATENATE("t CO2-eq/ ",IF(#REF!="Implementation",AdoptionUnitOfMeasure,FunctionalUnitOfMeasure))</f>
        <v>#REF!</v>
      </c>
      <c r="N917" s="664"/>
      <c r="O917" s="665"/>
      <c r="P917" s="165"/>
      <c r="Q917" s="365"/>
      <c r="R917" s="259" t="str">
        <f t="shared" si="553"/>
        <v/>
      </c>
      <c r="S917" s="809"/>
      <c r="T917" s="259" t="str">
        <f t="shared" si="556"/>
        <v/>
      </c>
      <c r="U917" s="166" t="e">
        <f t="shared" si="579"/>
        <v>#REF!</v>
      </c>
      <c r="V917" s="39"/>
      <c r="W917" s="39"/>
      <c r="Y917" s="99"/>
      <c r="AO917" s="57"/>
      <c r="AP917" s="39"/>
      <c r="AQ917" s="39"/>
      <c r="AR917" s="171"/>
      <c r="AS917" s="39"/>
      <c r="AT917" s="360" t="e">
        <f>IF(#REF!=$AT$48,R917,"")</f>
        <v>#REF!</v>
      </c>
      <c r="AU917" s="360" t="e">
        <f>IF(#REF!=$AT$48,S917,"")</f>
        <v>#REF!</v>
      </c>
      <c r="AV917" s="39"/>
      <c r="AW917" s="360" t="e">
        <f>IF(#REF!=$AW$112,R917,"")</f>
        <v>#REF!</v>
      </c>
      <c r="AX917" s="360" t="e">
        <f>IF(#REF!=$AW$112,S917,"")</f>
        <v>#REF!</v>
      </c>
      <c r="AY917" s="39"/>
      <c r="AZ917" s="360" t="e">
        <f>IF(#REF!=$AZ$112,R917,"")</f>
        <v>#REF!</v>
      </c>
      <c r="BA917" s="360" t="e">
        <f>IF(#REF!=$AZ$112,S917,"")</f>
        <v>#REF!</v>
      </c>
      <c r="BB917" s="39"/>
      <c r="BC917" s="360" t="e">
        <f>IF(#REF!=$BC$112,R917,"")</f>
        <v>#REF!</v>
      </c>
      <c r="BD917" s="360" t="e">
        <f>IF(#REF!=$BC$112,S917,"")</f>
        <v>#REF!</v>
      </c>
      <c r="BE917" s="39"/>
      <c r="BF917" s="360" t="e">
        <f>IF(#REF!=$BF$112,R917,"")</f>
        <v>#REF!</v>
      </c>
      <c r="BG917" s="360" t="e">
        <f>IF(#REF!=$BF$112,S917,"")</f>
        <v>#REF!</v>
      </c>
      <c r="BH917" s="39"/>
      <c r="BI917" s="360" t="e">
        <f>IF(#REF!=$BI$112,R917,"")</f>
        <v>#REF!</v>
      </c>
      <c r="BJ917" s="360" t="e">
        <f>IF(#REF!=$BI$112,S917,"")</f>
        <v>#REF!</v>
      </c>
      <c r="BK917" s="39"/>
      <c r="BL917" s="360" t="e">
        <f>IF(#REF!=$BL$112,R917,"")</f>
        <v>#REF!</v>
      </c>
      <c r="BM917" s="360" t="e">
        <f>IF(#REF!=$BL$112,S917,"")</f>
        <v>#REF!</v>
      </c>
      <c r="BN917" s="39"/>
      <c r="BO917" s="360" t="e">
        <f>IF(#REF!=$BO$112,R917,"")</f>
        <v>#REF!</v>
      </c>
      <c r="BP917" s="360" t="e">
        <f>IF(#REF!=$BO$112,S917,"")</f>
        <v>#REF!</v>
      </c>
      <c r="BQ917" s="39"/>
      <c r="BR917" s="360" t="e">
        <f>IF(#REF!=$BR$112,R917,"")</f>
        <v>#REF!</v>
      </c>
      <c r="BS917" s="360" t="e">
        <f>IF(#REF!=$BR$112,S917,"")</f>
        <v>#REF!</v>
      </c>
      <c r="BT917" s="39"/>
      <c r="BU917" s="360" t="e">
        <f>IF(#REF!=$BU$112,R917,"")</f>
        <v>#REF!</v>
      </c>
      <c r="BV917" s="360" t="e">
        <f>IF(#REF!=$BU$112,S917,"")</f>
        <v>#REF!</v>
      </c>
      <c r="BW917" s="39"/>
      <c r="BX917" s="57"/>
    </row>
    <row r="918" spans="1:76" s="2" customFormat="1" ht="14">
      <c r="A918" s="159">
        <v>42</v>
      </c>
      <c r="B918" s="301" t="e">
        <f>CONCATENATE(#REF!,": ",#REF!)</f>
        <v>#REF!</v>
      </c>
      <c r="C918" s="668"/>
      <c r="D918" s="162"/>
      <c r="E918" s="162"/>
      <c r="F918" s="169"/>
      <c r="G918" s="161"/>
      <c r="H918" s="794"/>
      <c r="I918" s="163"/>
      <c r="J918" s="170"/>
      <c r="K918" s="170"/>
      <c r="L918" s="764"/>
      <c r="M918" s="654" t="e">
        <f>CONCATENATE("t CO2-eq/ ",IF(#REF!="Implementation",AdoptionUnitOfMeasure,FunctionalUnitOfMeasure))</f>
        <v>#REF!</v>
      </c>
      <c r="N918" s="664"/>
      <c r="O918" s="665"/>
      <c r="P918" s="165"/>
      <c r="Q918" s="365"/>
      <c r="R918" s="259" t="str">
        <f t="shared" si="553"/>
        <v/>
      </c>
      <c r="S918" s="809"/>
      <c r="T918" s="259" t="str">
        <f t="shared" si="556"/>
        <v/>
      </c>
      <c r="U918" s="166" t="e">
        <f t="shared" si="579"/>
        <v>#REF!</v>
      </c>
      <c r="V918" s="39"/>
      <c r="W918" s="39"/>
      <c r="Y918" s="99"/>
      <c r="AO918" s="57"/>
      <c r="AP918" s="39"/>
      <c r="AQ918" s="39"/>
      <c r="AR918" s="171"/>
      <c r="AS918" s="39"/>
      <c r="AT918" s="360" t="e">
        <f>IF(#REF!=$AT$48,R918,"")</f>
        <v>#REF!</v>
      </c>
      <c r="AU918" s="360" t="e">
        <f>IF(#REF!=$AT$48,S918,"")</f>
        <v>#REF!</v>
      </c>
      <c r="AV918" s="39"/>
      <c r="AW918" s="360" t="e">
        <f>IF(#REF!=$AW$112,R918,"")</f>
        <v>#REF!</v>
      </c>
      <c r="AX918" s="360" t="e">
        <f>IF(#REF!=$AW$112,S918,"")</f>
        <v>#REF!</v>
      </c>
      <c r="AY918" s="39"/>
      <c r="AZ918" s="360" t="e">
        <f>IF(#REF!=$AZ$112,R918,"")</f>
        <v>#REF!</v>
      </c>
      <c r="BA918" s="360" t="e">
        <f>IF(#REF!=$AZ$112,S918,"")</f>
        <v>#REF!</v>
      </c>
      <c r="BB918" s="39"/>
      <c r="BC918" s="360" t="e">
        <f>IF(#REF!=$BC$112,R918,"")</f>
        <v>#REF!</v>
      </c>
      <c r="BD918" s="360" t="e">
        <f>IF(#REF!=$BC$112,S918,"")</f>
        <v>#REF!</v>
      </c>
      <c r="BE918" s="39"/>
      <c r="BF918" s="360" t="e">
        <f>IF(#REF!=$BF$112,R918,"")</f>
        <v>#REF!</v>
      </c>
      <c r="BG918" s="360" t="e">
        <f>IF(#REF!=$BF$112,S918,"")</f>
        <v>#REF!</v>
      </c>
      <c r="BH918" s="39"/>
      <c r="BI918" s="360" t="e">
        <f>IF(#REF!=$BI$112,R918,"")</f>
        <v>#REF!</v>
      </c>
      <c r="BJ918" s="360" t="e">
        <f>IF(#REF!=$BI$112,S918,"")</f>
        <v>#REF!</v>
      </c>
      <c r="BK918" s="39"/>
      <c r="BL918" s="360" t="e">
        <f>IF(#REF!=$BL$112,R918,"")</f>
        <v>#REF!</v>
      </c>
      <c r="BM918" s="360" t="e">
        <f>IF(#REF!=$BL$112,S918,"")</f>
        <v>#REF!</v>
      </c>
      <c r="BN918" s="39"/>
      <c r="BO918" s="360" t="e">
        <f>IF(#REF!=$BO$112,R918,"")</f>
        <v>#REF!</v>
      </c>
      <c r="BP918" s="360" t="e">
        <f>IF(#REF!=$BO$112,S918,"")</f>
        <v>#REF!</v>
      </c>
      <c r="BQ918" s="39"/>
      <c r="BR918" s="360" t="e">
        <f>IF(#REF!=$BR$112,R918,"")</f>
        <v>#REF!</v>
      </c>
      <c r="BS918" s="360" t="e">
        <f>IF(#REF!=$BR$112,S918,"")</f>
        <v>#REF!</v>
      </c>
      <c r="BT918" s="39"/>
      <c r="BU918" s="360" t="e">
        <f>IF(#REF!=$BU$112,R918,"")</f>
        <v>#REF!</v>
      </c>
      <c r="BV918" s="360" t="e">
        <f>IF(#REF!=$BU$112,S918,"")</f>
        <v>#REF!</v>
      </c>
      <c r="BW918" s="39"/>
      <c r="BX918" s="57"/>
    </row>
    <row r="919" spans="1:76" s="2" customFormat="1" ht="14">
      <c r="A919" s="159">
        <v>43</v>
      </c>
      <c r="B919" s="301" t="e">
        <f>CONCATENATE(#REF!,": ",#REF!)</f>
        <v>#REF!</v>
      </c>
      <c r="C919" s="168"/>
      <c r="D919" s="162"/>
      <c r="E919" s="162"/>
      <c r="F919" s="169"/>
      <c r="G919" s="161"/>
      <c r="H919" s="162"/>
      <c r="I919" s="163"/>
      <c r="J919" s="170"/>
      <c r="K919" s="170"/>
      <c r="L919" s="764"/>
      <c r="M919" s="654" t="e">
        <f>CONCATENATE("t CO2-eq/ ",IF(#REF!="Implementation",AdoptionUnitOfMeasure,FunctionalUnitOfMeasure))</f>
        <v>#REF!</v>
      </c>
      <c r="N919" s="664"/>
      <c r="O919" s="665"/>
      <c r="P919" s="165"/>
      <c r="Q919" s="365"/>
      <c r="R919" s="259" t="str">
        <f t="shared" si="553"/>
        <v/>
      </c>
      <c r="S919" s="809"/>
      <c r="T919" s="259" t="str">
        <f t="shared" si="556"/>
        <v/>
      </c>
      <c r="U919" s="166" t="e">
        <f t="shared" si="579"/>
        <v>#REF!</v>
      </c>
      <c r="V919" s="39"/>
      <c r="W919" s="39"/>
      <c r="Y919" s="99"/>
      <c r="AO919" s="57"/>
      <c r="AP919" s="39"/>
      <c r="AQ919" s="39"/>
      <c r="AR919" s="171"/>
      <c r="AS919" s="39"/>
      <c r="AT919" s="360" t="e">
        <f>IF(#REF!=$AT$48,R919,"")</f>
        <v>#REF!</v>
      </c>
      <c r="AU919" s="360" t="e">
        <f>IF(#REF!=$AT$48,S919,"")</f>
        <v>#REF!</v>
      </c>
      <c r="AV919" s="39"/>
      <c r="AW919" s="360" t="e">
        <f>IF(#REF!=$AW$112,R919,"")</f>
        <v>#REF!</v>
      </c>
      <c r="AX919" s="360" t="e">
        <f>IF(#REF!=$AW$112,S919,"")</f>
        <v>#REF!</v>
      </c>
      <c r="AY919" s="39"/>
      <c r="AZ919" s="360" t="e">
        <f>IF(#REF!=$AZ$112,R919,"")</f>
        <v>#REF!</v>
      </c>
      <c r="BA919" s="360" t="e">
        <f>IF(#REF!=$AZ$112,S919,"")</f>
        <v>#REF!</v>
      </c>
      <c r="BB919" s="39"/>
      <c r="BC919" s="360" t="e">
        <f>IF(#REF!=$BC$112,R919,"")</f>
        <v>#REF!</v>
      </c>
      <c r="BD919" s="360" t="e">
        <f>IF(#REF!=$BC$112,S919,"")</f>
        <v>#REF!</v>
      </c>
      <c r="BE919" s="39"/>
      <c r="BF919" s="360" t="e">
        <f>IF(#REF!=$BF$112,R919,"")</f>
        <v>#REF!</v>
      </c>
      <c r="BG919" s="360" t="e">
        <f>IF(#REF!=$BF$112,S919,"")</f>
        <v>#REF!</v>
      </c>
      <c r="BH919" s="39"/>
      <c r="BI919" s="360" t="e">
        <f>IF(#REF!=$BI$112,R919,"")</f>
        <v>#REF!</v>
      </c>
      <c r="BJ919" s="360" t="e">
        <f>IF(#REF!=$BI$112,S919,"")</f>
        <v>#REF!</v>
      </c>
      <c r="BK919" s="39"/>
      <c r="BL919" s="360" t="e">
        <f>IF(#REF!=$BL$112,R919,"")</f>
        <v>#REF!</v>
      </c>
      <c r="BM919" s="360" t="e">
        <f>IF(#REF!=$BL$112,S919,"")</f>
        <v>#REF!</v>
      </c>
      <c r="BN919" s="39"/>
      <c r="BO919" s="360" t="e">
        <f>IF(#REF!=$BO$112,R919,"")</f>
        <v>#REF!</v>
      </c>
      <c r="BP919" s="360" t="e">
        <f>IF(#REF!=$BO$112,S919,"")</f>
        <v>#REF!</v>
      </c>
      <c r="BQ919" s="39"/>
      <c r="BR919" s="360" t="e">
        <f>IF(#REF!=$BR$112,R919,"")</f>
        <v>#REF!</v>
      </c>
      <c r="BS919" s="360" t="e">
        <f>IF(#REF!=$BR$112,S919,"")</f>
        <v>#REF!</v>
      </c>
      <c r="BT919" s="39"/>
      <c r="BU919" s="360" t="e">
        <f>IF(#REF!=$BU$112,R919,"")</f>
        <v>#REF!</v>
      </c>
      <c r="BV919" s="360" t="e">
        <f>IF(#REF!=$BU$112,S919,"")</f>
        <v>#REF!</v>
      </c>
      <c r="BW919" s="39"/>
      <c r="BX919" s="57"/>
    </row>
    <row r="920" spans="1:76" s="2" customFormat="1" ht="14">
      <c r="A920" s="159">
        <v>44</v>
      </c>
      <c r="B920" s="301" t="e">
        <f>CONCATENATE(#REF!,": ",#REF!)</f>
        <v>#REF!</v>
      </c>
      <c r="C920" s="168"/>
      <c r="D920" s="162"/>
      <c r="E920" s="162"/>
      <c r="F920" s="169"/>
      <c r="G920" s="161"/>
      <c r="H920" s="794"/>
      <c r="I920" s="163"/>
      <c r="J920" s="170"/>
      <c r="K920" s="170"/>
      <c r="L920" s="764"/>
      <c r="M920" s="654" t="e">
        <f>CONCATENATE("t CO2-eq/ ",IF(#REF!="Implementation",AdoptionUnitOfMeasure,FunctionalUnitOfMeasure))</f>
        <v>#REF!</v>
      </c>
      <c r="N920" s="664"/>
      <c r="O920" s="665"/>
      <c r="P920" s="165"/>
      <c r="Q920" s="365"/>
      <c r="R920" s="259" t="str">
        <f t="shared" si="553"/>
        <v/>
      </c>
      <c r="S920" s="809" t="str">
        <f t="shared" ref="S920:S926" si="580">IF(R920="","",IF(R950="Y",T920,IF(R920&gt;=R942-$AA$36*R946,IF(R920&lt;=R942+$AA$36*R946,R920,""),"")))</f>
        <v/>
      </c>
      <c r="T920" s="259" t="str">
        <f t="shared" si="556"/>
        <v/>
      </c>
      <c r="U920" s="166" t="e">
        <f t="shared" si="579"/>
        <v>#REF!</v>
      </c>
      <c r="V920" s="39"/>
      <c r="W920" s="39"/>
      <c r="Y920" s="99"/>
      <c r="AO920" s="57"/>
      <c r="AP920" s="39"/>
      <c r="AQ920" s="39"/>
      <c r="AR920" s="171"/>
      <c r="AS920" s="39"/>
      <c r="AT920" s="360" t="e">
        <f>IF(#REF!=$AT$48,R920,"")</f>
        <v>#REF!</v>
      </c>
      <c r="AU920" s="360" t="e">
        <f>IF(#REF!=$AT$48,S920,"")</f>
        <v>#REF!</v>
      </c>
      <c r="AV920" s="39"/>
      <c r="AW920" s="360" t="e">
        <f>IF(#REF!=$AW$112,R920,"")</f>
        <v>#REF!</v>
      </c>
      <c r="AX920" s="360" t="e">
        <f>IF(#REF!=$AW$112,S920,"")</f>
        <v>#REF!</v>
      </c>
      <c r="AY920" s="39"/>
      <c r="AZ920" s="360" t="e">
        <f>IF(#REF!=$AZ$112,R920,"")</f>
        <v>#REF!</v>
      </c>
      <c r="BA920" s="360" t="e">
        <f>IF(#REF!=$AZ$112,S920,"")</f>
        <v>#REF!</v>
      </c>
      <c r="BB920" s="39"/>
      <c r="BC920" s="360" t="e">
        <f>IF(#REF!=$BC$112,R920,"")</f>
        <v>#REF!</v>
      </c>
      <c r="BD920" s="360" t="e">
        <f>IF(#REF!=$BC$112,S920,"")</f>
        <v>#REF!</v>
      </c>
      <c r="BE920" s="39"/>
      <c r="BF920" s="360" t="e">
        <f>IF(#REF!=$BF$112,R920,"")</f>
        <v>#REF!</v>
      </c>
      <c r="BG920" s="360" t="e">
        <f>IF(#REF!=$BF$112,S920,"")</f>
        <v>#REF!</v>
      </c>
      <c r="BH920" s="39"/>
      <c r="BI920" s="360" t="e">
        <f>IF(#REF!=$BI$112,R920,"")</f>
        <v>#REF!</v>
      </c>
      <c r="BJ920" s="360" t="e">
        <f>IF(#REF!=$BI$112,S920,"")</f>
        <v>#REF!</v>
      </c>
      <c r="BK920" s="39"/>
      <c r="BL920" s="360" t="e">
        <f>IF(#REF!=$BL$112,R920,"")</f>
        <v>#REF!</v>
      </c>
      <c r="BM920" s="360" t="e">
        <f>IF(#REF!=$BL$112,S920,"")</f>
        <v>#REF!</v>
      </c>
      <c r="BN920" s="39"/>
      <c r="BO920" s="360" t="e">
        <f>IF(#REF!=$BO$112,R920,"")</f>
        <v>#REF!</v>
      </c>
      <c r="BP920" s="360" t="e">
        <f>IF(#REF!=$BO$112,S920,"")</f>
        <v>#REF!</v>
      </c>
      <c r="BQ920" s="39"/>
      <c r="BR920" s="360" t="e">
        <f>IF(#REF!=$BR$112,R920,"")</f>
        <v>#REF!</v>
      </c>
      <c r="BS920" s="360" t="e">
        <f>IF(#REF!=$BR$112,S920,"")</f>
        <v>#REF!</v>
      </c>
      <c r="BT920" s="39"/>
      <c r="BU920" s="360" t="e">
        <f>IF(#REF!=$BU$112,R920,"")</f>
        <v>#REF!</v>
      </c>
      <c r="BV920" s="360" t="e">
        <f>IF(#REF!=$BU$112,S920,"")</f>
        <v>#REF!</v>
      </c>
      <c r="BW920" s="39"/>
      <c r="BX920" s="57"/>
    </row>
    <row r="921" spans="1:76" s="2" customFormat="1" ht="14">
      <c r="A921" s="159">
        <v>45</v>
      </c>
      <c r="B921" s="301" t="str">
        <f t="shared" ref="B921:B926" si="581">CONCATENATE(E921,": ",C921)</f>
        <v xml:space="preserve">: </v>
      </c>
      <c r="C921" s="168"/>
      <c r="D921" s="162"/>
      <c r="E921" s="162"/>
      <c r="F921" s="169"/>
      <c r="G921" s="161"/>
      <c r="H921" s="162"/>
      <c r="I921" s="163"/>
      <c r="J921" s="170"/>
      <c r="K921" s="170"/>
      <c r="L921" s="764"/>
      <c r="M921" s="654" t="e">
        <f>CONCATENATE("t CO2-eq/ ",IF(#REF!="Implementation",AdoptionUnitOfMeasure,FunctionalUnitOfMeasure))</f>
        <v>#REF!</v>
      </c>
      <c r="N921" s="664"/>
      <c r="O921" s="665"/>
      <c r="P921" s="165"/>
      <c r="Q921" s="365"/>
      <c r="R921" s="259" t="str">
        <f t="shared" si="553"/>
        <v/>
      </c>
      <c r="S921" s="809" t="str">
        <f t="shared" si="580"/>
        <v/>
      </c>
      <c r="T921" s="259" t="str">
        <f t="shared" si="556"/>
        <v/>
      </c>
      <c r="U921" s="166" t="e">
        <f t="shared" ref="U921:U926" si="582">IF(AND(M921="",K921=""),"",IF(M921="",K921,M921))</f>
        <v>#REF!</v>
      </c>
      <c r="V921" s="39"/>
      <c r="W921" s="39"/>
      <c r="Y921" s="99"/>
      <c r="AO921" s="57"/>
      <c r="AP921" s="39"/>
      <c r="AQ921" s="39"/>
      <c r="AR921" s="171"/>
      <c r="AS921" s="39"/>
      <c r="AT921" s="360" t="str">
        <f t="shared" ref="AT921:AU926" si="583">IF($E921=$AT$48,R921,"")</f>
        <v/>
      </c>
      <c r="AU921" s="360" t="str">
        <f t="shared" si="583"/>
        <v/>
      </c>
      <c r="AV921" s="39"/>
      <c r="AW921" s="360" t="str">
        <f t="shared" ref="AW921:AX926" si="584">IF($E921=$AW$112,R921,"")</f>
        <v/>
      </c>
      <c r="AX921" s="360" t="str">
        <f t="shared" si="584"/>
        <v/>
      </c>
      <c r="AY921" s="39"/>
      <c r="AZ921" s="360" t="str">
        <f t="shared" ref="AZ921:BA926" si="585">IF($E921=$AZ$112,R921,"")</f>
        <v/>
      </c>
      <c r="BA921" s="360" t="str">
        <f t="shared" si="585"/>
        <v/>
      </c>
      <c r="BB921" s="39"/>
      <c r="BC921" s="360" t="str">
        <f t="shared" ref="BC921:BD926" si="586">IF($E921=$BC$112,R921,"")</f>
        <v/>
      </c>
      <c r="BD921" s="360" t="str">
        <f t="shared" si="586"/>
        <v/>
      </c>
      <c r="BE921" s="39"/>
      <c r="BF921" s="360" t="str">
        <f t="shared" ref="BF921:BG926" si="587">IF($E921=$BF$112,R921,"")</f>
        <v/>
      </c>
      <c r="BG921" s="360" t="str">
        <f t="shared" si="587"/>
        <v/>
      </c>
      <c r="BH921" s="39"/>
      <c r="BI921" s="360" t="str">
        <f t="shared" ref="BI921:BJ926" si="588">IF($E921=$BI$112,R921,"")</f>
        <v/>
      </c>
      <c r="BJ921" s="360" t="str">
        <f t="shared" si="588"/>
        <v/>
      </c>
      <c r="BK921" s="39"/>
      <c r="BL921" s="360" t="str">
        <f t="shared" ref="BL921:BM926" si="589">IF($E921=$BL$112,R921,"")</f>
        <v/>
      </c>
      <c r="BM921" s="360" t="str">
        <f t="shared" si="589"/>
        <v/>
      </c>
      <c r="BN921" s="39"/>
      <c r="BO921" s="360" t="str">
        <f t="shared" ref="BO921:BP926" si="590">IF($E921=$BO$112,R921,"")</f>
        <v/>
      </c>
      <c r="BP921" s="360" t="str">
        <f t="shared" si="590"/>
        <v/>
      </c>
      <c r="BQ921" s="39"/>
      <c r="BR921" s="360" t="str">
        <f t="shared" ref="BR921:BS926" si="591">IF($E921=$BR$112,R921,"")</f>
        <v/>
      </c>
      <c r="BS921" s="360" t="str">
        <f t="shared" si="591"/>
        <v/>
      </c>
      <c r="BT921" s="39"/>
      <c r="BU921" s="360" t="str">
        <f t="shared" ref="BU921:BV926" si="592">IF($E921=$BU$112,R921,"")</f>
        <v/>
      </c>
      <c r="BV921" s="360" t="str">
        <f t="shared" si="592"/>
        <v/>
      </c>
      <c r="BW921" s="39"/>
      <c r="BX921" s="57"/>
    </row>
    <row r="922" spans="1:76" s="2" customFormat="1" ht="14">
      <c r="A922" s="159">
        <v>46</v>
      </c>
      <c r="B922" s="301" t="str">
        <f t="shared" si="581"/>
        <v xml:space="preserve">: </v>
      </c>
      <c r="C922" s="168"/>
      <c r="D922" s="162"/>
      <c r="E922" s="162"/>
      <c r="F922" s="169"/>
      <c r="G922" s="161"/>
      <c r="H922" s="162"/>
      <c r="I922" s="163"/>
      <c r="J922" s="170"/>
      <c r="K922" s="170"/>
      <c r="L922" s="764"/>
      <c r="M922" s="654" t="e">
        <f>CONCATENATE("t CO2-eq/ ",IF(#REF!="Implementation",AdoptionUnitOfMeasure,FunctionalUnitOfMeasure))</f>
        <v>#REF!</v>
      </c>
      <c r="N922" s="664"/>
      <c r="O922" s="665"/>
      <c r="P922" s="165"/>
      <c r="Q922" s="365"/>
      <c r="R922" s="259" t="str">
        <f t="shared" si="553"/>
        <v/>
      </c>
      <c r="S922" s="809" t="str">
        <f t="shared" si="580"/>
        <v/>
      </c>
      <c r="T922" s="259" t="str">
        <f t="shared" si="556"/>
        <v/>
      </c>
      <c r="U922" s="166" t="e">
        <f t="shared" si="582"/>
        <v>#REF!</v>
      </c>
      <c r="V922" s="39"/>
      <c r="W922" s="39"/>
      <c r="Y922" s="99"/>
      <c r="AO922" s="57"/>
      <c r="AP922" s="39"/>
      <c r="AQ922" s="39"/>
      <c r="AR922" s="171"/>
      <c r="AS922" s="39"/>
      <c r="AT922" s="360" t="str">
        <f t="shared" si="583"/>
        <v/>
      </c>
      <c r="AU922" s="360" t="str">
        <f t="shared" si="583"/>
        <v/>
      </c>
      <c r="AV922" s="39"/>
      <c r="AW922" s="360" t="str">
        <f t="shared" si="584"/>
        <v/>
      </c>
      <c r="AX922" s="360" t="str">
        <f t="shared" si="584"/>
        <v/>
      </c>
      <c r="AY922" s="39"/>
      <c r="AZ922" s="360" t="str">
        <f t="shared" si="585"/>
        <v/>
      </c>
      <c r="BA922" s="360" t="str">
        <f t="shared" si="585"/>
        <v/>
      </c>
      <c r="BB922" s="39"/>
      <c r="BC922" s="360" t="str">
        <f t="shared" si="586"/>
        <v/>
      </c>
      <c r="BD922" s="360" t="str">
        <f t="shared" si="586"/>
        <v/>
      </c>
      <c r="BE922" s="39"/>
      <c r="BF922" s="360" t="str">
        <f t="shared" si="587"/>
        <v/>
      </c>
      <c r="BG922" s="360" t="str">
        <f t="shared" si="587"/>
        <v/>
      </c>
      <c r="BH922" s="39"/>
      <c r="BI922" s="360" t="str">
        <f t="shared" si="588"/>
        <v/>
      </c>
      <c r="BJ922" s="360" t="str">
        <f t="shared" si="588"/>
        <v/>
      </c>
      <c r="BK922" s="39"/>
      <c r="BL922" s="360" t="str">
        <f t="shared" si="589"/>
        <v/>
      </c>
      <c r="BM922" s="360" t="str">
        <f t="shared" si="589"/>
        <v/>
      </c>
      <c r="BN922" s="39"/>
      <c r="BO922" s="360" t="str">
        <f t="shared" si="590"/>
        <v/>
      </c>
      <c r="BP922" s="360" t="str">
        <f t="shared" si="590"/>
        <v/>
      </c>
      <c r="BQ922" s="39"/>
      <c r="BR922" s="360" t="str">
        <f t="shared" si="591"/>
        <v/>
      </c>
      <c r="BS922" s="360" t="str">
        <f t="shared" si="591"/>
        <v/>
      </c>
      <c r="BT922" s="39"/>
      <c r="BU922" s="360" t="str">
        <f t="shared" si="592"/>
        <v/>
      </c>
      <c r="BV922" s="360" t="str">
        <f t="shared" si="592"/>
        <v/>
      </c>
      <c r="BW922" s="39"/>
      <c r="BX922" s="57"/>
    </row>
    <row r="923" spans="1:76" s="2" customFormat="1" ht="14">
      <c r="A923" s="159">
        <v>47</v>
      </c>
      <c r="B923" s="301" t="str">
        <f t="shared" si="581"/>
        <v xml:space="preserve">: </v>
      </c>
      <c r="C923" s="168"/>
      <c r="D923" s="162"/>
      <c r="E923" s="162"/>
      <c r="F923" s="169"/>
      <c r="G923" s="161"/>
      <c r="H923" s="794"/>
      <c r="I923" s="163"/>
      <c r="J923" s="170"/>
      <c r="K923" s="170"/>
      <c r="L923" s="764"/>
      <c r="M923" s="654" t="e">
        <f>CONCATENATE("t CO2-eq/ ",IF(#REF!="Implementation",AdoptionUnitOfMeasure,FunctionalUnitOfMeasure))</f>
        <v>#REF!</v>
      </c>
      <c r="N923" s="664"/>
      <c r="O923" s="665"/>
      <c r="P923" s="165"/>
      <c r="Q923" s="365"/>
      <c r="R923" s="259" t="str">
        <f t="shared" si="553"/>
        <v/>
      </c>
      <c r="S923" s="809" t="str">
        <f t="shared" si="580"/>
        <v/>
      </c>
      <c r="T923" s="259" t="str">
        <f t="shared" si="556"/>
        <v/>
      </c>
      <c r="U923" s="166" t="e">
        <f t="shared" si="582"/>
        <v>#REF!</v>
      </c>
      <c r="V923" s="39"/>
      <c r="W923" s="39"/>
      <c r="Y923" s="99"/>
      <c r="AO923" s="57"/>
      <c r="AP923" s="39"/>
      <c r="AQ923" s="39"/>
      <c r="AR923" s="171"/>
      <c r="AS923" s="39"/>
      <c r="AT923" s="360" t="str">
        <f t="shared" si="583"/>
        <v/>
      </c>
      <c r="AU923" s="360" t="str">
        <f t="shared" si="583"/>
        <v/>
      </c>
      <c r="AV923" s="39"/>
      <c r="AW923" s="360" t="str">
        <f t="shared" si="584"/>
        <v/>
      </c>
      <c r="AX923" s="360" t="str">
        <f t="shared" si="584"/>
        <v/>
      </c>
      <c r="AY923" s="39"/>
      <c r="AZ923" s="360" t="str">
        <f t="shared" si="585"/>
        <v/>
      </c>
      <c r="BA923" s="360" t="str">
        <f t="shared" si="585"/>
        <v/>
      </c>
      <c r="BB923" s="39"/>
      <c r="BC923" s="360" t="str">
        <f t="shared" si="586"/>
        <v/>
      </c>
      <c r="BD923" s="360" t="str">
        <f t="shared" si="586"/>
        <v/>
      </c>
      <c r="BE923" s="39"/>
      <c r="BF923" s="360" t="str">
        <f t="shared" si="587"/>
        <v/>
      </c>
      <c r="BG923" s="360" t="str">
        <f t="shared" si="587"/>
        <v/>
      </c>
      <c r="BH923" s="39"/>
      <c r="BI923" s="360" t="str">
        <f t="shared" si="588"/>
        <v/>
      </c>
      <c r="BJ923" s="360" t="str">
        <f t="shared" si="588"/>
        <v/>
      </c>
      <c r="BK923" s="39"/>
      <c r="BL923" s="360" t="str">
        <f t="shared" si="589"/>
        <v/>
      </c>
      <c r="BM923" s="360" t="str">
        <f t="shared" si="589"/>
        <v/>
      </c>
      <c r="BN923" s="39"/>
      <c r="BO923" s="360" t="str">
        <f t="shared" si="590"/>
        <v/>
      </c>
      <c r="BP923" s="360" t="str">
        <f t="shared" si="590"/>
        <v/>
      </c>
      <c r="BQ923" s="39"/>
      <c r="BR923" s="360" t="str">
        <f t="shared" si="591"/>
        <v/>
      </c>
      <c r="BS923" s="360" t="str">
        <f t="shared" si="591"/>
        <v/>
      </c>
      <c r="BT923" s="39"/>
      <c r="BU923" s="360" t="str">
        <f t="shared" si="592"/>
        <v/>
      </c>
      <c r="BV923" s="360" t="str">
        <f t="shared" si="592"/>
        <v/>
      </c>
      <c r="BW923" s="39"/>
      <c r="BX923" s="57"/>
    </row>
    <row r="924" spans="1:76" s="2" customFormat="1" ht="14">
      <c r="A924" s="159">
        <v>48</v>
      </c>
      <c r="B924" s="301" t="str">
        <f t="shared" si="581"/>
        <v xml:space="preserve">: </v>
      </c>
      <c r="C924" s="168"/>
      <c r="D924" s="162"/>
      <c r="E924" s="162"/>
      <c r="F924" s="169"/>
      <c r="G924" s="161"/>
      <c r="H924" s="162"/>
      <c r="I924" s="163"/>
      <c r="J924" s="170"/>
      <c r="K924" s="170"/>
      <c r="L924" s="764"/>
      <c r="M924" s="654" t="e">
        <f>CONCATENATE("t CO2-eq/ ",IF(#REF!="Implementation",AdoptionUnitOfMeasure,FunctionalUnitOfMeasure))</f>
        <v>#REF!</v>
      </c>
      <c r="N924" s="664"/>
      <c r="O924" s="665"/>
      <c r="P924" s="165"/>
      <c r="Q924" s="365"/>
      <c r="R924" s="259" t="str">
        <f t="shared" si="553"/>
        <v/>
      </c>
      <c r="S924" s="809" t="str">
        <f t="shared" si="580"/>
        <v/>
      </c>
      <c r="T924" s="259" t="str">
        <f t="shared" si="556"/>
        <v/>
      </c>
      <c r="U924" s="166" t="e">
        <f t="shared" si="582"/>
        <v>#REF!</v>
      </c>
      <c r="V924" s="39"/>
      <c r="W924" s="39"/>
      <c r="Y924" s="99"/>
      <c r="AO924" s="57"/>
      <c r="AP924" s="39"/>
      <c r="AQ924" s="39"/>
      <c r="AR924" s="171"/>
      <c r="AS924" s="39"/>
      <c r="AT924" s="360" t="str">
        <f t="shared" si="583"/>
        <v/>
      </c>
      <c r="AU924" s="360" t="str">
        <f t="shared" si="583"/>
        <v/>
      </c>
      <c r="AV924" s="39"/>
      <c r="AW924" s="360" t="str">
        <f t="shared" si="584"/>
        <v/>
      </c>
      <c r="AX924" s="360" t="str">
        <f t="shared" si="584"/>
        <v/>
      </c>
      <c r="AY924" s="39"/>
      <c r="AZ924" s="360" t="str">
        <f t="shared" si="585"/>
        <v/>
      </c>
      <c r="BA924" s="360" t="str">
        <f t="shared" si="585"/>
        <v/>
      </c>
      <c r="BB924" s="39"/>
      <c r="BC924" s="360" t="str">
        <f t="shared" si="586"/>
        <v/>
      </c>
      <c r="BD924" s="360" t="str">
        <f t="shared" si="586"/>
        <v/>
      </c>
      <c r="BE924" s="39"/>
      <c r="BF924" s="360" t="str">
        <f t="shared" si="587"/>
        <v/>
      </c>
      <c r="BG924" s="360" t="str">
        <f t="shared" si="587"/>
        <v/>
      </c>
      <c r="BH924" s="39"/>
      <c r="BI924" s="360" t="str">
        <f t="shared" si="588"/>
        <v/>
      </c>
      <c r="BJ924" s="360" t="str">
        <f t="shared" si="588"/>
        <v/>
      </c>
      <c r="BK924" s="39"/>
      <c r="BL924" s="360" t="str">
        <f t="shared" si="589"/>
        <v/>
      </c>
      <c r="BM924" s="360" t="str">
        <f t="shared" si="589"/>
        <v/>
      </c>
      <c r="BN924" s="39"/>
      <c r="BO924" s="360" t="str">
        <f t="shared" si="590"/>
        <v/>
      </c>
      <c r="BP924" s="360" t="str">
        <f t="shared" si="590"/>
        <v/>
      </c>
      <c r="BQ924" s="39"/>
      <c r="BR924" s="360" t="str">
        <f t="shared" si="591"/>
        <v/>
      </c>
      <c r="BS924" s="360" t="str">
        <f t="shared" si="591"/>
        <v/>
      </c>
      <c r="BT924" s="39"/>
      <c r="BU924" s="360" t="str">
        <f t="shared" si="592"/>
        <v/>
      </c>
      <c r="BV924" s="360" t="str">
        <f t="shared" si="592"/>
        <v/>
      </c>
      <c r="BW924" s="39"/>
      <c r="BX924" s="57"/>
    </row>
    <row r="925" spans="1:76" s="2" customFormat="1" ht="14">
      <c r="A925" s="159">
        <v>49</v>
      </c>
      <c r="B925" s="301" t="str">
        <f t="shared" si="581"/>
        <v xml:space="preserve">: </v>
      </c>
      <c r="C925" s="168"/>
      <c r="D925" s="162"/>
      <c r="E925" s="162"/>
      <c r="F925" s="169"/>
      <c r="G925" s="161"/>
      <c r="H925" s="794"/>
      <c r="I925" s="163"/>
      <c r="J925" s="170"/>
      <c r="K925" s="170"/>
      <c r="L925" s="764"/>
      <c r="M925" s="654" t="e">
        <f>CONCATENATE("t CO2-eq/ ",IF(#REF!="Implementation",AdoptionUnitOfMeasure,FunctionalUnitOfMeasure))</f>
        <v>#REF!</v>
      </c>
      <c r="N925" s="664"/>
      <c r="O925" s="665"/>
      <c r="P925" s="165"/>
      <c r="Q925" s="365"/>
      <c r="R925" s="259" t="str">
        <f t="shared" si="553"/>
        <v/>
      </c>
      <c r="S925" s="809" t="str">
        <f t="shared" si="580"/>
        <v/>
      </c>
      <c r="T925" s="259" t="str">
        <f t="shared" si="556"/>
        <v/>
      </c>
      <c r="U925" s="166" t="e">
        <f t="shared" si="582"/>
        <v>#REF!</v>
      </c>
      <c r="V925" s="39"/>
      <c r="W925" s="39"/>
      <c r="Y925" s="99"/>
      <c r="AO925" s="57"/>
      <c r="AP925" s="39"/>
      <c r="AQ925" s="39"/>
      <c r="AR925" s="171"/>
      <c r="AS925" s="39"/>
      <c r="AT925" s="360" t="str">
        <f t="shared" si="583"/>
        <v/>
      </c>
      <c r="AU925" s="360" t="str">
        <f t="shared" si="583"/>
        <v/>
      </c>
      <c r="AV925" s="39"/>
      <c r="AW925" s="360" t="str">
        <f t="shared" si="584"/>
        <v/>
      </c>
      <c r="AX925" s="360" t="str">
        <f t="shared" si="584"/>
        <v/>
      </c>
      <c r="AY925" s="39"/>
      <c r="AZ925" s="360" t="str">
        <f t="shared" si="585"/>
        <v/>
      </c>
      <c r="BA925" s="360" t="str">
        <f t="shared" si="585"/>
        <v/>
      </c>
      <c r="BB925" s="39"/>
      <c r="BC925" s="360" t="str">
        <f t="shared" si="586"/>
        <v/>
      </c>
      <c r="BD925" s="360" t="str">
        <f t="shared" si="586"/>
        <v/>
      </c>
      <c r="BE925" s="39"/>
      <c r="BF925" s="360" t="str">
        <f t="shared" si="587"/>
        <v/>
      </c>
      <c r="BG925" s="360" t="str">
        <f t="shared" si="587"/>
        <v/>
      </c>
      <c r="BH925" s="39"/>
      <c r="BI925" s="360" t="str">
        <f t="shared" si="588"/>
        <v/>
      </c>
      <c r="BJ925" s="360" t="str">
        <f t="shared" si="588"/>
        <v/>
      </c>
      <c r="BK925" s="39"/>
      <c r="BL925" s="360" t="str">
        <f t="shared" si="589"/>
        <v/>
      </c>
      <c r="BM925" s="360" t="str">
        <f t="shared" si="589"/>
        <v/>
      </c>
      <c r="BN925" s="39"/>
      <c r="BO925" s="360" t="str">
        <f t="shared" si="590"/>
        <v/>
      </c>
      <c r="BP925" s="360" t="str">
        <f t="shared" si="590"/>
        <v/>
      </c>
      <c r="BQ925" s="39"/>
      <c r="BR925" s="360" t="str">
        <f t="shared" si="591"/>
        <v/>
      </c>
      <c r="BS925" s="360" t="str">
        <f t="shared" si="591"/>
        <v/>
      </c>
      <c r="BT925" s="39"/>
      <c r="BU925" s="360" t="str">
        <f t="shared" si="592"/>
        <v/>
      </c>
      <c r="BV925" s="360" t="str">
        <f t="shared" si="592"/>
        <v/>
      </c>
      <c r="BW925" s="39"/>
      <c r="BX925" s="57"/>
    </row>
    <row r="926" spans="1:76" s="2" customFormat="1" ht="14">
      <c r="A926" s="159">
        <v>50</v>
      </c>
      <c r="B926" s="301" t="str">
        <f t="shared" si="581"/>
        <v xml:space="preserve">: </v>
      </c>
      <c r="C926" s="168"/>
      <c r="D926" s="162"/>
      <c r="E926" s="162"/>
      <c r="F926" s="169"/>
      <c r="G926" s="161"/>
      <c r="H926" s="162"/>
      <c r="I926" s="163"/>
      <c r="J926" s="170"/>
      <c r="K926" s="170"/>
      <c r="L926" s="764"/>
      <c r="M926" s="654" t="e">
        <f>CONCATENATE("t CO2-eq/ ",IF(#REF!="Implementation",AdoptionUnitOfMeasure,FunctionalUnitOfMeasure))</f>
        <v>#REF!</v>
      </c>
      <c r="N926" s="664"/>
      <c r="O926" s="665"/>
      <c r="P926" s="165"/>
      <c r="Q926" s="365"/>
      <c r="R926" s="259" t="str">
        <f t="shared" si="553"/>
        <v/>
      </c>
      <c r="S926" s="809" t="str">
        <f t="shared" si="580"/>
        <v/>
      </c>
      <c r="T926" s="259" t="str">
        <f t="shared" si="556"/>
        <v/>
      </c>
      <c r="U926" s="166" t="e">
        <f t="shared" si="582"/>
        <v>#REF!</v>
      </c>
      <c r="V926" s="39"/>
      <c r="W926" s="39"/>
      <c r="Y926" s="99"/>
      <c r="AO926" s="57"/>
      <c r="AP926" s="39"/>
      <c r="AQ926" s="39"/>
      <c r="AR926" s="171"/>
      <c r="AS926" s="39"/>
      <c r="AT926" s="360" t="str">
        <f t="shared" si="583"/>
        <v/>
      </c>
      <c r="AU926" s="360" t="str">
        <f t="shared" si="583"/>
        <v/>
      </c>
      <c r="AV926" s="39"/>
      <c r="AW926" s="360" t="str">
        <f t="shared" si="584"/>
        <v/>
      </c>
      <c r="AX926" s="360" t="str">
        <f t="shared" si="584"/>
        <v/>
      </c>
      <c r="AY926" s="39"/>
      <c r="AZ926" s="360" t="str">
        <f t="shared" si="585"/>
        <v/>
      </c>
      <c r="BA926" s="360" t="str">
        <f t="shared" si="585"/>
        <v/>
      </c>
      <c r="BB926" s="39"/>
      <c r="BC926" s="360" t="str">
        <f t="shared" si="586"/>
        <v/>
      </c>
      <c r="BD926" s="360" t="str">
        <f t="shared" si="586"/>
        <v/>
      </c>
      <c r="BE926" s="39"/>
      <c r="BF926" s="360" t="str">
        <f t="shared" si="587"/>
        <v/>
      </c>
      <c r="BG926" s="360" t="str">
        <f t="shared" si="587"/>
        <v/>
      </c>
      <c r="BH926" s="39"/>
      <c r="BI926" s="360" t="str">
        <f t="shared" si="588"/>
        <v/>
      </c>
      <c r="BJ926" s="360" t="str">
        <f t="shared" si="588"/>
        <v/>
      </c>
      <c r="BK926" s="39"/>
      <c r="BL926" s="360" t="str">
        <f t="shared" si="589"/>
        <v/>
      </c>
      <c r="BM926" s="360" t="str">
        <f t="shared" si="589"/>
        <v/>
      </c>
      <c r="BN926" s="39"/>
      <c r="BO926" s="360" t="str">
        <f t="shared" si="590"/>
        <v/>
      </c>
      <c r="BP926" s="360" t="str">
        <f t="shared" si="590"/>
        <v/>
      </c>
      <c r="BQ926" s="39"/>
      <c r="BR926" s="360" t="str">
        <f t="shared" si="591"/>
        <v/>
      </c>
      <c r="BS926" s="360" t="str">
        <f t="shared" si="591"/>
        <v/>
      </c>
      <c r="BT926" s="39"/>
      <c r="BU926" s="360" t="str">
        <f t="shared" si="592"/>
        <v/>
      </c>
      <c r="BV926" s="360" t="str">
        <f t="shared" si="592"/>
        <v/>
      </c>
      <c r="BW926" s="39"/>
      <c r="BX926" s="57"/>
    </row>
    <row r="927" spans="1:76" s="2" customFormat="1" ht="14">
      <c r="A927" s="738"/>
      <c r="B927" s="302" t="s">
        <v>159</v>
      </c>
      <c r="C927" s="173"/>
      <c r="D927" s="173"/>
      <c r="E927" s="173"/>
      <c r="F927" s="173"/>
      <c r="G927" s="174"/>
      <c r="H927" s="39"/>
      <c r="I927" s="175"/>
      <c r="J927" s="174"/>
      <c r="K927" s="174"/>
      <c r="L927" s="762" t="s">
        <v>99</v>
      </c>
      <c r="M927" s="174"/>
      <c r="N927" s="174"/>
      <c r="O927" s="165"/>
      <c r="P927" s="165"/>
      <c r="Q927" s="175" t="s">
        <v>31</v>
      </c>
      <c r="R927" s="261">
        <v>51889.166666666664</v>
      </c>
      <c r="S927" s="261">
        <v>45176.176470588238</v>
      </c>
      <c r="T927" s="262" t="e">
        <v>#DIV/0!</v>
      </c>
      <c r="U927" s="39"/>
      <c r="V927" s="39"/>
      <c r="W927" s="39"/>
      <c r="Y927" s="207"/>
      <c r="AO927" s="57"/>
      <c r="AP927" s="39"/>
      <c r="AQ927" s="39"/>
      <c r="AR927" s="39"/>
      <c r="AS927" s="175" t="s">
        <v>31</v>
      </c>
      <c r="AT927" s="178" t="e">
        <f>AVERAGE(AT877:AT926)</f>
        <v>#REF!</v>
      </c>
      <c r="AU927" s="178" t="e">
        <f>SUM(AU877:AU926)/COUNTIF(AU877:AU926,"&gt;0")</f>
        <v>#REF!</v>
      </c>
      <c r="AV927" s="175"/>
      <c r="AW927" s="178" t="e">
        <f>AVERAGE(AW877:AW926)</f>
        <v>#REF!</v>
      </c>
      <c r="AX927" s="178" t="e">
        <f>SUM(AX877:AX926)/COUNTIF(AX877:AX926,"&gt;0")</f>
        <v>#REF!</v>
      </c>
      <c r="AY927" s="39"/>
      <c r="AZ927" s="178" t="e">
        <f>AVERAGE(AZ877:AZ926)</f>
        <v>#REF!</v>
      </c>
      <c r="BA927" s="178" t="e">
        <f>SUM(BA877:BA926)/COUNTIF(BA877:BA926,"&gt;0")</f>
        <v>#REF!</v>
      </c>
      <c r="BB927" s="39"/>
      <c r="BC927" s="178" t="e">
        <f>AVERAGE(BC877:BC926)</f>
        <v>#REF!</v>
      </c>
      <c r="BD927" s="178" t="e">
        <f>SUM(BD877:BD926)/COUNTIF(BD877:BD926,"&gt;0")</f>
        <v>#REF!</v>
      </c>
      <c r="BE927" s="39"/>
      <c r="BF927" s="178" t="e">
        <f>AVERAGE(BF877:BF926)</f>
        <v>#REF!</v>
      </c>
      <c r="BG927" s="178" t="e">
        <f>SUM(BG877:BG926)/COUNTIF(BG877:BG926,"&gt;0")</f>
        <v>#REF!</v>
      </c>
      <c r="BH927" s="39"/>
      <c r="BI927" s="178" t="e">
        <f>AVERAGE(BI877:BI926)</f>
        <v>#REF!</v>
      </c>
      <c r="BJ927" s="178" t="e">
        <f>SUM(BJ877:BJ926)/COUNTIF(BJ877:BJ926,"&gt;0")</f>
        <v>#REF!</v>
      </c>
      <c r="BK927" s="175"/>
      <c r="BL927" s="178" t="e">
        <f>AVERAGE(BL877:BL926)</f>
        <v>#REF!</v>
      </c>
      <c r="BM927" s="178" t="e">
        <f>SUM(BM877:BM926)/COUNTIF(BM877:BM926,"&gt;0")</f>
        <v>#REF!</v>
      </c>
      <c r="BN927" s="39"/>
      <c r="BO927" s="178" t="e">
        <f>AVERAGE(BO877:BO926)</f>
        <v>#REF!</v>
      </c>
      <c r="BP927" s="178" t="e">
        <f>SUM(BP877:BP926)/COUNTIF(BP877:BP926,"&gt;0")</f>
        <v>#REF!</v>
      </c>
      <c r="BQ927" s="39"/>
      <c r="BR927" s="178" t="e">
        <f>AVERAGE(BR877:BR926)</f>
        <v>#REF!</v>
      </c>
      <c r="BS927" s="178" t="e">
        <f>SUM(BS877:BS926)/COUNTIF(BS877:BS926,"&gt;0")</f>
        <v>#REF!</v>
      </c>
      <c r="BT927" s="39"/>
      <c r="BU927" s="178" t="e">
        <f>AVERAGE(BU877:BU926)</f>
        <v>#REF!</v>
      </c>
      <c r="BV927" s="178" t="e">
        <f>SUM(BV877:BV926)/COUNTIF(BV877:BV926,"&gt;0")</f>
        <v>#REF!</v>
      </c>
      <c r="BW927" s="39"/>
      <c r="BX927" s="57"/>
    </row>
    <row r="928" spans="1:76" s="2" customFormat="1" ht="15">
      <c r="A928" s="172"/>
      <c r="B928" s="302" t="s">
        <v>160</v>
      </c>
      <c r="C928" s="173" t="s">
        <v>112</v>
      </c>
      <c r="D928" s="953" t="s">
        <v>824</v>
      </c>
      <c r="E928" s="954"/>
      <c r="F928" s="954"/>
      <c r="G928" s="954"/>
      <c r="H928" s="954"/>
      <c r="I928" s="954"/>
      <c r="J928" s="955"/>
      <c r="K928" s="174"/>
      <c r="L928" s="762"/>
      <c r="M928" s="174"/>
      <c r="N928" s="174"/>
      <c r="O928" s="165"/>
      <c r="P928" s="165"/>
      <c r="Q928" s="366" t="s">
        <v>33</v>
      </c>
      <c r="R928" s="367">
        <v>88432.262030223355</v>
      </c>
      <c r="S928" s="367">
        <v>64200.594219227489</v>
      </c>
      <c r="T928" s="259" t="s">
        <v>235</v>
      </c>
      <c r="U928" s="368">
        <v>1</v>
      </c>
      <c r="V928" s="50" t="s">
        <v>142</v>
      </c>
      <c r="W928" s="39"/>
      <c r="X928" t="s">
        <v>273</v>
      </c>
      <c r="Y928" s="208"/>
      <c r="AO928" s="57"/>
      <c r="AP928" s="39"/>
      <c r="AQ928" s="39"/>
      <c r="AR928" s="39"/>
      <c r="AS928" s="176" t="s">
        <v>33</v>
      </c>
      <c r="AT928" s="180" t="e">
        <f>AT927+(AT933*AT930)</f>
        <v>#REF!</v>
      </c>
      <c r="AU928" s="180" t="e">
        <f>AU927+(AU933*AT930)</f>
        <v>#REF!</v>
      </c>
      <c r="AV928" s="176"/>
      <c r="AW928" s="180" t="e">
        <f>AW927+(AW933*AW930)</f>
        <v>#REF!</v>
      </c>
      <c r="AX928" s="180" t="e">
        <f>AX927+(AX933*AW930)</f>
        <v>#REF!</v>
      </c>
      <c r="AY928" s="39"/>
      <c r="AZ928" s="180" t="e">
        <f>AZ927+(AZ933*AZ930)</f>
        <v>#REF!</v>
      </c>
      <c r="BA928" s="180" t="e">
        <f>BA927+(BA933*AZ930)</f>
        <v>#REF!</v>
      </c>
      <c r="BB928" s="39"/>
      <c r="BC928" s="180" t="e">
        <f>BC927+(BC933*BC930)</f>
        <v>#REF!</v>
      </c>
      <c r="BD928" s="180" t="e">
        <f>BD927+(BD933*BC930)</f>
        <v>#REF!</v>
      </c>
      <c r="BE928" s="39"/>
      <c r="BF928" s="180" t="e">
        <f>BF927+(BF933*BF930)</f>
        <v>#REF!</v>
      </c>
      <c r="BG928" s="180" t="e">
        <f>BG927+(BG933*BF930)</f>
        <v>#REF!</v>
      </c>
      <c r="BH928" s="39"/>
      <c r="BI928" s="180" t="e">
        <f>BI927+(BI933*BI930)</f>
        <v>#REF!</v>
      </c>
      <c r="BJ928" s="180" t="e">
        <f>BJ927+(BJ933*BI930)</f>
        <v>#REF!</v>
      </c>
      <c r="BK928" s="176"/>
      <c r="BL928" s="180" t="e">
        <f>BL927+(BL933*BL930)</f>
        <v>#REF!</v>
      </c>
      <c r="BM928" s="180" t="e">
        <f>BM927+(BM933*BL930)</f>
        <v>#REF!</v>
      </c>
      <c r="BN928" s="39"/>
      <c r="BO928" s="180" t="e">
        <f>BO927+(BO933*BO930)</f>
        <v>#REF!</v>
      </c>
      <c r="BP928" s="180" t="e">
        <f>BP927+(BP933*BO930)</f>
        <v>#REF!</v>
      </c>
      <c r="BQ928" s="39"/>
      <c r="BR928" s="180" t="e">
        <f>BR927+(BR933*BR930)</f>
        <v>#REF!</v>
      </c>
      <c r="BS928" s="180" t="e">
        <f>BS927+(BS933*BR930)</f>
        <v>#REF!</v>
      </c>
      <c r="BT928" s="39"/>
      <c r="BU928" s="180" t="e">
        <f>BU927+(BU933*BU930)</f>
        <v>#REF!</v>
      </c>
      <c r="BV928" s="180" t="e">
        <f>BV927+(BV933*BU930)</f>
        <v>#REF!</v>
      </c>
      <c r="BW928" s="39"/>
      <c r="BX928" s="57"/>
    </row>
    <row r="929" spans="1:76" s="2" customFormat="1" ht="15">
      <c r="A929" s="172"/>
      <c r="B929" s="302" t="s">
        <v>161</v>
      </c>
      <c r="C929" s="179"/>
      <c r="D929" s="956"/>
      <c r="E929" s="890"/>
      <c r="F929" s="890"/>
      <c r="G929" s="890"/>
      <c r="H929" s="890"/>
      <c r="I929" s="890"/>
      <c r="J929" s="891"/>
      <c r="K929" s="39"/>
      <c r="L929" s="759"/>
      <c r="M929" s="174"/>
      <c r="N929" s="174"/>
      <c r="O929" s="174"/>
      <c r="P929" s="174"/>
      <c r="Q929" s="366" t="s">
        <v>32</v>
      </c>
      <c r="R929" s="367">
        <v>15346.071303109966</v>
      </c>
      <c r="S929" s="367">
        <v>26151.758721948987</v>
      </c>
      <c r="T929" s="259" t="s">
        <v>235</v>
      </c>
      <c r="U929" s="368">
        <v>1</v>
      </c>
      <c r="V929" s="50" t="s">
        <v>143</v>
      </c>
      <c r="W929" s="39"/>
      <c r="X929" s="369" t="s">
        <v>36</v>
      </c>
      <c r="Y929" s="208"/>
      <c r="AO929" s="57"/>
      <c r="AP929" s="39"/>
      <c r="AQ929" s="39"/>
      <c r="AR929" s="39"/>
      <c r="AS929" s="176" t="s">
        <v>32</v>
      </c>
      <c r="AT929" s="180" t="e">
        <f>AT927-(AT933*AT931)</f>
        <v>#REF!</v>
      </c>
      <c r="AU929" s="180" t="e">
        <f>AU927-(AU933*AT931)</f>
        <v>#REF!</v>
      </c>
      <c r="AV929" s="176"/>
      <c r="AW929" s="180" t="e">
        <f>AW927-(AW933*AW931)</f>
        <v>#REF!</v>
      </c>
      <c r="AX929" s="180" t="e">
        <f>AX927-(AX933*AW931)</f>
        <v>#REF!</v>
      </c>
      <c r="AY929" s="39"/>
      <c r="AZ929" s="180" t="e">
        <f>AZ927-(AZ933*AZ931)</f>
        <v>#REF!</v>
      </c>
      <c r="BA929" s="180" t="e">
        <f>BA927-(BA933*AZ931)</f>
        <v>#REF!</v>
      </c>
      <c r="BB929" s="39"/>
      <c r="BC929" s="180" t="e">
        <f>BC927-(BC933*BC931)</f>
        <v>#REF!</v>
      </c>
      <c r="BD929" s="180" t="e">
        <f>BD927-(BD933*BC931)</f>
        <v>#REF!</v>
      </c>
      <c r="BE929" s="39"/>
      <c r="BF929" s="180" t="e">
        <f>BF927-(BF933*BF931)</f>
        <v>#REF!</v>
      </c>
      <c r="BG929" s="180" t="e">
        <f>BG927-(BG933*BF931)</f>
        <v>#REF!</v>
      </c>
      <c r="BH929" s="39"/>
      <c r="BI929" s="180" t="e">
        <f>BI927-(BI933*BI931)</f>
        <v>#REF!</v>
      </c>
      <c r="BJ929" s="180" t="e">
        <f>BJ927-(BJ933*BI931)</f>
        <v>#REF!</v>
      </c>
      <c r="BK929" s="176"/>
      <c r="BL929" s="180" t="e">
        <f>BL927-(BL933*BL931)</f>
        <v>#REF!</v>
      </c>
      <c r="BM929" s="180" t="e">
        <f>BM927-(BM933*BL931)</f>
        <v>#REF!</v>
      </c>
      <c r="BN929" s="39"/>
      <c r="BO929" s="180" t="e">
        <f>BO927-(BO933*BO931)</f>
        <v>#REF!</v>
      </c>
      <c r="BP929" s="180" t="e">
        <f>BP927-(BP933*BO931)</f>
        <v>#REF!</v>
      </c>
      <c r="BQ929" s="39"/>
      <c r="BR929" s="180" t="e">
        <f>BR927-(BR933*BR931)</f>
        <v>#REF!</v>
      </c>
      <c r="BS929" s="180" t="e">
        <f>BS927-(BS933*BR931)</f>
        <v>#REF!</v>
      </c>
      <c r="BT929" s="39"/>
      <c r="BU929" s="180" t="e">
        <f>BU927-(BU933*BU931)</f>
        <v>#REF!</v>
      </c>
      <c r="BV929" s="180" t="e">
        <f>BV927-(BV933*BU931)</f>
        <v>#REF!</v>
      </c>
      <c r="BW929" s="39"/>
      <c r="BX929" s="57"/>
    </row>
    <row r="930" spans="1:76" s="2" customFormat="1" ht="14">
      <c r="A930" s="172"/>
      <c r="B930" s="303"/>
      <c r="C930" s="179"/>
      <c r="D930" s="956"/>
      <c r="E930" s="890"/>
      <c r="F930" s="890"/>
      <c r="G930" s="890"/>
      <c r="H930" s="890"/>
      <c r="I930" s="890"/>
      <c r="J930" s="891"/>
      <c r="K930" s="174"/>
      <c r="L930" s="762"/>
      <c r="M930" s="174"/>
      <c r="N930" s="174"/>
      <c r="O930" s="174"/>
      <c r="P930" s="174"/>
      <c r="Q930" s="176" t="s">
        <v>10</v>
      </c>
      <c r="R930" s="263" t="s">
        <v>38</v>
      </c>
      <c r="S930" s="263" t="s">
        <v>38</v>
      </c>
      <c r="T930" s="259" t="s">
        <v>235</v>
      </c>
      <c r="U930" s="174"/>
      <c r="V930" s="174"/>
      <c r="W930" s="174"/>
      <c r="Y930" s="208"/>
      <c r="AO930" s="57"/>
      <c r="AP930" s="174"/>
      <c r="AQ930" s="174"/>
      <c r="AR930" s="923" t="s">
        <v>132</v>
      </c>
      <c r="AS930" s="924"/>
      <c r="AT930" s="177">
        <v>1</v>
      </c>
      <c r="AU930" s="174"/>
      <c r="AV930" s="287"/>
      <c r="AW930" s="177">
        <v>1</v>
      </c>
      <c r="AX930" s="174"/>
      <c r="AY930" s="174"/>
      <c r="AZ930" s="177">
        <v>1</v>
      </c>
      <c r="BA930" s="174"/>
      <c r="BB930" s="174"/>
      <c r="BC930" s="177">
        <v>1</v>
      </c>
      <c r="BD930" s="174"/>
      <c r="BE930" s="174"/>
      <c r="BF930" s="177">
        <v>1</v>
      </c>
      <c r="BG930" s="174"/>
      <c r="BH930" s="174"/>
      <c r="BI930" s="177">
        <v>1</v>
      </c>
      <c r="BJ930" s="174"/>
      <c r="BK930" s="176"/>
      <c r="BL930" s="177">
        <v>1</v>
      </c>
      <c r="BM930" s="174"/>
      <c r="BN930" s="174"/>
      <c r="BO930" s="177">
        <v>1</v>
      </c>
      <c r="BP930" s="174"/>
      <c r="BQ930" s="174"/>
      <c r="BR930" s="177">
        <v>1</v>
      </c>
      <c r="BS930" s="174"/>
      <c r="BT930" s="174"/>
      <c r="BU930" s="177">
        <v>1</v>
      </c>
      <c r="BV930" s="174"/>
      <c r="BW930" s="174"/>
      <c r="BX930" s="57"/>
    </row>
    <row r="931" spans="1:76" s="2" customFormat="1" ht="14">
      <c r="A931" s="182" t="str">
        <f ca="1">HYPERLINK("#"&amp;"'"&amp;A$1&amp;"'!a1","Back to top")</f>
        <v>Back to top</v>
      </c>
      <c r="B931" s="304"/>
      <c r="C931" s="179"/>
      <c r="D931" s="956"/>
      <c r="E931" s="890"/>
      <c r="F931" s="890"/>
      <c r="G931" s="890"/>
      <c r="H931" s="890"/>
      <c r="I931" s="890"/>
      <c r="J931" s="891"/>
      <c r="K931" s="174"/>
      <c r="L931" s="762"/>
      <c r="M931" s="50"/>
      <c r="N931" s="50"/>
      <c r="O931" s="174"/>
      <c r="P931" s="174"/>
      <c r="Q931" s="176" t="s">
        <v>11</v>
      </c>
      <c r="R931" s="263">
        <v>36543.095363556698</v>
      </c>
      <c r="S931" s="263">
        <v>19024.417748639251</v>
      </c>
      <c r="T931" s="259" t="s">
        <v>235</v>
      </c>
      <c r="U931" s="174"/>
      <c r="V931" s="174"/>
      <c r="W931" s="174"/>
      <c r="Y931" s="208"/>
      <c r="AO931" s="57"/>
      <c r="AP931" s="174"/>
      <c r="AQ931" s="174"/>
      <c r="AR931" s="923"/>
      <c r="AS931" s="924"/>
      <c r="AT931" s="177">
        <v>1</v>
      </c>
      <c r="AU931" s="174"/>
      <c r="AV931" s="287"/>
      <c r="AW931" s="177">
        <v>1</v>
      </c>
      <c r="AX931" s="174"/>
      <c r="AY931" s="174"/>
      <c r="AZ931" s="177">
        <v>1</v>
      </c>
      <c r="BA931" s="174"/>
      <c r="BB931" s="174"/>
      <c r="BC931" s="177">
        <v>1</v>
      </c>
      <c r="BD931" s="174"/>
      <c r="BE931" s="174"/>
      <c r="BF931" s="177">
        <v>1</v>
      </c>
      <c r="BG931" s="174"/>
      <c r="BH931" s="174"/>
      <c r="BI931" s="177">
        <v>1</v>
      </c>
      <c r="BJ931" s="174"/>
      <c r="BK931" s="176"/>
      <c r="BL931" s="177">
        <v>1</v>
      </c>
      <c r="BM931" s="174"/>
      <c r="BN931" s="174"/>
      <c r="BO931" s="177">
        <v>1</v>
      </c>
      <c r="BP931" s="174"/>
      <c r="BQ931" s="174"/>
      <c r="BR931" s="177">
        <v>1</v>
      </c>
      <c r="BS931" s="174"/>
      <c r="BT931" s="174"/>
      <c r="BU931" s="177">
        <v>1</v>
      </c>
      <c r="BV931" s="174"/>
      <c r="BW931" s="174"/>
      <c r="BX931" s="57"/>
    </row>
    <row r="932" spans="1:76" s="2" customFormat="1" ht="14">
      <c r="A932" s="172"/>
      <c r="B932" s="303"/>
      <c r="C932" s="159"/>
      <c r="D932" s="956"/>
      <c r="E932" s="890"/>
      <c r="F932" s="890"/>
      <c r="G932" s="890"/>
      <c r="H932" s="890"/>
      <c r="I932" s="890"/>
      <c r="J932" s="891"/>
      <c r="K932" s="174"/>
      <c r="L932" s="762"/>
      <c r="M932" s="174"/>
      <c r="N932" s="174"/>
      <c r="O932" s="174"/>
      <c r="P932" s="174"/>
      <c r="Q932" s="183" t="s">
        <v>98</v>
      </c>
      <c r="R932" s="264">
        <v>36</v>
      </c>
      <c r="S932" s="264">
        <v>34</v>
      </c>
      <c r="T932" s="265"/>
      <c r="U932" s="184" t="s">
        <v>55</v>
      </c>
      <c r="V932" s="174"/>
      <c r="W932" s="174"/>
      <c r="Y932" s="99"/>
      <c r="AO932" s="57"/>
      <c r="AP932" s="174"/>
      <c r="AQ932" s="174"/>
      <c r="AR932" s="174"/>
      <c r="AS932" s="176" t="s">
        <v>10</v>
      </c>
      <c r="AT932" s="180" t="e">
        <f>IF((0.67*AT933)&gt;AT927,"no","yes")</f>
        <v>#REF!</v>
      </c>
      <c r="AU932" s="180" t="e">
        <f>IF((0.67*AU933)&gt;AU927,"no","yes")</f>
        <v>#REF!</v>
      </c>
      <c r="AV932" s="176"/>
      <c r="AW932" s="180" t="e">
        <f>IF((0.67*AW933)&gt;AW927,"no","yes")</f>
        <v>#REF!</v>
      </c>
      <c r="AX932" s="180" t="e">
        <f>IF((0.67*AX933)&gt;AX927,"no","yes")</f>
        <v>#REF!</v>
      </c>
      <c r="AY932" s="174"/>
      <c r="AZ932" s="180" t="e">
        <f>IF((0.67*AZ933)&gt;AZ927,"no","yes")</f>
        <v>#REF!</v>
      </c>
      <c r="BA932" s="180" t="e">
        <f>IF((0.67*BA933)&gt;BA927,"no","yes")</f>
        <v>#REF!</v>
      </c>
      <c r="BB932" s="174"/>
      <c r="BC932" s="180" t="e">
        <f>IF((0.67*BC933)&gt;BC927,"no","yes")</f>
        <v>#REF!</v>
      </c>
      <c r="BD932" s="180" t="e">
        <f>IF((0.67*BD933)&gt;BD927,"no","yes")</f>
        <v>#REF!</v>
      </c>
      <c r="BE932" s="174"/>
      <c r="BF932" s="180" t="e">
        <f>IF((0.67*BF933)&gt;BF927,"no","yes")</f>
        <v>#REF!</v>
      </c>
      <c r="BG932" s="180" t="e">
        <f>IF((0.67*BG933)&gt;BG927,"no","yes")</f>
        <v>#REF!</v>
      </c>
      <c r="BH932" s="174"/>
      <c r="BI932" s="180" t="e">
        <f>IF((0.67*BI933)&gt;BI927,"no","yes")</f>
        <v>#REF!</v>
      </c>
      <c r="BJ932" s="180" t="e">
        <f>IF((0.67*BJ933)&gt;BJ927,"no","yes")</f>
        <v>#REF!</v>
      </c>
      <c r="BK932" s="183"/>
      <c r="BL932" s="180" t="e">
        <f>IF((0.67*BL933)&gt;BL927,"no","yes")</f>
        <v>#REF!</v>
      </c>
      <c r="BM932" s="180" t="e">
        <f>IF((0.67*BM933)&gt;BM927,"no","yes")</f>
        <v>#REF!</v>
      </c>
      <c r="BN932" s="174"/>
      <c r="BO932" s="180" t="e">
        <f>IF((0.67*BO933)&gt;BO927,"no","yes")</f>
        <v>#REF!</v>
      </c>
      <c r="BP932" s="180" t="e">
        <f>IF((0.67*BP933)&gt;BP927,"no","yes")</f>
        <v>#REF!</v>
      </c>
      <c r="BQ932" s="174"/>
      <c r="BR932" s="180" t="e">
        <f>IF((0.67*BR933)&gt;BR927,"no","yes")</f>
        <v>#REF!</v>
      </c>
      <c r="BS932" s="180" t="e">
        <f>IF((0.67*BS933)&gt;BS927,"no","yes")</f>
        <v>#REF!</v>
      </c>
      <c r="BT932" s="174"/>
      <c r="BU932" s="180" t="e">
        <f>IF((0.67*BU933)&gt;BU927,"no","yes")</f>
        <v>#REF!</v>
      </c>
      <c r="BV932" s="180" t="e">
        <f>IF((0.67*BV933)&gt;BV927,"no","yes")</f>
        <v>#REF!</v>
      </c>
      <c r="BW932" s="174"/>
      <c r="BX932" s="57"/>
    </row>
    <row r="933" spans="1:76" s="2" customFormat="1" ht="14">
      <c r="B933" s="5"/>
      <c r="C933" s="172"/>
      <c r="D933" s="956"/>
      <c r="E933" s="890"/>
      <c r="F933" s="890"/>
      <c r="G933" s="890"/>
      <c r="H933" s="890"/>
      <c r="I933" s="890"/>
      <c r="J933" s="891"/>
      <c r="K933" s="174"/>
      <c r="L933" s="762"/>
      <c r="M933" s="174"/>
      <c r="N933" s="174"/>
      <c r="O933" s="174"/>
      <c r="P933" s="174"/>
      <c r="Q933" s="174"/>
      <c r="R933" s="265"/>
      <c r="S933" s="267"/>
      <c r="T933" s="267"/>
      <c r="U933" s="185"/>
      <c r="V933" s="186"/>
      <c r="W933" s="187"/>
      <c r="Y933" s="99"/>
      <c r="AO933" s="57"/>
      <c r="AP933" s="174"/>
      <c r="AQ933" s="174"/>
      <c r="AR933" s="174"/>
      <c r="AS933" s="176" t="s">
        <v>11</v>
      </c>
      <c r="AT933" s="180" t="e">
        <f>_xlfn.STDEV.P(AT877:AT926)</f>
        <v>#REF!</v>
      </c>
      <c r="AU933" s="180" t="e">
        <f>_xlfn.STDEV.P(AU877:AU926)</f>
        <v>#REF!</v>
      </c>
      <c r="AV933" s="176"/>
      <c r="AW933" s="180" t="e">
        <f>_xlfn.STDEV.P(AW877:AW926)</f>
        <v>#REF!</v>
      </c>
      <c r="AX933" s="180" t="e">
        <f>_xlfn.STDEV.P(AX877:AX926)</f>
        <v>#REF!</v>
      </c>
      <c r="AY933" s="174"/>
      <c r="AZ933" s="180" t="e">
        <f>_xlfn.STDEV.P(AZ877:AZ926)</f>
        <v>#REF!</v>
      </c>
      <c r="BA933" s="180" t="e">
        <f>_xlfn.STDEV.P(BA877:BA926)</f>
        <v>#REF!</v>
      </c>
      <c r="BB933" s="174"/>
      <c r="BC933" s="180" t="e">
        <f>_xlfn.STDEV.P(BC877:BC926)</f>
        <v>#REF!</v>
      </c>
      <c r="BD933" s="180" t="e">
        <f>_xlfn.STDEV.P(BD877:BD926)</f>
        <v>#REF!</v>
      </c>
      <c r="BE933" s="174"/>
      <c r="BF933" s="180" t="e">
        <f>_xlfn.STDEV.P(BF877:BF926)</f>
        <v>#REF!</v>
      </c>
      <c r="BG933" s="180" t="e">
        <f>_xlfn.STDEV.P(BG877:BG926)</f>
        <v>#REF!</v>
      </c>
      <c r="BH933" s="174"/>
      <c r="BI933" s="180" t="e">
        <f>_xlfn.STDEV.P(BI877:BI926)</f>
        <v>#REF!</v>
      </c>
      <c r="BJ933" s="180" t="e">
        <f>_xlfn.STDEV.P(BJ877:BJ926)</f>
        <v>#REF!</v>
      </c>
      <c r="BK933" s="174"/>
      <c r="BL933" s="180" t="e">
        <f>_xlfn.STDEV.P(BL877:BL926)</f>
        <v>#REF!</v>
      </c>
      <c r="BM933" s="180" t="e">
        <f>_xlfn.STDEV.P(BM877:BM926)</f>
        <v>#REF!</v>
      </c>
      <c r="BN933" s="174"/>
      <c r="BO933" s="180" t="e">
        <f>_xlfn.STDEV.P(BO877:BO926)</f>
        <v>#REF!</v>
      </c>
      <c r="BP933" s="180" t="e">
        <f>_xlfn.STDEV.P(BP877:BP926)</f>
        <v>#REF!</v>
      </c>
      <c r="BQ933" s="174"/>
      <c r="BR933" s="180" t="e">
        <f>_xlfn.STDEV.P(BR877:BR926)</f>
        <v>#REF!</v>
      </c>
      <c r="BS933" s="180" t="e">
        <f>_xlfn.STDEV.P(BS877:BS926)</f>
        <v>#REF!</v>
      </c>
      <c r="BT933" s="174"/>
      <c r="BU933" s="180" t="e">
        <f>_xlfn.STDEV.P(BU877:BU926)</f>
        <v>#REF!</v>
      </c>
      <c r="BV933" s="180" t="e">
        <f>_xlfn.STDEV.P(BV877:BV926)</f>
        <v>#REF!</v>
      </c>
      <c r="BX933" s="57"/>
    </row>
    <row r="934" spans="1:76" s="2" customFormat="1" ht="14">
      <c r="B934" s="5"/>
      <c r="C934" s="174"/>
      <c r="D934" s="957"/>
      <c r="E934" s="958"/>
      <c r="F934" s="958"/>
      <c r="G934" s="958"/>
      <c r="H934" s="958"/>
      <c r="I934" s="958"/>
      <c r="J934" s="959"/>
      <c r="L934" s="349"/>
      <c r="R934" s="188" t="s">
        <v>137</v>
      </c>
      <c r="S934" s="270"/>
      <c r="T934" s="265"/>
      <c r="U934" s="189"/>
      <c r="V934" s="190"/>
      <c r="W934" s="191"/>
      <c r="Y934" s="99"/>
      <c r="AO934" s="57"/>
      <c r="AP934" s="174"/>
      <c r="AQ934" s="174"/>
      <c r="AR934" s="174"/>
      <c r="AS934" s="183" t="s">
        <v>98</v>
      </c>
      <c r="AT934" s="361">
        <f>COUNTIF(AT877:AT926,"&gt;0")</f>
        <v>0</v>
      </c>
      <c r="AU934" s="361">
        <f>COUNTIF(AU877:AU926,"&gt;0")</f>
        <v>0</v>
      </c>
      <c r="AV934" s="183"/>
      <c r="AW934" s="361">
        <f>COUNTIF(AW877:AW926,"&gt;0")</f>
        <v>0</v>
      </c>
      <c r="AX934" s="361">
        <f>COUNTIF(AX877:AX926,"&gt;0")</f>
        <v>0</v>
      </c>
      <c r="AY934" s="174"/>
      <c r="AZ934" s="361">
        <f>COUNTIF(AZ877:AZ926,"&gt;0")</f>
        <v>0</v>
      </c>
      <c r="BA934" s="361">
        <f>COUNTIF(BA877:BA926,"&gt;0")</f>
        <v>0</v>
      </c>
      <c r="BB934" s="174"/>
      <c r="BC934" s="361">
        <f>COUNTIF(BC877:BC926,"&gt;0")</f>
        <v>0</v>
      </c>
      <c r="BD934" s="361">
        <f>COUNTIF(BD877:BD926,"&gt;0")</f>
        <v>0</v>
      </c>
      <c r="BE934" s="174"/>
      <c r="BF934" s="361">
        <f>COUNTIF(BF877:BF926,"&gt;0")</f>
        <v>0</v>
      </c>
      <c r="BG934" s="361">
        <f>COUNTIF(BG877:BG926,"&gt;0")</f>
        <v>0</v>
      </c>
      <c r="BH934" s="174"/>
      <c r="BI934" s="361">
        <f>COUNTIF(BI877:BI926,"&gt;0")</f>
        <v>0</v>
      </c>
      <c r="BJ934" s="361">
        <f>COUNTIF(BJ877:BJ926,"&gt;0")</f>
        <v>0</v>
      </c>
      <c r="BK934" s="174"/>
      <c r="BL934" s="361">
        <f>COUNTIF(BL877:BL926,"&gt;0")</f>
        <v>0</v>
      </c>
      <c r="BM934" s="361">
        <f>COUNTIF(BM877:BM926,"&gt;0")</f>
        <v>0</v>
      </c>
      <c r="BN934" s="174"/>
      <c r="BO934" s="361">
        <f>COUNTIF(BO877:BO926,"&gt;0")</f>
        <v>0</v>
      </c>
      <c r="BP934" s="361">
        <f>COUNTIF(BP877:BP926,"&gt;0")</f>
        <v>0</v>
      </c>
      <c r="BQ934" s="174"/>
      <c r="BR934" s="361">
        <f>COUNTIF(BR877:BR926,"&gt;0")</f>
        <v>0</v>
      </c>
      <c r="BS934" s="361">
        <f>COUNTIF(BS877:BS926,"&gt;0")</f>
        <v>0</v>
      </c>
      <c r="BT934" s="174"/>
      <c r="BU934" s="361">
        <f>COUNTIF(BU877:BU926,"&gt;0")</f>
        <v>0</v>
      </c>
      <c r="BV934" s="361">
        <f>COUNTIF(BV877:BV926,"&gt;0")</f>
        <v>0</v>
      </c>
      <c r="BX934" s="57"/>
    </row>
    <row r="935" spans="1:76" s="2" customFormat="1" ht="14">
      <c r="B935" s="5"/>
      <c r="C935" s="50"/>
      <c r="D935" s="203"/>
      <c r="E935" s="203"/>
      <c r="F935" s="203"/>
      <c r="G935" s="203"/>
      <c r="H935" s="203"/>
      <c r="I935" s="203"/>
      <c r="J935" s="203"/>
      <c r="K935" s="3"/>
      <c r="L935" s="349"/>
      <c r="R935" s="285" t="s">
        <v>36</v>
      </c>
      <c r="S935" s="83"/>
      <c r="T935" s="174"/>
      <c r="U935" s="189"/>
      <c r="V935" s="190"/>
      <c r="W935" s="191"/>
      <c r="Y935" s="99"/>
      <c r="AO935" s="57"/>
      <c r="AS935" s="209"/>
      <c r="AT935" s="209"/>
      <c r="AU935" s="209"/>
      <c r="AV935" s="209"/>
      <c r="BX935" s="57"/>
    </row>
    <row r="936" spans="1:76" s="2" customFormat="1" ht="14">
      <c r="B936" s="5"/>
      <c r="C936" s="50"/>
      <c r="D936" s="203"/>
      <c r="E936" s="203"/>
      <c r="F936" s="203"/>
      <c r="G936" s="203"/>
      <c r="H936" s="203"/>
      <c r="I936" s="203"/>
      <c r="J936" s="203"/>
      <c r="K936" s="3"/>
      <c r="L936" s="349"/>
      <c r="R936" s="286"/>
      <c r="S936" s="83"/>
      <c r="T936" s="174"/>
      <c r="U936" s="193"/>
      <c r="V936" s="194"/>
      <c r="W936" s="195"/>
      <c r="Y936" s="99"/>
      <c r="AO936" s="57"/>
      <c r="AS936" s="209"/>
      <c r="AT936" s="209"/>
      <c r="AU936" s="209"/>
      <c r="AV936" s="209"/>
      <c r="BX936" s="57"/>
    </row>
    <row r="937" spans="1:76" s="2" customFormat="1" ht="18">
      <c r="B937" s="5"/>
      <c r="C937" s="50"/>
      <c r="D937" s="203"/>
      <c r="E937" s="203"/>
      <c r="F937" s="203"/>
      <c r="G937" s="203"/>
      <c r="H937" s="203"/>
      <c r="I937" s="203"/>
      <c r="J937" s="203"/>
      <c r="K937" s="3"/>
      <c r="L937" s="349"/>
      <c r="R937" s="83"/>
      <c r="S937" s="83"/>
      <c r="T937" s="174"/>
      <c r="U937" s="174"/>
      <c r="V937" s="174"/>
      <c r="W937" s="174"/>
      <c r="Y937" s="99"/>
      <c r="AO937" s="142"/>
      <c r="AP937" s="218"/>
      <c r="AQ937" s="218"/>
      <c r="AR937" s="216"/>
      <c r="AS937" s="216"/>
      <c r="AT937" s="216"/>
      <c r="AU937" s="216"/>
      <c r="AV937" s="216"/>
      <c r="AW937" s="216"/>
      <c r="AX937" s="216"/>
      <c r="AY937" s="216"/>
      <c r="AZ937" s="216"/>
      <c r="BA937" s="216"/>
      <c r="BB937" s="216"/>
      <c r="BC937" s="216"/>
      <c r="BD937" s="216"/>
      <c r="BE937" s="216"/>
      <c r="BF937" s="216"/>
      <c r="BG937" s="216"/>
      <c r="BH937" s="216"/>
      <c r="BI937" s="216"/>
      <c r="BJ937" s="216"/>
      <c r="BK937" s="216"/>
      <c r="BL937" s="216"/>
      <c r="BM937" s="216"/>
      <c r="BN937" s="216"/>
      <c r="BO937" s="216"/>
      <c r="BP937" s="216"/>
      <c r="BQ937" s="216"/>
      <c r="BR937" s="216"/>
      <c r="BS937" s="216"/>
      <c r="BT937" s="216"/>
      <c r="BU937" s="216"/>
      <c r="BV937" s="216"/>
      <c r="BW937" s="216"/>
      <c r="BX937" s="142"/>
    </row>
    <row r="938" spans="1:76" s="2" customFormat="1" ht="14">
      <c r="A938" s="39"/>
      <c r="B938" s="269"/>
      <c r="C938" s="39"/>
      <c r="D938" s="39"/>
      <c r="E938" s="39"/>
      <c r="F938" s="39"/>
      <c r="G938" s="39"/>
      <c r="H938" s="39"/>
      <c r="I938" s="39"/>
      <c r="J938" s="39"/>
      <c r="K938" s="39"/>
      <c r="L938" s="759"/>
      <c r="M938" s="39"/>
      <c r="N938" s="39"/>
      <c r="O938" s="39"/>
      <c r="P938" s="39"/>
      <c r="Q938" s="39"/>
      <c r="R938" s="39"/>
      <c r="S938" s="39"/>
      <c r="T938" s="83"/>
      <c r="U938" s="83"/>
      <c r="Y938" s="99"/>
      <c r="AO938" s="57"/>
      <c r="AP938" s="209"/>
      <c r="AQ938" s="209"/>
      <c r="AR938" s="209"/>
      <c r="AS938" s="61"/>
      <c r="AT938" s="61"/>
      <c r="AU938" s="61"/>
      <c r="AV938" s="61"/>
      <c r="AW938" s="209"/>
      <c r="AX938" s="209"/>
      <c r="AY938" s="209"/>
      <c r="AZ938" s="209"/>
      <c r="BA938" s="209"/>
      <c r="BB938" s="209"/>
      <c r="BC938" s="209"/>
      <c r="BD938" s="209"/>
      <c r="BE938" s="209"/>
      <c r="BF938" s="209"/>
      <c r="BG938" s="209"/>
      <c r="BH938" s="209"/>
      <c r="BI938" s="209"/>
      <c r="BJ938" s="209"/>
      <c r="BK938" s="209"/>
      <c r="BL938" s="209"/>
      <c r="BM938" s="209"/>
      <c r="BN938" s="209"/>
      <c r="BO938" s="209"/>
      <c r="BP938" s="209"/>
      <c r="BQ938" s="209"/>
      <c r="BR938" s="209"/>
      <c r="BS938" s="209"/>
      <c r="BT938" s="209"/>
      <c r="BU938" s="209"/>
      <c r="BV938" s="209"/>
      <c r="BW938" s="209"/>
      <c r="BX938" s="57"/>
    </row>
    <row r="939" spans="1:76" s="22" customFormat="1" ht="18">
      <c r="A939" s="138">
        <f>A874+1</f>
        <v>21</v>
      </c>
      <c r="B939" s="298"/>
      <c r="C939" s="139" t="e">
        <f>#REF!</f>
        <v>#REF!</v>
      </c>
      <c r="D939" s="196"/>
      <c r="E939" s="196"/>
      <c r="F939" s="196"/>
      <c r="G939" s="196"/>
      <c r="J939" s="196"/>
      <c r="K939" s="196"/>
      <c r="L939" s="761"/>
      <c r="M939" s="140"/>
      <c r="N939" s="140"/>
      <c r="R939" s="839" t="s">
        <v>154</v>
      </c>
      <c r="S939" s="839"/>
      <c r="T939" s="839"/>
      <c r="U939" s="839"/>
      <c r="Y939" s="198"/>
      <c r="AP939" s="125">
        <f>A939</f>
        <v>21</v>
      </c>
      <c r="AQ939" s="125" t="e">
        <f>C939</f>
        <v>#REF!</v>
      </c>
      <c r="AS939" s="198"/>
      <c r="AT939" s="198"/>
      <c r="AU939" s="198"/>
      <c r="AV939" s="198"/>
    </row>
    <row r="940" spans="1:76" s="2" customFormat="1" ht="14">
      <c r="A940" s="199"/>
      <c r="B940" s="299"/>
      <c r="C940" s="199"/>
      <c r="D940" s="130"/>
      <c r="E940" s="130"/>
      <c r="F940" s="130"/>
      <c r="G940" s="130"/>
      <c r="J940" s="130"/>
      <c r="K940" s="130"/>
      <c r="L940" s="762"/>
      <c r="M940" s="174"/>
      <c r="N940" s="174"/>
      <c r="S940" s="83"/>
      <c r="T940" s="83"/>
      <c r="Y940" s="99"/>
      <c r="AO940" s="57"/>
      <c r="AP940" s="39"/>
      <c r="AQ940" s="39"/>
      <c r="AR940" s="39"/>
      <c r="AS940" s="39"/>
      <c r="AT940" s="158" t="s">
        <v>230</v>
      </c>
      <c r="AU940" s="158"/>
      <c r="AV940" s="39"/>
      <c r="AW940" s="158" t="s">
        <v>1</v>
      </c>
      <c r="AX940" s="158"/>
      <c r="AY940" s="39"/>
      <c r="AZ940" s="158" t="s">
        <v>2</v>
      </c>
      <c r="BA940" s="158"/>
      <c r="BB940" s="39"/>
      <c r="BC940" s="158" t="s">
        <v>283</v>
      </c>
      <c r="BD940" s="158"/>
      <c r="BE940" s="39"/>
      <c r="BF940" s="158" t="s">
        <v>284</v>
      </c>
      <c r="BG940" s="158"/>
      <c r="BH940" s="39"/>
      <c r="BI940" s="158" t="s">
        <v>3</v>
      </c>
      <c r="BJ940" s="158"/>
      <c r="BK940" s="39"/>
      <c r="BL940" s="158" t="s">
        <v>4</v>
      </c>
      <c r="BM940" s="158"/>
      <c r="BN940" s="39"/>
      <c r="BO940" s="158" t="s">
        <v>5</v>
      </c>
      <c r="BP940" s="158"/>
      <c r="BQ940" s="39"/>
      <c r="BR940" s="158" t="s">
        <v>6</v>
      </c>
      <c r="BS940" s="158"/>
      <c r="BT940" s="39"/>
      <c r="BU940" s="158" t="s">
        <v>34</v>
      </c>
      <c r="BV940" s="158"/>
      <c r="BW940" s="39"/>
      <c r="BX940" s="57"/>
    </row>
    <row r="941" spans="1:76" s="2" customFormat="1" ht="31" thickBot="1">
      <c r="A941" s="173" t="s">
        <v>39</v>
      </c>
      <c r="B941" s="300" t="s">
        <v>9</v>
      </c>
      <c r="C941" s="145" t="s">
        <v>139</v>
      </c>
      <c r="D941" s="146" t="s">
        <v>40</v>
      </c>
      <c r="E941" s="146" t="s">
        <v>234</v>
      </c>
      <c r="F941" s="147" t="s">
        <v>113</v>
      </c>
      <c r="G941" s="211" t="s">
        <v>424</v>
      </c>
      <c r="H941" s="4" t="s">
        <v>59</v>
      </c>
      <c r="I941" s="695" t="s">
        <v>425</v>
      </c>
      <c r="J941" s="148" t="s">
        <v>133</v>
      </c>
      <c r="K941" s="149" t="s">
        <v>140</v>
      </c>
      <c r="L941" s="776" t="s">
        <v>100</v>
      </c>
      <c r="M941" s="151" t="s">
        <v>141</v>
      </c>
      <c r="N941" s="152" t="s">
        <v>135</v>
      </c>
      <c r="O941" s="151" t="s">
        <v>57</v>
      </c>
      <c r="P941" s="153"/>
      <c r="Q941" s="363" t="s">
        <v>272</v>
      </c>
      <c r="R941" s="364" t="s">
        <v>56</v>
      </c>
      <c r="S941" s="258" t="s">
        <v>41</v>
      </c>
      <c r="T941" s="364" t="s">
        <v>136</v>
      </c>
      <c r="U941" s="156" t="s">
        <v>42</v>
      </c>
      <c r="V941" s="153"/>
      <c r="W941" s="153"/>
      <c r="Y941" s="99"/>
      <c r="AO941" s="57"/>
      <c r="AP941" s="153"/>
      <c r="AQ941" s="153"/>
      <c r="AR941" s="156" t="s">
        <v>131</v>
      </c>
      <c r="AS941" s="153"/>
      <c r="AT941" s="154" t="s">
        <v>56</v>
      </c>
      <c r="AU941" s="155" t="s">
        <v>41</v>
      </c>
      <c r="AV941" s="153"/>
      <c r="AW941" s="154" t="s">
        <v>56</v>
      </c>
      <c r="AX941" s="155" t="s">
        <v>41</v>
      </c>
      <c r="AY941" s="153"/>
      <c r="AZ941" s="154" t="s">
        <v>56</v>
      </c>
      <c r="BA941" s="155" t="s">
        <v>41</v>
      </c>
      <c r="BB941" s="153"/>
      <c r="BC941" s="154" t="s">
        <v>56</v>
      </c>
      <c r="BD941" s="155" t="s">
        <v>41</v>
      </c>
      <c r="BE941" s="153"/>
      <c r="BF941" s="154" t="s">
        <v>56</v>
      </c>
      <c r="BG941" s="155" t="s">
        <v>41</v>
      </c>
      <c r="BH941" s="153"/>
      <c r="BI941" s="154" t="s">
        <v>56</v>
      </c>
      <c r="BJ941" s="155" t="s">
        <v>41</v>
      </c>
      <c r="BK941" s="153"/>
      <c r="BL941" s="154" t="s">
        <v>56</v>
      </c>
      <c r="BM941" s="155" t="s">
        <v>41</v>
      </c>
      <c r="BN941" s="153"/>
      <c r="BO941" s="154" t="s">
        <v>56</v>
      </c>
      <c r="BP941" s="155" t="s">
        <v>41</v>
      </c>
      <c r="BQ941" s="153"/>
      <c r="BR941" s="154" t="s">
        <v>56</v>
      </c>
      <c r="BS941" s="155" t="s">
        <v>41</v>
      </c>
      <c r="BT941" s="153"/>
      <c r="BU941" s="154" t="s">
        <v>56</v>
      </c>
      <c r="BV941" s="155" t="s">
        <v>41</v>
      </c>
      <c r="BW941" s="153"/>
      <c r="BX941" s="57"/>
    </row>
    <row r="942" spans="1:76" s="2" customFormat="1" ht="14">
      <c r="A942" s="159">
        <v>1</v>
      </c>
      <c r="B942" s="301" t="str">
        <f t="shared" ref="B942:B961" si="593">CONCATENATE(E942,": ",C942)</f>
        <v xml:space="preserve">: </v>
      </c>
      <c r="C942" s="160"/>
      <c r="D942" s="160"/>
      <c r="E942" s="160"/>
      <c r="F942" s="160"/>
      <c r="G942" s="161"/>
      <c r="H942" s="162"/>
      <c r="I942" s="163"/>
      <c r="J942" s="163"/>
      <c r="K942" s="164"/>
      <c r="L942" s="764"/>
      <c r="M942" s="654" t="e">
        <f>#REF!</f>
        <v>#REF!</v>
      </c>
      <c r="N942" s="664"/>
      <c r="O942" s="665"/>
      <c r="P942" s="165"/>
      <c r="Q942" s="365"/>
      <c r="R942" s="259" t="str">
        <f t="shared" ref="R942:R961" si="594">IF(Q942="Y","",IF(AND(L942="",J942=""),"",IF(L942="",J942,L942)))</f>
        <v/>
      </c>
      <c r="S942" s="260" t="str">
        <f>IF(R942="","",IF(R970="Y",T942,IF(R942&gt;=R962-$AA$36*R966,IF(R942&lt;=R962+$AA$36*R966,R942,""),"")))</f>
        <v/>
      </c>
      <c r="T942" s="259" t="str">
        <f t="shared" ref="T942:T961" si="595">IF(Q942="Y","",IF(AND(L942="",J942=""),"",IF(L942="",J942*N942,L942*N942)))</f>
        <v/>
      </c>
      <c r="U942" s="166" t="e">
        <f t="shared" ref="U942:U961" si="596">IF(AND(M942="",K942=""),"",IF(M942="",K942,M942))</f>
        <v>#REF!</v>
      </c>
      <c r="V942" s="39"/>
      <c r="W942" s="39"/>
      <c r="Y942" s="99"/>
      <c r="AO942" s="57"/>
      <c r="AP942" s="39"/>
      <c r="AQ942" s="39"/>
      <c r="AR942" s="359" t="e">
        <f>$U942</f>
        <v>#REF!</v>
      </c>
      <c r="AS942" s="39"/>
      <c r="AT942" s="360" t="str">
        <f t="shared" ref="AT942:AT961" si="597">IF($E942=$AT$48,R942,"")</f>
        <v/>
      </c>
      <c r="AU942" s="360" t="str">
        <f t="shared" ref="AU942:AU961" si="598">IF($E942=$AT$48,S942,"")</f>
        <v/>
      </c>
      <c r="AV942" s="39"/>
      <c r="AW942" s="360" t="str">
        <f t="shared" ref="AW942:AW961" si="599">IF($E942=$AW$112,R942,"")</f>
        <v/>
      </c>
      <c r="AX942" s="360" t="str">
        <f t="shared" ref="AX942:AX961" si="600">IF($E942=$AW$112,S942,"")</f>
        <v/>
      </c>
      <c r="AY942" s="39"/>
      <c r="AZ942" s="360" t="str">
        <f t="shared" ref="AZ942:AZ961" si="601">IF($E942=$AZ$112,R942,"")</f>
        <v/>
      </c>
      <c r="BA942" s="360" t="str">
        <f t="shared" ref="BA942:BA961" si="602">IF($E942=$AZ$112,S942,"")</f>
        <v/>
      </c>
      <c r="BB942" s="39"/>
      <c r="BC942" s="360" t="str">
        <f t="shared" ref="BC942:BC961" si="603">IF($E942=$BC$112,R942,"")</f>
        <v/>
      </c>
      <c r="BD942" s="360" t="str">
        <f t="shared" ref="BD942:BD961" si="604">IF($E942=$BC$112,S942,"")</f>
        <v/>
      </c>
      <c r="BE942" s="39"/>
      <c r="BF942" s="360" t="str">
        <f t="shared" ref="BF942:BF961" si="605">IF($E942=$BF$112,R942,"")</f>
        <v/>
      </c>
      <c r="BG942" s="360" t="str">
        <f t="shared" ref="BG942:BG961" si="606">IF($E942=$BF$112,S942,"")</f>
        <v/>
      </c>
      <c r="BH942" s="39"/>
      <c r="BI942" s="360" t="str">
        <f t="shared" ref="BI942:BI961" si="607">IF($E942=$BI$112,R942,"")</f>
        <v/>
      </c>
      <c r="BJ942" s="360" t="str">
        <f t="shared" ref="BJ942:BJ961" si="608">IF($E942=$BI$112,S942,"")</f>
        <v/>
      </c>
      <c r="BK942" s="39"/>
      <c r="BL942" s="360" t="str">
        <f t="shared" ref="BL942:BL961" si="609">IF($E942=$BL$112,R942,"")</f>
        <v/>
      </c>
      <c r="BM942" s="360" t="str">
        <f t="shared" ref="BM942:BM961" si="610">IF($E942=$BL$112,S942,"")</f>
        <v/>
      </c>
      <c r="BN942" s="39"/>
      <c r="BO942" s="360" t="str">
        <f t="shared" ref="BO942:BO961" si="611">IF($E942=$BO$112,R942,"")</f>
        <v/>
      </c>
      <c r="BP942" s="360" t="str">
        <f t="shared" ref="BP942:BP961" si="612">IF($E942=$BO$112,S942,"")</f>
        <v/>
      </c>
      <c r="BQ942" s="39"/>
      <c r="BR942" s="360" t="str">
        <f t="shared" ref="BR942:BR961" si="613">IF($E942=$BR$112,R942,"")</f>
        <v/>
      </c>
      <c r="BS942" s="360" t="str">
        <f t="shared" ref="BS942:BS961" si="614">IF($E942=$BR$112,S942,"")</f>
        <v/>
      </c>
      <c r="BT942" s="39"/>
      <c r="BU942" s="360" t="str">
        <f t="shared" ref="BU942:BU961" si="615">IF($E942=$BU$112,R942,"")</f>
        <v/>
      </c>
      <c r="BV942" s="360" t="str">
        <f t="shared" ref="BV942:BV961" si="616">IF($E942=$BU$112,S942,"")</f>
        <v/>
      </c>
      <c r="BW942" s="39"/>
      <c r="BX942" s="57"/>
    </row>
    <row r="943" spans="1:76" s="2" customFormat="1" ht="14">
      <c r="A943" s="159">
        <v>2</v>
      </c>
      <c r="B943" s="301" t="str">
        <f t="shared" si="593"/>
        <v xml:space="preserve">: </v>
      </c>
      <c r="C943" s="160"/>
      <c r="D943" s="160"/>
      <c r="E943" s="160"/>
      <c r="F943" s="160"/>
      <c r="G943" s="161"/>
      <c r="H943" s="162"/>
      <c r="I943" s="163"/>
      <c r="J943" s="163"/>
      <c r="K943" s="163"/>
      <c r="L943" s="764"/>
      <c r="M943" s="654" t="e">
        <f>#REF!</f>
        <v>#REF!</v>
      </c>
      <c r="N943" s="664"/>
      <c r="O943" s="665"/>
      <c r="P943" s="165"/>
      <c r="Q943" s="365"/>
      <c r="R943" s="259" t="str">
        <f t="shared" si="594"/>
        <v/>
      </c>
      <c r="S943" s="260" t="str">
        <f>IF(R943="","",IF(R970="Y",T943,IF(R943&gt;=R962-$AA$36*R966,IF(R943&lt;=R962+$AA$36*R966,R943,""),"")))</f>
        <v/>
      </c>
      <c r="T943" s="259" t="str">
        <f t="shared" si="595"/>
        <v/>
      </c>
      <c r="U943" s="166" t="e">
        <f t="shared" si="596"/>
        <v>#REF!</v>
      </c>
      <c r="V943" s="39"/>
      <c r="W943" s="39"/>
      <c r="Y943" s="99"/>
      <c r="AO943" s="57"/>
      <c r="AP943" s="39"/>
      <c r="AQ943" s="39"/>
      <c r="AR943" s="171"/>
      <c r="AS943" s="39"/>
      <c r="AT943" s="360" t="str">
        <f t="shared" si="597"/>
        <v/>
      </c>
      <c r="AU943" s="360" t="str">
        <f t="shared" si="598"/>
        <v/>
      </c>
      <c r="AV943" s="39"/>
      <c r="AW943" s="360" t="str">
        <f t="shared" si="599"/>
        <v/>
      </c>
      <c r="AX943" s="360" t="str">
        <f t="shared" si="600"/>
        <v/>
      </c>
      <c r="AY943" s="39"/>
      <c r="AZ943" s="360" t="str">
        <f t="shared" si="601"/>
        <v/>
      </c>
      <c r="BA943" s="360" t="str">
        <f t="shared" si="602"/>
        <v/>
      </c>
      <c r="BB943" s="39"/>
      <c r="BC943" s="360" t="str">
        <f t="shared" si="603"/>
        <v/>
      </c>
      <c r="BD943" s="360" t="str">
        <f t="shared" si="604"/>
        <v/>
      </c>
      <c r="BE943" s="39"/>
      <c r="BF943" s="360" t="str">
        <f t="shared" si="605"/>
        <v/>
      </c>
      <c r="BG943" s="360" t="str">
        <f t="shared" si="606"/>
        <v/>
      </c>
      <c r="BH943" s="39"/>
      <c r="BI943" s="360" t="str">
        <f t="shared" si="607"/>
        <v/>
      </c>
      <c r="BJ943" s="360" t="str">
        <f t="shared" si="608"/>
        <v/>
      </c>
      <c r="BK943" s="39"/>
      <c r="BL943" s="360" t="str">
        <f t="shared" si="609"/>
        <v/>
      </c>
      <c r="BM943" s="360" t="str">
        <f t="shared" si="610"/>
        <v/>
      </c>
      <c r="BN943" s="39"/>
      <c r="BO943" s="360" t="str">
        <f t="shared" si="611"/>
        <v/>
      </c>
      <c r="BP943" s="360" t="str">
        <f t="shared" si="612"/>
        <v/>
      </c>
      <c r="BQ943" s="39"/>
      <c r="BR943" s="360" t="str">
        <f t="shared" si="613"/>
        <v/>
      </c>
      <c r="BS943" s="360" t="str">
        <f t="shared" si="614"/>
        <v/>
      </c>
      <c r="BT943" s="39"/>
      <c r="BU943" s="360" t="str">
        <f t="shared" si="615"/>
        <v/>
      </c>
      <c r="BV943" s="360" t="str">
        <f t="shared" si="616"/>
        <v/>
      </c>
      <c r="BW943" s="39"/>
      <c r="BX943" s="57"/>
    </row>
    <row r="944" spans="1:76" s="2" customFormat="1" ht="14">
      <c r="A944" s="159">
        <v>3</v>
      </c>
      <c r="B944" s="301" t="str">
        <f t="shared" si="593"/>
        <v xml:space="preserve">: </v>
      </c>
      <c r="C944" s="168"/>
      <c r="D944" s="162"/>
      <c r="E944" s="162"/>
      <c r="F944" s="169"/>
      <c r="G944" s="161"/>
      <c r="H944" s="162"/>
      <c r="I944" s="163"/>
      <c r="J944" s="170"/>
      <c r="K944" s="170"/>
      <c r="L944" s="764"/>
      <c r="M944" s="654" t="e">
        <f>#REF!</f>
        <v>#REF!</v>
      </c>
      <c r="N944" s="664"/>
      <c r="O944" s="665"/>
      <c r="P944" s="165"/>
      <c r="Q944" s="365"/>
      <c r="R944" s="259" t="str">
        <f t="shared" si="594"/>
        <v/>
      </c>
      <c r="S944" s="260" t="str">
        <f>IF(R944="","",IF(R970="Y",T944,IF(R944&gt;=R962-$AA$36*R966,IF(R944&lt;=R962+$AA$36*R966,R944,""),"")))</f>
        <v/>
      </c>
      <c r="T944" s="259" t="str">
        <f t="shared" si="595"/>
        <v/>
      </c>
      <c r="U944" s="166" t="e">
        <f t="shared" si="596"/>
        <v>#REF!</v>
      </c>
      <c r="V944" s="39"/>
      <c r="W944" s="39"/>
      <c r="Y944" s="99"/>
      <c r="AO944" s="57"/>
      <c r="AP944" s="39"/>
      <c r="AQ944" s="39"/>
      <c r="AR944" s="171"/>
      <c r="AS944" s="39"/>
      <c r="AT944" s="360" t="str">
        <f t="shared" si="597"/>
        <v/>
      </c>
      <c r="AU944" s="360" t="str">
        <f t="shared" si="598"/>
        <v/>
      </c>
      <c r="AV944" s="39"/>
      <c r="AW944" s="360" t="str">
        <f t="shared" si="599"/>
        <v/>
      </c>
      <c r="AX944" s="360" t="str">
        <f t="shared" si="600"/>
        <v/>
      </c>
      <c r="AY944" s="39"/>
      <c r="AZ944" s="360" t="str">
        <f t="shared" si="601"/>
        <v/>
      </c>
      <c r="BA944" s="360" t="str">
        <f t="shared" si="602"/>
        <v/>
      </c>
      <c r="BB944" s="39"/>
      <c r="BC944" s="360" t="str">
        <f t="shared" si="603"/>
        <v/>
      </c>
      <c r="BD944" s="360" t="str">
        <f t="shared" si="604"/>
        <v/>
      </c>
      <c r="BE944" s="39"/>
      <c r="BF944" s="360" t="str">
        <f t="shared" si="605"/>
        <v/>
      </c>
      <c r="BG944" s="360" t="str">
        <f t="shared" si="606"/>
        <v/>
      </c>
      <c r="BH944" s="39"/>
      <c r="BI944" s="360" t="str">
        <f t="shared" si="607"/>
        <v/>
      </c>
      <c r="BJ944" s="360" t="str">
        <f t="shared" si="608"/>
        <v/>
      </c>
      <c r="BK944" s="39"/>
      <c r="BL944" s="360" t="str">
        <f t="shared" si="609"/>
        <v/>
      </c>
      <c r="BM944" s="360" t="str">
        <f t="shared" si="610"/>
        <v/>
      </c>
      <c r="BN944" s="39"/>
      <c r="BO944" s="360" t="str">
        <f t="shared" si="611"/>
        <v/>
      </c>
      <c r="BP944" s="360" t="str">
        <f t="shared" si="612"/>
        <v/>
      </c>
      <c r="BQ944" s="39"/>
      <c r="BR944" s="360" t="str">
        <f t="shared" si="613"/>
        <v/>
      </c>
      <c r="BS944" s="360" t="str">
        <f t="shared" si="614"/>
        <v/>
      </c>
      <c r="BT944" s="39"/>
      <c r="BU944" s="360" t="str">
        <f t="shared" si="615"/>
        <v/>
      </c>
      <c r="BV944" s="360" t="str">
        <f t="shared" si="616"/>
        <v/>
      </c>
      <c r="BW944" s="39"/>
      <c r="BX944" s="57"/>
    </row>
    <row r="945" spans="1:76" s="2" customFormat="1" ht="14">
      <c r="A945" s="159">
        <v>4</v>
      </c>
      <c r="B945" s="301" t="str">
        <f t="shared" si="593"/>
        <v xml:space="preserve">: </v>
      </c>
      <c r="C945" s="168"/>
      <c r="D945" s="162"/>
      <c r="E945" s="162"/>
      <c r="F945" s="169"/>
      <c r="G945" s="161"/>
      <c r="H945" s="162"/>
      <c r="I945" s="163"/>
      <c r="J945" s="170"/>
      <c r="K945" s="170"/>
      <c r="L945" s="764"/>
      <c r="M945" s="654" t="e">
        <f>#REF!</f>
        <v>#REF!</v>
      </c>
      <c r="N945" s="664"/>
      <c r="O945" s="665"/>
      <c r="P945" s="165"/>
      <c r="Q945" s="365"/>
      <c r="R945" s="259" t="str">
        <f t="shared" si="594"/>
        <v/>
      </c>
      <c r="S945" s="260" t="str">
        <f>IF(R945="","",IF(R970="Y",T945,IF(R945&gt;=R962-$AA$36*R966,IF(R945&lt;=R962+$AA$36*R966,R945,""),"")))</f>
        <v/>
      </c>
      <c r="T945" s="259" t="str">
        <f t="shared" si="595"/>
        <v/>
      </c>
      <c r="U945" s="166" t="e">
        <f t="shared" si="596"/>
        <v>#REF!</v>
      </c>
      <c r="V945" s="39"/>
      <c r="W945" s="39"/>
      <c r="Y945" s="99"/>
      <c r="AO945" s="57"/>
      <c r="AP945" s="39"/>
      <c r="AQ945" s="39"/>
      <c r="AR945" s="171"/>
      <c r="AS945" s="39"/>
      <c r="AT945" s="360" t="str">
        <f t="shared" si="597"/>
        <v/>
      </c>
      <c r="AU945" s="360" t="str">
        <f t="shared" si="598"/>
        <v/>
      </c>
      <c r="AV945" s="39"/>
      <c r="AW945" s="360" t="str">
        <f t="shared" si="599"/>
        <v/>
      </c>
      <c r="AX945" s="360" t="str">
        <f t="shared" si="600"/>
        <v/>
      </c>
      <c r="AY945" s="39"/>
      <c r="AZ945" s="360" t="str">
        <f t="shared" si="601"/>
        <v/>
      </c>
      <c r="BA945" s="360" t="str">
        <f t="shared" si="602"/>
        <v/>
      </c>
      <c r="BB945" s="39"/>
      <c r="BC945" s="360" t="str">
        <f t="shared" si="603"/>
        <v/>
      </c>
      <c r="BD945" s="360" t="str">
        <f t="shared" si="604"/>
        <v/>
      </c>
      <c r="BE945" s="39"/>
      <c r="BF945" s="360" t="str">
        <f t="shared" si="605"/>
        <v/>
      </c>
      <c r="BG945" s="360" t="str">
        <f t="shared" si="606"/>
        <v/>
      </c>
      <c r="BH945" s="39"/>
      <c r="BI945" s="360" t="str">
        <f t="shared" si="607"/>
        <v/>
      </c>
      <c r="BJ945" s="360" t="str">
        <f t="shared" si="608"/>
        <v/>
      </c>
      <c r="BK945" s="39"/>
      <c r="BL945" s="360" t="str">
        <f t="shared" si="609"/>
        <v/>
      </c>
      <c r="BM945" s="360" t="str">
        <f t="shared" si="610"/>
        <v/>
      </c>
      <c r="BN945" s="39"/>
      <c r="BO945" s="360" t="str">
        <f t="shared" si="611"/>
        <v/>
      </c>
      <c r="BP945" s="360" t="str">
        <f t="shared" si="612"/>
        <v/>
      </c>
      <c r="BQ945" s="39"/>
      <c r="BR945" s="360" t="str">
        <f t="shared" si="613"/>
        <v/>
      </c>
      <c r="BS945" s="360" t="str">
        <f t="shared" si="614"/>
        <v/>
      </c>
      <c r="BT945" s="39"/>
      <c r="BU945" s="360" t="str">
        <f t="shared" si="615"/>
        <v/>
      </c>
      <c r="BV945" s="360" t="str">
        <f t="shared" si="616"/>
        <v/>
      </c>
      <c r="BW945" s="39"/>
      <c r="BX945" s="57"/>
    </row>
    <row r="946" spans="1:76" s="2" customFormat="1" ht="14">
      <c r="A946" s="159">
        <v>5</v>
      </c>
      <c r="B946" s="301" t="str">
        <f t="shared" si="593"/>
        <v xml:space="preserve">: </v>
      </c>
      <c r="C946" s="169"/>
      <c r="D946" s="169"/>
      <c r="E946" s="169"/>
      <c r="F946" s="169"/>
      <c r="G946" s="161"/>
      <c r="H946" s="169"/>
      <c r="I946" s="163"/>
      <c r="J946" s="170"/>
      <c r="K946" s="170"/>
      <c r="L946" s="764"/>
      <c r="M946" s="654" t="e">
        <f>#REF!</f>
        <v>#REF!</v>
      </c>
      <c r="N946" s="664"/>
      <c r="O946" s="665"/>
      <c r="P946" s="165"/>
      <c r="Q946" s="365"/>
      <c r="R946" s="259" t="str">
        <f t="shared" si="594"/>
        <v/>
      </c>
      <c r="S946" s="260" t="str">
        <f>IF(R946="","",IF(R970="Y",T946,IF(R946&gt;=R962-$AA$36*R966,IF(R946&lt;=R962+$AA$36*R966,R946,""),"")))</f>
        <v/>
      </c>
      <c r="T946" s="259" t="str">
        <f t="shared" si="595"/>
        <v/>
      </c>
      <c r="U946" s="166" t="e">
        <f t="shared" si="596"/>
        <v>#REF!</v>
      </c>
      <c r="V946" s="39"/>
      <c r="W946" s="39"/>
      <c r="Y946" s="99"/>
      <c r="AO946" s="57"/>
      <c r="AP946" s="39"/>
      <c r="AQ946" s="39"/>
      <c r="AR946" s="171"/>
      <c r="AS946" s="39"/>
      <c r="AT946" s="360" t="str">
        <f t="shared" si="597"/>
        <v/>
      </c>
      <c r="AU946" s="360" t="str">
        <f t="shared" si="598"/>
        <v/>
      </c>
      <c r="AV946" s="39"/>
      <c r="AW946" s="360" t="str">
        <f t="shared" si="599"/>
        <v/>
      </c>
      <c r="AX946" s="360" t="str">
        <f t="shared" si="600"/>
        <v/>
      </c>
      <c r="AY946" s="39"/>
      <c r="AZ946" s="360" t="str">
        <f t="shared" si="601"/>
        <v/>
      </c>
      <c r="BA946" s="360" t="str">
        <f t="shared" si="602"/>
        <v/>
      </c>
      <c r="BB946" s="39"/>
      <c r="BC946" s="360" t="str">
        <f t="shared" si="603"/>
        <v/>
      </c>
      <c r="BD946" s="360" t="str">
        <f t="shared" si="604"/>
        <v/>
      </c>
      <c r="BE946" s="39"/>
      <c r="BF946" s="360" t="str">
        <f t="shared" si="605"/>
        <v/>
      </c>
      <c r="BG946" s="360" t="str">
        <f t="shared" si="606"/>
        <v/>
      </c>
      <c r="BH946" s="39"/>
      <c r="BI946" s="360" t="str">
        <f t="shared" si="607"/>
        <v/>
      </c>
      <c r="BJ946" s="360" t="str">
        <f t="shared" si="608"/>
        <v/>
      </c>
      <c r="BK946" s="39"/>
      <c r="BL946" s="360" t="str">
        <f t="shared" si="609"/>
        <v/>
      </c>
      <c r="BM946" s="360" t="str">
        <f t="shared" si="610"/>
        <v/>
      </c>
      <c r="BN946" s="39"/>
      <c r="BO946" s="360" t="str">
        <f t="shared" si="611"/>
        <v/>
      </c>
      <c r="BP946" s="360" t="str">
        <f t="shared" si="612"/>
        <v/>
      </c>
      <c r="BQ946" s="39"/>
      <c r="BR946" s="360" t="str">
        <f t="shared" si="613"/>
        <v/>
      </c>
      <c r="BS946" s="360" t="str">
        <f t="shared" si="614"/>
        <v/>
      </c>
      <c r="BT946" s="39"/>
      <c r="BU946" s="360" t="str">
        <f t="shared" si="615"/>
        <v/>
      </c>
      <c r="BV946" s="360" t="str">
        <f t="shared" si="616"/>
        <v/>
      </c>
      <c r="BW946" s="39"/>
      <c r="BX946" s="57"/>
    </row>
    <row r="947" spans="1:76" s="2" customFormat="1" ht="14">
      <c r="A947" s="159">
        <v>6</v>
      </c>
      <c r="B947" s="301" t="str">
        <f t="shared" si="593"/>
        <v xml:space="preserve">: </v>
      </c>
      <c r="C947" s="169"/>
      <c r="D947" s="169"/>
      <c r="E947" s="169"/>
      <c r="F947" s="169"/>
      <c r="G947" s="161"/>
      <c r="H947" s="169"/>
      <c r="I947" s="163"/>
      <c r="J947" s="170"/>
      <c r="K947" s="170"/>
      <c r="L947" s="764"/>
      <c r="M947" s="654" t="e">
        <f>#REF!</f>
        <v>#REF!</v>
      </c>
      <c r="N947" s="664"/>
      <c r="O947" s="665"/>
      <c r="P947" s="165"/>
      <c r="Q947" s="365"/>
      <c r="R947" s="259" t="str">
        <f t="shared" si="594"/>
        <v/>
      </c>
      <c r="S947" s="260" t="str">
        <f>IF(R947="","",IF(R970="Y",T947,IF(R947&gt;=R962-$AA$36*R966,IF(R947&lt;=R962+$AA$36*R966,R947,""),"")))</f>
        <v/>
      </c>
      <c r="T947" s="259" t="str">
        <f t="shared" si="595"/>
        <v/>
      </c>
      <c r="U947" s="166" t="e">
        <f t="shared" si="596"/>
        <v>#REF!</v>
      </c>
      <c r="V947" s="39"/>
      <c r="W947" s="39"/>
      <c r="Y947" s="99"/>
      <c r="AO947" s="57"/>
      <c r="AP947" s="39"/>
      <c r="AQ947" s="39"/>
      <c r="AR947" s="171"/>
      <c r="AS947" s="39"/>
      <c r="AT947" s="360" t="str">
        <f t="shared" si="597"/>
        <v/>
      </c>
      <c r="AU947" s="360" t="str">
        <f t="shared" si="598"/>
        <v/>
      </c>
      <c r="AV947" s="39"/>
      <c r="AW947" s="360" t="str">
        <f t="shared" si="599"/>
        <v/>
      </c>
      <c r="AX947" s="360" t="str">
        <f t="shared" si="600"/>
        <v/>
      </c>
      <c r="AY947" s="39"/>
      <c r="AZ947" s="360" t="str">
        <f t="shared" si="601"/>
        <v/>
      </c>
      <c r="BA947" s="360" t="str">
        <f t="shared" si="602"/>
        <v/>
      </c>
      <c r="BB947" s="39"/>
      <c r="BC947" s="360" t="str">
        <f t="shared" si="603"/>
        <v/>
      </c>
      <c r="BD947" s="360" t="str">
        <f t="shared" si="604"/>
        <v/>
      </c>
      <c r="BE947" s="39"/>
      <c r="BF947" s="360" t="str">
        <f t="shared" si="605"/>
        <v/>
      </c>
      <c r="BG947" s="360" t="str">
        <f t="shared" si="606"/>
        <v/>
      </c>
      <c r="BH947" s="39"/>
      <c r="BI947" s="360" t="str">
        <f t="shared" si="607"/>
        <v/>
      </c>
      <c r="BJ947" s="360" t="str">
        <f t="shared" si="608"/>
        <v/>
      </c>
      <c r="BK947" s="39"/>
      <c r="BL947" s="360" t="str">
        <f t="shared" si="609"/>
        <v/>
      </c>
      <c r="BM947" s="360" t="str">
        <f t="shared" si="610"/>
        <v/>
      </c>
      <c r="BN947" s="39"/>
      <c r="BO947" s="360" t="str">
        <f t="shared" si="611"/>
        <v/>
      </c>
      <c r="BP947" s="360" t="str">
        <f t="shared" si="612"/>
        <v/>
      </c>
      <c r="BQ947" s="39"/>
      <c r="BR947" s="360" t="str">
        <f t="shared" si="613"/>
        <v/>
      </c>
      <c r="BS947" s="360" t="str">
        <f t="shared" si="614"/>
        <v/>
      </c>
      <c r="BT947" s="39"/>
      <c r="BU947" s="360" t="str">
        <f t="shared" si="615"/>
        <v/>
      </c>
      <c r="BV947" s="360" t="str">
        <f t="shared" si="616"/>
        <v/>
      </c>
      <c r="BW947" s="39"/>
      <c r="BX947" s="57"/>
    </row>
    <row r="948" spans="1:76" s="2" customFormat="1" ht="14">
      <c r="A948" s="159">
        <v>7</v>
      </c>
      <c r="B948" s="301" t="str">
        <f t="shared" si="593"/>
        <v xml:space="preserve">: </v>
      </c>
      <c r="C948" s="169"/>
      <c r="D948" s="169"/>
      <c r="E948" s="169"/>
      <c r="F948" s="169"/>
      <c r="G948" s="161"/>
      <c r="H948" s="169"/>
      <c r="I948" s="163"/>
      <c r="J948" s="170"/>
      <c r="K948" s="170"/>
      <c r="L948" s="764"/>
      <c r="M948" s="654" t="e">
        <f>#REF!</f>
        <v>#REF!</v>
      </c>
      <c r="N948" s="664"/>
      <c r="O948" s="665"/>
      <c r="P948" s="165"/>
      <c r="Q948" s="365"/>
      <c r="R948" s="259" t="str">
        <f t="shared" si="594"/>
        <v/>
      </c>
      <c r="S948" s="260" t="str">
        <f>IF(R948="","",IF(R970="Y",T948,IF(R948&gt;=R962-$AA$36*R966,IF(R948&lt;=R962+$AA$36*R966,R948,""),"")))</f>
        <v/>
      </c>
      <c r="T948" s="259" t="str">
        <f t="shared" si="595"/>
        <v/>
      </c>
      <c r="U948" s="166" t="e">
        <f t="shared" si="596"/>
        <v>#REF!</v>
      </c>
      <c r="V948" s="39"/>
      <c r="W948" s="39"/>
      <c r="Y948" s="99"/>
      <c r="AO948" s="57"/>
      <c r="AP948" s="39"/>
      <c r="AQ948" s="39"/>
      <c r="AR948" s="171"/>
      <c r="AS948" s="39"/>
      <c r="AT948" s="360" t="str">
        <f t="shared" si="597"/>
        <v/>
      </c>
      <c r="AU948" s="360" t="str">
        <f t="shared" si="598"/>
        <v/>
      </c>
      <c r="AV948" s="39"/>
      <c r="AW948" s="360" t="str">
        <f t="shared" si="599"/>
        <v/>
      </c>
      <c r="AX948" s="360" t="str">
        <f t="shared" si="600"/>
        <v/>
      </c>
      <c r="AY948" s="39"/>
      <c r="AZ948" s="360" t="str">
        <f t="shared" si="601"/>
        <v/>
      </c>
      <c r="BA948" s="360" t="str">
        <f t="shared" si="602"/>
        <v/>
      </c>
      <c r="BB948" s="39"/>
      <c r="BC948" s="360" t="str">
        <f t="shared" si="603"/>
        <v/>
      </c>
      <c r="BD948" s="360" t="str">
        <f t="shared" si="604"/>
        <v/>
      </c>
      <c r="BE948" s="39"/>
      <c r="BF948" s="360" t="str">
        <f t="shared" si="605"/>
        <v/>
      </c>
      <c r="BG948" s="360" t="str">
        <f t="shared" si="606"/>
        <v/>
      </c>
      <c r="BH948" s="39"/>
      <c r="BI948" s="360" t="str">
        <f t="shared" si="607"/>
        <v/>
      </c>
      <c r="BJ948" s="360" t="str">
        <f t="shared" si="608"/>
        <v/>
      </c>
      <c r="BK948" s="39"/>
      <c r="BL948" s="360" t="str">
        <f t="shared" si="609"/>
        <v/>
      </c>
      <c r="BM948" s="360" t="str">
        <f t="shared" si="610"/>
        <v/>
      </c>
      <c r="BN948" s="39"/>
      <c r="BO948" s="360" t="str">
        <f t="shared" si="611"/>
        <v/>
      </c>
      <c r="BP948" s="360" t="str">
        <f t="shared" si="612"/>
        <v/>
      </c>
      <c r="BQ948" s="39"/>
      <c r="BR948" s="360" t="str">
        <f t="shared" si="613"/>
        <v/>
      </c>
      <c r="BS948" s="360" t="str">
        <f t="shared" si="614"/>
        <v/>
      </c>
      <c r="BT948" s="39"/>
      <c r="BU948" s="360" t="str">
        <f t="shared" si="615"/>
        <v/>
      </c>
      <c r="BV948" s="360" t="str">
        <f t="shared" si="616"/>
        <v/>
      </c>
      <c r="BW948" s="39"/>
      <c r="BX948" s="57"/>
    </row>
    <row r="949" spans="1:76" s="2" customFormat="1" ht="14">
      <c r="A949" s="159">
        <v>8</v>
      </c>
      <c r="B949" s="301" t="str">
        <f t="shared" si="593"/>
        <v xml:space="preserve">: </v>
      </c>
      <c r="C949" s="169"/>
      <c r="D949" s="169"/>
      <c r="E949" s="169"/>
      <c r="F949" s="169"/>
      <c r="G949" s="161"/>
      <c r="H949" s="169"/>
      <c r="I949" s="163"/>
      <c r="J949" s="170"/>
      <c r="K949" s="170"/>
      <c r="L949" s="764"/>
      <c r="M949" s="654" t="e">
        <f>#REF!</f>
        <v>#REF!</v>
      </c>
      <c r="N949" s="664"/>
      <c r="O949" s="665"/>
      <c r="P949" s="165"/>
      <c r="Q949" s="365"/>
      <c r="R949" s="259" t="str">
        <f t="shared" si="594"/>
        <v/>
      </c>
      <c r="S949" s="260" t="str">
        <f>IF(R949="","",IF(R970="Y",T949,IF(R949&gt;=R962-$AA$36*R966,IF(R949&lt;=R962+$AA$36*R966,R949,""),"")))</f>
        <v/>
      </c>
      <c r="T949" s="259" t="str">
        <f t="shared" si="595"/>
        <v/>
      </c>
      <c r="U949" s="166" t="e">
        <f t="shared" si="596"/>
        <v>#REF!</v>
      </c>
      <c r="V949" s="39"/>
      <c r="W949" s="39"/>
      <c r="Y949" s="99"/>
      <c r="AO949" s="57"/>
      <c r="AP949" s="39"/>
      <c r="AQ949" s="39"/>
      <c r="AR949" s="171"/>
      <c r="AS949" s="39"/>
      <c r="AT949" s="360" t="str">
        <f t="shared" si="597"/>
        <v/>
      </c>
      <c r="AU949" s="360" t="str">
        <f t="shared" si="598"/>
        <v/>
      </c>
      <c r="AV949" s="39"/>
      <c r="AW949" s="360" t="str">
        <f t="shared" si="599"/>
        <v/>
      </c>
      <c r="AX949" s="360" t="str">
        <f t="shared" si="600"/>
        <v/>
      </c>
      <c r="AY949" s="39"/>
      <c r="AZ949" s="360" t="str">
        <f t="shared" si="601"/>
        <v/>
      </c>
      <c r="BA949" s="360" t="str">
        <f t="shared" si="602"/>
        <v/>
      </c>
      <c r="BB949" s="39"/>
      <c r="BC949" s="360" t="str">
        <f t="shared" si="603"/>
        <v/>
      </c>
      <c r="BD949" s="360" t="str">
        <f t="shared" si="604"/>
        <v/>
      </c>
      <c r="BE949" s="39"/>
      <c r="BF949" s="360" t="str">
        <f t="shared" si="605"/>
        <v/>
      </c>
      <c r="BG949" s="360" t="str">
        <f t="shared" si="606"/>
        <v/>
      </c>
      <c r="BH949" s="39"/>
      <c r="BI949" s="360" t="str">
        <f t="shared" si="607"/>
        <v/>
      </c>
      <c r="BJ949" s="360" t="str">
        <f t="shared" si="608"/>
        <v/>
      </c>
      <c r="BK949" s="39"/>
      <c r="BL949" s="360" t="str">
        <f t="shared" si="609"/>
        <v/>
      </c>
      <c r="BM949" s="360" t="str">
        <f t="shared" si="610"/>
        <v/>
      </c>
      <c r="BN949" s="39"/>
      <c r="BO949" s="360" t="str">
        <f t="shared" si="611"/>
        <v/>
      </c>
      <c r="BP949" s="360" t="str">
        <f t="shared" si="612"/>
        <v/>
      </c>
      <c r="BQ949" s="39"/>
      <c r="BR949" s="360" t="str">
        <f t="shared" si="613"/>
        <v/>
      </c>
      <c r="BS949" s="360" t="str">
        <f t="shared" si="614"/>
        <v/>
      </c>
      <c r="BT949" s="39"/>
      <c r="BU949" s="360" t="str">
        <f t="shared" si="615"/>
        <v/>
      </c>
      <c r="BV949" s="360" t="str">
        <f t="shared" si="616"/>
        <v/>
      </c>
      <c r="BW949" s="39"/>
      <c r="BX949" s="57"/>
    </row>
    <row r="950" spans="1:76" s="2" customFormat="1" ht="14">
      <c r="A950" s="159">
        <v>9</v>
      </c>
      <c r="B950" s="301" t="str">
        <f t="shared" si="593"/>
        <v xml:space="preserve">: </v>
      </c>
      <c r="C950" s="169"/>
      <c r="D950" s="169"/>
      <c r="E950" s="169"/>
      <c r="F950" s="169"/>
      <c r="G950" s="161"/>
      <c r="H950" s="169"/>
      <c r="I950" s="163"/>
      <c r="J950" s="170"/>
      <c r="K950" s="170"/>
      <c r="L950" s="764"/>
      <c r="M950" s="654" t="e">
        <f>#REF!</f>
        <v>#REF!</v>
      </c>
      <c r="N950" s="664"/>
      <c r="O950" s="665"/>
      <c r="P950" s="165"/>
      <c r="Q950" s="365"/>
      <c r="R950" s="259" t="str">
        <f t="shared" si="594"/>
        <v/>
      </c>
      <c r="S950" s="260" t="str">
        <f>IF(R950="","",IF(R970="Y",T950,IF(R950&gt;=R962-$AA$36*R966,IF(R950&lt;=R962+$AA$36*R966,R950,""),"")))</f>
        <v/>
      </c>
      <c r="T950" s="259" t="str">
        <f t="shared" si="595"/>
        <v/>
      </c>
      <c r="U950" s="166" t="e">
        <f t="shared" si="596"/>
        <v>#REF!</v>
      </c>
      <c r="V950" s="39"/>
      <c r="W950" s="39"/>
      <c r="Y950" s="99"/>
      <c r="AO950" s="57"/>
      <c r="AP950" s="39"/>
      <c r="AQ950" s="39"/>
      <c r="AR950" s="171"/>
      <c r="AS950" s="39"/>
      <c r="AT950" s="360" t="str">
        <f t="shared" si="597"/>
        <v/>
      </c>
      <c r="AU950" s="360" t="str">
        <f t="shared" si="598"/>
        <v/>
      </c>
      <c r="AV950" s="39"/>
      <c r="AW950" s="360" t="str">
        <f t="shared" si="599"/>
        <v/>
      </c>
      <c r="AX950" s="360" t="str">
        <f t="shared" si="600"/>
        <v/>
      </c>
      <c r="AY950" s="39"/>
      <c r="AZ950" s="360" t="str">
        <f t="shared" si="601"/>
        <v/>
      </c>
      <c r="BA950" s="360" t="str">
        <f t="shared" si="602"/>
        <v/>
      </c>
      <c r="BB950" s="39"/>
      <c r="BC950" s="360" t="str">
        <f t="shared" si="603"/>
        <v/>
      </c>
      <c r="BD950" s="360" t="str">
        <f t="shared" si="604"/>
        <v/>
      </c>
      <c r="BE950" s="39"/>
      <c r="BF950" s="360" t="str">
        <f t="shared" si="605"/>
        <v/>
      </c>
      <c r="BG950" s="360" t="str">
        <f t="shared" si="606"/>
        <v/>
      </c>
      <c r="BH950" s="39"/>
      <c r="BI950" s="360" t="str">
        <f t="shared" si="607"/>
        <v/>
      </c>
      <c r="BJ950" s="360" t="str">
        <f t="shared" si="608"/>
        <v/>
      </c>
      <c r="BK950" s="39"/>
      <c r="BL950" s="360" t="str">
        <f t="shared" si="609"/>
        <v/>
      </c>
      <c r="BM950" s="360" t="str">
        <f t="shared" si="610"/>
        <v/>
      </c>
      <c r="BN950" s="39"/>
      <c r="BO950" s="360" t="str">
        <f t="shared" si="611"/>
        <v/>
      </c>
      <c r="BP950" s="360" t="str">
        <f t="shared" si="612"/>
        <v/>
      </c>
      <c r="BQ950" s="39"/>
      <c r="BR950" s="360" t="str">
        <f t="shared" si="613"/>
        <v/>
      </c>
      <c r="BS950" s="360" t="str">
        <f t="shared" si="614"/>
        <v/>
      </c>
      <c r="BT950" s="39"/>
      <c r="BU950" s="360" t="str">
        <f t="shared" si="615"/>
        <v/>
      </c>
      <c r="BV950" s="360" t="str">
        <f t="shared" si="616"/>
        <v/>
      </c>
      <c r="BW950" s="39"/>
      <c r="BX950" s="57"/>
    </row>
    <row r="951" spans="1:76" s="2" customFormat="1" ht="14">
      <c r="A951" s="159">
        <v>10</v>
      </c>
      <c r="B951" s="301" t="str">
        <f t="shared" si="593"/>
        <v xml:space="preserve">: </v>
      </c>
      <c r="C951" s="169"/>
      <c r="D951" s="169"/>
      <c r="E951" s="169"/>
      <c r="F951" s="169"/>
      <c r="G951" s="161"/>
      <c r="H951" s="169"/>
      <c r="I951" s="163"/>
      <c r="J951" s="170"/>
      <c r="K951" s="170"/>
      <c r="L951" s="764"/>
      <c r="M951" s="654" t="e">
        <f>#REF!</f>
        <v>#REF!</v>
      </c>
      <c r="N951" s="664"/>
      <c r="O951" s="665"/>
      <c r="P951" s="165"/>
      <c r="Q951" s="365"/>
      <c r="R951" s="259" t="str">
        <f t="shared" si="594"/>
        <v/>
      </c>
      <c r="S951" s="260" t="str">
        <f>IF(R951="","",IF(R970="Y",T951,IF(R951&gt;=R962-$AA$36*R966,IF(R951&lt;=R962+$AA$36*R966,R951,""),"")))</f>
        <v/>
      </c>
      <c r="T951" s="259" t="str">
        <f t="shared" si="595"/>
        <v/>
      </c>
      <c r="U951" s="166" t="e">
        <f t="shared" si="596"/>
        <v>#REF!</v>
      </c>
      <c r="V951" s="39"/>
      <c r="W951" s="39"/>
      <c r="Y951" s="99"/>
      <c r="AO951" s="57"/>
      <c r="AP951" s="39"/>
      <c r="AQ951" s="39"/>
      <c r="AR951" s="171"/>
      <c r="AS951" s="39"/>
      <c r="AT951" s="360" t="str">
        <f t="shared" si="597"/>
        <v/>
      </c>
      <c r="AU951" s="360" t="str">
        <f t="shared" si="598"/>
        <v/>
      </c>
      <c r="AV951" s="39"/>
      <c r="AW951" s="360" t="str">
        <f t="shared" si="599"/>
        <v/>
      </c>
      <c r="AX951" s="360" t="str">
        <f t="shared" si="600"/>
        <v/>
      </c>
      <c r="AY951" s="39"/>
      <c r="AZ951" s="360" t="str">
        <f t="shared" si="601"/>
        <v/>
      </c>
      <c r="BA951" s="360" t="str">
        <f t="shared" si="602"/>
        <v/>
      </c>
      <c r="BB951" s="39"/>
      <c r="BC951" s="360" t="str">
        <f t="shared" si="603"/>
        <v/>
      </c>
      <c r="BD951" s="360" t="str">
        <f t="shared" si="604"/>
        <v/>
      </c>
      <c r="BE951" s="39"/>
      <c r="BF951" s="360" t="str">
        <f t="shared" si="605"/>
        <v/>
      </c>
      <c r="BG951" s="360" t="str">
        <f t="shared" si="606"/>
        <v/>
      </c>
      <c r="BH951" s="39"/>
      <c r="BI951" s="360" t="str">
        <f t="shared" si="607"/>
        <v/>
      </c>
      <c r="BJ951" s="360" t="str">
        <f t="shared" si="608"/>
        <v/>
      </c>
      <c r="BK951" s="39"/>
      <c r="BL951" s="360" t="str">
        <f t="shared" si="609"/>
        <v/>
      </c>
      <c r="BM951" s="360" t="str">
        <f t="shared" si="610"/>
        <v/>
      </c>
      <c r="BN951" s="39"/>
      <c r="BO951" s="360" t="str">
        <f t="shared" si="611"/>
        <v/>
      </c>
      <c r="BP951" s="360" t="str">
        <f t="shared" si="612"/>
        <v/>
      </c>
      <c r="BQ951" s="39"/>
      <c r="BR951" s="360" t="str">
        <f t="shared" si="613"/>
        <v/>
      </c>
      <c r="BS951" s="360" t="str">
        <f t="shared" si="614"/>
        <v/>
      </c>
      <c r="BT951" s="39"/>
      <c r="BU951" s="360" t="str">
        <f t="shared" si="615"/>
        <v/>
      </c>
      <c r="BV951" s="360" t="str">
        <f t="shared" si="616"/>
        <v/>
      </c>
      <c r="BW951" s="39"/>
      <c r="BX951" s="57"/>
    </row>
    <row r="952" spans="1:76" s="2" customFormat="1" ht="14">
      <c r="A952" s="159">
        <v>11</v>
      </c>
      <c r="B952" s="301" t="str">
        <f t="shared" si="593"/>
        <v xml:space="preserve">: </v>
      </c>
      <c r="C952" s="168"/>
      <c r="D952" s="162"/>
      <c r="E952" s="162"/>
      <c r="F952" s="169"/>
      <c r="G952" s="161"/>
      <c r="H952" s="162"/>
      <c r="I952" s="163"/>
      <c r="J952" s="170"/>
      <c r="K952" s="170"/>
      <c r="L952" s="764"/>
      <c r="M952" s="654" t="e">
        <f>#REF!</f>
        <v>#REF!</v>
      </c>
      <c r="N952" s="664"/>
      <c r="O952" s="665"/>
      <c r="P952" s="165"/>
      <c r="Q952" s="365"/>
      <c r="R952" s="259" t="str">
        <f t="shared" si="594"/>
        <v/>
      </c>
      <c r="S952" s="260" t="str">
        <f>IF(R952="","",IF(R970="Y",T952,IF(R952&gt;=R962-$AA$36*R966,IF(R952&lt;=R962+$AA$36*R966,R952,""),"")))</f>
        <v/>
      </c>
      <c r="T952" s="259" t="str">
        <f t="shared" si="595"/>
        <v/>
      </c>
      <c r="U952" s="166" t="e">
        <f t="shared" si="596"/>
        <v>#REF!</v>
      </c>
      <c r="V952" s="39"/>
      <c r="W952" s="39"/>
      <c r="Y952" s="99"/>
      <c r="AO952" s="57"/>
      <c r="AP952" s="39"/>
      <c r="AQ952" s="39"/>
      <c r="AR952" s="171"/>
      <c r="AS952" s="39"/>
      <c r="AT952" s="360" t="str">
        <f t="shared" si="597"/>
        <v/>
      </c>
      <c r="AU952" s="360" t="str">
        <f t="shared" si="598"/>
        <v/>
      </c>
      <c r="AV952" s="39"/>
      <c r="AW952" s="360" t="str">
        <f t="shared" si="599"/>
        <v/>
      </c>
      <c r="AX952" s="360" t="str">
        <f t="shared" si="600"/>
        <v/>
      </c>
      <c r="AY952" s="39"/>
      <c r="AZ952" s="360" t="str">
        <f t="shared" si="601"/>
        <v/>
      </c>
      <c r="BA952" s="360" t="str">
        <f t="shared" si="602"/>
        <v/>
      </c>
      <c r="BB952" s="39"/>
      <c r="BC952" s="360" t="str">
        <f t="shared" si="603"/>
        <v/>
      </c>
      <c r="BD952" s="360" t="str">
        <f t="shared" si="604"/>
        <v/>
      </c>
      <c r="BE952" s="39"/>
      <c r="BF952" s="360" t="str">
        <f t="shared" si="605"/>
        <v/>
      </c>
      <c r="BG952" s="360" t="str">
        <f t="shared" si="606"/>
        <v/>
      </c>
      <c r="BH952" s="39"/>
      <c r="BI952" s="360" t="str">
        <f t="shared" si="607"/>
        <v/>
      </c>
      <c r="BJ952" s="360" t="str">
        <f t="shared" si="608"/>
        <v/>
      </c>
      <c r="BK952" s="39"/>
      <c r="BL952" s="360" t="str">
        <f t="shared" si="609"/>
        <v/>
      </c>
      <c r="BM952" s="360" t="str">
        <f t="shared" si="610"/>
        <v/>
      </c>
      <c r="BN952" s="39"/>
      <c r="BO952" s="360" t="str">
        <f t="shared" si="611"/>
        <v/>
      </c>
      <c r="BP952" s="360" t="str">
        <f t="shared" si="612"/>
        <v/>
      </c>
      <c r="BQ952" s="39"/>
      <c r="BR952" s="360" t="str">
        <f t="shared" si="613"/>
        <v/>
      </c>
      <c r="BS952" s="360" t="str">
        <f t="shared" si="614"/>
        <v/>
      </c>
      <c r="BT952" s="39"/>
      <c r="BU952" s="360" t="str">
        <f t="shared" si="615"/>
        <v/>
      </c>
      <c r="BV952" s="360" t="str">
        <f t="shared" si="616"/>
        <v/>
      </c>
      <c r="BW952" s="39"/>
      <c r="BX952" s="57"/>
    </row>
    <row r="953" spans="1:76" s="2" customFormat="1" ht="14">
      <c r="A953" s="159">
        <v>12</v>
      </c>
      <c r="B953" s="301" t="str">
        <f t="shared" si="593"/>
        <v xml:space="preserve">: </v>
      </c>
      <c r="C953" s="169"/>
      <c r="D953" s="169"/>
      <c r="E953" s="169"/>
      <c r="F953" s="169"/>
      <c r="G953" s="161"/>
      <c r="H953" s="169"/>
      <c r="I953" s="163"/>
      <c r="J953" s="170"/>
      <c r="K953" s="170"/>
      <c r="L953" s="764"/>
      <c r="M953" s="654" t="e">
        <f>#REF!</f>
        <v>#REF!</v>
      </c>
      <c r="N953" s="664"/>
      <c r="O953" s="665"/>
      <c r="P953" s="165"/>
      <c r="Q953" s="365"/>
      <c r="R953" s="259" t="str">
        <f t="shared" si="594"/>
        <v/>
      </c>
      <c r="S953" s="260" t="str">
        <f>IF(R953="","",IF(R970="Y",T953,IF(R953&gt;=R962-$AA$36*R966,IF(R953&lt;=R962+$AA$36*R966,R953,""),"")))</f>
        <v/>
      </c>
      <c r="T953" s="259" t="str">
        <f t="shared" si="595"/>
        <v/>
      </c>
      <c r="U953" s="166" t="e">
        <f t="shared" si="596"/>
        <v>#REF!</v>
      </c>
      <c r="V953" s="39"/>
      <c r="W953" s="39"/>
      <c r="Y953" s="99"/>
      <c r="AO953" s="57"/>
      <c r="AP953" s="39"/>
      <c r="AQ953" s="39"/>
      <c r="AR953" s="171"/>
      <c r="AS953" s="39"/>
      <c r="AT953" s="360" t="str">
        <f t="shared" si="597"/>
        <v/>
      </c>
      <c r="AU953" s="360" t="str">
        <f t="shared" si="598"/>
        <v/>
      </c>
      <c r="AV953" s="39"/>
      <c r="AW953" s="360" t="str">
        <f t="shared" si="599"/>
        <v/>
      </c>
      <c r="AX953" s="360" t="str">
        <f t="shared" si="600"/>
        <v/>
      </c>
      <c r="AY953" s="39"/>
      <c r="AZ953" s="360" t="str">
        <f t="shared" si="601"/>
        <v/>
      </c>
      <c r="BA953" s="360" t="str">
        <f t="shared" si="602"/>
        <v/>
      </c>
      <c r="BB953" s="39"/>
      <c r="BC953" s="360" t="str">
        <f t="shared" si="603"/>
        <v/>
      </c>
      <c r="BD953" s="360" t="str">
        <f t="shared" si="604"/>
        <v/>
      </c>
      <c r="BE953" s="39"/>
      <c r="BF953" s="360" t="str">
        <f t="shared" si="605"/>
        <v/>
      </c>
      <c r="BG953" s="360" t="str">
        <f t="shared" si="606"/>
        <v/>
      </c>
      <c r="BH953" s="39"/>
      <c r="BI953" s="360" t="str">
        <f t="shared" si="607"/>
        <v/>
      </c>
      <c r="BJ953" s="360" t="str">
        <f t="shared" si="608"/>
        <v/>
      </c>
      <c r="BK953" s="39"/>
      <c r="BL953" s="360" t="str">
        <f t="shared" si="609"/>
        <v/>
      </c>
      <c r="BM953" s="360" t="str">
        <f t="shared" si="610"/>
        <v/>
      </c>
      <c r="BN953" s="39"/>
      <c r="BO953" s="360" t="str">
        <f t="shared" si="611"/>
        <v/>
      </c>
      <c r="BP953" s="360" t="str">
        <f t="shared" si="612"/>
        <v/>
      </c>
      <c r="BQ953" s="39"/>
      <c r="BR953" s="360" t="str">
        <f t="shared" si="613"/>
        <v/>
      </c>
      <c r="BS953" s="360" t="str">
        <f t="shared" si="614"/>
        <v/>
      </c>
      <c r="BT953" s="39"/>
      <c r="BU953" s="360" t="str">
        <f t="shared" si="615"/>
        <v/>
      </c>
      <c r="BV953" s="360" t="str">
        <f t="shared" si="616"/>
        <v/>
      </c>
      <c r="BW953" s="39"/>
      <c r="BX953" s="57"/>
    </row>
    <row r="954" spans="1:76" s="2" customFormat="1" ht="14">
      <c r="A954" s="159">
        <v>13</v>
      </c>
      <c r="B954" s="301" t="str">
        <f t="shared" si="593"/>
        <v xml:space="preserve">: </v>
      </c>
      <c r="C954" s="169"/>
      <c r="D954" s="169"/>
      <c r="E954" s="169"/>
      <c r="F954" s="169"/>
      <c r="G954" s="161"/>
      <c r="H954" s="169"/>
      <c r="I954" s="163"/>
      <c r="J954" s="170"/>
      <c r="K954" s="170"/>
      <c r="L954" s="764"/>
      <c r="M954" s="654" t="e">
        <f>#REF!</f>
        <v>#REF!</v>
      </c>
      <c r="N954" s="664"/>
      <c r="O954" s="665"/>
      <c r="P954" s="165"/>
      <c r="Q954" s="365"/>
      <c r="R954" s="259" t="str">
        <f t="shared" si="594"/>
        <v/>
      </c>
      <c r="S954" s="260" t="str">
        <f>IF(R954="","",IF(R970="Y",T954,IF(R954&gt;=R962-$AA$36*R966,IF(R954&lt;=R962+$AA$36*R966,R954,""),"")))</f>
        <v/>
      </c>
      <c r="T954" s="259" t="str">
        <f t="shared" si="595"/>
        <v/>
      </c>
      <c r="U954" s="166" t="e">
        <f t="shared" si="596"/>
        <v>#REF!</v>
      </c>
      <c r="V954" s="39"/>
      <c r="W954" s="39"/>
      <c r="Y954" s="99"/>
      <c r="AO954" s="57"/>
      <c r="AP954" s="39"/>
      <c r="AQ954" s="39"/>
      <c r="AR954" s="171"/>
      <c r="AS954" s="39"/>
      <c r="AT954" s="360" t="str">
        <f t="shared" si="597"/>
        <v/>
      </c>
      <c r="AU954" s="360" t="str">
        <f t="shared" si="598"/>
        <v/>
      </c>
      <c r="AV954" s="39"/>
      <c r="AW954" s="360" t="str">
        <f t="shared" si="599"/>
        <v/>
      </c>
      <c r="AX954" s="360" t="str">
        <f t="shared" si="600"/>
        <v/>
      </c>
      <c r="AY954" s="39"/>
      <c r="AZ954" s="360" t="str">
        <f t="shared" si="601"/>
        <v/>
      </c>
      <c r="BA954" s="360" t="str">
        <f t="shared" si="602"/>
        <v/>
      </c>
      <c r="BB954" s="39"/>
      <c r="BC954" s="360" t="str">
        <f t="shared" si="603"/>
        <v/>
      </c>
      <c r="BD954" s="360" t="str">
        <f t="shared" si="604"/>
        <v/>
      </c>
      <c r="BE954" s="39"/>
      <c r="BF954" s="360" t="str">
        <f t="shared" si="605"/>
        <v/>
      </c>
      <c r="BG954" s="360" t="str">
        <f t="shared" si="606"/>
        <v/>
      </c>
      <c r="BH954" s="39"/>
      <c r="BI954" s="360" t="str">
        <f t="shared" si="607"/>
        <v/>
      </c>
      <c r="BJ954" s="360" t="str">
        <f t="shared" si="608"/>
        <v/>
      </c>
      <c r="BK954" s="39"/>
      <c r="BL954" s="360" t="str">
        <f t="shared" si="609"/>
        <v/>
      </c>
      <c r="BM954" s="360" t="str">
        <f t="shared" si="610"/>
        <v/>
      </c>
      <c r="BN954" s="39"/>
      <c r="BO954" s="360" t="str">
        <f t="shared" si="611"/>
        <v/>
      </c>
      <c r="BP954" s="360" t="str">
        <f t="shared" si="612"/>
        <v/>
      </c>
      <c r="BQ954" s="39"/>
      <c r="BR954" s="360" t="str">
        <f t="shared" si="613"/>
        <v/>
      </c>
      <c r="BS954" s="360" t="str">
        <f t="shared" si="614"/>
        <v/>
      </c>
      <c r="BT954" s="39"/>
      <c r="BU954" s="360" t="str">
        <f t="shared" si="615"/>
        <v/>
      </c>
      <c r="BV954" s="360" t="str">
        <f t="shared" si="616"/>
        <v/>
      </c>
      <c r="BW954" s="39"/>
      <c r="BX954" s="57"/>
    </row>
    <row r="955" spans="1:76" s="2" customFormat="1" ht="14">
      <c r="A955" s="159">
        <v>14</v>
      </c>
      <c r="B955" s="301" t="str">
        <f t="shared" si="593"/>
        <v xml:space="preserve">: </v>
      </c>
      <c r="C955" s="169"/>
      <c r="D955" s="169"/>
      <c r="E955" s="169"/>
      <c r="F955" s="169"/>
      <c r="G955" s="161"/>
      <c r="H955" s="169"/>
      <c r="I955" s="163"/>
      <c r="J955" s="170"/>
      <c r="K955" s="170"/>
      <c r="L955" s="764"/>
      <c r="M955" s="654" t="e">
        <f>#REF!</f>
        <v>#REF!</v>
      </c>
      <c r="N955" s="664"/>
      <c r="O955" s="665"/>
      <c r="P955" s="165"/>
      <c r="Q955" s="365"/>
      <c r="R955" s="259" t="str">
        <f t="shared" si="594"/>
        <v/>
      </c>
      <c r="S955" s="260" t="str">
        <f>IF(R955="","",IF(R970="Y",T955,IF(R955&gt;=R962-$AA$36*R966,IF(R955&lt;=R962+$AA$36*R966,R955,""),"")))</f>
        <v/>
      </c>
      <c r="T955" s="259" t="str">
        <f t="shared" si="595"/>
        <v/>
      </c>
      <c r="U955" s="166" t="e">
        <f t="shared" si="596"/>
        <v>#REF!</v>
      </c>
      <c r="V955" s="39"/>
      <c r="W955" s="39"/>
      <c r="Y955" s="99"/>
      <c r="AO955" s="57"/>
      <c r="AP955" s="39"/>
      <c r="AQ955" s="39"/>
      <c r="AR955" s="171"/>
      <c r="AS955" s="39"/>
      <c r="AT955" s="360" t="str">
        <f t="shared" si="597"/>
        <v/>
      </c>
      <c r="AU955" s="360" t="str">
        <f t="shared" si="598"/>
        <v/>
      </c>
      <c r="AV955" s="39"/>
      <c r="AW955" s="360" t="str">
        <f t="shared" si="599"/>
        <v/>
      </c>
      <c r="AX955" s="360" t="str">
        <f t="shared" si="600"/>
        <v/>
      </c>
      <c r="AY955" s="39"/>
      <c r="AZ955" s="360" t="str">
        <f t="shared" si="601"/>
        <v/>
      </c>
      <c r="BA955" s="360" t="str">
        <f t="shared" si="602"/>
        <v/>
      </c>
      <c r="BB955" s="39"/>
      <c r="BC955" s="360" t="str">
        <f t="shared" si="603"/>
        <v/>
      </c>
      <c r="BD955" s="360" t="str">
        <f t="shared" si="604"/>
        <v/>
      </c>
      <c r="BE955" s="39"/>
      <c r="BF955" s="360" t="str">
        <f t="shared" si="605"/>
        <v/>
      </c>
      <c r="BG955" s="360" t="str">
        <f t="shared" si="606"/>
        <v/>
      </c>
      <c r="BH955" s="39"/>
      <c r="BI955" s="360" t="str">
        <f t="shared" si="607"/>
        <v/>
      </c>
      <c r="BJ955" s="360" t="str">
        <f t="shared" si="608"/>
        <v/>
      </c>
      <c r="BK955" s="39"/>
      <c r="BL955" s="360" t="str">
        <f t="shared" si="609"/>
        <v/>
      </c>
      <c r="BM955" s="360" t="str">
        <f t="shared" si="610"/>
        <v/>
      </c>
      <c r="BN955" s="39"/>
      <c r="BO955" s="360" t="str">
        <f t="shared" si="611"/>
        <v/>
      </c>
      <c r="BP955" s="360" t="str">
        <f t="shared" si="612"/>
        <v/>
      </c>
      <c r="BQ955" s="39"/>
      <c r="BR955" s="360" t="str">
        <f t="shared" si="613"/>
        <v/>
      </c>
      <c r="BS955" s="360" t="str">
        <f t="shared" si="614"/>
        <v/>
      </c>
      <c r="BT955" s="39"/>
      <c r="BU955" s="360" t="str">
        <f t="shared" si="615"/>
        <v/>
      </c>
      <c r="BV955" s="360" t="str">
        <f t="shared" si="616"/>
        <v/>
      </c>
      <c r="BW955" s="39"/>
      <c r="BX955" s="57"/>
    </row>
    <row r="956" spans="1:76" s="2" customFormat="1" ht="14">
      <c r="A956" s="159">
        <v>15</v>
      </c>
      <c r="B956" s="301" t="str">
        <f t="shared" si="593"/>
        <v xml:space="preserve">: </v>
      </c>
      <c r="C956" s="169"/>
      <c r="D956" s="169"/>
      <c r="E956" s="169"/>
      <c r="F956" s="169"/>
      <c r="G956" s="161"/>
      <c r="H956" s="169"/>
      <c r="I956" s="163"/>
      <c r="J956" s="170"/>
      <c r="K956" s="170"/>
      <c r="L956" s="764"/>
      <c r="M956" s="654" t="e">
        <f>#REF!</f>
        <v>#REF!</v>
      </c>
      <c r="N956" s="664"/>
      <c r="O956" s="665"/>
      <c r="P956" s="165"/>
      <c r="Q956" s="365"/>
      <c r="R956" s="259" t="str">
        <f t="shared" si="594"/>
        <v/>
      </c>
      <c r="S956" s="260" t="str">
        <f>IF(R956="","",IF(R970="Y",T956,IF(R956&gt;=R962-$AA$36*R966,IF(R956&lt;=R962+$AA$36*R966,R956,""),"")))</f>
        <v/>
      </c>
      <c r="T956" s="259" t="str">
        <f t="shared" si="595"/>
        <v/>
      </c>
      <c r="U956" s="166" t="e">
        <f t="shared" si="596"/>
        <v>#REF!</v>
      </c>
      <c r="V956" s="39"/>
      <c r="W956" s="39"/>
      <c r="Y956" s="99"/>
      <c r="AO956" s="57"/>
      <c r="AP956" s="39"/>
      <c r="AQ956" s="39"/>
      <c r="AR956" s="171"/>
      <c r="AS956" s="39"/>
      <c r="AT956" s="360" t="str">
        <f t="shared" si="597"/>
        <v/>
      </c>
      <c r="AU956" s="360" t="str">
        <f t="shared" si="598"/>
        <v/>
      </c>
      <c r="AV956" s="39"/>
      <c r="AW956" s="360" t="str">
        <f t="shared" si="599"/>
        <v/>
      </c>
      <c r="AX956" s="360" t="str">
        <f t="shared" si="600"/>
        <v/>
      </c>
      <c r="AY956" s="39"/>
      <c r="AZ956" s="360" t="str">
        <f t="shared" si="601"/>
        <v/>
      </c>
      <c r="BA956" s="360" t="str">
        <f t="shared" si="602"/>
        <v/>
      </c>
      <c r="BB956" s="39"/>
      <c r="BC956" s="360" t="str">
        <f t="shared" si="603"/>
        <v/>
      </c>
      <c r="BD956" s="360" t="str">
        <f t="shared" si="604"/>
        <v/>
      </c>
      <c r="BE956" s="39"/>
      <c r="BF956" s="360" t="str">
        <f t="shared" si="605"/>
        <v/>
      </c>
      <c r="BG956" s="360" t="str">
        <f t="shared" si="606"/>
        <v/>
      </c>
      <c r="BH956" s="39"/>
      <c r="BI956" s="360" t="str">
        <f t="shared" si="607"/>
        <v/>
      </c>
      <c r="BJ956" s="360" t="str">
        <f t="shared" si="608"/>
        <v/>
      </c>
      <c r="BK956" s="39"/>
      <c r="BL956" s="360" t="str">
        <f t="shared" si="609"/>
        <v/>
      </c>
      <c r="BM956" s="360" t="str">
        <f t="shared" si="610"/>
        <v/>
      </c>
      <c r="BN956" s="39"/>
      <c r="BO956" s="360" t="str">
        <f t="shared" si="611"/>
        <v/>
      </c>
      <c r="BP956" s="360" t="str">
        <f t="shared" si="612"/>
        <v/>
      </c>
      <c r="BQ956" s="39"/>
      <c r="BR956" s="360" t="str">
        <f t="shared" si="613"/>
        <v/>
      </c>
      <c r="BS956" s="360" t="str">
        <f t="shared" si="614"/>
        <v/>
      </c>
      <c r="BT956" s="39"/>
      <c r="BU956" s="360" t="str">
        <f t="shared" si="615"/>
        <v/>
      </c>
      <c r="BV956" s="360" t="str">
        <f t="shared" si="616"/>
        <v/>
      </c>
      <c r="BW956" s="39"/>
      <c r="BX956" s="57"/>
    </row>
    <row r="957" spans="1:76" s="2" customFormat="1" ht="14">
      <c r="A957" s="159">
        <v>16</v>
      </c>
      <c r="B957" s="301" t="str">
        <f t="shared" si="593"/>
        <v xml:space="preserve">: </v>
      </c>
      <c r="C957" s="169"/>
      <c r="D957" s="169"/>
      <c r="E957" s="169"/>
      <c r="F957" s="169"/>
      <c r="G957" s="161"/>
      <c r="H957" s="169"/>
      <c r="I957" s="163"/>
      <c r="J957" s="170"/>
      <c r="K957" s="170"/>
      <c r="L957" s="764"/>
      <c r="M957" s="654" t="e">
        <f>#REF!</f>
        <v>#REF!</v>
      </c>
      <c r="N957" s="664"/>
      <c r="O957" s="665"/>
      <c r="P957" s="165"/>
      <c r="Q957" s="365"/>
      <c r="R957" s="259" t="str">
        <f t="shared" si="594"/>
        <v/>
      </c>
      <c r="S957" s="260" t="str">
        <f>IF(R957="","",IF(R970="Y",T957,IF(R957&gt;=R962-$AA$36*R966,IF(R957&lt;=R962+$AA$36*R966,R957,""),"")))</f>
        <v/>
      </c>
      <c r="T957" s="259" t="str">
        <f t="shared" si="595"/>
        <v/>
      </c>
      <c r="U957" s="166" t="e">
        <f t="shared" si="596"/>
        <v>#REF!</v>
      </c>
      <c r="V957" s="39"/>
      <c r="W957" s="39"/>
      <c r="Y957" s="99"/>
      <c r="AO957" s="57"/>
      <c r="AP957" s="39"/>
      <c r="AQ957" s="39"/>
      <c r="AR957" s="171"/>
      <c r="AS957" s="39"/>
      <c r="AT957" s="360" t="str">
        <f t="shared" si="597"/>
        <v/>
      </c>
      <c r="AU957" s="360" t="str">
        <f t="shared" si="598"/>
        <v/>
      </c>
      <c r="AV957" s="39"/>
      <c r="AW957" s="360" t="str">
        <f t="shared" si="599"/>
        <v/>
      </c>
      <c r="AX957" s="360" t="str">
        <f t="shared" si="600"/>
        <v/>
      </c>
      <c r="AY957" s="39"/>
      <c r="AZ957" s="360" t="str">
        <f t="shared" si="601"/>
        <v/>
      </c>
      <c r="BA957" s="360" t="str">
        <f t="shared" si="602"/>
        <v/>
      </c>
      <c r="BB957" s="39"/>
      <c r="BC957" s="360" t="str">
        <f t="shared" si="603"/>
        <v/>
      </c>
      <c r="BD957" s="360" t="str">
        <f t="shared" si="604"/>
        <v/>
      </c>
      <c r="BE957" s="39"/>
      <c r="BF957" s="360" t="str">
        <f t="shared" si="605"/>
        <v/>
      </c>
      <c r="BG957" s="360" t="str">
        <f t="shared" si="606"/>
        <v/>
      </c>
      <c r="BH957" s="39"/>
      <c r="BI957" s="360" t="str">
        <f t="shared" si="607"/>
        <v/>
      </c>
      <c r="BJ957" s="360" t="str">
        <f t="shared" si="608"/>
        <v/>
      </c>
      <c r="BK957" s="39"/>
      <c r="BL957" s="360" t="str">
        <f t="shared" si="609"/>
        <v/>
      </c>
      <c r="BM957" s="360" t="str">
        <f t="shared" si="610"/>
        <v/>
      </c>
      <c r="BN957" s="39"/>
      <c r="BO957" s="360" t="str">
        <f t="shared" si="611"/>
        <v/>
      </c>
      <c r="BP957" s="360" t="str">
        <f t="shared" si="612"/>
        <v/>
      </c>
      <c r="BQ957" s="39"/>
      <c r="BR957" s="360" t="str">
        <f t="shared" si="613"/>
        <v/>
      </c>
      <c r="BS957" s="360" t="str">
        <f t="shared" si="614"/>
        <v/>
      </c>
      <c r="BT957" s="39"/>
      <c r="BU957" s="360" t="str">
        <f t="shared" si="615"/>
        <v/>
      </c>
      <c r="BV957" s="360" t="str">
        <f t="shared" si="616"/>
        <v/>
      </c>
      <c r="BW957" s="39"/>
      <c r="BX957" s="57"/>
    </row>
    <row r="958" spans="1:76" s="2" customFormat="1" ht="14">
      <c r="A958" s="159">
        <v>17</v>
      </c>
      <c r="B958" s="301" t="str">
        <f t="shared" si="593"/>
        <v xml:space="preserve">: </v>
      </c>
      <c r="C958" s="168"/>
      <c r="D958" s="162"/>
      <c r="E958" s="162"/>
      <c r="F958" s="169"/>
      <c r="G958" s="161"/>
      <c r="H958" s="162"/>
      <c r="I958" s="163"/>
      <c r="J958" s="170"/>
      <c r="K958" s="170"/>
      <c r="L958" s="764"/>
      <c r="M958" s="654" t="e">
        <f>#REF!</f>
        <v>#REF!</v>
      </c>
      <c r="N958" s="664"/>
      <c r="O958" s="665"/>
      <c r="P958" s="165"/>
      <c r="Q958" s="365"/>
      <c r="R958" s="259" t="str">
        <f t="shared" si="594"/>
        <v/>
      </c>
      <c r="S958" s="260" t="str">
        <f>IF(R958="","",IF(R970="Y",T958,IF(R958&gt;=R962-$AA$36*R966,IF(R958&lt;=R962+$AA$36*R966,R958,""),"")))</f>
        <v/>
      </c>
      <c r="T958" s="259" t="str">
        <f t="shared" si="595"/>
        <v/>
      </c>
      <c r="U958" s="166" t="e">
        <f t="shared" si="596"/>
        <v>#REF!</v>
      </c>
      <c r="V958" s="39"/>
      <c r="W958" s="39"/>
      <c r="Y958" s="99"/>
      <c r="AO958" s="57"/>
      <c r="AP958" s="39"/>
      <c r="AQ958" s="39"/>
      <c r="AR958" s="171"/>
      <c r="AS958" s="39"/>
      <c r="AT958" s="360" t="str">
        <f t="shared" si="597"/>
        <v/>
      </c>
      <c r="AU958" s="360" t="str">
        <f t="shared" si="598"/>
        <v/>
      </c>
      <c r="AV958" s="39"/>
      <c r="AW958" s="360" t="str">
        <f t="shared" si="599"/>
        <v/>
      </c>
      <c r="AX958" s="360" t="str">
        <f t="shared" si="600"/>
        <v/>
      </c>
      <c r="AY958" s="39"/>
      <c r="AZ958" s="360" t="str">
        <f t="shared" si="601"/>
        <v/>
      </c>
      <c r="BA958" s="360" t="str">
        <f t="shared" si="602"/>
        <v/>
      </c>
      <c r="BB958" s="39"/>
      <c r="BC958" s="360" t="str">
        <f t="shared" si="603"/>
        <v/>
      </c>
      <c r="BD958" s="360" t="str">
        <f t="shared" si="604"/>
        <v/>
      </c>
      <c r="BE958" s="39"/>
      <c r="BF958" s="360" t="str">
        <f t="shared" si="605"/>
        <v/>
      </c>
      <c r="BG958" s="360" t="str">
        <f t="shared" si="606"/>
        <v/>
      </c>
      <c r="BH958" s="39"/>
      <c r="BI958" s="360" t="str">
        <f t="shared" si="607"/>
        <v/>
      </c>
      <c r="BJ958" s="360" t="str">
        <f t="shared" si="608"/>
        <v/>
      </c>
      <c r="BK958" s="39"/>
      <c r="BL958" s="360" t="str">
        <f t="shared" si="609"/>
        <v/>
      </c>
      <c r="BM958" s="360" t="str">
        <f t="shared" si="610"/>
        <v/>
      </c>
      <c r="BN958" s="39"/>
      <c r="BO958" s="360" t="str">
        <f t="shared" si="611"/>
        <v/>
      </c>
      <c r="BP958" s="360" t="str">
        <f t="shared" si="612"/>
        <v/>
      </c>
      <c r="BQ958" s="39"/>
      <c r="BR958" s="360" t="str">
        <f t="shared" si="613"/>
        <v/>
      </c>
      <c r="BS958" s="360" t="str">
        <f t="shared" si="614"/>
        <v/>
      </c>
      <c r="BT958" s="39"/>
      <c r="BU958" s="360" t="str">
        <f t="shared" si="615"/>
        <v/>
      </c>
      <c r="BV958" s="360" t="str">
        <f t="shared" si="616"/>
        <v/>
      </c>
      <c r="BW958" s="39"/>
      <c r="BX958" s="57"/>
    </row>
    <row r="959" spans="1:76" s="2" customFormat="1" ht="14">
      <c r="A959" s="159">
        <v>18</v>
      </c>
      <c r="B959" s="301" t="str">
        <f t="shared" si="593"/>
        <v xml:space="preserve">: </v>
      </c>
      <c r="C959" s="168"/>
      <c r="D959" s="162"/>
      <c r="E959" s="162"/>
      <c r="F959" s="169"/>
      <c r="G959" s="161"/>
      <c r="H959" s="162"/>
      <c r="I959" s="163"/>
      <c r="J959" s="170"/>
      <c r="K959" s="170"/>
      <c r="L959" s="764"/>
      <c r="M959" s="654" t="e">
        <f>#REF!</f>
        <v>#REF!</v>
      </c>
      <c r="N959" s="664"/>
      <c r="O959" s="665"/>
      <c r="P959" s="165"/>
      <c r="Q959" s="365"/>
      <c r="R959" s="259" t="str">
        <f t="shared" si="594"/>
        <v/>
      </c>
      <c r="S959" s="260" t="str">
        <f>IF(R959="","",IF(R970="Y",T959,IF(R959&gt;=R962-$AA$36*R966,IF(R959&lt;=R962+$AA$36*R966,R959,""),"")))</f>
        <v/>
      </c>
      <c r="T959" s="259" t="str">
        <f t="shared" si="595"/>
        <v/>
      </c>
      <c r="U959" s="166" t="e">
        <f t="shared" si="596"/>
        <v>#REF!</v>
      </c>
      <c r="V959" s="39"/>
      <c r="W959" s="39"/>
      <c r="Y959" s="99"/>
      <c r="AO959" s="57"/>
      <c r="AP959" s="39"/>
      <c r="AQ959" s="39"/>
      <c r="AR959" s="171"/>
      <c r="AS959" s="39"/>
      <c r="AT959" s="360" t="str">
        <f t="shared" si="597"/>
        <v/>
      </c>
      <c r="AU959" s="360" t="str">
        <f t="shared" si="598"/>
        <v/>
      </c>
      <c r="AV959" s="39"/>
      <c r="AW959" s="360" t="str">
        <f t="shared" si="599"/>
        <v/>
      </c>
      <c r="AX959" s="360" t="str">
        <f t="shared" si="600"/>
        <v/>
      </c>
      <c r="AY959" s="39"/>
      <c r="AZ959" s="360" t="str">
        <f t="shared" si="601"/>
        <v/>
      </c>
      <c r="BA959" s="360" t="str">
        <f t="shared" si="602"/>
        <v/>
      </c>
      <c r="BB959" s="39"/>
      <c r="BC959" s="360" t="str">
        <f t="shared" si="603"/>
        <v/>
      </c>
      <c r="BD959" s="360" t="str">
        <f t="shared" si="604"/>
        <v/>
      </c>
      <c r="BE959" s="39"/>
      <c r="BF959" s="360" t="str">
        <f t="shared" si="605"/>
        <v/>
      </c>
      <c r="BG959" s="360" t="str">
        <f t="shared" si="606"/>
        <v/>
      </c>
      <c r="BH959" s="39"/>
      <c r="BI959" s="360" t="str">
        <f t="shared" si="607"/>
        <v/>
      </c>
      <c r="BJ959" s="360" t="str">
        <f t="shared" si="608"/>
        <v/>
      </c>
      <c r="BK959" s="39"/>
      <c r="BL959" s="360" t="str">
        <f t="shared" si="609"/>
        <v/>
      </c>
      <c r="BM959" s="360" t="str">
        <f t="shared" si="610"/>
        <v/>
      </c>
      <c r="BN959" s="39"/>
      <c r="BO959" s="360" t="str">
        <f t="shared" si="611"/>
        <v/>
      </c>
      <c r="BP959" s="360" t="str">
        <f t="shared" si="612"/>
        <v/>
      </c>
      <c r="BQ959" s="39"/>
      <c r="BR959" s="360" t="str">
        <f t="shared" si="613"/>
        <v/>
      </c>
      <c r="BS959" s="360" t="str">
        <f t="shared" si="614"/>
        <v/>
      </c>
      <c r="BT959" s="39"/>
      <c r="BU959" s="360" t="str">
        <f t="shared" si="615"/>
        <v/>
      </c>
      <c r="BV959" s="360" t="str">
        <f t="shared" si="616"/>
        <v/>
      </c>
      <c r="BW959" s="39"/>
      <c r="BX959" s="57"/>
    </row>
    <row r="960" spans="1:76" s="2" customFormat="1" ht="14">
      <c r="A960" s="159">
        <v>19</v>
      </c>
      <c r="B960" s="301" t="str">
        <f t="shared" si="593"/>
        <v xml:space="preserve">: </v>
      </c>
      <c r="C960" s="168"/>
      <c r="D960" s="162"/>
      <c r="E960" s="162"/>
      <c r="F960" s="169"/>
      <c r="G960" s="161"/>
      <c r="H960" s="162"/>
      <c r="I960" s="163"/>
      <c r="J960" s="170"/>
      <c r="K960" s="170"/>
      <c r="L960" s="764"/>
      <c r="M960" s="654" t="e">
        <f>#REF!</f>
        <v>#REF!</v>
      </c>
      <c r="N960" s="664"/>
      <c r="O960" s="665"/>
      <c r="P960" s="165"/>
      <c r="Q960" s="365"/>
      <c r="R960" s="259" t="str">
        <f t="shared" si="594"/>
        <v/>
      </c>
      <c r="S960" s="260" t="str">
        <f>IF(R960="","",IF(R970="Y",T960,IF(R960&gt;=R962-$AA$36*R966,IF(R960&lt;=R962+$AA$36*R966,R960,""),"")))</f>
        <v/>
      </c>
      <c r="T960" s="259" t="str">
        <f t="shared" si="595"/>
        <v/>
      </c>
      <c r="U960" s="166" t="e">
        <f t="shared" si="596"/>
        <v>#REF!</v>
      </c>
      <c r="V960" s="39"/>
      <c r="W960" s="39"/>
      <c r="Y960" s="99"/>
      <c r="AO960" s="57"/>
      <c r="AP960" s="39"/>
      <c r="AQ960" s="39"/>
      <c r="AR960" s="171"/>
      <c r="AS960" s="39"/>
      <c r="AT960" s="360" t="str">
        <f t="shared" si="597"/>
        <v/>
      </c>
      <c r="AU960" s="360" t="str">
        <f t="shared" si="598"/>
        <v/>
      </c>
      <c r="AV960" s="39"/>
      <c r="AW960" s="360" t="str">
        <f t="shared" si="599"/>
        <v/>
      </c>
      <c r="AX960" s="360" t="str">
        <f t="shared" si="600"/>
        <v/>
      </c>
      <c r="AY960" s="39"/>
      <c r="AZ960" s="360" t="str">
        <f t="shared" si="601"/>
        <v/>
      </c>
      <c r="BA960" s="360" t="str">
        <f t="shared" si="602"/>
        <v/>
      </c>
      <c r="BB960" s="39"/>
      <c r="BC960" s="360" t="str">
        <f t="shared" si="603"/>
        <v/>
      </c>
      <c r="BD960" s="360" t="str">
        <f t="shared" si="604"/>
        <v/>
      </c>
      <c r="BE960" s="39"/>
      <c r="BF960" s="360" t="str">
        <f t="shared" si="605"/>
        <v/>
      </c>
      <c r="BG960" s="360" t="str">
        <f t="shared" si="606"/>
        <v/>
      </c>
      <c r="BH960" s="39"/>
      <c r="BI960" s="360" t="str">
        <f t="shared" si="607"/>
        <v/>
      </c>
      <c r="BJ960" s="360" t="str">
        <f t="shared" si="608"/>
        <v/>
      </c>
      <c r="BK960" s="39"/>
      <c r="BL960" s="360" t="str">
        <f t="shared" si="609"/>
        <v/>
      </c>
      <c r="BM960" s="360" t="str">
        <f t="shared" si="610"/>
        <v/>
      </c>
      <c r="BN960" s="39"/>
      <c r="BO960" s="360" t="str">
        <f t="shared" si="611"/>
        <v/>
      </c>
      <c r="BP960" s="360" t="str">
        <f t="shared" si="612"/>
        <v/>
      </c>
      <c r="BQ960" s="39"/>
      <c r="BR960" s="360" t="str">
        <f t="shared" si="613"/>
        <v/>
      </c>
      <c r="BS960" s="360" t="str">
        <f t="shared" si="614"/>
        <v/>
      </c>
      <c r="BT960" s="39"/>
      <c r="BU960" s="360" t="str">
        <f t="shared" si="615"/>
        <v/>
      </c>
      <c r="BV960" s="360" t="str">
        <f t="shared" si="616"/>
        <v/>
      </c>
      <c r="BW960" s="39"/>
      <c r="BX960" s="57"/>
    </row>
    <row r="961" spans="1:76" s="2" customFormat="1" ht="14">
      <c r="A961" s="159">
        <v>20</v>
      </c>
      <c r="B961" s="301" t="str">
        <f t="shared" si="593"/>
        <v xml:space="preserve">: </v>
      </c>
      <c r="C961" s="168"/>
      <c r="D961" s="162"/>
      <c r="E961" s="162"/>
      <c r="F961" s="169"/>
      <c r="G961" s="161"/>
      <c r="H961" s="162"/>
      <c r="I961" s="163"/>
      <c r="J961" s="170"/>
      <c r="K961" s="170"/>
      <c r="L961" s="764"/>
      <c r="M961" s="654" t="e">
        <f>#REF!</f>
        <v>#REF!</v>
      </c>
      <c r="N961" s="664"/>
      <c r="O961" s="665"/>
      <c r="P961" s="165"/>
      <c r="Q961" s="365"/>
      <c r="R961" s="259" t="str">
        <f t="shared" si="594"/>
        <v/>
      </c>
      <c r="S961" s="260" t="str">
        <f>IF(R961="","",IF(R970="Y",T961,IF(R961&gt;=R962-$AA$36*R966,IF(R961&lt;=R962+$AA$36*R966,R961,""),"")))</f>
        <v/>
      </c>
      <c r="T961" s="259" t="str">
        <f t="shared" si="595"/>
        <v/>
      </c>
      <c r="U961" s="166" t="e">
        <f t="shared" si="596"/>
        <v>#REF!</v>
      </c>
      <c r="V961" s="39"/>
      <c r="W961" s="39"/>
      <c r="Y961" s="99"/>
      <c r="AO961" s="57"/>
      <c r="AP961" s="39"/>
      <c r="AQ961" s="39"/>
      <c r="AR961" s="171"/>
      <c r="AS961" s="39"/>
      <c r="AT961" s="360" t="str">
        <f t="shared" si="597"/>
        <v/>
      </c>
      <c r="AU961" s="360" t="str">
        <f t="shared" si="598"/>
        <v/>
      </c>
      <c r="AV961" s="39"/>
      <c r="AW961" s="360" t="str">
        <f t="shared" si="599"/>
        <v/>
      </c>
      <c r="AX961" s="360" t="str">
        <f t="shared" si="600"/>
        <v/>
      </c>
      <c r="AY961" s="39"/>
      <c r="AZ961" s="360" t="str">
        <f t="shared" si="601"/>
        <v/>
      </c>
      <c r="BA961" s="360" t="str">
        <f t="shared" si="602"/>
        <v/>
      </c>
      <c r="BB961" s="39"/>
      <c r="BC961" s="360" t="str">
        <f t="shared" si="603"/>
        <v/>
      </c>
      <c r="BD961" s="360" t="str">
        <f t="shared" si="604"/>
        <v/>
      </c>
      <c r="BE961" s="39"/>
      <c r="BF961" s="360" t="str">
        <f t="shared" si="605"/>
        <v/>
      </c>
      <c r="BG961" s="360" t="str">
        <f t="shared" si="606"/>
        <v/>
      </c>
      <c r="BH961" s="39"/>
      <c r="BI961" s="360" t="str">
        <f t="shared" si="607"/>
        <v/>
      </c>
      <c r="BJ961" s="360" t="str">
        <f t="shared" si="608"/>
        <v/>
      </c>
      <c r="BK961" s="39"/>
      <c r="BL961" s="360" t="str">
        <f t="shared" si="609"/>
        <v/>
      </c>
      <c r="BM961" s="360" t="str">
        <f t="shared" si="610"/>
        <v/>
      </c>
      <c r="BN961" s="39"/>
      <c r="BO961" s="360" t="str">
        <f t="shared" si="611"/>
        <v/>
      </c>
      <c r="BP961" s="360" t="str">
        <f t="shared" si="612"/>
        <v/>
      </c>
      <c r="BQ961" s="39"/>
      <c r="BR961" s="360" t="str">
        <f t="shared" si="613"/>
        <v/>
      </c>
      <c r="BS961" s="360" t="str">
        <f t="shared" si="614"/>
        <v/>
      </c>
      <c r="BT961" s="39"/>
      <c r="BU961" s="360" t="str">
        <f t="shared" si="615"/>
        <v/>
      </c>
      <c r="BV961" s="360" t="str">
        <f t="shared" si="616"/>
        <v/>
      </c>
      <c r="BW961" s="39"/>
      <c r="BX961" s="57"/>
    </row>
    <row r="962" spans="1:76" s="2" customFormat="1" ht="14">
      <c r="A962" s="172"/>
      <c r="B962" s="302" t="s">
        <v>159</v>
      </c>
      <c r="C962" s="173"/>
      <c r="D962" s="173"/>
      <c r="E962" s="173"/>
      <c r="F962" s="173"/>
      <c r="H962" s="39"/>
      <c r="I962" s="175"/>
      <c r="J962" s="174"/>
      <c r="K962" s="174"/>
      <c r="L962" s="762" t="s">
        <v>99</v>
      </c>
      <c r="M962" s="174"/>
      <c r="N962" s="174"/>
      <c r="O962" s="165"/>
      <c r="P962" s="165"/>
      <c r="Q962" s="175" t="s">
        <v>31</v>
      </c>
      <c r="R962" s="261" t="e">
        <f>AVERAGE(R942:R961)</f>
        <v>#DIV/0!</v>
      </c>
      <c r="S962" s="261" t="e">
        <f>IF(R970="Y",SUM(S942:S961)/SUM(N942:N961),AVERAGE(S942:S961))</f>
        <v>#DIV/0!</v>
      </c>
      <c r="T962" s="262" t="e">
        <f>SUM(T942:T961)/SUM(N942:N961)</f>
        <v>#DIV/0!</v>
      </c>
      <c r="U962" s="39"/>
      <c r="V962" s="39"/>
      <c r="W962" s="39"/>
      <c r="Y962" s="207"/>
      <c r="AO962" s="57"/>
      <c r="AP962" s="39"/>
      <c r="AQ962" s="39"/>
      <c r="AR962" s="39"/>
      <c r="AS962" s="175" t="s">
        <v>31</v>
      </c>
      <c r="AT962" s="178" t="e">
        <f>AVERAGE(AT942:AT961)</f>
        <v>#DIV/0!</v>
      </c>
      <c r="AU962" s="178" t="e">
        <f>SUM(AU942:AU961)/COUNTIF(AU942:AU961,"&gt;0")</f>
        <v>#DIV/0!</v>
      </c>
      <c r="AV962" s="175"/>
      <c r="AW962" s="178" t="e">
        <f>AVERAGE(AW942:AW961)</f>
        <v>#DIV/0!</v>
      </c>
      <c r="AX962" s="178" t="e">
        <f>SUM(AX942:AX961)/COUNTIF(AX942:AX961,"&gt;0")</f>
        <v>#DIV/0!</v>
      </c>
      <c r="AY962" s="39"/>
      <c r="AZ962" s="178" t="e">
        <f>AVERAGE(AZ942:AZ961)</f>
        <v>#DIV/0!</v>
      </c>
      <c r="BA962" s="178" t="e">
        <f>SUM(BA942:BA961)/COUNTIF(BA942:BA961,"&gt;0")</f>
        <v>#DIV/0!</v>
      </c>
      <c r="BB962" s="39"/>
      <c r="BC962" s="178" t="e">
        <f>AVERAGE(BC942:BC961)</f>
        <v>#DIV/0!</v>
      </c>
      <c r="BD962" s="178" t="e">
        <f>SUM(BD942:BD961)/COUNTIF(BD942:BD961,"&gt;0")</f>
        <v>#DIV/0!</v>
      </c>
      <c r="BE962" s="39"/>
      <c r="BF962" s="178" t="e">
        <f>AVERAGE(BF942:BF961)</f>
        <v>#DIV/0!</v>
      </c>
      <c r="BG962" s="178" t="e">
        <f>SUM(BG942:BG961)/COUNTIF(BG942:BG961,"&gt;0")</f>
        <v>#DIV/0!</v>
      </c>
      <c r="BH962" s="39"/>
      <c r="BI962" s="178" t="e">
        <f>AVERAGE(BI942:BI961)</f>
        <v>#DIV/0!</v>
      </c>
      <c r="BJ962" s="178" t="e">
        <f>SUM(BJ942:BJ961)/COUNTIF(BJ942:BJ961,"&gt;0")</f>
        <v>#DIV/0!</v>
      </c>
      <c r="BK962" s="175"/>
      <c r="BL962" s="178" t="e">
        <f>AVERAGE(BL942:BL961)</f>
        <v>#DIV/0!</v>
      </c>
      <c r="BM962" s="178" t="e">
        <f>SUM(BM942:BM961)/COUNTIF(BM942:BM961,"&gt;0")</f>
        <v>#DIV/0!</v>
      </c>
      <c r="BN962" s="39"/>
      <c r="BO962" s="178" t="e">
        <f>AVERAGE(BO942:BO961)</f>
        <v>#DIV/0!</v>
      </c>
      <c r="BP962" s="178" t="e">
        <f>SUM(BP942:BP961)/COUNTIF(BP942:BP961,"&gt;0")</f>
        <v>#DIV/0!</v>
      </c>
      <c r="BQ962" s="39"/>
      <c r="BR962" s="178" t="e">
        <f>AVERAGE(BR942:BR961)</f>
        <v>#DIV/0!</v>
      </c>
      <c r="BS962" s="178" t="e">
        <f>SUM(BS942:BS961)/COUNTIF(BS942:BS961,"&gt;0")</f>
        <v>#DIV/0!</v>
      </c>
      <c r="BT962" s="39"/>
      <c r="BU962" s="178" t="e">
        <f>AVERAGE(BU942:BU961)</f>
        <v>#DIV/0!</v>
      </c>
      <c r="BV962" s="178" t="e">
        <f>SUM(BV942:BV961)/COUNTIF(BV942:BV961,"&gt;0")</f>
        <v>#DIV/0!</v>
      </c>
      <c r="BW962" s="39"/>
      <c r="BX962" s="57"/>
    </row>
    <row r="963" spans="1:76" s="2" customFormat="1" ht="15">
      <c r="A963" s="172"/>
      <c r="B963" s="302" t="s">
        <v>160</v>
      </c>
      <c r="C963" s="173" t="s">
        <v>112</v>
      </c>
      <c r="D963" s="840"/>
      <c r="E963" s="841"/>
      <c r="F963" s="841"/>
      <c r="G963" s="841"/>
      <c r="H963" s="841"/>
      <c r="I963" s="841"/>
      <c r="J963" s="842"/>
      <c r="K963" s="174"/>
      <c r="L963" s="762"/>
      <c r="M963" s="174"/>
      <c r="N963" s="174"/>
      <c r="O963" s="165"/>
      <c r="P963" s="165"/>
      <c r="Q963" s="366" t="s">
        <v>33</v>
      </c>
      <c r="R963" s="367" t="e">
        <f>R962+U963*R966</f>
        <v>#DIV/0!</v>
      </c>
      <c r="S963" s="367" t="e">
        <f>S962+U963*S966</f>
        <v>#DIV/0!</v>
      </c>
      <c r="T963" s="367" t="e">
        <f>T962+U963*T966</f>
        <v>#DIV/0!</v>
      </c>
      <c r="U963" s="368">
        <v>1</v>
      </c>
      <c r="V963" s="50" t="s">
        <v>142</v>
      </c>
      <c r="W963" s="39"/>
      <c r="X963" t="s">
        <v>273</v>
      </c>
      <c r="Y963" s="208"/>
      <c r="AO963" s="57"/>
      <c r="AP963" s="39"/>
      <c r="AQ963" s="39"/>
      <c r="AR963" s="39"/>
      <c r="AS963" s="176" t="s">
        <v>33</v>
      </c>
      <c r="AT963" s="180" t="e">
        <f>AT962+(AT968*AT965)</f>
        <v>#DIV/0!</v>
      </c>
      <c r="AU963" s="180" t="e">
        <f>AU962+(AU968*AT965)</f>
        <v>#DIV/0!</v>
      </c>
      <c r="AV963" s="176"/>
      <c r="AW963" s="180" t="e">
        <f>AW962+(AW968*AW965)</f>
        <v>#DIV/0!</v>
      </c>
      <c r="AX963" s="180" t="e">
        <f>AX962+(AX968*AW965)</f>
        <v>#DIV/0!</v>
      </c>
      <c r="AY963" s="39"/>
      <c r="AZ963" s="180" t="e">
        <f>AZ962+(AZ968*AZ965)</f>
        <v>#DIV/0!</v>
      </c>
      <c r="BA963" s="180" t="e">
        <f>BA962+(BA968*AZ965)</f>
        <v>#DIV/0!</v>
      </c>
      <c r="BB963" s="39"/>
      <c r="BC963" s="180" t="e">
        <f>BC962+(BC968*BC965)</f>
        <v>#DIV/0!</v>
      </c>
      <c r="BD963" s="180" t="e">
        <f>BD962+(BD968*BC965)</f>
        <v>#DIV/0!</v>
      </c>
      <c r="BE963" s="39"/>
      <c r="BF963" s="180" t="e">
        <f>BF962+(BF968*BF965)</f>
        <v>#DIV/0!</v>
      </c>
      <c r="BG963" s="180" t="e">
        <f>BG962+(BG968*BF965)</f>
        <v>#DIV/0!</v>
      </c>
      <c r="BH963" s="39"/>
      <c r="BI963" s="180" t="e">
        <f>BI962+(BI968*BI965)</f>
        <v>#DIV/0!</v>
      </c>
      <c r="BJ963" s="180" t="e">
        <f>BJ962+(BJ968*BI965)</f>
        <v>#DIV/0!</v>
      </c>
      <c r="BK963" s="176"/>
      <c r="BL963" s="180" t="e">
        <f>BL962+(BL968*BL965)</f>
        <v>#DIV/0!</v>
      </c>
      <c r="BM963" s="180" t="e">
        <f>BM962+(BM968*BL965)</f>
        <v>#DIV/0!</v>
      </c>
      <c r="BN963" s="39"/>
      <c r="BO963" s="180" t="e">
        <f>BO962+(BO968*BO965)</f>
        <v>#DIV/0!</v>
      </c>
      <c r="BP963" s="180" t="e">
        <f>BP962+(BP968*BO965)</f>
        <v>#DIV/0!</v>
      </c>
      <c r="BQ963" s="39"/>
      <c r="BR963" s="180" t="e">
        <f>BR962+(BR968*BR965)</f>
        <v>#DIV/0!</v>
      </c>
      <c r="BS963" s="180" t="e">
        <f>BS962+(BS968*BR965)</f>
        <v>#DIV/0!</v>
      </c>
      <c r="BT963" s="39"/>
      <c r="BU963" s="180" t="e">
        <f>BU962+(BU968*BU965)</f>
        <v>#DIV/0!</v>
      </c>
      <c r="BV963" s="180" t="e">
        <f>BV962+(BV968*BU965)</f>
        <v>#DIV/0!</v>
      </c>
      <c r="BW963" s="39"/>
      <c r="BX963" s="57"/>
    </row>
    <row r="964" spans="1:76" s="2" customFormat="1" ht="15">
      <c r="A964" s="172"/>
      <c r="B964" s="302" t="s">
        <v>161</v>
      </c>
      <c r="C964" s="179"/>
      <c r="D964" s="843"/>
      <c r="E964" s="844"/>
      <c r="F964" s="844"/>
      <c r="G964" s="844"/>
      <c r="H964" s="844"/>
      <c r="I964" s="844"/>
      <c r="J964" s="845"/>
      <c r="K964" s="39"/>
      <c r="L964" s="759"/>
      <c r="M964" s="174"/>
      <c r="N964" s="174"/>
      <c r="O964" s="174"/>
      <c r="P964" s="174"/>
      <c r="Q964" s="366" t="s">
        <v>32</v>
      </c>
      <c r="R964" s="367" t="e">
        <f>IF($X964="Y",MIN(R942:R961),R962-$U964*R966)</f>
        <v>#DIV/0!</v>
      </c>
      <c r="S964" s="367" t="e">
        <f>IF($X964="Y",MIN(S942:S961),S962-$U964*S966)</f>
        <v>#DIV/0!</v>
      </c>
      <c r="T964" s="367" t="e">
        <f>IF($X964="Y",MIN(T942:T961),T962-$U964*T966)</f>
        <v>#DIV/0!</v>
      </c>
      <c r="U964" s="368">
        <v>1</v>
      </c>
      <c r="V964" s="50" t="s">
        <v>143</v>
      </c>
      <c r="W964" s="39"/>
      <c r="X964" s="369" t="s">
        <v>36</v>
      </c>
      <c r="Y964" s="208"/>
      <c r="AO964" s="57"/>
      <c r="AP964" s="39"/>
      <c r="AQ964" s="39"/>
      <c r="AR964" s="39"/>
      <c r="AS964" s="176" t="s">
        <v>32</v>
      </c>
      <c r="AT964" s="180" t="e">
        <f>AT962-(AT968*AT966)</f>
        <v>#DIV/0!</v>
      </c>
      <c r="AU964" s="180" t="e">
        <f>AU962-(AU968*AT966)</f>
        <v>#DIV/0!</v>
      </c>
      <c r="AV964" s="176"/>
      <c r="AW964" s="180" t="e">
        <f>AW962-(AW968*AW966)</f>
        <v>#DIV/0!</v>
      </c>
      <c r="AX964" s="180" t="e">
        <f>AX962-(AX968*AW966)</f>
        <v>#DIV/0!</v>
      </c>
      <c r="AY964" s="39"/>
      <c r="AZ964" s="180" t="e">
        <f>AZ962-(AZ968*AZ966)</f>
        <v>#DIV/0!</v>
      </c>
      <c r="BA964" s="180" t="e">
        <f>BA962-(BA968*AZ966)</f>
        <v>#DIV/0!</v>
      </c>
      <c r="BB964" s="39"/>
      <c r="BC964" s="180" t="e">
        <f>BC962-(BC968*BC966)</f>
        <v>#DIV/0!</v>
      </c>
      <c r="BD964" s="180" t="e">
        <f>BD962-(BD968*BC966)</f>
        <v>#DIV/0!</v>
      </c>
      <c r="BE964" s="39"/>
      <c r="BF964" s="180" t="e">
        <f>BF962-(BF968*BF966)</f>
        <v>#DIV/0!</v>
      </c>
      <c r="BG964" s="180" t="e">
        <f>BG962-(BG968*BF966)</f>
        <v>#DIV/0!</v>
      </c>
      <c r="BH964" s="39"/>
      <c r="BI964" s="180" t="e">
        <f>BI962-(BI968*BI966)</f>
        <v>#DIV/0!</v>
      </c>
      <c r="BJ964" s="180" t="e">
        <f>BJ962-(BJ968*BI966)</f>
        <v>#DIV/0!</v>
      </c>
      <c r="BK964" s="176"/>
      <c r="BL964" s="180" t="e">
        <f>BL962-(BL968*BL966)</f>
        <v>#DIV/0!</v>
      </c>
      <c r="BM964" s="180" t="e">
        <f>BM962-(BM968*BL966)</f>
        <v>#DIV/0!</v>
      </c>
      <c r="BN964" s="39"/>
      <c r="BO964" s="180" t="e">
        <f>BO962-(BO968*BO966)</f>
        <v>#DIV/0!</v>
      </c>
      <c r="BP964" s="180" t="e">
        <f>BP962-(BP968*BO966)</f>
        <v>#DIV/0!</v>
      </c>
      <c r="BQ964" s="39"/>
      <c r="BR964" s="180" t="e">
        <f>BR962-(BR968*BR966)</f>
        <v>#DIV/0!</v>
      </c>
      <c r="BS964" s="180" t="e">
        <f>BS962-(BS968*BR966)</f>
        <v>#DIV/0!</v>
      </c>
      <c r="BT964" s="39"/>
      <c r="BU964" s="180" t="e">
        <f>BU962-(BU968*BU966)</f>
        <v>#DIV/0!</v>
      </c>
      <c r="BV964" s="180" t="e">
        <f>BV962-(BV968*BU966)</f>
        <v>#DIV/0!</v>
      </c>
      <c r="BW964" s="39"/>
      <c r="BX964" s="57"/>
    </row>
    <row r="965" spans="1:76" s="2" customFormat="1" ht="14">
      <c r="A965" s="172"/>
      <c r="B965" s="303"/>
      <c r="C965" s="179"/>
      <c r="D965" s="843"/>
      <c r="E965" s="844"/>
      <c r="F965" s="844"/>
      <c r="G965" s="844"/>
      <c r="H965" s="844"/>
      <c r="I965" s="844"/>
      <c r="J965" s="845"/>
      <c r="K965" s="174"/>
      <c r="L965" s="762"/>
      <c r="M965" s="174"/>
      <c r="N965" s="174"/>
      <c r="O965" s="174"/>
      <c r="P965" s="174"/>
      <c r="Q965" s="176" t="s">
        <v>10</v>
      </c>
      <c r="R965" s="263" t="e">
        <f>IF((0.67*R966)&gt;R962,"no","yes")</f>
        <v>#DIV/0!</v>
      </c>
      <c r="S965" s="263" t="e">
        <f>IF((0.67*S966)&gt;S962,"no","yes")</f>
        <v>#DIV/0!</v>
      </c>
      <c r="T965" s="263" t="e">
        <f>IF((0.67*T966)&gt;T962,"no","yes")</f>
        <v>#DIV/0!</v>
      </c>
      <c r="U965" s="174"/>
      <c r="V965" s="174"/>
      <c r="W965" s="174"/>
      <c r="Y965" s="208"/>
      <c r="AO965" s="57"/>
      <c r="AP965" s="174"/>
      <c r="AQ965" s="174"/>
      <c r="AR965" s="923" t="s">
        <v>132</v>
      </c>
      <c r="AS965" s="924"/>
      <c r="AT965" s="177">
        <v>1</v>
      </c>
      <c r="AU965" s="174"/>
      <c r="AV965" s="287"/>
      <c r="AW965" s="177">
        <v>1</v>
      </c>
      <c r="AX965" s="174"/>
      <c r="AY965" s="174"/>
      <c r="AZ965" s="177">
        <v>1</v>
      </c>
      <c r="BA965" s="174"/>
      <c r="BB965" s="174"/>
      <c r="BC965" s="177">
        <v>1</v>
      </c>
      <c r="BD965" s="174"/>
      <c r="BE965" s="174"/>
      <c r="BF965" s="177">
        <v>1</v>
      </c>
      <c r="BG965" s="174"/>
      <c r="BH965" s="174"/>
      <c r="BI965" s="177">
        <v>1</v>
      </c>
      <c r="BJ965" s="174"/>
      <c r="BK965" s="176"/>
      <c r="BL965" s="177">
        <v>1</v>
      </c>
      <c r="BM965" s="174"/>
      <c r="BN965" s="174"/>
      <c r="BO965" s="177">
        <v>1</v>
      </c>
      <c r="BP965" s="174"/>
      <c r="BQ965" s="174"/>
      <c r="BR965" s="177">
        <v>1</v>
      </c>
      <c r="BS965" s="174"/>
      <c r="BT965" s="174"/>
      <c r="BU965" s="177">
        <v>1</v>
      </c>
      <c r="BV965" s="174"/>
      <c r="BW965" s="174"/>
      <c r="BX965" s="57"/>
    </row>
    <row r="966" spans="1:76" s="2" customFormat="1" ht="14">
      <c r="A966" s="172"/>
      <c r="B966" s="303"/>
      <c r="C966" s="179"/>
      <c r="D966" s="843"/>
      <c r="E966" s="844"/>
      <c r="F966" s="844"/>
      <c r="G966" s="844"/>
      <c r="H966" s="844"/>
      <c r="I966" s="844"/>
      <c r="J966" s="845"/>
      <c r="K966" s="174"/>
      <c r="L966" s="762"/>
      <c r="M966" s="50"/>
      <c r="N966" s="50"/>
      <c r="O966" s="174"/>
      <c r="P966" s="174"/>
      <c r="Q966" s="176" t="s">
        <v>11</v>
      </c>
      <c r="R966" s="263" t="e">
        <f>_xlfn.STDEV.P(R942:R961)</f>
        <v>#DIV/0!</v>
      </c>
      <c r="S966" s="263" t="e">
        <f t="array" ref="S966">IF(R970="Y",SQRT(SUM(IFERROR(N942:N961*(R942:R961-(S962))^2,0))/((COUNTIFS(N942:N961,"&lt;&gt;"&amp;"")-1)/COUNTIFS(N942:N961,"&lt;&gt;"&amp;"")*SUM(N942:N961))),_xlfn.STDEV.P(S942:S961))</f>
        <v>#DIV/0!</v>
      </c>
      <c r="T966" s="263" t="e">
        <f t="array" ref="T966">SQRT(SUM(IFERROR(N942:N961*(R942:R961-(T962))^2,0))/((COUNTIFS(N942:N961,"&lt;&gt;"&amp;"")-1)/COUNTIFS(N942:N961,"&lt;&gt;"&amp;"")*SUM(N942:N961)))</f>
        <v>#DIV/0!</v>
      </c>
      <c r="U966" s="174"/>
      <c r="V966" s="174"/>
      <c r="W966" s="174"/>
      <c r="Y966" s="208"/>
      <c r="AO966" s="57"/>
      <c r="AP966" s="174"/>
      <c r="AQ966" s="174"/>
      <c r="AR966" s="923"/>
      <c r="AS966" s="924"/>
      <c r="AT966" s="177">
        <v>1</v>
      </c>
      <c r="AU966" s="174"/>
      <c r="AV966" s="287"/>
      <c r="AW966" s="177">
        <v>1</v>
      </c>
      <c r="AX966" s="174"/>
      <c r="AY966" s="174"/>
      <c r="AZ966" s="177">
        <v>1</v>
      </c>
      <c r="BA966" s="174"/>
      <c r="BB966" s="174"/>
      <c r="BC966" s="177">
        <v>1</v>
      </c>
      <c r="BD966" s="174"/>
      <c r="BE966" s="174"/>
      <c r="BF966" s="177">
        <v>1</v>
      </c>
      <c r="BG966" s="174"/>
      <c r="BH966" s="174"/>
      <c r="BI966" s="177">
        <v>1</v>
      </c>
      <c r="BJ966" s="174"/>
      <c r="BK966" s="176"/>
      <c r="BL966" s="177">
        <v>1</v>
      </c>
      <c r="BM966" s="174"/>
      <c r="BN966" s="174"/>
      <c r="BO966" s="177">
        <v>1</v>
      </c>
      <c r="BP966" s="174"/>
      <c r="BQ966" s="174"/>
      <c r="BR966" s="177">
        <v>1</v>
      </c>
      <c r="BS966" s="174"/>
      <c r="BT966" s="174"/>
      <c r="BU966" s="177">
        <v>1</v>
      </c>
      <c r="BV966" s="174"/>
      <c r="BW966" s="174"/>
      <c r="BX966" s="57"/>
    </row>
    <row r="967" spans="1:76" s="2" customFormat="1" ht="14">
      <c r="A967" s="174"/>
      <c r="B967" s="265"/>
      <c r="C967" s="159"/>
      <c r="D967" s="843"/>
      <c r="E967" s="844"/>
      <c r="F967" s="844"/>
      <c r="G967" s="844"/>
      <c r="H967" s="844"/>
      <c r="I967" s="844"/>
      <c r="J967" s="845"/>
      <c r="K967" s="174"/>
      <c r="L967" s="762"/>
      <c r="M967" s="174"/>
      <c r="N967" s="174"/>
      <c r="O967" s="174"/>
      <c r="P967" s="174"/>
      <c r="Q967" s="183" t="s">
        <v>98</v>
      </c>
      <c r="R967" s="264">
        <f>COUNTIF(R942:R961,"&gt;0")</f>
        <v>0</v>
      </c>
      <c r="S967" s="264">
        <f>COUNTIF(S942:S961,"&gt;0")</f>
        <v>0</v>
      </c>
      <c r="T967" s="265"/>
      <c r="U967" s="184" t="s">
        <v>55</v>
      </c>
      <c r="V967" s="174"/>
      <c r="W967" s="174"/>
      <c r="Y967" s="99"/>
      <c r="AO967" s="57"/>
      <c r="AP967" s="174"/>
      <c r="AQ967" s="174"/>
      <c r="AR967" s="174"/>
      <c r="AS967" s="176" t="s">
        <v>10</v>
      </c>
      <c r="AT967" s="180" t="e">
        <f>IF((0.67*AT968)&gt;AT962,"no","yes")</f>
        <v>#DIV/0!</v>
      </c>
      <c r="AU967" s="180" t="e">
        <f>IF((0.67*AU968)&gt;AU962,"no","yes")</f>
        <v>#DIV/0!</v>
      </c>
      <c r="AV967" s="176"/>
      <c r="AW967" s="180" t="e">
        <f>IF((0.67*AW968)&gt;AW962,"no","yes")</f>
        <v>#DIV/0!</v>
      </c>
      <c r="AX967" s="180" t="e">
        <f>IF((0.67*AX968)&gt;AX962,"no","yes")</f>
        <v>#DIV/0!</v>
      </c>
      <c r="AY967" s="174"/>
      <c r="AZ967" s="180" t="e">
        <f>IF((0.67*AZ968)&gt;AZ962,"no","yes")</f>
        <v>#DIV/0!</v>
      </c>
      <c r="BA967" s="180" t="e">
        <f>IF((0.67*BA968)&gt;BA962,"no","yes")</f>
        <v>#DIV/0!</v>
      </c>
      <c r="BB967" s="174"/>
      <c r="BC967" s="180" t="e">
        <f>IF((0.67*BC968)&gt;BC962,"no","yes")</f>
        <v>#DIV/0!</v>
      </c>
      <c r="BD967" s="180" t="e">
        <f>IF((0.67*BD968)&gt;BD962,"no","yes")</f>
        <v>#DIV/0!</v>
      </c>
      <c r="BE967" s="174"/>
      <c r="BF967" s="180" t="e">
        <f>IF((0.67*BF968)&gt;BF962,"no","yes")</f>
        <v>#DIV/0!</v>
      </c>
      <c r="BG967" s="180" t="e">
        <f>IF((0.67*BG968)&gt;BG962,"no","yes")</f>
        <v>#DIV/0!</v>
      </c>
      <c r="BH967" s="174"/>
      <c r="BI967" s="180" t="e">
        <f>IF((0.67*BI968)&gt;BI962,"no","yes")</f>
        <v>#DIV/0!</v>
      </c>
      <c r="BJ967" s="180" t="e">
        <f>IF((0.67*BJ968)&gt;BJ962,"no","yes")</f>
        <v>#DIV/0!</v>
      </c>
      <c r="BK967" s="183"/>
      <c r="BL967" s="180" t="e">
        <f>IF((0.67*BL968)&gt;BL962,"no","yes")</f>
        <v>#DIV/0!</v>
      </c>
      <c r="BM967" s="180" t="e">
        <f>IF((0.67*BM968)&gt;BM962,"no","yes")</f>
        <v>#DIV/0!</v>
      </c>
      <c r="BN967" s="174"/>
      <c r="BO967" s="180" t="e">
        <f>IF((0.67*BO968)&gt;BO962,"no","yes")</f>
        <v>#DIV/0!</v>
      </c>
      <c r="BP967" s="180" t="e">
        <f>IF((0.67*BP968)&gt;BP962,"no","yes")</f>
        <v>#DIV/0!</v>
      </c>
      <c r="BQ967" s="174"/>
      <c r="BR967" s="180" t="e">
        <f>IF((0.67*BR968)&gt;BR962,"no","yes")</f>
        <v>#DIV/0!</v>
      </c>
      <c r="BS967" s="180" t="e">
        <f>IF((0.67*BS968)&gt;BS962,"no","yes")</f>
        <v>#DIV/0!</v>
      </c>
      <c r="BT967" s="174"/>
      <c r="BU967" s="180" t="e">
        <f>IF((0.67*BU968)&gt;BU962,"no","yes")</f>
        <v>#DIV/0!</v>
      </c>
      <c r="BV967" s="180" t="e">
        <f>IF((0.67*BV968)&gt;BV962,"no","yes")</f>
        <v>#DIV/0!</v>
      </c>
      <c r="BW967" s="174"/>
      <c r="BX967" s="57"/>
    </row>
    <row r="968" spans="1:76" s="2" customFormat="1" ht="14">
      <c r="B968" s="5"/>
      <c r="C968" s="172"/>
      <c r="D968" s="843"/>
      <c r="E968" s="844"/>
      <c r="F968" s="844"/>
      <c r="G968" s="844"/>
      <c r="H968" s="844"/>
      <c r="I968" s="844"/>
      <c r="J968" s="845"/>
      <c r="K968" s="174"/>
      <c r="L968" s="762"/>
      <c r="M968" s="174"/>
      <c r="N968" s="174"/>
      <c r="O968" s="174"/>
      <c r="P968" s="174"/>
      <c r="Q968" s="174"/>
      <c r="R968" s="271"/>
      <c r="S968" s="267"/>
      <c r="T968" s="267"/>
      <c r="U968" s="185"/>
      <c r="V968" s="186"/>
      <c r="W968" s="187"/>
      <c r="Y968" s="99"/>
      <c r="AO968" s="57"/>
      <c r="AP968" s="174"/>
      <c r="AQ968" s="174"/>
      <c r="AR968" s="174"/>
      <c r="AS968" s="176" t="s">
        <v>11</v>
      </c>
      <c r="AT968" s="180" t="e">
        <f>_xlfn.STDEV.P(AT942:AT961)</f>
        <v>#DIV/0!</v>
      </c>
      <c r="AU968" s="180" t="e">
        <f>_xlfn.STDEV.P(AU942:AU961)</f>
        <v>#DIV/0!</v>
      </c>
      <c r="AV968" s="176"/>
      <c r="AW968" s="180" t="e">
        <f>_xlfn.STDEV.P(AW942:AW961)</f>
        <v>#DIV/0!</v>
      </c>
      <c r="AX968" s="180" t="e">
        <f>_xlfn.STDEV.P(AX942:AX961)</f>
        <v>#DIV/0!</v>
      </c>
      <c r="AY968" s="174"/>
      <c r="AZ968" s="180" t="e">
        <f>_xlfn.STDEV.P(AZ942:AZ961)</f>
        <v>#DIV/0!</v>
      </c>
      <c r="BA968" s="180" t="e">
        <f>_xlfn.STDEV.P(BA942:BA961)</f>
        <v>#DIV/0!</v>
      </c>
      <c r="BB968" s="174"/>
      <c r="BC968" s="180" t="e">
        <f>_xlfn.STDEV.P(BC942:BC961)</f>
        <v>#DIV/0!</v>
      </c>
      <c r="BD968" s="180" t="e">
        <f>_xlfn.STDEV.P(BD942:BD961)</f>
        <v>#DIV/0!</v>
      </c>
      <c r="BE968" s="174"/>
      <c r="BF968" s="180" t="e">
        <f>_xlfn.STDEV.P(BF942:BF961)</f>
        <v>#DIV/0!</v>
      </c>
      <c r="BG968" s="180" t="e">
        <f>_xlfn.STDEV.P(BG942:BG961)</f>
        <v>#DIV/0!</v>
      </c>
      <c r="BH968" s="174"/>
      <c r="BI968" s="180" t="e">
        <f>_xlfn.STDEV.P(BI942:BI961)</f>
        <v>#DIV/0!</v>
      </c>
      <c r="BJ968" s="180" t="e">
        <f>_xlfn.STDEV.P(BJ942:BJ961)</f>
        <v>#DIV/0!</v>
      </c>
      <c r="BK968" s="174"/>
      <c r="BL968" s="180" t="e">
        <f>_xlfn.STDEV.P(BL942:BL961)</f>
        <v>#DIV/0!</v>
      </c>
      <c r="BM968" s="180" t="e">
        <f>_xlfn.STDEV.P(BM942:BM961)</f>
        <v>#DIV/0!</v>
      </c>
      <c r="BN968" s="174"/>
      <c r="BO968" s="180" t="e">
        <f>_xlfn.STDEV.P(BO942:BO961)</f>
        <v>#DIV/0!</v>
      </c>
      <c r="BP968" s="180" t="e">
        <f>_xlfn.STDEV.P(BP942:BP961)</f>
        <v>#DIV/0!</v>
      </c>
      <c r="BQ968" s="174"/>
      <c r="BR968" s="180" t="e">
        <f>_xlfn.STDEV.P(BR942:BR961)</f>
        <v>#DIV/0!</v>
      </c>
      <c r="BS968" s="180" t="e">
        <f>_xlfn.STDEV.P(BS942:BS961)</f>
        <v>#DIV/0!</v>
      </c>
      <c r="BT968" s="174"/>
      <c r="BU968" s="180" t="e">
        <f>_xlfn.STDEV.P(BU942:BU961)</f>
        <v>#DIV/0!</v>
      </c>
      <c r="BV968" s="180" t="e">
        <f>_xlfn.STDEV.P(BV942:BV961)</f>
        <v>#DIV/0!</v>
      </c>
      <c r="BX968" s="57"/>
    </row>
    <row r="969" spans="1:76" s="2" customFormat="1" ht="14">
      <c r="A969" s="182" t="str">
        <f ca="1">HYPERLINK("#"&amp;"'"&amp;A$1&amp;"'!a1","Back to top")</f>
        <v>Back to top</v>
      </c>
      <c r="B969" s="304"/>
      <c r="C969" s="174"/>
      <c r="D969" s="846"/>
      <c r="E969" s="847"/>
      <c r="F969" s="847"/>
      <c r="G969" s="847"/>
      <c r="H969" s="847"/>
      <c r="I969" s="847"/>
      <c r="J969" s="848"/>
      <c r="L969" s="349"/>
      <c r="R969" s="272" t="s">
        <v>137</v>
      </c>
      <c r="S969" s="270"/>
      <c r="T969" s="265"/>
      <c r="U969" s="189"/>
      <c r="V969" s="190"/>
      <c r="W969" s="191"/>
      <c r="Y969" s="99"/>
      <c r="AO969" s="57"/>
      <c r="AP969" s="174"/>
      <c r="AQ969" s="174"/>
      <c r="AR969" s="174"/>
      <c r="AS969" s="183" t="s">
        <v>98</v>
      </c>
      <c r="AT969" s="361">
        <f>COUNTIF(AT942:AT961,"&gt;0")</f>
        <v>0</v>
      </c>
      <c r="AU969" s="361">
        <f>COUNTIF(AU942:AU961,"&gt;0")</f>
        <v>0</v>
      </c>
      <c r="AV969" s="183"/>
      <c r="AW969" s="361">
        <f>COUNTIF(AW942:AW961,"&gt;0")</f>
        <v>0</v>
      </c>
      <c r="AX969" s="361">
        <f>COUNTIF(AX942:AX961,"&gt;0")</f>
        <v>0</v>
      </c>
      <c r="AY969" s="174"/>
      <c r="AZ969" s="361">
        <f>COUNTIF(AZ942:AZ961,"&gt;0")</f>
        <v>0</v>
      </c>
      <c r="BA969" s="361">
        <f>COUNTIF(BA942:BA961,"&gt;0")</f>
        <v>0</v>
      </c>
      <c r="BB969" s="174"/>
      <c r="BC969" s="361">
        <f>COUNTIF(BC942:BC961,"&gt;0")</f>
        <v>0</v>
      </c>
      <c r="BD969" s="361">
        <f>COUNTIF(BD942:BD961,"&gt;0")</f>
        <v>0</v>
      </c>
      <c r="BE969" s="174"/>
      <c r="BF969" s="361">
        <f>COUNTIF(BF942:BF961,"&gt;0")</f>
        <v>0</v>
      </c>
      <c r="BG969" s="361">
        <f>COUNTIF(BG942:BG961,"&gt;0")</f>
        <v>0</v>
      </c>
      <c r="BH969" s="174"/>
      <c r="BI969" s="361">
        <f>COUNTIF(BI942:BI961,"&gt;0")</f>
        <v>0</v>
      </c>
      <c r="BJ969" s="361">
        <f>COUNTIF(BJ942:BJ961,"&gt;0")</f>
        <v>0</v>
      </c>
      <c r="BK969" s="174"/>
      <c r="BL969" s="361">
        <f>COUNTIF(BL942:BL961,"&gt;0")</f>
        <v>0</v>
      </c>
      <c r="BM969" s="361">
        <f>COUNTIF(BM942:BM961,"&gt;0")</f>
        <v>0</v>
      </c>
      <c r="BN969" s="174"/>
      <c r="BO969" s="361">
        <f>COUNTIF(BO942:BO961,"&gt;0")</f>
        <v>0</v>
      </c>
      <c r="BP969" s="361">
        <f>COUNTIF(BP942:BP961,"&gt;0")</f>
        <v>0</v>
      </c>
      <c r="BQ969" s="174"/>
      <c r="BR969" s="361">
        <f>COUNTIF(BR942:BR961,"&gt;0")</f>
        <v>0</v>
      </c>
      <c r="BS969" s="361">
        <f>COUNTIF(BS942:BS961,"&gt;0")</f>
        <v>0</v>
      </c>
      <c r="BT969" s="174"/>
      <c r="BU969" s="361">
        <f>COUNTIF(BU942:BU961,"&gt;0")</f>
        <v>0</v>
      </c>
      <c r="BV969" s="361">
        <f>COUNTIF(BV942:BV961,"&gt;0")</f>
        <v>0</v>
      </c>
      <c r="BX969" s="57"/>
    </row>
    <row r="970" spans="1:76" s="2" customFormat="1" ht="14">
      <c r="B970" s="5"/>
      <c r="L970" s="349"/>
      <c r="R970" s="192" t="s">
        <v>36</v>
      </c>
      <c r="S970" s="83"/>
      <c r="T970" s="174"/>
      <c r="U970" s="189"/>
      <c r="V970" s="190"/>
      <c r="W970" s="191"/>
      <c r="Y970" s="99"/>
      <c r="AO970" s="57"/>
      <c r="AS970" s="209"/>
      <c r="AT970" s="209"/>
      <c r="AU970" s="209"/>
      <c r="AV970" s="209"/>
      <c r="BX970" s="57"/>
    </row>
    <row r="971" spans="1:76" s="2" customFormat="1" ht="14">
      <c r="B971" s="5"/>
      <c r="L971" s="349"/>
      <c r="S971" s="83"/>
      <c r="T971" s="174"/>
      <c r="U971" s="190"/>
      <c r="V971" s="190"/>
      <c r="W971" s="190"/>
      <c r="Y971" s="99"/>
      <c r="AO971" s="57"/>
      <c r="AS971" s="209"/>
      <c r="AT971" s="209"/>
      <c r="AU971" s="209"/>
      <c r="AV971" s="209"/>
      <c r="BX971" s="57"/>
    </row>
    <row r="972" spans="1:76" s="2" customFormat="1" ht="14">
      <c r="B972" s="5"/>
      <c r="L972" s="349"/>
      <c r="S972" s="83"/>
      <c r="T972" s="174"/>
      <c r="U972" s="190"/>
      <c r="V972" s="190"/>
      <c r="W972" s="190"/>
      <c r="Y972" s="99"/>
      <c r="AO972" s="57"/>
      <c r="AS972" s="209"/>
      <c r="AT972" s="209"/>
      <c r="AU972" s="209"/>
      <c r="AV972" s="209"/>
      <c r="BX972" s="57"/>
    </row>
    <row r="973" spans="1:76" s="2" customFormat="1" ht="14">
      <c r="A973" s="235"/>
      <c r="B973" s="305"/>
      <c r="L973" s="349"/>
      <c r="S973" s="83"/>
      <c r="T973" s="83"/>
      <c r="Y973" s="99"/>
      <c r="AO973" s="57"/>
      <c r="AP973" s="209"/>
      <c r="AQ973" s="209"/>
      <c r="AR973" s="209"/>
      <c r="AS973" s="209"/>
      <c r="AT973" s="209"/>
      <c r="AU973" s="209"/>
      <c r="AV973" s="209"/>
      <c r="AW973" s="209"/>
      <c r="AX973" s="209"/>
      <c r="AY973" s="209"/>
      <c r="AZ973" s="209"/>
      <c r="BA973" s="209"/>
      <c r="BB973" s="209"/>
      <c r="BC973" s="209"/>
      <c r="BD973" s="209"/>
      <c r="BE973" s="209"/>
      <c r="BF973" s="209"/>
      <c r="BG973" s="209"/>
      <c r="BH973" s="209"/>
      <c r="BI973" s="209"/>
      <c r="BJ973" s="209"/>
      <c r="BK973" s="209"/>
      <c r="BL973" s="209"/>
      <c r="BM973" s="209"/>
      <c r="BN973" s="209"/>
      <c r="BO973" s="209"/>
      <c r="BP973" s="209"/>
      <c r="BQ973" s="209"/>
      <c r="BR973" s="209"/>
      <c r="BS973" s="209"/>
      <c r="BT973" s="209"/>
      <c r="BU973" s="209"/>
      <c r="BV973" s="209"/>
      <c r="BW973" s="209"/>
      <c r="BX973" s="57"/>
    </row>
    <row r="974" spans="1:76" s="22" customFormat="1" ht="18">
      <c r="A974" s="138">
        <f>A939+1</f>
        <v>22</v>
      </c>
      <c r="B974" s="298"/>
      <c r="C974" s="139" t="e">
        <f>#REF!</f>
        <v>#REF!</v>
      </c>
      <c r="D974" s="196"/>
      <c r="E974" s="196"/>
      <c r="F974" s="196"/>
      <c r="G974" s="196"/>
      <c r="J974" s="196"/>
      <c r="K974" s="196"/>
      <c r="L974" s="761"/>
      <c r="M974" s="140"/>
      <c r="N974" s="140"/>
      <c r="R974" s="839" t="s">
        <v>154</v>
      </c>
      <c r="S974" s="839"/>
      <c r="T974" s="839"/>
      <c r="U974" s="839"/>
      <c r="Y974" s="198"/>
      <c r="AP974" s="125">
        <f>A974</f>
        <v>22</v>
      </c>
      <c r="AQ974" s="125" t="e">
        <f>C974</f>
        <v>#REF!</v>
      </c>
      <c r="AS974" s="198"/>
      <c r="AT974" s="198"/>
      <c r="AU974" s="198"/>
      <c r="AV974" s="198"/>
    </row>
    <row r="975" spans="1:76" s="2" customFormat="1" ht="14">
      <c r="A975" s="199"/>
      <c r="B975" s="299"/>
      <c r="C975" s="199"/>
      <c r="D975" s="130"/>
      <c r="E975" s="130"/>
      <c r="F975" s="130"/>
      <c r="G975" s="130"/>
      <c r="J975" s="130"/>
      <c r="K975" s="130"/>
      <c r="L975" s="762"/>
      <c r="M975" s="174"/>
      <c r="N975" s="174"/>
      <c r="S975" s="83"/>
      <c r="T975" s="83"/>
      <c r="Y975" s="99"/>
      <c r="AO975" s="57"/>
      <c r="AP975" s="39"/>
      <c r="AQ975" s="39"/>
      <c r="AR975" s="39"/>
      <c r="AS975" s="39"/>
      <c r="AT975" s="158" t="s">
        <v>230</v>
      </c>
      <c r="AU975" s="158"/>
      <c r="AV975" s="39"/>
      <c r="AW975" s="158" t="s">
        <v>1</v>
      </c>
      <c r="AX975" s="158"/>
      <c r="AY975" s="39"/>
      <c r="AZ975" s="158" t="s">
        <v>2</v>
      </c>
      <c r="BA975" s="158"/>
      <c r="BB975" s="39"/>
      <c r="BC975" s="158" t="s">
        <v>283</v>
      </c>
      <c r="BD975" s="158"/>
      <c r="BE975" s="39"/>
      <c r="BF975" s="158" t="s">
        <v>284</v>
      </c>
      <c r="BG975" s="158"/>
      <c r="BH975" s="39"/>
      <c r="BI975" s="158" t="s">
        <v>3</v>
      </c>
      <c r="BJ975" s="158"/>
      <c r="BK975" s="39"/>
      <c r="BL975" s="158" t="s">
        <v>4</v>
      </c>
      <c r="BM975" s="158"/>
      <c r="BN975" s="39"/>
      <c r="BO975" s="158" t="s">
        <v>5</v>
      </c>
      <c r="BP975" s="158"/>
      <c r="BQ975" s="39"/>
      <c r="BR975" s="158" t="s">
        <v>6</v>
      </c>
      <c r="BS975" s="158"/>
      <c r="BT975" s="39"/>
      <c r="BU975" s="158" t="s">
        <v>34</v>
      </c>
      <c r="BV975" s="158"/>
      <c r="BW975" s="39"/>
      <c r="BX975" s="57"/>
    </row>
    <row r="976" spans="1:76" s="2" customFormat="1" ht="31" thickBot="1">
      <c r="A976" s="173" t="s">
        <v>39</v>
      </c>
      <c r="B976" s="300" t="s">
        <v>9</v>
      </c>
      <c r="C976" s="145" t="s">
        <v>139</v>
      </c>
      <c r="D976" s="146" t="s">
        <v>40</v>
      </c>
      <c r="E976" s="146" t="s">
        <v>234</v>
      </c>
      <c r="F976" s="147" t="s">
        <v>113</v>
      </c>
      <c r="G976" s="211" t="s">
        <v>424</v>
      </c>
      <c r="H976" s="4" t="s">
        <v>59</v>
      </c>
      <c r="I976" s="695" t="s">
        <v>425</v>
      </c>
      <c r="J976" s="148" t="s">
        <v>133</v>
      </c>
      <c r="K976" s="149" t="s">
        <v>140</v>
      </c>
      <c r="L976" s="776" t="s">
        <v>100</v>
      </c>
      <c r="M976" s="151" t="s">
        <v>141</v>
      </c>
      <c r="N976" s="152" t="s">
        <v>135</v>
      </c>
      <c r="O976" s="151" t="s">
        <v>57</v>
      </c>
      <c r="P976" s="153"/>
      <c r="Q976" s="363" t="s">
        <v>272</v>
      </c>
      <c r="R976" s="364" t="s">
        <v>56</v>
      </c>
      <c r="S976" s="258" t="s">
        <v>41</v>
      </c>
      <c r="T976" s="364" t="s">
        <v>136</v>
      </c>
      <c r="U976" s="156" t="s">
        <v>42</v>
      </c>
      <c r="V976" s="153"/>
      <c r="W976" s="153"/>
      <c r="Y976" s="99"/>
      <c r="AO976" s="57"/>
      <c r="AP976" s="153"/>
      <c r="AQ976" s="153"/>
      <c r="AR976" s="156" t="s">
        <v>131</v>
      </c>
      <c r="AS976" s="153"/>
      <c r="AT976" s="154" t="s">
        <v>56</v>
      </c>
      <c r="AU976" s="155" t="s">
        <v>41</v>
      </c>
      <c r="AV976" s="153"/>
      <c r="AW976" s="154" t="s">
        <v>56</v>
      </c>
      <c r="AX976" s="155" t="s">
        <v>41</v>
      </c>
      <c r="AY976" s="153"/>
      <c r="AZ976" s="154" t="s">
        <v>56</v>
      </c>
      <c r="BA976" s="155" t="s">
        <v>41</v>
      </c>
      <c r="BB976" s="153"/>
      <c r="BC976" s="154" t="s">
        <v>56</v>
      </c>
      <c r="BD976" s="155" t="s">
        <v>41</v>
      </c>
      <c r="BE976" s="153"/>
      <c r="BF976" s="154" t="s">
        <v>56</v>
      </c>
      <c r="BG976" s="155" t="s">
        <v>41</v>
      </c>
      <c r="BH976" s="153"/>
      <c r="BI976" s="154" t="s">
        <v>56</v>
      </c>
      <c r="BJ976" s="155" t="s">
        <v>41</v>
      </c>
      <c r="BK976" s="153"/>
      <c r="BL976" s="154" t="s">
        <v>56</v>
      </c>
      <c r="BM976" s="155" t="s">
        <v>41</v>
      </c>
      <c r="BN976" s="153"/>
      <c r="BO976" s="154" t="s">
        <v>56</v>
      </c>
      <c r="BP976" s="155" t="s">
        <v>41</v>
      </c>
      <c r="BQ976" s="153"/>
      <c r="BR976" s="154" t="s">
        <v>56</v>
      </c>
      <c r="BS976" s="155" t="s">
        <v>41</v>
      </c>
      <c r="BT976" s="153"/>
      <c r="BU976" s="154" t="s">
        <v>56</v>
      </c>
      <c r="BV976" s="155" t="s">
        <v>41</v>
      </c>
      <c r="BW976" s="153"/>
      <c r="BX976" s="57"/>
    </row>
    <row r="977" spans="1:76" s="2" customFormat="1" ht="14">
      <c r="A977" s="159">
        <v>1</v>
      </c>
      <c r="B977" s="301" t="str">
        <f t="shared" ref="B977:B996" si="617">CONCATENATE(E977,": ",C977)</f>
        <v xml:space="preserve">: </v>
      </c>
      <c r="C977" s="160"/>
      <c r="D977" s="160"/>
      <c r="E977" s="160"/>
      <c r="F977" s="160"/>
      <c r="G977" s="161"/>
      <c r="H977" s="162"/>
      <c r="I977" s="163"/>
      <c r="J977" s="322"/>
      <c r="K977" s="313"/>
      <c r="L977" s="764"/>
      <c r="M977" s="654" t="e">
        <f>#REF!</f>
        <v>#REF!</v>
      </c>
      <c r="N977" s="664"/>
      <c r="O977" s="665"/>
      <c r="P977" s="165"/>
      <c r="Q977" s="365"/>
      <c r="R977" s="259" t="str">
        <f t="shared" ref="R977:R996" si="618">IF(Q977="Y","",IF(AND(L977="",J977=""),"",IF(L977="",J977,L977)))</f>
        <v/>
      </c>
      <c r="S977" s="260" t="str">
        <f>IF(R977="","",IF(R1005="Y",T977,IF(R977&gt;=R997-$AA$36*R1001,IF(R977&lt;=R997+$AA$36*R1001,R977,""),"")))</f>
        <v/>
      </c>
      <c r="T977" s="259" t="str">
        <f t="shared" ref="T977:T996" si="619">IF(Q977="Y","",IF(AND(L977="",J977=""),"",IF(L977="",J977*N977,L977*N977)))</f>
        <v/>
      </c>
      <c r="U977" s="166" t="e">
        <f t="shared" ref="U977:U996" si="620">IF(AND(M977="",K977=""),"",IF(M977="",K977,M977))</f>
        <v>#REF!</v>
      </c>
      <c r="V977" s="39"/>
      <c r="W977" s="39"/>
      <c r="Y977" s="99"/>
      <c r="AO977" s="57"/>
      <c r="AP977" s="39"/>
      <c r="AQ977" s="39"/>
      <c r="AR977" s="359" t="e">
        <f>$U977</f>
        <v>#REF!</v>
      </c>
      <c r="AS977" s="39"/>
      <c r="AT977" s="360" t="str">
        <f t="shared" ref="AT977:AT996" si="621">IF($E977=$AT$48,R977,"")</f>
        <v/>
      </c>
      <c r="AU977" s="360" t="str">
        <f t="shared" ref="AU977:AU996" si="622">IF($E977=$AT$48,S977,"")</f>
        <v/>
      </c>
      <c r="AV977" s="39"/>
      <c r="AW977" s="360" t="str">
        <f t="shared" ref="AW977:AW996" si="623">IF($E977=$AW$112,R977,"")</f>
        <v/>
      </c>
      <c r="AX977" s="360" t="str">
        <f t="shared" ref="AX977:AX996" si="624">IF($E977=$AW$112,S977,"")</f>
        <v/>
      </c>
      <c r="AY977" s="39"/>
      <c r="AZ977" s="360" t="str">
        <f t="shared" ref="AZ977:AZ996" si="625">IF($E977=$AZ$112,R977,"")</f>
        <v/>
      </c>
      <c r="BA977" s="360" t="str">
        <f t="shared" ref="BA977:BA996" si="626">IF($E977=$AZ$112,S977,"")</f>
        <v/>
      </c>
      <c r="BB977" s="39"/>
      <c r="BC977" s="360" t="str">
        <f t="shared" ref="BC977:BC996" si="627">IF($E977=$BC$112,R977,"")</f>
        <v/>
      </c>
      <c r="BD977" s="360" t="str">
        <f t="shared" ref="BD977:BD996" si="628">IF($E977=$BC$112,S977,"")</f>
        <v/>
      </c>
      <c r="BE977" s="39"/>
      <c r="BF977" s="360" t="str">
        <f t="shared" ref="BF977:BF996" si="629">IF($E977=$BF$112,R977,"")</f>
        <v/>
      </c>
      <c r="BG977" s="360" t="str">
        <f t="shared" ref="BG977:BG996" si="630">IF($E977=$BF$112,S977,"")</f>
        <v/>
      </c>
      <c r="BH977" s="39"/>
      <c r="BI977" s="360" t="str">
        <f t="shared" ref="BI977:BI996" si="631">IF($E977=$BI$112,R977,"")</f>
        <v/>
      </c>
      <c r="BJ977" s="360" t="str">
        <f t="shared" ref="BJ977:BJ996" si="632">IF($E977=$BI$112,S977,"")</f>
        <v/>
      </c>
      <c r="BK977" s="39"/>
      <c r="BL977" s="360" t="str">
        <f t="shared" ref="BL977:BL996" si="633">IF($E977=$BL$112,R977,"")</f>
        <v/>
      </c>
      <c r="BM977" s="360" t="str">
        <f t="shared" ref="BM977:BM996" si="634">IF($E977=$BL$112,S977,"")</f>
        <v/>
      </c>
      <c r="BN977" s="39"/>
      <c r="BO977" s="360" t="str">
        <f t="shared" ref="BO977:BO996" si="635">IF($E977=$BO$112,R977,"")</f>
        <v/>
      </c>
      <c r="BP977" s="360" t="str">
        <f t="shared" ref="BP977:BP996" si="636">IF($E977=$BO$112,S977,"")</f>
        <v/>
      </c>
      <c r="BQ977" s="39"/>
      <c r="BR977" s="360" t="str">
        <f t="shared" ref="BR977:BR996" si="637">IF($E977=$BR$112,R977,"")</f>
        <v/>
      </c>
      <c r="BS977" s="360" t="str">
        <f t="shared" ref="BS977:BS996" si="638">IF($E977=$BR$112,S977,"")</f>
        <v/>
      </c>
      <c r="BT977" s="39"/>
      <c r="BU977" s="360" t="str">
        <f t="shared" ref="BU977:BU996" si="639">IF($E977=$BU$112,R977,"")</f>
        <v/>
      </c>
      <c r="BV977" s="360" t="str">
        <f t="shared" ref="BV977:BV996" si="640">IF($E977=$BU$112,S977,"")</f>
        <v/>
      </c>
      <c r="BW977" s="39"/>
      <c r="BX977" s="57"/>
    </row>
    <row r="978" spans="1:76" s="2" customFormat="1" ht="14">
      <c r="A978" s="159">
        <v>2</v>
      </c>
      <c r="B978" s="301" t="str">
        <f t="shared" si="617"/>
        <v xml:space="preserve">: </v>
      </c>
      <c r="C978" s="160"/>
      <c r="D978" s="160"/>
      <c r="E978" s="160"/>
      <c r="F978" s="160"/>
      <c r="G978" s="161"/>
      <c r="H978" s="162"/>
      <c r="I978" s="163"/>
      <c r="J978" s="163"/>
      <c r="K978" s="163"/>
      <c r="L978" s="764"/>
      <c r="M978" s="654" t="e">
        <f>#REF!</f>
        <v>#REF!</v>
      </c>
      <c r="N978" s="664"/>
      <c r="O978" s="665"/>
      <c r="P978" s="165"/>
      <c r="Q978" s="365"/>
      <c r="R978" s="259" t="str">
        <f t="shared" si="618"/>
        <v/>
      </c>
      <c r="S978" s="260" t="str">
        <f>IF(R978="","",IF(R1005="Y",T978,IF(R978&gt;=R997-$AA$36*R1001,IF(R978&lt;=R997+$AA$36*R1001,R978,""),"")))</f>
        <v/>
      </c>
      <c r="T978" s="259" t="str">
        <f t="shared" si="619"/>
        <v/>
      </c>
      <c r="U978" s="166" t="e">
        <f t="shared" si="620"/>
        <v>#REF!</v>
      </c>
      <c r="V978" s="39"/>
      <c r="W978" s="39"/>
      <c r="Y978" s="99"/>
      <c r="AO978" s="57"/>
      <c r="AP978" s="39"/>
      <c r="AQ978" s="39"/>
      <c r="AR978" s="171"/>
      <c r="AS978" s="39"/>
      <c r="AT978" s="360" t="str">
        <f t="shared" si="621"/>
        <v/>
      </c>
      <c r="AU978" s="360" t="str">
        <f t="shared" si="622"/>
        <v/>
      </c>
      <c r="AV978" s="39"/>
      <c r="AW978" s="360" t="str">
        <f t="shared" si="623"/>
        <v/>
      </c>
      <c r="AX978" s="360" t="str">
        <f t="shared" si="624"/>
        <v/>
      </c>
      <c r="AY978" s="39"/>
      <c r="AZ978" s="360" t="str">
        <f t="shared" si="625"/>
        <v/>
      </c>
      <c r="BA978" s="360" t="str">
        <f t="shared" si="626"/>
        <v/>
      </c>
      <c r="BB978" s="39"/>
      <c r="BC978" s="360" t="str">
        <f t="shared" si="627"/>
        <v/>
      </c>
      <c r="BD978" s="360" t="str">
        <f t="shared" si="628"/>
        <v/>
      </c>
      <c r="BE978" s="39"/>
      <c r="BF978" s="360" t="str">
        <f t="shared" si="629"/>
        <v/>
      </c>
      <c r="BG978" s="360" t="str">
        <f t="shared" si="630"/>
        <v/>
      </c>
      <c r="BH978" s="39"/>
      <c r="BI978" s="360" t="str">
        <f t="shared" si="631"/>
        <v/>
      </c>
      <c r="BJ978" s="360" t="str">
        <f t="shared" si="632"/>
        <v/>
      </c>
      <c r="BK978" s="39"/>
      <c r="BL978" s="360" t="str">
        <f t="shared" si="633"/>
        <v/>
      </c>
      <c r="BM978" s="360" t="str">
        <f t="shared" si="634"/>
        <v/>
      </c>
      <c r="BN978" s="39"/>
      <c r="BO978" s="360" t="str">
        <f t="shared" si="635"/>
        <v/>
      </c>
      <c r="BP978" s="360" t="str">
        <f t="shared" si="636"/>
        <v/>
      </c>
      <c r="BQ978" s="39"/>
      <c r="BR978" s="360" t="str">
        <f t="shared" si="637"/>
        <v/>
      </c>
      <c r="BS978" s="360" t="str">
        <f t="shared" si="638"/>
        <v/>
      </c>
      <c r="BT978" s="39"/>
      <c r="BU978" s="360" t="str">
        <f t="shared" si="639"/>
        <v/>
      </c>
      <c r="BV978" s="360" t="str">
        <f t="shared" si="640"/>
        <v/>
      </c>
      <c r="BW978" s="39"/>
      <c r="BX978" s="57"/>
    </row>
    <row r="979" spans="1:76" s="2" customFormat="1" ht="14">
      <c r="A979" s="159">
        <v>3</v>
      </c>
      <c r="B979" s="301" t="str">
        <f t="shared" si="617"/>
        <v xml:space="preserve">: </v>
      </c>
      <c r="C979" s="168"/>
      <c r="D979" s="162"/>
      <c r="E979" s="162"/>
      <c r="F979" s="169"/>
      <c r="G979" s="161"/>
      <c r="H979" s="162"/>
      <c r="I979" s="163"/>
      <c r="J979" s="170"/>
      <c r="K979" s="170"/>
      <c r="L979" s="764"/>
      <c r="M979" s="654" t="e">
        <f>#REF!</f>
        <v>#REF!</v>
      </c>
      <c r="N979" s="664"/>
      <c r="O979" s="665"/>
      <c r="P979" s="165"/>
      <c r="Q979" s="365"/>
      <c r="R979" s="259" t="str">
        <f t="shared" si="618"/>
        <v/>
      </c>
      <c r="S979" s="260" t="str">
        <f>IF(R979="","",IF(R1005="Y",T979,IF(R979&gt;=R997-$AA$36*R1001,IF(R979&lt;=R997+$AA$36*R1001,R979,""),"")))</f>
        <v/>
      </c>
      <c r="T979" s="259" t="str">
        <f t="shared" si="619"/>
        <v/>
      </c>
      <c r="U979" s="166" t="e">
        <f t="shared" si="620"/>
        <v>#REF!</v>
      </c>
      <c r="V979" s="39"/>
      <c r="W979" s="39"/>
      <c r="Y979" s="99"/>
      <c r="AO979" s="57"/>
      <c r="AP979" s="39"/>
      <c r="AQ979" s="39"/>
      <c r="AR979" s="171"/>
      <c r="AS979" s="39"/>
      <c r="AT979" s="360" t="str">
        <f t="shared" si="621"/>
        <v/>
      </c>
      <c r="AU979" s="360" t="str">
        <f t="shared" si="622"/>
        <v/>
      </c>
      <c r="AV979" s="39"/>
      <c r="AW979" s="360" t="str">
        <f t="shared" si="623"/>
        <v/>
      </c>
      <c r="AX979" s="360" t="str">
        <f t="shared" si="624"/>
        <v/>
      </c>
      <c r="AY979" s="39"/>
      <c r="AZ979" s="360" t="str">
        <f t="shared" si="625"/>
        <v/>
      </c>
      <c r="BA979" s="360" t="str">
        <f t="shared" si="626"/>
        <v/>
      </c>
      <c r="BB979" s="39"/>
      <c r="BC979" s="360" t="str">
        <f t="shared" si="627"/>
        <v/>
      </c>
      <c r="BD979" s="360" t="str">
        <f t="shared" si="628"/>
        <v/>
      </c>
      <c r="BE979" s="39"/>
      <c r="BF979" s="360" t="str">
        <f t="shared" si="629"/>
        <v/>
      </c>
      <c r="BG979" s="360" t="str">
        <f t="shared" si="630"/>
        <v/>
      </c>
      <c r="BH979" s="39"/>
      <c r="BI979" s="360" t="str">
        <f t="shared" si="631"/>
        <v/>
      </c>
      <c r="BJ979" s="360" t="str">
        <f t="shared" si="632"/>
        <v/>
      </c>
      <c r="BK979" s="39"/>
      <c r="BL979" s="360" t="str">
        <f t="shared" si="633"/>
        <v/>
      </c>
      <c r="BM979" s="360" t="str">
        <f t="shared" si="634"/>
        <v/>
      </c>
      <c r="BN979" s="39"/>
      <c r="BO979" s="360" t="str">
        <f t="shared" si="635"/>
        <v/>
      </c>
      <c r="BP979" s="360" t="str">
        <f t="shared" si="636"/>
        <v/>
      </c>
      <c r="BQ979" s="39"/>
      <c r="BR979" s="360" t="str">
        <f t="shared" si="637"/>
        <v/>
      </c>
      <c r="BS979" s="360" t="str">
        <f t="shared" si="638"/>
        <v/>
      </c>
      <c r="BT979" s="39"/>
      <c r="BU979" s="360" t="str">
        <f t="shared" si="639"/>
        <v/>
      </c>
      <c r="BV979" s="360" t="str">
        <f t="shared" si="640"/>
        <v/>
      </c>
      <c r="BW979" s="39"/>
      <c r="BX979" s="57"/>
    </row>
    <row r="980" spans="1:76" s="2" customFormat="1" ht="14">
      <c r="A980" s="159">
        <v>4</v>
      </c>
      <c r="B980" s="301" t="str">
        <f t="shared" si="617"/>
        <v xml:space="preserve">: </v>
      </c>
      <c r="C980" s="168"/>
      <c r="D980" s="162"/>
      <c r="E980" s="162"/>
      <c r="F980" s="169"/>
      <c r="G980" s="161"/>
      <c r="H980" s="162"/>
      <c r="I980" s="163"/>
      <c r="J980" s="170"/>
      <c r="K980" s="170"/>
      <c r="L980" s="764"/>
      <c r="M980" s="654" t="e">
        <f>#REF!</f>
        <v>#REF!</v>
      </c>
      <c r="N980" s="664"/>
      <c r="O980" s="665"/>
      <c r="P980" s="165"/>
      <c r="Q980" s="365"/>
      <c r="R980" s="259" t="str">
        <f t="shared" si="618"/>
        <v/>
      </c>
      <c r="S980" s="260" t="str">
        <f>IF(R980="","",IF(R1005="Y",T980,IF(R980&gt;=R997-$AA$36*R1001,IF(R980&lt;=R997+$AA$36*R1001,R980,""),"")))</f>
        <v/>
      </c>
      <c r="T980" s="259" t="str">
        <f t="shared" si="619"/>
        <v/>
      </c>
      <c r="U980" s="166" t="e">
        <f t="shared" si="620"/>
        <v>#REF!</v>
      </c>
      <c r="V980" s="39"/>
      <c r="W980" s="39"/>
      <c r="Y980" s="99"/>
      <c r="AO980" s="57"/>
      <c r="AP980" s="39"/>
      <c r="AQ980" s="39"/>
      <c r="AR980" s="171"/>
      <c r="AS980" s="39"/>
      <c r="AT980" s="360" t="str">
        <f t="shared" si="621"/>
        <v/>
      </c>
      <c r="AU980" s="360" t="str">
        <f t="shared" si="622"/>
        <v/>
      </c>
      <c r="AV980" s="39"/>
      <c r="AW980" s="360" t="str">
        <f t="shared" si="623"/>
        <v/>
      </c>
      <c r="AX980" s="360" t="str">
        <f t="shared" si="624"/>
        <v/>
      </c>
      <c r="AY980" s="39"/>
      <c r="AZ980" s="360" t="str">
        <f t="shared" si="625"/>
        <v/>
      </c>
      <c r="BA980" s="360" t="str">
        <f t="shared" si="626"/>
        <v/>
      </c>
      <c r="BB980" s="39"/>
      <c r="BC980" s="360" t="str">
        <f t="shared" si="627"/>
        <v/>
      </c>
      <c r="BD980" s="360" t="str">
        <f t="shared" si="628"/>
        <v/>
      </c>
      <c r="BE980" s="39"/>
      <c r="BF980" s="360" t="str">
        <f t="shared" si="629"/>
        <v/>
      </c>
      <c r="BG980" s="360" t="str">
        <f t="shared" si="630"/>
        <v/>
      </c>
      <c r="BH980" s="39"/>
      <c r="BI980" s="360" t="str">
        <f t="shared" si="631"/>
        <v/>
      </c>
      <c r="BJ980" s="360" t="str">
        <f t="shared" si="632"/>
        <v/>
      </c>
      <c r="BK980" s="39"/>
      <c r="BL980" s="360" t="str">
        <f t="shared" si="633"/>
        <v/>
      </c>
      <c r="BM980" s="360" t="str">
        <f t="shared" si="634"/>
        <v/>
      </c>
      <c r="BN980" s="39"/>
      <c r="BO980" s="360" t="str">
        <f t="shared" si="635"/>
        <v/>
      </c>
      <c r="BP980" s="360" t="str">
        <f t="shared" si="636"/>
        <v/>
      </c>
      <c r="BQ980" s="39"/>
      <c r="BR980" s="360" t="str">
        <f t="shared" si="637"/>
        <v/>
      </c>
      <c r="BS980" s="360" t="str">
        <f t="shared" si="638"/>
        <v/>
      </c>
      <c r="BT980" s="39"/>
      <c r="BU980" s="360" t="str">
        <f t="shared" si="639"/>
        <v/>
      </c>
      <c r="BV980" s="360" t="str">
        <f t="shared" si="640"/>
        <v/>
      </c>
      <c r="BW980" s="39"/>
      <c r="BX980" s="57"/>
    </row>
    <row r="981" spans="1:76" s="2" customFormat="1" ht="14">
      <c r="A981" s="159">
        <v>5</v>
      </c>
      <c r="B981" s="301" t="str">
        <f t="shared" si="617"/>
        <v xml:space="preserve">: </v>
      </c>
      <c r="C981" s="169"/>
      <c r="D981" s="169"/>
      <c r="E981" s="169"/>
      <c r="F981" s="169"/>
      <c r="G981" s="161"/>
      <c r="H981" s="169"/>
      <c r="I981" s="163"/>
      <c r="J981" s="170"/>
      <c r="K981" s="170"/>
      <c r="L981" s="764"/>
      <c r="M981" s="654" t="e">
        <f>#REF!</f>
        <v>#REF!</v>
      </c>
      <c r="N981" s="664"/>
      <c r="O981" s="665"/>
      <c r="P981" s="165"/>
      <c r="Q981" s="365"/>
      <c r="R981" s="259" t="str">
        <f t="shared" si="618"/>
        <v/>
      </c>
      <c r="S981" s="260" t="str">
        <f>IF(R981="","",IF(R1005="Y",T981,IF(R981&gt;=R997-$AA$36*R1001,IF(R981&lt;=R997+$AA$36*R1001,R981,""),"")))</f>
        <v/>
      </c>
      <c r="T981" s="259" t="str">
        <f t="shared" si="619"/>
        <v/>
      </c>
      <c r="U981" s="166" t="e">
        <f t="shared" si="620"/>
        <v>#REF!</v>
      </c>
      <c r="V981" s="39"/>
      <c r="W981" s="39"/>
      <c r="Y981" s="99"/>
      <c r="AO981" s="57"/>
      <c r="AP981" s="39"/>
      <c r="AQ981" s="39"/>
      <c r="AR981" s="171"/>
      <c r="AS981" s="39"/>
      <c r="AT981" s="360" t="str">
        <f t="shared" si="621"/>
        <v/>
      </c>
      <c r="AU981" s="360" t="str">
        <f t="shared" si="622"/>
        <v/>
      </c>
      <c r="AV981" s="39"/>
      <c r="AW981" s="360" t="str">
        <f t="shared" si="623"/>
        <v/>
      </c>
      <c r="AX981" s="360" t="str">
        <f t="shared" si="624"/>
        <v/>
      </c>
      <c r="AY981" s="39"/>
      <c r="AZ981" s="360" t="str">
        <f t="shared" si="625"/>
        <v/>
      </c>
      <c r="BA981" s="360" t="str">
        <f t="shared" si="626"/>
        <v/>
      </c>
      <c r="BB981" s="39"/>
      <c r="BC981" s="360" t="str">
        <f t="shared" si="627"/>
        <v/>
      </c>
      <c r="BD981" s="360" t="str">
        <f t="shared" si="628"/>
        <v/>
      </c>
      <c r="BE981" s="39"/>
      <c r="BF981" s="360" t="str">
        <f t="shared" si="629"/>
        <v/>
      </c>
      <c r="BG981" s="360" t="str">
        <f t="shared" si="630"/>
        <v/>
      </c>
      <c r="BH981" s="39"/>
      <c r="BI981" s="360" t="str">
        <f t="shared" si="631"/>
        <v/>
      </c>
      <c r="BJ981" s="360" t="str">
        <f t="shared" si="632"/>
        <v/>
      </c>
      <c r="BK981" s="39"/>
      <c r="BL981" s="360" t="str">
        <f t="shared" si="633"/>
        <v/>
      </c>
      <c r="BM981" s="360" t="str">
        <f t="shared" si="634"/>
        <v/>
      </c>
      <c r="BN981" s="39"/>
      <c r="BO981" s="360" t="str">
        <f t="shared" si="635"/>
        <v/>
      </c>
      <c r="BP981" s="360" t="str">
        <f t="shared" si="636"/>
        <v/>
      </c>
      <c r="BQ981" s="39"/>
      <c r="BR981" s="360" t="str">
        <f t="shared" si="637"/>
        <v/>
      </c>
      <c r="BS981" s="360" t="str">
        <f t="shared" si="638"/>
        <v/>
      </c>
      <c r="BT981" s="39"/>
      <c r="BU981" s="360" t="str">
        <f t="shared" si="639"/>
        <v/>
      </c>
      <c r="BV981" s="360" t="str">
        <f t="shared" si="640"/>
        <v/>
      </c>
      <c r="BW981" s="39"/>
      <c r="BX981" s="57"/>
    </row>
    <row r="982" spans="1:76" s="2" customFormat="1" ht="14">
      <c r="A982" s="159">
        <v>6</v>
      </c>
      <c r="B982" s="301" t="str">
        <f t="shared" si="617"/>
        <v xml:space="preserve">: </v>
      </c>
      <c r="C982" s="169"/>
      <c r="D982" s="169"/>
      <c r="E982" s="169"/>
      <c r="F982" s="169"/>
      <c r="G982" s="161"/>
      <c r="H982" s="169"/>
      <c r="I982" s="163"/>
      <c r="J982" s="170"/>
      <c r="K982" s="170"/>
      <c r="L982" s="764"/>
      <c r="M982" s="654" t="e">
        <f>#REF!</f>
        <v>#REF!</v>
      </c>
      <c r="N982" s="664"/>
      <c r="O982" s="665"/>
      <c r="P982" s="165"/>
      <c r="Q982" s="365"/>
      <c r="R982" s="259" t="str">
        <f t="shared" si="618"/>
        <v/>
      </c>
      <c r="S982" s="260" t="str">
        <f>IF(R982="","",IF(R1005="Y",T982,IF(R982&gt;=R997-$AA$36*R1001,IF(R982&lt;=R997+$AA$36*R1001,R982,""),"")))</f>
        <v/>
      </c>
      <c r="T982" s="259" t="str">
        <f t="shared" si="619"/>
        <v/>
      </c>
      <c r="U982" s="166" t="e">
        <f t="shared" si="620"/>
        <v>#REF!</v>
      </c>
      <c r="V982" s="39"/>
      <c r="W982" s="39"/>
      <c r="Y982" s="99"/>
      <c r="AO982" s="57"/>
      <c r="AP982" s="39"/>
      <c r="AQ982" s="39"/>
      <c r="AR982" s="171"/>
      <c r="AS982" s="39"/>
      <c r="AT982" s="360" t="str">
        <f t="shared" si="621"/>
        <v/>
      </c>
      <c r="AU982" s="360" t="str">
        <f t="shared" si="622"/>
        <v/>
      </c>
      <c r="AV982" s="39"/>
      <c r="AW982" s="360" t="str">
        <f t="shared" si="623"/>
        <v/>
      </c>
      <c r="AX982" s="360" t="str">
        <f t="shared" si="624"/>
        <v/>
      </c>
      <c r="AY982" s="39"/>
      <c r="AZ982" s="360" t="str">
        <f t="shared" si="625"/>
        <v/>
      </c>
      <c r="BA982" s="360" t="str">
        <f t="shared" si="626"/>
        <v/>
      </c>
      <c r="BB982" s="39"/>
      <c r="BC982" s="360" t="str">
        <f t="shared" si="627"/>
        <v/>
      </c>
      <c r="BD982" s="360" t="str">
        <f t="shared" si="628"/>
        <v/>
      </c>
      <c r="BE982" s="39"/>
      <c r="BF982" s="360" t="str">
        <f t="shared" si="629"/>
        <v/>
      </c>
      <c r="BG982" s="360" t="str">
        <f t="shared" si="630"/>
        <v/>
      </c>
      <c r="BH982" s="39"/>
      <c r="BI982" s="360" t="str">
        <f t="shared" si="631"/>
        <v/>
      </c>
      <c r="BJ982" s="360" t="str">
        <f t="shared" si="632"/>
        <v/>
      </c>
      <c r="BK982" s="39"/>
      <c r="BL982" s="360" t="str">
        <f t="shared" si="633"/>
        <v/>
      </c>
      <c r="BM982" s="360" t="str">
        <f t="shared" si="634"/>
        <v/>
      </c>
      <c r="BN982" s="39"/>
      <c r="BO982" s="360" t="str">
        <f t="shared" si="635"/>
        <v/>
      </c>
      <c r="BP982" s="360" t="str">
        <f t="shared" si="636"/>
        <v/>
      </c>
      <c r="BQ982" s="39"/>
      <c r="BR982" s="360" t="str">
        <f t="shared" si="637"/>
        <v/>
      </c>
      <c r="BS982" s="360" t="str">
        <f t="shared" si="638"/>
        <v/>
      </c>
      <c r="BT982" s="39"/>
      <c r="BU982" s="360" t="str">
        <f t="shared" si="639"/>
        <v/>
      </c>
      <c r="BV982" s="360" t="str">
        <f t="shared" si="640"/>
        <v/>
      </c>
      <c r="BW982" s="39"/>
      <c r="BX982" s="57"/>
    </row>
    <row r="983" spans="1:76" s="2" customFormat="1" ht="14">
      <c r="A983" s="159">
        <v>7</v>
      </c>
      <c r="B983" s="301" t="str">
        <f t="shared" si="617"/>
        <v xml:space="preserve">: </v>
      </c>
      <c r="C983" s="169"/>
      <c r="D983" s="169"/>
      <c r="E983" s="169"/>
      <c r="F983" s="169"/>
      <c r="G983" s="161"/>
      <c r="H983" s="169"/>
      <c r="I983" s="163"/>
      <c r="J983" s="170"/>
      <c r="K983" s="170"/>
      <c r="L983" s="764"/>
      <c r="M983" s="654" t="e">
        <f>#REF!</f>
        <v>#REF!</v>
      </c>
      <c r="N983" s="664"/>
      <c r="O983" s="665"/>
      <c r="P983" s="165"/>
      <c r="Q983" s="365"/>
      <c r="R983" s="259" t="str">
        <f t="shared" si="618"/>
        <v/>
      </c>
      <c r="S983" s="260" t="str">
        <f>IF(R983="","",IF(R1005="Y",T983,IF(R983&gt;=R997-$AA$36*R1001,IF(R983&lt;=R997+$AA$36*R1001,R983,""),"")))</f>
        <v/>
      </c>
      <c r="T983" s="259" t="str">
        <f t="shared" si="619"/>
        <v/>
      </c>
      <c r="U983" s="166" t="e">
        <f t="shared" si="620"/>
        <v>#REF!</v>
      </c>
      <c r="V983" s="39"/>
      <c r="W983" s="39"/>
      <c r="Y983" s="99"/>
      <c r="AO983" s="57"/>
      <c r="AP983" s="39"/>
      <c r="AQ983" s="39"/>
      <c r="AR983" s="171"/>
      <c r="AS983" s="39"/>
      <c r="AT983" s="360" t="str">
        <f t="shared" si="621"/>
        <v/>
      </c>
      <c r="AU983" s="360" t="str">
        <f t="shared" si="622"/>
        <v/>
      </c>
      <c r="AV983" s="39"/>
      <c r="AW983" s="360" t="str">
        <f t="shared" si="623"/>
        <v/>
      </c>
      <c r="AX983" s="360" t="str">
        <f t="shared" si="624"/>
        <v/>
      </c>
      <c r="AY983" s="39"/>
      <c r="AZ983" s="360" t="str">
        <f t="shared" si="625"/>
        <v/>
      </c>
      <c r="BA983" s="360" t="str">
        <f t="shared" si="626"/>
        <v/>
      </c>
      <c r="BB983" s="39"/>
      <c r="BC983" s="360" t="str">
        <f t="shared" si="627"/>
        <v/>
      </c>
      <c r="BD983" s="360" t="str">
        <f t="shared" si="628"/>
        <v/>
      </c>
      <c r="BE983" s="39"/>
      <c r="BF983" s="360" t="str">
        <f t="shared" si="629"/>
        <v/>
      </c>
      <c r="BG983" s="360" t="str">
        <f t="shared" si="630"/>
        <v/>
      </c>
      <c r="BH983" s="39"/>
      <c r="BI983" s="360" t="str">
        <f t="shared" si="631"/>
        <v/>
      </c>
      <c r="BJ983" s="360" t="str">
        <f t="shared" si="632"/>
        <v/>
      </c>
      <c r="BK983" s="39"/>
      <c r="BL983" s="360" t="str">
        <f t="shared" si="633"/>
        <v/>
      </c>
      <c r="BM983" s="360" t="str">
        <f t="shared" si="634"/>
        <v/>
      </c>
      <c r="BN983" s="39"/>
      <c r="BO983" s="360" t="str">
        <f t="shared" si="635"/>
        <v/>
      </c>
      <c r="BP983" s="360" t="str">
        <f t="shared" si="636"/>
        <v/>
      </c>
      <c r="BQ983" s="39"/>
      <c r="BR983" s="360" t="str">
        <f t="shared" si="637"/>
        <v/>
      </c>
      <c r="BS983" s="360" t="str">
        <f t="shared" si="638"/>
        <v/>
      </c>
      <c r="BT983" s="39"/>
      <c r="BU983" s="360" t="str">
        <f t="shared" si="639"/>
        <v/>
      </c>
      <c r="BV983" s="360" t="str">
        <f t="shared" si="640"/>
        <v/>
      </c>
      <c r="BW983" s="39"/>
      <c r="BX983" s="57"/>
    </row>
    <row r="984" spans="1:76" s="2" customFormat="1" ht="14">
      <c r="A984" s="159">
        <v>8</v>
      </c>
      <c r="B984" s="301" t="str">
        <f t="shared" si="617"/>
        <v xml:space="preserve">: </v>
      </c>
      <c r="C984" s="169"/>
      <c r="D984" s="169"/>
      <c r="E984" s="169"/>
      <c r="F984" s="169"/>
      <c r="G984" s="161"/>
      <c r="H984" s="169"/>
      <c r="I984" s="163"/>
      <c r="J984" s="170"/>
      <c r="K984" s="170"/>
      <c r="L984" s="764"/>
      <c r="M984" s="654" t="e">
        <f>#REF!</f>
        <v>#REF!</v>
      </c>
      <c r="N984" s="664"/>
      <c r="O984" s="665"/>
      <c r="P984" s="165"/>
      <c r="Q984" s="365"/>
      <c r="R984" s="259" t="str">
        <f t="shared" si="618"/>
        <v/>
      </c>
      <c r="S984" s="260" t="str">
        <f>IF(R984="","",IF(R1005="Y",T984,IF(R984&gt;=R997-$AA$36*R1001,IF(R984&lt;=R997+$AA$36*R1001,R984,""),"")))</f>
        <v/>
      </c>
      <c r="T984" s="259" t="str">
        <f t="shared" si="619"/>
        <v/>
      </c>
      <c r="U984" s="166" t="e">
        <f t="shared" si="620"/>
        <v>#REF!</v>
      </c>
      <c r="V984" s="39"/>
      <c r="W984" s="39"/>
      <c r="Y984" s="99"/>
      <c r="AO984" s="57"/>
      <c r="AP984" s="39"/>
      <c r="AQ984" s="39"/>
      <c r="AR984" s="171"/>
      <c r="AS984" s="39"/>
      <c r="AT984" s="360" t="str">
        <f t="shared" si="621"/>
        <v/>
      </c>
      <c r="AU984" s="360" t="str">
        <f t="shared" si="622"/>
        <v/>
      </c>
      <c r="AV984" s="39"/>
      <c r="AW984" s="360" t="str">
        <f t="shared" si="623"/>
        <v/>
      </c>
      <c r="AX984" s="360" t="str">
        <f t="shared" si="624"/>
        <v/>
      </c>
      <c r="AY984" s="39"/>
      <c r="AZ984" s="360" t="str">
        <f t="shared" si="625"/>
        <v/>
      </c>
      <c r="BA984" s="360" t="str">
        <f t="shared" si="626"/>
        <v/>
      </c>
      <c r="BB984" s="39"/>
      <c r="BC984" s="360" t="str">
        <f t="shared" si="627"/>
        <v/>
      </c>
      <c r="BD984" s="360" t="str">
        <f t="shared" si="628"/>
        <v/>
      </c>
      <c r="BE984" s="39"/>
      <c r="BF984" s="360" t="str">
        <f t="shared" si="629"/>
        <v/>
      </c>
      <c r="BG984" s="360" t="str">
        <f t="shared" si="630"/>
        <v/>
      </c>
      <c r="BH984" s="39"/>
      <c r="BI984" s="360" t="str">
        <f t="shared" si="631"/>
        <v/>
      </c>
      <c r="BJ984" s="360" t="str">
        <f t="shared" si="632"/>
        <v/>
      </c>
      <c r="BK984" s="39"/>
      <c r="BL984" s="360" t="str">
        <f t="shared" si="633"/>
        <v/>
      </c>
      <c r="BM984" s="360" t="str">
        <f t="shared" si="634"/>
        <v/>
      </c>
      <c r="BN984" s="39"/>
      <c r="BO984" s="360" t="str">
        <f t="shared" si="635"/>
        <v/>
      </c>
      <c r="BP984" s="360" t="str">
        <f t="shared" si="636"/>
        <v/>
      </c>
      <c r="BQ984" s="39"/>
      <c r="BR984" s="360" t="str">
        <f t="shared" si="637"/>
        <v/>
      </c>
      <c r="BS984" s="360" t="str">
        <f t="shared" si="638"/>
        <v/>
      </c>
      <c r="BT984" s="39"/>
      <c r="BU984" s="360" t="str">
        <f t="shared" si="639"/>
        <v/>
      </c>
      <c r="BV984" s="360" t="str">
        <f t="shared" si="640"/>
        <v/>
      </c>
      <c r="BW984" s="39"/>
      <c r="BX984" s="57"/>
    </row>
    <row r="985" spans="1:76" s="2" customFormat="1" ht="14">
      <c r="A985" s="159">
        <v>9</v>
      </c>
      <c r="B985" s="301" t="str">
        <f t="shared" si="617"/>
        <v xml:space="preserve">: </v>
      </c>
      <c r="C985" s="169"/>
      <c r="D985" s="169"/>
      <c r="E985" s="169"/>
      <c r="F985" s="169"/>
      <c r="G985" s="161"/>
      <c r="H985" s="169"/>
      <c r="I985" s="163"/>
      <c r="J985" s="170"/>
      <c r="K985" s="170"/>
      <c r="L985" s="764"/>
      <c r="M985" s="654" t="e">
        <f>#REF!</f>
        <v>#REF!</v>
      </c>
      <c r="N985" s="664"/>
      <c r="O985" s="665"/>
      <c r="P985" s="165"/>
      <c r="Q985" s="365"/>
      <c r="R985" s="259" t="str">
        <f t="shared" si="618"/>
        <v/>
      </c>
      <c r="S985" s="260" t="str">
        <f>IF(R985="","",IF(R1005="Y",T985,IF(R985&gt;=R997-$AA$36*R1001,IF(R985&lt;=R997+$AA$36*R1001,R985,""),"")))</f>
        <v/>
      </c>
      <c r="T985" s="259" t="str">
        <f t="shared" si="619"/>
        <v/>
      </c>
      <c r="U985" s="166" t="e">
        <f t="shared" si="620"/>
        <v>#REF!</v>
      </c>
      <c r="V985" s="39"/>
      <c r="W985" s="39"/>
      <c r="Y985" s="99"/>
      <c r="AO985" s="57"/>
      <c r="AP985" s="39"/>
      <c r="AQ985" s="39"/>
      <c r="AR985" s="171"/>
      <c r="AS985" s="39"/>
      <c r="AT985" s="360" t="str">
        <f t="shared" si="621"/>
        <v/>
      </c>
      <c r="AU985" s="360" t="str">
        <f t="shared" si="622"/>
        <v/>
      </c>
      <c r="AV985" s="39"/>
      <c r="AW985" s="360" t="str">
        <f t="shared" si="623"/>
        <v/>
      </c>
      <c r="AX985" s="360" t="str">
        <f t="shared" si="624"/>
        <v/>
      </c>
      <c r="AY985" s="39"/>
      <c r="AZ985" s="360" t="str">
        <f t="shared" si="625"/>
        <v/>
      </c>
      <c r="BA985" s="360" t="str">
        <f t="shared" si="626"/>
        <v/>
      </c>
      <c r="BB985" s="39"/>
      <c r="BC985" s="360" t="str">
        <f t="shared" si="627"/>
        <v/>
      </c>
      <c r="BD985" s="360" t="str">
        <f t="shared" si="628"/>
        <v/>
      </c>
      <c r="BE985" s="39"/>
      <c r="BF985" s="360" t="str">
        <f t="shared" si="629"/>
        <v/>
      </c>
      <c r="BG985" s="360" t="str">
        <f t="shared" si="630"/>
        <v/>
      </c>
      <c r="BH985" s="39"/>
      <c r="BI985" s="360" t="str">
        <f t="shared" si="631"/>
        <v/>
      </c>
      <c r="BJ985" s="360" t="str">
        <f t="shared" si="632"/>
        <v/>
      </c>
      <c r="BK985" s="39"/>
      <c r="BL985" s="360" t="str">
        <f t="shared" si="633"/>
        <v/>
      </c>
      <c r="BM985" s="360" t="str">
        <f t="shared" si="634"/>
        <v/>
      </c>
      <c r="BN985" s="39"/>
      <c r="BO985" s="360" t="str">
        <f t="shared" si="635"/>
        <v/>
      </c>
      <c r="BP985" s="360" t="str">
        <f t="shared" si="636"/>
        <v/>
      </c>
      <c r="BQ985" s="39"/>
      <c r="BR985" s="360" t="str">
        <f t="shared" si="637"/>
        <v/>
      </c>
      <c r="BS985" s="360" t="str">
        <f t="shared" si="638"/>
        <v/>
      </c>
      <c r="BT985" s="39"/>
      <c r="BU985" s="360" t="str">
        <f t="shared" si="639"/>
        <v/>
      </c>
      <c r="BV985" s="360" t="str">
        <f t="shared" si="640"/>
        <v/>
      </c>
      <c r="BW985" s="39"/>
      <c r="BX985" s="57"/>
    </row>
    <row r="986" spans="1:76" s="2" customFormat="1" ht="14">
      <c r="A986" s="159">
        <v>10</v>
      </c>
      <c r="B986" s="301" t="str">
        <f t="shared" si="617"/>
        <v xml:space="preserve">: </v>
      </c>
      <c r="C986" s="169"/>
      <c r="D986" s="169"/>
      <c r="E986" s="169"/>
      <c r="F986" s="169"/>
      <c r="G986" s="161"/>
      <c r="H986" s="169"/>
      <c r="I986" s="163"/>
      <c r="J986" s="170"/>
      <c r="K986" s="170"/>
      <c r="L986" s="764"/>
      <c r="M986" s="654" t="e">
        <f>#REF!</f>
        <v>#REF!</v>
      </c>
      <c r="N986" s="664"/>
      <c r="O986" s="665"/>
      <c r="P986" s="165"/>
      <c r="Q986" s="365"/>
      <c r="R986" s="259" t="str">
        <f t="shared" si="618"/>
        <v/>
      </c>
      <c r="S986" s="260" t="str">
        <f>IF(R986="","",IF(R1005="Y",T986,IF(R986&gt;=R997-$AA$36*R1001,IF(R986&lt;=R997+$AA$36*R1001,R986,""),"")))</f>
        <v/>
      </c>
      <c r="T986" s="259" t="str">
        <f t="shared" si="619"/>
        <v/>
      </c>
      <c r="U986" s="166" t="e">
        <f t="shared" si="620"/>
        <v>#REF!</v>
      </c>
      <c r="V986" s="39"/>
      <c r="W986" s="39"/>
      <c r="Y986" s="99"/>
      <c r="AO986" s="57"/>
      <c r="AP986" s="39"/>
      <c r="AQ986" s="39"/>
      <c r="AR986" s="171"/>
      <c r="AS986" s="39"/>
      <c r="AT986" s="360" t="str">
        <f t="shared" si="621"/>
        <v/>
      </c>
      <c r="AU986" s="360" t="str">
        <f t="shared" si="622"/>
        <v/>
      </c>
      <c r="AV986" s="39"/>
      <c r="AW986" s="360" t="str">
        <f t="shared" si="623"/>
        <v/>
      </c>
      <c r="AX986" s="360" t="str">
        <f t="shared" si="624"/>
        <v/>
      </c>
      <c r="AY986" s="39"/>
      <c r="AZ986" s="360" t="str">
        <f t="shared" si="625"/>
        <v/>
      </c>
      <c r="BA986" s="360" t="str">
        <f t="shared" si="626"/>
        <v/>
      </c>
      <c r="BB986" s="39"/>
      <c r="BC986" s="360" t="str">
        <f t="shared" si="627"/>
        <v/>
      </c>
      <c r="BD986" s="360" t="str">
        <f t="shared" si="628"/>
        <v/>
      </c>
      <c r="BE986" s="39"/>
      <c r="BF986" s="360" t="str">
        <f t="shared" si="629"/>
        <v/>
      </c>
      <c r="BG986" s="360" t="str">
        <f t="shared" si="630"/>
        <v/>
      </c>
      <c r="BH986" s="39"/>
      <c r="BI986" s="360" t="str">
        <f t="shared" si="631"/>
        <v/>
      </c>
      <c r="BJ986" s="360" t="str">
        <f t="shared" si="632"/>
        <v/>
      </c>
      <c r="BK986" s="39"/>
      <c r="BL986" s="360" t="str">
        <f t="shared" si="633"/>
        <v/>
      </c>
      <c r="BM986" s="360" t="str">
        <f t="shared" si="634"/>
        <v/>
      </c>
      <c r="BN986" s="39"/>
      <c r="BO986" s="360" t="str">
        <f t="shared" si="635"/>
        <v/>
      </c>
      <c r="BP986" s="360" t="str">
        <f t="shared" si="636"/>
        <v/>
      </c>
      <c r="BQ986" s="39"/>
      <c r="BR986" s="360" t="str">
        <f t="shared" si="637"/>
        <v/>
      </c>
      <c r="BS986" s="360" t="str">
        <f t="shared" si="638"/>
        <v/>
      </c>
      <c r="BT986" s="39"/>
      <c r="BU986" s="360" t="str">
        <f t="shared" si="639"/>
        <v/>
      </c>
      <c r="BV986" s="360" t="str">
        <f t="shared" si="640"/>
        <v/>
      </c>
      <c r="BW986" s="39"/>
      <c r="BX986" s="57"/>
    </row>
    <row r="987" spans="1:76" s="2" customFormat="1" ht="14">
      <c r="A987" s="159">
        <v>11</v>
      </c>
      <c r="B987" s="301" t="str">
        <f t="shared" si="617"/>
        <v xml:space="preserve">: </v>
      </c>
      <c r="C987" s="168"/>
      <c r="D987" s="162"/>
      <c r="E987" s="162"/>
      <c r="F987" s="169"/>
      <c r="G987" s="161"/>
      <c r="H987" s="162"/>
      <c r="I987" s="163"/>
      <c r="J987" s="170"/>
      <c r="K987" s="170"/>
      <c r="L987" s="764"/>
      <c r="M987" s="654" t="e">
        <f>#REF!</f>
        <v>#REF!</v>
      </c>
      <c r="N987" s="664"/>
      <c r="O987" s="665"/>
      <c r="P987" s="165"/>
      <c r="Q987" s="365"/>
      <c r="R987" s="259" t="str">
        <f t="shared" si="618"/>
        <v/>
      </c>
      <c r="S987" s="260" t="str">
        <f>IF(R987="","",IF(R1005="Y",T987,IF(R987&gt;=R997-$AA$36*R1001,IF(R987&lt;=R997+$AA$36*R1001,R987,""),"")))</f>
        <v/>
      </c>
      <c r="T987" s="259" t="str">
        <f t="shared" si="619"/>
        <v/>
      </c>
      <c r="U987" s="166" t="e">
        <f t="shared" si="620"/>
        <v>#REF!</v>
      </c>
      <c r="V987" s="39"/>
      <c r="W987" s="39"/>
      <c r="Y987" s="99"/>
      <c r="AO987" s="57"/>
      <c r="AP987" s="39"/>
      <c r="AQ987" s="39"/>
      <c r="AR987" s="171"/>
      <c r="AS987" s="39"/>
      <c r="AT987" s="360" t="str">
        <f t="shared" si="621"/>
        <v/>
      </c>
      <c r="AU987" s="360" t="str">
        <f t="shared" si="622"/>
        <v/>
      </c>
      <c r="AV987" s="39"/>
      <c r="AW987" s="360" t="str">
        <f t="shared" si="623"/>
        <v/>
      </c>
      <c r="AX987" s="360" t="str">
        <f t="shared" si="624"/>
        <v/>
      </c>
      <c r="AY987" s="39"/>
      <c r="AZ987" s="360" t="str">
        <f t="shared" si="625"/>
        <v/>
      </c>
      <c r="BA987" s="360" t="str">
        <f t="shared" si="626"/>
        <v/>
      </c>
      <c r="BB987" s="39"/>
      <c r="BC987" s="360" t="str">
        <f t="shared" si="627"/>
        <v/>
      </c>
      <c r="BD987" s="360" t="str">
        <f t="shared" si="628"/>
        <v/>
      </c>
      <c r="BE987" s="39"/>
      <c r="BF987" s="360" t="str">
        <f t="shared" si="629"/>
        <v/>
      </c>
      <c r="BG987" s="360" t="str">
        <f t="shared" si="630"/>
        <v/>
      </c>
      <c r="BH987" s="39"/>
      <c r="BI987" s="360" t="str">
        <f t="shared" si="631"/>
        <v/>
      </c>
      <c r="BJ987" s="360" t="str">
        <f t="shared" si="632"/>
        <v/>
      </c>
      <c r="BK987" s="39"/>
      <c r="BL987" s="360" t="str">
        <f t="shared" si="633"/>
        <v/>
      </c>
      <c r="BM987" s="360" t="str">
        <f t="shared" si="634"/>
        <v/>
      </c>
      <c r="BN987" s="39"/>
      <c r="BO987" s="360" t="str">
        <f t="shared" si="635"/>
        <v/>
      </c>
      <c r="BP987" s="360" t="str">
        <f t="shared" si="636"/>
        <v/>
      </c>
      <c r="BQ987" s="39"/>
      <c r="BR987" s="360" t="str">
        <f t="shared" si="637"/>
        <v/>
      </c>
      <c r="BS987" s="360" t="str">
        <f t="shared" si="638"/>
        <v/>
      </c>
      <c r="BT987" s="39"/>
      <c r="BU987" s="360" t="str">
        <f t="shared" si="639"/>
        <v/>
      </c>
      <c r="BV987" s="360" t="str">
        <f t="shared" si="640"/>
        <v/>
      </c>
      <c r="BW987" s="39"/>
      <c r="BX987" s="57"/>
    </row>
    <row r="988" spans="1:76" s="2" customFormat="1" ht="14">
      <c r="A988" s="159">
        <v>12</v>
      </c>
      <c r="B988" s="301" t="str">
        <f t="shared" si="617"/>
        <v xml:space="preserve">: </v>
      </c>
      <c r="C988" s="169"/>
      <c r="D988" s="169"/>
      <c r="E988" s="169"/>
      <c r="F988" s="169"/>
      <c r="G988" s="161"/>
      <c r="H988" s="169"/>
      <c r="I988" s="163"/>
      <c r="J988" s="170"/>
      <c r="K988" s="170"/>
      <c r="L988" s="764"/>
      <c r="M988" s="654" t="e">
        <f>#REF!</f>
        <v>#REF!</v>
      </c>
      <c r="N988" s="664"/>
      <c r="O988" s="665"/>
      <c r="P988" s="165"/>
      <c r="Q988" s="365"/>
      <c r="R988" s="259" t="str">
        <f t="shared" si="618"/>
        <v/>
      </c>
      <c r="S988" s="260" t="str">
        <f>IF(R988="","",IF(R1005="Y",T988,IF(R988&gt;=R997-$AA$36*R1001,IF(R988&lt;=R997+$AA$36*R1001,R988,""),"")))</f>
        <v/>
      </c>
      <c r="T988" s="259" t="str">
        <f t="shared" si="619"/>
        <v/>
      </c>
      <c r="U988" s="166" t="e">
        <f t="shared" si="620"/>
        <v>#REF!</v>
      </c>
      <c r="V988" s="39"/>
      <c r="W988" s="39"/>
      <c r="Y988" s="99"/>
      <c r="AO988" s="57"/>
      <c r="AP988" s="39"/>
      <c r="AQ988" s="39"/>
      <c r="AR988" s="171"/>
      <c r="AS988" s="39"/>
      <c r="AT988" s="360" t="str">
        <f t="shared" si="621"/>
        <v/>
      </c>
      <c r="AU988" s="360" t="str">
        <f t="shared" si="622"/>
        <v/>
      </c>
      <c r="AV988" s="39"/>
      <c r="AW988" s="360" t="str">
        <f t="shared" si="623"/>
        <v/>
      </c>
      <c r="AX988" s="360" t="str">
        <f t="shared" si="624"/>
        <v/>
      </c>
      <c r="AY988" s="39"/>
      <c r="AZ988" s="360" t="str">
        <f t="shared" si="625"/>
        <v/>
      </c>
      <c r="BA988" s="360" t="str">
        <f t="shared" si="626"/>
        <v/>
      </c>
      <c r="BB988" s="39"/>
      <c r="BC988" s="360" t="str">
        <f t="shared" si="627"/>
        <v/>
      </c>
      <c r="BD988" s="360" t="str">
        <f t="shared" si="628"/>
        <v/>
      </c>
      <c r="BE988" s="39"/>
      <c r="BF988" s="360" t="str">
        <f t="shared" si="629"/>
        <v/>
      </c>
      <c r="BG988" s="360" t="str">
        <f t="shared" si="630"/>
        <v/>
      </c>
      <c r="BH988" s="39"/>
      <c r="BI988" s="360" t="str">
        <f t="shared" si="631"/>
        <v/>
      </c>
      <c r="BJ988" s="360" t="str">
        <f t="shared" si="632"/>
        <v/>
      </c>
      <c r="BK988" s="39"/>
      <c r="BL988" s="360" t="str">
        <f t="shared" si="633"/>
        <v/>
      </c>
      <c r="BM988" s="360" t="str">
        <f t="shared" si="634"/>
        <v/>
      </c>
      <c r="BN988" s="39"/>
      <c r="BO988" s="360" t="str">
        <f t="shared" si="635"/>
        <v/>
      </c>
      <c r="BP988" s="360" t="str">
        <f t="shared" si="636"/>
        <v/>
      </c>
      <c r="BQ988" s="39"/>
      <c r="BR988" s="360" t="str">
        <f t="shared" si="637"/>
        <v/>
      </c>
      <c r="BS988" s="360" t="str">
        <f t="shared" si="638"/>
        <v/>
      </c>
      <c r="BT988" s="39"/>
      <c r="BU988" s="360" t="str">
        <f t="shared" si="639"/>
        <v/>
      </c>
      <c r="BV988" s="360" t="str">
        <f t="shared" si="640"/>
        <v/>
      </c>
      <c r="BW988" s="39"/>
      <c r="BX988" s="57"/>
    </row>
    <row r="989" spans="1:76" s="2" customFormat="1" ht="14">
      <c r="A989" s="159">
        <v>13</v>
      </c>
      <c r="B989" s="301" t="str">
        <f t="shared" si="617"/>
        <v xml:space="preserve">: </v>
      </c>
      <c r="C989" s="169"/>
      <c r="D989" s="169"/>
      <c r="E989" s="169"/>
      <c r="F989" s="169"/>
      <c r="G989" s="161"/>
      <c r="H989" s="169"/>
      <c r="I989" s="163"/>
      <c r="J989" s="170"/>
      <c r="K989" s="170"/>
      <c r="L989" s="764"/>
      <c r="M989" s="654" t="e">
        <f>#REF!</f>
        <v>#REF!</v>
      </c>
      <c r="N989" s="664"/>
      <c r="O989" s="665"/>
      <c r="P989" s="165"/>
      <c r="Q989" s="365"/>
      <c r="R989" s="259" t="str">
        <f t="shared" si="618"/>
        <v/>
      </c>
      <c r="S989" s="260" t="str">
        <f>IF(R989="","",IF(R1005="Y",T989,IF(R989&gt;=R997-$AA$36*R1001,IF(R989&lt;=R997+$AA$36*R1001,R989,""),"")))</f>
        <v/>
      </c>
      <c r="T989" s="259" t="str">
        <f t="shared" si="619"/>
        <v/>
      </c>
      <c r="U989" s="166" t="e">
        <f t="shared" si="620"/>
        <v>#REF!</v>
      </c>
      <c r="V989" s="39"/>
      <c r="W989" s="39"/>
      <c r="Y989" s="99"/>
      <c r="AO989" s="57"/>
      <c r="AP989" s="39"/>
      <c r="AQ989" s="39"/>
      <c r="AR989" s="171"/>
      <c r="AS989" s="39"/>
      <c r="AT989" s="360" t="str">
        <f t="shared" si="621"/>
        <v/>
      </c>
      <c r="AU989" s="360" t="str">
        <f t="shared" si="622"/>
        <v/>
      </c>
      <c r="AV989" s="39"/>
      <c r="AW989" s="360" t="str">
        <f t="shared" si="623"/>
        <v/>
      </c>
      <c r="AX989" s="360" t="str">
        <f t="shared" si="624"/>
        <v/>
      </c>
      <c r="AY989" s="39"/>
      <c r="AZ989" s="360" t="str">
        <f t="shared" si="625"/>
        <v/>
      </c>
      <c r="BA989" s="360" t="str">
        <f t="shared" si="626"/>
        <v/>
      </c>
      <c r="BB989" s="39"/>
      <c r="BC989" s="360" t="str">
        <f t="shared" si="627"/>
        <v/>
      </c>
      <c r="BD989" s="360" t="str">
        <f t="shared" si="628"/>
        <v/>
      </c>
      <c r="BE989" s="39"/>
      <c r="BF989" s="360" t="str">
        <f t="shared" si="629"/>
        <v/>
      </c>
      <c r="BG989" s="360" t="str">
        <f t="shared" si="630"/>
        <v/>
      </c>
      <c r="BH989" s="39"/>
      <c r="BI989" s="360" t="str">
        <f t="shared" si="631"/>
        <v/>
      </c>
      <c r="BJ989" s="360" t="str">
        <f t="shared" si="632"/>
        <v/>
      </c>
      <c r="BK989" s="39"/>
      <c r="BL989" s="360" t="str">
        <f t="shared" si="633"/>
        <v/>
      </c>
      <c r="BM989" s="360" t="str">
        <f t="shared" si="634"/>
        <v/>
      </c>
      <c r="BN989" s="39"/>
      <c r="BO989" s="360" t="str">
        <f t="shared" si="635"/>
        <v/>
      </c>
      <c r="BP989" s="360" t="str">
        <f t="shared" si="636"/>
        <v/>
      </c>
      <c r="BQ989" s="39"/>
      <c r="BR989" s="360" t="str">
        <f t="shared" si="637"/>
        <v/>
      </c>
      <c r="BS989" s="360" t="str">
        <f t="shared" si="638"/>
        <v/>
      </c>
      <c r="BT989" s="39"/>
      <c r="BU989" s="360" t="str">
        <f t="shared" si="639"/>
        <v/>
      </c>
      <c r="BV989" s="360" t="str">
        <f t="shared" si="640"/>
        <v/>
      </c>
      <c r="BW989" s="39"/>
      <c r="BX989" s="57"/>
    </row>
    <row r="990" spans="1:76" s="2" customFormat="1" ht="14">
      <c r="A990" s="159">
        <v>14</v>
      </c>
      <c r="B990" s="301" t="str">
        <f t="shared" si="617"/>
        <v xml:space="preserve">: </v>
      </c>
      <c r="C990" s="169"/>
      <c r="D990" s="169"/>
      <c r="E990" s="169"/>
      <c r="F990" s="169"/>
      <c r="G990" s="161"/>
      <c r="H990" s="169"/>
      <c r="I990" s="163"/>
      <c r="J990" s="170"/>
      <c r="K990" s="170"/>
      <c r="L990" s="764"/>
      <c r="M990" s="654" t="e">
        <f>#REF!</f>
        <v>#REF!</v>
      </c>
      <c r="N990" s="664"/>
      <c r="O990" s="665"/>
      <c r="P990" s="165"/>
      <c r="Q990" s="365"/>
      <c r="R990" s="259" t="str">
        <f t="shared" si="618"/>
        <v/>
      </c>
      <c r="S990" s="260" t="str">
        <f>IF(R990="","",IF(R1005="Y",T990,IF(R990&gt;=R997-$AA$36*R1001,IF(R990&lt;=R997+$AA$36*R1001,R990,""),"")))</f>
        <v/>
      </c>
      <c r="T990" s="259" t="str">
        <f t="shared" si="619"/>
        <v/>
      </c>
      <c r="U990" s="166" t="e">
        <f t="shared" si="620"/>
        <v>#REF!</v>
      </c>
      <c r="V990" s="39"/>
      <c r="W990" s="39"/>
      <c r="Y990" s="99"/>
      <c r="AO990" s="57"/>
      <c r="AP990" s="39"/>
      <c r="AQ990" s="39"/>
      <c r="AR990" s="171"/>
      <c r="AS990" s="39"/>
      <c r="AT990" s="360" t="str">
        <f t="shared" si="621"/>
        <v/>
      </c>
      <c r="AU990" s="360" t="str">
        <f t="shared" si="622"/>
        <v/>
      </c>
      <c r="AV990" s="39"/>
      <c r="AW990" s="360" t="str">
        <f t="shared" si="623"/>
        <v/>
      </c>
      <c r="AX990" s="360" t="str">
        <f t="shared" si="624"/>
        <v/>
      </c>
      <c r="AY990" s="39"/>
      <c r="AZ990" s="360" t="str">
        <f t="shared" si="625"/>
        <v/>
      </c>
      <c r="BA990" s="360" t="str">
        <f t="shared" si="626"/>
        <v/>
      </c>
      <c r="BB990" s="39"/>
      <c r="BC990" s="360" t="str">
        <f t="shared" si="627"/>
        <v/>
      </c>
      <c r="BD990" s="360" t="str">
        <f t="shared" si="628"/>
        <v/>
      </c>
      <c r="BE990" s="39"/>
      <c r="BF990" s="360" t="str">
        <f t="shared" si="629"/>
        <v/>
      </c>
      <c r="BG990" s="360" t="str">
        <f t="shared" si="630"/>
        <v/>
      </c>
      <c r="BH990" s="39"/>
      <c r="BI990" s="360" t="str">
        <f t="shared" si="631"/>
        <v/>
      </c>
      <c r="BJ990" s="360" t="str">
        <f t="shared" si="632"/>
        <v/>
      </c>
      <c r="BK990" s="39"/>
      <c r="BL990" s="360" t="str">
        <f t="shared" si="633"/>
        <v/>
      </c>
      <c r="BM990" s="360" t="str">
        <f t="shared" si="634"/>
        <v/>
      </c>
      <c r="BN990" s="39"/>
      <c r="BO990" s="360" t="str">
        <f t="shared" si="635"/>
        <v/>
      </c>
      <c r="BP990" s="360" t="str">
        <f t="shared" si="636"/>
        <v/>
      </c>
      <c r="BQ990" s="39"/>
      <c r="BR990" s="360" t="str">
        <f t="shared" si="637"/>
        <v/>
      </c>
      <c r="BS990" s="360" t="str">
        <f t="shared" si="638"/>
        <v/>
      </c>
      <c r="BT990" s="39"/>
      <c r="BU990" s="360" t="str">
        <f t="shared" si="639"/>
        <v/>
      </c>
      <c r="BV990" s="360" t="str">
        <f t="shared" si="640"/>
        <v/>
      </c>
      <c r="BW990" s="39"/>
      <c r="BX990" s="57"/>
    </row>
    <row r="991" spans="1:76" s="2" customFormat="1" ht="14">
      <c r="A991" s="159">
        <v>15</v>
      </c>
      <c r="B991" s="301" t="str">
        <f t="shared" si="617"/>
        <v xml:space="preserve">: </v>
      </c>
      <c r="C991" s="169"/>
      <c r="D991" s="169"/>
      <c r="E991" s="169"/>
      <c r="F991" s="169"/>
      <c r="G991" s="161"/>
      <c r="H991" s="169"/>
      <c r="I991" s="163"/>
      <c r="J991" s="170"/>
      <c r="K991" s="170"/>
      <c r="L991" s="764"/>
      <c r="M991" s="654" t="e">
        <f>#REF!</f>
        <v>#REF!</v>
      </c>
      <c r="N991" s="664"/>
      <c r="O991" s="665"/>
      <c r="P991" s="165"/>
      <c r="Q991" s="365"/>
      <c r="R991" s="259" t="str">
        <f t="shared" si="618"/>
        <v/>
      </c>
      <c r="S991" s="260" t="str">
        <f>IF(R991="","",IF(R1005="Y",T991,IF(R991&gt;=R997-$AA$36*R1001,IF(R991&lt;=R997+$AA$36*R1001,R991,""),"")))</f>
        <v/>
      </c>
      <c r="T991" s="259" t="str">
        <f t="shared" si="619"/>
        <v/>
      </c>
      <c r="U991" s="166" t="e">
        <f t="shared" si="620"/>
        <v>#REF!</v>
      </c>
      <c r="V991" s="39"/>
      <c r="W991" s="39"/>
      <c r="Y991" s="99"/>
      <c r="AO991" s="57"/>
      <c r="AP991" s="39"/>
      <c r="AQ991" s="39"/>
      <c r="AR991" s="171"/>
      <c r="AS991" s="39"/>
      <c r="AT991" s="360" t="str">
        <f t="shared" si="621"/>
        <v/>
      </c>
      <c r="AU991" s="360" t="str">
        <f t="shared" si="622"/>
        <v/>
      </c>
      <c r="AV991" s="39"/>
      <c r="AW991" s="360" t="str">
        <f t="shared" si="623"/>
        <v/>
      </c>
      <c r="AX991" s="360" t="str">
        <f t="shared" si="624"/>
        <v/>
      </c>
      <c r="AY991" s="39"/>
      <c r="AZ991" s="360" t="str">
        <f t="shared" si="625"/>
        <v/>
      </c>
      <c r="BA991" s="360" t="str">
        <f t="shared" si="626"/>
        <v/>
      </c>
      <c r="BB991" s="39"/>
      <c r="BC991" s="360" t="str">
        <f t="shared" si="627"/>
        <v/>
      </c>
      <c r="BD991" s="360" t="str">
        <f t="shared" si="628"/>
        <v/>
      </c>
      <c r="BE991" s="39"/>
      <c r="BF991" s="360" t="str">
        <f t="shared" si="629"/>
        <v/>
      </c>
      <c r="BG991" s="360" t="str">
        <f t="shared" si="630"/>
        <v/>
      </c>
      <c r="BH991" s="39"/>
      <c r="BI991" s="360" t="str">
        <f t="shared" si="631"/>
        <v/>
      </c>
      <c r="BJ991" s="360" t="str">
        <f t="shared" si="632"/>
        <v/>
      </c>
      <c r="BK991" s="39"/>
      <c r="BL991" s="360" t="str">
        <f t="shared" si="633"/>
        <v/>
      </c>
      <c r="BM991" s="360" t="str">
        <f t="shared" si="634"/>
        <v/>
      </c>
      <c r="BN991" s="39"/>
      <c r="BO991" s="360" t="str">
        <f t="shared" si="635"/>
        <v/>
      </c>
      <c r="BP991" s="360" t="str">
        <f t="shared" si="636"/>
        <v/>
      </c>
      <c r="BQ991" s="39"/>
      <c r="BR991" s="360" t="str">
        <f t="shared" si="637"/>
        <v/>
      </c>
      <c r="BS991" s="360" t="str">
        <f t="shared" si="638"/>
        <v/>
      </c>
      <c r="BT991" s="39"/>
      <c r="BU991" s="360" t="str">
        <f t="shared" si="639"/>
        <v/>
      </c>
      <c r="BV991" s="360" t="str">
        <f t="shared" si="640"/>
        <v/>
      </c>
      <c r="BW991" s="39"/>
      <c r="BX991" s="57"/>
    </row>
    <row r="992" spans="1:76" s="2" customFormat="1" ht="14">
      <c r="A992" s="159">
        <v>16</v>
      </c>
      <c r="B992" s="301" t="str">
        <f t="shared" si="617"/>
        <v xml:space="preserve">: </v>
      </c>
      <c r="C992" s="169"/>
      <c r="D992" s="169"/>
      <c r="E992" s="169"/>
      <c r="F992" s="169"/>
      <c r="G992" s="161"/>
      <c r="H992" s="169"/>
      <c r="I992" s="163"/>
      <c r="J992" s="170"/>
      <c r="K992" s="170"/>
      <c r="L992" s="764"/>
      <c r="M992" s="654" t="e">
        <f>#REF!</f>
        <v>#REF!</v>
      </c>
      <c r="N992" s="664"/>
      <c r="O992" s="665"/>
      <c r="P992" s="165"/>
      <c r="Q992" s="365"/>
      <c r="R992" s="259" t="str">
        <f t="shared" si="618"/>
        <v/>
      </c>
      <c r="S992" s="260" t="str">
        <f>IF(R992="","",IF(R1005="Y",T992,IF(R992&gt;=R997-$AA$36*R1001,IF(R992&lt;=R997+$AA$36*R1001,R992,""),"")))</f>
        <v/>
      </c>
      <c r="T992" s="259" t="str">
        <f t="shared" si="619"/>
        <v/>
      </c>
      <c r="U992" s="166" t="e">
        <f t="shared" si="620"/>
        <v>#REF!</v>
      </c>
      <c r="V992" s="39"/>
      <c r="W992" s="39"/>
      <c r="Y992" s="99"/>
      <c r="AO992" s="57"/>
      <c r="AP992" s="39"/>
      <c r="AQ992" s="39"/>
      <c r="AR992" s="171"/>
      <c r="AS992" s="39"/>
      <c r="AT992" s="360" t="str">
        <f t="shared" si="621"/>
        <v/>
      </c>
      <c r="AU992" s="360" t="str">
        <f t="shared" si="622"/>
        <v/>
      </c>
      <c r="AV992" s="39"/>
      <c r="AW992" s="360" t="str">
        <f t="shared" si="623"/>
        <v/>
      </c>
      <c r="AX992" s="360" t="str">
        <f t="shared" si="624"/>
        <v/>
      </c>
      <c r="AY992" s="39"/>
      <c r="AZ992" s="360" t="str">
        <f t="shared" si="625"/>
        <v/>
      </c>
      <c r="BA992" s="360" t="str">
        <f t="shared" si="626"/>
        <v/>
      </c>
      <c r="BB992" s="39"/>
      <c r="BC992" s="360" t="str">
        <f t="shared" si="627"/>
        <v/>
      </c>
      <c r="BD992" s="360" t="str">
        <f t="shared" si="628"/>
        <v/>
      </c>
      <c r="BE992" s="39"/>
      <c r="BF992" s="360" t="str">
        <f t="shared" si="629"/>
        <v/>
      </c>
      <c r="BG992" s="360" t="str">
        <f t="shared" si="630"/>
        <v/>
      </c>
      <c r="BH992" s="39"/>
      <c r="BI992" s="360" t="str">
        <f t="shared" si="631"/>
        <v/>
      </c>
      <c r="BJ992" s="360" t="str">
        <f t="shared" si="632"/>
        <v/>
      </c>
      <c r="BK992" s="39"/>
      <c r="BL992" s="360" t="str">
        <f t="shared" si="633"/>
        <v/>
      </c>
      <c r="BM992" s="360" t="str">
        <f t="shared" si="634"/>
        <v/>
      </c>
      <c r="BN992" s="39"/>
      <c r="BO992" s="360" t="str">
        <f t="shared" si="635"/>
        <v/>
      </c>
      <c r="BP992" s="360" t="str">
        <f t="shared" si="636"/>
        <v/>
      </c>
      <c r="BQ992" s="39"/>
      <c r="BR992" s="360" t="str">
        <f t="shared" si="637"/>
        <v/>
      </c>
      <c r="BS992" s="360" t="str">
        <f t="shared" si="638"/>
        <v/>
      </c>
      <c r="BT992" s="39"/>
      <c r="BU992" s="360" t="str">
        <f t="shared" si="639"/>
        <v/>
      </c>
      <c r="BV992" s="360" t="str">
        <f t="shared" si="640"/>
        <v/>
      </c>
      <c r="BW992" s="39"/>
      <c r="BX992" s="57"/>
    </row>
    <row r="993" spans="1:76" s="2" customFormat="1" ht="14">
      <c r="A993" s="159">
        <v>17</v>
      </c>
      <c r="B993" s="301" t="str">
        <f t="shared" si="617"/>
        <v xml:space="preserve">: </v>
      </c>
      <c r="C993" s="168"/>
      <c r="D993" s="162"/>
      <c r="E993" s="162"/>
      <c r="F993" s="169"/>
      <c r="G993" s="161"/>
      <c r="H993" s="162"/>
      <c r="I993" s="163"/>
      <c r="J993" s="170"/>
      <c r="K993" s="170"/>
      <c r="L993" s="764"/>
      <c r="M993" s="654" t="e">
        <f>#REF!</f>
        <v>#REF!</v>
      </c>
      <c r="N993" s="664"/>
      <c r="O993" s="665"/>
      <c r="P993" s="165"/>
      <c r="Q993" s="365"/>
      <c r="R993" s="259" t="str">
        <f t="shared" si="618"/>
        <v/>
      </c>
      <c r="S993" s="260" t="str">
        <f>IF(R993="","",IF(R1005="Y",T993,IF(R993&gt;=R997-$AA$36*R1001,IF(R993&lt;=R997+$AA$36*R1001,R993,""),"")))</f>
        <v/>
      </c>
      <c r="T993" s="259" t="str">
        <f t="shared" si="619"/>
        <v/>
      </c>
      <c r="U993" s="166" t="e">
        <f t="shared" si="620"/>
        <v>#REF!</v>
      </c>
      <c r="V993" s="39"/>
      <c r="W993" s="39"/>
      <c r="Y993" s="99"/>
      <c r="AO993" s="57"/>
      <c r="AP993" s="39"/>
      <c r="AQ993" s="39"/>
      <c r="AR993" s="171"/>
      <c r="AS993" s="39"/>
      <c r="AT993" s="360" t="str">
        <f t="shared" si="621"/>
        <v/>
      </c>
      <c r="AU993" s="360" t="str">
        <f t="shared" si="622"/>
        <v/>
      </c>
      <c r="AV993" s="39"/>
      <c r="AW993" s="360" t="str">
        <f t="shared" si="623"/>
        <v/>
      </c>
      <c r="AX993" s="360" t="str">
        <f t="shared" si="624"/>
        <v/>
      </c>
      <c r="AY993" s="39"/>
      <c r="AZ993" s="360" t="str">
        <f t="shared" si="625"/>
        <v/>
      </c>
      <c r="BA993" s="360" t="str">
        <f t="shared" si="626"/>
        <v/>
      </c>
      <c r="BB993" s="39"/>
      <c r="BC993" s="360" t="str">
        <f t="shared" si="627"/>
        <v/>
      </c>
      <c r="BD993" s="360" t="str">
        <f t="shared" si="628"/>
        <v/>
      </c>
      <c r="BE993" s="39"/>
      <c r="BF993" s="360" t="str">
        <f t="shared" si="629"/>
        <v/>
      </c>
      <c r="BG993" s="360" t="str">
        <f t="shared" si="630"/>
        <v/>
      </c>
      <c r="BH993" s="39"/>
      <c r="BI993" s="360" t="str">
        <f t="shared" si="631"/>
        <v/>
      </c>
      <c r="BJ993" s="360" t="str">
        <f t="shared" si="632"/>
        <v/>
      </c>
      <c r="BK993" s="39"/>
      <c r="BL993" s="360" t="str">
        <f t="shared" si="633"/>
        <v/>
      </c>
      <c r="BM993" s="360" t="str">
        <f t="shared" si="634"/>
        <v/>
      </c>
      <c r="BN993" s="39"/>
      <c r="BO993" s="360" t="str">
        <f t="shared" si="635"/>
        <v/>
      </c>
      <c r="BP993" s="360" t="str">
        <f t="shared" si="636"/>
        <v/>
      </c>
      <c r="BQ993" s="39"/>
      <c r="BR993" s="360" t="str">
        <f t="shared" si="637"/>
        <v/>
      </c>
      <c r="BS993" s="360" t="str">
        <f t="shared" si="638"/>
        <v/>
      </c>
      <c r="BT993" s="39"/>
      <c r="BU993" s="360" t="str">
        <f t="shared" si="639"/>
        <v/>
      </c>
      <c r="BV993" s="360" t="str">
        <f t="shared" si="640"/>
        <v/>
      </c>
      <c r="BW993" s="39"/>
      <c r="BX993" s="57"/>
    </row>
    <row r="994" spans="1:76" s="2" customFormat="1" ht="14">
      <c r="A994" s="159">
        <v>18</v>
      </c>
      <c r="B994" s="301" t="str">
        <f t="shared" si="617"/>
        <v xml:space="preserve">: </v>
      </c>
      <c r="C994" s="168"/>
      <c r="D994" s="162"/>
      <c r="E994" s="162"/>
      <c r="F994" s="169"/>
      <c r="G994" s="161"/>
      <c r="H994" s="162"/>
      <c r="I994" s="163"/>
      <c r="J994" s="170"/>
      <c r="K994" s="170"/>
      <c r="L994" s="764"/>
      <c r="M994" s="654" t="e">
        <f>#REF!</f>
        <v>#REF!</v>
      </c>
      <c r="N994" s="664"/>
      <c r="O994" s="665"/>
      <c r="P994" s="165"/>
      <c r="Q994" s="365"/>
      <c r="R994" s="259" t="str">
        <f t="shared" si="618"/>
        <v/>
      </c>
      <c r="S994" s="260" t="str">
        <f>IF(R994="","",IF(R1005="Y",T994,IF(R994&gt;=R997-$AA$36*R1001,IF(R994&lt;=R997+$AA$36*R1001,R994,""),"")))</f>
        <v/>
      </c>
      <c r="T994" s="259" t="str">
        <f t="shared" si="619"/>
        <v/>
      </c>
      <c r="U994" s="166" t="e">
        <f t="shared" si="620"/>
        <v>#REF!</v>
      </c>
      <c r="V994" s="39"/>
      <c r="W994" s="39"/>
      <c r="Y994" s="99"/>
      <c r="AO994" s="57"/>
      <c r="AP994" s="39"/>
      <c r="AQ994" s="39"/>
      <c r="AR994" s="171"/>
      <c r="AS994" s="39"/>
      <c r="AT994" s="360" t="str">
        <f t="shared" si="621"/>
        <v/>
      </c>
      <c r="AU994" s="360" t="str">
        <f t="shared" si="622"/>
        <v/>
      </c>
      <c r="AV994" s="39"/>
      <c r="AW994" s="360" t="str">
        <f t="shared" si="623"/>
        <v/>
      </c>
      <c r="AX994" s="360" t="str">
        <f t="shared" si="624"/>
        <v/>
      </c>
      <c r="AY994" s="39"/>
      <c r="AZ994" s="360" t="str">
        <f t="shared" si="625"/>
        <v/>
      </c>
      <c r="BA994" s="360" t="str">
        <f t="shared" si="626"/>
        <v/>
      </c>
      <c r="BB994" s="39"/>
      <c r="BC994" s="360" t="str">
        <f t="shared" si="627"/>
        <v/>
      </c>
      <c r="BD994" s="360" t="str">
        <f t="shared" si="628"/>
        <v/>
      </c>
      <c r="BE994" s="39"/>
      <c r="BF994" s="360" t="str">
        <f t="shared" si="629"/>
        <v/>
      </c>
      <c r="BG994" s="360" t="str">
        <f t="shared" si="630"/>
        <v/>
      </c>
      <c r="BH994" s="39"/>
      <c r="BI994" s="360" t="str">
        <f t="shared" si="631"/>
        <v/>
      </c>
      <c r="BJ994" s="360" t="str">
        <f t="shared" si="632"/>
        <v/>
      </c>
      <c r="BK994" s="39"/>
      <c r="BL994" s="360" t="str">
        <f t="shared" si="633"/>
        <v/>
      </c>
      <c r="BM994" s="360" t="str">
        <f t="shared" si="634"/>
        <v/>
      </c>
      <c r="BN994" s="39"/>
      <c r="BO994" s="360" t="str">
        <f t="shared" si="635"/>
        <v/>
      </c>
      <c r="BP994" s="360" t="str">
        <f t="shared" si="636"/>
        <v/>
      </c>
      <c r="BQ994" s="39"/>
      <c r="BR994" s="360" t="str">
        <f t="shared" si="637"/>
        <v/>
      </c>
      <c r="BS994" s="360" t="str">
        <f t="shared" si="638"/>
        <v/>
      </c>
      <c r="BT994" s="39"/>
      <c r="BU994" s="360" t="str">
        <f t="shared" si="639"/>
        <v/>
      </c>
      <c r="BV994" s="360" t="str">
        <f t="shared" si="640"/>
        <v/>
      </c>
      <c r="BW994" s="39"/>
      <c r="BX994" s="57"/>
    </row>
    <row r="995" spans="1:76" s="2" customFormat="1" ht="14">
      <c r="A995" s="159">
        <v>19</v>
      </c>
      <c r="B995" s="301" t="str">
        <f t="shared" si="617"/>
        <v xml:space="preserve">: </v>
      </c>
      <c r="C995" s="168"/>
      <c r="D995" s="162"/>
      <c r="E995" s="162"/>
      <c r="F995" s="169"/>
      <c r="G995" s="161"/>
      <c r="H995" s="162"/>
      <c r="I995" s="163"/>
      <c r="J995" s="170"/>
      <c r="K995" s="170"/>
      <c r="L995" s="764"/>
      <c r="M995" s="654" t="e">
        <f>#REF!</f>
        <v>#REF!</v>
      </c>
      <c r="N995" s="664"/>
      <c r="O995" s="665"/>
      <c r="P995" s="165"/>
      <c r="Q995" s="365"/>
      <c r="R995" s="259" t="str">
        <f t="shared" si="618"/>
        <v/>
      </c>
      <c r="S995" s="260" t="str">
        <f>IF(R995="","",IF(R1005="Y",T995,IF(R995&gt;=R997-$AA$36*R1001,IF(R995&lt;=R997+$AA$36*R1001,R995,""),"")))</f>
        <v/>
      </c>
      <c r="T995" s="259" t="str">
        <f t="shared" si="619"/>
        <v/>
      </c>
      <c r="U995" s="166" t="e">
        <f t="shared" si="620"/>
        <v>#REF!</v>
      </c>
      <c r="V995" s="39"/>
      <c r="W995" s="39"/>
      <c r="Y995" s="99"/>
      <c r="AO995" s="57"/>
      <c r="AP995" s="39"/>
      <c r="AQ995" s="39"/>
      <c r="AR995" s="171"/>
      <c r="AS995" s="39"/>
      <c r="AT995" s="360" t="str">
        <f t="shared" si="621"/>
        <v/>
      </c>
      <c r="AU995" s="360" t="str">
        <f t="shared" si="622"/>
        <v/>
      </c>
      <c r="AV995" s="39"/>
      <c r="AW995" s="360" t="str">
        <f t="shared" si="623"/>
        <v/>
      </c>
      <c r="AX995" s="360" t="str">
        <f t="shared" si="624"/>
        <v/>
      </c>
      <c r="AY995" s="39"/>
      <c r="AZ995" s="360" t="str">
        <f t="shared" si="625"/>
        <v/>
      </c>
      <c r="BA995" s="360" t="str">
        <f t="shared" si="626"/>
        <v/>
      </c>
      <c r="BB995" s="39"/>
      <c r="BC995" s="360" t="str">
        <f t="shared" si="627"/>
        <v/>
      </c>
      <c r="BD995" s="360" t="str">
        <f t="shared" si="628"/>
        <v/>
      </c>
      <c r="BE995" s="39"/>
      <c r="BF995" s="360" t="str">
        <f t="shared" si="629"/>
        <v/>
      </c>
      <c r="BG995" s="360" t="str">
        <f t="shared" si="630"/>
        <v/>
      </c>
      <c r="BH995" s="39"/>
      <c r="BI995" s="360" t="str">
        <f t="shared" si="631"/>
        <v/>
      </c>
      <c r="BJ995" s="360" t="str">
        <f t="shared" si="632"/>
        <v/>
      </c>
      <c r="BK995" s="39"/>
      <c r="BL995" s="360" t="str">
        <f t="shared" si="633"/>
        <v/>
      </c>
      <c r="BM995" s="360" t="str">
        <f t="shared" si="634"/>
        <v/>
      </c>
      <c r="BN995" s="39"/>
      <c r="BO995" s="360" t="str">
        <f t="shared" si="635"/>
        <v/>
      </c>
      <c r="BP995" s="360" t="str">
        <f t="shared" si="636"/>
        <v/>
      </c>
      <c r="BQ995" s="39"/>
      <c r="BR995" s="360" t="str">
        <f t="shared" si="637"/>
        <v/>
      </c>
      <c r="BS995" s="360" t="str">
        <f t="shared" si="638"/>
        <v/>
      </c>
      <c r="BT995" s="39"/>
      <c r="BU995" s="360" t="str">
        <f t="shared" si="639"/>
        <v/>
      </c>
      <c r="BV995" s="360" t="str">
        <f t="shared" si="640"/>
        <v/>
      </c>
      <c r="BW995" s="39"/>
      <c r="BX995" s="57"/>
    </row>
    <row r="996" spans="1:76" s="2" customFormat="1" ht="14">
      <c r="A996" s="159">
        <v>20</v>
      </c>
      <c r="B996" s="301" t="str">
        <f t="shared" si="617"/>
        <v xml:space="preserve">: </v>
      </c>
      <c r="C996" s="168"/>
      <c r="D996" s="162"/>
      <c r="E996" s="162"/>
      <c r="F996" s="169"/>
      <c r="G996" s="161"/>
      <c r="H996" s="162"/>
      <c r="I996" s="163"/>
      <c r="J996" s="170"/>
      <c r="K996" s="170"/>
      <c r="L996" s="764"/>
      <c r="M996" s="654" t="e">
        <f>#REF!</f>
        <v>#REF!</v>
      </c>
      <c r="N996" s="664"/>
      <c r="O996" s="665"/>
      <c r="P996" s="165"/>
      <c r="Q996" s="365"/>
      <c r="R996" s="259" t="str">
        <f t="shared" si="618"/>
        <v/>
      </c>
      <c r="S996" s="260" t="str">
        <f>IF(R996="","",IF(R1005="Y",T996,IF(R996&gt;=R997-$AA$36*R1001,IF(R996&lt;=R997+$AA$36*R1001,R996,""),"")))</f>
        <v/>
      </c>
      <c r="T996" s="259" t="str">
        <f t="shared" si="619"/>
        <v/>
      </c>
      <c r="U996" s="166" t="e">
        <f t="shared" si="620"/>
        <v>#REF!</v>
      </c>
      <c r="V996" s="39"/>
      <c r="W996" s="39"/>
      <c r="Y996" s="99"/>
      <c r="AO996" s="57"/>
      <c r="AP996" s="39"/>
      <c r="AQ996" s="39"/>
      <c r="AR996" s="171"/>
      <c r="AS996" s="39"/>
      <c r="AT996" s="360" t="str">
        <f t="shared" si="621"/>
        <v/>
      </c>
      <c r="AU996" s="360" t="str">
        <f t="shared" si="622"/>
        <v/>
      </c>
      <c r="AV996" s="39"/>
      <c r="AW996" s="360" t="str">
        <f t="shared" si="623"/>
        <v/>
      </c>
      <c r="AX996" s="360" t="str">
        <f t="shared" si="624"/>
        <v/>
      </c>
      <c r="AY996" s="39"/>
      <c r="AZ996" s="360" t="str">
        <f t="shared" si="625"/>
        <v/>
      </c>
      <c r="BA996" s="360" t="str">
        <f t="shared" si="626"/>
        <v/>
      </c>
      <c r="BB996" s="39"/>
      <c r="BC996" s="360" t="str">
        <f t="shared" si="627"/>
        <v/>
      </c>
      <c r="BD996" s="360" t="str">
        <f t="shared" si="628"/>
        <v/>
      </c>
      <c r="BE996" s="39"/>
      <c r="BF996" s="360" t="str">
        <f t="shared" si="629"/>
        <v/>
      </c>
      <c r="BG996" s="360" t="str">
        <f t="shared" si="630"/>
        <v/>
      </c>
      <c r="BH996" s="39"/>
      <c r="BI996" s="360" t="str">
        <f t="shared" si="631"/>
        <v/>
      </c>
      <c r="BJ996" s="360" t="str">
        <f t="shared" si="632"/>
        <v/>
      </c>
      <c r="BK996" s="39"/>
      <c r="BL996" s="360" t="str">
        <f t="shared" si="633"/>
        <v/>
      </c>
      <c r="BM996" s="360" t="str">
        <f t="shared" si="634"/>
        <v/>
      </c>
      <c r="BN996" s="39"/>
      <c r="BO996" s="360" t="str">
        <f t="shared" si="635"/>
        <v/>
      </c>
      <c r="BP996" s="360" t="str">
        <f t="shared" si="636"/>
        <v/>
      </c>
      <c r="BQ996" s="39"/>
      <c r="BR996" s="360" t="str">
        <f t="shared" si="637"/>
        <v/>
      </c>
      <c r="BS996" s="360" t="str">
        <f t="shared" si="638"/>
        <v/>
      </c>
      <c r="BT996" s="39"/>
      <c r="BU996" s="360" t="str">
        <f t="shared" si="639"/>
        <v/>
      </c>
      <c r="BV996" s="360" t="str">
        <f t="shared" si="640"/>
        <v/>
      </c>
      <c r="BW996" s="39"/>
      <c r="BX996" s="57"/>
    </row>
    <row r="997" spans="1:76" s="2" customFormat="1" ht="14">
      <c r="A997" s="172"/>
      <c r="B997" s="302" t="s">
        <v>159</v>
      </c>
      <c r="C997" s="173"/>
      <c r="D997" s="173"/>
      <c r="E997" s="173"/>
      <c r="F997" s="173"/>
      <c r="G997" s="174"/>
      <c r="H997" s="39"/>
      <c r="I997" s="175"/>
      <c r="J997" s="174"/>
      <c r="K997" s="174"/>
      <c r="L997" s="762" t="s">
        <v>99</v>
      </c>
      <c r="M997" s="174"/>
      <c r="N997" s="174"/>
      <c r="O997" s="165"/>
      <c r="P997" s="165"/>
      <c r="Q997" s="175" t="s">
        <v>31</v>
      </c>
      <c r="R997" s="261" t="e">
        <f>AVERAGE(R977:R996)</f>
        <v>#DIV/0!</v>
      </c>
      <c r="S997" s="261" t="e">
        <f>IF(R1005="Y",SUM(S977:S996)/SUM(N977:N996),AVERAGE(S977:S996))</f>
        <v>#DIV/0!</v>
      </c>
      <c r="T997" s="262" t="e">
        <f>SUM(T977:T996)/SUM(N977:N996)</f>
        <v>#DIV/0!</v>
      </c>
      <c r="U997" s="39"/>
      <c r="V997" s="39"/>
      <c r="W997" s="39"/>
      <c r="Y997" s="207"/>
      <c r="AO997" s="57"/>
      <c r="AP997" s="39"/>
      <c r="AQ997" s="39"/>
      <c r="AR997" s="39"/>
      <c r="AS997" s="175" t="s">
        <v>31</v>
      </c>
      <c r="AT997" s="178" t="e">
        <f>AVERAGE(AT977:AT996)</f>
        <v>#DIV/0!</v>
      </c>
      <c r="AU997" s="178" t="e">
        <f>SUM(AU977:AU996)/COUNTIF(AU977:AU996,"&gt;0")</f>
        <v>#DIV/0!</v>
      </c>
      <c r="AV997" s="175"/>
      <c r="AW997" s="178" t="e">
        <f>AVERAGE(AW977:AW996)</f>
        <v>#DIV/0!</v>
      </c>
      <c r="AX997" s="178" t="e">
        <f>SUM(AX977:AX996)/COUNTIF(AX977:AX996,"&gt;0")</f>
        <v>#DIV/0!</v>
      </c>
      <c r="AY997" s="39"/>
      <c r="AZ997" s="178" t="e">
        <f>AVERAGE(AZ977:AZ996)</f>
        <v>#DIV/0!</v>
      </c>
      <c r="BA997" s="178" t="e">
        <f>SUM(BA977:BA996)/COUNTIF(BA977:BA996,"&gt;0")</f>
        <v>#DIV/0!</v>
      </c>
      <c r="BB997" s="39"/>
      <c r="BC997" s="178" t="e">
        <f>AVERAGE(BC977:BC996)</f>
        <v>#DIV/0!</v>
      </c>
      <c r="BD997" s="178" t="e">
        <f>SUM(BD977:BD996)/COUNTIF(BD977:BD996,"&gt;0")</f>
        <v>#DIV/0!</v>
      </c>
      <c r="BE997" s="39"/>
      <c r="BF997" s="178" t="e">
        <f>AVERAGE(BF977:BF996)</f>
        <v>#DIV/0!</v>
      </c>
      <c r="BG997" s="178" t="e">
        <f>SUM(BG977:BG996)/COUNTIF(BG977:BG996,"&gt;0")</f>
        <v>#DIV/0!</v>
      </c>
      <c r="BH997" s="39"/>
      <c r="BI997" s="178" t="e">
        <f>AVERAGE(BI977:BI996)</f>
        <v>#DIV/0!</v>
      </c>
      <c r="BJ997" s="178" t="e">
        <f>SUM(BJ977:BJ996)/COUNTIF(BJ977:BJ996,"&gt;0")</f>
        <v>#DIV/0!</v>
      </c>
      <c r="BK997" s="175"/>
      <c r="BL997" s="178" t="e">
        <f>AVERAGE(BL977:BL996)</f>
        <v>#DIV/0!</v>
      </c>
      <c r="BM997" s="178" t="e">
        <f>SUM(BM977:BM996)/COUNTIF(BM977:BM996,"&gt;0")</f>
        <v>#DIV/0!</v>
      </c>
      <c r="BN997" s="39"/>
      <c r="BO997" s="178" t="e">
        <f>AVERAGE(BO977:BO996)</f>
        <v>#DIV/0!</v>
      </c>
      <c r="BP997" s="178" t="e">
        <f>SUM(BP977:BP996)/COUNTIF(BP977:BP996,"&gt;0")</f>
        <v>#DIV/0!</v>
      </c>
      <c r="BQ997" s="39"/>
      <c r="BR997" s="178" t="e">
        <f>AVERAGE(BR977:BR996)</f>
        <v>#DIV/0!</v>
      </c>
      <c r="BS997" s="178" t="e">
        <f>SUM(BS977:BS996)/COUNTIF(BS977:BS996,"&gt;0")</f>
        <v>#DIV/0!</v>
      </c>
      <c r="BT997" s="39"/>
      <c r="BU997" s="178" t="e">
        <f>AVERAGE(BU977:BU996)</f>
        <v>#DIV/0!</v>
      </c>
      <c r="BV997" s="178" t="e">
        <f>SUM(BV977:BV996)/COUNTIF(BV977:BV996,"&gt;0")</f>
        <v>#DIV/0!</v>
      </c>
      <c r="BW997" s="39"/>
      <c r="BX997" s="57"/>
    </row>
    <row r="998" spans="1:76" s="2" customFormat="1" ht="15">
      <c r="A998" s="172"/>
      <c r="B998" s="302" t="s">
        <v>160</v>
      </c>
      <c r="C998" s="173" t="s">
        <v>112</v>
      </c>
      <c r="D998" s="840"/>
      <c r="E998" s="841"/>
      <c r="F998" s="841"/>
      <c r="G998" s="841"/>
      <c r="H998" s="841"/>
      <c r="I998" s="841"/>
      <c r="J998" s="842"/>
      <c r="K998" s="174"/>
      <c r="L998" s="762"/>
      <c r="M998" s="174"/>
      <c r="N998" s="174"/>
      <c r="O998" s="165"/>
      <c r="P998" s="165"/>
      <c r="Q998" s="366" t="s">
        <v>33</v>
      </c>
      <c r="R998" s="367" t="e">
        <f>R997+U998*R1001</f>
        <v>#DIV/0!</v>
      </c>
      <c r="S998" s="367" t="e">
        <f>S997+U998*S1001</f>
        <v>#DIV/0!</v>
      </c>
      <c r="T998" s="367" t="e">
        <f>T997+U998*T1001</f>
        <v>#DIV/0!</v>
      </c>
      <c r="U998" s="368">
        <v>1</v>
      </c>
      <c r="V998" s="50" t="s">
        <v>142</v>
      </c>
      <c r="W998" s="39"/>
      <c r="X998" t="s">
        <v>273</v>
      </c>
      <c r="Y998" s="208"/>
      <c r="AO998" s="57"/>
      <c r="AP998" s="39"/>
      <c r="AQ998" s="39"/>
      <c r="AR998" s="39"/>
      <c r="AS998" s="176" t="s">
        <v>33</v>
      </c>
      <c r="AT998" s="180" t="e">
        <f>AT997+(AT1003*AT1000)</f>
        <v>#DIV/0!</v>
      </c>
      <c r="AU998" s="180" t="e">
        <f>AU997+(AU1003*AT1000)</f>
        <v>#DIV/0!</v>
      </c>
      <c r="AV998" s="176"/>
      <c r="AW998" s="180" t="e">
        <f>AW997+(AW1003*AW1000)</f>
        <v>#DIV/0!</v>
      </c>
      <c r="AX998" s="180" t="e">
        <f>AX997+(AX1003*AW1000)</f>
        <v>#DIV/0!</v>
      </c>
      <c r="AY998" s="39"/>
      <c r="AZ998" s="180" t="e">
        <f>AZ997+(AZ1003*AZ1000)</f>
        <v>#DIV/0!</v>
      </c>
      <c r="BA998" s="180" t="e">
        <f>BA997+(BA1003*AZ1000)</f>
        <v>#DIV/0!</v>
      </c>
      <c r="BB998" s="39"/>
      <c r="BC998" s="180" t="e">
        <f>BC997+(BC1003*BC1000)</f>
        <v>#DIV/0!</v>
      </c>
      <c r="BD998" s="180" t="e">
        <f>BD997+(BD1003*BC1000)</f>
        <v>#DIV/0!</v>
      </c>
      <c r="BE998" s="39"/>
      <c r="BF998" s="180" t="e">
        <f>BF997+(BF1003*BF1000)</f>
        <v>#DIV/0!</v>
      </c>
      <c r="BG998" s="180" t="e">
        <f>BG997+(BG1003*BF1000)</f>
        <v>#DIV/0!</v>
      </c>
      <c r="BH998" s="39"/>
      <c r="BI998" s="180" t="e">
        <f>BI997+(BI1003*BI1000)</f>
        <v>#DIV/0!</v>
      </c>
      <c r="BJ998" s="180" t="e">
        <f>BJ997+(BJ1003*BI1000)</f>
        <v>#DIV/0!</v>
      </c>
      <c r="BK998" s="176"/>
      <c r="BL998" s="180" t="e">
        <f>BL997+(BL1003*BL1000)</f>
        <v>#DIV/0!</v>
      </c>
      <c r="BM998" s="180" t="e">
        <f>BM997+(BM1003*BL1000)</f>
        <v>#DIV/0!</v>
      </c>
      <c r="BN998" s="39"/>
      <c r="BO998" s="180" t="e">
        <f>BO997+(BO1003*BO1000)</f>
        <v>#DIV/0!</v>
      </c>
      <c r="BP998" s="180" t="e">
        <f>BP997+(BP1003*BO1000)</f>
        <v>#DIV/0!</v>
      </c>
      <c r="BQ998" s="39"/>
      <c r="BR998" s="180" t="e">
        <f>BR997+(BR1003*BR1000)</f>
        <v>#DIV/0!</v>
      </c>
      <c r="BS998" s="180" t="e">
        <f>BS997+(BS1003*BR1000)</f>
        <v>#DIV/0!</v>
      </c>
      <c r="BT998" s="39"/>
      <c r="BU998" s="180" t="e">
        <f>BU997+(BU1003*BU1000)</f>
        <v>#DIV/0!</v>
      </c>
      <c r="BV998" s="180" t="e">
        <f>BV997+(BV1003*BU1000)</f>
        <v>#DIV/0!</v>
      </c>
      <c r="BW998" s="39"/>
      <c r="BX998" s="57"/>
    </row>
    <row r="999" spans="1:76" s="2" customFormat="1" ht="15">
      <c r="A999" s="172"/>
      <c r="B999" s="302" t="s">
        <v>161</v>
      </c>
      <c r="C999" s="179"/>
      <c r="D999" s="843"/>
      <c r="E999" s="844"/>
      <c r="F999" s="844"/>
      <c r="G999" s="844"/>
      <c r="H999" s="844"/>
      <c r="I999" s="844"/>
      <c r="J999" s="845"/>
      <c r="K999" s="39"/>
      <c r="L999" s="759"/>
      <c r="M999" s="174"/>
      <c r="N999" s="174"/>
      <c r="O999" s="174"/>
      <c r="P999" s="174"/>
      <c r="Q999" s="366" t="s">
        <v>32</v>
      </c>
      <c r="R999" s="367" t="e">
        <f>IF($X999="Y",MIN(R977:R996),R997-$U999*R1001)</f>
        <v>#DIV/0!</v>
      </c>
      <c r="S999" s="367" t="e">
        <f>IF($X999="Y",MIN(S977:S996),S997-$U999*S1001)</f>
        <v>#DIV/0!</v>
      </c>
      <c r="T999" s="367" t="e">
        <f>IF($X999="Y",MIN(T977:T996),T997-$U999*T1001)</f>
        <v>#DIV/0!</v>
      </c>
      <c r="U999" s="368">
        <v>1</v>
      </c>
      <c r="V999" s="50" t="s">
        <v>143</v>
      </c>
      <c r="W999" s="39"/>
      <c r="X999" s="369" t="s">
        <v>36</v>
      </c>
      <c r="Y999" s="208"/>
      <c r="AO999" s="57"/>
      <c r="AP999" s="39"/>
      <c r="AQ999" s="39"/>
      <c r="AR999" s="39"/>
      <c r="AS999" s="176" t="s">
        <v>32</v>
      </c>
      <c r="AT999" s="180" t="e">
        <f>AT997-(AT1003*AT1001)</f>
        <v>#DIV/0!</v>
      </c>
      <c r="AU999" s="180" t="e">
        <f>AU997-(AU1003*AT1001)</f>
        <v>#DIV/0!</v>
      </c>
      <c r="AV999" s="176"/>
      <c r="AW999" s="180" t="e">
        <f>AW997-(AW1003*AW1001)</f>
        <v>#DIV/0!</v>
      </c>
      <c r="AX999" s="180" t="e">
        <f>AX997-(AX1003*AW1001)</f>
        <v>#DIV/0!</v>
      </c>
      <c r="AY999" s="39"/>
      <c r="AZ999" s="180" t="e">
        <f>AZ997-(AZ1003*AZ1001)</f>
        <v>#DIV/0!</v>
      </c>
      <c r="BA999" s="180" t="e">
        <f>BA997-(BA1003*AZ1001)</f>
        <v>#DIV/0!</v>
      </c>
      <c r="BB999" s="39"/>
      <c r="BC999" s="180" t="e">
        <f>BC997-(BC1003*BC1001)</f>
        <v>#DIV/0!</v>
      </c>
      <c r="BD999" s="180" t="e">
        <f>BD997-(BD1003*BC1001)</f>
        <v>#DIV/0!</v>
      </c>
      <c r="BE999" s="39"/>
      <c r="BF999" s="180" t="e">
        <f>BF997-(BF1003*BF1001)</f>
        <v>#DIV/0!</v>
      </c>
      <c r="BG999" s="180" t="e">
        <f>BG997-(BG1003*BF1001)</f>
        <v>#DIV/0!</v>
      </c>
      <c r="BH999" s="39"/>
      <c r="BI999" s="180" t="e">
        <f>BI997-(BI1003*BI1001)</f>
        <v>#DIV/0!</v>
      </c>
      <c r="BJ999" s="180" t="e">
        <f>BJ997-(BJ1003*BI1001)</f>
        <v>#DIV/0!</v>
      </c>
      <c r="BK999" s="176"/>
      <c r="BL999" s="180" t="e">
        <f>BL997-(BL1003*BL1001)</f>
        <v>#DIV/0!</v>
      </c>
      <c r="BM999" s="180" t="e">
        <f>BM997-(BM1003*BL1001)</f>
        <v>#DIV/0!</v>
      </c>
      <c r="BN999" s="39"/>
      <c r="BO999" s="180" t="e">
        <f>BO997-(BO1003*BO1001)</f>
        <v>#DIV/0!</v>
      </c>
      <c r="BP999" s="180" t="e">
        <f>BP997-(BP1003*BO1001)</f>
        <v>#DIV/0!</v>
      </c>
      <c r="BQ999" s="39"/>
      <c r="BR999" s="180" t="e">
        <f>BR997-(BR1003*BR1001)</f>
        <v>#DIV/0!</v>
      </c>
      <c r="BS999" s="180" t="e">
        <f>BS997-(BS1003*BR1001)</f>
        <v>#DIV/0!</v>
      </c>
      <c r="BT999" s="39"/>
      <c r="BU999" s="180" t="e">
        <f>BU997-(BU1003*BU1001)</f>
        <v>#DIV/0!</v>
      </c>
      <c r="BV999" s="180" t="e">
        <f>BV997-(BV1003*BU1001)</f>
        <v>#DIV/0!</v>
      </c>
      <c r="BW999" s="39"/>
      <c r="BX999" s="57"/>
    </row>
    <row r="1000" spans="1:76" s="2" customFormat="1" ht="14">
      <c r="A1000" s="172"/>
      <c r="B1000" s="303"/>
      <c r="C1000" s="179"/>
      <c r="D1000" s="843"/>
      <c r="E1000" s="844"/>
      <c r="F1000" s="844"/>
      <c r="G1000" s="844"/>
      <c r="H1000" s="844"/>
      <c r="I1000" s="844"/>
      <c r="J1000" s="845"/>
      <c r="K1000" s="174"/>
      <c r="L1000" s="762"/>
      <c r="M1000" s="174"/>
      <c r="N1000" s="174"/>
      <c r="O1000" s="174"/>
      <c r="P1000" s="174"/>
      <c r="Q1000" s="176" t="s">
        <v>10</v>
      </c>
      <c r="R1000" s="263" t="e">
        <f>IF((0.67*R1001)&gt;R997,"no","yes")</f>
        <v>#DIV/0!</v>
      </c>
      <c r="S1000" s="263" t="e">
        <f>IF((0.67*S1001)&gt;S997,"no","yes")</f>
        <v>#DIV/0!</v>
      </c>
      <c r="T1000" s="263" t="e">
        <f>IF((0.67*T1001)&gt;T997,"no","yes")</f>
        <v>#DIV/0!</v>
      </c>
      <c r="U1000" s="174"/>
      <c r="V1000" s="174"/>
      <c r="W1000" s="174"/>
      <c r="Y1000" s="208"/>
      <c r="AO1000" s="57"/>
      <c r="AP1000" s="174"/>
      <c r="AQ1000" s="174"/>
      <c r="AR1000" s="923" t="s">
        <v>132</v>
      </c>
      <c r="AS1000" s="924"/>
      <c r="AT1000" s="177">
        <v>1</v>
      </c>
      <c r="AU1000" s="174"/>
      <c r="AV1000" s="287"/>
      <c r="AW1000" s="177">
        <v>1</v>
      </c>
      <c r="AX1000" s="174"/>
      <c r="AY1000" s="174"/>
      <c r="AZ1000" s="177">
        <v>1</v>
      </c>
      <c r="BA1000" s="174"/>
      <c r="BB1000" s="174"/>
      <c r="BC1000" s="177">
        <v>1</v>
      </c>
      <c r="BD1000" s="174"/>
      <c r="BE1000" s="174"/>
      <c r="BF1000" s="177">
        <v>1</v>
      </c>
      <c r="BG1000" s="174"/>
      <c r="BH1000" s="174"/>
      <c r="BI1000" s="177">
        <v>1</v>
      </c>
      <c r="BJ1000" s="174"/>
      <c r="BK1000" s="176"/>
      <c r="BL1000" s="177">
        <v>1</v>
      </c>
      <c r="BM1000" s="174"/>
      <c r="BN1000" s="174"/>
      <c r="BO1000" s="177">
        <v>1</v>
      </c>
      <c r="BP1000" s="174"/>
      <c r="BQ1000" s="174"/>
      <c r="BR1000" s="177">
        <v>1</v>
      </c>
      <c r="BS1000" s="174"/>
      <c r="BT1000" s="174"/>
      <c r="BU1000" s="177">
        <v>1</v>
      </c>
      <c r="BV1000" s="174"/>
      <c r="BW1000" s="174"/>
      <c r="BX1000" s="57"/>
    </row>
    <row r="1001" spans="1:76" s="2" customFormat="1" ht="14">
      <c r="A1001" s="172"/>
      <c r="B1001" s="303"/>
      <c r="C1001" s="179"/>
      <c r="D1001" s="843"/>
      <c r="E1001" s="844"/>
      <c r="F1001" s="844"/>
      <c r="G1001" s="844"/>
      <c r="H1001" s="844"/>
      <c r="I1001" s="844"/>
      <c r="J1001" s="845"/>
      <c r="K1001" s="174"/>
      <c r="L1001" s="762"/>
      <c r="M1001" s="50"/>
      <c r="N1001" s="50"/>
      <c r="O1001" s="174"/>
      <c r="P1001" s="174"/>
      <c r="Q1001" s="176" t="s">
        <v>11</v>
      </c>
      <c r="R1001" s="263" t="e">
        <f>_xlfn.STDEV.P(R977:R996)</f>
        <v>#DIV/0!</v>
      </c>
      <c r="S1001" s="263" t="e">
        <f t="array" ref="S1001">IF(R1005="Y",SQRT(SUM(IFERROR(N977:N996*(R977:R996-(S997))^2,0))/((COUNTIFS(N977:N996,"&lt;&gt;"&amp;"")-1)/COUNTIFS(N977:N996,"&lt;&gt;"&amp;"")*SUM(N977:N996))),_xlfn.STDEV.P(S977:S996))</f>
        <v>#DIV/0!</v>
      </c>
      <c r="T1001" s="263" t="e">
        <f t="array" ref="T1001">SQRT(SUM(IFERROR(N977:N996*(R977:R996-(T997))^2,0))/((COUNTIFS(N977:N996,"&lt;&gt;"&amp;"")-1)/COUNTIFS(N977:N996,"&lt;&gt;"&amp;"")*SUM(N977:N996)))</f>
        <v>#DIV/0!</v>
      </c>
      <c r="U1001" s="174"/>
      <c r="V1001" s="174"/>
      <c r="W1001" s="174"/>
      <c r="Y1001" s="208"/>
      <c r="AO1001" s="57"/>
      <c r="AP1001" s="174"/>
      <c r="AQ1001" s="174"/>
      <c r="AR1001" s="923"/>
      <c r="AS1001" s="924"/>
      <c r="AT1001" s="177">
        <v>1</v>
      </c>
      <c r="AU1001" s="174"/>
      <c r="AV1001" s="287"/>
      <c r="AW1001" s="177">
        <v>1</v>
      </c>
      <c r="AX1001" s="174"/>
      <c r="AY1001" s="174"/>
      <c r="AZ1001" s="177">
        <v>1</v>
      </c>
      <c r="BA1001" s="174"/>
      <c r="BB1001" s="174"/>
      <c r="BC1001" s="177">
        <v>1</v>
      </c>
      <c r="BD1001" s="174"/>
      <c r="BE1001" s="174"/>
      <c r="BF1001" s="177">
        <v>1</v>
      </c>
      <c r="BG1001" s="174"/>
      <c r="BH1001" s="174"/>
      <c r="BI1001" s="177">
        <v>1</v>
      </c>
      <c r="BJ1001" s="174"/>
      <c r="BK1001" s="176"/>
      <c r="BL1001" s="177">
        <v>1</v>
      </c>
      <c r="BM1001" s="174"/>
      <c r="BN1001" s="174"/>
      <c r="BO1001" s="177">
        <v>1</v>
      </c>
      <c r="BP1001" s="174"/>
      <c r="BQ1001" s="174"/>
      <c r="BR1001" s="177">
        <v>1</v>
      </c>
      <c r="BS1001" s="174"/>
      <c r="BT1001" s="174"/>
      <c r="BU1001" s="177">
        <v>1</v>
      </c>
      <c r="BV1001" s="174"/>
      <c r="BW1001" s="174"/>
      <c r="BX1001" s="57"/>
    </row>
    <row r="1002" spans="1:76" s="2" customFormat="1" ht="14">
      <c r="A1002" s="174"/>
      <c r="B1002" s="265"/>
      <c r="C1002" s="159"/>
      <c r="D1002" s="843"/>
      <c r="E1002" s="844"/>
      <c r="F1002" s="844"/>
      <c r="G1002" s="844"/>
      <c r="H1002" s="844"/>
      <c r="I1002" s="844"/>
      <c r="J1002" s="845"/>
      <c r="K1002" s="174"/>
      <c r="L1002" s="762"/>
      <c r="M1002" s="174"/>
      <c r="N1002" s="174"/>
      <c r="O1002" s="174"/>
      <c r="P1002" s="174"/>
      <c r="Q1002" s="183" t="s">
        <v>98</v>
      </c>
      <c r="R1002" s="264">
        <f>COUNTIF(R977:R996,"&gt;0")</f>
        <v>0</v>
      </c>
      <c r="S1002" s="264">
        <f>COUNTIF(S977:S996,"&gt;0")</f>
        <v>0</v>
      </c>
      <c r="T1002" s="265"/>
      <c r="U1002" s="184" t="s">
        <v>55</v>
      </c>
      <c r="V1002" s="174"/>
      <c r="W1002" s="174"/>
      <c r="Y1002" s="99"/>
      <c r="AO1002" s="57"/>
      <c r="AP1002" s="174"/>
      <c r="AQ1002" s="174"/>
      <c r="AR1002" s="174"/>
      <c r="AS1002" s="176" t="s">
        <v>10</v>
      </c>
      <c r="AT1002" s="180" t="e">
        <f>IF((0.67*AT1003)&gt;AT997,"no","yes")</f>
        <v>#DIV/0!</v>
      </c>
      <c r="AU1002" s="180" t="e">
        <f>IF((0.67*AU1003)&gt;AU997,"no","yes")</f>
        <v>#DIV/0!</v>
      </c>
      <c r="AV1002" s="176"/>
      <c r="AW1002" s="180" t="e">
        <f>IF((0.67*AW1003)&gt;AW997,"no","yes")</f>
        <v>#DIV/0!</v>
      </c>
      <c r="AX1002" s="180" t="e">
        <f>IF((0.67*AX1003)&gt;AX997,"no","yes")</f>
        <v>#DIV/0!</v>
      </c>
      <c r="AY1002" s="174"/>
      <c r="AZ1002" s="180" t="e">
        <f>IF((0.67*AZ1003)&gt;AZ997,"no","yes")</f>
        <v>#DIV/0!</v>
      </c>
      <c r="BA1002" s="180" t="e">
        <f>IF((0.67*BA1003)&gt;BA997,"no","yes")</f>
        <v>#DIV/0!</v>
      </c>
      <c r="BB1002" s="174"/>
      <c r="BC1002" s="180" t="e">
        <f>IF((0.67*BC1003)&gt;BC997,"no","yes")</f>
        <v>#DIV/0!</v>
      </c>
      <c r="BD1002" s="180" t="e">
        <f>IF((0.67*BD1003)&gt;BD997,"no","yes")</f>
        <v>#DIV/0!</v>
      </c>
      <c r="BE1002" s="174"/>
      <c r="BF1002" s="180" t="e">
        <f>IF((0.67*BF1003)&gt;BF997,"no","yes")</f>
        <v>#DIV/0!</v>
      </c>
      <c r="BG1002" s="180" t="e">
        <f>IF((0.67*BG1003)&gt;BG997,"no","yes")</f>
        <v>#DIV/0!</v>
      </c>
      <c r="BH1002" s="174"/>
      <c r="BI1002" s="180" t="e">
        <f>IF((0.67*BI1003)&gt;BI997,"no","yes")</f>
        <v>#DIV/0!</v>
      </c>
      <c r="BJ1002" s="180" t="e">
        <f>IF((0.67*BJ1003)&gt;BJ997,"no","yes")</f>
        <v>#DIV/0!</v>
      </c>
      <c r="BK1002" s="183"/>
      <c r="BL1002" s="180" t="e">
        <f>IF((0.67*BL1003)&gt;BL997,"no","yes")</f>
        <v>#DIV/0!</v>
      </c>
      <c r="BM1002" s="180" t="e">
        <f>IF((0.67*BM1003)&gt;BM997,"no","yes")</f>
        <v>#DIV/0!</v>
      </c>
      <c r="BN1002" s="174"/>
      <c r="BO1002" s="180" t="e">
        <f>IF((0.67*BO1003)&gt;BO997,"no","yes")</f>
        <v>#DIV/0!</v>
      </c>
      <c r="BP1002" s="180" t="e">
        <f>IF((0.67*BP1003)&gt;BP997,"no","yes")</f>
        <v>#DIV/0!</v>
      </c>
      <c r="BQ1002" s="174"/>
      <c r="BR1002" s="180" t="e">
        <f>IF((0.67*BR1003)&gt;BR997,"no","yes")</f>
        <v>#DIV/0!</v>
      </c>
      <c r="BS1002" s="180" t="e">
        <f>IF((0.67*BS1003)&gt;BS997,"no","yes")</f>
        <v>#DIV/0!</v>
      </c>
      <c r="BT1002" s="174"/>
      <c r="BU1002" s="180" t="e">
        <f>IF((0.67*BU1003)&gt;BU997,"no","yes")</f>
        <v>#DIV/0!</v>
      </c>
      <c r="BV1002" s="180" t="e">
        <f>IF((0.67*BV1003)&gt;BV997,"no","yes")</f>
        <v>#DIV/0!</v>
      </c>
      <c r="BW1002" s="174"/>
      <c r="BX1002" s="57"/>
    </row>
    <row r="1003" spans="1:76" s="2" customFormat="1" ht="14">
      <c r="B1003" s="5"/>
      <c r="C1003" s="172"/>
      <c r="D1003" s="843"/>
      <c r="E1003" s="844"/>
      <c r="F1003" s="844"/>
      <c r="G1003" s="844"/>
      <c r="H1003" s="844"/>
      <c r="I1003" s="844"/>
      <c r="J1003" s="845"/>
      <c r="K1003" s="174"/>
      <c r="L1003" s="762"/>
      <c r="M1003" s="174"/>
      <c r="N1003" s="174"/>
      <c r="O1003" s="174"/>
      <c r="P1003" s="174"/>
      <c r="Q1003" s="174"/>
      <c r="R1003" s="271"/>
      <c r="S1003" s="267"/>
      <c r="T1003" s="267"/>
      <c r="U1003" s="185"/>
      <c r="V1003" s="186"/>
      <c r="W1003" s="187"/>
      <c r="Y1003" s="99"/>
      <c r="AO1003" s="57"/>
      <c r="AP1003" s="174"/>
      <c r="AQ1003" s="174"/>
      <c r="AR1003" s="174"/>
      <c r="AS1003" s="176" t="s">
        <v>11</v>
      </c>
      <c r="AT1003" s="180" t="e">
        <f>_xlfn.STDEV.P(AT977:AT996)</f>
        <v>#DIV/0!</v>
      </c>
      <c r="AU1003" s="180" t="e">
        <f>_xlfn.STDEV.P(AU977:AU996)</f>
        <v>#DIV/0!</v>
      </c>
      <c r="AV1003" s="176"/>
      <c r="AW1003" s="180" t="e">
        <f>_xlfn.STDEV.P(AW977:AW996)</f>
        <v>#DIV/0!</v>
      </c>
      <c r="AX1003" s="180" t="e">
        <f>_xlfn.STDEV.P(AX977:AX996)</f>
        <v>#DIV/0!</v>
      </c>
      <c r="AY1003" s="174"/>
      <c r="AZ1003" s="180" t="e">
        <f>_xlfn.STDEV.P(AZ977:AZ996)</f>
        <v>#DIV/0!</v>
      </c>
      <c r="BA1003" s="180" t="e">
        <f>_xlfn.STDEV.P(BA977:BA996)</f>
        <v>#DIV/0!</v>
      </c>
      <c r="BB1003" s="174"/>
      <c r="BC1003" s="180" t="e">
        <f>_xlfn.STDEV.P(BC977:BC996)</f>
        <v>#DIV/0!</v>
      </c>
      <c r="BD1003" s="180" t="e">
        <f>_xlfn.STDEV.P(BD977:BD996)</f>
        <v>#DIV/0!</v>
      </c>
      <c r="BE1003" s="174"/>
      <c r="BF1003" s="180" t="e">
        <f>_xlfn.STDEV.P(BF977:BF996)</f>
        <v>#DIV/0!</v>
      </c>
      <c r="BG1003" s="180" t="e">
        <f>_xlfn.STDEV.P(BG977:BG996)</f>
        <v>#DIV/0!</v>
      </c>
      <c r="BH1003" s="174"/>
      <c r="BI1003" s="180" t="e">
        <f>_xlfn.STDEV.P(BI977:BI996)</f>
        <v>#DIV/0!</v>
      </c>
      <c r="BJ1003" s="180" t="e">
        <f>_xlfn.STDEV.P(BJ977:BJ996)</f>
        <v>#DIV/0!</v>
      </c>
      <c r="BK1003" s="174"/>
      <c r="BL1003" s="180" t="e">
        <f>_xlfn.STDEV.P(BL977:BL996)</f>
        <v>#DIV/0!</v>
      </c>
      <c r="BM1003" s="180" t="e">
        <f>_xlfn.STDEV.P(BM977:BM996)</f>
        <v>#DIV/0!</v>
      </c>
      <c r="BN1003" s="174"/>
      <c r="BO1003" s="180" t="e">
        <f>_xlfn.STDEV.P(BO977:BO996)</f>
        <v>#DIV/0!</v>
      </c>
      <c r="BP1003" s="180" t="e">
        <f>_xlfn.STDEV.P(BP977:BP996)</f>
        <v>#DIV/0!</v>
      </c>
      <c r="BQ1003" s="174"/>
      <c r="BR1003" s="180" t="e">
        <f>_xlfn.STDEV.P(BR977:BR996)</f>
        <v>#DIV/0!</v>
      </c>
      <c r="BS1003" s="180" t="e">
        <f>_xlfn.STDEV.P(BS977:BS996)</f>
        <v>#DIV/0!</v>
      </c>
      <c r="BT1003" s="174"/>
      <c r="BU1003" s="180" t="e">
        <f>_xlfn.STDEV.P(BU977:BU996)</f>
        <v>#DIV/0!</v>
      </c>
      <c r="BV1003" s="180" t="e">
        <f>_xlfn.STDEV.P(BV977:BV996)</f>
        <v>#DIV/0!</v>
      </c>
      <c r="BX1003" s="57"/>
    </row>
    <row r="1004" spans="1:76" s="2" customFormat="1" ht="14">
      <c r="B1004" s="5"/>
      <c r="C1004" s="172"/>
      <c r="D1004" s="843"/>
      <c r="E1004" s="844"/>
      <c r="F1004" s="844"/>
      <c r="G1004" s="844"/>
      <c r="H1004" s="844"/>
      <c r="I1004" s="844"/>
      <c r="J1004" s="845"/>
      <c r="K1004" s="174"/>
      <c r="L1004" s="762"/>
      <c r="M1004" s="174"/>
      <c r="N1004" s="174"/>
      <c r="O1004" s="174"/>
      <c r="P1004" s="174"/>
      <c r="Q1004" s="174"/>
      <c r="R1004" s="234" t="s">
        <v>137</v>
      </c>
      <c r="S1004" s="165"/>
      <c r="T1004" s="174"/>
      <c r="U1004" s="189"/>
      <c r="V1004" s="190"/>
      <c r="W1004" s="191"/>
      <c r="Y1004" s="99"/>
      <c r="AO1004" s="57"/>
      <c r="AP1004" s="174"/>
      <c r="AQ1004" s="174"/>
      <c r="AR1004" s="174"/>
      <c r="AS1004" s="183" t="s">
        <v>98</v>
      </c>
      <c r="AT1004" s="361">
        <f>COUNTIF(AT977:AT996,"&gt;0")</f>
        <v>0</v>
      </c>
      <c r="AU1004" s="361">
        <f>COUNTIF(AU977:AU996,"&gt;0")</f>
        <v>0</v>
      </c>
      <c r="AV1004" s="183"/>
      <c r="AW1004" s="361">
        <f>COUNTIF(AW977:AW996,"&gt;0")</f>
        <v>0</v>
      </c>
      <c r="AX1004" s="361">
        <f>COUNTIF(AX977:AX996,"&gt;0")</f>
        <v>0</v>
      </c>
      <c r="AY1004" s="174"/>
      <c r="AZ1004" s="361">
        <f>COUNTIF(AZ977:AZ996,"&gt;0")</f>
        <v>0</v>
      </c>
      <c r="BA1004" s="361">
        <f>COUNTIF(BA977:BA996,"&gt;0")</f>
        <v>0</v>
      </c>
      <c r="BB1004" s="174"/>
      <c r="BC1004" s="361">
        <f>COUNTIF(BC977:BC996,"&gt;0")</f>
        <v>0</v>
      </c>
      <c r="BD1004" s="361">
        <f>COUNTIF(BD977:BD996,"&gt;0")</f>
        <v>0</v>
      </c>
      <c r="BE1004" s="174"/>
      <c r="BF1004" s="361">
        <f>COUNTIF(BF977:BF996,"&gt;0")</f>
        <v>0</v>
      </c>
      <c r="BG1004" s="361">
        <f>COUNTIF(BG977:BG996,"&gt;0")</f>
        <v>0</v>
      </c>
      <c r="BH1004" s="174"/>
      <c r="BI1004" s="361">
        <f>COUNTIF(BI977:BI996,"&gt;0")</f>
        <v>0</v>
      </c>
      <c r="BJ1004" s="361">
        <f>COUNTIF(BJ977:BJ996,"&gt;0")</f>
        <v>0</v>
      </c>
      <c r="BK1004" s="174"/>
      <c r="BL1004" s="361">
        <f>COUNTIF(BL977:BL996,"&gt;0")</f>
        <v>0</v>
      </c>
      <c r="BM1004" s="361">
        <f>COUNTIF(BM977:BM996,"&gt;0")</f>
        <v>0</v>
      </c>
      <c r="BN1004" s="174"/>
      <c r="BO1004" s="361">
        <f>COUNTIF(BO977:BO996,"&gt;0")</f>
        <v>0</v>
      </c>
      <c r="BP1004" s="361">
        <f>COUNTIF(BP977:BP996,"&gt;0")</f>
        <v>0</v>
      </c>
      <c r="BQ1004" s="174"/>
      <c r="BR1004" s="361">
        <f>COUNTIF(BR977:BR996,"&gt;0")</f>
        <v>0</v>
      </c>
      <c r="BS1004" s="361">
        <f>COUNTIF(BS977:BS996,"&gt;0")</f>
        <v>0</v>
      </c>
      <c r="BT1004" s="174"/>
      <c r="BU1004" s="361">
        <f>COUNTIF(BU977:BU996,"&gt;0")</f>
        <v>0</v>
      </c>
      <c r="BV1004" s="361">
        <f>COUNTIF(BV977:BV996,"&gt;0")</f>
        <v>0</v>
      </c>
      <c r="BX1004" s="57"/>
    </row>
    <row r="1005" spans="1:76" s="2" customFormat="1" ht="14">
      <c r="B1005" s="5"/>
      <c r="C1005" s="172"/>
      <c r="D1005" s="843"/>
      <c r="E1005" s="844"/>
      <c r="F1005" s="844"/>
      <c r="G1005" s="844"/>
      <c r="H1005" s="844"/>
      <c r="I1005" s="844"/>
      <c r="J1005" s="845"/>
      <c r="K1005" s="174"/>
      <c r="L1005" s="762"/>
      <c r="M1005" s="174"/>
      <c r="N1005" s="174"/>
      <c r="O1005" s="174"/>
      <c r="P1005" s="174"/>
      <c r="Q1005" s="174"/>
      <c r="R1005" s="192" t="s">
        <v>36</v>
      </c>
      <c r="S1005" s="165"/>
      <c r="T1005" s="174"/>
      <c r="U1005" s="189"/>
      <c r="V1005" s="190"/>
      <c r="W1005" s="191"/>
      <c r="Y1005" s="99"/>
      <c r="AO1005" s="57"/>
      <c r="AS1005" s="209"/>
      <c r="AT1005" s="209"/>
      <c r="AU1005" s="209"/>
      <c r="AV1005" s="209"/>
      <c r="BX1005" s="57"/>
    </row>
    <row r="1006" spans="1:76" s="2" customFormat="1" ht="14">
      <c r="B1006" s="5"/>
      <c r="C1006" s="172"/>
      <c r="D1006" s="843"/>
      <c r="E1006" s="844"/>
      <c r="F1006" s="844"/>
      <c r="G1006" s="844"/>
      <c r="H1006" s="844"/>
      <c r="I1006" s="844"/>
      <c r="J1006" s="845"/>
      <c r="K1006" s="174"/>
      <c r="L1006" s="762"/>
      <c r="M1006" s="174"/>
      <c r="N1006" s="174"/>
      <c r="O1006" s="174"/>
      <c r="P1006" s="174"/>
      <c r="Q1006" s="174"/>
      <c r="R1006" s="174"/>
      <c r="S1006" s="165"/>
      <c r="T1006" s="174"/>
      <c r="U1006" s="193"/>
      <c r="V1006" s="194"/>
      <c r="W1006" s="195"/>
      <c r="Y1006" s="99"/>
      <c r="AO1006" s="57"/>
      <c r="AS1006" s="209"/>
      <c r="AT1006" s="209"/>
      <c r="AU1006" s="209"/>
      <c r="AV1006" s="209"/>
      <c r="BX1006" s="57"/>
    </row>
    <row r="1007" spans="1:76" s="2" customFormat="1" ht="18">
      <c r="B1007" s="5"/>
      <c r="C1007" s="174"/>
      <c r="D1007" s="846"/>
      <c r="E1007" s="847"/>
      <c r="F1007" s="847"/>
      <c r="G1007" s="847"/>
      <c r="H1007" s="847"/>
      <c r="I1007" s="847"/>
      <c r="J1007" s="848"/>
      <c r="L1007" s="349"/>
      <c r="S1007" s="83"/>
      <c r="T1007" s="174"/>
      <c r="U1007" s="174"/>
      <c r="V1007" s="174"/>
      <c r="W1007" s="174"/>
      <c r="Y1007" s="99"/>
      <c r="AO1007" s="142"/>
      <c r="AP1007" s="218"/>
      <c r="AQ1007" s="218"/>
      <c r="AR1007" s="216"/>
      <c r="AS1007" s="216"/>
      <c r="AT1007" s="216"/>
      <c r="AU1007" s="216"/>
      <c r="AV1007" s="216"/>
      <c r="AW1007" s="216"/>
      <c r="AX1007" s="216"/>
      <c r="AY1007" s="216"/>
      <c r="AZ1007" s="216"/>
      <c r="BA1007" s="216"/>
      <c r="BB1007" s="216"/>
      <c r="BC1007" s="216"/>
      <c r="BD1007" s="216"/>
      <c r="BE1007" s="216"/>
      <c r="BF1007" s="216"/>
      <c r="BG1007" s="216"/>
      <c r="BH1007" s="216"/>
      <c r="BI1007" s="216"/>
      <c r="BJ1007" s="216"/>
      <c r="BK1007" s="216"/>
      <c r="BL1007" s="216"/>
      <c r="BM1007" s="216"/>
      <c r="BN1007" s="216"/>
      <c r="BO1007" s="216"/>
      <c r="BP1007" s="216"/>
      <c r="BQ1007" s="216"/>
      <c r="BR1007" s="216"/>
      <c r="BS1007" s="216"/>
      <c r="BT1007" s="216"/>
      <c r="BU1007" s="216"/>
      <c r="BV1007" s="216"/>
      <c r="BW1007" s="216"/>
      <c r="BX1007" s="142"/>
    </row>
    <row r="1008" spans="1:76" s="2" customFormat="1" ht="14">
      <c r="A1008" s="182" t="str">
        <f ca="1">HYPERLINK("#"&amp;"'"&amp;A$1&amp;"'!a1","Back to top")</f>
        <v>Back to top</v>
      </c>
      <c r="B1008" s="304"/>
      <c r="L1008" s="349"/>
      <c r="S1008" s="83"/>
      <c r="T1008" s="83"/>
      <c r="U1008" s="83"/>
      <c r="Y1008" s="99"/>
      <c r="AO1008" s="57"/>
      <c r="AP1008" s="209"/>
      <c r="AQ1008" s="209"/>
      <c r="AR1008" s="209"/>
      <c r="AS1008" s="209"/>
      <c r="AT1008" s="209"/>
      <c r="AU1008" s="209"/>
      <c r="AV1008" s="209"/>
      <c r="AW1008" s="209"/>
      <c r="AX1008" s="209"/>
      <c r="AY1008" s="209"/>
      <c r="AZ1008" s="209"/>
      <c r="BA1008" s="209"/>
      <c r="BB1008" s="209"/>
      <c r="BC1008" s="209"/>
      <c r="BD1008" s="209"/>
      <c r="BE1008" s="209"/>
      <c r="BF1008" s="209"/>
      <c r="BG1008" s="209"/>
      <c r="BH1008" s="209"/>
      <c r="BI1008" s="209"/>
      <c r="BJ1008" s="209"/>
      <c r="BK1008" s="209"/>
      <c r="BL1008" s="209"/>
      <c r="BM1008" s="209"/>
      <c r="BN1008" s="209"/>
      <c r="BO1008" s="209"/>
      <c r="BP1008" s="209"/>
      <c r="BQ1008" s="209"/>
      <c r="BR1008" s="209"/>
      <c r="BS1008" s="209"/>
      <c r="BT1008" s="209"/>
      <c r="BU1008" s="209"/>
      <c r="BV1008" s="209"/>
      <c r="BW1008" s="209"/>
      <c r="BX1008" s="57"/>
    </row>
    <row r="1009" spans="1:76" s="2" customFormat="1" ht="14">
      <c r="A1009" s="182"/>
      <c r="B1009" s="304"/>
      <c r="L1009" s="349"/>
      <c r="S1009" s="83"/>
      <c r="T1009" s="83"/>
      <c r="U1009" s="83"/>
      <c r="Y1009" s="99"/>
      <c r="AO1009" s="57"/>
      <c r="AP1009" s="209"/>
      <c r="AQ1009" s="209"/>
      <c r="AR1009" s="209"/>
      <c r="AS1009" s="209"/>
      <c r="AT1009" s="209"/>
      <c r="AU1009" s="209"/>
      <c r="AV1009" s="209"/>
      <c r="AW1009" s="209"/>
      <c r="AX1009" s="209"/>
      <c r="AY1009" s="209"/>
      <c r="AZ1009" s="209"/>
      <c r="BA1009" s="209"/>
      <c r="BB1009" s="209"/>
      <c r="BC1009" s="209"/>
      <c r="BD1009" s="209"/>
      <c r="BE1009" s="209"/>
      <c r="BF1009" s="209"/>
      <c r="BG1009" s="209"/>
      <c r="BH1009" s="209"/>
      <c r="BI1009" s="209"/>
      <c r="BJ1009" s="209"/>
      <c r="BK1009" s="209"/>
      <c r="BL1009" s="209"/>
      <c r="BM1009" s="209"/>
      <c r="BN1009" s="209"/>
      <c r="BO1009" s="209"/>
      <c r="BP1009" s="209"/>
      <c r="BQ1009" s="209"/>
      <c r="BR1009" s="209"/>
      <c r="BS1009" s="209"/>
      <c r="BT1009" s="209"/>
      <c r="BU1009" s="209"/>
      <c r="BV1009" s="209"/>
      <c r="BW1009" s="209"/>
      <c r="BX1009" s="57"/>
    </row>
    <row r="1010" spans="1:76" s="220" customFormat="1" ht="28">
      <c r="A1010" s="219" t="s">
        <v>285</v>
      </c>
      <c r="B1010" s="307"/>
      <c r="L1010" s="775"/>
      <c r="S1010" s="221"/>
      <c r="T1010" s="221"/>
      <c r="U1010" s="221"/>
      <c r="V1010" s="221"/>
      <c r="AP1010" s="221"/>
      <c r="AQ1010" s="221"/>
      <c r="AR1010" s="221"/>
      <c r="AS1010" s="221"/>
      <c r="AT1010" s="221"/>
      <c r="AU1010" s="221"/>
      <c r="AV1010" s="221"/>
      <c r="AW1010" s="221"/>
      <c r="AX1010" s="221"/>
      <c r="AY1010" s="221"/>
      <c r="AZ1010" s="221"/>
      <c r="BA1010" s="221"/>
      <c r="BB1010" s="221"/>
      <c r="BC1010" s="221"/>
      <c r="BD1010" s="221"/>
      <c r="BE1010" s="221"/>
      <c r="BF1010" s="221"/>
      <c r="BG1010" s="221"/>
      <c r="BH1010" s="221"/>
      <c r="BI1010" s="221"/>
      <c r="BJ1010" s="221"/>
      <c r="BK1010" s="221"/>
      <c r="BL1010" s="221"/>
      <c r="BM1010" s="221"/>
      <c r="BN1010" s="221"/>
      <c r="BO1010" s="221"/>
      <c r="BP1010" s="221"/>
      <c r="BQ1010" s="221"/>
      <c r="BR1010" s="221"/>
      <c r="BS1010" s="221"/>
      <c r="BT1010" s="221"/>
      <c r="BU1010" s="221"/>
      <c r="BV1010" s="221"/>
      <c r="BW1010" s="221"/>
    </row>
    <row r="1011" spans="1:76" s="83" customFormat="1" ht="14">
      <c r="A1011" s="182"/>
      <c r="B1011" s="304"/>
      <c r="L1011" s="780"/>
      <c r="Y1011" s="99"/>
      <c r="AO1011" s="99"/>
      <c r="AP1011" s="209"/>
      <c r="AQ1011" s="209"/>
      <c r="AR1011" s="209"/>
      <c r="AS1011" s="209"/>
      <c r="AT1011" s="209"/>
      <c r="AU1011" s="209"/>
      <c r="AV1011" s="209"/>
      <c r="AW1011" s="209"/>
      <c r="AX1011" s="209"/>
      <c r="AY1011" s="209"/>
      <c r="AZ1011" s="209"/>
      <c r="BA1011" s="209"/>
      <c r="BB1011" s="209"/>
      <c r="BC1011" s="209"/>
      <c r="BD1011" s="209"/>
      <c r="BE1011" s="209"/>
      <c r="BF1011" s="209"/>
      <c r="BG1011" s="209"/>
      <c r="BH1011" s="209"/>
      <c r="BI1011" s="209"/>
      <c r="BJ1011" s="209"/>
      <c r="BK1011" s="209"/>
      <c r="BL1011" s="209"/>
      <c r="BM1011" s="209"/>
      <c r="BN1011" s="209"/>
      <c r="BO1011" s="209"/>
      <c r="BP1011" s="209"/>
      <c r="BQ1011" s="209"/>
      <c r="BR1011" s="209"/>
      <c r="BS1011" s="209"/>
      <c r="BT1011" s="209"/>
      <c r="BU1011" s="209"/>
      <c r="BV1011" s="209"/>
      <c r="BW1011" s="209"/>
      <c r="BX1011" s="99"/>
    </row>
    <row r="1012" spans="1:76" s="22" customFormat="1" ht="18">
      <c r="A1012" s="138">
        <f>A974+1</f>
        <v>23</v>
      </c>
      <c r="B1012" s="298"/>
      <c r="C1012" s="139" t="s">
        <v>199</v>
      </c>
      <c r="D1012" s="196"/>
      <c r="E1012" s="196"/>
      <c r="F1012" s="196"/>
      <c r="G1012" s="196"/>
      <c r="J1012" s="196"/>
      <c r="K1012" s="196"/>
      <c r="L1012" s="761"/>
      <c r="M1012" s="140"/>
      <c r="N1012" s="140"/>
      <c r="R1012" s="839" t="s">
        <v>154</v>
      </c>
      <c r="S1012" s="839"/>
      <c r="T1012" s="839"/>
      <c r="U1012" s="839"/>
      <c r="Y1012" s="198"/>
      <c r="AP1012" s="125">
        <f>A1012</f>
        <v>23</v>
      </c>
      <c r="AQ1012" s="125" t="str">
        <f>C1012</f>
        <v>2005-2014 Average CONVENTIONAL Fuel Price per functional unit</v>
      </c>
      <c r="AS1012" s="198"/>
      <c r="AT1012" s="198"/>
      <c r="AU1012" s="198"/>
      <c r="AV1012" s="198"/>
    </row>
    <row r="1013" spans="1:76" s="2" customFormat="1" ht="14">
      <c r="A1013" s="199"/>
      <c r="B1013" s="299"/>
      <c r="C1013" s="199"/>
      <c r="D1013" s="130"/>
      <c r="E1013" s="130"/>
      <c r="F1013" s="130"/>
      <c r="G1013" s="130"/>
      <c r="J1013" s="130"/>
      <c r="K1013" s="130"/>
      <c r="L1013" s="762"/>
      <c r="M1013" s="174"/>
      <c r="N1013" s="174"/>
      <c r="S1013" s="83"/>
      <c r="T1013" s="83"/>
      <c r="Y1013" s="99"/>
      <c r="AO1013" s="57"/>
      <c r="AP1013" s="39"/>
      <c r="AQ1013" s="39"/>
      <c r="AR1013" s="39"/>
      <c r="AS1013" s="39"/>
      <c r="AT1013" s="158" t="s">
        <v>230</v>
      </c>
      <c r="AU1013" s="158"/>
      <c r="AV1013" s="39"/>
      <c r="AW1013" s="158" t="s">
        <v>1</v>
      </c>
      <c r="AX1013" s="158"/>
      <c r="AY1013" s="39"/>
      <c r="AZ1013" s="158" t="s">
        <v>2</v>
      </c>
      <c r="BA1013" s="158"/>
      <c r="BB1013" s="39"/>
      <c r="BC1013" s="158" t="s">
        <v>283</v>
      </c>
      <c r="BD1013" s="158"/>
      <c r="BE1013" s="39"/>
      <c r="BF1013" s="158" t="s">
        <v>284</v>
      </c>
      <c r="BG1013" s="158"/>
      <c r="BH1013" s="39"/>
      <c r="BI1013" s="158" t="s">
        <v>3</v>
      </c>
      <c r="BJ1013" s="158"/>
      <c r="BK1013" s="39"/>
      <c r="BL1013" s="158" t="s">
        <v>4</v>
      </c>
      <c r="BM1013" s="158"/>
      <c r="BN1013" s="39"/>
      <c r="BO1013" s="158" t="s">
        <v>5</v>
      </c>
      <c r="BP1013" s="158"/>
      <c r="BQ1013" s="39"/>
      <c r="BR1013" s="158" t="s">
        <v>6</v>
      </c>
      <c r="BS1013" s="158"/>
      <c r="BT1013" s="39"/>
      <c r="BU1013" s="158" t="s">
        <v>34</v>
      </c>
      <c r="BV1013" s="158"/>
      <c r="BW1013" s="39"/>
      <c r="BX1013" s="57"/>
    </row>
    <row r="1014" spans="1:76" s="2" customFormat="1" ht="31" thickBot="1">
      <c r="A1014" s="173" t="s">
        <v>39</v>
      </c>
      <c r="B1014" s="300" t="s">
        <v>9</v>
      </c>
      <c r="C1014" s="145" t="s">
        <v>139</v>
      </c>
      <c r="D1014" s="146" t="s">
        <v>40</v>
      </c>
      <c r="E1014" s="146" t="s">
        <v>234</v>
      </c>
      <c r="F1014" s="147" t="s">
        <v>113</v>
      </c>
      <c r="G1014" s="211" t="s">
        <v>424</v>
      </c>
      <c r="H1014" s="4" t="s">
        <v>59</v>
      </c>
      <c r="I1014" s="695" t="s">
        <v>425</v>
      </c>
      <c r="J1014" s="148" t="s">
        <v>133</v>
      </c>
      <c r="K1014" s="149" t="s">
        <v>140</v>
      </c>
      <c r="L1014" s="776" t="s">
        <v>100</v>
      </c>
      <c r="M1014" s="151" t="s">
        <v>141</v>
      </c>
      <c r="N1014" s="152" t="s">
        <v>135</v>
      </c>
      <c r="O1014" s="151" t="s">
        <v>57</v>
      </c>
      <c r="P1014" s="153"/>
      <c r="Q1014" s="363" t="s">
        <v>272</v>
      </c>
      <c r="R1014" s="364" t="s">
        <v>56</v>
      </c>
      <c r="S1014" s="258" t="s">
        <v>41</v>
      </c>
      <c r="T1014" s="364" t="s">
        <v>136</v>
      </c>
      <c r="U1014" s="156" t="s">
        <v>42</v>
      </c>
      <c r="V1014" s="153"/>
      <c r="W1014" s="153"/>
      <c r="Y1014" s="99"/>
      <c r="AO1014" s="57"/>
      <c r="AP1014" s="153"/>
      <c r="AQ1014" s="153"/>
      <c r="AR1014" s="156" t="s">
        <v>131</v>
      </c>
      <c r="AS1014" s="153"/>
      <c r="AT1014" s="154" t="s">
        <v>56</v>
      </c>
      <c r="AU1014" s="155" t="s">
        <v>41</v>
      </c>
      <c r="AV1014" s="153"/>
      <c r="AW1014" s="154" t="s">
        <v>56</v>
      </c>
      <c r="AX1014" s="155" t="s">
        <v>41</v>
      </c>
      <c r="AY1014" s="153"/>
      <c r="AZ1014" s="154" t="s">
        <v>56</v>
      </c>
      <c r="BA1014" s="155" t="s">
        <v>41</v>
      </c>
      <c r="BB1014" s="153"/>
      <c r="BC1014" s="154" t="s">
        <v>56</v>
      </c>
      <c r="BD1014" s="155" t="s">
        <v>41</v>
      </c>
      <c r="BE1014" s="153"/>
      <c r="BF1014" s="154" t="s">
        <v>56</v>
      </c>
      <c r="BG1014" s="155" t="s">
        <v>41</v>
      </c>
      <c r="BH1014" s="153"/>
      <c r="BI1014" s="154" t="s">
        <v>56</v>
      </c>
      <c r="BJ1014" s="155" t="s">
        <v>41</v>
      </c>
      <c r="BK1014" s="153"/>
      <c r="BL1014" s="154" t="s">
        <v>56</v>
      </c>
      <c r="BM1014" s="155" t="s">
        <v>41</v>
      </c>
      <c r="BN1014" s="153"/>
      <c r="BO1014" s="154" t="s">
        <v>56</v>
      </c>
      <c r="BP1014" s="155" t="s">
        <v>41</v>
      </c>
      <c r="BQ1014" s="153"/>
      <c r="BR1014" s="154" t="s">
        <v>56</v>
      </c>
      <c r="BS1014" s="155" t="s">
        <v>41</v>
      </c>
      <c r="BT1014" s="153"/>
      <c r="BU1014" s="154" t="s">
        <v>56</v>
      </c>
      <c r="BV1014" s="155" t="s">
        <v>41</v>
      </c>
      <c r="BW1014" s="153"/>
      <c r="BX1014" s="57"/>
    </row>
    <row r="1015" spans="1:76" s="2" customFormat="1" ht="14">
      <c r="A1015" s="159">
        <v>1</v>
      </c>
      <c r="B1015" s="301" t="str">
        <f t="shared" ref="B1015:B1034" si="641">CONCATENATE(E1015,": ",C1015)</f>
        <v>World: PD Common Fuel Data-COAL</v>
      </c>
      <c r="C1015" s="160" t="s">
        <v>228</v>
      </c>
      <c r="D1015" s="160"/>
      <c r="E1015" s="160" t="s">
        <v>7</v>
      </c>
      <c r="F1015" s="160"/>
      <c r="G1015" s="161"/>
      <c r="H1015" s="162">
        <v>2016</v>
      </c>
      <c r="I1015" s="163"/>
      <c r="J1015" s="688"/>
      <c r="K1015" s="164" t="s">
        <v>200</v>
      </c>
      <c r="L1015" s="766">
        <f>J1015*0.00052</f>
        <v>0</v>
      </c>
      <c r="M1015" s="654" t="s">
        <v>202</v>
      </c>
      <c r="N1015" s="666" t="e">
        <f>#REF!</f>
        <v>#REF!</v>
      </c>
      <c r="O1015" s="665" t="s">
        <v>168</v>
      </c>
      <c r="P1015" s="165"/>
      <c r="Q1015" s="365"/>
      <c r="R1015" s="259">
        <f t="shared" ref="R1015:R1034" si="642">IF(Q1015="Y","",IF(AND(L1015="",J1015=""),"",IF(L1015="",J1015,L1015)))</f>
        <v>0</v>
      </c>
      <c r="S1015" s="260" t="e">
        <f>IF(R1015="","",IF(R1043="Y",T1015,IF(R1015&gt;=R1035-$AA$36*R1039,IF(R1015&lt;=R1035+$AA$36*R1039,R1015,""),"")))</f>
        <v>#REF!</v>
      </c>
      <c r="T1015" s="259" t="e">
        <f t="shared" ref="T1015:T1034" si="643">IF(Q1015="Y","",IF(AND(L1015="",J1015=""),"",IF(L1015="",J1015*N1015,L1015*N1015)))</f>
        <v>#REF!</v>
      </c>
      <c r="U1015" s="166" t="str">
        <f t="shared" ref="U1015:U1034" si="644">IF(AND(M1015="",K1015=""),"",IF(M1015="",K1015,M1015))</f>
        <v>$US2014/kWh</v>
      </c>
      <c r="V1015" s="39"/>
      <c r="W1015" s="39"/>
      <c r="Y1015" s="99"/>
      <c r="AO1015" s="57"/>
      <c r="AP1015" s="39"/>
      <c r="AQ1015" s="39"/>
      <c r="AR1015" s="359" t="str">
        <f>$U1015</f>
        <v>$US2014/kWh</v>
      </c>
      <c r="AS1015" s="39"/>
      <c r="AT1015" s="360">
        <f t="shared" ref="AT1015:AT1034" si="645">IF($E1015=$AT$48,R1015,"")</f>
        <v>0</v>
      </c>
      <c r="AU1015" s="360" t="e">
        <f t="shared" ref="AU1015:AU1034" si="646">IF($E1015=$AT$48,S1015,"")</f>
        <v>#REF!</v>
      </c>
      <c r="AV1015" s="39"/>
      <c r="AW1015" s="360" t="str">
        <f t="shared" ref="AW1015:AW1034" si="647">IF($E1015=$AW$112,R1015,"")</f>
        <v/>
      </c>
      <c r="AX1015" s="360" t="str">
        <f t="shared" ref="AX1015:AX1034" si="648">IF($E1015=$AW$112,S1015,"")</f>
        <v/>
      </c>
      <c r="AY1015" s="39"/>
      <c r="AZ1015" s="360" t="str">
        <f t="shared" ref="AZ1015:AZ1034" si="649">IF($E1015=$AZ$112,R1015,"")</f>
        <v/>
      </c>
      <c r="BA1015" s="360" t="str">
        <f t="shared" ref="BA1015:BA1034" si="650">IF($E1015=$AZ$112,S1015,"")</f>
        <v/>
      </c>
      <c r="BB1015" s="39"/>
      <c r="BC1015" s="360" t="str">
        <f t="shared" ref="BC1015:BC1034" si="651">IF($E1015=$BC$112,R1015,"")</f>
        <v/>
      </c>
      <c r="BD1015" s="360" t="str">
        <f t="shared" ref="BD1015:BD1034" si="652">IF($E1015=$BC$112,S1015,"")</f>
        <v/>
      </c>
      <c r="BE1015" s="39"/>
      <c r="BF1015" s="360" t="str">
        <f t="shared" ref="BF1015:BF1034" si="653">IF($E1015=$BF$112,R1015,"")</f>
        <v/>
      </c>
      <c r="BG1015" s="360" t="str">
        <f t="shared" ref="BG1015:BG1034" si="654">IF($E1015=$BF$112,S1015,"")</f>
        <v/>
      </c>
      <c r="BH1015" s="39"/>
      <c r="BI1015" s="360" t="str">
        <f t="shared" ref="BI1015:BI1034" si="655">IF($E1015=$BI$112,R1015,"")</f>
        <v/>
      </c>
      <c r="BJ1015" s="360" t="str">
        <f t="shared" ref="BJ1015:BJ1034" si="656">IF($E1015=$BI$112,S1015,"")</f>
        <v/>
      </c>
      <c r="BK1015" s="39"/>
      <c r="BL1015" s="360" t="str">
        <f t="shared" ref="BL1015:BL1034" si="657">IF($E1015=$BL$112,R1015,"")</f>
        <v/>
      </c>
      <c r="BM1015" s="360" t="str">
        <f t="shared" ref="BM1015:BM1034" si="658">IF($E1015=$BL$112,S1015,"")</f>
        <v/>
      </c>
      <c r="BN1015" s="39"/>
      <c r="BO1015" s="360" t="str">
        <f t="shared" ref="BO1015:BO1034" si="659">IF($E1015=$BO$112,R1015,"")</f>
        <v/>
      </c>
      <c r="BP1015" s="360" t="str">
        <f t="shared" ref="BP1015:BP1034" si="660">IF($E1015=$BO$112,S1015,"")</f>
        <v/>
      </c>
      <c r="BQ1015" s="39"/>
      <c r="BR1015" s="360" t="str">
        <f t="shared" ref="BR1015:BR1034" si="661">IF($E1015=$BR$112,R1015,"")</f>
        <v/>
      </c>
      <c r="BS1015" s="360" t="str">
        <f t="shared" ref="BS1015:BS1034" si="662">IF($E1015=$BR$112,S1015,"")</f>
        <v/>
      </c>
      <c r="BT1015" s="39"/>
      <c r="BU1015" s="360" t="str">
        <f t="shared" ref="BU1015:BU1034" si="663">IF($E1015=$BU$112,R1015,"")</f>
        <v/>
      </c>
      <c r="BV1015" s="360" t="str">
        <f t="shared" ref="BV1015:BV1034" si="664">IF($E1015=$BU$112,S1015,"")</f>
        <v/>
      </c>
      <c r="BW1015" s="39"/>
      <c r="BX1015" s="57"/>
    </row>
    <row r="1016" spans="1:76" s="2" customFormat="1" ht="14">
      <c r="A1016" s="159">
        <v>2</v>
      </c>
      <c r="B1016" s="301" t="str">
        <f t="shared" si="641"/>
        <v>World: PD Common Fuel Data-NG</v>
      </c>
      <c r="C1016" s="160" t="s">
        <v>229</v>
      </c>
      <c r="D1016" s="160"/>
      <c r="E1016" s="160" t="s">
        <v>7</v>
      </c>
      <c r="F1016" s="160"/>
      <c r="G1016" s="161"/>
      <c r="H1016" s="162">
        <v>2016</v>
      </c>
      <c r="I1016" s="163"/>
      <c r="J1016" s="688"/>
      <c r="K1016" s="163" t="s">
        <v>201</v>
      </c>
      <c r="L1016" s="766">
        <f>J1016/$X$9</f>
        <v>0</v>
      </c>
      <c r="M1016" s="654" t="s">
        <v>202</v>
      </c>
      <c r="N1016" s="666" t="e">
        <f>#REF!</f>
        <v>#REF!</v>
      </c>
      <c r="O1016" s="665" t="s">
        <v>168</v>
      </c>
      <c r="P1016" s="165"/>
      <c r="Q1016" s="365"/>
      <c r="R1016" s="259">
        <f t="shared" si="642"/>
        <v>0</v>
      </c>
      <c r="S1016" s="260" t="e">
        <f>IF(R1016="","",IF(R1043="Y",T1016,IF(R1016&gt;=R1035-$AA$36*R1039,IF(R1016&lt;=R1035+$AA$36*R1039,R1016,""),"")))</f>
        <v>#REF!</v>
      </c>
      <c r="T1016" s="259" t="e">
        <f t="shared" si="643"/>
        <v>#REF!</v>
      </c>
      <c r="U1016" s="166" t="str">
        <f t="shared" si="644"/>
        <v>$US2014/kWh</v>
      </c>
      <c r="V1016" s="39"/>
      <c r="W1016" s="39"/>
      <c r="Y1016" s="99"/>
      <c r="AO1016" s="57"/>
      <c r="AP1016" s="39"/>
      <c r="AQ1016" s="39"/>
      <c r="AR1016" s="171"/>
      <c r="AS1016" s="39"/>
      <c r="AT1016" s="360">
        <f t="shared" si="645"/>
        <v>0</v>
      </c>
      <c r="AU1016" s="360" t="e">
        <f t="shared" si="646"/>
        <v>#REF!</v>
      </c>
      <c r="AV1016" s="39"/>
      <c r="AW1016" s="360" t="str">
        <f t="shared" si="647"/>
        <v/>
      </c>
      <c r="AX1016" s="360" t="str">
        <f t="shared" si="648"/>
        <v/>
      </c>
      <c r="AY1016" s="39"/>
      <c r="AZ1016" s="360" t="str">
        <f t="shared" si="649"/>
        <v/>
      </c>
      <c r="BA1016" s="360" t="str">
        <f t="shared" si="650"/>
        <v/>
      </c>
      <c r="BB1016" s="39"/>
      <c r="BC1016" s="360" t="str">
        <f t="shared" si="651"/>
        <v/>
      </c>
      <c r="BD1016" s="360" t="str">
        <f t="shared" si="652"/>
        <v/>
      </c>
      <c r="BE1016" s="39"/>
      <c r="BF1016" s="360" t="str">
        <f t="shared" si="653"/>
        <v/>
      </c>
      <c r="BG1016" s="360" t="str">
        <f t="shared" si="654"/>
        <v/>
      </c>
      <c r="BH1016" s="39"/>
      <c r="BI1016" s="360" t="str">
        <f t="shared" si="655"/>
        <v/>
      </c>
      <c r="BJ1016" s="360" t="str">
        <f t="shared" si="656"/>
        <v/>
      </c>
      <c r="BK1016" s="39"/>
      <c r="BL1016" s="360" t="str">
        <f t="shared" si="657"/>
        <v/>
      </c>
      <c r="BM1016" s="360" t="str">
        <f t="shared" si="658"/>
        <v/>
      </c>
      <c r="BN1016" s="39"/>
      <c r="BO1016" s="360" t="str">
        <f t="shared" si="659"/>
        <v/>
      </c>
      <c r="BP1016" s="360" t="str">
        <f t="shared" si="660"/>
        <v/>
      </c>
      <c r="BQ1016" s="39"/>
      <c r="BR1016" s="360" t="str">
        <f t="shared" si="661"/>
        <v/>
      </c>
      <c r="BS1016" s="360" t="str">
        <f t="shared" si="662"/>
        <v/>
      </c>
      <c r="BT1016" s="39"/>
      <c r="BU1016" s="360" t="str">
        <f t="shared" si="663"/>
        <v/>
      </c>
      <c r="BV1016" s="360" t="str">
        <f t="shared" si="664"/>
        <v/>
      </c>
      <c r="BW1016" s="39"/>
      <c r="BX1016" s="57"/>
    </row>
    <row r="1017" spans="1:76" s="2" customFormat="1" ht="14">
      <c r="A1017" s="159">
        <v>3</v>
      </c>
      <c r="B1017" s="301" t="str">
        <f t="shared" si="641"/>
        <v>World: PD Common Fuel Data-Coal/Oil/Gas, based on IEA (2016), Third Quarter</v>
      </c>
      <c r="C1017" s="168" t="s">
        <v>239</v>
      </c>
      <c r="D1017" s="162"/>
      <c r="E1017" s="162" t="s">
        <v>7</v>
      </c>
      <c r="F1017" s="169"/>
      <c r="G1017" s="161"/>
      <c r="H1017" s="162">
        <v>2016</v>
      </c>
      <c r="I1017" s="163"/>
      <c r="J1017" s="686"/>
      <c r="K1017" s="170" t="s">
        <v>192</v>
      </c>
      <c r="L1017" s="766"/>
      <c r="M1017" s="654"/>
      <c r="N1017" s="666" t="e">
        <f>SUM(#REF!,#REF!)</f>
        <v>#REF!</v>
      </c>
      <c r="O1017" s="665" t="s">
        <v>168</v>
      </c>
      <c r="P1017" s="165"/>
      <c r="Q1017" s="365"/>
      <c r="R1017" s="259" t="str">
        <f t="shared" si="642"/>
        <v/>
      </c>
      <c r="S1017" s="260" t="str">
        <f>IF(R1017="","",IF(R1043="Y",T1017,IF(R1017&gt;=R1035-$AA$36*R1039,IF(R1017&lt;=R1035+$AA$36*R1039,R1017,""),"")))</f>
        <v/>
      </c>
      <c r="T1017" s="259" t="str">
        <f t="shared" si="643"/>
        <v/>
      </c>
      <c r="U1017" s="166" t="str">
        <f t="shared" si="644"/>
        <v>US$2014/kWh</v>
      </c>
      <c r="V1017" s="39"/>
      <c r="W1017" s="39"/>
      <c r="Y1017" s="99"/>
      <c r="AO1017" s="57"/>
      <c r="AP1017" s="39"/>
      <c r="AQ1017" s="39"/>
      <c r="AR1017" s="171"/>
      <c r="AS1017" s="39"/>
      <c r="AT1017" s="360" t="str">
        <f t="shared" si="645"/>
        <v/>
      </c>
      <c r="AU1017" s="360" t="str">
        <f t="shared" si="646"/>
        <v/>
      </c>
      <c r="AV1017" s="39"/>
      <c r="AW1017" s="360" t="str">
        <f t="shared" si="647"/>
        <v/>
      </c>
      <c r="AX1017" s="360" t="str">
        <f t="shared" si="648"/>
        <v/>
      </c>
      <c r="AY1017" s="39"/>
      <c r="AZ1017" s="360" t="str">
        <f t="shared" si="649"/>
        <v/>
      </c>
      <c r="BA1017" s="360" t="str">
        <f t="shared" si="650"/>
        <v/>
      </c>
      <c r="BB1017" s="39"/>
      <c r="BC1017" s="360" t="str">
        <f t="shared" si="651"/>
        <v/>
      </c>
      <c r="BD1017" s="360" t="str">
        <f t="shared" si="652"/>
        <v/>
      </c>
      <c r="BE1017" s="39"/>
      <c r="BF1017" s="360" t="str">
        <f t="shared" si="653"/>
        <v/>
      </c>
      <c r="BG1017" s="360" t="str">
        <f t="shared" si="654"/>
        <v/>
      </c>
      <c r="BH1017" s="39"/>
      <c r="BI1017" s="360" t="str">
        <f t="shared" si="655"/>
        <v/>
      </c>
      <c r="BJ1017" s="360" t="str">
        <f t="shared" si="656"/>
        <v/>
      </c>
      <c r="BK1017" s="39"/>
      <c r="BL1017" s="360" t="str">
        <f t="shared" si="657"/>
        <v/>
      </c>
      <c r="BM1017" s="360" t="str">
        <f t="shared" si="658"/>
        <v/>
      </c>
      <c r="BN1017" s="39"/>
      <c r="BO1017" s="360" t="str">
        <f t="shared" si="659"/>
        <v/>
      </c>
      <c r="BP1017" s="360" t="str">
        <f t="shared" si="660"/>
        <v/>
      </c>
      <c r="BQ1017" s="39"/>
      <c r="BR1017" s="360" t="str">
        <f t="shared" si="661"/>
        <v/>
      </c>
      <c r="BS1017" s="360" t="str">
        <f t="shared" si="662"/>
        <v/>
      </c>
      <c r="BT1017" s="39"/>
      <c r="BU1017" s="360" t="str">
        <f t="shared" si="663"/>
        <v/>
      </c>
      <c r="BV1017" s="360" t="str">
        <f t="shared" si="664"/>
        <v/>
      </c>
      <c r="BW1017" s="39"/>
      <c r="BX1017" s="57"/>
    </row>
    <row r="1018" spans="1:76" s="2" customFormat="1" ht="14">
      <c r="A1018" s="159">
        <v>4</v>
      </c>
      <c r="B1018" s="301" t="str">
        <f t="shared" si="641"/>
        <v xml:space="preserve">: </v>
      </c>
      <c r="C1018" s="168"/>
      <c r="D1018" s="162"/>
      <c r="E1018" s="162"/>
      <c r="F1018" s="169"/>
      <c r="G1018" s="161"/>
      <c r="H1018" s="162"/>
      <c r="I1018" s="163"/>
      <c r="J1018" s="170"/>
      <c r="K1018" s="170"/>
      <c r="L1018" s="764"/>
      <c r="M1018" s="654"/>
      <c r="N1018" s="664"/>
      <c r="O1018" s="665"/>
      <c r="P1018" s="165"/>
      <c r="Q1018" s="365"/>
      <c r="R1018" s="259" t="str">
        <f t="shared" si="642"/>
        <v/>
      </c>
      <c r="S1018" s="260" t="str">
        <f>IF(R1018="","",IF(R1043="Y",T1018,IF(R1018&gt;=R1035-$AA$36*R1039,IF(R1018&lt;=R1035+$AA$36*R1039,R1018,""),"")))</f>
        <v/>
      </c>
      <c r="T1018" s="259" t="str">
        <f t="shared" si="643"/>
        <v/>
      </c>
      <c r="U1018" s="166" t="str">
        <f t="shared" si="644"/>
        <v/>
      </c>
      <c r="V1018" s="39"/>
      <c r="W1018" s="39"/>
      <c r="Y1018" s="99"/>
      <c r="AO1018" s="57"/>
      <c r="AP1018" s="39"/>
      <c r="AQ1018" s="39"/>
      <c r="AR1018" s="171"/>
      <c r="AS1018" s="39"/>
      <c r="AT1018" s="360" t="str">
        <f t="shared" si="645"/>
        <v/>
      </c>
      <c r="AU1018" s="360" t="str">
        <f t="shared" si="646"/>
        <v/>
      </c>
      <c r="AV1018" s="39"/>
      <c r="AW1018" s="360" t="str">
        <f t="shared" si="647"/>
        <v/>
      </c>
      <c r="AX1018" s="360" t="str">
        <f t="shared" si="648"/>
        <v/>
      </c>
      <c r="AY1018" s="39"/>
      <c r="AZ1018" s="360" t="str">
        <f t="shared" si="649"/>
        <v/>
      </c>
      <c r="BA1018" s="360" t="str">
        <f t="shared" si="650"/>
        <v/>
      </c>
      <c r="BB1018" s="39"/>
      <c r="BC1018" s="360" t="str">
        <f t="shared" si="651"/>
        <v/>
      </c>
      <c r="BD1018" s="360" t="str">
        <f t="shared" si="652"/>
        <v/>
      </c>
      <c r="BE1018" s="39"/>
      <c r="BF1018" s="360" t="str">
        <f t="shared" si="653"/>
        <v/>
      </c>
      <c r="BG1018" s="360" t="str">
        <f t="shared" si="654"/>
        <v/>
      </c>
      <c r="BH1018" s="39"/>
      <c r="BI1018" s="360" t="str">
        <f t="shared" si="655"/>
        <v/>
      </c>
      <c r="BJ1018" s="360" t="str">
        <f t="shared" si="656"/>
        <v/>
      </c>
      <c r="BK1018" s="39"/>
      <c r="BL1018" s="360" t="str">
        <f t="shared" si="657"/>
        <v/>
      </c>
      <c r="BM1018" s="360" t="str">
        <f t="shared" si="658"/>
        <v/>
      </c>
      <c r="BN1018" s="39"/>
      <c r="BO1018" s="360" t="str">
        <f t="shared" si="659"/>
        <v/>
      </c>
      <c r="BP1018" s="360" t="str">
        <f t="shared" si="660"/>
        <v/>
      </c>
      <c r="BQ1018" s="39"/>
      <c r="BR1018" s="360" t="str">
        <f t="shared" si="661"/>
        <v/>
      </c>
      <c r="BS1018" s="360" t="str">
        <f t="shared" si="662"/>
        <v/>
      </c>
      <c r="BT1018" s="39"/>
      <c r="BU1018" s="360" t="str">
        <f t="shared" si="663"/>
        <v/>
      </c>
      <c r="BV1018" s="360" t="str">
        <f t="shared" si="664"/>
        <v/>
      </c>
      <c r="BW1018" s="39"/>
      <c r="BX1018" s="57"/>
    </row>
    <row r="1019" spans="1:76" s="2" customFormat="1" ht="14">
      <c r="A1019" s="159">
        <v>5</v>
      </c>
      <c r="B1019" s="301" t="str">
        <f t="shared" si="641"/>
        <v xml:space="preserve">: </v>
      </c>
      <c r="C1019" s="169"/>
      <c r="D1019" s="169"/>
      <c r="E1019" s="169"/>
      <c r="F1019" s="169"/>
      <c r="G1019" s="161"/>
      <c r="H1019" s="169"/>
      <c r="I1019" s="163"/>
      <c r="J1019" s="170"/>
      <c r="K1019" s="170"/>
      <c r="L1019" s="764"/>
      <c r="M1019" s="654"/>
      <c r="N1019" s="664"/>
      <c r="O1019" s="665"/>
      <c r="P1019" s="165"/>
      <c r="Q1019" s="365"/>
      <c r="R1019" s="259" t="str">
        <f t="shared" si="642"/>
        <v/>
      </c>
      <c r="S1019" s="260" t="str">
        <f>IF(R1019="","",IF(R1043="Y",T1019,IF(R1019&gt;=R1035-$AA$36*R1039,IF(R1019&lt;=R1035+$AA$36*R1039,R1019,""),"")))</f>
        <v/>
      </c>
      <c r="T1019" s="259" t="str">
        <f t="shared" si="643"/>
        <v/>
      </c>
      <c r="U1019" s="166" t="str">
        <f t="shared" si="644"/>
        <v/>
      </c>
      <c r="V1019" s="39"/>
      <c r="W1019" s="39"/>
      <c r="Y1019" s="99"/>
      <c r="AO1019" s="57"/>
      <c r="AP1019" s="39"/>
      <c r="AQ1019" s="39"/>
      <c r="AR1019" s="171"/>
      <c r="AS1019" s="39"/>
      <c r="AT1019" s="360" t="str">
        <f t="shared" si="645"/>
        <v/>
      </c>
      <c r="AU1019" s="360" t="str">
        <f t="shared" si="646"/>
        <v/>
      </c>
      <c r="AV1019" s="39"/>
      <c r="AW1019" s="360" t="str">
        <f t="shared" si="647"/>
        <v/>
      </c>
      <c r="AX1019" s="360" t="str">
        <f t="shared" si="648"/>
        <v/>
      </c>
      <c r="AY1019" s="39"/>
      <c r="AZ1019" s="360" t="str">
        <f t="shared" si="649"/>
        <v/>
      </c>
      <c r="BA1019" s="360" t="str">
        <f t="shared" si="650"/>
        <v/>
      </c>
      <c r="BB1019" s="39"/>
      <c r="BC1019" s="360" t="str">
        <f t="shared" si="651"/>
        <v/>
      </c>
      <c r="BD1019" s="360" t="str">
        <f t="shared" si="652"/>
        <v/>
      </c>
      <c r="BE1019" s="39"/>
      <c r="BF1019" s="360" t="str">
        <f t="shared" si="653"/>
        <v/>
      </c>
      <c r="BG1019" s="360" t="str">
        <f t="shared" si="654"/>
        <v/>
      </c>
      <c r="BH1019" s="39"/>
      <c r="BI1019" s="360" t="str">
        <f t="shared" si="655"/>
        <v/>
      </c>
      <c r="BJ1019" s="360" t="str">
        <f t="shared" si="656"/>
        <v/>
      </c>
      <c r="BK1019" s="39"/>
      <c r="BL1019" s="360" t="str">
        <f t="shared" si="657"/>
        <v/>
      </c>
      <c r="BM1019" s="360" t="str">
        <f t="shared" si="658"/>
        <v/>
      </c>
      <c r="BN1019" s="39"/>
      <c r="BO1019" s="360" t="str">
        <f t="shared" si="659"/>
        <v/>
      </c>
      <c r="BP1019" s="360" t="str">
        <f t="shared" si="660"/>
        <v/>
      </c>
      <c r="BQ1019" s="39"/>
      <c r="BR1019" s="360" t="str">
        <f t="shared" si="661"/>
        <v/>
      </c>
      <c r="BS1019" s="360" t="str">
        <f t="shared" si="662"/>
        <v/>
      </c>
      <c r="BT1019" s="39"/>
      <c r="BU1019" s="360" t="str">
        <f t="shared" si="663"/>
        <v/>
      </c>
      <c r="BV1019" s="360" t="str">
        <f t="shared" si="664"/>
        <v/>
      </c>
      <c r="BW1019" s="39"/>
      <c r="BX1019" s="57"/>
    </row>
    <row r="1020" spans="1:76" s="2" customFormat="1" ht="14" hidden="1">
      <c r="A1020" s="159">
        <v>6</v>
      </c>
      <c r="B1020" s="301" t="str">
        <f t="shared" si="641"/>
        <v xml:space="preserve">: </v>
      </c>
      <c r="C1020" s="169"/>
      <c r="D1020" s="169"/>
      <c r="E1020" s="169"/>
      <c r="F1020" s="169"/>
      <c r="G1020" s="161"/>
      <c r="H1020" s="169"/>
      <c r="I1020" s="163"/>
      <c r="J1020" s="170"/>
      <c r="K1020" s="170"/>
      <c r="L1020" s="781"/>
      <c r="M1020" s="163"/>
      <c r="N1020" s="167"/>
      <c r="O1020" s="165"/>
      <c r="P1020" s="165"/>
      <c r="Q1020" s="365"/>
      <c r="R1020" s="259" t="str">
        <f t="shared" si="642"/>
        <v/>
      </c>
      <c r="S1020" s="260" t="str">
        <f>IF(R1020="","",IF(R1043="Y",T1020,IF(R1020&gt;=R1035-$AA$36*R1039,IF(R1020&lt;=R1035+$AA$36*R1039,R1020,""),"")))</f>
        <v/>
      </c>
      <c r="T1020" s="259" t="str">
        <f t="shared" si="643"/>
        <v/>
      </c>
      <c r="U1020" s="166" t="str">
        <f t="shared" si="644"/>
        <v/>
      </c>
      <c r="V1020" s="39"/>
      <c r="W1020" s="39"/>
      <c r="Y1020" s="99"/>
      <c r="AO1020" s="57"/>
      <c r="AP1020" s="39"/>
      <c r="AQ1020" s="39"/>
      <c r="AR1020" s="171"/>
      <c r="AS1020" s="39"/>
      <c r="AT1020" s="360" t="str">
        <f t="shared" si="645"/>
        <v/>
      </c>
      <c r="AU1020" s="360" t="str">
        <f t="shared" si="646"/>
        <v/>
      </c>
      <c r="AV1020" s="39"/>
      <c r="AW1020" s="360" t="str">
        <f t="shared" si="647"/>
        <v/>
      </c>
      <c r="AX1020" s="360" t="str">
        <f t="shared" si="648"/>
        <v/>
      </c>
      <c r="AY1020" s="39"/>
      <c r="AZ1020" s="360" t="str">
        <f t="shared" si="649"/>
        <v/>
      </c>
      <c r="BA1020" s="360" t="str">
        <f t="shared" si="650"/>
        <v/>
      </c>
      <c r="BB1020" s="39"/>
      <c r="BC1020" s="360" t="str">
        <f t="shared" si="651"/>
        <v/>
      </c>
      <c r="BD1020" s="360" t="str">
        <f t="shared" si="652"/>
        <v/>
      </c>
      <c r="BE1020" s="39"/>
      <c r="BF1020" s="360" t="str">
        <f t="shared" si="653"/>
        <v/>
      </c>
      <c r="BG1020" s="360" t="str">
        <f t="shared" si="654"/>
        <v/>
      </c>
      <c r="BH1020" s="39"/>
      <c r="BI1020" s="360" t="str">
        <f t="shared" si="655"/>
        <v/>
      </c>
      <c r="BJ1020" s="360" t="str">
        <f t="shared" si="656"/>
        <v/>
      </c>
      <c r="BK1020" s="39"/>
      <c r="BL1020" s="360" t="str">
        <f t="shared" si="657"/>
        <v/>
      </c>
      <c r="BM1020" s="360" t="str">
        <f t="shared" si="658"/>
        <v/>
      </c>
      <c r="BN1020" s="39"/>
      <c r="BO1020" s="360" t="str">
        <f t="shared" si="659"/>
        <v/>
      </c>
      <c r="BP1020" s="360" t="str">
        <f t="shared" si="660"/>
        <v/>
      </c>
      <c r="BQ1020" s="39"/>
      <c r="BR1020" s="360" t="str">
        <f t="shared" si="661"/>
        <v/>
      </c>
      <c r="BS1020" s="360" t="str">
        <f t="shared" si="662"/>
        <v/>
      </c>
      <c r="BT1020" s="39"/>
      <c r="BU1020" s="360" t="str">
        <f t="shared" si="663"/>
        <v/>
      </c>
      <c r="BV1020" s="360" t="str">
        <f t="shared" si="664"/>
        <v/>
      </c>
      <c r="BW1020" s="39"/>
      <c r="BX1020" s="57"/>
    </row>
    <row r="1021" spans="1:76" s="2" customFormat="1" ht="14" hidden="1">
      <c r="A1021" s="159">
        <v>7</v>
      </c>
      <c r="B1021" s="301" t="str">
        <f t="shared" si="641"/>
        <v xml:space="preserve">: </v>
      </c>
      <c r="C1021" s="169"/>
      <c r="D1021" s="169"/>
      <c r="E1021" s="169"/>
      <c r="F1021" s="169"/>
      <c r="G1021" s="161"/>
      <c r="H1021" s="169"/>
      <c r="I1021" s="163"/>
      <c r="J1021" s="170"/>
      <c r="K1021" s="170"/>
      <c r="L1021" s="781"/>
      <c r="M1021" s="163"/>
      <c r="N1021" s="167"/>
      <c r="O1021" s="165"/>
      <c r="P1021" s="165"/>
      <c r="Q1021" s="365"/>
      <c r="R1021" s="259" t="str">
        <f t="shared" si="642"/>
        <v/>
      </c>
      <c r="S1021" s="260" t="str">
        <f>IF(R1021="","",IF(R1043="Y",T1021,IF(R1021&gt;=R1035-$AA$36*R1039,IF(R1021&lt;=R1035+$AA$36*R1039,R1021,""),"")))</f>
        <v/>
      </c>
      <c r="T1021" s="259" t="str">
        <f t="shared" si="643"/>
        <v/>
      </c>
      <c r="U1021" s="166" t="str">
        <f t="shared" si="644"/>
        <v/>
      </c>
      <c r="V1021" s="39"/>
      <c r="W1021" s="39"/>
      <c r="Y1021" s="99"/>
      <c r="AO1021" s="57"/>
      <c r="AP1021" s="39"/>
      <c r="AQ1021" s="39"/>
      <c r="AR1021" s="171"/>
      <c r="AS1021" s="39"/>
      <c r="AT1021" s="360" t="str">
        <f t="shared" si="645"/>
        <v/>
      </c>
      <c r="AU1021" s="360" t="str">
        <f t="shared" si="646"/>
        <v/>
      </c>
      <c r="AV1021" s="39"/>
      <c r="AW1021" s="360" t="str">
        <f t="shared" si="647"/>
        <v/>
      </c>
      <c r="AX1021" s="360" t="str">
        <f t="shared" si="648"/>
        <v/>
      </c>
      <c r="AY1021" s="39"/>
      <c r="AZ1021" s="360" t="str">
        <f t="shared" si="649"/>
        <v/>
      </c>
      <c r="BA1021" s="360" t="str">
        <f t="shared" si="650"/>
        <v/>
      </c>
      <c r="BB1021" s="39"/>
      <c r="BC1021" s="360" t="str">
        <f t="shared" si="651"/>
        <v/>
      </c>
      <c r="BD1021" s="360" t="str">
        <f t="shared" si="652"/>
        <v/>
      </c>
      <c r="BE1021" s="39"/>
      <c r="BF1021" s="360" t="str">
        <f t="shared" si="653"/>
        <v/>
      </c>
      <c r="BG1021" s="360" t="str">
        <f t="shared" si="654"/>
        <v/>
      </c>
      <c r="BH1021" s="39"/>
      <c r="BI1021" s="360" t="str">
        <f t="shared" si="655"/>
        <v/>
      </c>
      <c r="BJ1021" s="360" t="str">
        <f t="shared" si="656"/>
        <v/>
      </c>
      <c r="BK1021" s="39"/>
      <c r="BL1021" s="360" t="str">
        <f t="shared" si="657"/>
        <v/>
      </c>
      <c r="BM1021" s="360" t="str">
        <f t="shared" si="658"/>
        <v/>
      </c>
      <c r="BN1021" s="39"/>
      <c r="BO1021" s="360" t="str">
        <f t="shared" si="659"/>
        <v/>
      </c>
      <c r="BP1021" s="360" t="str">
        <f t="shared" si="660"/>
        <v/>
      </c>
      <c r="BQ1021" s="39"/>
      <c r="BR1021" s="360" t="str">
        <f t="shared" si="661"/>
        <v/>
      </c>
      <c r="BS1021" s="360" t="str">
        <f t="shared" si="662"/>
        <v/>
      </c>
      <c r="BT1021" s="39"/>
      <c r="BU1021" s="360" t="str">
        <f t="shared" si="663"/>
        <v/>
      </c>
      <c r="BV1021" s="360" t="str">
        <f t="shared" si="664"/>
        <v/>
      </c>
      <c r="BW1021" s="39"/>
      <c r="BX1021" s="57"/>
    </row>
    <row r="1022" spans="1:76" s="2" customFormat="1" ht="14" hidden="1">
      <c r="A1022" s="159">
        <v>8</v>
      </c>
      <c r="B1022" s="301" t="str">
        <f t="shared" si="641"/>
        <v xml:space="preserve">: </v>
      </c>
      <c r="C1022" s="169"/>
      <c r="D1022" s="169"/>
      <c r="E1022" s="169"/>
      <c r="F1022" s="169"/>
      <c r="G1022" s="161"/>
      <c r="H1022" s="169"/>
      <c r="I1022" s="163"/>
      <c r="J1022" s="170"/>
      <c r="K1022" s="170"/>
      <c r="L1022" s="781"/>
      <c r="M1022" s="163"/>
      <c r="N1022" s="167"/>
      <c r="O1022" s="165"/>
      <c r="P1022" s="165"/>
      <c r="Q1022" s="365"/>
      <c r="R1022" s="259" t="str">
        <f t="shared" si="642"/>
        <v/>
      </c>
      <c r="S1022" s="260" t="str">
        <f>IF(R1022="","",IF(R1043="Y",T1022,IF(R1022&gt;=R1035-$AA$36*R1039,IF(R1022&lt;=R1035+$AA$36*R1039,R1022,""),"")))</f>
        <v/>
      </c>
      <c r="T1022" s="259" t="str">
        <f t="shared" si="643"/>
        <v/>
      </c>
      <c r="U1022" s="166" t="str">
        <f t="shared" si="644"/>
        <v/>
      </c>
      <c r="V1022" s="39"/>
      <c r="W1022" s="39"/>
      <c r="Y1022" s="99"/>
      <c r="AO1022" s="57"/>
      <c r="AP1022" s="39"/>
      <c r="AQ1022" s="39"/>
      <c r="AR1022" s="171"/>
      <c r="AS1022" s="39"/>
      <c r="AT1022" s="360" t="str">
        <f t="shared" si="645"/>
        <v/>
      </c>
      <c r="AU1022" s="360" t="str">
        <f t="shared" si="646"/>
        <v/>
      </c>
      <c r="AV1022" s="39"/>
      <c r="AW1022" s="360" t="str">
        <f t="shared" si="647"/>
        <v/>
      </c>
      <c r="AX1022" s="360" t="str">
        <f t="shared" si="648"/>
        <v/>
      </c>
      <c r="AY1022" s="39"/>
      <c r="AZ1022" s="360" t="str">
        <f t="shared" si="649"/>
        <v/>
      </c>
      <c r="BA1022" s="360" t="str">
        <f t="shared" si="650"/>
        <v/>
      </c>
      <c r="BB1022" s="39"/>
      <c r="BC1022" s="360" t="str">
        <f t="shared" si="651"/>
        <v/>
      </c>
      <c r="BD1022" s="360" t="str">
        <f t="shared" si="652"/>
        <v/>
      </c>
      <c r="BE1022" s="39"/>
      <c r="BF1022" s="360" t="str">
        <f t="shared" si="653"/>
        <v/>
      </c>
      <c r="BG1022" s="360" t="str">
        <f t="shared" si="654"/>
        <v/>
      </c>
      <c r="BH1022" s="39"/>
      <c r="BI1022" s="360" t="str">
        <f t="shared" si="655"/>
        <v/>
      </c>
      <c r="BJ1022" s="360" t="str">
        <f t="shared" si="656"/>
        <v/>
      </c>
      <c r="BK1022" s="39"/>
      <c r="BL1022" s="360" t="str">
        <f t="shared" si="657"/>
        <v/>
      </c>
      <c r="BM1022" s="360" t="str">
        <f t="shared" si="658"/>
        <v/>
      </c>
      <c r="BN1022" s="39"/>
      <c r="BO1022" s="360" t="str">
        <f t="shared" si="659"/>
        <v/>
      </c>
      <c r="BP1022" s="360" t="str">
        <f t="shared" si="660"/>
        <v/>
      </c>
      <c r="BQ1022" s="39"/>
      <c r="BR1022" s="360" t="str">
        <f t="shared" si="661"/>
        <v/>
      </c>
      <c r="BS1022" s="360" t="str">
        <f t="shared" si="662"/>
        <v/>
      </c>
      <c r="BT1022" s="39"/>
      <c r="BU1022" s="360" t="str">
        <f t="shared" si="663"/>
        <v/>
      </c>
      <c r="BV1022" s="360" t="str">
        <f t="shared" si="664"/>
        <v/>
      </c>
      <c r="BW1022" s="39"/>
      <c r="BX1022" s="57"/>
    </row>
    <row r="1023" spans="1:76" s="2" customFormat="1" ht="14" hidden="1">
      <c r="A1023" s="159">
        <v>9</v>
      </c>
      <c r="B1023" s="301" t="str">
        <f t="shared" si="641"/>
        <v xml:space="preserve">: </v>
      </c>
      <c r="C1023" s="169"/>
      <c r="D1023" s="169"/>
      <c r="E1023" s="169"/>
      <c r="F1023" s="169"/>
      <c r="G1023" s="161"/>
      <c r="H1023" s="169"/>
      <c r="I1023" s="163"/>
      <c r="J1023" s="170"/>
      <c r="K1023" s="170"/>
      <c r="L1023" s="781"/>
      <c r="M1023" s="163"/>
      <c r="N1023" s="167"/>
      <c r="O1023" s="165"/>
      <c r="P1023" s="165"/>
      <c r="Q1023" s="365"/>
      <c r="R1023" s="259" t="str">
        <f t="shared" si="642"/>
        <v/>
      </c>
      <c r="S1023" s="260" t="str">
        <f>IF(R1023="","",IF(R1043="Y",T1023,IF(R1023&gt;=R1035-$AA$36*R1039,IF(R1023&lt;=R1035+$AA$36*R1039,R1023,""),"")))</f>
        <v/>
      </c>
      <c r="T1023" s="259" t="str">
        <f t="shared" si="643"/>
        <v/>
      </c>
      <c r="U1023" s="166" t="str">
        <f t="shared" si="644"/>
        <v/>
      </c>
      <c r="V1023" s="39"/>
      <c r="W1023" s="39"/>
      <c r="Y1023" s="99"/>
      <c r="AO1023" s="57"/>
      <c r="AP1023" s="39"/>
      <c r="AQ1023" s="39"/>
      <c r="AR1023" s="171"/>
      <c r="AS1023" s="39"/>
      <c r="AT1023" s="360" t="str">
        <f t="shared" si="645"/>
        <v/>
      </c>
      <c r="AU1023" s="360" t="str">
        <f t="shared" si="646"/>
        <v/>
      </c>
      <c r="AV1023" s="39"/>
      <c r="AW1023" s="360" t="str">
        <f t="shared" si="647"/>
        <v/>
      </c>
      <c r="AX1023" s="360" t="str">
        <f t="shared" si="648"/>
        <v/>
      </c>
      <c r="AY1023" s="39"/>
      <c r="AZ1023" s="360" t="str">
        <f t="shared" si="649"/>
        <v/>
      </c>
      <c r="BA1023" s="360" t="str">
        <f t="shared" si="650"/>
        <v/>
      </c>
      <c r="BB1023" s="39"/>
      <c r="BC1023" s="360" t="str">
        <f t="shared" si="651"/>
        <v/>
      </c>
      <c r="BD1023" s="360" t="str">
        <f t="shared" si="652"/>
        <v/>
      </c>
      <c r="BE1023" s="39"/>
      <c r="BF1023" s="360" t="str">
        <f t="shared" si="653"/>
        <v/>
      </c>
      <c r="BG1023" s="360" t="str">
        <f t="shared" si="654"/>
        <v/>
      </c>
      <c r="BH1023" s="39"/>
      <c r="BI1023" s="360" t="str">
        <f t="shared" si="655"/>
        <v/>
      </c>
      <c r="BJ1023" s="360" t="str">
        <f t="shared" si="656"/>
        <v/>
      </c>
      <c r="BK1023" s="39"/>
      <c r="BL1023" s="360" t="str">
        <f t="shared" si="657"/>
        <v/>
      </c>
      <c r="BM1023" s="360" t="str">
        <f t="shared" si="658"/>
        <v/>
      </c>
      <c r="BN1023" s="39"/>
      <c r="BO1023" s="360" t="str">
        <f t="shared" si="659"/>
        <v/>
      </c>
      <c r="BP1023" s="360" t="str">
        <f t="shared" si="660"/>
        <v/>
      </c>
      <c r="BQ1023" s="39"/>
      <c r="BR1023" s="360" t="str">
        <f t="shared" si="661"/>
        <v/>
      </c>
      <c r="BS1023" s="360" t="str">
        <f t="shared" si="662"/>
        <v/>
      </c>
      <c r="BT1023" s="39"/>
      <c r="BU1023" s="360" t="str">
        <f t="shared" si="663"/>
        <v/>
      </c>
      <c r="BV1023" s="360" t="str">
        <f t="shared" si="664"/>
        <v/>
      </c>
      <c r="BW1023" s="39"/>
      <c r="BX1023" s="57"/>
    </row>
    <row r="1024" spans="1:76" s="2" customFormat="1" ht="14" hidden="1">
      <c r="A1024" s="159">
        <v>10</v>
      </c>
      <c r="B1024" s="301" t="str">
        <f t="shared" si="641"/>
        <v xml:space="preserve">: </v>
      </c>
      <c r="C1024" s="169"/>
      <c r="D1024" s="169"/>
      <c r="E1024" s="169"/>
      <c r="F1024" s="169"/>
      <c r="G1024" s="161"/>
      <c r="H1024" s="169"/>
      <c r="I1024" s="163"/>
      <c r="J1024" s="170"/>
      <c r="K1024" s="170"/>
      <c r="L1024" s="781"/>
      <c r="M1024" s="163"/>
      <c r="N1024" s="167"/>
      <c r="O1024" s="165"/>
      <c r="P1024" s="165"/>
      <c r="Q1024" s="365"/>
      <c r="R1024" s="259" t="str">
        <f t="shared" si="642"/>
        <v/>
      </c>
      <c r="S1024" s="260" t="str">
        <f>IF(R1024="","",IF(R1043="Y",T1024,IF(R1024&gt;=R1035-$AA$36*R1039,IF(R1024&lt;=R1035+$AA$36*R1039,R1024,""),"")))</f>
        <v/>
      </c>
      <c r="T1024" s="259" t="str">
        <f t="shared" si="643"/>
        <v/>
      </c>
      <c r="U1024" s="166" t="str">
        <f t="shared" si="644"/>
        <v/>
      </c>
      <c r="V1024" s="39"/>
      <c r="W1024" s="39"/>
      <c r="Y1024" s="99"/>
      <c r="AO1024" s="57"/>
      <c r="AP1024" s="39"/>
      <c r="AQ1024" s="39"/>
      <c r="AR1024" s="171"/>
      <c r="AS1024" s="39"/>
      <c r="AT1024" s="360" t="str">
        <f t="shared" si="645"/>
        <v/>
      </c>
      <c r="AU1024" s="360" t="str">
        <f t="shared" si="646"/>
        <v/>
      </c>
      <c r="AV1024" s="39"/>
      <c r="AW1024" s="360" t="str">
        <f t="shared" si="647"/>
        <v/>
      </c>
      <c r="AX1024" s="360" t="str">
        <f t="shared" si="648"/>
        <v/>
      </c>
      <c r="AY1024" s="39"/>
      <c r="AZ1024" s="360" t="str">
        <f t="shared" si="649"/>
        <v/>
      </c>
      <c r="BA1024" s="360" t="str">
        <f t="shared" si="650"/>
        <v/>
      </c>
      <c r="BB1024" s="39"/>
      <c r="BC1024" s="360" t="str">
        <f t="shared" si="651"/>
        <v/>
      </c>
      <c r="BD1024" s="360" t="str">
        <f t="shared" si="652"/>
        <v/>
      </c>
      <c r="BE1024" s="39"/>
      <c r="BF1024" s="360" t="str">
        <f t="shared" si="653"/>
        <v/>
      </c>
      <c r="BG1024" s="360" t="str">
        <f t="shared" si="654"/>
        <v/>
      </c>
      <c r="BH1024" s="39"/>
      <c r="BI1024" s="360" t="str">
        <f t="shared" si="655"/>
        <v/>
      </c>
      <c r="BJ1024" s="360" t="str">
        <f t="shared" si="656"/>
        <v/>
      </c>
      <c r="BK1024" s="39"/>
      <c r="BL1024" s="360" t="str">
        <f t="shared" si="657"/>
        <v/>
      </c>
      <c r="BM1024" s="360" t="str">
        <f t="shared" si="658"/>
        <v/>
      </c>
      <c r="BN1024" s="39"/>
      <c r="BO1024" s="360" t="str">
        <f t="shared" si="659"/>
        <v/>
      </c>
      <c r="BP1024" s="360" t="str">
        <f t="shared" si="660"/>
        <v/>
      </c>
      <c r="BQ1024" s="39"/>
      <c r="BR1024" s="360" t="str">
        <f t="shared" si="661"/>
        <v/>
      </c>
      <c r="BS1024" s="360" t="str">
        <f t="shared" si="662"/>
        <v/>
      </c>
      <c r="BT1024" s="39"/>
      <c r="BU1024" s="360" t="str">
        <f t="shared" si="663"/>
        <v/>
      </c>
      <c r="BV1024" s="360" t="str">
        <f t="shared" si="664"/>
        <v/>
      </c>
      <c r="BW1024" s="39"/>
      <c r="BX1024" s="57"/>
    </row>
    <row r="1025" spans="1:76" s="2" customFormat="1" ht="14" hidden="1">
      <c r="A1025" s="159">
        <v>11</v>
      </c>
      <c r="B1025" s="301" t="str">
        <f t="shared" si="641"/>
        <v xml:space="preserve">: </v>
      </c>
      <c r="C1025" s="168"/>
      <c r="D1025" s="162"/>
      <c r="E1025" s="162"/>
      <c r="F1025" s="169"/>
      <c r="G1025" s="161"/>
      <c r="H1025" s="162"/>
      <c r="I1025" s="163"/>
      <c r="J1025" s="170"/>
      <c r="K1025" s="170"/>
      <c r="L1025" s="781"/>
      <c r="M1025" s="163"/>
      <c r="N1025" s="167"/>
      <c r="O1025" s="165"/>
      <c r="P1025" s="165"/>
      <c r="Q1025" s="365"/>
      <c r="R1025" s="259" t="str">
        <f t="shared" si="642"/>
        <v/>
      </c>
      <c r="S1025" s="260" t="str">
        <f>IF(R1025="","",IF(R1043="Y",T1025,IF(R1025&gt;=R1035-$AA$36*R1039,IF(R1025&lt;=R1035+$AA$36*R1039,R1025,""),"")))</f>
        <v/>
      </c>
      <c r="T1025" s="259" t="str">
        <f t="shared" si="643"/>
        <v/>
      </c>
      <c r="U1025" s="166" t="str">
        <f t="shared" si="644"/>
        <v/>
      </c>
      <c r="V1025" s="39"/>
      <c r="W1025" s="39"/>
      <c r="Y1025" s="99"/>
      <c r="AO1025" s="57"/>
      <c r="AP1025" s="39"/>
      <c r="AQ1025" s="39"/>
      <c r="AR1025" s="171"/>
      <c r="AS1025" s="39"/>
      <c r="AT1025" s="360" t="str">
        <f t="shared" si="645"/>
        <v/>
      </c>
      <c r="AU1025" s="360" t="str">
        <f t="shared" si="646"/>
        <v/>
      </c>
      <c r="AV1025" s="39"/>
      <c r="AW1025" s="360" t="str">
        <f t="shared" si="647"/>
        <v/>
      </c>
      <c r="AX1025" s="360" t="str">
        <f t="shared" si="648"/>
        <v/>
      </c>
      <c r="AY1025" s="39"/>
      <c r="AZ1025" s="360" t="str">
        <f t="shared" si="649"/>
        <v/>
      </c>
      <c r="BA1025" s="360" t="str">
        <f t="shared" si="650"/>
        <v/>
      </c>
      <c r="BB1025" s="39"/>
      <c r="BC1025" s="360" t="str">
        <f t="shared" si="651"/>
        <v/>
      </c>
      <c r="BD1025" s="360" t="str">
        <f t="shared" si="652"/>
        <v/>
      </c>
      <c r="BE1025" s="39"/>
      <c r="BF1025" s="360" t="str">
        <f t="shared" si="653"/>
        <v/>
      </c>
      <c r="BG1025" s="360" t="str">
        <f t="shared" si="654"/>
        <v/>
      </c>
      <c r="BH1025" s="39"/>
      <c r="BI1025" s="360" t="str">
        <f t="shared" si="655"/>
        <v/>
      </c>
      <c r="BJ1025" s="360" t="str">
        <f t="shared" si="656"/>
        <v/>
      </c>
      <c r="BK1025" s="39"/>
      <c r="BL1025" s="360" t="str">
        <f t="shared" si="657"/>
        <v/>
      </c>
      <c r="BM1025" s="360" t="str">
        <f t="shared" si="658"/>
        <v/>
      </c>
      <c r="BN1025" s="39"/>
      <c r="BO1025" s="360" t="str">
        <f t="shared" si="659"/>
        <v/>
      </c>
      <c r="BP1025" s="360" t="str">
        <f t="shared" si="660"/>
        <v/>
      </c>
      <c r="BQ1025" s="39"/>
      <c r="BR1025" s="360" t="str">
        <f t="shared" si="661"/>
        <v/>
      </c>
      <c r="BS1025" s="360" t="str">
        <f t="shared" si="662"/>
        <v/>
      </c>
      <c r="BT1025" s="39"/>
      <c r="BU1025" s="360" t="str">
        <f t="shared" si="663"/>
        <v/>
      </c>
      <c r="BV1025" s="360" t="str">
        <f t="shared" si="664"/>
        <v/>
      </c>
      <c r="BW1025" s="39"/>
      <c r="BX1025" s="57"/>
    </row>
    <row r="1026" spans="1:76" s="2" customFormat="1" ht="14" hidden="1">
      <c r="A1026" s="159">
        <v>12</v>
      </c>
      <c r="B1026" s="301" t="str">
        <f t="shared" si="641"/>
        <v xml:space="preserve">: </v>
      </c>
      <c r="C1026" s="169"/>
      <c r="D1026" s="169"/>
      <c r="E1026" s="169"/>
      <c r="F1026" s="169"/>
      <c r="G1026" s="161"/>
      <c r="H1026" s="169"/>
      <c r="I1026" s="163"/>
      <c r="J1026" s="170"/>
      <c r="K1026" s="170"/>
      <c r="L1026" s="781"/>
      <c r="M1026" s="163"/>
      <c r="N1026" s="167"/>
      <c r="O1026" s="165"/>
      <c r="P1026" s="165"/>
      <c r="Q1026" s="365"/>
      <c r="R1026" s="259" t="str">
        <f t="shared" si="642"/>
        <v/>
      </c>
      <c r="S1026" s="260" t="str">
        <f>IF(R1026="","",IF(R1043="Y",T1026,IF(R1026&gt;=R1035-$AA$36*R1039,IF(R1026&lt;=R1035+$AA$36*R1039,R1026,""),"")))</f>
        <v/>
      </c>
      <c r="T1026" s="259" t="str">
        <f t="shared" si="643"/>
        <v/>
      </c>
      <c r="U1026" s="166" t="str">
        <f t="shared" si="644"/>
        <v/>
      </c>
      <c r="V1026" s="39"/>
      <c r="W1026" s="39"/>
      <c r="Y1026" s="99"/>
      <c r="AO1026" s="57"/>
      <c r="AP1026" s="39"/>
      <c r="AQ1026" s="39"/>
      <c r="AR1026" s="171"/>
      <c r="AS1026" s="39"/>
      <c r="AT1026" s="360" t="str">
        <f t="shared" si="645"/>
        <v/>
      </c>
      <c r="AU1026" s="360" t="str">
        <f t="shared" si="646"/>
        <v/>
      </c>
      <c r="AV1026" s="39"/>
      <c r="AW1026" s="360" t="str">
        <f t="shared" si="647"/>
        <v/>
      </c>
      <c r="AX1026" s="360" t="str">
        <f t="shared" si="648"/>
        <v/>
      </c>
      <c r="AY1026" s="39"/>
      <c r="AZ1026" s="360" t="str">
        <f t="shared" si="649"/>
        <v/>
      </c>
      <c r="BA1026" s="360" t="str">
        <f t="shared" si="650"/>
        <v/>
      </c>
      <c r="BB1026" s="39"/>
      <c r="BC1026" s="360" t="str">
        <f t="shared" si="651"/>
        <v/>
      </c>
      <c r="BD1026" s="360" t="str">
        <f t="shared" si="652"/>
        <v/>
      </c>
      <c r="BE1026" s="39"/>
      <c r="BF1026" s="360" t="str">
        <f t="shared" si="653"/>
        <v/>
      </c>
      <c r="BG1026" s="360" t="str">
        <f t="shared" si="654"/>
        <v/>
      </c>
      <c r="BH1026" s="39"/>
      <c r="BI1026" s="360" t="str">
        <f t="shared" si="655"/>
        <v/>
      </c>
      <c r="BJ1026" s="360" t="str">
        <f t="shared" si="656"/>
        <v/>
      </c>
      <c r="BK1026" s="39"/>
      <c r="BL1026" s="360" t="str">
        <f t="shared" si="657"/>
        <v/>
      </c>
      <c r="BM1026" s="360" t="str">
        <f t="shared" si="658"/>
        <v/>
      </c>
      <c r="BN1026" s="39"/>
      <c r="BO1026" s="360" t="str">
        <f t="shared" si="659"/>
        <v/>
      </c>
      <c r="BP1026" s="360" t="str">
        <f t="shared" si="660"/>
        <v/>
      </c>
      <c r="BQ1026" s="39"/>
      <c r="BR1026" s="360" t="str">
        <f t="shared" si="661"/>
        <v/>
      </c>
      <c r="BS1026" s="360" t="str">
        <f t="shared" si="662"/>
        <v/>
      </c>
      <c r="BT1026" s="39"/>
      <c r="BU1026" s="360" t="str">
        <f t="shared" si="663"/>
        <v/>
      </c>
      <c r="BV1026" s="360" t="str">
        <f t="shared" si="664"/>
        <v/>
      </c>
      <c r="BW1026" s="39"/>
      <c r="BX1026" s="57"/>
    </row>
    <row r="1027" spans="1:76" s="2" customFormat="1" ht="14" hidden="1">
      <c r="A1027" s="159">
        <v>13</v>
      </c>
      <c r="B1027" s="301" t="str">
        <f t="shared" si="641"/>
        <v xml:space="preserve">: </v>
      </c>
      <c r="C1027" s="169"/>
      <c r="D1027" s="169"/>
      <c r="E1027" s="169"/>
      <c r="F1027" s="169"/>
      <c r="G1027" s="161"/>
      <c r="H1027" s="169"/>
      <c r="I1027" s="163"/>
      <c r="J1027" s="170"/>
      <c r="K1027" s="170"/>
      <c r="L1027" s="781"/>
      <c r="M1027" s="163"/>
      <c r="N1027" s="167"/>
      <c r="O1027" s="165"/>
      <c r="P1027" s="165"/>
      <c r="Q1027" s="365"/>
      <c r="R1027" s="259" t="str">
        <f t="shared" si="642"/>
        <v/>
      </c>
      <c r="S1027" s="260" t="str">
        <f>IF(R1027="","",IF(R1043="Y",T1027,IF(R1027&gt;=R1035-$AA$36*R1039,IF(R1027&lt;=R1035+$AA$36*R1039,R1027,""),"")))</f>
        <v/>
      </c>
      <c r="T1027" s="259" t="str">
        <f t="shared" si="643"/>
        <v/>
      </c>
      <c r="U1027" s="166" t="str">
        <f t="shared" si="644"/>
        <v/>
      </c>
      <c r="V1027" s="39"/>
      <c r="W1027" s="39"/>
      <c r="Y1027" s="99"/>
      <c r="AO1027" s="57"/>
      <c r="AP1027" s="39"/>
      <c r="AQ1027" s="39"/>
      <c r="AR1027" s="171"/>
      <c r="AS1027" s="39"/>
      <c r="AT1027" s="360" t="str">
        <f t="shared" si="645"/>
        <v/>
      </c>
      <c r="AU1027" s="360" t="str">
        <f t="shared" si="646"/>
        <v/>
      </c>
      <c r="AV1027" s="39"/>
      <c r="AW1027" s="360" t="str">
        <f t="shared" si="647"/>
        <v/>
      </c>
      <c r="AX1027" s="360" t="str">
        <f t="shared" si="648"/>
        <v/>
      </c>
      <c r="AY1027" s="39"/>
      <c r="AZ1027" s="360" t="str">
        <f t="shared" si="649"/>
        <v/>
      </c>
      <c r="BA1027" s="360" t="str">
        <f t="shared" si="650"/>
        <v/>
      </c>
      <c r="BB1027" s="39"/>
      <c r="BC1027" s="360" t="str">
        <f t="shared" si="651"/>
        <v/>
      </c>
      <c r="BD1027" s="360" t="str">
        <f t="shared" si="652"/>
        <v/>
      </c>
      <c r="BE1027" s="39"/>
      <c r="BF1027" s="360" t="str">
        <f t="shared" si="653"/>
        <v/>
      </c>
      <c r="BG1027" s="360" t="str">
        <f t="shared" si="654"/>
        <v/>
      </c>
      <c r="BH1027" s="39"/>
      <c r="BI1027" s="360" t="str">
        <f t="shared" si="655"/>
        <v/>
      </c>
      <c r="BJ1027" s="360" t="str">
        <f t="shared" si="656"/>
        <v/>
      </c>
      <c r="BK1027" s="39"/>
      <c r="BL1027" s="360" t="str">
        <f t="shared" si="657"/>
        <v/>
      </c>
      <c r="BM1027" s="360" t="str">
        <f t="shared" si="658"/>
        <v/>
      </c>
      <c r="BN1027" s="39"/>
      <c r="BO1027" s="360" t="str">
        <f t="shared" si="659"/>
        <v/>
      </c>
      <c r="BP1027" s="360" t="str">
        <f t="shared" si="660"/>
        <v/>
      </c>
      <c r="BQ1027" s="39"/>
      <c r="BR1027" s="360" t="str">
        <f t="shared" si="661"/>
        <v/>
      </c>
      <c r="BS1027" s="360" t="str">
        <f t="shared" si="662"/>
        <v/>
      </c>
      <c r="BT1027" s="39"/>
      <c r="BU1027" s="360" t="str">
        <f t="shared" si="663"/>
        <v/>
      </c>
      <c r="BV1027" s="360" t="str">
        <f t="shared" si="664"/>
        <v/>
      </c>
      <c r="BW1027" s="39"/>
      <c r="BX1027" s="57"/>
    </row>
    <row r="1028" spans="1:76" s="2" customFormat="1" ht="14" hidden="1">
      <c r="A1028" s="159">
        <v>14</v>
      </c>
      <c r="B1028" s="301" t="str">
        <f t="shared" si="641"/>
        <v xml:space="preserve">: </v>
      </c>
      <c r="C1028" s="169"/>
      <c r="D1028" s="169"/>
      <c r="E1028" s="169"/>
      <c r="F1028" s="169"/>
      <c r="G1028" s="161"/>
      <c r="H1028" s="169"/>
      <c r="I1028" s="163"/>
      <c r="J1028" s="170"/>
      <c r="K1028" s="170"/>
      <c r="L1028" s="781"/>
      <c r="M1028" s="163"/>
      <c r="N1028" s="167"/>
      <c r="O1028" s="165"/>
      <c r="P1028" s="165"/>
      <c r="Q1028" s="365"/>
      <c r="R1028" s="259" t="str">
        <f t="shared" si="642"/>
        <v/>
      </c>
      <c r="S1028" s="260" t="str">
        <f>IF(R1028="","",IF(R1043="Y",T1028,IF(R1028&gt;=R1035-$AA$36*R1039,IF(R1028&lt;=R1035+$AA$36*R1039,R1028,""),"")))</f>
        <v/>
      </c>
      <c r="T1028" s="259" t="str">
        <f t="shared" si="643"/>
        <v/>
      </c>
      <c r="U1028" s="166" t="str">
        <f t="shared" si="644"/>
        <v/>
      </c>
      <c r="V1028" s="39"/>
      <c r="W1028" s="39"/>
      <c r="Y1028" s="99"/>
      <c r="AO1028" s="57"/>
      <c r="AP1028" s="39"/>
      <c r="AQ1028" s="39"/>
      <c r="AR1028" s="171"/>
      <c r="AS1028" s="39"/>
      <c r="AT1028" s="360" t="str">
        <f t="shared" si="645"/>
        <v/>
      </c>
      <c r="AU1028" s="360" t="str">
        <f t="shared" si="646"/>
        <v/>
      </c>
      <c r="AV1028" s="39"/>
      <c r="AW1028" s="360" t="str">
        <f t="shared" si="647"/>
        <v/>
      </c>
      <c r="AX1028" s="360" t="str">
        <f t="shared" si="648"/>
        <v/>
      </c>
      <c r="AY1028" s="39"/>
      <c r="AZ1028" s="360" t="str">
        <f t="shared" si="649"/>
        <v/>
      </c>
      <c r="BA1028" s="360" t="str">
        <f t="shared" si="650"/>
        <v/>
      </c>
      <c r="BB1028" s="39"/>
      <c r="BC1028" s="360" t="str">
        <f t="shared" si="651"/>
        <v/>
      </c>
      <c r="BD1028" s="360" t="str">
        <f t="shared" si="652"/>
        <v/>
      </c>
      <c r="BE1028" s="39"/>
      <c r="BF1028" s="360" t="str">
        <f t="shared" si="653"/>
        <v/>
      </c>
      <c r="BG1028" s="360" t="str">
        <f t="shared" si="654"/>
        <v/>
      </c>
      <c r="BH1028" s="39"/>
      <c r="BI1028" s="360" t="str">
        <f t="shared" si="655"/>
        <v/>
      </c>
      <c r="BJ1028" s="360" t="str">
        <f t="shared" si="656"/>
        <v/>
      </c>
      <c r="BK1028" s="39"/>
      <c r="BL1028" s="360" t="str">
        <f t="shared" si="657"/>
        <v/>
      </c>
      <c r="BM1028" s="360" t="str">
        <f t="shared" si="658"/>
        <v/>
      </c>
      <c r="BN1028" s="39"/>
      <c r="BO1028" s="360" t="str">
        <f t="shared" si="659"/>
        <v/>
      </c>
      <c r="BP1028" s="360" t="str">
        <f t="shared" si="660"/>
        <v/>
      </c>
      <c r="BQ1028" s="39"/>
      <c r="BR1028" s="360" t="str">
        <f t="shared" si="661"/>
        <v/>
      </c>
      <c r="BS1028" s="360" t="str">
        <f t="shared" si="662"/>
        <v/>
      </c>
      <c r="BT1028" s="39"/>
      <c r="BU1028" s="360" t="str">
        <f t="shared" si="663"/>
        <v/>
      </c>
      <c r="BV1028" s="360" t="str">
        <f t="shared" si="664"/>
        <v/>
      </c>
      <c r="BW1028" s="39"/>
      <c r="BX1028" s="57"/>
    </row>
    <row r="1029" spans="1:76" s="2" customFormat="1" ht="14" hidden="1">
      <c r="A1029" s="159">
        <v>15</v>
      </c>
      <c r="B1029" s="301" t="str">
        <f t="shared" si="641"/>
        <v xml:space="preserve">: </v>
      </c>
      <c r="C1029" s="169"/>
      <c r="D1029" s="169"/>
      <c r="E1029" s="169"/>
      <c r="F1029" s="169"/>
      <c r="G1029" s="161"/>
      <c r="H1029" s="169"/>
      <c r="I1029" s="163"/>
      <c r="J1029" s="170"/>
      <c r="K1029" s="170"/>
      <c r="L1029" s="781"/>
      <c r="M1029" s="163"/>
      <c r="N1029" s="167"/>
      <c r="O1029" s="165"/>
      <c r="P1029" s="165"/>
      <c r="Q1029" s="365"/>
      <c r="R1029" s="259" t="str">
        <f t="shared" si="642"/>
        <v/>
      </c>
      <c r="S1029" s="260" t="str">
        <f>IF(R1029="","",IF(R1043="Y",T1029,IF(R1029&gt;=R1035-$AA$36*R1039,IF(R1029&lt;=R1035+$AA$36*R1039,R1029,""),"")))</f>
        <v/>
      </c>
      <c r="T1029" s="259" t="str">
        <f t="shared" si="643"/>
        <v/>
      </c>
      <c r="U1029" s="166" t="str">
        <f t="shared" si="644"/>
        <v/>
      </c>
      <c r="V1029" s="39"/>
      <c r="W1029" s="39"/>
      <c r="Y1029" s="99"/>
      <c r="AO1029" s="57"/>
      <c r="AP1029" s="39"/>
      <c r="AQ1029" s="39"/>
      <c r="AR1029" s="171"/>
      <c r="AS1029" s="39"/>
      <c r="AT1029" s="360" t="str">
        <f t="shared" si="645"/>
        <v/>
      </c>
      <c r="AU1029" s="360" t="str">
        <f t="shared" si="646"/>
        <v/>
      </c>
      <c r="AV1029" s="39"/>
      <c r="AW1029" s="360" t="str">
        <f t="shared" si="647"/>
        <v/>
      </c>
      <c r="AX1029" s="360" t="str">
        <f t="shared" si="648"/>
        <v/>
      </c>
      <c r="AY1029" s="39"/>
      <c r="AZ1029" s="360" t="str">
        <f t="shared" si="649"/>
        <v/>
      </c>
      <c r="BA1029" s="360" t="str">
        <f t="shared" si="650"/>
        <v/>
      </c>
      <c r="BB1029" s="39"/>
      <c r="BC1029" s="360" t="str">
        <f t="shared" si="651"/>
        <v/>
      </c>
      <c r="BD1029" s="360" t="str">
        <f t="shared" si="652"/>
        <v/>
      </c>
      <c r="BE1029" s="39"/>
      <c r="BF1029" s="360" t="str">
        <f t="shared" si="653"/>
        <v/>
      </c>
      <c r="BG1029" s="360" t="str">
        <f t="shared" si="654"/>
        <v/>
      </c>
      <c r="BH1029" s="39"/>
      <c r="BI1029" s="360" t="str">
        <f t="shared" si="655"/>
        <v/>
      </c>
      <c r="BJ1029" s="360" t="str">
        <f t="shared" si="656"/>
        <v/>
      </c>
      <c r="BK1029" s="39"/>
      <c r="BL1029" s="360" t="str">
        <f t="shared" si="657"/>
        <v/>
      </c>
      <c r="BM1029" s="360" t="str">
        <f t="shared" si="658"/>
        <v/>
      </c>
      <c r="BN1029" s="39"/>
      <c r="BO1029" s="360" t="str">
        <f t="shared" si="659"/>
        <v/>
      </c>
      <c r="BP1029" s="360" t="str">
        <f t="shared" si="660"/>
        <v/>
      </c>
      <c r="BQ1029" s="39"/>
      <c r="BR1029" s="360" t="str">
        <f t="shared" si="661"/>
        <v/>
      </c>
      <c r="BS1029" s="360" t="str">
        <f t="shared" si="662"/>
        <v/>
      </c>
      <c r="BT1029" s="39"/>
      <c r="BU1029" s="360" t="str">
        <f t="shared" si="663"/>
        <v/>
      </c>
      <c r="BV1029" s="360" t="str">
        <f t="shared" si="664"/>
        <v/>
      </c>
      <c r="BW1029" s="39"/>
      <c r="BX1029" s="57"/>
    </row>
    <row r="1030" spans="1:76" s="2" customFormat="1" ht="14" hidden="1">
      <c r="A1030" s="159">
        <v>16</v>
      </c>
      <c r="B1030" s="301" t="str">
        <f t="shared" si="641"/>
        <v xml:space="preserve">: </v>
      </c>
      <c r="C1030" s="169"/>
      <c r="D1030" s="169"/>
      <c r="E1030" s="169"/>
      <c r="F1030" s="169"/>
      <c r="G1030" s="161"/>
      <c r="H1030" s="169"/>
      <c r="I1030" s="163"/>
      <c r="J1030" s="170"/>
      <c r="K1030" s="170"/>
      <c r="L1030" s="781"/>
      <c r="M1030" s="163"/>
      <c r="N1030" s="167"/>
      <c r="O1030" s="165"/>
      <c r="P1030" s="165"/>
      <c r="Q1030" s="365"/>
      <c r="R1030" s="259" t="str">
        <f t="shared" si="642"/>
        <v/>
      </c>
      <c r="S1030" s="260" t="str">
        <f>IF(R1030="","",IF(R1043="Y",T1030,IF(R1030&gt;=R1035-$AA$36*R1039,IF(R1030&lt;=R1035+$AA$36*R1039,R1030,""),"")))</f>
        <v/>
      </c>
      <c r="T1030" s="259" t="str">
        <f t="shared" si="643"/>
        <v/>
      </c>
      <c r="U1030" s="166" t="str">
        <f t="shared" si="644"/>
        <v/>
      </c>
      <c r="V1030" s="39"/>
      <c r="W1030" s="39"/>
      <c r="Y1030" s="99"/>
      <c r="AO1030" s="57"/>
      <c r="AP1030" s="39"/>
      <c r="AQ1030" s="39"/>
      <c r="AR1030" s="171"/>
      <c r="AS1030" s="39"/>
      <c r="AT1030" s="360" t="str">
        <f t="shared" si="645"/>
        <v/>
      </c>
      <c r="AU1030" s="360" t="str">
        <f t="shared" si="646"/>
        <v/>
      </c>
      <c r="AV1030" s="39"/>
      <c r="AW1030" s="360" t="str">
        <f t="shared" si="647"/>
        <v/>
      </c>
      <c r="AX1030" s="360" t="str">
        <f t="shared" si="648"/>
        <v/>
      </c>
      <c r="AY1030" s="39"/>
      <c r="AZ1030" s="360" t="str">
        <f t="shared" si="649"/>
        <v/>
      </c>
      <c r="BA1030" s="360" t="str">
        <f t="shared" si="650"/>
        <v/>
      </c>
      <c r="BB1030" s="39"/>
      <c r="BC1030" s="360" t="str">
        <f t="shared" si="651"/>
        <v/>
      </c>
      <c r="BD1030" s="360" t="str">
        <f t="shared" si="652"/>
        <v/>
      </c>
      <c r="BE1030" s="39"/>
      <c r="BF1030" s="360" t="str">
        <f t="shared" si="653"/>
        <v/>
      </c>
      <c r="BG1030" s="360" t="str">
        <f t="shared" si="654"/>
        <v/>
      </c>
      <c r="BH1030" s="39"/>
      <c r="BI1030" s="360" t="str">
        <f t="shared" si="655"/>
        <v/>
      </c>
      <c r="BJ1030" s="360" t="str">
        <f t="shared" si="656"/>
        <v/>
      </c>
      <c r="BK1030" s="39"/>
      <c r="BL1030" s="360" t="str">
        <f t="shared" si="657"/>
        <v/>
      </c>
      <c r="BM1030" s="360" t="str">
        <f t="shared" si="658"/>
        <v/>
      </c>
      <c r="BN1030" s="39"/>
      <c r="BO1030" s="360" t="str">
        <f t="shared" si="659"/>
        <v/>
      </c>
      <c r="BP1030" s="360" t="str">
        <f t="shared" si="660"/>
        <v/>
      </c>
      <c r="BQ1030" s="39"/>
      <c r="BR1030" s="360" t="str">
        <f t="shared" si="661"/>
        <v/>
      </c>
      <c r="BS1030" s="360" t="str">
        <f t="shared" si="662"/>
        <v/>
      </c>
      <c r="BT1030" s="39"/>
      <c r="BU1030" s="360" t="str">
        <f t="shared" si="663"/>
        <v/>
      </c>
      <c r="BV1030" s="360" t="str">
        <f t="shared" si="664"/>
        <v/>
      </c>
      <c r="BW1030" s="39"/>
      <c r="BX1030" s="57"/>
    </row>
    <row r="1031" spans="1:76" s="2" customFormat="1" ht="14" hidden="1">
      <c r="A1031" s="159">
        <v>17</v>
      </c>
      <c r="B1031" s="301" t="str">
        <f t="shared" si="641"/>
        <v xml:space="preserve">: </v>
      </c>
      <c r="C1031" s="168"/>
      <c r="D1031" s="162"/>
      <c r="E1031" s="162"/>
      <c r="F1031" s="169"/>
      <c r="G1031" s="161"/>
      <c r="H1031" s="162"/>
      <c r="I1031" s="163"/>
      <c r="J1031" s="170"/>
      <c r="K1031" s="170"/>
      <c r="L1031" s="781"/>
      <c r="M1031" s="163"/>
      <c r="N1031" s="167"/>
      <c r="O1031" s="165"/>
      <c r="P1031" s="165"/>
      <c r="Q1031" s="365"/>
      <c r="R1031" s="259" t="str">
        <f t="shared" si="642"/>
        <v/>
      </c>
      <c r="S1031" s="260" t="str">
        <f>IF(R1031="","",IF(R1043="Y",T1031,IF(R1031&gt;=R1035-$AA$36*R1039,IF(R1031&lt;=R1035+$AA$36*R1039,R1031,""),"")))</f>
        <v/>
      </c>
      <c r="T1031" s="259" t="str">
        <f t="shared" si="643"/>
        <v/>
      </c>
      <c r="U1031" s="166" t="str">
        <f t="shared" si="644"/>
        <v/>
      </c>
      <c r="V1031" s="39"/>
      <c r="W1031" s="39"/>
      <c r="Y1031" s="99"/>
      <c r="AO1031" s="57"/>
      <c r="AP1031" s="39"/>
      <c r="AQ1031" s="39"/>
      <c r="AR1031" s="171"/>
      <c r="AS1031" s="39"/>
      <c r="AT1031" s="360" t="str">
        <f t="shared" si="645"/>
        <v/>
      </c>
      <c r="AU1031" s="360" t="str">
        <f t="shared" si="646"/>
        <v/>
      </c>
      <c r="AV1031" s="39"/>
      <c r="AW1031" s="360" t="str">
        <f t="shared" si="647"/>
        <v/>
      </c>
      <c r="AX1031" s="360" t="str">
        <f t="shared" si="648"/>
        <v/>
      </c>
      <c r="AY1031" s="39"/>
      <c r="AZ1031" s="360" t="str">
        <f t="shared" si="649"/>
        <v/>
      </c>
      <c r="BA1031" s="360" t="str">
        <f t="shared" si="650"/>
        <v/>
      </c>
      <c r="BB1031" s="39"/>
      <c r="BC1031" s="360" t="str">
        <f t="shared" si="651"/>
        <v/>
      </c>
      <c r="BD1031" s="360" t="str">
        <f t="shared" si="652"/>
        <v/>
      </c>
      <c r="BE1031" s="39"/>
      <c r="BF1031" s="360" t="str">
        <f t="shared" si="653"/>
        <v/>
      </c>
      <c r="BG1031" s="360" t="str">
        <f t="shared" si="654"/>
        <v/>
      </c>
      <c r="BH1031" s="39"/>
      <c r="BI1031" s="360" t="str">
        <f t="shared" si="655"/>
        <v/>
      </c>
      <c r="BJ1031" s="360" t="str">
        <f t="shared" si="656"/>
        <v/>
      </c>
      <c r="BK1031" s="39"/>
      <c r="BL1031" s="360" t="str">
        <f t="shared" si="657"/>
        <v/>
      </c>
      <c r="BM1031" s="360" t="str">
        <f t="shared" si="658"/>
        <v/>
      </c>
      <c r="BN1031" s="39"/>
      <c r="BO1031" s="360" t="str">
        <f t="shared" si="659"/>
        <v/>
      </c>
      <c r="BP1031" s="360" t="str">
        <f t="shared" si="660"/>
        <v/>
      </c>
      <c r="BQ1031" s="39"/>
      <c r="BR1031" s="360" t="str">
        <f t="shared" si="661"/>
        <v/>
      </c>
      <c r="BS1031" s="360" t="str">
        <f t="shared" si="662"/>
        <v/>
      </c>
      <c r="BT1031" s="39"/>
      <c r="BU1031" s="360" t="str">
        <f t="shared" si="663"/>
        <v/>
      </c>
      <c r="BV1031" s="360" t="str">
        <f t="shared" si="664"/>
        <v/>
      </c>
      <c r="BW1031" s="39"/>
      <c r="BX1031" s="57"/>
    </row>
    <row r="1032" spans="1:76" s="2" customFormat="1" ht="14" hidden="1">
      <c r="A1032" s="159">
        <v>18</v>
      </c>
      <c r="B1032" s="301" t="str">
        <f t="shared" si="641"/>
        <v xml:space="preserve">: </v>
      </c>
      <c r="C1032" s="168"/>
      <c r="D1032" s="162"/>
      <c r="E1032" s="162"/>
      <c r="F1032" s="169"/>
      <c r="G1032" s="161"/>
      <c r="H1032" s="162"/>
      <c r="I1032" s="163"/>
      <c r="J1032" s="170"/>
      <c r="K1032" s="170"/>
      <c r="L1032" s="781"/>
      <c r="M1032" s="163"/>
      <c r="N1032" s="167"/>
      <c r="O1032" s="165"/>
      <c r="P1032" s="165"/>
      <c r="Q1032" s="365"/>
      <c r="R1032" s="259" t="str">
        <f t="shared" si="642"/>
        <v/>
      </c>
      <c r="S1032" s="260" t="str">
        <f>IF(R1032="","",IF(R1043="Y",T1032,IF(R1032&gt;=R1035-$AA$36*R1039,IF(R1032&lt;=R1035+$AA$36*R1039,R1032,""),"")))</f>
        <v/>
      </c>
      <c r="T1032" s="259" t="str">
        <f t="shared" si="643"/>
        <v/>
      </c>
      <c r="U1032" s="166" t="str">
        <f t="shared" si="644"/>
        <v/>
      </c>
      <c r="V1032" s="39"/>
      <c r="W1032" s="39"/>
      <c r="Y1032" s="99"/>
      <c r="AO1032" s="57"/>
      <c r="AP1032" s="39"/>
      <c r="AQ1032" s="39"/>
      <c r="AR1032" s="171"/>
      <c r="AS1032" s="39"/>
      <c r="AT1032" s="360" t="str">
        <f t="shared" si="645"/>
        <v/>
      </c>
      <c r="AU1032" s="360" t="str">
        <f t="shared" si="646"/>
        <v/>
      </c>
      <c r="AV1032" s="39"/>
      <c r="AW1032" s="360" t="str">
        <f t="shared" si="647"/>
        <v/>
      </c>
      <c r="AX1032" s="360" t="str">
        <f t="shared" si="648"/>
        <v/>
      </c>
      <c r="AY1032" s="39"/>
      <c r="AZ1032" s="360" t="str">
        <f t="shared" si="649"/>
        <v/>
      </c>
      <c r="BA1032" s="360" t="str">
        <f t="shared" si="650"/>
        <v/>
      </c>
      <c r="BB1032" s="39"/>
      <c r="BC1032" s="360" t="str">
        <f t="shared" si="651"/>
        <v/>
      </c>
      <c r="BD1032" s="360" t="str">
        <f t="shared" si="652"/>
        <v/>
      </c>
      <c r="BE1032" s="39"/>
      <c r="BF1032" s="360" t="str">
        <f t="shared" si="653"/>
        <v/>
      </c>
      <c r="BG1032" s="360" t="str">
        <f t="shared" si="654"/>
        <v/>
      </c>
      <c r="BH1032" s="39"/>
      <c r="BI1032" s="360" t="str">
        <f t="shared" si="655"/>
        <v/>
      </c>
      <c r="BJ1032" s="360" t="str">
        <f t="shared" si="656"/>
        <v/>
      </c>
      <c r="BK1032" s="39"/>
      <c r="BL1032" s="360" t="str">
        <f t="shared" si="657"/>
        <v/>
      </c>
      <c r="BM1032" s="360" t="str">
        <f t="shared" si="658"/>
        <v/>
      </c>
      <c r="BN1032" s="39"/>
      <c r="BO1032" s="360" t="str">
        <f t="shared" si="659"/>
        <v/>
      </c>
      <c r="BP1032" s="360" t="str">
        <f t="shared" si="660"/>
        <v/>
      </c>
      <c r="BQ1032" s="39"/>
      <c r="BR1032" s="360" t="str">
        <f t="shared" si="661"/>
        <v/>
      </c>
      <c r="BS1032" s="360" t="str">
        <f t="shared" si="662"/>
        <v/>
      </c>
      <c r="BT1032" s="39"/>
      <c r="BU1032" s="360" t="str">
        <f t="shared" si="663"/>
        <v/>
      </c>
      <c r="BV1032" s="360" t="str">
        <f t="shared" si="664"/>
        <v/>
      </c>
      <c r="BW1032" s="39"/>
      <c r="BX1032" s="57"/>
    </row>
    <row r="1033" spans="1:76" s="2" customFormat="1" ht="14" hidden="1">
      <c r="A1033" s="159">
        <v>19</v>
      </c>
      <c r="B1033" s="301" t="str">
        <f t="shared" si="641"/>
        <v xml:space="preserve">: </v>
      </c>
      <c r="C1033" s="168"/>
      <c r="D1033" s="162"/>
      <c r="E1033" s="162"/>
      <c r="F1033" s="169"/>
      <c r="G1033" s="161"/>
      <c r="H1033" s="162"/>
      <c r="I1033" s="163"/>
      <c r="J1033" s="170"/>
      <c r="K1033" s="170"/>
      <c r="L1033" s="781"/>
      <c r="M1033" s="163"/>
      <c r="N1033" s="167"/>
      <c r="O1033" s="165"/>
      <c r="P1033" s="165"/>
      <c r="Q1033" s="365"/>
      <c r="R1033" s="259" t="str">
        <f t="shared" si="642"/>
        <v/>
      </c>
      <c r="S1033" s="260" t="str">
        <f>IF(R1033="","",IF(R1043="Y",T1033,IF(R1033&gt;=R1035-$AA$36*R1039,IF(R1033&lt;=R1035+$AA$36*R1039,R1033,""),"")))</f>
        <v/>
      </c>
      <c r="T1033" s="259" t="str">
        <f t="shared" si="643"/>
        <v/>
      </c>
      <c r="U1033" s="166" t="str">
        <f t="shared" si="644"/>
        <v/>
      </c>
      <c r="V1033" s="39"/>
      <c r="W1033" s="39"/>
      <c r="Y1033" s="99"/>
      <c r="AO1033" s="57"/>
      <c r="AP1033" s="39"/>
      <c r="AQ1033" s="39"/>
      <c r="AR1033" s="171"/>
      <c r="AS1033" s="39"/>
      <c r="AT1033" s="360" t="str">
        <f t="shared" si="645"/>
        <v/>
      </c>
      <c r="AU1033" s="360" t="str">
        <f t="shared" si="646"/>
        <v/>
      </c>
      <c r="AV1033" s="39"/>
      <c r="AW1033" s="360" t="str">
        <f t="shared" si="647"/>
        <v/>
      </c>
      <c r="AX1033" s="360" t="str">
        <f t="shared" si="648"/>
        <v/>
      </c>
      <c r="AY1033" s="39"/>
      <c r="AZ1033" s="360" t="str">
        <f t="shared" si="649"/>
        <v/>
      </c>
      <c r="BA1033" s="360" t="str">
        <f t="shared" si="650"/>
        <v/>
      </c>
      <c r="BB1033" s="39"/>
      <c r="BC1033" s="360" t="str">
        <f t="shared" si="651"/>
        <v/>
      </c>
      <c r="BD1033" s="360" t="str">
        <f t="shared" si="652"/>
        <v/>
      </c>
      <c r="BE1033" s="39"/>
      <c r="BF1033" s="360" t="str">
        <f t="shared" si="653"/>
        <v/>
      </c>
      <c r="BG1033" s="360" t="str">
        <f t="shared" si="654"/>
        <v/>
      </c>
      <c r="BH1033" s="39"/>
      <c r="BI1033" s="360" t="str">
        <f t="shared" si="655"/>
        <v/>
      </c>
      <c r="BJ1033" s="360" t="str">
        <f t="shared" si="656"/>
        <v/>
      </c>
      <c r="BK1033" s="39"/>
      <c r="BL1033" s="360" t="str">
        <f t="shared" si="657"/>
        <v/>
      </c>
      <c r="BM1033" s="360" t="str">
        <f t="shared" si="658"/>
        <v/>
      </c>
      <c r="BN1033" s="39"/>
      <c r="BO1033" s="360" t="str">
        <f t="shared" si="659"/>
        <v/>
      </c>
      <c r="BP1033" s="360" t="str">
        <f t="shared" si="660"/>
        <v/>
      </c>
      <c r="BQ1033" s="39"/>
      <c r="BR1033" s="360" t="str">
        <f t="shared" si="661"/>
        <v/>
      </c>
      <c r="BS1033" s="360" t="str">
        <f t="shared" si="662"/>
        <v/>
      </c>
      <c r="BT1033" s="39"/>
      <c r="BU1033" s="360" t="str">
        <f t="shared" si="663"/>
        <v/>
      </c>
      <c r="BV1033" s="360" t="str">
        <f t="shared" si="664"/>
        <v/>
      </c>
      <c r="BW1033" s="39"/>
      <c r="BX1033" s="57"/>
    </row>
    <row r="1034" spans="1:76" s="2" customFormat="1" ht="14" hidden="1">
      <c r="A1034" s="159">
        <v>20</v>
      </c>
      <c r="B1034" s="301" t="str">
        <f t="shared" si="641"/>
        <v xml:space="preserve">: </v>
      </c>
      <c r="C1034" s="168"/>
      <c r="D1034" s="162"/>
      <c r="E1034" s="162"/>
      <c r="F1034" s="169"/>
      <c r="G1034" s="161"/>
      <c r="H1034" s="162"/>
      <c r="I1034" s="163"/>
      <c r="J1034" s="170"/>
      <c r="K1034" s="170"/>
      <c r="L1034" s="781"/>
      <c r="M1034" s="163"/>
      <c r="N1034" s="167"/>
      <c r="O1034" s="165"/>
      <c r="P1034" s="165"/>
      <c r="Q1034" s="365"/>
      <c r="R1034" s="259" t="str">
        <f t="shared" si="642"/>
        <v/>
      </c>
      <c r="S1034" s="260" t="str">
        <f>IF(R1034="","",IF(R1043="Y",T1034,IF(R1034&gt;=R1035-$AA$36*R1039,IF(R1034&lt;=R1035+$AA$36*R1039,R1034,""),"")))</f>
        <v/>
      </c>
      <c r="T1034" s="259" t="str">
        <f t="shared" si="643"/>
        <v/>
      </c>
      <c r="U1034" s="166" t="str">
        <f t="shared" si="644"/>
        <v/>
      </c>
      <c r="V1034" s="39"/>
      <c r="W1034" s="39"/>
      <c r="Y1034" s="99"/>
      <c r="AO1034" s="57"/>
      <c r="AP1034" s="39"/>
      <c r="AQ1034" s="39"/>
      <c r="AR1034" s="171"/>
      <c r="AS1034" s="39"/>
      <c r="AT1034" s="360" t="str">
        <f t="shared" si="645"/>
        <v/>
      </c>
      <c r="AU1034" s="360" t="str">
        <f t="shared" si="646"/>
        <v/>
      </c>
      <c r="AV1034" s="39"/>
      <c r="AW1034" s="360" t="str">
        <f t="shared" si="647"/>
        <v/>
      </c>
      <c r="AX1034" s="360" t="str">
        <f t="shared" si="648"/>
        <v/>
      </c>
      <c r="AY1034" s="39"/>
      <c r="AZ1034" s="360" t="str">
        <f t="shared" si="649"/>
        <v/>
      </c>
      <c r="BA1034" s="360" t="str">
        <f t="shared" si="650"/>
        <v/>
      </c>
      <c r="BB1034" s="39"/>
      <c r="BC1034" s="360" t="str">
        <f t="shared" si="651"/>
        <v/>
      </c>
      <c r="BD1034" s="360" t="str">
        <f t="shared" si="652"/>
        <v/>
      </c>
      <c r="BE1034" s="39"/>
      <c r="BF1034" s="360" t="str">
        <f t="shared" si="653"/>
        <v/>
      </c>
      <c r="BG1034" s="360" t="str">
        <f t="shared" si="654"/>
        <v/>
      </c>
      <c r="BH1034" s="39"/>
      <c r="BI1034" s="360" t="str">
        <f t="shared" si="655"/>
        <v/>
      </c>
      <c r="BJ1034" s="360" t="str">
        <f t="shared" si="656"/>
        <v/>
      </c>
      <c r="BK1034" s="39"/>
      <c r="BL1034" s="360" t="str">
        <f t="shared" si="657"/>
        <v/>
      </c>
      <c r="BM1034" s="360" t="str">
        <f t="shared" si="658"/>
        <v/>
      </c>
      <c r="BN1034" s="39"/>
      <c r="BO1034" s="360" t="str">
        <f t="shared" si="659"/>
        <v/>
      </c>
      <c r="BP1034" s="360" t="str">
        <f t="shared" si="660"/>
        <v/>
      </c>
      <c r="BQ1034" s="39"/>
      <c r="BR1034" s="360" t="str">
        <f t="shared" si="661"/>
        <v/>
      </c>
      <c r="BS1034" s="360" t="str">
        <f t="shared" si="662"/>
        <v/>
      </c>
      <c r="BT1034" s="39"/>
      <c r="BU1034" s="360" t="str">
        <f t="shared" si="663"/>
        <v/>
      </c>
      <c r="BV1034" s="360" t="str">
        <f t="shared" si="664"/>
        <v/>
      </c>
      <c r="BW1034" s="39"/>
      <c r="BX1034" s="57"/>
    </row>
    <row r="1035" spans="1:76" s="2" customFormat="1" ht="14">
      <c r="A1035" s="172"/>
      <c r="B1035" s="302" t="s">
        <v>159</v>
      </c>
      <c r="C1035" s="173"/>
      <c r="D1035" s="173"/>
      <c r="E1035" s="173"/>
      <c r="F1035" s="173"/>
      <c r="H1035" s="39"/>
      <c r="I1035" s="175"/>
      <c r="J1035" s="174"/>
      <c r="K1035" s="174"/>
      <c r="L1035" s="762" t="s">
        <v>99</v>
      </c>
      <c r="M1035" s="174"/>
      <c r="N1035" s="174"/>
      <c r="O1035" s="165"/>
      <c r="P1035" s="165"/>
      <c r="Q1035" s="175" t="s">
        <v>31</v>
      </c>
      <c r="R1035" s="261">
        <v>3.5352830331645081E-2</v>
      </c>
      <c r="S1035" s="261">
        <v>3.4465219203063037E-2</v>
      </c>
      <c r="T1035" s="262">
        <v>3.4465219203063037E-2</v>
      </c>
      <c r="U1035" s="39"/>
      <c r="V1035" s="39"/>
      <c r="W1035" s="39"/>
      <c r="Y1035" s="207"/>
      <c r="AO1035" s="57"/>
      <c r="AP1035" s="39"/>
      <c r="AQ1035" s="39"/>
      <c r="AR1035" s="39"/>
      <c r="AS1035" s="175" t="s">
        <v>31</v>
      </c>
      <c r="AT1035" s="178">
        <f>AVERAGE(AT1015:AT1034)</f>
        <v>0</v>
      </c>
      <c r="AU1035" s="178" t="e">
        <f>SUM(AU1015:AU1034)/COUNTIF(AU1015:AU1034,"&gt;0")</f>
        <v>#REF!</v>
      </c>
      <c r="AV1035" s="175"/>
      <c r="AW1035" s="178" t="e">
        <f>AVERAGE(AW1015:AW1034)</f>
        <v>#DIV/0!</v>
      </c>
      <c r="AX1035" s="178" t="e">
        <f>SUM(AX1015:AX1034)/COUNTIF(AX1015:AX1034,"&gt;0")</f>
        <v>#DIV/0!</v>
      </c>
      <c r="AY1035" s="39"/>
      <c r="AZ1035" s="178" t="e">
        <f>AVERAGE(AZ1015:AZ1034)</f>
        <v>#DIV/0!</v>
      </c>
      <c r="BA1035" s="178" t="e">
        <f>SUM(BA1015:BA1034)/COUNTIF(BA1015:BA1034,"&gt;0")</f>
        <v>#DIV/0!</v>
      </c>
      <c r="BB1035" s="39"/>
      <c r="BC1035" s="178" t="e">
        <f>AVERAGE(BC1015:BC1034)</f>
        <v>#DIV/0!</v>
      </c>
      <c r="BD1035" s="178" t="e">
        <f>SUM(BD1015:BD1034)/COUNTIF(BD1015:BD1034,"&gt;0")</f>
        <v>#DIV/0!</v>
      </c>
      <c r="BE1035" s="39"/>
      <c r="BF1035" s="178" t="e">
        <f>AVERAGE(BF1015:BF1034)</f>
        <v>#DIV/0!</v>
      </c>
      <c r="BG1035" s="178" t="e">
        <f>SUM(BG1015:BG1034)/COUNTIF(BG1015:BG1034,"&gt;0")</f>
        <v>#DIV/0!</v>
      </c>
      <c r="BH1035" s="39"/>
      <c r="BI1035" s="178" t="e">
        <f>AVERAGE(BI1015:BI1034)</f>
        <v>#DIV/0!</v>
      </c>
      <c r="BJ1035" s="178" t="e">
        <f>SUM(BJ1015:BJ1034)/COUNTIF(BJ1015:BJ1034,"&gt;0")</f>
        <v>#DIV/0!</v>
      </c>
      <c r="BK1035" s="175"/>
      <c r="BL1035" s="178" t="e">
        <f>AVERAGE(BL1015:BL1034)</f>
        <v>#DIV/0!</v>
      </c>
      <c r="BM1035" s="178" t="e">
        <f>SUM(BM1015:BM1034)/COUNTIF(BM1015:BM1034,"&gt;0")</f>
        <v>#DIV/0!</v>
      </c>
      <c r="BN1035" s="39"/>
      <c r="BO1035" s="178" t="e">
        <f>AVERAGE(BO1015:BO1034)</f>
        <v>#DIV/0!</v>
      </c>
      <c r="BP1035" s="178" t="e">
        <f>SUM(BP1015:BP1034)/COUNTIF(BP1015:BP1034,"&gt;0")</f>
        <v>#DIV/0!</v>
      </c>
      <c r="BQ1035" s="39"/>
      <c r="BR1035" s="178" t="e">
        <f>AVERAGE(BR1015:BR1034)</f>
        <v>#DIV/0!</v>
      </c>
      <c r="BS1035" s="178" t="e">
        <f>SUM(BS1015:BS1034)/COUNTIF(BS1015:BS1034,"&gt;0")</f>
        <v>#DIV/0!</v>
      </c>
      <c r="BT1035" s="39"/>
      <c r="BU1035" s="178" t="e">
        <f>AVERAGE(BU1015:BU1034)</f>
        <v>#DIV/0!</v>
      </c>
      <c r="BV1035" s="178" t="e">
        <f>SUM(BV1015:BV1034)/COUNTIF(BV1015:BV1034,"&gt;0")</f>
        <v>#DIV/0!</v>
      </c>
      <c r="BW1035" s="39"/>
      <c r="BX1035" s="57"/>
    </row>
    <row r="1036" spans="1:76" s="2" customFormat="1" ht="14.25" customHeight="1">
      <c r="A1036" s="172"/>
      <c r="B1036" s="302" t="s">
        <v>160</v>
      </c>
      <c r="C1036" s="173" t="s">
        <v>112</v>
      </c>
      <c r="D1036" s="851" t="s">
        <v>384</v>
      </c>
      <c r="E1036" s="860"/>
      <c r="F1036" s="860"/>
      <c r="G1036" s="860"/>
      <c r="H1036" s="860"/>
      <c r="I1036" s="860"/>
      <c r="J1036" s="861"/>
      <c r="K1036" s="174"/>
      <c r="L1036" s="762"/>
      <c r="M1036" s="174"/>
      <c r="N1036" s="174"/>
      <c r="O1036" s="165"/>
      <c r="P1036" s="165"/>
      <c r="Q1036" s="366" t="s">
        <v>33</v>
      </c>
      <c r="R1036" s="367">
        <v>4.0513256189701016E-2</v>
      </c>
      <c r="S1036" s="367">
        <v>4.1092366443973842E-2</v>
      </c>
      <c r="T1036" s="367">
        <v>4.1092366443973842E-2</v>
      </c>
      <c r="U1036" s="368">
        <v>1</v>
      </c>
      <c r="V1036" s="50" t="s">
        <v>142</v>
      </c>
      <c r="W1036" s="39"/>
      <c r="X1036" t="s">
        <v>273</v>
      </c>
      <c r="Y1036" s="208"/>
      <c r="AO1036" s="57"/>
      <c r="AP1036" s="39"/>
      <c r="AQ1036" s="39"/>
      <c r="AR1036" s="39"/>
      <c r="AS1036" s="176" t="s">
        <v>33</v>
      </c>
      <c r="AT1036" s="180">
        <f>AT1035+(AT1041*AT1038)</f>
        <v>0</v>
      </c>
      <c r="AU1036" s="180" t="e">
        <f>AU1035+(AU1041*AT1038)</f>
        <v>#REF!</v>
      </c>
      <c r="AV1036" s="176"/>
      <c r="AW1036" s="180" t="e">
        <f>AW1035+(AW1041*AW1038)</f>
        <v>#DIV/0!</v>
      </c>
      <c r="AX1036" s="180" t="e">
        <f>AX1035+(AX1041*AW1038)</f>
        <v>#DIV/0!</v>
      </c>
      <c r="AY1036" s="39"/>
      <c r="AZ1036" s="180" t="e">
        <f>AZ1035+(AZ1041*AZ1038)</f>
        <v>#DIV/0!</v>
      </c>
      <c r="BA1036" s="180" t="e">
        <f>BA1035+(BA1041*AZ1038)</f>
        <v>#DIV/0!</v>
      </c>
      <c r="BB1036" s="39"/>
      <c r="BC1036" s="180" t="e">
        <f>BC1035+(BC1041*BC1038)</f>
        <v>#DIV/0!</v>
      </c>
      <c r="BD1036" s="180" t="e">
        <f>BD1035+(BD1041*BC1038)</f>
        <v>#DIV/0!</v>
      </c>
      <c r="BE1036" s="39"/>
      <c r="BF1036" s="180" t="e">
        <f>BF1035+(BF1041*BF1038)</f>
        <v>#DIV/0!</v>
      </c>
      <c r="BG1036" s="180" t="e">
        <f>BG1035+(BG1041*BF1038)</f>
        <v>#DIV/0!</v>
      </c>
      <c r="BH1036" s="39"/>
      <c r="BI1036" s="180" t="e">
        <f>BI1035+(BI1041*BI1038)</f>
        <v>#DIV/0!</v>
      </c>
      <c r="BJ1036" s="180" t="e">
        <f>BJ1035+(BJ1041*BI1038)</f>
        <v>#DIV/0!</v>
      </c>
      <c r="BK1036" s="176"/>
      <c r="BL1036" s="180" t="e">
        <f>BL1035+(BL1041*BL1038)</f>
        <v>#DIV/0!</v>
      </c>
      <c r="BM1036" s="180" t="e">
        <f>BM1035+(BM1041*BL1038)</f>
        <v>#DIV/0!</v>
      </c>
      <c r="BN1036" s="39"/>
      <c r="BO1036" s="180" t="e">
        <f>BO1035+(BO1041*BO1038)</f>
        <v>#DIV/0!</v>
      </c>
      <c r="BP1036" s="180" t="e">
        <f>BP1035+(BP1041*BO1038)</f>
        <v>#DIV/0!</v>
      </c>
      <c r="BQ1036" s="39"/>
      <c r="BR1036" s="180" t="e">
        <f>BR1035+(BR1041*BR1038)</f>
        <v>#DIV/0!</v>
      </c>
      <c r="BS1036" s="180" t="e">
        <f>BS1035+(BS1041*BR1038)</f>
        <v>#DIV/0!</v>
      </c>
      <c r="BT1036" s="39"/>
      <c r="BU1036" s="180" t="e">
        <f>BU1035+(BU1041*BU1038)</f>
        <v>#DIV/0!</v>
      </c>
      <c r="BV1036" s="180" t="e">
        <f>BV1035+(BV1041*BU1038)</f>
        <v>#DIV/0!</v>
      </c>
      <c r="BW1036" s="39"/>
      <c r="BX1036" s="57"/>
    </row>
    <row r="1037" spans="1:76" s="2" customFormat="1" ht="15">
      <c r="A1037" s="172"/>
      <c r="B1037" s="302" t="s">
        <v>161</v>
      </c>
      <c r="C1037" s="179"/>
      <c r="D1037" s="862"/>
      <c r="E1037" s="863"/>
      <c r="F1037" s="863"/>
      <c r="G1037" s="863"/>
      <c r="H1037" s="863"/>
      <c r="I1037" s="863"/>
      <c r="J1037" s="864"/>
      <c r="K1037" s="39"/>
      <c r="L1037" s="759"/>
      <c r="M1037" s="174"/>
      <c r="N1037" s="174"/>
      <c r="O1037" s="174"/>
      <c r="P1037" s="174"/>
      <c r="Q1037" s="366" t="s">
        <v>32</v>
      </c>
      <c r="R1037" s="367">
        <v>3.0192404473589143E-2</v>
      </c>
      <c r="S1037" s="367">
        <v>2.7838071962152235E-2</v>
      </c>
      <c r="T1037" s="367">
        <v>2.7838071962152235E-2</v>
      </c>
      <c r="U1037" s="368">
        <v>1</v>
      </c>
      <c r="V1037" s="50" t="s">
        <v>143</v>
      </c>
      <c r="W1037" s="39"/>
      <c r="X1037" s="369" t="s">
        <v>36</v>
      </c>
      <c r="Y1037" s="208"/>
      <c r="AO1037" s="57"/>
      <c r="AP1037" s="39"/>
      <c r="AQ1037" s="39"/>
      <c r="AR1037" s="39"/>
      <c r="AS1037" s="176" t="s">
        <v>32</v>
      </c>
      <c r="AT1037" s="180">
        <f>AT1035-(AT1041*AT1039)</f>
        <v>0</v>
      </c>
      <c r="AU1037" s="180" t="e">
        <f>AU1035-(AU1041*AT1039)</f>
        <v>#REF!</v>
      </c>
      <c r="AV1037" s="176"/>
      <c r="AW1037" s="180" t="e">
        <f>AW1035-(AW1041*AW1039)</f>
        <v>#DIV/0!</v>
      </c>
      <c r="AX1037" s="180" t="e">
        <f>AX1035-(AX1041*AW1039)</f>
        <v>#DIV/0!</v>
      </c>
      <c r="AY1037" s="39"/>
      <c r="AZ1037" s="180" t="e">
        <f>AZ1035-(AZ1041*AZ1039)</f>
        <v>#DIV/0!</v>
      </c>
      <c r="BA1037" s="180" t="e">
        <f>BA1035-(BA1041*AZ1039)</f>
        <v>#DIV/0!</v>
      </c>
      <c r="BB1037" s="39"/>
      <c r="BC1037" s="180" t="e">
        <f>BC1035-(BC1041*BC1039)</f>
        <v>#DIV/0!</v>
      </c>
      <c r="BD1037" s="180" t="e">
        <f>BD1035-(BD1041*BC1039)</f>
        <v>#DIV/0!</v>
      </c>
      <c r="BE1037" s="39"/>
      <c r="BF1037" s="180" t="e">
        <f>BF1035-(BF1041*BF1039)</f>
        <v>#DIV/0!</v>
      </c>
      <c r="BG1037" s="180" t="e">
        <f>BG1035-(BG1041*BF1039)</f>
        <v>#DIV/0!</v>
      </c>
      <c r="BH1037" s="39"/>
      <c r="BI1037" s="180" t="e">
        <f>BI1035-(BI1041*BI1039)</f>
        <v>#DIV/0!</v>
      </c>
      <c r="BJ1037" s="180" t="e">
        <f>BJ1035-(BJ1041*BI1039)</f>
        <v>#DIV/0!</v>
      </c>
      <c r="BK1037" s="176"/>
      <c r="BL1037" s="180" t="e">
        <f>BL1035-(BL1041*BL1039)</f>
        <v>#DIV/0!</v>
      </c>
      <c r="BM1037" s="180" t="e">
        <f>BM1035-(BM1041*BL1039)</f>
        <v>#DIV/0!</v>
      </c>
      <c r="BN1037" s="39"/>
      <c r="BO1037" s="180" t="e">
        <f>BO1035-(BO1041*BO1039)</f>
        <v>#DIV/0!</v>
      </c>
      <c r="BP1037" s="180" t="e">
        <f>BP1035-(BP1041*BO1039)</f>
        <v>#DIV/0!</v>
      </c>
      <c r="BQ1037" s="39"/>
      <c r="BR1037" s="180" t="e">
        <f>BR1035-(BR1041*BR1039)</f>
        <v>#DIV/0!</v>
      </c>
      <c r="BS1037" s="180" t="e">
        <f>BS1035-(BS1041*BR1039)</f>
        <v>#DIV/0!</v>
      </c>
      <c r="BT1037" s="39"/>
      <c r="BU1037" s="180" t="e">
        <f>BU1035-(BU1041*BU1039)</f>
        <v>#DIV/0!</v>
      </c>
      <c r="BV1037" s="180" t="e">
        <f>BV1035-(BV1041*BU1039)</f>
        <v>#DIV/0!</v>
      </c>
      <c r="BW1037" s="39"/>
      <c r="BX1037" s="57"/>
    </row>
    <row r="1038" spans="1:76" s="2" customFormat="1" ht="14">
      <c r="A1038" s="172"/>
      <c r="B1038" s="303"/>
      <c r="C1038" s="179"/>
      <c r="D1038" s="862"/>
      <c r="E1038" s="863"/>
      <c r="F1038" s="863"/>
      <c r="G1038" s="863"/>
      <c r="H1038" s="863"/>
      <c r="I1038" s="863"/>
      <c r="J1038" s="864"/>
      <c r="K1038" s="174"/>
      <c r="L1038" s="762"/>
      <c r="M1038" s="174"/>
      <c r="N1038" s="174"/>
      <c r="O1038" s="174"/>
      <c r="P1038" s="174"/>
      <c r="Q1038" s="176" t="s">
        <v>10</v>
      </c>
      <c r="R1038" s="263" t="s">
        <v>38</v>
      </c>
      <c r="S1038" s="263" t="s">
        <v>38</v>
      </c>
      <c r="T1038" s="263" t="s">
        <v>38</v>
      </c>
      <c r="U1038" s="174"/>
      <c r="V1038" s="174"/>
      <c r="W1038" s="174"/>
      <c r="Y1038" s="208"/>
      <c r="AO1038" s="57"/>
      <c r="AP1038" s="174"/>
      <c r="AQ1038" s="174"/>
      <c r="AR1038" s="923" t="s">
        <v>132</v>
      </c>
      <c r="AS1038" s="924"/>
      <c r="AT1038" s="177">
        <v>1</v>
      </c>
      <c r="AU1038" s="174"/>
      <c r="AV1038" s="287"/>
      <c r="AW1038" s="177">
        <v>1</v>
      </c>
      <c r="AX1038" s="174"/>
      <c r="AY1038" s="174"/>
      <c r="AZ1038" s="177">
        <v>1</v>
      </c>
      <c r="BA1038" s="174"/>
      <c r="BB1038" s="174"/>
      <c r="BC1038" s="177">
        <v>1</v>
      </c>
      <c r="BD1038" s="174"/>
      <c r="BE1038" s="174"/>
      <c r="BF1038" s="177">
        <v>1</v>
      </c>
      <c r="BG1038" s="174"/>
      <c r="BH1038" s="174"/>
      <c r="BI1038" s="177">
        <v>1</v>
      </c>
      <c r="BJ1038" s="174"/>
      <c r="BK1038" s="176"/>
      <c r="BL1038" s="177">
        <v>1</v>
      </c>
      <c r="BM1038" s="174"/>
      <c r="BN1038" s="174"/>
      <c r="BO1038" s="177">
        <v>1</v>
      </c>
      <c r="BP1038" s="174"/>
      <c r="BQ1038" s="174"/>
      <c r="BR1038" s="177">
        <v>1</v>
      </c>
      <c r="BS1038" s="174"/>
      <c r="BT1038" s="174"/>
      <c r="BU1038" s="177">
        <v>1</v>
      </c>
      <c r="BV1038" s="174"/>
      <c r="BW1038" s="174"/>
      <c r="BX1038" s="57"/>
    </row>
    <row r="1039" spans="1:76" s="2" customFormat="1" ht="14">
      <c r="A1039" s="172"/>
      <c r="B1039" s="303"/>
      <c r="C1039" s="179"/>
      <c r="D1039" s="862"/>
      <c r="E1039" s="863"/>
      <c r="F1039" s="863"/>
      <c r="G1039" s="863"/>
      <c r="H1039" s="863"/>
      <c r="I1039" s="863"/>
      <c r="J1039" s="864"/>
      <c r="K1039" s="174"/>
      <c r="L1039" s="762"/>
      <c r="M1039" s="50"/>
      <c r="N1039" s="50"/>
      <c r="O1039" s="174"/>
      <c r="P1039" s="174"/>
      <c r="Q1039" s="176" t="s">
        <v>11</v>
      </c>
      <c r="R1039" s="263">
        <v>5.1604258580559377E-3</v>
      </c>
      <c r="S1039" s="263">
        <v>6.6271472409108025E-3</v>
      </c>
      <c r="T1039" s="263">
        <v>6.6271472409108025E-3</v>
      </c>
      <c r="U1039" s="174"/>
      <c r="V1039" s="174"/>
      <c r="W1039" s="174"/>
      <c r="Y1039" s="208"/>
      <c r="AO1039" s="57"/>
      <c r="AP1039" s="174"/>
      <c r="AQ1039" s="174"/>
      <c r="AR1039" s="923"/>
      <c r="AS1039" s="924"/>
      <c r="AT1039" s="177">
        <v>1</v>
      </c>
      <c r="AU1039" s="174"/>
      <c r="AV1039" s="287"/>
      <c r="AW1039" s="177">
        <v>1</v>
      </c>
      <c r="AX1039" s="174"/>
      <c r="AY1039" s="174"/>
      <c r="AZ1039" s="177">
        <v>1</v>
      </c>
      <c r="BA1039" s="174"/>
      <c r="BB1039" s="174"/>
      <c r="BC1039" s="177">
        <v>1</v>
      </c>
      <c r="BD1039" s="174"/>
      <c r="BE1039" s="174"/>
      <c r="BF1039" s="177">
        <v>1</v>
      </c>
      <c r="BG1039" s="174"/>
      <c r="BH1039" s="174"/>
      <c r="BI1039" s="177">
        <v>1</v>
      </c>
      <c r="BJ1039" s="174"/>
      <c r="BK1039" s="176"/>
      <c r="BL1039" s="177">
        <v>1</v>
      </c>
      <c r="BM1039" s="174"/>
      <c r="BN1039" s="174"/>
      <c r="BO1039" s="177">
        <v>1</v>
      </c>
      <c r="BP1039" s="174"/>
      <c r="BQ1039" s="174"/>
      <c r="BR1039" s="177">
        <v>1</v>
      </c>
      <c r="BS1039" s="174"/>
      <c r="BT1039" s="174"/>
      <c r="BU1039" s="177">
        <v>1</v>
      </c>
      <c r="BV1039" s="174"/>
      <c r="BW1039" s="174"/>
      <c r="BX1039" s="57"/>
    </row>
    <row r="1040" spans="1:76" s="2" customFormat="1" ht="14">
      <c r="A1040" s="174"/>
      <c r="B1040" s="265"/>
      <c r="C1040" s="179"/>
      <c r="D1040" s="862"/>
      <c r="E1040" s="863"/>
      <c r="F1040" s="863"/>
      <c r="G1040" s="863"/>
      <c r="H1040" s="863"/>
      <c r="I1040" s="863"/>
      <c r="J1040" s="864"/>
      <c r="K1040" s="174"/>
      <c r="L1040" s="762"/>
      <c r="M1040" s="174"/>
      <c r="N1040" s="174"/>
      <c r="O1040" s="174"/>
      <c r="P1040" s="174"/>
      <c r="Q1040" s="183" t="s">
        <v>98</v>
      </c>
      <c r="R1040" s="264">
        <v>3</v>
      </c>
      <c r="S1040" s="264">
        <v>3</v>
      </c>
      <c r="T1040" s="265"/>
      <c r="U1040" s="184" t="s">
        <v>55</v>
      </c>
      <c r="V1040" s="174"/>
      <c r="W1040" s="174"/>
      <c r="Y1040" s="99"/>
      <c r="AO1040" s="57"/>
      <c r="AP1040" s="174"/>
      <c r="AQ1040" s="174"/>
      <c r="AR1040" s="174"/>
      <c r="AS1040" s="176" t="s">
        <v>10</v>
      </c>
      <c r="AT1040" s="180" t="str">
        <f>IF((0.67*AT1041)&gt;AT1035,"no","yes")</f>
        <v>yes</v>
      </c>
      <c r="AU1040" s="180" t="e">
        <f>IF((0.67*AU1041)&gt;AU1035,"no","yes")</f>
        <v>#REF!</v>
      </c>
      <c r="AV1040" s="176"/>
      <c r="AW1040" s="180" t="e">
        <f>IF((0.67*AW1041)&gt;AW1035,"no","yes")</f>
        <v>#DIV/0!</v>
      </c>
      <c r="AX1040" s="180" t="e">
        <f>IF((0.67*AX1041)&gt;AX1035,"no","yes")</f>
        <v>#DIV/0!</v>
      </c>
      <c r="AY1040" s="174"/>
      <c r="AZ1040" s="180" t="e">
        <f>IF((0.67*AZ1041)&gt;AZ1035,"no","yes")</f>
        <v>#DIV/0!</v>
      </c>
      <c r="BA1040" s="180" t="e">
        <f>IF((0.67*BA1041)&gt;BA1035,"no","yes")</f>
        <v>#DIV/0!</v>
      </c>
      <c r="BB1040" s="174"/>
      <c r="BC1040" s="180" t="e">
        <f>IF((0.67*BC1041)&gt;BC1035,"no","yes")</f>
        <v>#DIV/0!</v>
      </c>
      <c r="BD1040" s="180" t="e">
        <f>IF((0.67*BD1041)&gt;BD1035,"no","yes")</f>
        <v>#DIV/0!</v>
      </c>
      <c r="BE1040" s="174"/>
      <c r="BF1040" s="180" t="e">
        <f>IF((0.67*BF1041)&gt;BF1035,"no","yes")</f>
        <v>#DIV/0!</v>
      </c>
      <c r="BG1040" s="180" t="e">
        <f>IF((0.67*BG1041)&gt;BG1035,"no","yes")</f>
        <v>#DIV/0!</v>
      </c>
      <c r="BH1040" s="174"/>
      <c r="BI1040" s="180" t="e">
        <f>IF((0.67*BI1041)&gt;BI1035,"no","yes")</f>
        <v>#DIV/0!</v>
      </c>
      <c r="BJ1040" s="180" t="e">
        <f>IF((0.67*BJ1041)&gt;BJ1035,"no","yes")</f>
        <v>#DIV/0!</v>
      </c>
      <c r="BK1040" s="183"/>
      <c r="BL1040" s="180" t="e">
        <f>IF((0.67*BL1041)&gt;BL1035,"no","yes")</f>
        <v>#DIV/0!</v>
      </c>
      <c r="BM1040" s="180" t="e">
        <f>IF((0.67*BM1041)&gt;BM1035,"no","yes")</f>
        <v>#DIV/0!</v>
      </c>
      <c r="BN1040" s="174"/>
      <c r="BO1040" s="180" t="e">
        <f>IF((0.67*BO1041)&gt;BO1035,"no","yes")</f>
        <v>#DIV/0!</v>
      </c>
      <c r="BP1040" s="180" t="e">
        <f>IF((0.67*BP1041)&gt;BP1035,"no","yes")</f>
        <v>#DIV/0!</v>
      </c>
      <c r="BQ1040" s="174"/>
      <c r="BR1040" s="180" t="e">
        <f>IF((0.67*BR1041)&gt;BR1035,"no","yes")</f>
        <v>#DIV/0!</v>
      </c>
      <c r="BS1040" s="180" t="e">
        <f>IF((0.67*BS1041)&gt;BS1035,"no","yes")</f>
        <v>#DIV/0!</v>
      </c>
      <c r="BT1040" s="174"/>
      <c r="BU1040" s="180" t="e">
        <f>IF((0.67*BU1041)&gt;BU1035,"no","yes")</f>
        <v>#DIV/0!</v>
      </c>
      <c r="BV1040" s="180" t="e">
        <f>IF((0.67*BV1041)&gt;BV1035,"no","yes")</f>
        <v>#DIV/0!</v>
      </c>
      <c r="BW1040" s="174"/>
      <c r="BX1040" s="57"/>
    </row>
    <row r="1041" spans="1:76" s="2" customFormat="1" ht="14">
      <c r="B1041" s="5"/>
      <c r="C1041" s="179"/>
      <c r="D1041" s="862"/>
      <c r="E1041" s="863"/>
      <c r="F1041" s="863"/>
      <c r="G1041" s="863"/>
      <c r="H1041" s="863"/>
      <c r="I1041" s="863"/>
      <c r="J1041" s="864"/>
      <c r="K1041" s="174"/>
      <c r="L1041" s="762"/>
      <c r="M1041" s="174"/>
      <c r="N1041" s="174"/>
      <c r="O1041" s="174"/>
      <c r="P1041" s="174"/>
      <c r="Q1041" s="174"/>
      <c r="R1041" s="271"/>
      <c r="S1041" s="267"/>
      <c r="T1041" s="267"/>
      <c r="U1041" s="185"/>
      <c r="V1041" s="186"/>
      <c r="W1041" s="187"/>
      <c r="Y1041" s="99"/>
      <c r="AO1041" s="57"/>
      <c r="AP1041" s="174"/>
      <c r="AQ1041" s="174"/>
      <c r="AR1041" s="174"/>
      <c r="AS1041" s="176" t="s">
        <v>11</v>
      </c>
      <c r="AT1041" s="180">
        <f>_xlfn.STDEV.P(AT1015:AT1034)</f>
        <v>0</v>
      </c>
      <c r="AU1041" s="180" t="e">
        <f>_xlfn.STDEV.P(AU1015:AU1034)</f>
        <v>#REF!</v>
      </c>
      <c r="AV1041" s="176"/>
      <c r="AW1041" s="180" t="e">
        <f>_xlfn.STDEV.P(AW1015:AW1034)</f>
        <v>#DIV/0!</v>
      </c>
      <c r="AX1041" s="180" t="e">
        <f>_xlfn.STDEV.P(AX1015:AX1034)</f>
        <v>#DIV/0!</v>
      </c>
      <c r="AY1041" s="174"/>
      <c r="AZ1041" s="180" t="e">
        <f>_xlfn.STDEV.P(AZ1015:AZ1034)</f>
        <v>#DIV/0!</v>
      </c>
      <c r="BA1041" s="180" t="e">
        <f>_xlfn.STDEV.P(BA1015:BA1034)</f>
        <v>#DIV/0!</v>
      </c>
      <c r="BB1041" s="174"/>
      <c r="BC1041" s="180" t="e">
        <f>_xlfn.STDEV.P(BC1015:BC1034)</f>
        <v>#DIV/0!</v>
      </c>
      <c r="BD1041" s="180" t="e">
        <f>_xlfn.STDEV.P(BD1015:BD1034)</f>
        <v>#DIV/0!</v>
      </c>
      <c r="BE1041" s="174"/>
      <c r="BF1041" s="180" t="e">
        <f>_xlfn.STDEV.P(BF1015:BF1034)</f>
        <v>#DIV/0!</v>
      </c>
      <c r="BG1041" s="180" t="e">
        <f>_xlfn.STDEV.P(BG1015:BG1034)</f>
        <v>#DIV/0!</v>
      </c>
      <c r="BH1041" s="174"/>
      <c r="BI1041" s="180" t="e">
        <f>_xlfn.STDEV.P(BI1015:BI1034)</f>
        <v>#DIV/0!</v>
      </c>
      <c r="BJ1041" s="180" t="e">
        <f>_xlfn.STDEV.P(BJ1015:BJ1034)</f>
        <v>#DIV/0!</v>
      </c>
      <c r="BK1041" s="174"/>
      <c r="BL1041" s="180" t="e">
        <f>_xlfn.STDEV.P(BL1015:BL1034)</f>
        <v>#DIV/0!</v>
      </c>
      <c r="BM1041" s="180" t="e">
        <f>_xlfn.STDEV.P(BM1015:BM1034)</f>
        <v>#DIV/0!</v>
      </c>
      <c r="BN1041" s="174"/>
      <c r="BO1041" s="180" t="e">
        <f>_xlfn.STDEV.P(BO1015:BO1034)</f>
        <v>#DIV/0!</v>
      </c>
      <c r="BP1041" s="180" t="e">
        <f>_xlfn.STDEV.P(BP1015:BP1034)</f>
        <v>#DIV/0!</v>
      </c>
      <c r="BQ1041" s="174"/>
      <c r="BR1041" s="180" t="e">
        <f>_xlfn.STDEV.P(BR1015:BR1034)</f>
        <v>#DIV/0!</v>
      </c>
      <c r="BS1041" s="180" t="e">
        <f>_xlfn.STDEV.P(BS1015:BS1034)</f>
        <v>#DIV/0!</v>
      </c>
      <c r="BT1041" s="174"/>
      <c r="BU1041" s="180" t="e">
        <f>_xlfn.STDEV.P(BU1015:BU1034)</f>
        <v>#DIV/0!</v>
      </c>
      <c r="BV1041" s="180" t="e">
        <f>_xlfn.STDEV.P(BV1015:BV1034)</f>
        <v>#DIV/0!</v>
      </c>
      <c r="BX1041" s="57"/>
    </row>
    <row r="1042" spans="1:76" s="2" customFormat="1" ht="14">
      <c r="B1042" s="5"/>
      <c r="C1042" s="179"/>
      <c r="D1042" s="862"/>
      <c r="E1042" s="863"/>
      <c r="F1042" s="863"/>
      <c r="G1042" s="863"/>
      <c r="H1042" s="863"/>
      <c r="I1042" s="863"/>
      <c r="J1042" s="864"/>
      <c r="K1042" s="174"/>
      <c r="L1042" s="762"/>
      <c r="M1042" s="174"/>
      <c r="N1042" s="174"/>
      <c r="O1042" s="174"/>
      <c r="P1042" s="174"/>
      <c r="Q1042" s="174"/>
      <c r="R1042" s="272" t="s">
        <v>137</v>
      </c>
      <c r="S1042" s="267"/>
      <c r="T1042" s="265"/>
      <c r="U1042" s="189"/>
      <c r="V1042" s="190"/>
      <c r="W1042" s="191"/>
      <c r="Y1042" s="99"/>
      <c r="AO1042" s="57"/>
      <c r="AP1042" s="174"/>
      <c r="AQ1042" s="174"/>
      <c r="AR1042" s="174"/>
      <c r="AS1042" s="183" t="s">
        <v>98</v>
      </c>
      <c r="AT1042" s="361">
        <f>COUNTIF(AT1015:AT1034,"&gt;0")</f>
        <v>0</v>
      </c>
      <c r="AU1042" s="361">
        <f>COUNTIF(AU1015:AU1034,"&gt;0")</f>
        <v>0</v>
      </c>
      <c r="AV1042" s="183"/>
      <c r="AW1042" s="361">
        <f>COUNTIF(AW1015:AW1034,"&gt;0")</f>
        <v>0</v>
      </c>
      <c r="AX1042" s="361">
        <f>COUNTIF(AX1015:AX1034,"&gt;0")</f>
        <v>0</v>
      </c>
      <c r="AY1042" s="174"/>
      <c r="AZ1042" s="361">
        <f>COUNTIF(AZ1015:AZ1034,"&gt;0")</f>
        <v>0</v>
      </c>
      <c r="BA1042" s="361">
        <f>COUNTIF(BA1015:BA1034,"&gt;0")</f>
        <v>0</v>
      </c>
      <c r="BB1042" s="174"/>
      <c r="BC1042" s="361">
        <f>COUNTIF(BC1015:BC1034,"&gt;0")</f>
        <v>0</v>
      </c>
      <c r="BD1042" s="361">
        <f>COUNTIF(BD1015:BD1034,"&gt;0")</f>
        <v>0</v>
      </c>
      <c r="BE1042" s="174"/>
      <c r="BF1042" s="361">
        <f>COUNTIF(BF1015:BF1034,"&gt;0")</f>
        <v>0</v>
      </c>
      <c r="BG1042" s="361">
        <f>COUNTIF(BG1015:BG1034,"&gt;0")</f>
        <v>0</v>
      </c>
      <c r="BH1042" s="174"/>
      <c r="BI1042" s="361">
        <f>COUNTIF(BI1015:BI1034,"&gt;0")</f>
        <v>0</v>
      </c>
      <c r="BJ1042" s="361">
        <f>COUNTIF(BJ1015:BJ1034,"&gt;0")</f>
        <v>0</v>
      </c>
      <c r="BK1042" s="174"/>
      <c r="BL1042" s="361">
        <f>COUNTIF(BL1015:BL1034,"&gt;0")</f>
        <v>0</v>
      </c>
      <c r="BM1042" s="361">
        <f>COUNTIF(BM1015:BM1034,"&gt;0")</f>
        <v>0</v>
      </c>
      <c r="BN1042" s="174"/>
      <c r="BO1042" s="361">
        <f>COUNTIF(BO1015:BO1034,"&gt;0")</f>
        <v>0</v>
      </c>
      <c r="BP1042" s="361">
        <f>COUNTIF(BP1015:BP1034,"&gt;0")</f>
        <v>0</v>
      </c>
      <c r="BQ1042" s="174"/>
      <c r="BR1042" s="361">
        <f>COUNTIF(BR1015:BR1034,"&gt;0")</f>
        <v>0</v>
      </c>
      <c r="BS1042" s="361">
        <f>COUNTIF(BS1015:BS1034,"&gt;0")</f>
        <v>0</v>
      </c>
      <c r="BT1042" s="174"/>
      <c r="BU1042" s="361">
        <f>COUNTIF(BU1015:BU1034,"&gt;0")</f>
        <v>0</v>
      </c>
      <c r="BV1042" s="361">
        <f>COUNTIF(BV1015:BV1034,"&gt;0")</f>
        <v>0</v>
      </c>
      <c r="BX1042" s="57"/>
    </row>
    <row r="1043" spans="1:76" s="2" customFormat="1" ht="14">
      <c r="B1043" s="5"/>
      <c r="C1043" s="179"/>
      <c r="D1043" s="862"/>
      <c r="E1043" s="863"/>
      <c r="F1043" s="863"/>
      <c r="G1043" s="863"/>
      <c r="H1043" s="863"/>
      <c r="I1043" s="863"/>
      <c r="J1043" s="864"/>
      <c r="K1043" s="174"/>
      <c r="L1043" s="762"/>
      <c r="M1043" s="174"/>
      <c r="N1043" s="174"/>
      <c r="O1043" s="174"/>
      <c r="P1043" s="174"/>
      <c r="Q1043" s="174"/>
      <c r="R1043" s="192" t="s">
        <v>35</v>
      </c>
      <c r="S1043" s="165"/>
      <c r="T1043" s="174"/>
      <c r="U1043" s="189"/>
      <c r="V1043" s="190"/>
      <c r="W1043" s="191"/>
      <c r="Y1043" s="99"/>
      <c r="AO1043" s="57"/>
      <c r="AS1043" s="209"/>
      <c r="AT1043" s="209"/>
      <c r="AU1043" s="209"/>
      <c r="AV1043" s="209"/>
      <c r="BX1043" s="57"/>
    </row>
    <row r="1044" spans="1:76" s="2" customFormat="1" ht="14">
      <c r="B1044" s="5"/>
      <c r="C1044" s="179"/>
      <c r="D1044" s="862"/>
      <c r="E1044" s="863"/>
      <c r="F1044" s="863"/>
      <c r="G1044" s="863"/>
      <c r="H1044" s="863"/>
      <c r="I1044" s="863"/>
      <c r="J1044" s="864"/>
      <c r="K1044" s="174"/>
      <c r="L1044" s="762"/>
      <c r="M1044" s="174"/>
      <c r="N1044" s="174"/>
      <c r="O1044" s="174"/>
      <c r="P1044" s="174"/>
      <c r="Q1044" s="174"/>
      <c r="R1044" s="174"/>
      <c r="S1044" s="165"/>
      <c r="T1044" s="174"/>
      <c r="U1044" s="193"/>
      <c r="V1044" s="194"/>
      <c r="W1044" s="195"/>
      <c r="Y1044" s="99"/>
      <c r="AO1044" s="57"/>
      <c r="AS1044" s="209"/>
      <c r="AT1044" s="209"/>
      <c r="AU1044" s="209"/>
      <c r="AV1044" s="209"/>
      <c r="BX1044" s="57"/>
    </row>
    <row r="1045" spans="1:76" s="2" customFormat="1" ht="18">
      <c r="A1045" s="182" t="str">
        <f ca="1">HYPERLINK("#"&amp;"'"&amp;A$1&amp;"'!a1","Back to top")</f>
        <v>Back to top</v>
      </c>
      <c r="B1045" s="304"/>
      <c r="C1045" s="179"/>
      <c r="D1045" s="865"/>
      <c r="E1045" s="866"/>
      <c r="F1045" s="866"/>
      <c r="G1045" s="866"/>
      <c r="H1045" s="866"/>
      <c r="I1045" s="866"/>
      <c r="J1045" s="867"/>
      <c r="L1045" s="349"/>
      <c r="S1045" s="83"/>
      <c r="T1045" s="174"/>
      <c r="U1045" s="174"/>
      <c r="V1045" s="174"/>
      <c r="W1045" s="174"/>
      <c r="Y1045" s="99"/>
      <c r="AO1045" s="142"/>
      <c r="AP1045" s="218"/>
      <c r="AQ1045" s="218"/>
      <c r="AR1045" s="216"/>
      <c r="AS1045" s="216"/>
      <c r="AT1045" s="216"/>
      <c r="AU1045" s="216"/>
      <c r="AV1045" s="216"/>
      <c r="AW1045" s="216"/>
      <c r="AX1045" s="216"/>
      <c r="AY1045" s="216"/>
      <c r="AZ1045" s="216"/>
      <c r="BA1045" s="216"/>
      <c r="BB1045" s="216"/>
      <c r="BC1045" s="216"/>
      <c r="BD1045" s="216"/>
      <c r="BE1045" s="216"/>
      <c r="BF1045" s="216"/>
      <c r="BG1045" s="216"/>
      <c r="BH1045" s="216"/>
      <c r="BI1045" s="216"/>
      <c r="BJ1045" s="216"/>
      <c r="BK1045" s="216"/>
      <c r="BL1045" s="216"/>
      <c r="BM1045" s="216"/>
      <c r="BN1045" s="216"/>
      <c r="BO1045" s="216"/>
      <c r="BP1045" s="216"/>
      <c r="BQ1045" s="216"/>
      <c r="BR1045" s="216"/>
      <c r="BS1045" s="216"/>
      <c r="BT1045" s="216"/>
      <c r="BU1045" s="216"/>
      <c r="BV1045" s="216"/>
      <c r="BW1045" s="216"/>
      <c r="BX1045" s="142"/>
    </row>
    <row r="1046" spans="1:76" s="2" customFormat="1" ht="14">
      <c r="B1046" s="5"/>
      <c r="L1046" s="349"/>
      <c r="S1046" s="83"/>
      <c r="T1046" s="83"/>
      <c r="U1046" s="83"/>
      <c r="Y1046" s="99"/>
      <c r="AO1046" s="57"/>
      <c r="AP1046" s="209"/>
      <c r="AQ1046" s="209"/>
      <c r="AR1046" s="209"/>
      <c r="AS1046" s="209"/>
      <c r="AT1046" s="209"/>
      <c r="AU1046" s="209"/>
      <c r="AV1046" s="209"/>
      <c r="AW1046" s="209"/>
      <c r="AX1046" s="209"/>
      <c r="AY1046" s="209"/>
      <c r="AZ1046" s="209"/>
      <c r="BA1046" s="209"/>
      <c r="BB1046" s="209"/>
      <c r="BC1046" s="209"/>
      <c r="BD1046" s="209"/>
      <c r="BE1046" s="209"/>
      <c r="BF1046" s="209"/>
      <c r="BG1046" s="209"/>
      <c r="BH1046" s="209"/>
      <c r="BI1046" s="209"/>
      <c r="BJ1046" s="209"/>
      <c r="BK1046" s="209"/>
      <c r="BL1046" s="209"/>
      <c r="BM1046" s="209"/>
      <c r="BN1046" s="209"/>
      <c r="BO1046" s="209"/>
      <c r="BP1046" s="209"/>
      <c r="BQ1046" s="209"/>
      <c r="BR1046" s="209"/>
      <c r="BS1046" s="209"/>
      <c r="BT1046" s="209"/>
      <c r="BU1046" s="209"/>
      <c r="BV1046" s="209"/>
      <c r="BW1046" s="209"/>
      <c r="BX1046" s="57"/>
    </row>
    <row r="1047" spans="1:76" s="2" customFormat="1" ht="14">
      <c r="B1047" s="5"/>
      <c r="L1047" s="349"/>
      <c r="S1047" s="83"/>
      <c r="T1047" s="83"/>
      <c r="U1047" s="83"/>
      <c r="V1047" s="83"/>
      <c r="Y1047" s="99"/>
      <c r="AO1047" s="57"/>
      <c r="AP1047" s="209"/>
      <c r="AQ1047" s="209"/>
      <c r="AR1047" s="209"/>
      <c r="AS1047" s="209"/>
      <c r="AT1047" s="209"/>
      <c r="AU1047" s="209"/>
      <c r="AV1047" s="209"/>
      <c r="AW1047" s="209"/>
      <c r="AX1047" s="209"/>
      <c r="AY1047" s="209"/>
      <c r="AZ1047" s="209"/>
      <c r="BA1047" s="209"/>
      <c r="BB1047" s="209"/>
      <c r="BC1047" s="209"/>
      <c r="BD1047" s="209"/>
      <c r="BE1047" s="209"/>
      <c r="BF1047" s="209"/>
      <c r="BG1047" s="209"/>
      <c r="BH1047" s="209"/>
      <c r="BI1047" s="209"/>
      <c r="BJ1047" s="209"/>
      <c r="BK1047" s="209"/>
      <c r="BL1047" s="209"/>
      <c r="BM1047" s="209"/>
      <c r="BN1047" s="209"/>
      <c r="BO1047" s="209"/>
      <c r="BP1047" s="209"/>
      <c r="BQ1047" s="209"/>
      <c r="BR1047" s="209"/>
      <c r="BS1047" s="209"/>
      <c r="BT1047" s="209"/>
      <c r="BU1047" s="209"/>
      <c r="BV1047" s="209"/>
      <c r="BW1047" s="209"/>
      <c r="BX1047" s="57"/>
    </row>
    <row r="1048" spans="1:76" s="22" customFormat="1" ht="18">
      <c r="A1048" s="138">
        <f>A1012+1</f>
        <v>24</v>
      </c>
      <c r="B1048" s="298"/>
      <c r="C1048" s="139" t="s">
        <v>203</v>
      </c>
      <c r="D1048" s="196"/>
      <c r="E1048" s="196"/>
      <c r="F1048" s="196"/>
      <c r="G1048" s="196"/>
      <c r="J1048" s="196"/>
      <c r="K1048" s="196"/>
      <c r="L1048" s="761"/>
      <c r="M1048" s="140"/>
      <c r="N1048" s="140"/>
      <c r="R1048" s="839" t="s">
        <v>154</v>
      </c>
      <c r="S1048" s="839"/>
      <c r="T1048" s="839"/>
      <c r="U1048" s="839"/>
      <c r="Y1048" s="198"/>
      <c r="AP1048" s="125">
        <f>A1048</f>
        <v>24</v>
      </c>
      <c r="AQ1048" s="125" t="str">
        <f>C1048</f>
        <v xml:space="preserve">Weighted Average CONVENTIONAL Plant Efficiency </v>
      </c>
      <c r="AS1048" s="198"/>
      <c r="AT1048" s="198"/>
      <c r="AU1048" s="198"/>
      <c r="AV1048" s="198"/>
    </row>
    <row r="1049" spans="1:76" s="2" customFormat="1" ht="14">
      <c r="A1049" s="199"/>
      <c r="B1049" s="299"/>
      <c r="C1049" s="199"/>
      <c r="D1049" s="130"/>
      <c r="E1049" s="130"/>
      <c r="F1049" s="130"/>
      <c r="G1049" s="130"/>
      <c r="J1049" s="130"/>
      <c r="K1049" s="130"/>
      <c r="L1049" s="762"/>
      <c r="M1049" s="174"/>
      <c r="N1049" s="174"/>
      <c r="S1049" s="83"/>
      <c r="T1049" s="83"/>
      <c r="Y1049" s="99"/>
      <c r="AO1049" s="57"/>
      <c r="AP1049" s="39"/>
      <c r="AQ1049" s="39"/>
      <c r="AR1049" s="39"/>
      <c r="AS1049" s="39"/>
      <c r="AT1049" s="158" t="s">
        <v>230</v>
      </c>
      <c r="AU1049" s="158"/>
      <c r="AV1049" s="39"/>
      <c r="AW1049" s="158" t="s">
        <v>1</v>
      </c>
      <c r="AX1049" s="158"/>
      <c r="AY1049" s="39"/>
      <c r="AZ1049" s="158" t="s">
        <v>2</v>
      </c>
      <c r="BA1049" s="158"/>
      <c r="BB1049" s="39"/>
      <c r="BC1049" s="158" t="s">
        <v>283</v>
      </c>
      <c r="BD1049" s="158"/>
      <c r="BE1049" s="39"/>
      <c r="BF1049" s="158" t="s">
        <v>284</v>
      </c>
      <c r="BG1049" s="158"/>
      <c r="BH1049" s="39"/>
      <c r="BI1049" s="158" t="s">
        <v>3</v>
      </c>
      <c r="BJ1049" s="158"/>
      <c r="BK1049" s="39"/>
      <c r="BL1049" s="158" t="s">
        <v>4</v>
      </c>
      <c r="BM1049" s="158"/>
      <c r="BN1049" s="39"/>
      <c r="BO1049" s="158" t="s">
        <v>5</v>
      </c>
      <c r="BP1049" s="158"/>
      <c r="BQ1049" s="39"/>
      <c r="BR1049" s="158" t="s">
        <v>6</v>
      </c>
      <c r="BS1049" s="158"/>
      <c r="BT1049" s="39"/>
      <c r="BU1049" s="158" t="s">
        <v>34</v>
      </c>
      <c r="BV1049" s="158"/>
      <c r="BW1049" s="39"/>
      <c r="BX1049" s="57"/>
    </row>
    <row r="1050" spans="1:76" s="2" customFormat="1" ht="31" thickBot="1">
      <c r="A1050" s="173" t="s">
        <v>39</v>
      </c>
      <c r="B1050" s="300" t="s">
        <v>9</v>
      </c>
      <c r="C1050" s="145" t="s">
        <v>139</v>
      </c>
      <c r="D1050" s="146" t="s">
        <v>40</v>
      </c>
      <c r="E1050" s="146" t="s">
        <v>234</v>
      </c>
      <c r="F1050" s="147" t="s">
        <v>113</v>
      </c>
      <c r="G1050" s="211" t="s">
        <v>424</v>
      </c>
      <c r="H1050" s="4" t="s">
        <v>59</v>
      </c>
      <c r="I1050" s="695" t="s">
        <v>425</v>
      </c>
      <c r="J1050" s="148" t="s">
        <v>133</v>
      </c>
      <c r="K1050" s="149" t="s">
        <v>140</v>
      </c>
      <c r="L1050" s="776" t="s">
        <v>100</v>
      </c>
      <c r="M1050" s="151" t="s">
        <v>141</v>
      </c>
      <c r="N1050" s="152" t="s">
        <v>135</v>
      </c>
      <c r="O1050" s="151" t="s">
        <v>57</v>
      </c>
      <c r="P1050" s="153"/>
      <c r="Q1050" s="363" t="s">
        <v>272</v>
      </c>
      <c r="R1050" s="364" t="s">
        <v>56</v>
      </c>
      <c r="S1050" s="258" t="s">
        <v>41</v>
      </c>
      <c r="T1050" s="364" t="s">
        <v>136</v>
      </c>
      <c r="U1050" s="156" t="s">
        <v>42</v>
      </c>
      <c r="V1050" s="153"/>
      <c r="W1050" s="153"/>
      <c r="Y1050" s="99"/>
      <c r="AO1050" s="57"/>
      <c r="AP1050" s="153"/>
      <c r="AQ1050" s="153"/>
      <c r="AR1050" s="156" t="s">
        <v>131</v>
      </c>
      <c r="AS1050" s="153"/>
      <c r="AT1050" s="154" t="s">
        <v>56</v>
      </c>
      <c r="AU1050" s="155" t="s">
        <v>41</v>
      </c>
      <c r="AV1050" s="153"/>
      <c r="AW1050" s="154" t="s">
        <v>56</v>
      </c>
      <c r="AX1050" s="155" t="s">
        <v>41</v>
      </c>
      <c r="AY1050" s="153"/>
      <c r="AZ1050" s="154" t="s">
        <v>56</v>
      </c>
      <c r="BA1050" s="155" t="s">
        <v>41</v>
      </c>
      <c r="BB1050" s="153"/>
      <c r="BC1050" s="154" t="s">
        <v>56</v>
      </c>
      <c r="BD1050" s="155" t="s">
        <v>41</v>
      </c>
      <c r="BE1050" s="153"/>
      <c r="BF1050" s="154" t="s">
        <v>56</v>
      </c>
      <c r="BG1050" s="155" t="s">
        <v>41</v>
      </c>
      <c r="BH1050" s="153"/>
      <c r="BI1050" s="154" t="s">
        <v>56</v>
      </c>
      <c r="BJ1050" s="155" t="s">
        <v>41</v>
      </c>
      <c r="BK1050" s="153"/>
      <c r="BL1050" s="154" t="s">
        <v>56</v>
      </c>
      <c r="BM1050" s="155" t="s">
        <v>41</v>
      </c>
      <c r="BN1050" s="153"/>
      <c r="BO1050" s="154" t="s">
        <v>56</v>
      </c>
      <c r="BP1050" s="155" t="s">
        <v>41</v>
      </c>
      <c r="BQ1050" s="153"/>
      <c r="BR1050" s="154" t="s">
        <v>56</v>
      </c>
      <c r="BS1050" s="155" t="s">
        <v>41</v>
      </c>
      <c r="BT1050" s="153"/>
      <c r="BU1050" s="154" t="s">
        <v>56</v>
      </c>
      <c r="BV1050" s="155" t="s">
        <v>41</v>
      </c>
      <c r="BW1050" s="153"/>
      <c r="BX1050" s="57"/>
    </row>
    <row r="1051" spans="1:76" s="2" customFormat="1" ht="14">
      <c r="A1051" s="159">
        <v>1</v>
      </c>
      <c r="B1051" s="301" t="str">
        <f t="shared" ref="B1051:B1070" si="665">CONCATENATE(E1051,": ",C1051)</f>
        <v>World: From "Coal Plant Efficiency" variable</v>
      </c>
      <c r="C1051" s="160" t="s">
        <v>204</v>
      </c>
      <c r="D1051" s="160"/>
      <c r="E1051" s="160" t="s">
        <v>7</v>
      </c>
      <c r="F1051" s="160"/>
      <c r="G1051" s="161"/>
      <c r="H1051" s="162" t="s">
        <v>205</v>
      </c>
      <c r="I1051" s="163"/>
      <c r="J1051" s="358"/>
      <c r="K1051" s="164" t="s">
        <v>54</v>
      </c>
      <c r="L1051" s="782"/>
      <c r="M1051" s="659" t="s">
        <v>54</v>
      </c>
      <c r="N1051" s="666" t="e">
        <f>#REF!</f>
        <v>#REF!</v>
      </c>
      <c r="O1051" s="665" t="s">
        <v>168</v>
      </c>
      <c r="P1051" s="165"/>
      <c r="Q1051" s="365"/>
      <c r="R1051" s="259" t="str">
        <f t="shared" ref="R1051:R1070" si="666">IF(Q1051="Y","",IF(AND(L1051="",J1051=""),"",IF(L1051="",J1051,L1051)))</f>
        <v/>
      </c>
      <c r="S1051" s="260" t="str">
        <f>IF(R1051="","",IF(R1079="Y",T1051,IF(R1051&gt;=R1071-$AA$36*R1075,IF(R1051&lt;=R1071+$AA$36*R1075,R1051,""),"")))</f>
        <v/>
      </c>
      <c r="T1051" s="259" t="str">
        <f t="shared" ref="T1051:T1070" si="667">IF(Q1051="Y","",IF(AND(L1051="",J1051=""),"",IF(L1051="",J1051*N1051,L1051*N1051)))</f>
        <v/>
      </c>
      <c r="U1051" s="166" t="str">
        <f t="shared" ref="U1051:U1070" si="668">IF(AND(M1051="",K1051=""),"",IF(M1051="",K1051,M1051))</f>
        <v>%</v>
      </c>
      <c r="V1051" s="39"/>
      <c r="W1051" s="39"/>
      <c r="Y1051" s="99"/>
      <c r="AO1051" s="57"/>
      <c r="AP1051" s="39"/>
      <c r="AQ1051" s="39"/>
      <c r="AR1051" s="359" t="str">
        <f>$U1051</f>
        <v>%</v>
      </c>
      <c r="AS1051" s="39"/>
      <c r="AT1051" s="360" t="str">
        <f t="shared" ref="AT1051:AT1070" si="669">IF($E1051=$AT$48,R1051,"")</f>
        <v/>
      </c>
      <c r="AU1051" s="360" t="str">
        <f t="shared" ref="AU1051:AU1070" si="670">IF($E1051=$AT$48,S1051,"")</f>
        <v/>
      </c>
      <c r="AV1051" s="39"/>
      <c r="AW1051" s="360" t="str">
        <f t="shared" ref="AW1051:AW1070" si="671">IF($E1051=$AW$112,R1051,"")</f>
        <v/>
      </c>
      <c r="AX1051" s="360" t="str">
        <f t="shared" ref="AX1051:AX1070" si="672">IF($E1051=$AW$112,S1051,"")</f>
        <v/>
      </c>
      <c r="AY1051" s="39"/>
      <c r="AZ1051" s="360" t="str">
        <f t="shared" ref="AZ1051:AZ1070" si="673">IF($E1051=$AZ$112,R1051,"")</f>
        <v/>
      </c>
      <c r="BA1051" s="360" t="str">
        <f t="shared" ref="BA1051:BA1070" si="674">IF($E1051=$AZ$112,S1051,"")</f>
        <v/>
      </c>
      <c r="BB1051" s="39"/>
      <c r="BC1051" s="360" t="str">
        <f t="shared" ref="BC1051:BC1070" si="675">IF($E1051=$BC$112,R1051,"")</f>
        <v/>
      </c>
      <c r="BD1051" s="360" t="str">
        <f t="shared" ref="BD1051:BD1070" si="676">IF($E1051=$BC$112,S1051,"")</f>
        <v/>
      </c>
      <c r="BE1051" s="39"/>
      <c r="BF1051" s="360" t="str">
        <f t="shared" ref="BF1051:BF1070" si="677">IF($E1051=$BF$112,R1051,"")</f>
        <v/>
      </c>
      <c r="BG1051" s="360" t="str">
        <f t="shared" ref="BG1051:BG1070" si="678">IF($E1051=$BF$112,S1051,"")</f>
        <v/>
      </c>
      <c r="BH1051" s="39"/>
      <c r="BI1051" s="360" t="str">
        <f t="shared" ref="BI1051:BI1070" si="679">IF($E1051=$BI$112,R1051,"")</f>
        <v/>
      </c>
      <c r="BJ1051" s="360" t="str">
        <f t="shared" ref="BJ1051:BJ1070" si="680">IF($E1051=$BI$112,S1051,"")</f>
        <v/>
      </c>
      <c r="BK1051" s="39"/>
      <c r="BL1051" s="360" t="str">
        <f t="shared" ref="BL1051:BL1070" si="681">IF($E1051=$BL$112,R1051,"")</f>
        <v/>
      </c>
      <c r="BM1051" s="360" t="str">
        <f t="shared" ref="BM1051:BM1070" si="682">IF($E1051=$BL$112,S1051,"")</f>
        <v/>
      </c>
      <c r="BN1051" s="39"/>
      <c r="BO1051" s="360" t="str">
        <f t="shared" ref="BO1051:BO1070" si="683">IF($E1051=$BO$112,R1051,"")</f>
        <v/>
      </c>
      <c r="BP1051" s="360" t="str">
        <f t="shared" ref="BP1051:BP1070" si="684">IF($E1051=$BO$112,S1051,"")</f>
        <v/>
      </c>
      <c r="BQ1051" s="39"/>
      <c r="BR1051" s="360" t="str">
        <f t="shared" ref="BR1051:BR1070" si="685">IF($E1051=$BR$112,R1051,"")</f>
        <v/>
      </c>
      <c r="BS1051" s="360" t="str">
        <f t="shared" ref="BS1051:BS1070" si="686">IF($E1051=$BR$112,S1051,"")</f>
        <v/>
      </c>
      <c r="BT1051" s="39"/>
      <c r="BU1051" s="360" t="str">
        <f t="shared" ref="BU1051:BU1070" si="687">IF($E1051=$BU$112,R1051,"")</f>
        <v/>
      </c>
      <c r="BV1051" s="360" t="str">
        <f t="shared" ref="BV1051:BV1070" si="688">IF($E1051=$BU$112,S1051,"")</f>
        <v/>
      </c>
      <c r="BW1051" s="39"/>
      <c r="BX1051" s="57"/>
    </row>
    <row r="1052" spans="1:76" s="2" customFormat="1" ht="14">
      <c r="A1052" s="159">
        <v>2</v>
      </c>
      <c r="B1052" s="301" t="str">
        <f t="shared" si="665"/>
        <v>World: From "Natural Gas Plant Efficiency variable</v>
      </c>
      <c r="C1052" s="160" t="s">
        <v>206</v>
      </c>
      <c r="D1052" s="160"/>
      <c r="E1052" s="160" t="s">
        <v>7</v>
      </c>
      <c r="F1052" s="160"/>
      <c r="G1052" s="161"/>
      <c r="H1052" s="162" t="s">
        <v>205</v>
      </c>
      <c r="I1052" s="163"/>
      <c r="J1052" s="358"/>
      <c r="K1052" s="163" t="s">
        <v>54</v>
      </c>
      <c r="L1052" s="782"/>
      <c r="M1052" s="659" t="s">
        <v>54</v>
      </c>
      <c r="N1052" s="666" t="e">
        <f>#REF!</f>
        <v>#REF!</v>
      </c>
      <c r="O1052" s="665" t="s">
        <v>168</v>
      </c>
      <c r="P1052" s="165"/>
      <c r="Q1052" s="365"/>
      <c r="R1052" s="259" t="str">
        <f t="shared" si="666"/>
        <v/>
      </c>
      <c r="S1052" s="260" t="str">
        <f>IF(R1052="","",IF(R1079="Y",T1052,IF(R1052&gt;=R1071-$AA$36*R1075,IF(R1052&lt;=R1071+$AA$36*R1075,R1052,""),"")))</f>
        <v/>
      </c>
      <c r="T1052" s="259" t="str">
        <f t="shared" si="667"/>
        <v/>
      </c>
      <c r="U1052" s="166" t="str">
        <f t="shared" si="668"/>
        <v>%</v>
      </c>
      <c r="V1052" s="39"/>
      <c r="W1052" s="39"/>
      <c r="Y1052" s="99"/>
      <c r="AO1052" s="57"/>
      <c r="AP1052" s="39"/>
      <c r="AQ1052" s="39"/>
      <c r="AR1052" s="171"/>
      <c r="AS1052" s="39"/>
      <c r="AT1052" s="360" t="str">
        <f t="shared" si="669"/>
        <v/>
      </c>
      <c r="AU1052" s="360" t="str">
        <f t="shared" si="670"/>
        <v/>
      </c>
      <c r="AV1052" s="39"/>
      <c r="AW1052" s="360" t="str">
        <f t="shared" si="671"/>
        <v/>
      </c>
      <c r="AX1052" s="360" t="str">
        <f t="shared" si="672"/>
        <v/>
      </c>
      <c r="AY1052" s="39"/>
      <c r="AZ1052" s="360" t="str">
        <f t="shared" si="673"/>
        <v/>
      </c>
      <c r="BA1052" s="360" t="str">
        <f t="shared" si="674"/>
        <v/>
      </c>
      <c r="BB1052" s="39"/>
      <c r="BC1052" s="360" t="str">
        <f t="shared" si="675"/>
        <v/>
      </c>
      <c r="BD1052" s="360" t="str">
        <f t="shared" si="676"/>
        <v/>
      </c>
      <c r="BE1052" s="39"/>
      <c r="BF1052" s="360" t="str">
        <f t="shared" si="677"/>
        <v/>
      </c>
      <c r="BG1052" s="360" t="str">
        <f t="shared" si="678"/>
        <v/>
      </c>
      <c r="BH1052" s="39"/>
      <c r="BI1052" s="360" t="str">
        <f t="shared" si="679"/>
        <v/>
      </c>
      <c r="BJ1052" s="360" t="str">
        <f t="shared" si="680"/>
        <v/>
      </c>
      <c r="BK1052" s="39"/>
      <c r="BL1052" s="360" t="str">
        <f t="shared" si="681"/>
        <v/>
      </c>
      <c r="BM1052" s="360" t="str">
        <f t="shared" si="682"/>
        <v/>
      </c>
      <c r="BN1052" s="39"/>
      <c r="BO1052" s="360" t="str">
        <f t="shared" si="683"/>
        <v/>
      </c>
      <c r="BP1052" s="360" t="str">
        <f t="shared" si="684"/>
        <v/>
      </c>
      <c r="BQ1052" s="39"/>
      <c r="BR1052" s="360" t="str">
        <f t="shared" si="685"/>
        <v/>
      </c>
      <c r="BS1052" s="360" t="str">
        <f t="shared" si="686"/>
        <v/>
      </c>
      <c r="BT1052" s="39"/>
      <c r="BU1052" s="360" t="str">
        <f t="shared" si="687"/>
        <v/>
      </c>
      <c r="BV1052" s="360" t="str">
        <f t="shared" si="688"/>
        <v/>
      </c>
      <c r="BW1052" s="39"/>
      <c r="BX1052" s="57"/>
    </row>
    <row r="1053" spans="1:76" s="2" customFormat="1" ht="14">
      <c r="A1053" s="159">
        <v>3</v>
      </c>
      <c r="B1053" s="301" t="str">
        <f t="shared" si="665"/>
        <v>OECD90: From "Oil Plant Efficiency variable"</v>
      </c>
      <c r="C1053" s="168" t="s">
        <v>269</v>
      </c>
      <c r="D1053" s="162"/>
      <c r="E1053" s="162" t="s">
        <v>1</v>
      </c>
      <c r="F1053" s="169" t="s">
        <v>49</v>
      </c>
      <c r="G1053" s="161"/>
      <c r="H1053" s="162">
        <v>2005</v>
      </c>
      <c r="I1053" s="163"/>
      <c r="J1053" s="358"/>
      <c r="K1053" s="170" t="s">
        <v>54</v>
      </c>
      <c r="L1053" s="782"/>
      <c r="M1053" s="659" t="s">
        <v>54</v>
      </c>
      <c r="N1053" s="666" t="e">
        <f>#REF!</f>
        <v>#REF!</v>
      </c>
      <c r="O1053" s="665" t="s">
        <v>168</v>
      </c>
      <c r="P1053" s="165"/>
      <c r="Q1053" s="365"/>
      <c r="R1053" s="259" t="str">
        <f t="shared" si="666"/>
        <v/>
      </c>
      <c r="S1053" s="260" t="str">
        <f>IF(R1053="","",IF(R1079="Y",T1053,IF(R1053&gt;=R1071-$AA$36*R1075,IF(R1053&lt;=R1071+$AA$36*R1075,R1053,""),"")))</f>
        <v/>
      </c>
      <c r="T1053" s="259" t="str">
        <f t="shared" si="667"/>
        <v/>
      </c>
      <c r="U1053" s="166" t="str">
        <f t="shared" si="668"/>
        <v>%</v>
      </c>
      <c r="V1053" s="39"/>
      <c r="W1053" s="39"/>
      <c r="Y1053" s="99"/>
      <c r="AO1053" s="57"/>
      <c r="AP1053" s="39"/>
      <c r="AQ1053" s="39"/>
      <c r="AR1053" s="171"/>
      <c r="AS1053" s="39"/>
      <c r="AT1053" s="360" t="str">
        <f t="shared" si="669"/>
        <v/>
      </c>
      <c r="AU1053" s="360" t="str">
        <f t="shared" si="670"/>
        <v/>
      </c>
      <c r="AV1053" s="39"/>
      <c r="AW1053" s="360" t="str">
        <f t="shared" si="671"/>
        <v/>
      </c>
      <c r="AX1053" s="360" t="str">
        <f t="shared" si="672"/>
        <v/>
      </c>
      <c r="AY1053" s="39"/>
      <c r="AZ1053" s="360" t="str">
        <f t="shared" si="673"/>
        <v/>
      </c>
      <c r="BA1053" s="360" t="str">
        <f t="shared" si="674"/>
        <v/>
      </c>
      <c r="BB1053" s="39"/>
      <c r="BC1053" s="360" t="str">
        <f t="shared" si="675"/>
        <v/>
      </c>
      <c r="BD1053" s="360" t="str">
        <f t="shared" si="676"/>
        <v/>
      </c>
      <c r="BE1053" s="39"/>
      <c r="BF1053" s="360" t="str">
        <f t="shared" si="677"/>
        <v/>
      </c>
      <c r="BG1053" s="360" t="str">
        <f t="shared" si="678"/>
        <v/>
      </c>
      <c r="BH1053" s="39"/>
      <c r="BI1053" s="360" t="str">
        <f t="shared" si="679"/>
        <v/>
      </c>
      <c r="BJ1053" s="360" t="str">
        <f t="shared" si="680"/>
        <v/>
      </c>
      <c r="BK1053" s="39"/>
      <c r="BL1053" s="360" t="str">
        <f t="shared" si="681"/>
        <v/>
      </c>
      <c r="BM1053" s="360" t="str">
        <f t="shared" si="682"/>
        <v/>
      </c>
      <c r="BN1053" s="39"/>
      <c r="BO1053" s="360" t="str">
        <f t="shared" si="683"/>
        <v/>
      </c>
      <c r="BP1053" s="360" t="str">
        <f t="shared" si="684"/>
        <v/>
      </c>
      <c r="BQ1053" s="39"/>
      <c r="BR1053" s="360" t="str">
        <f t="shared" si="685"/>
        <v/>
      </c>
      <c r="BS1053" s="360" t="str">
        <f t="shared" si="686"/>
        <v/>
      </c>
      <c r="BT1053" s="39"/>
      <c r="BU1053" s="360" t="str">
        <f t="shared" si="687"/>
        <v/>
      </c>
      <c r="BV1053" s="360" t="str">
        <f t="shared" si="688"/>
        <v/>
      </c>
      <c r="BW1053" s="39"/>
      <c r="BX1053" s="57"/>
    </row>
    <row r="1054" spans="1:76" s="2" customFormat="1" ht="14">
      <c r="A1054" s="159">
        <v>4</v>
      </c>
      <c r="B1054" s="301" t="str">
        <f t="shared" si="665"/>
        <v xml:space="preserve">: </v>
      </c>
      <c r="C1054" s="168"/>
      <c r="D1054" s="162"/>
      <c r="E1054" s="162"/>
      <c r="F1054" s="169"/>
      <c r="G1054" s="161"/>
      <c r="H1054" s="162"/>
      <c r="I1054" s="163"/>
      <c r="J1054" s="170"/>
      <c r="K1054" s="170"/>
      <c r="L1054" s="782"/>
      <c r="M1054" s="659" t="s">
        <v>54</v>
      </c>
      <c r="N1054" s="664"/>
      <c r="O1054" s="664"/>
      <c r="P1054" s="165"/>
      <c r="Q1054" s="365"/>
      <c r="R1054" s="259" t="str">
        <f t="shared" si="666"/>
        <v/>
      </c>
      <c r="S1054" s="260" t="str">
        <f>IF(R1054="","",IF(R1079="Y",T1054,IF(R1054&gt;=R1071-$AA$36*R1075,IF(R1054&lt;=R1071+$AA$36*R1075,R1054,""),"")))</f>
        <v/>
      </c>
      <c r="T1054" s="259" t="str">
        <f t="shared" si="667"/>
        <v/>
      </c>
      <c r="U1054" s="166" t="str">
        <f t="shared" si="668"/>
        <v>%</v>
      </c>
      <c r="V1054" s="39"/>
      <c r="W1054" s="39"/>
      <c r="Y1054" s="99"/>
      <c r="AO1054" s="57"/>
      <c r="AP1054" s="39"/>
      <c r="AQ1054" s="39"/>
      <c r="AR1054" s="171"/>
      <c r="AS1054" s="39"/>
      <c r="AT1054" s="360" t="str">
        <f t="shared" si="669"/>
        <v/>
      </c>
      <c r="AU1054" s="360" t="str">
        <f t="shared" si="670"/>
        <v/>
      </c>
      <c r="AV1054" s="39"/>
      <c r="AW1054" s="360" t="str">
        <f t="shared" si="671"/>
        <v/>
      </c>
      <c r="AX1054" s="360" t="str">
        <f t="shared" si="672"/>
        <v/>
      </c>
      <c r="AY1054" s="39"/>
      <c r="AZ1054" s="360" t="str">
        <f t="shared" si="673"/>
        <v/>
      </c>
      <c r="BA1054" s="360" t="str">
        <f t="shared" si="674"/>
        <v/>
      </c>
      <c r="BB1054" s="39"/>
      <c r="BC1054" s="360" t="str">
        <f t="shared" si="675"/>
        <v/>
      </c>
      <c r="BD1054" s="360" t="str">
        <f t="shared" si="676"/>
        <v/>
      </c>
      <c r="BE1054" s="39"/>
      <c r="BF1054" s="360" t="str">
        <f t="shared" si="677"/>
        <v/>
      </c>
      <c r="BG1054" s="360" t="str">
        <f t="shared" si="678"/>
        <v/>
      </c>
      <c r="BH1054" s="39"/>
      <c r="BI1054" s="360" t="str">
        <f t="shared" si="679"/>
        <v/>
      </c>
      <c r="BJ1054" s="360" t="str">
        <f t="shared" si="680"/>
        <v/>
      </c>
      <c r="BK1054" s="39"/>
      <c r="BL1054" s="360" t="str">
        <f t="shared" si="681"/>
        <v/>
      </c>
      <c r="BM1054" s="360" t="str">
        <f t="shared" si="682"/>
        <v/>
      </c>
      <c r="BN1054" s="39"/>
      <c r="BO1054" s="360" t="str">
        <f t="shared" si="683"/>
        <v/>
      </c>
      <c r="BP1054" s="360" t="str">
        <f t="shared" si="684"/>
        <v/>
      </c>
      <c r="BQ1054" s="39"/>
      <c r="BR1054" s="360" t="str">
        <f t="shared" si="685"/>
        <v/>
      </c>
      <c r="BS1054" s="360" t="str">
        <f t="shared" si="686"/>
        <v/>
      </c>
      <c r="BT1054" s="39"/>
      <c r="BU1054" s="360" t="str">
        <f t="shared" si="687"/>
        <v/>
      </c>
      <c r="BV1054" s="360" t="str">
        <f t="shared" si="688"/>
        <v/>
      </c>
      <c r="BW1054" s="39"/>
      <c r="BX1054" s="57"/>
    </row>
    <row r="1055" spans="1:76" s="2" customFormat="1" ht="14">
      <c r="A1055" s="159">
        <v>5</v>
      </c>
      <c r="B1055" s="301" t="str">
        <f t="shared" si="665"/>
        <v xml:space="preserve">: </v>
      </c>
      <c r="C1055" s="169"/>
      <c r="D1055" s="169"/>
      <c r="E1055" s="169"/>
      <c r="F1055" s="169"/>
      <c r="G1055" s="161"/>
      <c r="H1055" s="169"/>
      <c r="I1055" s="163"/>
      <c r="J1055" s="170"/>
      <c r="K1055" s="170"/>
      <c r="L1055" s="782"/>
      <c r="M1055" s="659" t="s">
        <v>54</v>
      </c>
      <c r="N1055" s="664"/>
      <c r="O1055" s="664"/>
      <c r="P1055" s="165"/>
      <c r="Q1055" s="365"/>
      <c r="R1055" s="259" t="str">
        <f t="shared" si="666"/>
        <v/>
      </c>
      <c r="S1055" s="260" t="str">
        <f>IF(R1055="","",IF(R1079="Y",T1055,IF(R1055&gt;=R1071-$AA$36*R1075,IF(R1055&lt;=R1071+$AA$36*R1075,R1055,""),"")))</f>
        <v/>
      </c>
      <c r="T1055" s="259" t="str">
        <f t="shared" si="667"/>
        <v/>
      </c>
      <c r="U1055" s="166" t="str">
        <f t="shared" si="668"/>
        <v>%</v>
      </c>
      <c r="V1055" s="39"/>
      <c r="W1055" s="39"/>
      <c r="Y1055" s="99"/>
      <c r="AO1055" s="57"/>
      <c r="AP1055" s="39"/>
      <c r="AQ1055" s="39"/>
      <c r="AR1055" s="171"/>
      <c r="AS1055" s="39"/>
      <c r="AT1055" s="360" t="str">
        <f t="shared" si="669"/>
        <v/>
      </c>
      <c r="AU1055" s="360" t="str">
        <f t="shared" si="670"/>
        <v/>
      </c>
      <c r="AV1055" s="39"/>
      <c r="AW1055" s="360" t="str">
        <f t="shared" si="671"/>
        <v/>
      </c>
      <c r="AX1055" s="360" t="str">
        <f t="shared" si="672"/>
        <v/>
      </c>
      <c r="AY1055" s="39"/>
      <c r="AZ1055" s="360" t="str">
        <f t="shared" si="673"/>
        <v/>
      </c>
      <c r="BA1055" s="360" t="str">
        <f t="shared" si="674"/>
        <v/>
      </c>
      <c r="BB1055" s="39"/>
      <c r="BC1055" s="360" t="str">
        <f t="shared" si="675"/>
        <v/>
      </c>
      <c r="BD1055" s="360" t="str">
        <f t="shared" si="676"/>
        <v/>
      </c>
      <c r="BE1055" s="39"/>
      <c r="BF1055" s="360" t="str">
        <f t="shared" si="677"/>
        <v/>
      </c>
      <c r="BG1055" s="360" t="str">
        <f t="shared" si="678"/>
        <v/>
      </c>
      <c r="BH1055" s="39"/>
      <c r="BI1055" s="360" t="str">
        <f t="shared" si="679"/>
        <v/>
      </c>
      <c r="BJ1055" s="360" t="str">
        <f t="shared" si="680"/>
        <v/>
      </c>
      <c r="BK1055" s="39"/>
      <c r="BL1055" s="360" t="str">
        <f t="shared" si="681"/>
        <v/>
      </c>
      <c r="BM1055" s="360" t="str">
        <f t="shared" si="682"/>
        <v/>
      </c>
      <c r="BN1055" s="39"/>
      <c r="BO1055" s="360" t="str">
        <f t="shared" si="683"/>
        <v/>
      </c>
      <c r="BP1055" s="360" t="str">
        <f t="shared" si="684"/>
        <v/>
      </c>
      <c r="BQ1055" s="39"/>
      <c r="BR1055" s="360" t="str">
        <f t="shared" si="685"/>
        <v/>
      </c>
      <c r="BS1055" s="360" t="str">
        <f t="shared" si="686"/>
        <v/>
      </c>
      <c r="BT1055" s="39"/>
      <c r="BU1055" s="360" t="str">
        <f t="shared" si="687"/>
        <v/>
      </c>
      <c r="BV1055" s="360" t="str">
        <f t="shared" si="688"/>
        <v/>
      </c>
      <c r="BW1055" s="39"/>
      <c r="BX1055" s="57"/>
    </row>
    <row r="1056" spans="1:76" s="2" customFormat="1" ht="14" hidden="1">
      <c r="A1056" s="159">
        <v>6</v>
      </c>
      <c r="B1056" s="301" t="str">
        <f t="shared" si="665"/>
        <v xml:space="preserve">: </v>
      </c>
      <c r="C1056" s="169"/>
      <c r="D1056" s="169"/>
      <c r="E1056" s="169"/>
      <c r="F1056" s="169"/>
      <c r="G1056" s="161"/>
      <c r="H1056" s="169"/>
      <c r="I1056" s="163"/>
      <c r="J1056" s="170"/>
      <c r="K1056" s="170"/>
      <c r="L1056" s="782"/>
      <c r="M1056" s="659" t="s">
        <v>54</v>
      </c>
      <c r="N1056" s="664"/>
      <c r="O1056" s="664"/>
      <c r="P1056" s="165"/>
      <c r="Q1056" s="365"/>
      <c r="R1056" s="259" t="str">
        <f t="shared" si="666"/>
        <v/>
      </c>
      <c r="S1056" s="260" t="str">
        <f>IF(R1056="","",IF(R1079="Y",T1056,IF(R1056&gt;=R1071-$AA$36*R1075,IF(R1056&lt;=R1071+$AA$36*R1075,R1056,""),"")))</f>
        <v/>
      </c>
      <c r="T1056" s="259" t="str">
        <f t="shared" si="667"/>
        <v/>
      </c>
      <c r="U1056" s="166" t="str">
        <f t="shared" si="668"/>
        <v>%</v>
      </c>
      <c r="V1056" s="39"/>
      <c r="W1056" s="39"/>
      <c r="Y1056" s="99"/>
      <c r="AO1056" s="57"/>
      <c r="AP1056" s="39"/>
      <c r="AQ1056" s="39"/>
      <c r="AR1056" s="171"/>
      <c r="AS1056" s="39"/>
      <c r="AT1056" s="360" t="str">
        <f t="shared" si="669"/>
        <v/>
      </c>
      <c r="AU1056" s="360" t="str">
        <f t="shared" si="670"/>
        <v/>
      </c>
      <c r="AV1056" s="39"/>
      <c r="AW1056" s="360" t="str">
        <f t="shared" si="671"/>
        <v/>
      </c>
      <c r="AX1056" s="360" t="str">
        <f t="shared" si="672"/>
        <v/>
      </c>
      <c r="AY1056" s="39"/>
      <c r="AZ1056" s="360" t="str">
        <f t="shared" si="673"/>
        <v/>
      </c>
      <c r="BA1056" s="360" t="str">
        <f t="shared" si="674"/>
        <v/>
      </c>
      <c r="BB1056" s="39"/>
      <c r="BC1056" s="360" t="str">
        <f t="shared" si="675"/>
        <v/>
      </c>
      <c r="BD1056" s="360" t="str">
        <f t="shared" si="676"/>
        <v/>
      </c>
      <c r="BE1056" s="39"/>
      <c r="BF1056" s="360" t="str">
        <f t="shared" si="677"/>
        <v/>
      </c>
      <c r="BG1056" s="360" t="str">
        <f t="shared" si="678"/>
        <v/>
      </c>
      <c r="BH1056" s="39"/>
      <c r="BI1056" s="360" t="str">
        <f t="shared" si="679"/>
        <v/>
      </c>
      <c r="BJ1056" s="360" t="str">
        <f t="shared" si="680"/>
        <v/>
      </c>
      <c r="BK1056" s="39"/>
      <c r="BL1056" s="360" t="str">
        <f t="shared" si="681"/>
        <v/>
      </c>
      <c r="BM1056" s="360" t="str">
        <f t="shared" si="682"/>
        <v/>
      </c>
      <c r="BN1056" s="39"/>
      <c r="BO1056" s="360" t="str">
        <f t="shared" si="683"/>
        <v/>
      </c>
      <c r="BP1056" s="360" t="str">
        <f t="shared" si="684"/>
        <v/>
      </c>
      <c r="BQ1056" s="39"/>
      <c r="BR1056" s="360" t="str">
        <f t="shared" si="685"/>
        <v/>
      </c>
      <c r="BS1056" s="360" t="str">
        <f t="shared" si="686"/>
        <v/>
      </c>
      <c r="BT1056" s="39"/>
      <c r="BU1056" s="360" t="str">
        <f t="shared" si="687"/>
        <v/>
      </c>
      <c r="BV1056" s="360" t="str">
        <f t="shared" si="688"/>
        <v/>
      </c>
      <c r="BW1056" s="39"/>
      <c r="BX1056" s="57"/>
    </row>
    <row r="1057" spans="1:76" s="2" customFormat="1" ht="14" hidden="1">
      <c r="A1057" s="159">
        <v>7</v>
      </c>
      <c r="B1057" s="301" t="str">
        <f t="shared" si="665"/>
        <v xml:space="preserve">: </v>
      </c>
      <c r="C1057" s="169"/>
      <c r="D1057" s="169"/>
      <c r="E1057" s="169"/>
      <c r="F1057" s="169"/>
      <c r="G1057" s="161"/>
      <c r="H1057" s="169"/>
      <c r="I1057" s="163"/>
      <c r="J1057" s="170"/>
      <c r="K1057" s="170"/>
      <c r="L1057" s="782"/>
      <c r="M1057" s="659" t="s">
        <v>54</v>
      </c>
      <c r="N1057" s="664"/>
      <c r="O1057" s="664"/>
      <c r="P1057" s="165"/>
      <c r="Q1057" s="365"/>
      <c r="R1057" s="259" t="str">
        <f t="shared" si="666"/>
        <v/>
      </c>
      <c r="S1057" s="260" t="str">
        <f>IF(R1057="","",IF(R1079="Y",T1057,IF(R1057&gt;=R1071-$AA$36*R1075,IF(R1057&lt;=R1071+$AA$36*R1075,R1057,""),"")))</f>
        <v/>
      </c>
      <c r="T1057" s="259" t="str">
        <f t="shared" si="667"/>
        <v/>
      </c>
      <c r="U1057" s="166" t="str">
        <f t="shared" si="668"/>
        <v>%</v>
      </c>
      <c r="V1057" s="39"/>
      <c r="W1057" s="39"/>
      <c r="Y1057" s="99"/>
      <c r="AO1057" s="57"/>
      <c r="AP1057" s="39"/>
      <c r="AQ1057" s="39"/>
      <c r="AR1057" s="171"/>
      <c r="AS1057" s="39"/>
      <c r="AT1057" s="360" t="str">
        <f t="shared" si="669"/>
        <v/>
      </c>
      <c r="AU1057" s="360" t="str">
        <f t="shared" si="670"/>
        <v/>
      </c>
      <c r="AV1057" s="39"/>
      <c r="AW1057" s="360" t="str">
        <f t="shared" si="671"/>
        <v/>
      </c>
      <c r="AX1057" s="360" t="str">
        <f t="shared" si="672"/>
        <v/>
      </c>
      <c r="AY1057" s="39"/>
      <c r="AZ1057" s="360" t="str">
        <f t="shared" si="673"/>
        <v/>
      </c>
      <c r="BA1057" s="360" t="str">
        <f t="shared" si="674"/>
        <v/>
      </c>
      <c r="BB1057" s="39"/>
      <c r="BC1057" s="360" t="str">
        <f t="shared" si="675"/>
        <v/>
      </c>
      <c r="BD1057" s="360" t="str">
        <f t="shared" si="676"/>
        <v/>
      </c>
      <c r="BE1057" s="39"/>
      <c r="BF1057" s="360" t="str">
        <f t="shared" si="677"/>
        <v/>
      </c>
      <c r="BG1057" s="360" t="str">
        <f t="shared" si="678"/>
        <v/>
      </c>
      <c r="BH1057" s="39"/>
      <c r="BI1057" s="360" t="str">
        <f t="shared" si="679"/>
        <v/>
      </c>
      <c r="BJ1057" s="360" t="str">
        <f t="shared" si="680"/>
        <v/>
      </c>
      <c r="BK1057" s="39"/>
      <c r="BL1057" s="360" t="str">
        <f t="shared" si="681"/>
        <v/>
      </c>
      <c r="BM1057" s="360" t="str">
        <f t="shared" si="682"/>
        <v/>
      </c>
      <c r="BN1057" s="39"/>
      <c r="BO1057" s="360" t="str">
        <f t="shared" si="683"/>
        <v/>
      </c>
      <c r="BP1057" s="360" t="str">
        <f t="shared" si="684"/>
        <v/>
      </c>
      <c r="BQ1057" s="39"/>
      <c r="BR1057" s="360" t="str">
        <f t="shared" si="685"/>
        <v/>
      </c>
      <c r="BS1057" s="360" t="str">
        <f t="shared" si="686"/>
        <v/>
      </c>
      <c r="BT1057" s="39"/>
      <c r="BU1057" s="360" t="str">
        <f t="shared" si="687"/>
        <v/>
      </c>
      <c r="BV1057" s="360" t="str">
        <f t="shared" si="688"/>
        <v/>
      </c>
      <c r="BW1057" s="39"/>
      <c r="BX1057" s="57"/>
    </row>
    <row r="1058" spans="1:76" s="2" customFormat="1" ht="14" hidden="1">
      <c r="A1058" s="159">
        <v>8</v>
      </c>
      <c r="B1058" s="301" t="str">
        <f t="shared" si="665"/>
        <v xml:space="preserve">: </v>
      </c>
      <c r="C1058" s="169"/>
      <c r="D1058" s="169"/>
      <c r="E1058" s="169"/>
      <c r="F1058" s="169"/>
      <c r="G1058" s="161"/>
      <c r="H1058" s="169"/>
      <c r="I1058" s="163"/>
      <c r="J1058" s="170"/>
      <c r="K1058" s="170"/>
      <c r="L1058" s="782"/>
      <c r="M1058" s="659" t="s">
        <v>54</v>
      </c>
      <c r="N1058" s="664"/>
      <c r="O1058" s="664"/>
      <c r="P1058" s="165"/>
      <c r="Q1058" s="365"/>
      <c r="R1058" s="259" t="str">
        <f t="shared" si="666"/>
        <v/>
      </c>
      <c r="S1058" s="260" t="str">
        <f>IF(R1058="","",IF(R1079="Y",T1058,IF(R1058&gt;=R1071-$AA$36*R1075,IF(R1058&lt;=R1071+$AA$36*R1075,R1058,""),"")))</f>
        <v/>
      </c>
      <c r="T1058" s="259" t="str">
        <f t="shared" si="667"/>
        <v/>
      </c>
      <c r="U1058" s="166" t="str">
        <f t="shared" si="668"/>
        <v>%</v>
      </c>
      <c r="V1058" s="39"/>
      <c r="W1058" s="39"/>
      <c r="Y1058" s="99"/>
      <c r="AO1058" s="57"/>
      <c r="AP1058" s="39"/>
      <c r="AQ1058" s="39"/>
      <c r="AR1058" s="171"/>
      <c r="AS1058" s="39"/>
      <c r="AT1058" s="360" t="str">
        <f t="shared" si="669"/>
        <v/>
      </c>
      <c r="AU1058" s="360" t="str">
        <f t="shared" si="670"/>
        <v/>
      </c>
      <c r="AV1058" s="39"/>
      <c r="AW1058" s="360" t="str">
        <f t="shared" si="671"/>
        <v/>
      </c>
      <c r="AX1058" s="360" t="str">
        <f t="shared" si="672"/>
        <v/>
      </c>
      <c r="AY1058" s="39"/>
      <c r="AZ1058" s="360" t="str">
        <f t="shared" si="673"/>
        <v/>
      </c>
      <c r="BA1058" s="360" t="str">
        <f t="shared" si="674"/>
        <v/>
      </c>
      <c r="BB1058" s="39"/>
      <c r="BC1058" s="360" t="str">
        <f t="shared" si="675"/>
        <v/>
      </c>
      <c r="BD1058" s="360" t="str">
        <f t="shared" si="676"/>
        <v/>
      </c>
      <c r="BE1058" s="39"/>
      <c r="BF1058" s="360" t="str">
        <f t="shared" si="677"/>
        <v/>
      </c>
      <c r="BG1058" s="360" t="str">
        <f t="shared" si="678"/>
        <v/>
      </c>
      <c r="BH1058" s="39"/>
      <c r="BI1058" s="360" t="str">
        <f t="shared" si="679"/>
        <v/>
      </c>
      <c r="BJ1058" s="360" t="str">
        <f t="shared" si="680"/>
        <v/>
      </c>
      <c r="BK1058" s="39"/>
      <c r="BL1058" s="360" t="str">
        <f t="shared" si="681"/>
        <v/>
      </c>
      <c r="BM1058" s="360" t="str">
        <f t="shared" si="682"/>
        <v/>
      </c>
      <c r="BN1058" s="39"/>
      <c r="BO1058" s="360" t="str">
        <f t="shared" si="683"/>
        <v/>
      </c>
      <c r="BP1058" s="360" t="str">
        <f t="shared" si="684"/>
        <v/>
      </c>
      <c r="BQ1058" s="39"/>
      <c r="BR1058" s="360" t="str">
        <f t="shared" si="685"/>
        <v/>
      </c>
      <c r="BS1058" s="360" t="str">
        <f t="shared" si="686"/>
        <v/>
      </c>
      <c r="BT1058" s="39"/>
      <c r="BU1058" s="360" t="str">
        <f t="shared" si="687"/>
        <v/>
      </c>
      <c r="BV1058" s="360" t="str">
        <f t="shared" si="688"/>
        <v/>
      </c>
      <c r="BW1058" s="39"/>
      <c r="BX1058" s="57"/>
    </row>
    <row r="1059" spans="1:76" s="2" customFormat="1" ht="14" hidden="1">
      <c r="A1059" s="159">
        <v>9</v>
      </c>
      <c r="B1059" s="301" t="str">
        <f t="shared" si="665"/>
        <v xml:space="preserve">: </v>
      </c>
      <c r="C1059" s="169"/>
      <c r="D1059" s="169"/>
      <c r="E1059" s="169"/>
      <c r="F1059" s="169"/>
      <c r="G1059" s="161"/>
      <c r="H1059" s="169"/>
      <c r="I1059" s="163"/>
      <c r="J1059" s="170"/>
      <c r="K1059" s="170"/>
      <c r="L1059" s="782"/>
      <c r="M1059" s="659" t="s">
        <v>54</v>
      </c>
      <c r="N1059" s="664"/>
      <c r="O1059" s="664"/>
      <c r="P1059" s="165"/>
      <c r="Q1059" s="365"/>
      <c r="R1059" s="259" t="str">
        <f t="shared" si="666"/>
        <v/>
      </c>
      <c r="S1059" s="260" t="str">
        <f>IF(R1059="","",IF(R1079="Y",T1059,IF(R1059&gt;=R1071-$AA$36*R1075,IF(R1059&lt;=R1071+$AA$36*R1075,R1059,""),"")))</f>
        <v/>
      </c>
      <c r="T1059" s="259" t="str">
        <f t="shared" si="667"/>
        <v/>
      </c>
      <c r="U1059" s="166" t="str">
        <f t="shared" si="668"/>
        <v>%</v>
      </c>
      <c r="V1059" s="39"/>
      <c r="W1059" s="39"/>
      <c r="Y1059" s="99"/>
      <c r="AO1059" s="57"/>
      <c r="AP1059" s="39"/>
      <c r="AQ1059" s="39"/>
      <c r="AR1059" s="171"/>
      <c r="AS1059" s="39"/>
      <c r="AT1059" s="360" t="str">
        <f t="shared" si="669"/>
        <v/>
      </c>
      <c r="AU1059" s="360" t="str">
        <f t="shared" si="670"/>
        <v/>
      </c>
      <c r="AV1059" s="39"/>
      <c r="AW1059" s="360" t="str">
        <f t="shared" si="671"/>
        <v/>
      </c>
      <c r="AX1059" s="360" t="str">
        <f t="shared" si="672"/>
        <v/>
      </c>
      <c r="AY1059" s="39"/>
      <c r="AZ1059" s="360" t="str">
        <f t="shared" si="673"/>
        <v/>
      </c>
      <c r="BA1059" s="360" t="str">
        <f t="shared" si="674"/>
        <v/>
      </c>
      <c r="BB1059" s="39"/>
      <c r="BC1059" s="360" t="str">
        <f t="shared" si="675"/>
        <v/>
      </c>
      <c r="BD1059" s="360" t="str">
        <f t="shared" si="676"/>
        <v/>
      </c>
      <c r="BE1059" s="39"/>
      <c r="BF1059" s="360" t="str">
        <f t="shared" si="677"/>
        <v/>
      </c>
      <c r="BG1059" s="360" t="str">
        <f t="shared" si="678"/>
        <v/>
      </c>
      <c r="BH1059" s="39"/>
      <c r="BI1059" s="360" t="str">
        <f t="shared" si="679"/>
        <v/>
      </c>
      <c r="BJ1059" s="360" t="str">
        <f t="shared" si="680"/>
        <v/>
      </c>
      <c r="BK1059" s="39"/>
      <c r="BL1059" s="360" t="str">
        <f t="shared" si="681"/>
        <v/>
      </c>
      <c r="BM1059" s="360" t="str">
        <f t="shared" si="682"/>
        <v/>
      </c>
      <c r="BN1059" s="39"/>
      <c r="BO1059" s="360" t="str">
        <f t="shared" si="683"/>
        <v/>
      </c>
      <c r="BP1059" s="360" t="str">
        <f t="shared" si="684"/>
        <v/>
      </c>
      <c r="BQ1059" s="39"/>
      <c r="BR1059" s="360" t="str">
        <f t="shared" si="685"/>
        <v/>
      </c>
      <c r="BS1059" s="360" t="str">
        <f t="shared" si="686"/>
        <v/>
      </c>
      <c r="BT1059" s="39"/>
      <c r="BU1059" s="360" t="str">
        <f t="shared" si="687"/>
        <v/>
      </c>
      <c r="BV1059" s="360" t="str">
        <f t="shared" si="688"/>
        <v/>
      </c>
      <c r="BW1059" s="39"/>
      <c r="BX1059" s="57"/>
    </row>
    <row r="1060" spans="1:76" s="2" customFormat="1" ht="14" hidden="1">
      <c r="A1060" s="159">
        <v>10</v>
      </c>
      <c r="B1060" s="301" t="str">
        <f t="shared" si="665"/>
        <v xml:space="preserve">: </v>
      </c>
      <c r="C1060" s="169"/>
      <c r="D1060" s="169"/>
      <c r="E1060" s="169"/>
      <c r="F1060" s="169"/>
      <c r="G1060" s="161"/>
      <c r="H1060" s="169"/>
      <c r="I1060" s="163"/>
      <c r="J1060" s="170"/>
      <c r="K1060" s="170"/>
      <c r="L1060" s="782"/>
      <c r="M1060" s="659" t="s">
        <v>54</v>
      </c>
      <c r="N1060" s="664"/>
      <c r="O1060" s="664"/>
      <c r="P1060" s="165"/>
      <c r="Q1060" s="365"/>
      <c r="R1060" s="259" t="str">
        <f t="shared" si="666"/>
        <v/>
      </c>
      <c r="S1060" s="260" t="str">
        <f>IF(R1060="","",IF(R1079="Y",T1060,IF(R1060&gt;=R1071-$AA$36*R1075,IF(R1060&lt;=R1071+$AA$36*R1075,R1060,""),"")))</f>
        <v/>
      </c>
      <c r="T1060" s="259" t="str">
        <f t="shared" si="667"/>
        <v/>
      </c>
      <c r="U1060" s="166" t="str">
        <f t="shared" si="668"/>
        <v>%</v>
      </c>
      <c r="V1060" s="39"/>
      <c r="W1060" s="39"/>
      <c r="Y1060" s="99"/>
      <c r="AO1060" s="57"/>
      <c r="AP1060" s="39"/>
      <c r="AQ1060" s="39"/>
      <c r="AR1060" s="171"/>
      <c r="AS1060" s="39"/>
      <c r="AT1060" s="360" t="str">
        <f t="shared" si="669"/>
        <v/>
      </c>
      <c r="AU1060" s="360" t="str">
        <f t="shared" si="670"/>
        <v/>
      </c>
      <c r="AV1060" s="39"/>
      <c r="AW1060" s="360" t="str">
        <f t="shared" si="671"/>
        <v/>
      </c>
      <c r="AX1060" s="360" t="str">
        <f t="shared" si="672"/>
        <v/>
      </c>
      <c r="AY1060" s="39"/>
      <c r="AZ1060" s="360" t="str">
        <f t="shared" si="673"/>
        <v/>
      </c>
      <c r="BA1060" s="360" t="str">
        <f t="shared" si="674"/>
        <v/>
      </c>
      <c r="BB1060" s="39"/>
      <c r="BC1060" s="360" t="str">
        <f t="shared" si="675"/>
        <v/>
      </c>
      <c r="BD1060" s="360" t="str">
        <f t="shared" si="676"/>
        <v/>
      </c>
      <c r="BE1060" s="39"/>
      <c r="BF1060" s="360" t="str">
        <f t="shared" si="677"/>
        <v/>
      </c>
      <c r="BG1060" s="360" t="str">
        <f t="shared" si="678"/>
        <v/>
      </c>
      <c r="BH1060" s="39"/>
      <c r="BI1060" s="360" t="str">
        <f t="shared" si="679"/>
        <v/>
      </c>
      <c r="BJ1060" s="360" t="str">
        <f t="shared" si="680"/>
        <v/>
      </c>
      <c r="BK1060" s="39"/>
      <c r="BL1060" s="360" t="str">
        <f t="shared" si="681"/>
        <v/>
      </c>
      <c r="BM1060" s="360" t="str">
        <f t="shared" si="682"/>
        <v/>
      </c>
      <c r="BN1060" s="39"/>
      <c r="BO1060" s="360" t="str">
        <f t="shared" si="683"/>
        <v/>
      </c>
      <c r="BP1060" s="360" t="str">
        <f t="shared" si="684"/>
        <v/>
      </c>
      <c r="BQ1060" s="39"/>
      <c r="BR1060" s="360" t="str">
        <f t="shared" si="685"/>
        <v/>
      </c>
      <c r="BS1060" s="360" t="str">
        <f t="shared" si="686"/>
        <v/>
      </c>
      <c r="BT1060" s="39"/>
      <c r="BU1060" s="360" t="str">
        <f t="shared" si="687"/>
        <v/>
      </c>
      <c r="BV1060" s="360" t="str">
        <f t="shared" si="688"/>
        <v/>
      </c>
      <c r="BW1060" s="39"/>
      <c r="BX1060" s="57"/>
    </row>
    <row r="1061" spans="1:76" s="2" customFormat="1" ht="14" hidden="1">
      <c r="A1061" s="159">
        <v>11</v>
      </c>
      <c r="B1061" s="301" t="str">
        <f t="shared" si="665"/>
        <v xml:space="preserve">: </v>
      </c>
      <c r="C1061" s="168"/>
      <c r="D1061" s="162"/>
      <c r="E1061" s="162"/>
      <c r="F1061" s="169"/>
      <c r="G1061" s="161"/>
      <c r="H1061" s="162"/>
      <c r="I1061" s="163"/>
      <c r="J1061" s="170"/>
      <c r="K1061" s="170"/>
      <c r="L1061" s="781"/>
      <c r="M1061" s="659" t="s">
        <v>54</v>
      </c>
      <c r="N1061" s="167"/>
      <c r="O1061" s="165"/>
      <c r="P1061" s="165"/>
      <c r="Q1061" s="365"/>
      <c r="R1061" s="259" t="str">
        <f t="shared" si="666"/>
        <v/>
      </c>
      <c r="S1061" s="260" t="str">
        <f>IF(R1061="","",IF(R1079="Y",T1061,IF(R1061&gt;=R1071-$AA$36*R1075,IF(R1061&lt;=R1071+$AA$36*R1075,R1061,""),"")))</f>
        <v/>
      </c>
      <c r="T1061" s="259" t="str">
        <f t="shared" si="667"/>
        <v/>
      </c>
      <c r="U1061" s="166" t="str">
        <f t="shared" si="668"/>
        <v>%</v>
      </c>
      <c r="V1061" s="39"/>
      <c r="W1061" s="39"/>
      <c r="Y1061" s="99"/>
      <c r="AO1061" s="57"/>
      <c r="AP1061" s="39"/>
      <c r="AQ1061" s="39"/>
      <c r="AR1061" s="171"/>
      <c r="AS1061" s="39"/>
      <c r="AT1061" s="360" t="str">
        <f t="shared" si="669"/>
        <v/>
      </c>
      <c r="AU1061" s="360" t="str">
        <f t="shared" si="670"/>
        <v/>
      </c>
      <c r="AV1061" s="39"/>
      <c r="AW1061" s="360" t="str">
        <f t="shared" si="671"/>
        <v/>
      </c>
      <c r="AX1061" s="360" t="str">
        <f t="shared" si="672"/>
        <v/>
      </c>
      <c r="AY1061" s="39"/>
      <c r="AZ1061" s="360" t="str">
        <f t="shared" si="673"/>
        <v/>
      </c>
      <c r="BA1061" s="360" t="str">
        <f t="shared" si="674"/>
        <v/>
      </c>
      <c r="BB1061" s="39"/>
      <c r="BC1061" s="360" t="str">
        <f t="shared" si="675"/>
        <v/>
      </c>
      <c r="BD1061" s="360" t="str">
        <f t="shared" si="676"/>
        <v/>
      </c>
      <c r="BE1061" s="39"/>
      <c r="BF1061" s="360" t="str">
        <f t="shared" si="677"/>
        <v/>
      </c>
      <c r="BG1061" s="360" t="str">
        <f t="shared" si="678"/>
        <v/>
      </c>
      <c r="BH1061" s="39"/>
      <c r="BI1061" s="360" t="str">
        <f t="shared" si="679"/>
        <v/>
      </c>
      <c r="BJ1061" s="360" t="str">
        <f t="shared" si="680"/>
        <v/>
      </c>
      <c r="BK1061" s="39"/>
      <c r="BL1061" s="360" t="str">
        <f t="shared" si="681"/>
        <v/>
      </c>
      <c r="BM1061" s="360" t="str">
        <f t="shared" si="682"/>
        <v/>
      </c>
      <c r="BN1061" s="39"/>
      <c r="BO1061" s="360" t="str">
        <f t="shared" si="683"/>
        <v/>
      </c>
      <c r="BP1061" s="360" t="str">
        <f t="shared" si="684"/>
        <v/>
      </c>
      <c r="BQ1061" s="39"/>
      <c r="BR1061" s="360" t="str">
        <f t="shared" si="685"/>
        <v/>
      </c>
      <c r="BS1061" s="360" t="str">
        <f t="shared" si="686"/>
        <v/>
      </c>
      <c r="BT1061" s="39"/>
      <c r="BU1061" s="360" t="str">
        <f t="shared" si="687"/>
        <v/>
      </c>
      <c r="BV1061" s="360" t="str">
        <f t="shared" si="688"/>
        <v/>
      </c>
      <c r="BW1061" s="39"/>
      <c r="BX1061" s="57"/>
    </row>
    <row r="1062" spans="1:76" s="2" customFormat="1" ht="14" hidden="1">
      <c r="A1062" s="159">
        <v>12</v>
      </c>
      <c r="B1062" s="301" t="str">
        <f t="shared" si="665"/>
        <v xml:space="preserve">: </v>
      </c>
      <c r="C1062" s="169"/>
      <c r="D1062" s="169"/>
      <c r="E1062" s="169"/>
      <c r="F1062" s="169"/>
      <c r="G1062" s="161"/>
      <c r="H1062" s="169"/>
      <c r="I1062" s="163"/>
      <c r="J1062" s="170"/>
      <c r="K1062" s="170"/>
      <c r="L1062" s="781"/>
      <c r="M1062" s="659" t="s">
        <v>54</v>
      </c>
      <c r="N1062" s="167"/>
      <c r="O1062" s="165"/>
      <c r="P1062" s="165"/>
      <c r="Q1062" s="365"/>
      <c r="R1062" s="259" t="str">
        <f t="shared" si="666"/>
        <v/>
      </c>
      <c r="S1062" s="260" t="str">
        <f>IF(R1062="","",IF(R1079="Y",T1062,IF(R1062&gt;=R1071-$AA$36*R1075,IF(R1062&lt;=R1071+$AA$36*R1075,R1062,""),"")))</f>
        <v/>
      </c>
      <c r="T1062" s="259" t="str">
        <f t="shared" si="667"/>
        <v/>
      </c>
      <c r="U1062" s="166" t="str">
        <f t="shared" si="668"/>
        <v>%</v>
      </c>
      <c r="V1062" s="39"/>
      <c r="W1062" s="39"/>
      <c r="Y1062" s="99"/>
      <c r="AO1062" s="57"/>
      <c r="AP1062" s="39"/>
      <c r="AQ1062" s="39"/>
      <c r="AR1062" s="171"/>
      <c r="AS1062" s="39"/>
      <c r="AT1062" s="360" t="str">
        <f t="shared" si="669"/>
        <v/>
      </c>
      <c r="AU1062" s="360" t="str">
        <f t="shared" si="670"/>
        <v/>
      </c>
      <c r="AV1062" s="39"/>
      <c r="AW1062" s="360" t="str">
        <f t="shared" si="671"/>
        <v/>
      </c>
      <c r="AX1062" s="360" t="str">
        <f t="shared" si="672"/>
        <v/>
      </c>
      <c r="AY1062" s="39"/>
      <c r="AZ1062" s="360" t="str">
        <f t="shared" si="673"/>
        <v/>
      </c>
      <c r="BA1062" s="360" t="str">
        <f t="shared" si="674"/>
        <v/>
      </c>
      <c r="BB1062" s="39"/>
      <c r="BC1062" s="360" t="str">
        <f t="shared" si="675"/>
        <v/>
      </c>
      <c r="BD1062" s="360" t="str">
        <f t="shared" si="676"/>
        <v/>
      </c>
      <c r="BE1062" s="39"/>
      <c r="BF1062" s="360" t="str">
        <f t="shared" si="677"/>
        <v/>
      </c>
      <c r="BG1062" s="360" t="str">
        <f t="shared" si="678"/>
        <v/>
      </c>
      <c r="BH1062" s="39"/>
      <c r="BI1062" s="360" t="str">
        <f t="shared" si="679"/>
        <v/>
      </c>
      <c r="BJ1062" s="360" t="str">
        <f t="shared" si="680"/>
        <v/>
      </c>
      <c r="BK1062" s="39"/>
      <c r="BL1062" s="360" t="str">
        <f t="shared" si="681"/>
        <v/>
      </c>
      <c r="BM1062" s="360" t="str">
        <f t="shared" si="682"/>
        <v/>
      </c>
      <c r="BN1062" s="39"/>
      <c r="BO1062" s="360" t="str">
        <f t="shared" si="683"/>
        <v/>
      </c>
      <c r="BP1062" s="360" t="str">
        <f t="shared" si="684"/>
        <v/>
      </c>
      <c r="BQ1062" s="39"/>
      <c r="BR1062" s="360" t="str">
        <f t="shared" si="685"/>
        <v/>
      </c>
      <c r="BS1062" s="360" t="str">
        <f t="shared" si="686"/>
        <v/>
      </c>
      <c r="BT1062" s="39"/>
      <c r="BU1062" s="360" t="str">
        <f t="shared" si="687"/>
        <v/>
      </c>
      <c r="BV1062" s="360" t="str">
        <f t="shared" si="688"/>
        <v/>
      </c>
      <c r="BW1062" s="39"/>
      <c r="BX1062" s="57"/>
    </row>
    <row r="1063" spans="1:76" s="2" customFormat="1" ht="14" hidden="1">
      <c r="A1063" s="159">
        <v>13</v>
      </c>
      <c r="B1063" s="301" t="str">
        <f t="shared" si="665"/>
        <v xml:space="preserve">: </v>
      </c>
      <c r="C1063" s="169"/>
      <c r="D1063" s="169"/>
      <c r="E1063" s="169"/>
      <c r="F1063" s="169"/>
      <c r="G1063" s="161"/>
      <c r="H1063" s="169"/>
      <c r="I1063" s="163"/>
      <c r="J1063" s="170"/>
      <c r="K1063" s="170"/>
      <c r="L1063" s="781"/>
      <c r="M1063" s="659" t="s">
        <v>54</v>
      </c>
      <c r="N1063" s="167"/>
      <c r="O1063" s="165"/>
      <c r="P1063" s="165"/>
      <c r="Q1063" s="365"/>
      <c r="R1063" s="259" t="str">
        <f t="shared" si="666"/>
        <v/>
      </c>
      <c r="S1063" s="260" t="str">
        <f>IF(R1063="","",IF(R1079="Y",T1063,IF(R1063&gt;=R1071-$AA$36*R1075,IF(R1063&lt;=R1071+$AA$36*R1075,R1063,""),"")))</f>
        <v/>
      </c>
      <c r="T1063" s="259" t="str">
        <f t="shared" si="667"/>
        <v/>
      </c>
      <c r="U1063" s="166" t="str">
        <f t="shared" si="668"/>
        <v>%</v>
      </c>
      <c r="V1063" s="39"/>
      <c r="W1063" s="39"/>
      <c r="Y1063" s="99"/>
      <c r="AO1063" s="57"/>
      <c r="AP1063" s="39"/>
      <c r="AQ1063" s="39"/>
      <c r="AR1063" s="171"/>
      <c r="AS1063" s="39"/>
      <c r="AT1063" s="360" t="str">
        <f t="shared" si="669"/>
        <v/>
      </c>
      <c r="AU1063" s="360" t="str">
        <f t="shared" si="670"/>
        <v/>
      </c>
      <c r="AV1063" s="39"/>
      <c r="AW1063" s="360" t="str">
        <f t="shared" si="671"/>
        <v/>
      </c>
      <c r="AX1063" s="360" t="str">
        <f t="shared" si="672"/>
        <v/>
      </c>
      <c r="AY1063" s="39"/>
      <c r="AZ1063" s="360" t="str">
        <f t="shared" si="673"/>
        <v/>
      </c>
      <c r="BA1063" s="360" t="str">
        <f t="shared" si="674"/>
        <v/>
      </c>
      <c r="BB1063" s="39"/>
      <c r="BC1063" s="360" t="str">
        <f t="shared" si="675"/>
        <v/>
      </c>
      <c r="BD1063" s="360" t="str">
        <f t="shared" si="676"/>
        <v/>
      </c>
      <c r="BE1063" s="39"/>
      <c r="BF1063" s="360" t="str">
        <f t="shared" si="677"/>
        <v/>
      </c>
      <c r="BG1063" s="360" t="str">
        <f t="shared" si="678"/>
        <v/>
      </c>
      <c r="BH1063" s="39"/>
      <c r="BI1063" s="360" t="str">
        <f t="shared" si="679"/>
        <v/>
      </c>
      <c r="BJ1063" s="360" t="str">
        <f t="shared" si="680"/>
        <v/>
      </c>
      <c r="BK1063" s="39"/>
      <c r="BL1063" s="360" t="str">
        <f t="shared" si="681"/>
        <v/>
      </c>
      <c r="BM1063" s="360" t="str">
        <f t="shared" si="682"/>
        <v/>
      </c>
      <c r="BN1063" s="39"/>
      <c r="BO1063" s="360" t="str">
        <f t="shared" si="683"/>
        <v/>
      </c>
      <c r="BP1063" s="360" t="str">
        <f t="shared" si="684"/>
        <v/>
      </c>
      <c r="BQ1063" s="39"/>
      <c r="BR1063" s="360" t="str">
        <f t="shared" si="685"/>
        <v/>
      </c>
      <c r="BS1063" s="360" t="str">
        <f t="shared" si="686"/>
        <v/>
      </c>
      <c r="BT1063" s="39"/>
      <c r="BU1063" s="360" t="str">
        <f t="shared" si="687"/>
        <v/>
      </c>
      <c r="BV1063" s="360" t="str">
        <f t="shared" si="688"/>
        <v/>
      </c>
      <c r="BW1063" s="39"/>
      <c r="BX1063" s="57"/>
    </row>
    <row r="1064" spans="1:76" s="2" customFormat="1" ht="14" hidden="1">
      <c r="A1064" s="159">
        <v>14</v>
      </c>
      <c r="B1064" s="301" t="str">
        <f t="shared" si="665"/>
        <v xml:space="preserve">: </v>
      </c>
      <c r="C1064" s="169"/>
      <c r="D1064" s="169"/>
      <c r="E1064" s="169"/>
      <c r="F1064" s="169"/>
      <c r="G1064" s="161"/>
      <c r="H1064" s="169"/>
      <c r="I1064" s="163"/>
      <c r="J1064" s="170"/>
      <c r="K1064" s="170"/>
      <c r="L1064" s="781"/>
      <c r="M1064" s="659" t="s">
        <v>54</v>
      </c>
      <c r="N1064" s="167"/>
      <c r="O1064" s="165"/>
      <c r="P1064" s="165"/>
      <c r="Q1064" s="365"/>
      <c r="R1064" s="259" t="str">
        <f t="shared" si="666"/>
        <v/>
      </c>
      <c r="S1064" s="260" t="str">
        <f>IF(R1064="","",IF(R1079="Y",T1064,IF(R1064&gt;=R1071-$AA$36*R1075,IF(R1064&lt;=R1071+$AA$36*R1075,R1064,""),"")))</f>
        <v/>
      </c>
      <c r="T1064" s="259" t="str">
        <f t="shared" si="667"/>
        <v/>
      </c>
      <c r="U1064" s="166" t="str">
        <f t="shared" si="668"/>
        <v>%</v>
      </c>
      <c r="V1064" s="39"/>
      <c r="W1064" s="39"/>
      <c r="Y1064" s="99"/>
      <c r="AO1064" s="57"/>
      <c r="AP1064" s="39"/>
      <c r="AQ1064" s="39"/>
      <c r="AR1064" s="171"/>
      <c r="AS1064" s="39"/>
      <c r="AT1064" s="360" t="str">
        <f t="shared" si="669"/>
        <v/>
      </c>
      <c r="AU1064" s="360" t="str">
        <f t="shared" si="670"/>
        <v/>
      </c>
      <c r="AV1064" s="39"/>
      <c r="AW1064" s="360" t="str">
        <f t="shared" si="671"/>
        <v/>
      </c>
      <c r="AX1064" s="360" t="str">
        <f t="shared" si="672"/>
        <v/>
      </c>
      <c r="AY1064" s="39"/>
      <c r="AZ1064" s="360" t="str">
        <f t="shared" si="673"/>
        <v/>
      </c>
      <c r="BA1064" s="360" t="str">
        <f t="shared" si="674"/>
        <v/>
      </c>
      <c r="BB1064" s="39"/>
      <c r="BC1064" s="360" t="str">
        <f t="shared" si="675"/>
        <v/>
      </c>
      <c r="BD1064" s="360" t="str">
        <f t="shared" si="676"/>
        <v/>
      </c>
      <c r="BE1064" s="39"/>
      <c r="BF1064" s="360" t="str">
        <f t="shared" si="677"/>
        <v/>
      </c>
      <c r="BG1064" s="360" t="str">
        <f t="shared" si="678"/>
        <v/>
      </c>
      <c r="BH1064" s="39"/>
      <c r="BI1064" s="360" t="str">
        <f t="shared" si="679"/>
        <v/>
      </c>
      <c r="BJ1064" s="360" t="str">
        <f t="shared" si="680"/>
        <v/>
      </c>
      <c r="BK1064" s="39"/>
      <c r="BL1064" s="360" t="str">
        <f t="shared" si="681"/>
        <v/>
      </c>
      <c r="BM1064" s="360" t="str">
        <f t="shared" si="682"/>
        <v/>
      </c>
      <c r="BN1064" s="39"/>
      <c r="BO1064" s="360" t="str">
        <f t="shared" si="683"/>
        <v/>
      </c>
      <c r="BP1064" s="360" t="str">
        <f t="shared" si="684"/>
        <v/>
      </c>
      <c r="BQ1064" s="39"/>
      <c r="BR1064" s="360" t="str">
        <f t="shared" si="685"/>
        <v/>
      </c>
      <c r="BS1064" s="360" t="str">
        <f t="shared" si="686"/>
        <v/>
      </c>
      <c r="BT1064" s="39"/>
      <c r="BU1064" s="360" t="str">
        <f t="shared" si="687"/>
        <v/>
      </c>
      <c r="BV1064" s="360" t="str">
        <f t="shared" si="688"/>
        <v/>
      </c>
      <c r="BW1064" s="39"/>
      <c r="BX1064" s="57"/>
    </row>
    <row r="1065" spans="1:76" s="2" customFormat="1" ht="14" hidden="1">
      <c r="A1065" s="159">
        <v>15</v>
      </c>
      <c r="B1065" s="301" t="str">
        <f t="shared" si="665"/>
        <v xml:space="preserve">: </v>
      </c>
      <c r="C1065" s="169"/>
      <c r="D1065" s="169"/>
      <c r="E1065" s="169"/>
      <c r="F1065" s="169"/>
      <c r="G1065" s="161"/>
      <c r="H1065" s="169"/>
      <c r="I1065" s="163"/>
      <c r="J1065" s="170"/>
      <c r="K1065" s="170"/>
      <c r="L1065" s="781"/>
      <c r="M1065" s="659" t="s">
        <v>54</v>
      </c>
      <c r="N1065" s="167"/>
      <c r="O1065" s="165"/>
      <c r="P1065" s="165"/>
      <c r="Q1065" s="365"/>
      <c r="R1065" s="259" t="str">
        <f t="shared" si="666"/>
        <v/>
      </c>
      <c r="S1065" s="260" t="str">
        <f>IF(R1065="","",IF(R1079="Y",T1065,IF(R1065&gt;=R1071-$AA$36*R1075,IF(R1065&lt;=R1071+$AA$36*R1075,R1065,""),"")))</f>
        <v/>
      </c>
      <c r="T1065" s="259" t="str">
        <f t="shared" si="667"/>
        <v/>
      </c>
      <c r="U1065" s="166" t="str">
        <f t="shared" si="668"/>
        <v>%</v>
      </c>
      <c r="V1065" s="39"/>
      <c r="W1065" s="39"/>
      <c r="Y1065" s="99"/>
      <c r="AO1065" s="57"/>
      <c r="AP1065" s="39"/>
      <c r="AQ1065" s="39"/>
      <c r="AR1065" s="171"/>
      <c r="AS1065" s="39"/>
      <c r="AT1065" s="360" t="str">
        <f t="shared" si="669"/>
        <v/>
      </c>
      <c r="AU1065" s="360" t="str">
        <f t="shared" si="670"/>
        <v/>
      </c>
      <c r="AV1065" s="39"/>
      <c r="AW1065" s="360" t="str">
        <f t="shared" si="671"/>
        <v/>
      </c>
      <c r="AX1065" s="360" t="str">
        <f t="shared" si="672"/>
        <v/>
      </c>
      <c r="AY1065" s="39"/>
      <c r="AZ1065" s="360" t="str">
        <f t="shared" si="673"/>
        <v/>
      </c>
      <c r="BA1065" s="360" t="str">
        <f t="shared" si="674"/>
        <v/>
      </c>
      <c r="BB1065" s="39"/>
      <c r="BC1065" s="360" t="str">
        <f t="shared" si="675"/>
        <v/>
      </c>
      <c r="BD1065" s="360" t="str">
        <f t="shared" si="676"/>
        <v/>
      </c>
      <c r="BE1065" s="39"/>
      <c r="BF1065" s="360" t="str">
        <f t="shared" si="677"/>
        <v/>
      </c>
      <c r="BG1065" s="360" t="str">
        <f t="shared" si="678"/>
        <v/>
      </c>
      <c r="BH1065" s="39"/>
      <c r="BI1065" s="360" t="str">
        <f t="shared" si="679"/>
        <v/>
      </c>
      <c r="BJ1065" s="360" t="str">
        <f t="shared" si="680"/>
        <v/>
      </c>
      <c r="BK1065" s="39"/>
      <c r="BL1065" s="360" t="str">
        <f t="shared" si="681"/>
        <v/>
      </c>
      <c r="BM1065" s="360" t="str">
        <f t="shared" si="682"/>
        <v/>
      </c>
      <c r="BN1065" s="39"/>
      <c r="BO1065" s="360" t="str">
        <f t="shared" si="683"/>
        <v/>
      </c>
      <c r="BP1065" s="360" t="str">
        <f t="shared" si="684"/>
        <v/>
      </c>
      <c r="BQ1065" s="39"/>
      <c r="BR1065" s="360" t="str">
        <f t="shared" si="685"/>
        <v/>
      </c>
      <c r="BS1065" s="360" t="str">
        <f t="shared" si="686"/>
        <v/>
      </c>
      <c r="BT1065" s="39"/>
      <c r="BU1065" s="360" t="str">
        <f t="shared" si="687"/>
        <v/>
      </c>
      <c r="BV1065" s="360" t="str">
        <f t="shared" si="688"/>
        <v/>
      </c>
      <c r="BW1065" s="39"/>
      <c r="BX1065" s="57"/>
    </row>
    <row r="1066" spans="1:76" s="2" customFormat="1" ht="14" hidden="1">
      <c r="A1066" s="159">
        <v>16</v>
      </c>
      <c r="B1066" s="301" t="str">
        <f t="shared" si="665"/>
        <v xml:space="preserve">: </v>
      </c>
      <c r="C1066" s="169"/>
      <c r="D1066" s="169"/>
      <c r="E1066" s="169"/>
      <c r="F1066" s="169"/>
      <c r="G1066" s="161"/>
      <c r="H1066" s="169"/>
      <c r="I1066" s="163"/>
      <c r="J1066" s="170"/>
      <c r="K1066" s="170"/>
      <c r="L1066" s="781"/>
      <c r="M1066" s="659" t="s">
        <v>54</v>
      </c>
      <c r="N1066" s="167"/>
      <c r="O1066" s="165"/>
      <c r="P1066" s="165"/>
      <c r="Q1066" s="365"/>
      <c r="R1066" s="259" t="str">
        <f t="shared" si="666"/>
        <v/>
      </c>
      <c r="S1066" s="260" t="str">
        <f>IF(R1066="","",IF(R1079="Y",T1066,IF(R1066&gt;=R1071-$AA$36*R1075,IF(R1066&lt;=R1071+$AA$36*R1075,R1066,""),"")))</f>
        <v/>
      </c>
      <c r="T1066" s="259" t="str">
        <f t="shared" si="667"/>
        <v/>
      </c>
      <c r="U1066" s="166" t="str">
        <f t="shared" si="668"/>
        <v>%</v>
      </c>
      <c r="V1066" s="39"/>
      <c r="W1066" s="39"/>
      <c r="Y1066" s="99"/>
      <c r="AO1066" s="57"/>
      <c r="AP1066" s="39"/>
      <c r="AQ1066" s="39"/>
      <c r="AR1066" s="171"/>
      <c r="AS1066" s="39"/>
      <c r="AT1066" s="360" t="str">
        <f t="shared" si="669"/>
        <v/>
      </c>
      <c r="AU1066" s="360" t="str">
        <f t="shared" si="670"/>
        <v/>
      </c>
      <c r="AV1066" s="39"/>
      <c r="AW1066" s="360" t="str">
        <f t="shared" si="671"/>
        <v/>
      </c>
      <c r="AX1066" s="360" t="str">
        <f t="shared" si="672"/>
        <v/>
      </c>
      <c r="AY1066" s="39"/>
      <c r="AZ1066" s="360" t="str">
        <f t="shared" si="673"/>
        <v/>
      </c>
      <c r="BA1066" s="360" t="str">
        <f t="shared" si="674"/>
        <v/>
      </c>
      <c r="BB1066" s="39"/>
      <c r="BC1066" s="360" t="str">
        <f t="shared" si="675"/>
        <v/>
      </c>
      <c r="BD1066" s="360" t="str">
        <f t="shared" si="676"/>
        <v/>
      </c>
      <c r="BE1066" s="39"/>
      <c r="BF1066" s="360" t="str">
        <f t="shared" si="677"/>
        <v/>
      </c>
      <c r="BG1066" s="360" t="str">
        <f t="shared" si="678"/>
        <v/>
      </c>
      <c r="BH1066" s="39"/>
      <c r="BI1066" s="360" t="str">
        <f t="shared" si="679"/>
        <v/>
      </c>
      <c r="BJ1066" s="360" t="str">
        <f t="shared" si="680"/>
        <v/>
      </c>
      <c r="BK1066" s="39"/>
      <c r="BL1066" s="360" t="str">
        <f t="shared" si="681"/>
        <v/>
      </c>
      <c r="BM1066" s="360" t="str">
        <f t="shared" si="682"/>
        <v/>
      </c>
      <c r="BN1066" s="39"/>
      <c r="BO1066" s="360" t="str">
        <f t="shared" si="683"/>
        <v/>
      </c>
      <c r="BP1066" s="360" t="str">
        <f t="shared" si="684"/>
        <v/>
      </c>
      <c r="BQ1066" s="39"/>
      <c r="BR1066" s="360" t="str">
        <f t="shared" si="685"/>
        <v/>
      </c>
      <c r="BS1066" s="360" t="str">
        <f t="shared" si="686"/>
        <v/>
      </c>
      <c r="BT1066" s="39"/>
      <c r="BU1066" s="360" t="str">
        <f t="shared" si="687"/>
        <v/>
      </c>
      <c r="BV1066" s="360" t="str">
        <f t="shared" si="688"/>
        <v/>
      </c>
      <c r="BW1066" s="39"/>
      <c r="BX1066" s="57"/>
    </row>
    <row r="1067" spans="1:76" s="2" customFormat="1" ht="14" hidden="1">
      <c r="A1067" s="159">
        <v>17</v>
      </c>
      <c r="B1067" s="301" t="str">
        <f t="shared" si="665"/>
        <v xml:space="preserve">: </v>
      </c>
      <c r="C1067" s="168"/>
      <c r="D1067" s="162"/>
      <c r="E1067" s="162"/>
      <c r="F1067" s="169"/>
      <c r="G1067" s="161"/>
      <c r="H1067" s="162"/>
      <c r="I1067" s="163"/>
      <c r="J1067" s="170"/>
      <c r="K1067" s="170"/>
      <c r="L1067" s="781"/>
      <c r="M1067" s="659" t="s">
        <v>54</v>
      </c>
      <c r="N1067" s="167"/>
      <c r="O1067" s="165"/>
      <c r="P1067" s="165"/>
      <c r="Q1067" s="365"/>
      <c r="R1067" s="259" t="str">
        <f t="shared" si="666"/>
        <v/>
      </c>
      <c r="S1067" s="260" t="str">
        <f>IF(R1067="","",IF(R1079="Y",T1067,IF(R1067&gt;=R1071-$AA$36*R1075,IF(R1067&lt;=R1071+$AA$36*R1075,R1067,""),"")))</f>
        <v/>
      </c>
      <c r="T1067" s="259" t="str">
        <f t="shared" si="667"/>
        <v/>
      </c>
      <c r="U1067" s="166" t="str">
        <f t="shared" si="668"/>
        <v>%</v>
      </c>
      <c r="V1067" s="39"/>
      <c r="W1067" s="39"/>
      <c r="Y1067" s="99"/>
      <c r="AO1067" s="57"/>
      <c r="AP1067" s="39"/>
      <c r="AQ1067" s="39"/>
      <c r="AR1067" s="171"/>
      <c r="AS1067" s="39"/>
      <c r="AT1067" s="360" t="str">
        <f t="shared" si="669"/>
        <v/>
      </c>
      <c r="AU1067" s="360" t="str">
        <f t="shared" si="670"/>
        <v/>
      </c>
      <c r="AV1067" s="39"/>
      <c r="AW1067" s="360" t="str">
        <f t="shared" si="671"/>
        <v/>
      </c>
      <c r="AX1067" s="360" t="str">
        <f t="shared" si="672"/>
        <v/>
      </c>
      <c r="AY1067" s="39"/>
      <c r="AZ1067" s="360" t="str">
        <f t="shared" si="673"/>
        <v/>
      </c>
      <c r="BA1067" s="360" t="str">
        <f t="shared" si="674"/>
        <v/>
      </c>
      <c r="BB1067" s="39"/>
      <c r="BC1067" s="360" t="str">
        <f t="shared" si="675"/>
        <v/>
      </c>
      <c r="BD1067" s="360" t="str">
        <f t="shared" si="676"/>
        <v/>
      </c>
      <c r="BE1067" s="39"/>
      <c r="BF1067" s="360" t="str">
        <f t="shared" si="677"/>
        <v/>
      </c>
      <c r="BG1067" s="360" t="str">
        <f t="shared" si="678"/>
        <v/>
      </c>
      <c r="BH1067" s="39"/>
      <c r="BI1067" s="360" t="str">
        <f t="shared" si="679"/>
        <v/>
      </c>
      <c r="BJ1067" s="360" t="str">
        <f t="shared" si="680"/>
        <v/>
      </c>
      <c r="BK1067" s="39"/>
      <c r="BL1067" s="360" t="str">
        <f t="shared" si="681"/>
        <v/>
      </c>
      <c r="BM1067" s="360" t="str">
        <f t="shared" si="682"/>
        <v/>
      </c>
      <c r="BN1067" s="39"/>
      <c r="BO1067" s="360" t="str">
        <f t="shared" si="683"/>
        <v/>
      </c>
      <c r="BP1067" s="360" t="str">
        <f t="shared" si="684"/>
        <v/>
      </c>
      <c r="BQ1067" s="39"/>
      <c r="BR1067" s="360" t="str">
        <f t="shared" si="685"/>
        <v/>
      </c>
      <c r="BS1067" s="360" t="str">
        <f t="shared" si="686"/>
        <v/>
      </c>
      <c r="BT1067" s="39"/>
      <c r="BU1067" s="360" t="str">
        <f t="shared" si="687"/>
        <v/>
      </c>
      <c r="BV1067" s="360" t="str">
        <f t="shared" si="688"/>
        <v/>
      </c>
      <c r="BW1067" s="39"/>
      <c r="BX1067" s="57"/>
    </row>
    <row r="1068" spans="1:76" s="2" customFormat="1" ht="14" hidden="1">
      <c r="A1068" s="159">
        <v>18</v>
      </c>
      <c r="B1068" s="301" t="str">
        <f t="shared" si="665"/>
        <v xml:space="preserve">: </v>
      </c>
      <c r="C1068" s="168"/>
      <c r="D1068" s="162"/>
      <c r="E1068" s="162"/>
      <c r="F1068" s="169"/>
      <c r="G1068" s="161"/>
      <c r="H1068" s="162"/>
      <c r="I1068" s="163"/>
      <c r="J1068" s="170"/>
      <c r="K1068" s="170"/>
      <c r="L1068" s="781"/>
      <c r="M1068" s="659" t="s">
        <v>54</v>
      </c>
      <c r="N1068" s="167"/>
      <c r="O1068" s="165"/>
      <c r="P1068" s="165"/>
      <c r="Q1068" s="365"/>
      <c r="R1068" s="259" t="str">
        <f t="shared" si="666"/>
        <v/>
      </c>
      <c r="S1068" s="260" t="str">
        <f>IF(R1068="","",IF(R1079="Y",T1068,IF(R1068&gt;=R1071-$AA$36*R1075,IF(R1068&lt;=R1071+$AA$36*R1075,R1068,""),"")))</f>
        <v/>
      </c>
      <c r="T1068" s="259" t="str">
        <f t="shared" si="667"/>
        <v/>
      </c>
      <c r="U1068" s="166" t="str">
        <f t="shared" si="668"/>
        <v>%</v>
      </c>
      <c r="V1068" s="39"/>
      <c r="W1068" s="39"/>
      <c r="Y1068" s="99"/>
      <c r="AO1068" s="57"/>
      <c r="AP1068" s="39"/>
      <c r="AQ1068" s="39"/>
      <c r="AR1068" s="171"/>
      <c r="AS1068" s="39"/>
      <c r="AT1068" s="360" t="str">
        <f t="shared" si="669"/>
        <v/>
      </c>
      <c r="AU1068" s="360" t="str">
        <f t="shared" si="670"/>
        <v/>
      </c>
      <c r="AV1068" s="39"/>
      <c r="AW1068" s="360" t="str">
        <f t="shared" si="671"/>
        <v/>
      </c>
      <c r="AX1068" s="360" t="str">
        <f t="shared" si="672"/>
        <v/>
      </c>
      <c r="AY1068" s="39"/>
      <c r="AZ1068" s="360" t="str">
        <f t="shared" si="673"/>
        <v/>
      </c>
      <c r="BA1068" s="360" t="str">
        <f t="shared" si="674"/>
        <v/>
      </c>
      <c r="BB1068" s="39"/>
      <c r="BC1068" s="360" t="str">
        <f t="shared" si="675"/>
        <v/>
      </c>
      <c r="BD1068" s="360" t="str">
        <f t="shared" si="676"/>
        <v/>
      </c>
      <c r="BE1068" s="39"/>
      <c r="BF1068" s="360" t="str">
        <f t="shared" si="677"/>
        <v/>
      </c>
      <c r="BG1068" s="360" t="str">
        <f t="shared" si="678"/>
        <v/>
      </c>
      <c r="BH1068" s="39"/>
      <c r="BI1068" s="360" t="str">
        <f t="shared" si="679"/>
        <v/>
      </c>
      <c r="BJ1068" s="360" t="str">
        <f t="shared" si="680"/>
        <v/>
      </c>
      <c r="BK1068" s="39"/>
      <c r="BL1068" s="360" t="str">
        <f t="shared" si="681"/>
        <v/>
      </c>
      <c r="BM1068" s="360" t="str">
        <f t="shared" si="682"/>
        <v/>
      </c>
      <c r="BN1068" s="39"/>
      <c r="BO1068" s="360" t="str">
        <f t="shared" si="683"/>
        <v/>
      </c>
      <c r="BP1068" s="360" t="str">
        <f t="shared" si="684"/>
        <v/>
      </c>
      <c r="BQ1068" s="39"/>
      <c r="BR1068" s="360" t="str">
        <f t="shared" si="685"/>
        <v/>
      </c>
      <c r="BS1068" s="360" t="str">
        <f t="shared" si="686"/>
        <v/>
      </c>
      <c r="BT1068" s="39"/>
      <c r="BU1068" s="360" t="str">
        <f t="shared" si="687"/>
        <v/>
      </c>
      <c r="BV1068" s="360" t="str">
        <f t="shared" si="688"/>
        <v/>
      </c>
      <c r="BW1068" s="39"/>
      <c r="BX1068" s="57"/>
    </row>
    <row r="1069" spans="1:76" s="2" customFormat="1" ht="14" hidden="1">
      <c r="A1069" s="159">
        <v>19</v>
      </c>
      <c r="B1069" s="301" t="str">
        <f t="shared" si="665"/>
        <v xml:space="preserve">: </v>
      </c>
      <c r="C1069" s="168"/>
      <c r="D1069" s="162"/>
      <c r="E1069" s="162"/>
      <c r="F1069" s="169"/>
      <c r="G1069" s="161"/>
      <c r="H1069" s="162"/>
      <c r="I1069" s="163"/>
      <c r="J1069" s="170"/>
      <c r="K1069" s="170"/>
      <c r="L1069" s="781"/>
      <c r="M1069" s="659" t="s">
        <v>54</v>
      </c>
      <c r="N1069" s="167"/>
      <c r="O1069" s="165"/>
      <c r="P1069" s="165"/>
      <c r="Q1069" s="365"/>
      <c r="R1069" s="259" t="str">
        <f t="shared" si="666"/>
        <v/>
      </c>
      <c r="S1069" s="260" t="str">
        <f>IF(R1069="","",IF(R1079="Y",T1069,IF(R1069&gt;=R1071-$AA$36*R1075,IF(R1069&lt;=R1071+$AA$36*R1075,R1069,""),"")))</f>
        <v/>
      </c>
      <c r="T1069" s="259" t="str">
        <f t="shared" si="667"/>
        <v/>
      </c>
      <c r="U1069" s="166" t="str">
        <f t="shared" si="668"/>
        <v>%</v>
      </c>
      <c r="V1069" s="39"/>
      <c r="W1069" s="39"/>
      <c r="Y1069" s="99"/>
      <c r="AO1069" s="57"/>
      <c r="AP1069" s="39"/>
      <c r="AQ1069" s="39"/>
      <c r="AR1069" s="171"/>
      <c r="AS1069" s="39"/>
      <c r="AT1069" s="360" t="str">
        <f t="shared" si="669"/>
        <v/>
      </c>
      <c r="AU1069" s="360" t="str">
        <f t="shared" si="670"/>
        <v/>
      </c>
      <c r="AV1069" s="39"/>
      <c r="AW1069" s="360" t="str">
        <f t="shared" si="671"/>
        <v/>
      </c>
      <c r="AX1069" s="360" t="str">
        <f t="shared" si="672"/>
        <v/>
      </c>
      <c r="AY1069" s="39"/>
      <c r="AZ1069" s="360" t="str">
        <f t="shared" si="673"/>
        <v/>
      </c>
      <c r="BA1069" s="360" t="str">
        <f t="shared" si="674"/>
        <v/>
      </c>
      <c r="BB1069" s="39"/>
      <c r="BC1069" s="360" t="str">
        <f t="shared" si="675"/>
        <v/>
      </c>
      <c r="BD1069" s="360" t="str">
        <f t="shared" si="676"/>
        <v/>
      </c>
      <c r="BE1069" s="39"/>
      <c r="BF1069" s="360" t="str">
        <f t="shared" si="677"/>
        <v/>
      </c>
      <c r="BG1069" s="360" t="str">
        <f t="shared" si="678"/>
        <v/>
      </c>
      <c r="BH1069" s="39"/>
      <c r="BI1069" s="360" t="str">
        <f t="shared" si="679"/>
        <v/>
      </c>
      <c r="BJ1069" s="360" t="str">
        <f t="shared" si="680"/>
        <v/>
      </c>
      <c r="BK1069" s="39"/>
      <c r="BL1069" s="360" t="str">
        <f t="shared" si="681"/>
        <v/>
      </c>
      <c r="BM1069" s="360" t="str">
        <f t="shared" si="682"/>
        <v/>
      </c>
      <c r="BN1069" s="39"/>
      <c r="BO1069" s="360" t="str">
        <f t="shared" si="683"/>
        <v/>
      </c>
      <c r="BP1069" s="360" t="str">
        <f t="shared" si="684"/>
        <v/>
      </c>
      <c r="BQ1069" s="39"/>
      <c r="BR1069" s="360" t="str">
        <f t="shared" si="685"/>
        <v/>
      </c>
      <c r="BS1069" s="360" t="str">
        <f t="shared" si="686"/>
        <v/>
      </c>
      <c r="BT1069" s="39"/>
      <c r="BU1069" s="360" t="str">
        <f t="shared" si="687"/>
        <v/>
      </c>
      <c r="BV1069" s="360" t="str">
        <f t="shared" si="688"/>
        <v/>
      </c>
      <c r="BW1069" s="39"/>
      <c r="BX1069" s="57"/>
    </row>
    <row r="1070" spans="1:76" s="2" customFormat="1" ht="14" hidden="1">
      <c r="A1070" s="159">
        <v>20</v>
      </c>
      <c r="B1070" s="301" t="str">
        <f t="shared" si="665"/>
        <v xml:space="preserve">: </v>
      </c>
      <c r="C1070" s="168"/>
      <c r="D1070" s="162"/>
      <c r="E1070" s="162"/>
      <c r="F1070" s="169"/>
      <c r="G1070" s="161"/>
      <c r="H1070" s="162"/>
      <c r="I1070" s="163"/>
      <c r="J1070" s="170"/>
      <c r="K1070" s="170"/>
      <c r="L1070" s="781"/>
      <c r="M1070" s="659" t="s">
        <v>54</v>
      </c>
      <c r="N1070" s="167"/>
      <c r="O1070" s="165"/>
      <c r="P1070" s="165"/>
      <c r="Q1070" s="365"/>
      <c r="R1070" s="259" t="str">
        <f t="shared" si="666"/>
        <v/>
      </c>
      <c r="S1070" s="260" t="str">
        <f>IF(R1070="","",IF(R1079="Y",T1070,IF(R1070&gt;=R1071-$AA$36*R1075,IF(R1070&lt;=R1071+$AA$36*R1075,R1070,""),"")))</f>
        <v/>
      </c>
      <c r="T1070" s="259" t="str">
        <f t="shared" si="667"/>
        <v/>
      </c>
      <c r="U1070" s="166" t="str">
        <f t="shared" si="668"/>
        <v>%</v>
      </c>
      <c r="V1070" s="39"/>
      <c r="W1070" s="39"/>
      <c r="Y1070" s="99"/>
      <c r="AO1070" s="57"/>
      <c r="AP1070" s="39"/>
      <c r="AQ1070" s="39"/>
      <c r="AR1070" s="171"/>
      <c r="AS1070" s="39"/>
      <c r="AT1070" s="360" t="str">
        <f t="shared" si="669"/>
        <v/>
      </c>
      <c r="AU1070" s="360" t="str">
        <f t="shared" si="670"/>
        <v/>
      </c>
      <c r="AV1070" s="39"/>
      <c r="AW1070" s="360" t="str">
        <f t="shared" si="671"/>
        <v/>
      </c>
      <c r="AX1070" s="360" t="str">
        <f t="shared" si="672"/>
        <v/>
      </c>
      <c r="AY1070" s="39"/>
      <c r="AZ1070" s="360" t="str">
        <f t="shared" si="673"/>
        <v/>
      </c>
      <c r="BA1070" s="360" t="str">
        <f t="shared" si="674"/>
        <v/>
      </c>
      <c r="BB1070" s="39"/>
      <c r="BC1070" s="360" t="str">
        <f t="shared" si="675"/>
        <v/>
      </c>
      <c r="BD1070" s="360" t="str">
        <f t="shared" si="676"/>
        <v/>
      </c>
      <c r="BE1070" s="39"/>
      <c r="BF1070" s="360" t="str">
        <f t="shared" si="677"/>
        <v/>
      </c>
      <c r="BG1070" s="360" t="str">
        <f t="shared" si="678"/>
        <v/>
      </c>
      <c r="BH1070" s="39"/>
      <c r="BI1070" s="360" t="str">
        <f t="shared" si="679"/>
        <v/>
      </c>
      <c r="BJ1070" s="360" t="str">
        <f t="shared" si="680"/>
        <v/>
      </c>
      <c r="BK1070" s="39"/>
      <c r="BL1070" s="360" t="str">
        <f t="shared" si="681"/>
        <v/>
      </c>
      <c r="BM1070" s="360" t="str">
        <f t="shared" si="682"/>
        <v/>
      </c>
      <c r="BN1070" s="39"/>
      <c r="BO1070" s="360" t="str">
        <f t="shared" si="683"/>
        <v/>
      </c>
      <c r="BP1070" s="360" t="str">
        <f t="shared" si="684"/>
        <v/>
      </c>
      <c r="BQ1070" s="39"/>
      <c r="BR1070" s="360" t="str">
        <f t="shared" si="685"/>
        <v/>
      </c>
      <c r="BS1070" s="360" t="str">
        <f t="shared" si="686"/>
        <v/>
      </c>
      <c r="BT1070" s="39"/>
      <c r="BU1070" s="360" t="str">
        <f t="shared" si="687"/>
        <v/>
      </c>
      <c r="BV1070" s="360" t="str">
        <f t="shared" si="688"/>
        <v/>
      </c>
      <c r="BW1070" s="39"/>
      <c r="BX1070" s="57"/>
    </row>
    <row r="1071" spans="1:76" s="2" customFormat="1" ht="14">
      <c r="A1071" s="172"/>
      <c r="B1071" s="302" t="s">
        <v>159</v>
      </c>
      <c r="C1071" s="173"/>
      <c r="D1071" s="173"/>
      <c r="E1071" s="173"/>
      <c r="F1071" s="173"/>
      <c r="H1071" s="39"/>
      <c r="I1071" s="175"/>
      <c r="J1071" s="174"/>
      <c r="K1071" s="174"/>
      <c r="L1071" s="762" t="s">
        <v>99</v>
      </c>
      <c r="M1071" s="174"/>
      <c r="N1071" s="174"/>
      <c r="O1071" s="165"/>
      <c r="P1071" s="165"/>
      <c r="Q1071" s="175" t="s">
        <v>31</v>
      </c>
      <c r="R1071" s="261">
        <v>0.41483808973212427</v>
      </c>
      <c r="S1071" s="261">
        <v>0.41021474451374179</v>
      </c>
      <c r="T1071" s="262">
        <v>0.41021474451374179</v>
      </c>
      <c r="U1071" s="39"/>
      <c r="V1071" s="39"/>
      <c r="W1071" s="39"/>
      <c r="Y1071" s="207"/>
      <c r="AO1071" s="57"/>
      <c r="AP1071" s="39"/>
      <c r="AQ1071" s="39"/>
      <c r="AR1071" s="39"/>
      <c r="AS1071" s="175" t="s">
        <v>31</v>
      </c>
      <c r="AT1071" s="178" t="e">
        <f>AVERAGE(AT1051:AT1070)</f>
        <v>#DIV/0!</v>
      </c>
      <c r="AU1071" s="178" t="e">
        <f>SUM(AU1051:AU1070)/COUNTIF(AU1051:AU1070,"&gt;0")</f>
        <v>#DIV/0!</v>
      </c>
      <c r="AV1071" s="175"/>
      <c r="AW1071" s="178" t="e">
        <f>AVERAGE(AW1051:AW1070)</f>
        <v>#DIV/0!</v>
      </c>
      <c r="AX1071" s="178" t="e">
        <f>SUM(AX1051:AX1070)/COUNTIF(AX1051:AX1070,"&gt;0")</f>
        <v>#DIV/0!</v>
      </c>
      <c r="AY1071" s="39"/>
      <c r="AZ1071" s="178" t="e">
        <f>AVERAGE(AZ1051:AZ1070)</f>
        <v>#DIV/0!</v>
      </c>
      <c r="BA1071" s="178" t="e">
        <f>SUM(BA1051:BA1070)/COUNTIF(BA1051:BA1070,"&gt;0")</f>
        <v>#DIV/0!</v>
      </c>
      <c r="BB1071" s="39"/>
      <c r="BC1071" s="178" t="e">
        <f>AVERAGE(BC1051:BC1070)</f>
        <v>#DIV/0!</v>
      </c>
      <c r="BD1071" s="178" t="e">
        <f>SUM(BD1051:BD1070)/COUNTIF(BD1051:BD1070,"&gt;0")</f>
        <v>#DIV/0!</v>
      </c>
      <c r="BE1071" s="39"/>
      <c r="BF1071" s="178" t="e">
        <f>AVERAGE(BF1051:BF1070)</f>
        <v>#DIV/0!</v>
      </c>
      <c r="BG1071" s="178" t="e">
        <f>SUM(BG1051:BG1070)/COUNTIF(BG1051:BG1070,"&gt;0")</f>
        <v>#DIV/0!</v>
      </c>
      <c r="BH1071" s="39"/>
      <c r="BI1071" s="178" t="e">
        <f>AVERAGE(BI1051:BI1070)</f>
        <v>#DIV/0!</v>
      </c>
      <c r="BJ1071" s="178" t="e">
        <f>SUM(BJ1051:BJ1070)/COUNTIF(BJ1051:BJ1070,"&gt;0")</f>
        <v>#DIV/0!</v>
      </c>
      <c r="BK1071" s="175"/>
      <c r="BL1071" s="178" t="e">
        <f>AVERAGE(BL1051:BL1070)</f>
        <v>#DIV/0!</v>
      </c>
      <c r="BM1071" s="178" t="e">
        <f>SUM(BM1051:BM1070)/COUNTIF(BM1051:BM1070,"&gt;0")</f>
        <v>#DIV/0!</v>
      </c>
      <c r="BN1071" s="39"/>
      <c r="BO1071" s="178" t="e">
        <f>AVERAGE(BO1051:BO1070)</f>
        <v>#DIV/0!</v>
      </c>
      <c r="BP1071" s="178" t="e">
        <f>SUM(BP1051:BP1070)/COUNTIF(BP1051:BP1070,"&gt;0")</f>
        <v>#DIV/0!</v>
      </c>
      <c r="BQ1071" s="39"/>
      <c r="BR1071" s="178" t="e">
        <f>AVERAGE(BR1051:BR1070)</f>
        <v>#DIV/0!</v>
      </c>
      <c r="BS1071" s="178" t="e">
        <f>SUM(BS1051:BS1070)/COUNTIF(BS1051:BS1070,"&gt;0")</f>
        <v>#DIV/0!</v>
      </c>
      <c r="BT1071" s="39"/>
      <c r="BU1071" s="178" t="e">
        <f>AVERAGE(BU1051:BU1070)</f>
        <v>#DIV/0!</v>
      </c>
      <c r="BV1071" s="178" t="e">
        <f>SUM(BV1051:BV1070)/COUNTIF(BV1051:BV1070,"&gt;0")</f>
        <v>#DIV/0!</v>
      </c>
      <c r="BW1071" s="39"/>
      <c r="BX1071" s="57"/>
    </row>
    <row r="1072" spans="1:76" s="2" customFormat="1" ht="15">
      <c r="A1072" s="172"/>
      <c r="B1072" s="302" t="s">
        <v>160</v>
      </c>
      <c r="C1072" s="173" t="s">
        <v>112</v>
      </c>
      <c r="D1072" s="851" t="s">
        <v>383</v>
      </c>
      <c r="E1072" s="860"/>
      <c r="F1072" s="860"/>
      <c r="G1072" s="860"/>
      <c r="H1072" s="860"/>
      <c r="I1072" s="860"/>
      <c r="J1072" s="861"/>
      <c r="K1072" s="174"/>
      <c r="L1072" s="762"/>
      <c r="M1072" s="174"/>
      <c r="N1072" s="174"/>
      <c r="O1072" s="165"/>
      <c r="P1072" s="165"/>
      <c r="Q1072" s="366" t="s">
        <v>33</v>
      </c>
      <c r="R1072" s="367">
        <v>0.46357489314167089</v>
      </c>
      <c r="S1072" s="367">
        <v>0.47368454143150568</v>
      </c>
      <c r="T1072" s="367">
        <v>0.47368454143150568</v>
      </c>
      <c r="U1072" s="368">
        <v>1</v>
      </c>
      <c r="V1072" s="50" t="s">
        <v>142</v>
      </c>
      <c r="W1072" s="39"/>
      <c r="X1072" t="s">
        <v>273</v>
      </c>
      <c r="Y1072" s="208"/>
      <c r="AO1072" s="57"/>
      <c r="AP1072" s="39"/>
      <c r="AQ1072" s="39"/>
      <c r="AR1072" s="39"/>
      <c r="AS1072" s="176" t="s">
        <v>33</v>
      </c>
      <c r="AT1072" s="180" t="e">
        <f>AT1071+(AT1077*AT1074)</f>
        <v>#DIV/0!</v>
      </c>
      <c r="AU1072" s="180" t="e">
        <f>AU1071+(AU1077*AT1074)</f>
        <v>#DIV/0!</v>
      </c>
      <c r="AV1072" s="176"/>
      <c r="AW1072" s="180" t="e">
        <f>AW1071+(AW1077*AW1074)</f>
        <v>#DIV/0!</v>
      </c>
      <c r="AX1072" s="180" t="e">
        <f>AX1071+(AX1077*AW1074)</f>
        <v>#DIV/0!</v>
      </c>
      <c r="AY1072" s="39"/>
      <c r="AZ1072" s="180" t="e">
        <f>AZ1071+(AZ1077*AZ1074)</f>
        <v>#DIV/0!</v>
      </c>
      <c r="BA1072" s="180" t="e">
        <f>BA1071+(BA1077*AZ1074)</f>
        <v>#DIV/0!</v>
      </c>
      <c r="BB1072" s="39"/>
      <c r="BC1072" s="180" t="e">
        <f>BC1071+(BC1077*BC1074)</f>
        <v>#DIV/0!</v>
      </c>
      <c r="BD1072" s="180" t="e">
        <f>BD1071+(BD1077*BC1074)</f>
        <v>#DIV/0!</v>
      </c>
      <c r="BE1072" s="39"/>
      <c r="BF1072" s="180" t="e">
        <f>BF1071+(BF1077*BF1074)</f>
        <v>#DIV/0!</v>
      </c>
      <c r="BG1072" s="180" t="e">
        <f>BG1071+(BG1077*BF1074)</f>
        <v>#DIV/0!</v>
      </c>
      <c r="BH1072" s="39"/>
      <c r="BI1072" s="180" t="e">
        <f>BI1071+(BI1077*BI1074)</f>
        <v>#DIV/0!</v>
      </c>
      <c r="BJ1072" s="180" t="e">
        <f>BJ1071+(BJ1077*BI1074)</f>
        <v>#DIV/0!</v>
      </c>
      <c r="BK1072" s="176"/>
      <c r="BL1072" s="180" t="e">
        <f>BL1071+(BL1077*BL1074)</f>
        <v>#DIV/0!</v>
      </c>
      <c r="BM1072" s="180" t="e">
        <f>BM1071+(BM1077*BL1074)</f>
        <v>#DIV/0!</v>
      </c>
      <c r="BN1072" s="39"/>
      <c r="BO1072" s="180" t="e">
        <f>BO1071+(BO1077*BO1074)</f>
        <v>#DIV/0!</v>
      </c>
      <c r="BP1072" s="180" t="e">
        <f>BP1071+(BP1077*BO1074)</f>
        <v>#DIV/0!</v>
      </c>
      <c r="BQ1072" s="39"/>
      <c r="BR1072" s="180" t="e">
        <f>BR1071+(BR1077*BR1074)</f>
        <v>#DIV/0!</v>
      </c>
      <c r="BS1072" s="180" t="e">
        <f>BS1071+(BS1077*BR1074)</f>
        <v>#DIV/0!</v>
      </c>
      <c r="BT1072" s="39"/>
      <c r="BU1072" s="180" t="e">
        <f>BU1071+(BU1077*BU1074)</f>
        <v>#DIV/0!</v>
      </c>
      <c r="BV1072" s="180" t="e">
        <f>BV1071+(BV1077*BU1074)</f>
        <v>#DIV/0!</v>
      </c>
      <c r="BW1072" s="39"/>
      <c r="BX1072" s="57"/>
    </row>
    <row r="1073" spans="1:76" s="2" customFormat="1" ht="15">
      <c r="A1073" s="172"/>
      <c r="B1073" s="302" t="s">
        <v>161</v>
      </c>
      <c r="C1073" s="179"/>
      <c r="D1073" s="862"/>
      <c r="E1073" s="863"/>
      <c r="F1073" s="863"/>
      <c r="G1073" s="863"/>
      <c r="H1073" s="863"/>
      <c r="I1073" s="863"/>
      <c r="J1073" s="864"/>
      <c r="K1073" s="39"/>
      <c r="L1073" s="759"/>
      <c r="M1073" s="174"/>
      <c r="N1073" s="174"/>
      <c r="O1073" s="174"/>
      <c r="P1073" s="174"/>
      <c r="Q1073" s="366" t="s">
        <v>32</v>
      </c>
      <c r="R1073" s="367">
        <v>0.36610128632257766</v>
      </c>
      <c r="S1073" s="367">
        <v>0.3467449475959779</v>
      </c>
      <c r="T1073" s="367">
        <v>0.3467449475959779</v>
      </c>
      <c r="U1073" s="368">
        <v>1</v>
      </c>
      <c r="V1073" s="50" t="s">
        <v>143</v>
      </c>
      <c r="W1073" s="39"/>
      <c r="X1073" s="369" t="s">
        <v>36</v>
      </c>
      <c r="Y1073" s="208"/>
      <c r="AO1073" s="57"/>
      <c r="AP1073" s="39"/>
      <c r="AQ1073" s="39"/>
      <c r="AR1073" s="39"/>
      <c r="AS1073" s="176" t="s">
        <v>32</v>
      </c>
      <c r="AT1073" s="180" t="e">
        <f>AT1071-(AT1077*AT1075)</f>
        <v>#DIV/0!</v>
      </c>
      <c r="AU1073" s="180" t="e">
        <f>AU1071-(AU1077*AT1075)</f>
        <v>#DIV/0!</v>
      </c>
      <c r="AV1073" s="176"/>
      <c r="AW1073" s="180" t="e">
        <f>AW1071-(AW1077*AW1075)</f>
        <v>#DIV/0!</v>
      </c>
      <c r="AX1073" s="180" t="e">
        <f>AX1071-(AX1077*AW1075)</f>
        <v>#DIV/0!</v>
      </c>
      <c r="AY1073" s="39"/>
      <c r="AZ1073" s="180" t="e">
        <f>AZ1071-(AZ1077*AZ1075)</f>
        <v>#DIV/0!</v>
      </c>
      <c r="BA1073" s="180" t="e">
        <f>BA1071-(BA1077*AZ1075)</f>
        <v>#DIV/0!</v>
      </c>
      <c r="BB1073" s="39"/>
      <c r="BC1073" s="180" t="e">
        <f>BC1071-(BC1077*BC1075)</f>
        <v>#DIV/0!</v>
      </c>
      <c r="BD1073" s="180" t="e">
        <f>BD1071-(BD1077*BC1075)</f>
        <v>#DIV/0!</v>
      </c>
      <c r="BE1073" s="39"/>
      <c r="BF1073" s="180" t="e">
        <f>BF1071-(BF1077*BF1075)</f>
        <v>#DIV/0!</v>
      </c>
      <c r="BG1073" s="180" t="e">
        <f>BG1071-(BG1077*BF1075)</f>
        <v>#DIV/0!</v>
      </c>
      <c r="BH1073" s="39"/>
      <c r="BI1073" s="180" t="e">
        <f>BI1071-(BI1077*BI1075)</f>
        <v>#DIV/0!</v>
      </c>
      <c r="BJ1073" s="180" t="e">
        <f>BJ1071-(BJ1077*BI1075)</f>
        <v>#DIV/0!</v>
      </c>
      <c r="BK1073" s="176"/>
      <c r="BL1073" s="180" t="e">
        <f>BL1071-(BL1077*BL1075)</f>
        <v>#DIV/0!</v>
      </c>
      <c r="BM1073" s="180" t="e">
        <f>BM1071-(BM1077*BL1075)</f>
        <v>#DIV/0!</v>
      </c>
      <c r="BN1073" s="39"/>
      <c r="BO1073" s="180" t="e">
        <f>BO1071-(BO1077*BO1075)</f>
        <v>#DIV/0!</v>
      </c>
      <c r="BP1073" s="180" t="e">
        <f>BP1071-(BP1077*BO1075)</f>
        <v>#DIV/0!</v>
      </c>
      <c r="BQ1073" s="39"/>
      <c r="BR1073" s="180" t="e">
        <f>BR1071-(BR1077*BR1075)</f>
        <v>#DIV/0!</v>
      </c>
      <c r="BS1073" s="180" t="e">
        <f>BS1071-(BS1077*BR1075)</f>
        <v>#DIV/0!</v>
      </c>
      <c r="BT1073" s="39"/>
      <c r="BU1073" s="180" t="e">
        <f>BU1071-(BU1077*BU1075)</f>
        <v>#DIV/0!</v>
      </c>
      <c r="BV1073" s="180" t="e">
        <f>BV1071-(BV1077*BU1075)</f>
        <v>#DIV/0!</v>
      </c>
      <c r="BW1073" s="39"/>
      <c r="BX1073" s="57"/>
    </row>
    <row r="1074" spans="1:76" s="2" customFormat="1" ht="14">
      <c r="A1074" s="172"/>
      <c r="B1074" s="303"/>
      <c r="C1074" s="179"/>
      <c r="D1074" s="862"/>
      <c r="E1074" s="863"/>
      <c r="F1074" s="863"/>
      <c r="G1074" s="863"/>
      <c r="H1074" s="863"/>
      <c r="I1074" s="863"/>
      <c r="J1074" s="864"/>
      <c r="K1074" s="174"/>
      <c r="L1074" s="762"/>
      <c r="M1074" s="174"/>
      <c r="N1074" s="174"/>
      <c r="O1074" s="174"/>
      <c r="P1074" s="174"/>
      <c r="Q1074" s="176" t="s">
        <v>10</v>
      </c>
      <c r="R1074" s="263" t="s">
        <v>38</v>
      </c>
      <c r="S1074" s="263" t="s">
        <v>38</v>
      </c>
      <c r="T1074" s="263" t="s">
        <v>38</v>
      </c>
      <c r="U1074" s="174"/>
      <c r="V1074" s="174"/>
      <c r="W1074" s="174"/>
      <c r="Y1074" s="208"/>
      <c r="AO1074" s="57"/>
      <c r="AP1074" s="174"/>
      <c r="AQ1074" s="174"/>
      <c r="AR1074" s="923" t="s">
        <v>132</v>
      </c>
      <c r="AS1074" s="924"/>
      <c r="AT1074" s="177">
        <v>1</v>
      </c>
      <c r="AU1074" s="174"/>
      <c r="AV1074" s="287"/>
      <c r="AW1074" s="177">
        <v>1</v>
      </c>
      <c r="AX1074" s="174"/>
      <c r="AY1074" s="174"/>
      <c r="AZ1074" s="177">
        <v>1</v>
      </c>
      <c r="BA1074" s="174"/>
      <c r="BB1074" s="174"/>
      <c r="BC1074" s="177">
        <v>1</v>
      </c>
      <c r="BD1074" s="174"/>
      <c r="BE1074" s="174"/>
      <c r="BF1074" s="177">
        <v>1</v>
      </c>
      <c r="BG1074" s="174"/>
      <c r="BH1074" s="174"/>
      <c r="BI1074" s="177">
        <v>1</v>
      </c>
      <c r="BJ1074" s="174"/>
      <c r="BK1074" s="176"/>
      <c r="BL1074" s="177">
        <v>1</v>
      </c>
      <c r="BM1074" s="174"/>
      <c r="BN1074" s="174"/>
      <c r="BO1074" s="177">
        <v>1</v>
      </c>
      <c r="BP1074" s="174"/>
      <c r="BQ1074" s="174"/>
      <c r="BR1074" s="177">
        <v>1</v>
      </c>
      <c r="BS1074" s="174"/>
      <c r="BT1074" s="174"/>
      <c r="BU1074" s="177">
        <v>1</v>
      </c>
      <c r="BV1074" s="174"/>
      <c r="BW1074" s="174"/>
      <c r="BX1074" s="57"/>
    </row>
    <row r="1075" spans="1:76" s="2" customFormat="1" ht="14">
      <c r="A1075" s="172"/>
      <c r="B1075" s="303"/>
      <c r="C1075" s="179"/>
      <c r="D1075" s="862"/>
      <c r="E1075" s="863"/>
      <c r="F1075" s="863"/>
      <c r="G1075" s="863"/>
      <c r="H1075" s="863"/>
      <c r="I1075" s="863"/>
      <c r="J1075" s="864"/>
      <c r="K1075" s="174"/>
      <c r="L1075" s="762"/>
      <c r="M1075" s="50"/>
      <c r="N1075" s="50"/>
      <c r="O1075" s="174"/>
      <c r="P1075" s="174"/>
      <c r="Q1075" s="176" t="s">
        <v>11</v>
      </c>
      <c r="R1075" s="263">
        <v>4.8736803409546586E-2</v>
      </c>
      <c r="S1075" s="263">
        <v>6.3469796917763902E-2</v>
      </c>
      <c r="T1075" s="263">
        <v>6.3469796917763902E-2</v>
      </c>
      <c r="U1075" s="174"/>
      <c r="V1075" s="174"/>
      <c r="W1075" s="174"/>
      <c r="Y1075" s="208"/>
      <c r="AO1075" s="57"/>
      <c r="AP1075" s="174"/>
      <c r="AQ1075" s="174"/>
      <c r="AR1075" s="923"/>
      <c r="AS1075" s="924"/>
      <c r="AT1075" s="177">
        <v>1</v>
      </c>
      <c r="AU1075" s="174"/>
      <c r="AV1075" s="287"/>
      <c r="AW1075" s="177">
        <v>1</v>
      </c>
      <c r="AX1075" s="174"/>
      <c r="AY1075" s="174"/>
      <c r="AZ1075" s="177">
        <v>1</v>
      </c>
      <c r="BA1075" s="174"/>
      <c r="BB1075" s="174"/>
      <c r="BC1075" s="177">
        <v>1</v>
      </c>
      <c r="BD1075" s="174"/>
      <c r="BE1075" s="174"/>
      <c r="BF1075" s="177">
        <v>1</v>
      </c>
      <c r="BG1075" s="174"/>
      <c r="BH1075" s="174"/>
      <c r="BI1075" s="177">
        <v>1</v>
      </c>
      <c r="BJ1075" s="174"/>
      <c r="BK1075" s="176"/>
      <c r="BL1075" s="177">
        <v>1</v>
      </c>
      <c r="BM1075" s="174"/>
      <c r="BN1075" s="174"/>
      <c r="BO1075" s="177">
        <v>1</v>
      </c>
      <c r="BP1075" s="174"/>
      <c r="BQ1075" s="174"/>
      <c r="BR1075" s="177">
        <v>1</v>
      </c>
      <c r="BS1075" s="174"/>
      <c r="BT1075" s="174"/>
      <c r="BU1075" s="177">
        <v>1</v>
      </c>
      <c r="BV1075" s="174"/>
      <c r="BW1075" s="174"/>
      <c r="BX1075" s="57"/>
    </row>
    <row r="1076" spans="1:76" s="2" customFormat="1" ht="14">
      <c r="A1076" s="174"/>
      <c r="B1076" s="265"/>
      <c r="C1076" s="159"/>
      <c r="D1076" s="862"/>
      <c r="E1076" s="863"/>
      <c r="F1076" s="863"/>
      <c r="G1076" s="863"/>
      <c r="H1076" s="863"/>
      <c r="I1076" s="863"/>
      <c r="J1076" s="864"/>
      <c r="K1076" s="174"/>
      <c r="L1076" s="762"/>
      <c r="M1076" s="174"/>
      <c r="N1076" s="174"/>
      <c r="O1076" s="174"/>
      <c r="P1076" s="174"/>
      <c r="Q1076" s="183" t="s">
        <v>98</v>
      </c>
      <c r="R1076" s="264">
        <v>3</v>
      </c>
      <c r="S1076" s="264">
        <v>3</v>
      </c>
      <c r="T1076" s="265"/>
      <c r="U1076" s="184" t="s">
        <v>55</v>
      </c>
      <c r="V1076" s="174"/>
      <c r="W1076" s="174"/>
      <c r="Y1076" s="99"/>
      <c r="AO1076" s="57"/>
      <c r="AP1076" s="174"/>
      <c r="AQ1076" s="174"/>
      <c r="AR1076" s="174"/>
      <c r="AS1076" s="176" t="s">
        <v>10</v>
      </c>
      <c r="AT1076" s="180" t="e">
        <f>IF((0.67*AT1077)&gt;AT1071,"no","yes")</f>
        <v>#DIV/0!</v>
      </c>
      <c r="AU1076" s="180" t="e">
        <f>IF((0.67*AU1077)&gt;AU1071,"no","yes")</f>
        <v>#DIV/0!</v>
      </c>
      <c r="AV1076" s="176"/>
      <c r="AW1076" s="180" t="e">
        <f>IF((0.67*AW1077)&gt;AW1071,"no","yes")</f>
        <v>#DIV/0!</v>
      </c>
      <c r="AX1076" s="180" t="e">
        <f>IF((0.67*AX1077)&gt;AX1071,"no","yes")</f>
        <v>#DIV/0!</v>
      </c>
      <c r="AY1076" s="174"/>
      <c r="AZ1076" s="180" t="e">
        <f>IF((0.67*AZ1077)&gt;AZ1071,"no","yes")</f>
        <v>#DIV/0!</v>
      </c>
      <c r="BA1076" s="180" t="e">
        <f>IF((0.67*BA1077)&gt;BA1071,"no","yes")</f>
        <v>#DIV/0!</v>
      </c>
      <c r="BB1076" s="174"/>
      <c r="BC1076" s="180" t="e">
        <f>IF((0.67*BC1077)&gt;BC1071,"no","yes")</f>
        <v>#DIV/0!</v>
      </c>
      <c r="BD1076" s="180" t="e">
        <f>IF((0.67*BD1077)&gt;BD1071,"no","yes")</f>
        <v>#DIV/0!</v>
      </c>
      <c r="BE1076" s="174"/>
      <c r="BF1076" s="180" t="e">
        <f>IF((0.67*BF1077)&gt;BF1071,"no","yes")</f>
        <v>#DIV/0!</v>
      </c>
      <c r="BG1076" s="180" t="e">
        <f>IF((0.67*BG1077)&gt;BG1071,"no","yes")</f>
        <v>#DIV/0!</v>
      </c>
      <c r="BH1076" s="174"/>
      <c r="BI1076" s="180" t="e">
        <f>IF((0.67*BI1077)&gt;BI1071,"no","yes")</f>
        <v>#DIV/0!</v>
      </c>
      <c r="BJ1076" s="180" t="e">
        <f>IF((0.67*BJ1077)&gt;BJ1071,"no","yes")</f>
        <v>#DIV/0!</v>
      </c>
      <c r="BK1076" s="183"/>
      <c r="BL1076" s="180" t="e">
        <f>IF((0.67*BL1077)&gt;BL1071,"no","yes")</f>
        <v>#DIV/0!</v>
      </c>
      <c r="BM1076" s="180" t="e">
        <f>IF((0.67*BM1077)&gt;BM1071,"no","yes")</f>
        <v>#DIV/0!</v>
      </c>
      <c r="BN1076" s="174"/>
      <c r="BO1076" s="180" t="e">
        <f>IF((0.67*BO1077)&gt;BO1071,"no","yes")</f>
        <v>#DIV/0!</v>
      </c>
      <c r="BP1076" s="180" t="e">
        <f>IF((0.67*BP1077)&gt;BP1071,"no","yes")</f>
        <v>#DIV/0!</v>
      </c>
      <c r="BQ1076" s="174"/>
      <c r="BR1076" s="180" t="e">
        <f>IF((0.67*BR1077)&gt;BR1071,"no","yes")</f>
        <v>#DIV/0!</v>
      </c>
      <c r="BS1076" s="180" t="e">
        <f>IF((0.67*BS1077)&gt;BS1071,"no","yes")</f>
        <v>#DIV/0!</v>
      </c>
      <c r="BT1076" s="174"/>
      <c r="BU1076" s="180" t="e">
        <f>IF((0.67*BU1077)&gt;BU1071,"no","yes")</f>
        <v>#DIV/0!</v>
      </c>
      <c r="BV1076" s="180" t="e">
        <f>IF((0.67*BV1077)&gt;BV1071,"no","yes")</f>
        <v>#DIV/0!</v>
      </c>
      <c r="BW1076" s="174"/>
      <c r="BX1076" s="57"/>
    </row>
    <row r="1077" spans="1:76" s="2" customFormat="1" ht="14">
      <c r="B1077" s="5"/>
      <c r="C1077" s="172"/>
      <c r="D1077" s="862"/>
      <c r="E1077" s="863"/>
      <c r="F1077" s="863"/>
      <c r="G1077" s="863"/>
      <c r="H1077" s="863"/>
      <c r="I1077" s="863"/>
      <c r="J1077" s="864"/>
      <c r="K1077" s="174"/>
      <c r="L1077" s="762"/>
      <c r="M1077" s="174"/>
      <c r="N1077" s="174"/>
      <c r="O1077" s="174"/>
      <c r="P1077" s="174"/>
      <c r="Q1077" s="174"/>
      <c r="R1077" s="271"/>
      <c r="S1077" s="267"/>
      <c r="T1077" s="267"/>
      <c r="U1077" s="185"/>
      <c r="V1077" s="186"/>
      <c r="W1077" s="187"/>
      <c r="Y1077" s="99"/>
      <c r="AO1077" s="57"/>
      <c r="AP1077" s="174"/>
      <c r="AQ1077" s="174"/>
      <c r="AR1077" s="174"/>
      <c r="AS1077" s="176" t="s">
        <v>11</v>
      </c>
      <c r="AT1077" s="180" t="e">
        <f>_xlfn.STDEV.P(AT1051:AT1070)</f>
        <v>#DIV/0!</v>
      </c>
      <c r="AU1077" s="180" t="e">
        <f>_xlfn.STDEV.P(AU1051:AU1070)</f>
        <v>#DIV/0!</v>
      </c>
      <c r="AV1077" s="176"/>
      <c r="AW1077" s="180" t="e">
        <f>_xlfn.STDEV.P(AW1051:AW1070)</f>
        <v>#DIV/0!</v>
      </c>
      <c r="AX1077" s="180" t="e">
        <f>_xlfn.STDEV.P(AX1051:AX1070)</f>
        <v>#DIV/0!</v>
      </c>
      <c r="AY1077" s="174"/>
      <c r="AZ1077" s="180" t="e">
        <f>_xlfn.STDEV.P(AZ1051:AZ1070)</f>
        <v>#DIV/0!</v>
      </c>
      <c r="BA1077" s="180" t="e">
        <f>_xlfn.STDEV.P(BA1051:BA1070)</f>
        <v>#DIV/0!</v>
      </c>
      <c r="BB1077" s="174"/>
      <c r="BC1077" s="180" t="e">
        <f>_xlfn.STDEV.P(BC1051:BC1070)</f>
        <v>#DIV/0!</v>
      </c>
      <c r="BD1077" s="180" t="e">
        <f>_xlfn.STDEV.P(BD1051:BD1070)</f>
        <v>#DIV/0!</v>
      </c>
      <c r="BE1077" s="174"/>
      <c r="BF1077" s="180" t="e">
        <f>_xlfn.STDEV.P(BF1051:BF1070)</f>
        <v>#DIV/0!</v>
      </c>
      <c r="BG1077" s="180" t="e">
        <f>_xlfn.STDEV.P(BG1051:BG1070)</f>
        <v>#DIV/0!</v>
      </c>
      <c r="BH1077" s="174"/>
      <c r="BI1077" s="180" t="e">
        <f>_xlfn.STDEV.P(BI1051:BI1070)</f>
        <v>#DIV/0!</v>
      </c>
      <c r="BJ1077" s="180" t="e">
        <f>_xlfn.STDEV.P(BJ1051:BJ1070)</f>
        <v>#DIV/0!</v>
      </c>
      <c r="BK1077" s="174"/>
      <c r="BL1077" s="180" t="e">
        <f>_xlfn.STDEV.P(BL1051:BL1070)</f>
        <v>#DIV/0!</v>
      </c>
      <c r="BM1077" s="180" t="e">
        <f>_xlfn.STDEV.P(BM1051:BM1070)</f>
        <v>#DIV/0!</v>
      </c>
      <c r="BN1077" s="174"/>
      <c r="BO1077" s="180" t="e">
        <f>_xlfn.STDEV.P(BO1051:BO1070)</f>
        <v>#DIV/0!</v>
      </c>
      <c r="BP1077" s="180" t="e">
        <f>_xlfn.STDEV.P(BP1051:BP1070)</f>
        <v>#DIV/0!</v>
      </c>
      <c r="BQ1077" s="174"/>
      <c r="BR1077" s="180" t="e">
        <f>_xlfn.STDEV.P(BR1051:BR1070)</f>
        <v>#DIV/0!</v>
      </c>
      <c r="BS1077" s="180" t="e">
        <f>_xlfn.STDEV.P(BS1051:BS1070)</f>
        <v>#DIV/0!</v>
      </c>
      <c r="BT1077" s="174"/>
      <c r="BU1077" s="180" t="e">
        <f>_xlfn.STDEV.P(BU1051:BU1070)</f>
        <v>#DIV/0!</v>
      </c>
      <c r="BV1077" s="180" t="e">
        <f>_xlfn.STDEV.P(BV1051:BV1070)</f>
        <v>#DIV/0!</v>
      </c>
      <c r="BX1077" s="57"/>
    </row>
    <row r="1078" spans="1:76" s="2" customFormat="1" ht="14">
      <c r="A1078" s="182" t="str">
        <f ca="1">HYPERLINK("#"&amp;"'"&amp;A$1&amp;"'!a1","Back to top")</f>
        <v>Back to top</v>
      </c>
      <c r="B1078" s="304"/>
      <c r="C1078" s="174"/>
      <c r="D1078" s="865"/>
      <c r="E1078" s="866"/>
      <c r="F1078" s="866"/>
      <c r="G1078" s="866"/>
      <c r="H1078" s="866"/>
      <c r="I1078" s="866"/>
      <c r="J1078" s="867"/>
      <c r="L1078" s="349"/>
      <c r="R1078" s="234" t="s">
        <v>137</v>
      </c>
      <c r="S1078" s="83"/>
      <c r="T1078" s="174"/>
      <c r="U1078" s="189"/>
      <c r="V1078" s="190"/>
      <c r="W1078" s="191"/>
      <c r="Y1078" s="99"/>
      <c r="AO1078" s="57"/>
      <c r="AP1078" s="174"/>
      <c r="AQ1078" s="174"/>
      <c r="AR1078" s="174"/>
      <c r="AS1078" s="183" t="s">
        <v>98</v>
      </c>
      <c r="AT1078" s="361">
        <f>COUNTIF(AT1051:AT1070,"&gt;0")</f>
        <v>0</v>
      </c>
      <c r="AU1078" s="361">
        <f>COUNTIF(AU1051:AU1070,"&gt;0")</f>
        <v>0</v>
      </c>
      <c r="AV1078" s="183"/>
      <c r="AW1078" s="361">
        <f>COUNTIF(AW1051:AW1070,"&gt;0")</f>
        <v>0</v>
      </c>
      <c r="AX1078" s="361">
        <f>COUNTIF(AX1051:AX1070,"&gt;0")</f>
        <v>0</v>
      </c>
      <c r="AY1078" s="174"/>
      <c r="AZ1078" s="361">
        <f>COUNTIF(AZ1051:AZ1070,"&gt;0")</f>
        <v>0</v>
      </c>
      <c r="BA1078" s="361">
        <f>COUNTIF(BA1051:BA1070,"&gt;0")</f>
        <v>0</v>
      </c>
      <c r="BB1078" s="174"/>
      <c r="BC1078" s="361">
        <f>COUNTIF(BC1051:BC1070,"&gt;0")</f>
        <v>0</v>
      </c>
      <c r="BD1078" s="361">
        <f>COUNTIF(BD1051:BD1070,"&gt;0")</f>
        <v>0</v>
      </c>
      <c r="BE1078" s="174"/>
      <c r="BF1078" s="361">
        <f>COUNTIF(BF1051:BF1070,"&gt;0")</f>
        <v>0</v>
      </c>
      <c r="BG1078" s="361">
        <f>COUNTIF(BG1051:BG1070,"&gt;0")</f>
        <v>0</v>
      </c>
      <c r="BH1078" s="174"/>
      <c r="BI1078" s="361">
        <f>COUNTIF(BI1051:BI1070,"&gt;0")</f>
        <v>0</v>
      </c>
      <c r="BJ1078" s="361">
        <f>COUNTIF(BJ1051:BJ1070,"&gt;0")</f>
        <v>0</v>
      </c>
      <c r="BK1078" s="174"/>
      <c r="BL1078" s="361">
        <f>COUNTIF(BL1051:BL1070,"&gt;0")</f>
        <v>0</v>
      </c>
      <c r="BM1078" s="361">
        <f>COUNTIF(BM1051:BM1070,"&gt;0")</f>
        <v>0</v>
      </c>
      <c r="BN1078" s="174"/>
      <c r="BO1078" s="361">
        <f>COUNTIF(BO1051:BO1070,"&gt;0")</f>
        <v>0</v>
      </c>
      <c r="BP1078" s="361">
        <f>COUNTIF(BP1051:BP1070,"&gt;0")</f>
        <v>0</v>
      </c>
      <c r="BQ1078" s="174"/>
      <c r="BR1078" s="361">
        <f>COUNTIF(BR1051:BR1070,"&gt;0")</f>
        <v>0</v>
      </c>
      <c r="BS1078" s="361">
        <f>COUNTIF(BS1051:BS1070,"&gt;0")</f>
        <v>0</v>
      </c>
      <c r="BT1078" s="174"/>
      <c r="BU1078" s="361">
        <f>COUNTIF(BU1051:BU1070,"&gt;0")</f>
        <v>0</v>
      </c>
      <c r="BV1078" s="361">
        <f>COUNTIF(BV1051:BV1070,"&gt;0")</f>
        <v>0</v>
      </c>
      <c r="BX1078" s="57"/>
    </row>
    <row r="1079" spans="1:76" s="2" customFormat="1" ht="14">
      <c r="A1079" s="182"/>
      <c r="B1079" s="304"/>
      <c r="C1079" s="174"/>
      <c r="D1079" s="203"/>
      <c r="E1079" s="203"/>
      <c r="F1079" s="203"/>
      <c r="G1079" s="203"/>
      <c r="H1079" s="203"/>
      <c r="I1079" s="203"/>
      <c r="J1079" s="203"/>
      <c r="L1079" s="349"/>
      <c r="R1079" s="192" t="s">
        <v>35</v>
      </c>
      <c r="S1079" s="83"/>
      <c r="T1079" s="174"/>
      <c r="U1079" s="189"/>
      <c r="V1079" s="190"/>
      <c r="W1079" s="191"/>
      <c r="Y1079" s="99"/>
      <c r="AO1079" s="57"/>
      <c r="AS1079" s="209"/>
      <c r="AT1079" s="209"/>
      <c r="AU1079" s="209"/>
      <c r="AV1079" s="209"/>
      <c r="BX1079" s="57"/>
    </row>
    <row r="1080" spans="1:76" s="2" customFormat="1" ht="14">
      <c r="A1080" s="182"/>
      <c r="B1080" s="304"/>
      <c r="C1080" s="174"/>
      <c r="D1080" s="203"/>
      <c r="E1080" s="203"/>
      <c r="F1080" s="203"/>
      <c r="G1080" s="203"/>
      <c r="H1080" s="203"/>
      <c r="I1080" s="203"/>
      <c r="J1080" s="203"/>
      <c r="L1080" s="349"/>
      <c r="S1080" s="83"/>
      <c r="T1080" s="174"/>
      <c r="U1080" s="193"/>
      <c r="V1080" s="194"/>
      <c r="W1080" s="195"/>
      <c r="Y1080" s="99"/>
      <c r="AO1080" s="57"/>
      <c r="AS1080" s="209"/>
      <c r="AT1080" s="209"/>
      <c r="AU1080" s="209"/>
      <c r="AV1080" s="209"/>
      <c r="BX1080" s="57"/>
    </row>
    <row r="1081" spans="1:76" s="2" customFormat="1" ht="18">
      <c r="B1081" s="5"/>
      <c r="D1081" s="3"/>
      <c r="E1081" s="3"/>
      <c r="F1081" s="3"/>
      <c r="G1081" s="3"/>
      <c r="H1081" s="3"/>
      <c r="I1081" s="3"/>
      <c r="J1081" s="3"/>
      <c r="L1081" s="349"/>
      <c r="S1081" s="83"/>
      <c r="T1081" s="174"/>
      <c r="U1081" s="174"/>
      <c r="V1081" s="174"/>
      <c r="W1081" s="174"/>
      <c r="Y1081" s="99"/>
      <c r="AO1081" s="142"/>
      <c r="AP1081" s="218"/>
      <c r="AQ1081" s="218"/>
      <c r="AR1081" s="216"/>
      <c r="AS1081" s="216"/>
      <c r="AT1081" s="216"/>
      <c r="AU1081" s="216"/>
      <c r="AV1081" s="216"/>
      <c r="AW1081" s="216"/>
      <c r="AX1081" s="216"/>
      <c r="AY1081" s="216"/>
      <c r="AZ1081" s="216"/>
      <c r="BA1081" s="216"/>
      <c r="BB1081" s="216"/>
      <c r="BC1081" s="216"/>
      <c r="BD1081" s="216"/>
      <c r="BE1081" s="216"/>
      <c r="BF1081" s="216"/>
      <c r="BG1081" s="216"/>
      <c r="BH1081" s="216"/>
      <c r="BI1081" s="216"/>
      <c r="BJ1081" s="216"/>
      <c r="BK1081" s="216"/>
      <c r="BL1081" s="216"/>
      <c r="BM1081" s="216"/>
      <c r="BN1081" s="216"/>
      <c r="BO1081" s="216"/>
      <c r="BP1081" s="216"/>
      <c r="BQ1081" s="216"/>
      <c r="BR1081" s="216"/>
      <c r="BS1081" s="216"/>
      <c r="BT1081" s="216"/>
      <c r="BU1081" s="216"/>
      <c r="BV1081" s="216"/>
      <c r="BW1081" s="216"/>
      <c r="BX1081" s="142"/>
    </row>
    <row r="1082" spans="1:76" s="22" customFormat="1" ht="18">
      <c r="A1082" s="138">
        <f>A1048+1</f>
        <v>25</v>
      </c>
      <c r="B1082" s="298"/>
      <c r="C1082" s="139" t="s">
        <v>207</v>
      </c>
      <c r="D1082" s="196"/>
      <c r="E1082" s="196"/>
      <c r="F1082" s="196"/>
      <c r="G1082" s="196"/>
      <c r="J1082" s="196"/>
      <c r="K1082" s="196"/>
      <c r="L1082" s="761"/>
      <c r="M1082" s="140"/>
      <c r="N1082" s="140"/>
      <c r="R1082" s="839" t="s">
        <v>154</v>
      </c>
      <c r="S1082" s="839"/>
      <c r="T1082" s="839"/>
      <c r="U1082" s="839"/>
      <c r="Y1082" s="198"/>
      <c r="AP1082" s="125">
        <f>A1082</f>
        <v>25</v>
      </c>
      <c r="AQ1082" s="125" t="str">
        <f>C1082</f>
        <v>Coal Plant Efficiency</v>
      </c>
      <c r="AS1082" s="198"/>
      <c r="AT1082" s="198"/>
      <c r="AU1082" s="198"/>
      <c r="AV1082" s="198"/>
    </row>
    <row r="1083" spans="1:76" s="2" customFormat="1" ht="14">
      <c r="A1083" s="199"/>
      <c r="B1083" s="299"/>
      <c r="C1083" s="199"/>
      <c r="D1083" s="130"/>
      <c r="E1083" s="130"/>
      <c r="F1083" s="130"/>
      <c r="G1083" s="130"/>
      <c r="J1083" s="130"/>
      <c r="K1083" s="130"/>
      <c r="L1083" s="762"/>
      <c r="M1083" s="174"/>
      <c r="N1083" s="174"/>
      <c r="S1083" s="83"/>
      <c r="T1083" s="83"/>
      <c r="Y1083" s="99"/>
      <c r="AO1083" s="57"/>
      <c r="AP1083" s="39"/>
      <c r="AQ1083" s="39"/>
      <c r="AR1083" s="39"/>
      <c r="AS1083" s="39"/>
      <c r="AT1083" s="158" t="s">
        <v>230</v>
      </c>
      <c r="AU1083" s="158"/>
      <c r="AV1083" s="39"/>
      <c r="AW1083" s="158" t="s">
        <v>1</v>
      </c>
      <c r="AX1083" s="158"/>
      <c r="AY1083" s="39"/>
      <c r="AZ1083" s="158" t="s">
        <v>2</v>
      </c>
      <c r="BA1083" s="158"/>
      <c r="BB1083" s="39"/>
      <c r="BC1083" s="158" t="s">
        <v>283</v>
      </c>
      <c r="BD1083" s="158"/>
      <c r="BE1083" s="39"/>
      <c r="BF1083" s="158" t="s">
        <v>284</v>
      </c>
      <c r="BG1083" s="158"/>
      <c r="BH1083" s="39"/>
      <c r="BI1083" s="158" t="s">
        <v>3</v>
      </c>
      <c r="BJ1083" s="158"/>
      <c r="BK1083" s="39"/>
      <c r="BL1083" s="158" t="s">
        <v>4</v>
      </c>
      <c r="BM1083" s="158"/>
      <c r="BN1083" s="39"/>
      <c r="BO1083" s="158" t="s">
        <v>5</v>
      </c>
      <c r="BP1083" s="158"/>
      <c r="BQ1083" s="39"/>
      <c r="BR1083" s="158" t="s">
        <v>6</v>
      </c>
      <c r="BS1083" s="158"/>
      <c r="BT1083" s="39"/>
      <c r="BU1083" s="158" t="s">
        <v>34</v>
      </c>
      <c r="BV1083" s="158"/>
      <c r="BW1083" s="39"/>
      <c r="BX1083" s="57"/>
    </row>
    <row r="1084" spans="1:76" s="2" customFormat="1" ht="31" thickBot="1">
      <c r="A1084" s="173" t="s">
        <v>39</v>
      </c>
      <c r="B1084" s="300" t="s">
        <v>9</v>
      </c>
      <c r="C1084" s="145" t="s">
        <v>139</v>
      </c>
      <c r="D1084" s="146" t="s">
        <v>40</v>
      </c>
      <c r="E1084" s="146" t="s">
        <v>234</v>
      </c>
      <c r="F1084" s="147" t="s">
        <v>113</v>
      </c>
      <c r="G1084" s="211" t="s">
        <v>424</v>
      </c>
      <c r="H1084" s="4" t="s">
        <v>59</v>
      </c>
      <c r="I1084" s="695" t="s">
        <v>425</v>
      </c>
      <c r="J1084" s="148" t="s">
        <v>133</v>
      </c>
      <c r="K1084" s="149" t="s">
        <v>140</v>
      </c>
      <c r="L1084" s="776" t="s">
        <v>100</v>
      </c>
      <c r="M1084" s="151" t="s">
        <v>141</v>
      </c>
      <c r="N1084" s="152" t="s">
        <v>135</v>
      </c>
      <c r="O1084" s="151" t="s">
        <v>57</v>
      </c>
      <c r="P1084" s="153"/>
      <c r="Q1084" s="363" t="s">
        <v>272</v>
      </c>
      <c r="R1084" s="364" t="s">
        <v>56</v>
      </c>
      <c r="S1084" s="258" t="s">
        <v>41</v>
      </c>
      <c r="T1084" s="364" t="s">
        <v>136</v>
      </c>
      <c r="U1084" s="156" t="s">
        <v>42</v>
      </c>
      <c r="V1084" s="153"/>
      <c r="W1084" s="153"/>
      <c r="Y1084" s="99"/>
      <c r="AO1084" s="57"/>
      <c r="AP1084" s="153"/>
      <c r="AQ1084" s="153"/>
      <c r="AR1084" s="156" t="s">
        <v>131</v>
      </c>
      <c r="AS1084" s="153"/>
      <c r="AT1084" s="154" t="s">
        <v>56</v>
      </c>
      <c r="AU1084" s="155" t="s">
        <v>41</v>
      </c>
      <c r="AV1084" s="153"/>
      <c r="AW1084" s="154" t="s">
        <v>56</v>
      </c>
      <c r="AX1084" s="155" t="s">
        <v>41</v>
      </c>
      <c r="AY1084" s="153"/>
      <c r="AZ1084" s="154" t="s">
        <v>56</v>
      </c>
      <c r="BA1084" s="155" t="s">
        <v>41</v>
      </c>
      <c r="BB1084" s="153"/>
      <c r="BC1084" s="154" t="s">
        <v>56</v>
      </c>
      <c r="BD1084" s="155" t="s">
        <v>41</v>
      </c>
      <c r="BE1084" s="153"/>
      <c r="BF1084" s="154" t="s">
        <v>56</v>
      </c>
      <c r="BG1084" s="155" t="s">
        <v>41</v>
      </c>
      <c r="BH1084" s="153"/>
      <c r="BI1084" s="154" t="s">
        <v>56</v>
      </c>
      <c r="BJ1084" s="155" t="s">
        <v>41</v>
      </c>
      <c r="BK1084" s="153"/>
      <c r="BL1084" s="154" t="s">
        <v>56</v>
      </c>
      <c r="BM1084" s="155" t="s">
        <v>41</v>
      </c>
      <c r="BN1084" s="153"/>
      <c r="BO1084" s="154" t="s">
        <v>56</v>
      </c>
      <c r="BP1084" s="155" t="s">
        <v>41</v>
      </c>
      <c r="BQ1084" s="153"/>
      <c r="BR1084" s="154" t="s">
        <v>56</v>
      </c>
      <c r="BS1084" s="155" t="s">
        <v>41</v>
      </c>
      <c r="BT1084" s="153"/>
      <c r="BU1084" s="154" t="s">
        <v>56</v>
      </c>
      <c r="BV1084" s="155" t="s">
        <v>41</v>
      </c>
      <c r="BW1084" s="153"/>
      <c r="BX1084" s="57"/>
    </row>
    <row r="1085" spans="1:76" s="2" customFormat="1" ht="14">
      <c r="A1085" s="159">
        <v>1</v>
      </c>
      <c r="B1085" s="301" t="str">
        <f t="shared" ref="B1085:B1104" si="689">CONCATENATE(E1085,": ",C1085)</f>
        <v>World: IPCC WG3 AR5, min  (Table A.III.2)</v>
      </c>
      <c r="C1085" s="160" t="s">
        <v>208</v>
      </c>
      <c r="D1085" s="160" t="s">
        <v>102</v>
      </c>
      <c r="E1085" s="160" t="s">
        <v>7</v>
      </c>
      <c r="F1085" s="160"/>
      <c r="G1085" s="161" t="s">
        <v>419</v>
      </c>
      <c r="H1085" s="162">
        <v>2014</v>
      </c>
      <c r="I1085" s="163"/>
      <c r="J1085" s="358"/>
      <c r="K1085" s="164" t="s">
        <v>54</v>
      </c>
      <c r="L1085" s="782"/>
      <c r="M1085" s="659" t="s">
        <v>54</v>
      </c>
      <c r="N1085" s="664"/>
      <c r="O1085" s="664"/>
      <c r="P1085" s="165"/>
      <c r="Q1085" s="365"/>
      <c r="R1085" s="259" t="str">
        <f t="shared" ref="R1085:R1104" si="690">IF(Q1085="Y","",IF(AND(L1085="",J1085=""),"",IF(L1085="",J1085,L1085)))</f>
        <v/>
      </c>
      <c r="S1085" s="260" t="str">
        <f>IF(R1085="","",IF(R1113="Y",T1085,IF(R1085&gt;=R1105-$AA$36*R1109,IF(R1085&lt;=R1105+$AA$36*R1109,R1085,""),"")))</f>
        <v/>
      </c>
      <c r="T1085" s="259" t="str">
        <f t="shared" ref="T1085:T1104" si="691">IF(Q1085="Y","",IF(AND(L1085="",J1085=""),"",IF(L1085="",J1085*N1085,L1085*N1085)))</f>
        <v/>
      </c>
      <c r="U1085" s="166" t="str">
        <f t="shared" ref="U1085:U1104" si="692">IF(AND(M1085="",K1085=""),"",IF(M1085="",K1085,M1085))</f>
        <v>%</v>
      </c>
      <c r="V1085" s="39"/>
      <c r="W1085" s="39"/>
      <c r="Y1085" s="99"/>
      <c r="AO1085" s="57"/>
      <c r="AP1085" s="39"/>
      <c r="AQ1085" s="39"/>
      <c r="AR1085" s="359" t="str">
        <f>$U1085</f>
        <v>%</v>
      </c>
      <c r="AS1085" s="39"/>
      <c r="AT1085" s="360" t="str">
        <f t="shared" ref="AT1085:AT1104" si="693">IF($E1085=$AT$48,R1085,"")</f>
        <v/>
      </c>
      <c r="AU1085" s="360" t="str">
        <f t="shared" ref="AU1085:AU1104" si="694">IF($E1085=$AT$48,S1085,"")</f>
        <v/>
      </c>
      <c r="AV1085" s="39"/>
      <c r="AW1085" s="360" t="str">
        <f t="shared" ref="AW1085:AW1104" si="695">IF($E1085=$AW$112,R1085,"")</f>
        <v/>
      </c>
      <c r="AX1085" s="360" t="str">
        <f t="shared" ref="AX1085:AX1104" si="696">IF($E1085=$AW$112,S1085,"")</f>
        <v/>
      </c>
      <c r="AY1085" s="39"/>
      <c r="AZ1085" s="360" t="str">
        <f t="shared" ref="AZ1085:AZ1104" si="697">IF($E1085=$AZ$112,R1085,"")</f>
        <v/>
      </c>
      <c r="BA1085" s="360" t="str">
        <f t="shared" ref="BA1085:BA1104" si="698">IF($E1085=$AZ$112,S1085,"")</f>
        <v/>
      </c>
      <c r="BB1085" s="39"/>
      <c r="BC1085" s="360" t="str">
        <f t="shared" ref="BC1085:BC1104" si="699">IF($E1085=$BC$112,R1085,"")</f>
        <v/>
      </c>
      <c r="BD1085" s="360" t="str">
        <f t="shared" ref="BD1085:BD1104" si="700">IF($E1085=$BC$112,S1085,"")</f>
        <v/>
      </c>
      <c r="BE1085" s="39"/>
      <c r="BF1085" s="360" t="str">
        <f t="shared" ref="BF1085:BF1104" si="701">IF($E1085=$BF$112,R1085,"")</f>
        <v/>
      </c>
      <c r="BG1085" s="360" t="str">
        <f t="shared" ref="BG1085:BG1104" si="702">IF($E1085=$BF$112,S1085,"")</f>
        <v/>
      </c>
      <c r="BH1085" s="39"/>
      <c r="BI1085" s="360" t="str">
        <f t="shared" ref="BI1085:BI1104" si="703">IF($E1085=$BI$112,R1085,"")</f>
        <v/>
      </c>
      <c r="BJ1085" s="360" t="str">
        <f t="shared" ref="BJ1085:BJ1104" si="704">IF($E1085=$BI$112,S1085,"")</f>
        <v/>
      </c>
      <c r="BK1085" s="39"/>
      <c r="BL1085" s="360" t="str">
        <f t="shared" ref="BL1085:BL1104" si="705">IF($E1085=$BL$112,R1085,"")</f>
        <v/>
      </c>
      <c r="BM1085" s="360" t="str">
        <f t="shared" ref="BM1085:BM1104" si="706">IF($E1085=$BL$112,S1085,"")</f>
        <v/>
      </c>
      <c r="BN1085" s="39"/>
      <c r="BO1085" s="360" t="str">
        <f t="shared" ref="BO1085:BO1104" si="707">IF($E1085=$BO$112,R1085,"")</f>
        <v/>
      </c>
      <c r="BP1085" s="360" t="str">
        <f t="shared" ref="BP1085:BP1104" si="708">IF($E1085=$BO$112,S1085,"")</f>
        <v/>
      </c>
      <c r="BQ1085" s="39"/>
      <c r="BR1085" s="360" t="str">
        <f t="shared" ref="BR1085:BR1104" si="709">IF($E1085=$BR$112,R1085,"")</f>
        <v/>
      </c>
      <c r="BS1085" s="360" t="str">
        <f t="shared" ref="BS1085:BS1104" si="710">IF($E1085=$BR$112,S1085,"")</f>
        <v/>
      </c>
      <c r="BT1085" s="39"/>
      <c r="BU1085" s="360" t="str">
        <f t="shared" ref="BU1085:BU1104" si="711">IF($E1085=$BU$112,R1085,"")</f>
        <v/>
      </c>
      <c r="BV1085" s="360" t="str">
        <f t="shared" ref="BV1085:BV1104" si="712">IF($E1085=$BU$112,S1085,"")</f>
        <v/>
      </c>
      <c r="BW1085" s="39"/>
      <c r="BX1085" s="57"/>
    </row>
    <row r="1086" spans="1:76" s="2" customFormat="1" ht="15">
      <c r="A1086" s="159">
        <v>2</v>
      </c>
      <c r="B1086" s="301" t="str">
        <f t="shared" si="689"/>
        <v>World: IPCC WG3 AR5, median  (Table A.III.2)</v>
      </c>
      <c r="C1086" s="160" t="s">
        <v>209</v>
      </c>
      <c r="D1086" s="160" t="s">
        <v>102</v>
      </c>
      <c r="E1086" s="160" t="s">
        <v>7</v>
      </c>
      <c r="F1086" s="160"/>
      <c r="G1086" s="161" t="s">
        <v>419</v>
      </c>
      <c r="H1086" s="162">
        <v>2014</v>
      </c>
      <c r="I1086" s="163"/>
      <c r="J1086" s="358"/>
      <c r="K1086" s="163" t="s">
        <v>54</v>
      </c>
      <c r="L1086" s="782"/>
      <c r="M1086" s="659" t="s">
        <v>54</v>
      </c>
      <c r="N1086" s="664"/>
      <c r="O1086" s="664"/>
      <c r="P1086" s="165"/>
      <c r="Q1086" s="365" t="s">
        <v>35</v>
      </c>
      <c r="R1086" s="259" t="str">
        <f t="shared" si="690"/>
        <v/>
      </c>
      <c r="S1086" s="260" t="str">
        <f>IF(R1086="","",IF(R1113="Y",T1086,IF(R1086&gt;=R1105-$AA$36*R1109,IF(R1086&lt;=R1105+$AA$36*R1109,R1086,""),"")))</f>
        <v/>
      </c>
      <c r="T1086" s="259" t="str">
        <f t="shared" si="691"/>
        <v/>
      </c>
      <c r="U1086" s="166" t="str">
        <f t="shared" si="692"/>
        <v>%</v>
      </c>
      <c r="V1086" s="39"/>
      <c r="W1086" s="39"/>
      <c r="Y1086" s="99"/>
      <c r="AO1086" s="57"/>
      <c r="AP1086" s="39"/>
      <c r="AQ1086" s="39"/>
      <c r="AR1086" s="171"/>
      <c r="AS1086" s="39"/>
      <c r="AT1086" s="360" t="str">
        <f t="shared" si="693"/>
        <v/>
      </c>
      <c r="AU1086" s="360" t="str">
        <f t="shared" si="694"/>
        <v/>
      </c>
      <c r="AV1086" s="39"/>
      <c r="AW1086" s="360" t="str">
        <f t="shared" si="695"/>
        <v/>
      </c>
      <c r="AX1086" s="360" t="str">
        <f t="shared" si="696"/>
        <v/>
      </c>
      <c r="AY1086" s="39"/>
      <c r="AZ1086" s="360" t="str">
        <f t="shared" si="697"/>
        <v/>
      </c>
      <c r="BA1086" s="360" t="str">
        <f t="shared" si="698"/>
        <v/>
      </c>
      <c r="BB1086" s="39"/>
      <c r="BC1086" s="360" t="str">
        <f t="shared" si="699"/>
        <v/>
      </c>
      <c r="BD1086" s="360" t="str">
        <f t="shared" si="700"/>
        <v/>
      </c>
      <c r="BE1086" s="39"/>
      <c r="BF1086" s="360" t="str">
        <f t="shared" si="701"/>
        <v/>
      </c>
      <c r="BG1086" s="360" t="str">
        <f t="shared" si="702"/>
        <v/>
      </c>
      <c r="BH1086" s="39"/>
      <c r="BI1086" s="360" t="str">
        <f t="shared" si="703"/>
        <v/>
      </c>
      <c r="BJ1086" s="360" t="str">
        <f t="shared" si="704"/>
        <v/>
      </c>
      <c r="BK1086" s="39"/>
      <c r="BL1086" s="360" t="str">
        <f t="shared" si="705"/>
        <v/>
      </c>
      <c r="BM1086" s="360" t="str">
        <f t="shared" si="706"/>
        <v/>
      </c>
      <c r="BN1086" s="39"/>
      <c r="BO1086" s="360" t="str">
        <f t="shared" si="707"/>
        <v/>
      </c>
      <c r="BP1086" s="360" t="str">
        <f t="shared" si="708"/>
        <v/>
      </c>
      <c r="BQ1086" s="39"/>
      <c r="BR1086" s="360" t="str">
        <f t="shared" si="709"/>
        <v/>
      </c>
      <c r="BS1086" s="360" t="str">
        <f t="shared" si="710"/>
        <v/>
      </c>
      <c r="BT1086" s="39"/>
      <c r="BU1086" s="360" t="str">
        <f t="shared" si="711"/>
        <v/>
      </c>
      <c r="BV1086" s="360" t="str">
        <f t="shared" si="712"/>
        <v/>
      </c>
      <c r="BW1086" s="39"/>
      <c r="BX1086" s="57"/>
    </row>
    <row r="1087" spans="1:76" s="2" customFormat="1" ht="14">
      <c r="A1087" s="159">
        <v>3</v>
      </c>
      <c r="B1087" s="301" t="str">
        <f t="shared" si="689"/>
        <v>World: IPCC WG3 AR5, max  (Table A.III.2)</v>
      </c>
      <c r="C1087" s="168" t="s">
        <v>210</v>
      </c>
      <c r="D1087" s="162" t="s">
        <v>102</v>
      </c>
      <c r="E1087" s="160" t="s">
        <v>7</v>
      </c>
      <c r="F1087" s="169"/>
      <c r="G1087" s="161" t="s">
        <v>419</v>
      </c>
      <c r="H1087" s="162">
        <v>2014</v>
      </c>
      <c r="I1087" s="163"/>
      <c r="J1087" s="358"/>
      <c r="K1087" s="170" t="s">
        <v>54</v>
      </c>
      <c r="L1087" s="782"/>
      <c r="M1087" s="659" t="s">
        <v>54</v>
      </c>
      <c r="N1087" s="664"/>
      <c r="O1087" s="664"/>
      <c r="P1087" s="165"/>
      <c r="Q1087" s="365"/>
      <c r="R1087" s="259" t="str">
        <f t="shared" si="690"/>
        <v/>
      </c>
      <c r="S1087" s="260" t="str">
        <f>IF(R1087="","",IF(R1113="Y",T1087,IF(R1087&gt;=R1105-$AA$36*R1109,IF(R1087&lt;=R1105+$AA$36*R1109,R1087,""),"")))</f>
        <v/>
      </c>
      <c r="T1087" s="259" t="str">
        <f t="shared" si="691"/>
        <v/>
      </c>
      <c r="U1087" s="166" t="str">
        <f t="shared" si="692"/>
        <v>%</v>
      </c>
      <c r="V1087" s="39"/>
      <c r="W1087" s="39"/>
      <c r="Y1087" s="99"/>
      <c r="AO1087" s="57"/>
      <c r="AP1087" s="39"/>
      <c r="AQ1087" s="39"/>
      <c r="AR1087" s="171"/>
      <c r="AS1087" s="39"/>
      <c r="AT1087" s="360" t="str">
        <f t="shared" si="693"/>
        <v/>
      </c>
      <c r="AU1087" s="360" t="str">
        <f t="shared" si="694"/>
        <v/>
      </c>
      <c r="AV1087" s="39"/>
      <c r="AW1087" s="360" t="str">
        <f t="shared" si="695"/>
        <v/>
      </c>
      <c r="AX1087" s="360" t="str">
        <f t="shared" si="696"/>
        <v/>
      </c>
      <c r="AY1087" s="39"/>
      <c r="AZ1087" s="360" t="str">
        <f t="shared" si="697"/>
        <v/>
      </c>
      <c r="BA1087" s="360" t="str">
        <f t="shared" si="698"/>
        <v/>
      </c>
      <c r="BB1087" s="39"/>
      <c r="BC1087" s="360" t="str">
        <f t="shared" si="699"/>
        <v/>
      </c>
      <c r="BD1087" s="360" t="str">
        <f t="shared" si="700"/>
        <v/>
      </c>
      <c r="BE1087" s="39"/>
      <c r="BF1087" s="360" t="str">
        <f t="shared" si="701"/>
        <v/>
      </c>
      <c r="BG1087" s="360" t="str">
        <f t="shared" si="702"/>
        <v/>
      </c>
      <c r="BH1087" s="39"/>
      <c r="BI1087" s="360" t="str">
        <f t="shared" si="703"/>
        <v/>
      </c>
      <c r="BJ1087" s="360" t="str">
        <f t="shared" si="704"/>
        <v/>
      </c>
      <c r="BK1087" s="39"/>
      <c r="BL1087" s="360" t="str">
        <f t="shared" si="705"/>
        <v/>
      </c>
      <c r="BM1087" s="360" t="str">
        <f t="shared" si="706"/>
        <v/>
      </c>
      <c r="BN1087" s="39"/>
      <c r="BO1087" s="360" t="str">
        <f t="shared" si="707"/>
        <v/>
      </c>
      <c r="BP1087" s="360" t="str">
        <f t="shared" si="708"/>
        <v/>
      </c>
      <c r="BQ1087" s="39"/>
      <c r="BR1087" s="360" t="str">
        <f t="shared" si="709"/>
        <v/>
      </c>
      <c r="BS1087" s="360" t="str">
        <f t="shared" si="710"/>
        <v/>
      </c>
      <c r="BT1087" s="39"/>
      <c r="BU1087" s="360" t="str">
        <f t="shared" si="711"/>
        <v/>
      </c>
      <c r="BV1087" s="360" t="str">
        <f t="shared" si="712"/>
        <v/>
      </c>
      <c r="BW1087" s="39"/>
      <c r="BX1087" s="57"/>
    </row>
    <row r="1088" spans="1:76" s="2" customFormat="1" ht="14">
      <c r="A1088" s="159">
        <v>4</v>
      </c>
      <c r="B1088" s="301" t="str">
        <f t="shared" si="689"/>
        <v>World: IEA 2010, Power Generation from Coal (p. 61), lower heating value (LHV)</v>
      </c>
      <c r="C1088" s="168" t="s">
        <v>211</v>
      </c>
      <c r="D1088" s="162" t="s">
        <v>212</v>
      </c>
      <c r="E1088" s="160" t="s">
        <v>7</v>
      </c>
      <c r="F1088" s="169"/>
      <c r="G1088" s="161" t="s">
        <v>420</v>
      </c>
      <c r="H1088" s="162">
        <v>2010</v>
      </c>
      <c r="I1088" s="163"/>
      <c r="J1088" s="358"/>
      <c r="K1088" s="170" t="s">
        <v>54</v>
      </c>
      <c r="L1088" s="782"/>
      <c r="M1088" s="659" t="s">
        <v>54</v>
      </c>
      <c r="N1088" s="664"/>
      <c r="O1088" s="664"/>
      <c r="P1088" s="165"/>
      <c r="Q1088" s="365"/>
      <c r="R1088" s="259" t="str">
        <f t="shared" si="690"/>
        <v/>
      </c>
      <c r="S1088" s="260" t="str">
        <f>IF(R1088="","",IF(R1113="Y",T1088,IF(R1088&gt;=R1105-$AA$36*R1109,IF(R1088&lt;=R1105+$AA$36*R1109,R1088,""),"")))</f>
        <v/>
      </c>
      <c r="T1088" s="259" t="str">
        <f t="shared" si="691"/>
        <v/>
      </c>
      <c r="U1088" s="166" t="str">
        <f t="shared" si="692"/>
        <v>%</v>
      </c>
      <c r="V1088" s="39"/>
      <c r="W1088" s="39"/>
      <c r="Y1088" s="99"/>
      <c r="AO1088" s="57"/>
      <c r="AP1088" s="39"/>
      <c r="AQ1088" s="39"/>
      <c r="AR1088" s="171"/>
      <c r="AS1088" s="39"/>
      <c r="AT1088" s="360" t="str">
        <f t="shared" si="693"/>
        <v/>
      </c>
      <c r="AU1088" s="360" t="str">
        <f t="shared" si="694"/>
        <v/>
      </c>
      <c r="AV1088" s="39"/>
      <c r="AW1088" s="360" t="str">
        <f t="shared" si="695"/>
        <v/>
      </c>
      <c r="AX1088" s="360" t="str">
        <f t="shared" si="696"/>
        <v/>
      </c>
      <c r="AY1088" s="39"/>
      <c r="AZ1088" s="360" t="str">
        <f t="shared" si="697"/>
        <v/>
      </c>
      <c r="BA1088" s="360" t="str">
        <f t="shared" si="698"/>
        <v/>
      </c>
      <c r="BB1088" s="39"/>
      <c r="BC1088" s="360" t="str">
        <f t="shared" si="699"/>
        <v/>
      </c>
      <c r="BD1088" s="360" t="str">
        <f t="shared" si="700"/>
        <v/>
      </c>
      <c r="BE1088" s="39"/>
      <c r="BF1088" s="360" t="str">
        <f t="shared" si="701"/>
        <v/>
      </c>
      <c r="BG1088" s="360" t="str">
        <f t="shared" si="702"/>
        <v/>
      </c>
      <c r="BH1088" s="39"/>
      <c r="BI1088" s="360" t="str">
        <f t="shared" si="703"/>
        <v/>
      </c>
      <c r="BJ1088" s="360" t="str">
        <f t="shared" si="704"/>
        <v/>
      </c>
      <c r="BK1088" s="39"/>
      <c r="BL1088" s="360" t="str">
        <f t="shared" si="705"/>
        <v/>
      </c>
      <c r="BM1088" s="360" t="str">
        <f t="shared" si="706"/>
        <v/>
      </c>
      <c r="BN1088" s="39"/>
      <c r="BO1088" s="360" t="str">
        <f t="shared" si="707"/>
        <v/>
      </c>
      <c r="BP1088" s="360" t="str">
        <f t="shared" si="708"/>
        <v/>
      </c>
      <c r="BQ1088" s="39"/>
      <c r="BR1088" s="360" t="str">
        <f t="shared" si="709"/>
        <v/>
      </c>
      <c r="BS1088" s="360" t="str">
        <f t="shared" si="710"/>
        <v/>
      </c>
      <c r="BT1088" s="39"/>
      <c r="BU1088" s="360" t="str">
        <f t="shared" si="711"/>
        <v/>
      </c>
      <c r="BV1088" s="360" t="str">
        <f t="shared" si="712"/>
        <v/>
      </c>
      <c r="BW1088" s="39"/>
      <c r="BX1088" s="57"/>
    </row>
    <row r="1089" spans="1:76" s="2" customFormat="1" ht="14">
      <c r="A1089" s="159">
        <v>5</v>
      </c>
      <c r="B1089" s="301" t="str">
        <f t="shared" si="689"/>
        <v>USA: US EIA, Average 2004-2014</v>
      </c>
      <c r="C1089" s="169" t="s">
        <v>213</v>
      </c>
      <c r="D1089" s="169" t="s">
        <v>214</v>
      </c>
      <c r="E1089" s="169" t="s">
        <v>34</v>
      </c>
      <c r="F1089" s="169"/>
      <c r="G1089" s="161" t="s">
        <v>420</v>
      </c>
      <c r="H1089" s="169">
        <v>2015</v>
      </c>
      <c r="I1089" s="163"/>
      <c r="J1089" s="170"/>
      <c r="K1089" s="170" t="s">
        <v>215</v>
      </c>
      <c r="L1089" s="782" t="e">
        <f>$U$12*1000000/J1089</f>
        <v>#DIV/0!</v>
      </c>
      <c r="M1089" s="659" t="s">
        <v>54</v>
      </c>
      <c r="N1089" s="664"/>
      <c r="O1089" s="664"/>
      <c r="P1089" s="165"/>
      <c r="Q1089" s="365"/>
      <c r="R1089" s="259" t="e">
        <f t="shared" si="690"/>
        <v>#DIV/0!</v>
      </c>
      <c r="S1089" s="260" t="e">
        <f>IF(R1089="","",IF(R1113="Y",T1089,IF(R1089&gt;=R1105-$AA$36*R1109,IF(R1089&lt;=R1105+$AA$36*R1109,R1089,""),"")))</f>
        <v>#DIV/0!</v>
      </c>
      <c r="T1089" s="259" t="e">
        <f t="shared" si="691"/>
        <v>#DIV/0!</v>
      </c>
      <c r="U1089" s="166" t="str">
        <f t="shared" si="692"/>
        <v>%</v>
      </c>
      <c r="V1089" s="39"/>
      <c r="W1089" s="39"/>
      <c r="Y1089" s="99"/>
      <c r="AO1089" s="57"/>
      <c r="AP1089" s="39"/>
      <c r="AQ1089" s="39"/>
      <c r="AR1089" s="171"/>
      <c r="AS1089" s="39"/>
      <c r="AT1089" s="360" t="str">
        <f t="shared" si="693"/>
        <v/>
      </c>
      <c r="AU1089" s="360" t="str">
        <f t="shared" si="694"/>
        <v/>
      </c>
      <c r="AV1089" s="39"/>
      <c r="AW1089" s="360" t="str">
        <f t="shared" si="695"/>
        <v/>
      </c>
      <c r="AX1089" s="360" t="str">
        <f t="shared" si="696"/>
        <v/>
      </c>
      <c r="AY1089" s="39"/>
      <c r="AZ1089" s="360" t="str">
        <f t="shared" si="697"/>
        <v/>
      </c>
      <c r="BA1089" s="360" t="str">
        <f t="shared" si="698"/>
        <v/>
      </c>
      <c r="BB1089" s="39"/>
      <c r="BC1089" s="360" t="str">
        <f t="shared" si="699"/>
        <v/>
      </c>
      <c r="BD1089" s="360" t="str">
        <f t="shared" si="700"/>
        <v/>
      </c>
      <c r="BE1089" s="39"/>
      <c r="BF1089" s="360" t="str">
        <f t="shared" si="701"/>
        <v/>
      </c>
      <c r="BG1089" s="360" t="str">
        <f t="shared" si="702"/>
        <v/>
      </c>
      <c r="BH1089" s="39"/>
      <c r="BI1089" s="360" t="str">
        <f t="shared" si="703"/>
        <v/>
      </c>
      <c r="BJ1089" s="360" t="str">
        <f t="shared" si="704"/>
        <v/>
      </c>
      <c r="BK1089" s="39"/>
      <c r="BL1089" s="360" t="str">
        <f t="shared" si="705"/>
        <v/>
      </c>
      <c r="BM1089" s="360" t="str">
        <f t="shared" si="706"/>
        <v/>
      </c>
      <c r="BN1089" s="39"/>
      <c r="BO1089" s="360" t="str">
        <f t="shared" si="707"/>
        <v/>
      </c>
      <c r="BP1089" s="360" t="str">
        <f t="shared" si="708"/>
        <v/>
      </c>
      <c r="BQ1089" s="39"/>
      <c r="BR1089" s="360" t="str">
        <f t="shared" si="709"/>
        <v/>
      </c>
      <c r="BS1089" s="360" t="str">
        <f t="shared" si="710"/>
        <v/>
      </c>
      <c r="BT1089" s="39"/>
      <c r="BU1089" s="360" t="e">
        <f t="shared" si="711"/>
        <v>#DIV/0!</v>
      </c>
      <c r="BV1089" s="360" t="e">
        <f t="shared" si="712"/>
        <v>#DIV/0!</v>
      </c>
      <c r="BW1089" s="39"/>
      <c r="BX1089" s="57"/>
    </row>
    <row r="1090" spans="1:76" s="2" customFormat="1" ht="14">
      <c r="A1090" s="159">
        <v>6</v>
      </c>
      <c r="B1090" s="301" t="str">
        <f t="shared" si="689"/>
        <v xml:space="preserve">: </v>
      </c>
      <c r="C1090" s="169"/>
      <c r="D1090" s="169"/>
      <c r="E1090" s="169"/>
      <c r="F1090" s="169"/>
      <c r="G1090" s="161"/>
      <c r="H1090" s="169"/>
      <c r="I1090" s="163"/>
      <c r="J1090" s="170"/>
      <c r="K1090" s="170"/>
      <c r="L1090" s="782"/>
      <c r="M1090" s="659" t="s">
        <v>54</v>
      </c>
      <c r="N1090" s="664"/>
      <c r="O1090" s="664"/>
      <c r="P1090" s="165"/>
      <c r="Q1090" s="365"/>
      <c r="R1090" s="259" t="str">
        <f t="shared" si="690"/>
        <v/>
      </c>
      <c r="S1090" s="260" t="str">
        <f>IF(R1090="","",IF(R1113="Y",T1090,IF(R1090&gt;=R1105-$AA$36*R1109,IF(R1090&lt;=R1105+$AA$36*R1109,R1090,""),"")))</f>
        <v/>
      </c>
      <c r="T1090" s="259" t="str">
        <f t="shared" si="691"/>
        <v/>
      </c>
      <c r="U1090" s="166" t="str">
        <f t="shared" si="692"/>
        <v>%</v>
      </c>
      <c r="V1090" s="39"/>
      <c r="W1090" s="39"/>
      <c r="Y1090" s="99"/>
      <c r="AO1090" s="57"/>
      <c r="AP1090" s="39"/>
      <c r="AQ1090" s="39"/>
      <c r="AR1090" s="171"/>
      <c r="AS1090" s="39"/>
      <c r="AT1090" s="360" t="str">
        <f t="shared" si="693"/>
        <v/>
      </c>
      <c r="AU1090" s="360" t="str">
        <f t="shared" si="694"/>
        <v/>
      </c>
      <c r="AV1090" s="39"/>
      <c r="AW1090" s="360" t="str">
        <f t="shared" si="695"/>
        <v/>
      </c>
      <c r="AX1090" s="360" t="str">
        <f t="shared" si="696"/>
        <v/>
      </c>
      <c r="AY1090" s="39"/>
      <c r="AZ1090" s="360" t="str">
        <f t="shared" si="697"/>
        <v/>
      </c>
      <c r="BA1090" s="360" t="str">
        <f t="shared" si="698"/>
        <v/>
      </c>
      <c r="BB1090" s="39"/>
      <c r="BC1090" s="360" t="str">
        <f t="shared" si="699"/>
        <v/>
      </c>
      <c r="BD1090" s="360" t="str">
        <f t="shared" si="700"/>
        <v/>
      </c>
      <c r="BE1090" s="39"/>
      <c r="BF1090" s="360" t="str">
        <f t="shared" si="701"/>
        <v/>
      </c>
      <c r="BG1090" s="360" t="str">
        <f t="shared" si="702"/>
        <v/>
      </c>
      <c r="BH1090" s="39"/>
      <c r="BI1090" s="360" t="str">
        <f t="shared" si="703"/>
        <v/>
      </c>
      <c r="BJ1090" s="360" t="str">
        <f t="shared" si="704"/>
        <v/>
      </c>
      <c r="BK1090" s="39"/>
      <c r="BL1090" s="360" t="str">
        <f t="shared" si="705"/>
        <v/>
      </c>
      <c r="BM1090" s="360" t="str">
        <f t="shared" si="706"/>
        <v/>
      </c>
      <c r="BN1090" s="39"/>
      <c r="BO1090" s="360" t="str">
        <f t="shared" si="707"/>
        <v/>
      </c>
      <c r="BP1090" s="360" t="str">
        <f t="shared" si="708"/>
        <v/>
      </c>
      <c r="BQ1090" s="39"/>
      <c r="BR1090" s="360" t="str">
        <f t="shared" si="709"/>
        <v/>
      </c>
      <c r="BS1090" s="360" t="str">
        <f t="shared" si="710"/>
        <v/>
      </c>
      <c r="BT1090" s="39"/>
      <c r="BU1090" s="360" t="str">
        <f t="shared" si="711"/>
        <v/>
      </c>
      <c r="BV1090" s="360" t="str">
        <f t="shared" si="712"/>
        <v/>
      </c>
      <c r="BW1090" s="39"/>
      <c r="BX1090" s="57"/>
    </row>
    <row r="1091" spans="1:76" s="2" customFormat="1" ht="14">
      <c r="A1091" s="159">
        <v>7</v>
      </c>
      <c r="B1091" s="301" t="str">
        <f t="shared" si="689"/>
        <v xml:space="preserve">: </v>
      </c>
      <c r="C1091" s="169"/>
      <c r="D1091" s="169"/>
      <c r="E1091" s="169"/>
      <c r="F1091" s="169"/>
      <c r="G1091" s="161"/>
      <c r="H1091" s="169"/>
      <c r="I1091" s="163"/>
      <c r="J1091" s="170"/>
      <c r="K1091" s="170"/>
      <c r="L1091" s="782"/>
      <c r="M1091" s="659" t="s">
        <v>54</v>
      </c>
      <c r="N1091" s="664"/>
      <c r="O1091" s="664"/>
      <c r="P1091" s="165"/>
      <c r="Q1091" s="365"/>
      <c r="R1091" s="259" t="str">
        <f t="shared" si="690"/>
        <v/>
      </c>
      <c r="S1091" s="260" t="str">
        <f>IF(R1091="","",IF(R1113="Y",T1091,IF(R1091&gt;=R1105-$AA$36*R1109,IF(R1091&lt;=R1105+$AA$36*R1109,R1091,""),"")))</f>
        <v/>
      </c>
      <c r="T1091" s="259" t="str">
        <f t="shared" si="691"/>
        <v/>
      </c>
      <c r="U1091" s="166" t="str">
        <f t="shared" si="692"/>
        <v>%</v>
      </c>
      <c r="V1091" s="39"/>
      <c r="W1091" s="39"/>
      <c r="Y1091" s="99"/>
      <c r="AO1091" s="57"/>
      <c r="AP1091" s="39"/>
      <c r="AQ1091" s="39"/>
      <c r="AR1091" s="171"/>
      <c r="AS1091" s="39"/>
      <c r="AT1091" s="360" t="str">
        <f t="shared" si="693"/>
        <v/>
      </c>
      <c r="AU1091" s="360" t="str">
        <f t="shared" si="694"/>
        <v/>
      </c>
      <c r="AV1091" s="39"/>
      <c r="AW1091" s="360" t="str">
        <f t="shared" si="695"/>
        <v/>
      </c>
      <c r="AX1091" s="360" t="str">
        <f t="shared" si="696"/>
        <v/>
      </c>
      <c r="AY1091" s="39"/>
      <c r="AZ1091" s="360" t="str">
        <f t="shared" si="697"/>
        <v/>
      </c>
      <c r="BA1091" s="360" t="str">
        <f t="shared" si="698"/>
        <v/>
      </c>
      <c r="BB1091" s="39"/>
      <c r="BC1091" s="360" t="str">
        <f t="shared" si="699"/>
        <v/>
      </c>
      <c r="BD1091" s="360" t="str">
        <f t="shared" si="700"/>
        <v/>
      </c>
      <c r="BE1091" s="39"/>
      <c r="BF1091" s="360" t="str">
        <f t="shared" si="701"/>
        <v/>
      </c>
      <c r="BG1091" s="360" t="str">
        <f t="shared" si="702"/>
        <v/>
      </c>
      <c r="BH1091" s="39"/>
      <c r="BI1091" s="360" t="str">
        <f t="shared" si="703"/>
        <v/>
      </c>
      <c r="BJ1091" s="360" t="str">
        <f t="shared" si="704"/>
        <v/>
      </c>
      <c r="BK1091" s="39"/>
      <c r="BL1091" s="360" t="str">
        <f t="shared" si="705"/>
        <v/>
      </c>
      <c r="BM1091" s="360" t="str">
        <f t="shared" si="706"/>
        <v/>
      </c>
      <c r="BN1091" s="39"/>
      <c r="BO1091" s="360" t="str">
        <f t="shared" si="707"/>
        <v/>
      </c>
      <c r="BP1091" s="360" t="str">
        <f t="shared" si="708"/>
        <v/>
      </c>
      <c r="BQ1091" s="39"/>
      <c r="BR1091" s="360" t="str">
        <f t="shared" si="709"/>
        <v/>
      </c>
      <c r="BS1091" s="360" t="str">
        <f t="shared" si="710"/>
        <v/>
      </c>
      <c r="BT1091" s="39"/>
      <c r="BU1091" s="360" t="str">
        <f t="shared" si="711"/>
        <v/>
      </c>
      <c r="BV1091" s="360" t="str">
        <f t="shared" si="712"/>
        <v/>
      </c>
      <c r="BW1091" s="39"/>
      <c r="BX1091" s="57"/>
    </row>
    <row r="1092" spans="1:76" s="2" customFormat="1" ht="14">
      <c r="A1092" s="159">
        <v>8</v>
      </c>
      <c r="B1092" s="301" t="str">
        <f t="shared" si="689"/>
        <v xml:space="preserve">: </v>
      </c>
      <c r="C1092" s="169"/>
      <c r="D1092" s="169"/>
      <c r="E1092" s="169"/>
      <c r="F1092" s="169"/>
      <c r="G1092" s="161"/>
      <c r="H1092" s="169"/>
      <c r="I1092" s="163"/>
      <c r="J1092" s="170"/>
      <c r="K1092" s="170"/>
      <c r="L1092" s="782"/>
      <c r="M1092" s="659" t="s">
        <v>54</v>
      </c>
      <c r="N1092" s="664"/>
      <c r="O1092" s="664"/>
      <c r="P1092" s="165"/>
      <c r="Q1092" s="365"/>
      <c r="R1092" s="259" t="str">
        <f t="shared" si="690"/>
        <v/>
      </c>
      <c r="S1092" s="260" t="str">
        <f>IF(R1092="","",IF(R1113="Y",T1092,IF(R1092&gt;=R1105-$AA$36*R1109,IF(R1092&lt;=R1105+$AA$36*R1109,R1092,""),"")))</f>
        <v/>
      </c>
      <c r="T1092" s="259" t="str">
        <f t="shared" si="691"/>
        <v/>
      </c>
      <c r="U1092" s="166" t="str">
        <f t="shared" si="692"/>
        <v>%</v>
      </c>
      <c r="V1092" s="39"/>
      <c r="W1092" s="39"/>
      <c r="Y1092" s="99"/>
      <c r="AO1092" s="57"/>
      <c r="AP1092" s="39"/>
      <c r="AQ1092" s="39"/>
      <c r="AR1092" s="171"/>
      <c r="AS1092" s="39"/>
      <c r="AT1092" s="360" t="str">
        <f t="shared" si="693"/>
        <v/>
      </c>
      <c r="AU1092" s="360" t="str">
        <f t="shared" si="694"/>
        <v/>
      </c>
      <c r="AV1092" s="39"/>
      <c r="AW1092" s="360" t="str">
        <f t="shared" si="695"/>
        <v/>
      </c>
      <c r="AX1092" s="360" t="str">
        <f t="shared" si="696"/>
        <v/>
      </c>
      <c r="AY1092" s="39"/>
      <c r="AZ1092" s="360" t="str">
        <f t="shared" si="697"/>
        <v/>
      </c>
      <c r="BA1092" s="360" t="str">
        <f t="shared" si="698"/>
        <v/>
      </c>
      <c r="BB1092" s="39"/>
      <c r="BC1092" s="360" t="str">
        <f t="shared" si="699"/>
        <v/>
      </c>
      <c r="BD1092" s="360" t="str">
        <f t="shared" si="700"/>
        <v/>
      </c>
      <c r="BE1092" s="39"/>
      <c r="BF1092" s="360" t="str">
        <f t="shared" si="701"/>
        <v/>
      </c>
      <c r="BG1092" s="360" t="str">
        <f t="shared" si="702"/>
        <v/>
      </c>
      <c r="BH1092" s="39"/>
      <c r="BI1092" s="360" t="str">
        <f t="shared" si="703"/>
        <v/>
      </c>
      <c r="BJ1092" s="360" t="str">
        <f t="shared" si="704"/>
        <v/>
      </c>
      <c r="BK1092" s="39"/>
      <c r="BL1092" s="360" t="str">
        <f t="shared" si="705"/>
        <v/>
      </c>
      <c r="BM1092" s="360" t="str">
        <f t="shared" si="706"/>
        <v/>
      </c>
      <c r="BN1092" s="39"/>
      <c r="BO1092" s="360" t="str">
        <f t="shared" si="707"/>
        <v/>
      </c>
      <c r="BP1092" s="360" t="str">
        <f t="shared" si="708"/>
        <v/>
      </c>
      <c r="BQ1092" s="39"/>
      <c r="BR1092" s="360" t="str">
        <f t="shared" si="709"/>
        <v/>
      </c>
      <c r="BS1092" s="360" t="str">
        <f t="shared" si="710"/>
        <v/>
      </c>
      <c r="BT1092" s="39"/>
      <c r="BU1092" s="360" t="str">
        <f t="shared" si="711"/>
        <v/>
      </c>
      <c r="BV1092" s="360" t="str">
        <f t="shared" si="712"/>
        <v/>
      </c>
      <c r="BW1092" s="39"/>
      <c r="BX1092" s="57"/>
    </row>
    <row r="1093" spans="1:76" s="2" customFormat="1" ht="14">
      <c r="A1093" s="159">
        <v>9</v>
      </c>
      <c r="B1093" s="301" t="str">
        <f t="shared" si="689"/>
        <v xml:space="preserve">: </v>
      </c>
      <c r="C1093" s="169"/>
      <c r="D1093" s="169"/>
      <c r="E1093" s="169"/>
      <c r="F1093" s="169"/>
      <c r="G1093" s="161"/>
      <c r="H1093" s="169"/>
      <c r="I1093" s="163"/>
      <c r="J1093" s="170"/>
      <c r="K1093" s="170"/>
      <c r="L1093" s="782"/>
      <c r="M1093" s="659" t="s">
        <v>54</v>
      </c>
      <c r="N1093" s="664"/>
      <c r="O1093" s="664"/>
      <c r="P1093" s="165"/>
      <c r="Q1093" s="365"/>
      <c r="R1093" s="259" t="str">
        <f t="shared" si="690"/>
        <v/>
      </c>
      <c r="S1093" s="260" t="str">
        <f>IF(R1093="","",IF(R1113="Y",T1093,IF(R1093&gt;=R1105-$AA$36*R1109,IF(R1093&lt;=R1105+$AA$36*R1109,R1093,""),"")))</f>
        <v/>
      </c>
      <c r="T1093" s="259" t="str">
        <f t="shared" si="691"/>
        <v/>
      </c>
      <c r="U1093" s="166" t="str">
        <f t="shared" si="692"/>
        <v>%</v>
      </c>
      <c r="V1093" s="39"/>
      <c r="W1093" s="39"/>
      <c r="Y1093" s="99"/>
      <c r="AO1093" s="57"/>
      <c r="AP1093" s="39"/>
      <c r="AQ1093" s="39"/>
      <c r="AR1093" s="171"/>
      <c r="AS1093" s="39"/>
      <c r="AT1093" s="360" t="str">
        <f t="shared" si="693"/>
        <v/>
      </c>
      <c r="AU1093" s="360" t="str">
        <f t="shared" si="694"/>
        <v/>
      </c>
      <c r="AV1093" s="39"/>
      <c r="AW1093" s="360" t="str">
        <f t="shared" si="695"/>
        <v/>
      </c>
      <c r="AX1093" s="360" t="str">
        <f t="shared" si="696"/>
        <v/>
      </c>
      <c r="AY1093" s="39"/>
      <c r="AZ1093" s="360" t="str">
        <f t="shared" si="697"/>
        <v/>
      </c>
      <c r="BA1093" s="360" t="str">
        <f t="shared" si="698"/>
        <v/>
      </c>
      <c r="BB1093" s="39"/>
      <c r="BC1093" s="360" t="str">
        <f t="shared" si="699"/>
        <v/>
      </c>
      <c r="BD1093" s="360" t="str">
        <f t="shared" si="700"/>
        <v/>
      </c>
      <c r="BE1093" s="39"/>
      <c r="BF1093" s="360" t="str">
        <f t="shared" si="701"/>
        <v/>
      </c>
      <c r="BG1093" s="360" t="str">
        <f t="shared" si="702"/>
        <v/>
      </c>
      <c r="BH1093" s="39"/>
      <c r="BI1093" s="360" t="str">
        <f t="shared" si="703"/>
        <v/>
      </c>
      <c r="BJ1093" s="360" t="str">
        <f t="shared" si="704"/>
        <v/>
      </c>
      <c r="BK1093" s="39"/>
      <c r="BL1093" s="360" t="str">
        <f t="shared" si="705"/>
        <v/>
      </c>
      <c r="BM1093" s="360" t="str">
        <f t="shared" si="706"/>
        <v/>
      </c>
      <c r="BN1093" s="39"/>
      <c r="BO1093" s="360" t="str">
        <f t="shared" si="707"/>
        <v/>
      </c>
      <c r="BP1093" s="360" t="str">
        <f t="shared" si="708"/>
        <v/>
      </c>
      <c r="BQ1093" s="39"/>
      <c r="BR1093" s="360" t="str">
        <f t="shared" si="709"/>
        <v/>
      </c>
      <c r="BS1093" s="360" t="str">
        <f t="shared" si="710"/>
        <v/>
      </c>
      <c r="BT1093" s="39"/>
      <c r="BU1093" s="360" t="str">
        <f t="shared" si="711"/>
        <v/>
      </c>
      <c r="BV1093" s="360" t="str">
        <f t="shared" si="712"/>
        <v/>
      </c>
      <c r="BW1093" s="39"/>
      <c r="BX1093" s="57"/>
    </row>
    <row r="1094" spans="1:76" s="2" customFormat="1" ht="14">
      <c r="A1094" s="159">
        <v>10</v>
      </c>
      <c r="B1094" s="301" t="str">
        <f t="shared" si="689"/>
        <v xml:space="preserve">: </v>
      </c>
      <c r="C1094" s="169"/>
      <c r="D1094" s="169"/>
      <c r="E1094" s="169"/>
      <c r="F1094" s="169"/>
      <c r="G1094" s="161"/>
      <c r="H1094" s="169"/>
      <c r="I1094" s="163"/>
      <c r="J1094" s="170"/>
      <c r="K1094" s="170"/>
      <c r="L1094" s="782"/>
      <c r="M1094" s="659" t="s">
        <v>54</v>
      </c>
      <c r="N1094" s="664"/>
      <c r="O1094" s="664"/>
      <c r="P1094" s="165"/>
      <c r="Q1094" s="365"/>
      <c r="R1094" s="259" t="str">
        <f t="shared" si="690"/>
        <v/>
      </c>
      <c r="S1094" s="260" t="str">
        <f>IF(R1094="","",IF(R1113="Y",T1094,IF(R1094&gt;=R1105-$AA$36*R1109,IF(R1094&lt;=R1105+$AA$36*R1109,R1094,""),"")))</f>
        <v/>
      </c>
      <c r="T1094" s="259" t="str">
        <f t="shared" si="691"/>
        <v/>
      </c>
      <c r="U1094" s="166" t="str">
        <f t="shared" si="692"/>
        <v>%</v>
      </c>
      <c r="V1094" s="39"/>
      <c r="W1094" s="39"/>
      <c r="Y1094" s="99"/>
      <c r="AO1094" s="57"/>
      <c r="AP1094" s="39"/>
      <c r="AQ1094" s="39"/>
      <c r="AR1094" s="171"/>
      <c r="AS1094" s="39"/>
      <c r="AT1094" s="360" t="str">
        <f t="shared" si="693"/>
        <v/>
      </c>
      <c r="AU1094" s="360" t="str">
        <f t="shared" si="694"/>
        <v/>
      </c>
      <c r="AV1094" s="39"/>
      <c r="AW1094" s="360" t="str">
        <f t="shared" si="695"/>
        <v/>
      </c>
      <c r="AX1094" s="360" t="str">
        <f t="shared" si="696"/>
        <v/>
      </c>
      <c r="AY1094" s="39"/>
      <c r="AZ1094" s="360" t="str">
        <f t="shared" si="697"/>
        <v/>
      </c>
      <c r="BA1094" s="360" t="str">
        <f t="shared" si="698"/>
        <v/>
      </c>
      <c r="BB1094" s="39"/>
      <c r="BC1094" s="360" t="str">
        <f t="shared" si="699"/>
        <v/>
      </c>
      <c r="BD1094" s="360" t="str">
        <f t="shared" si="700"/>
        <v/>
      </c>
      <c r="BE1094" s="39"/>
      <c r="BF1094" s="360" t="str">
        <f t="shared" si="701"/>
        <v/>
      </c>
      <c r="BG1094" s="360" t="str">
        <f t="shared" si="702"/>
        <v/>
      </c>
      <c r="BH1094" s="39"/>
      <c r="BI1094" s="360" t="str">
        <f t="shared" si="703"/>
        <v/>
      </c>
      <c r="BJ1094" s="360" t="str">
        <f t="shared" si="704"/>
        <v/>
      </c>
      <c r="BK1094" s="39"/>
      <c r="BL1094" s="360" t="str">
        <f t="shared" si="705"/>
        <v/>
      </c>
      <c r="BM1094" s="360" t="str">
        <f t="shared" si="706"/>
        <v/>
      </c>
      <c r="BN1094" s="39"/>
      <c r="BO1094" s="360" t="str">
        <f t="shared" si="707"/>
        <v/>
      </c>
      <c r="BP1094" s="360" t="str">
        <f t="shared" si="708"/>
        <v/>
      </c>
      <c r="BQ1094" s="39"/>
      <c r="BR1094" s="360" t="str">
        <f t="shared" si="709"/>
        <v/>
      </c>
      <c r="BS1094" s="360" t="str">
        <f t="shared" si="710"/>
        <v/>
      </c>
      <c r="BT1094" s="39"/>
      <c r="BU1094" s="360" t="str">
        <f t="shared" si="711"/>
        <v/>
      </c>
      <c r="BV1094" s="360" t="str">
        <f t="shared" si="712"/>
        <v/>
      </c>
      <c r="BW1094" s="39"/>
      <c r="BX1094" s="57"/>
    </row>
    <row r="1095" spans="1:76" s="2" customFormat="1" ht="14" hidden="1">
      <c r="A1095" s="159">
        <v>11</v>
      </c>
      <c r="B1095" s="301" t="str">
        <f t="shared" si="689"/>
        <v xml:space="preserve">: </v>
      </c>
      <c r="C1095" s="168"/>
      <c r="D1095" s="162"/>
      <c r="E1095" s="162"/>
      <c r="F1095" s="169"/>
      <c r="G1095" s="161"/>
      <c r="H1095" s="162"/>
      <c r="I1095" s="163"/>
      <c r="J1095" s="170"/>
      <c r="K1095" s="170"/>
      <c r="L1095" s="781"/>
      <c r="M1095" s="659" t="s">
        <v>54</v>
      </c>
      <c r="N1095" s="167"/>
      <c r="O1095" s="165"/>
      <c r="P1095" s="165"/>
      <c r="Q1095" s="365"/>
      <c r="R1095" s="259" t="str">
        <f t="shared" si="690"/>
        <v/>
      </c>
      <c r="S1095" s="260" t="str">
        <f>IF(R1095="","",IF(R1113="Y",T1095,IF(R1095&gt;=R1105-$AA$36*R1109,IF(R1095&lt;=R1105+$AA$36*R1109,R1095,""),"")))</f>
        <v/>
      </c>
      <c r="T1095" s="259" t="str">
        <f t="shared" si="691"/>
        <v/>
      </c>
      <c r="U1095" s="166" t="str">
        <f t="shared" si="692"/>
        <v>%</v>
      </c>
      <c r="V1095" s="39"/>
      <c r="W1095" s="39"/>
      <c r="Y1095" s="99"/>
      <c r="AO1095" s="57"/>
      <c r="AP1095" s="39"/>
      <c r="AQ1095" s="39"/>
      <c r="AR1095" s="171"/>
      <c r="AS1095" s="39"/>
      <c r="AT1095" s="360" t="str">
        <f t="shared" si="693"/>
        <v/>
      </c>
      <c r="AU1095" s="360" t="str">
        <f t="shared" si="694"/>
        <v/>
      </c>
      <c r="AV1095" s="39"/>
      <c r="AW1095" s="360" t="str">
        <f t="shared" si="695"/>
        <v/>
      </c>
      <c r="AX1095" s="360" t="str">
        <f t="shared" si="696"/>
        <v/>
      </c>
      <c r="AY1095" s="39"/>
      <c r="AZ1095" s="360" t="str">
        <f t="shared" si="697"/>
        <v/>
      </c>
      <c r="BA1095" s="360" t="str">
        <f t="shared" si="698"/>
        <v/>
      </c>
      <c r="BB1095" s="39"/>
      <c r="BC1095" s="360" t="str">
        <f t="shared" si="699"/>
        <v/>
      </c>
      <c r="BD1095" s="360" t="str">
        <f t="shared" si="700"/>
        <v/>
      </c>
      <c r="BE1095" s="39"/>
      <c r="BF1095" s="360" t="str">
        <f t="shared" si="701"/>
        <v/>
      </c>
      <c r="BG1095" s="360" t="str">
        <f t="shared" si="702"/>
        <v/>
      </c>
      <c r="BH1095" s="39"/>
      <c r="BI1095" s="360" t="str">
        <f t="shared" si="703"/>
        <v/>
      </c>
      <c r="BJ1095" s="360" t="str">
        <f t="shared" si="704"/>
        <v/>
      </c>
      <c r="BK1095" s="39"/>
      <c r="BL1095" s="360" t="str">
        <f t="shared" si="705"/>
        <v/>
      </c>
      <c r="BM1095" s="360" t="str">
        <f t="shared" si="706"/>
        <v/>
      </c>
      <c r="BN1095" s="39"/>
      <c r="BO1095" s="360" t="str">
        <f t="shared" si="707"/>
        <v/>
      </c>
      <c r="BP1095" s="360" t="str">
        <f t="shared" si="708"/>
        <v/>
      </c>
      <c r="BQ1095" s="39"/>
      <c r="BR1095" s="360" t="str">
        <f t="shared" si="709"/>
        <v/>
      </c>
      <c r="BS1095" s="360" t="str">
        <f t="shared" si="710"/>
        <v/>
      </c>
      <c r="BT1095" s="39"/>
      <c r="BU1095" s="360" t="str">
        <f t="shared" si="711"/>
        <v/>
      </c>
      <c r="BV1095" s="360" t="str">
        <f t="shared" si="712"/>
        <v/>
      </c>
      <c r="BW1095" s="39"/>
      <c r="BX1095" s="57"/>
    </row>
    <row r="1096" spans="1:76" s="2" customFormat="1" ht="14" hidden="1">
      <c r="A1096" s="159">
        <v>12</v>
      </c>
      <c r="B1096" s="301" t="str">
        <f t="shared" si="689"/>
        <v xml:space="preserve">: </v>
      </c>
      <c r="C1096" s="169"/>
      <c r="D1096" s="169"/>
      <c r="E1096" s="169"/>
      <c r="F1096" s="169"/>
      <c r="G1096" s="161"/>
      <c r="H1096" s="169"/>
      <c r="I1096" s="163"/>
      <c r="J1096" s="170"/>
      <c r="K1096" s="170"/>
      <c r="L1096" s="781"/>
      <c r="M1096" s="659" t="s">
        <v>54</v>
      </c>
      <c r="N1096" s="167"/>
      <c r="O1096" s="165"/>
      <c r="P1096" s="165"/>
      <c r="Q1096" s="365"/>
      <c r="R1096" s="259" t="str">
        <f t="shared" si="690"/>
        <v/>
      </c>
      <c r="S1096" s="260" t="str">
        <f>IF(R1096="","",IF(R1113="Y",T1096,IF(R1096&gt;=R1105-$AA$36*R1109,IF(R1096&lt;=R1105+$AA$36*R1109,R1096,""),"")))</f>
        <v/>
      </c>
      <c r="T1096" s="259" t="str">
        <f t="shared" si="691"/>
        <v/>
      </c>
      <c r="U1096" s="166" t="str">
        <f t="shared" si="692"/>
        <v>%</v>
      </c>
      <c r="V1096" s="39"/>
      <c r="W1096" s="39"/>
      <c r="Y1096" s="99"/>
      <c r="AO1096" s="57"/>
      <c r="AP1096" s="39"/>
      <c r="AQ1096" s="39"/>
      <c r="AR1096" s="171"/>
      <c r="AS1096" s="39"/>
      <c r="AT1096" s="360" t="str">
        <f t="shared" si="693"/>
        <v/>
      </c>
      <c r="AU1096" s="360" t="str">
        <f t="shared" si="694"/>
        <v/>
      </c>
      <c r="AV1096" s="39"/>
      <c r="AW1096" s="360" t="str">
        <f t="shared" si="695"/>
        <v/>
      </c>
      <c r="AX1096" s="360" t="str">
        <f t="shared" si="696"/>
        <v/>
      </c>
      <c r="AY1096" s="39"/>
      <c r="AZ1096" s="360" t="str">
        <f t="shared" si="697"/>
        <v/>
      </c>
      <c r="BA1096" s="360" t="str">
        <f t="shared" si="698"/>
        <v/>
      </c>
      <c r="BB1096" s="39"/>
      <c r="BC1096" s="360" t="str">
        <f t="shared" si="699"/>
        <v/>
      </c>
      <c r="BD1096" s="360" t="str">
        <f t="shared" si="700"/>
        <v/>
      </c>
      <c r="BE1096" s="39"/>
      <c r="BF1096" s="360" t="str">
        <f t="shared" si="701"/>
        <v/>
      </c>
      <c r="BG1096" s="360" t="str">
        <f t="shared" si="702"/>
        <v/>
      </c>
      <c r="BH1096" s="39"/>
      <c r="BI1096" s="360" t="str">
        <f t="shared" si="703"/>
        <v/>
      </c>
      <c r="BJ1096" s="360" t="str">
        <f t="shared" si="704"/>
        <v/>
      </c>
      <c r="BK1096" s="39"/>
      <c r="BL1096" s="360" t="str">
        <f t="shared" si="705"/>
        <v/>
      </c>
      <c r="BM1096" s="360" t="str">
        <f t="shared" si="706"/>
        <v/>
      </c>
      <c r="BN1096" s="39"/>
      <c r="BO1096" s="360" t="str">
        <f t="shared" si="707"/>
        <v/>
      </c>
      <c r="BP1096" s="360" t="str">
        <f t="shared" si="708"/>
        <v/>
      </c>
      <c r="BQ1096" s="39"/>
      <c r="BR1096" s="360" t="str">
        <f t="shared" si="709"/>
        <v/>
      </c>
      <c r="BS1096" s="360" t="str">
        <f t="shared" si="710"/>
        <v/>
      </c>
      <c r="BT1096" s="39"/>
      <c r="BU1096" s="360" t="str">
        <f t="shared" si="711"/>
        <v/>
      </c>
      <c r="BV1096" s="360" t="str">
        <f t="shared" si="712"/>
        <v/>
      </c>
      <c r="BW1096" s="39"/>
      <c r="BX1096" s="57"/>
    </row>
    <row r="1097" spans="1:76" s="2" customFormat="1" ht="14" hidden="1">
      <c r="A1097" s="159">
        <v>13</v>
      </c>
      <c r="B1097" s="301" t="str">
        <f t="shared" si="689"/>
        <v xml:space="preserve">: </v>
      </c>
      <c r="C1097" s="169"/>
      <c r="D1097" s="169"/>
      <c r="E1097" s="169"/>
      <c r="F1097" s="169"/>
      <c r="G1097" s="161"/>
      <c r="H1097" s="169"/>
      <c r="I1097" s="163"/>
      <c r="J1097" s="170"/>
      <c r="K1097" s="170"/>
      <c r="L1097" s="781"/>
      <c r="M1097" s="659" t="s">
        <v>54</v>
      </c>
      <c r="N1097" s="167"/>
      <c r="O1097" s="165"/>
      <c r="P1097" s="165"/>
      <c r="Q1097" s="365"/>
      <c r="R1097" s="259" t="str">
        <f t="shared" si="690"/>
        <v/>
      </c>
      <c r="S1097" s="260" t="str">
        <f>IF(R1097="","",IF(R1113="Y",T1097,IF(R1097&gt;=R1105-$AA$36*R1109,IF(R1097&lt;=R1105+$AA$36*R1109,R1097,""),"")))</f>
        <v/>
      </c>
      <c r="T1097" s="259" t="str">
        <f t="shared" si="691"/>
        <v/>
      </c>
      <c r="U1097" s="166" t="str">
        <f t="shared" si="692"/>
        <v>%</v>
      </c>
      <c r="V1097" s="39"/>
      <c r="W1097" s="39"/>
      <c r="Y1097" s="99"/>
      <c r="AO1097" s="57"/>
      <c r="AP1097" s="39"/>
      <c r="AQ1097" s="39"/>
      <c r="AR1097" s="171"/>
      <c r="AS1097" s="39"/>
      <c r="AT1097" s="360" t="str">
        <f t="shared" si="693"/>
        <v/>
      </c>
      <c r="AU1097" s="360" t="str">
        <f t="shared" si="694"/>
        <v/>
      </c>
      <c r="AV1097" s="39"/>
      <c r="AW1097" s="360" t="str">
        <f t="shared" si="695"/>
        <v/>
      </c>
      <c r="AX1097" s="360" t="str">
        <f t="shared" si="696"/>
        <v/>
      </c>
      <c r="AY1097" s="39"/>
      <c r="AZ1097" s="360" t="str">
        <f t="shared" si="697"/>
        <v/>
      </c>
      <c r="BA1097" s="360" t="str">
        <f t="shared" si="698"/>
        <v/>
      </c>
      <c r="BB1097" s="39"/>
      <c r="BC1097" s="360" t="str">
        <f t="shared" si="699"/>
        <v/>
      </c>
      <c r="BD1097" s="360" t="str">
        <f t="shared" si="700"/>
        <v/>
      </c>
      <c r="BE1097" s="39"/>
      <c r="BF1097" s="360" t="str">
        <f t="shared" si="701"/>
        <v/>
      </c>
      <c r="BG1097" s="360" t="str">
        <f t="shared" si="702"/>
        <v/>
      </c>
      <c r="BH1097" s="39"/>
      <c r="BI1097" s="360" t="str">
        <f t="shared" si="703"/>
        <v/>
      </c>
      <c r="BJ1097" s="360" t="str">
        <f t="shared" si="704"/>
        <v/>
      </c>
      <c r="BK1097" s="39"/>
      <c r="BL1097" s="360" t="str">
        <f t="shared" si="705"/>
        <v/>
      </c>
      <c r="BM1097" s="360" t="str">
        <f t="shared" si="706"/>
        <v/>
      </c>
      <c r="BN1097" s="39"/>
      <c r="BO1097" s="360" t="str">
        <f t="shared" si="707"/>
        <v/>
      </c>
      <c r="BP1097" s="360" t="str">
        <f t="shared" si="708"/>
        <v/>
      </c>
      <c r="BQ1097" s="39"/>
      <c r="BR1097" s="360" t="str">
        <f t="shared" si="709"/>
        <v/>
      </c>
      <c r="BS1097" s="360" t="str">
        <f t="shared" si="710"/>
        <v/>
      </c>
      <c r="BT1097" s="39"/>
      <c r="BU1097" s="360" t="str">
        <f t="shared" si="711"/>
        <v/>
      </c>
      <c r="BV1097" s="360" t="str">
        <f t="shared" si="712"/>
        <v/>
      </c>
      <c r="BW1097" s="39"/>
      <c r="BX1097" s="57"/>
    </row>
    <row r="1098" spans="1:76" s="2" customFormat="1" ht="14" hidden="1">
      <c r="A1098" s="159">
        <v>14</v>
      </c>
      <c r="B1098" s="301" t="str">
        <f t="shared" si="689"/>
        <v xml:space="preserve">: </v>
      </c>
      <c r="C1098" s="169"/>
      <c r="D1098" s="169"/>
      <c r="E1098" s="169"/>
      <c r="F1098" s="169"/>
      <c r="G1098" s="161"/>
      <c r="H1098" s="169"/>
      <c r="I1098" s="163"/>
      <c r="J1098" s="170"/>
      <c r="K1098" s="170"/>
      <c r="L1098" s="781"/>
      <c r="M1098" s="659" t="s">
        <v>54</v>
      </c>
      <c r="N1098" s="167"/>
      <c r="O1098" s="165"/>
      <c r="P1098" s="165"/>
      <c r="Q1098" s="365"/>
      <c r="R1098" s="259" t="str">
        <f t="shared" si="690"/>
        <v/>
      </c>
      <c r="S1098" s="260" t="str">
        <f>IF(R1098="","",IF(R1113="Y",T1098,IF(R1098&gt;=R1105-$AA$36*R1109,IF(R1098&lt;=R1105+$AA$36*R1109,R1098,""),"")))</f>
        <v/>
      </c>
      <c r="T1098" s="259" t="str">
        <f t="shared" si="691"/>
        <v/>
      </c>
      <c r="U1098" s="166" t="str">
        <f t="shared" si="692"/>
        <v>%</v>
      </c>
      <c r="V1098" s="39"/>
      <c r="W1098" s="39"/>
      <c r="Y1098" s="99"/>
      <c r="AO1098" s="57"/>
      <c r="AP1098" s="39"/>
      <c r="AQ1098" s="39"/>
      <c r="AR1098" s="171"/>
      <c r="AS1098" s="39"/>
      <c r="AT1098" s="360" t="str">
        <f t="shared" si="693"/>
        <v/>
      </c>
      <c r="AU1098" s="360" t="str">
        <f t="shared" si="694"/>
        <v/>
      </c>
      <c r="AV1098" s="39"/>
      <c r="AW1098" s="360" t="str">
        <f t="shared" si="695"/>
        <v/>
      </c>
      <c r="AX1098" s="360" t="str">
        <f t="shared" si="696"/>
        <v/>
      </c>
      <c r="AY1098" s="39"/>
      <c r="AZ1098" s="360" t="str">
        <f t="shared" si="697"/>
        <v/>
      </c>
      <c r="BA1098" s="360" t="str">
        <f t="shared" si="698"/>
        <v/>
      </c>
      <c r="BB1098" s="39"/>
      <c r="BC1098" s="360" t="str">
        <f t="shared" si="699"/>
        <v/>
      </c>
      <c r="BD1098" s="360" t="str">
        <f t="shared" si="700"/>
        <v/>
      </c>
      <c r="BE1098" s="39"/>
      <c r="BF1098" s="360" t="str">
        <f t="shared" si="701"/>
        <v/>
      </c>
      <c r="BG1098" s="360" t="str">
        <f t="shared" si="702"/>
        <v/>
      </c>
      <c r="BH1098" s="39"/>
      <c r="BI1098" s="360" t="str">
        <f t="shared" si="703"/>
        <v/>
      </c>
      <c r="BJ1098" s="360" t="str">
        <f t="shared" si="704"/>
        <v/>
      </c>
      <c r="BK1098" s="39"/>
      <c r="BL1098" s="360" t="str">
        <f t="shared" si="705"/>
        <v/>
      </c>
      <c r="BM1098" s="360" t="str">
        <f t="shared" si="706"/>
        <v/>
      </c>
      <c r="BN1098" s="39"/>
      <c r="BO1098" s="360" t="str">
        <f t="shared" si="707"/>
        <v/>
      </c>
      <c r="BP1098" s="360" t="str">
        <f t="shared" si="708"/>
        <v/>
      </c>
      <c r="BQ1098" s="39"/>
      <c r="BR1098" s="360" t="str">
        <f t="shared" si="709"/>
        <v/>
      </c>
      <c r="BS1098" s="360" t="str">
        <f t="shared" si="710"/>
        <v/>
      </c>
      <c r="BT1098" s="39"/>
      <c r="BU1098" s="360" t="str">
        <f t="shared" si="711"/>
        <v/>
      </c>
      <c r="BV1098" s="360" t="str">
        <f t="shared" si="712"/>
        <v/>
      </c>
      <c r="BW1098" s="39"/>
      <c r="BX1098" s="57"/>
    </row>
    <row r="1099" spans="1:76" s="2" customFormat="1" ht="14" hidden="1">
      <c r="A1099" s="159">
        <v>15</v>
      </c>
      <c r="B1099" s="301" t="str">
        <f t="shared" si="689"/>
        <v xml:space="preserve">: </v>
      </c>
      <c r="C1099" s="169"/>
      <c r="D1099" s="169"/>
      <c r="E1099" s="169"/>
      <c r="F1099" s="169"/>
      <c r="G1099" s="161"/>
      <c r="H1099" s="169"/>
      <c r="I1099" s="163"/>
      <c r="J1099" s="170"/>
      <c r="K1099" s="170"/>
      <c r="L1099" s="781"/>
      <c r="M1099" s="659" t="s">
        <v>54</v>
      </c>
      <c r="N1099" s="167"/>
      <c r="O1099" s="165"/>
      <c r="P1099" s="165"/>
      <c r="Q1099" s="365"/>
      <c r="R1099" s="259" t="str">
        <f t="shared" si="690"/>
        <v/>
      </c>
      <c r="S1099" s="260" t="str">
        <f>IF(R1099="","",IF(R1113="Y",T1099,IF(R1099&gt;=R1105-$AA$36*R1109,IF(R1099&lt;=R1105+$AA$36*R1109,R1099,""),"")))</f>
        <v/>
      </c>
      <c r="T1099" s="259" t="str">
        <f t="shared" si="691"/>
        <v/>
      </c>
      <c r="U1099" s="166" t="str">
        <f t="shared" si="692"/>
        <v>%</v>
      </c>
      <c r="V1099" s="39"/>
      <c r="W1099" s="39"/>
      <c r="Y1099" s="99"/>
      <c r="AO1099" s="57"/>
      <c r="AP1099" s="39"/>
      <c r="AQ1099" s="39"/>
      <c r="AR1099" s="171"/>
      <c r="AS1099" s="39"/>
      <c r="AT1099" s="360" t="str">
        <f t="shared" si="693"/>
        <v/>
      </c>
      <c r="AU1099" s="360" t="str">
        <f t="shared" si="694"/>
        <v/>
      </c>
      <c r="AV1099" s="39"/>
      <c r="AW1099" s="360" t="str">
        <f t="shared" si="695"/>
        <v/>
      </c>
      <c r="AX1099" s="360" t="str">
        <f t="shared" si="696"/>
        <v/>
      </c>
      <c r="AY1099" s="39"/>
      <c r="AZ1099" s="360" t="str">
        <f t="shared" si="697"/>
        <v/>
      </c>
      <c r="BA1099" s="360" t="str">
        <f t="shared" si="698"/>
        <v/>
      </c>
      <c r="BB1099" s="39"/>
      <c r="BC1099" s="360" t="str">
        <f t="shared" si="699"/>
        <v/>
      </c>
      <c r="BD1099" s="360" t="str">
        <f t="shared" si="700"/>
        <v/>
      </c>
      <c r="BE1099" s="39"/>
      <c r="BF1099" s="360" t="str">
        <f t="shared" si="701"/>
        <v/>
      </c>
      <c r="BG1099" s="360" t="str">
        <f t="shared" si="702"/>
        <v/>
      </c>
      <c r="BH1099" s="39"/>
      <c r="BI1099" s="360" t="str">
        <f t="shared" si="703"/>
        <v/>
      </c>
      <c r="BJ1099" s="360" t="str">
        <f t="shared" si="704"/>
        <v/>
      </c>
      <c r="BK1099" s="39"/>
      <c r="BL1099" s="360" t="str">
        <f t="shared" si="705"/>
        <v/>
      </c>
      <c r="BM1099" s="360" t="str">
        <f t="shared" si="706"/>
        <v/>
      </c>
      <c r="BN1099" s="39"/>
      <c r="BO1099" s="360" t="str">
        <f t="shared" si="707"/>
        <v/>
      </c>
      <c r="BP1099" s="360" t="str">
        <f t="shared" si="708"/>
        <v/>
      </c>
      <c r="BQ1099" s="39"/>
      <c r="BR1099" s="360" t="str">
        <f t="shared" si="709"/>
        <v/>
      </c>
      <c r="BS1099" s="360" t="str">
        <f t="shared" si="710"/>
        <v/>
      </c>
      <c r="BT1099" s="39"/>
      <c r="BU1099" s="360" t="str">
        <f t="shared" si="711"/>
        <v/>
      </c>
      <c r="BV1099" s="360" t="str">
        <f t="shared" si="712"/>
        <v/>
      </c>
      <c r="BW1099" s="39"/>
      <c r="BX1099" s="57"/>
    </row>
    <row r="1100" spans="1:76" s="2" customFormat="1" ht="14" hidden="1">
      <c r="A1100" s="159">
        <v>16</v>
      </c>
      <c r="B1100" s="301" t="str">
        <f t="shared" si="689"/>
        <v xml:space="preserve">: </v>
      </c>
      <c r="C1100" s="169"/>
      <c r="D1100" s="169"/>
      <c r="E1100" s="169"/>
      <c r="F1100" s="169"/>
      <c r="G1100" s="161"/>
      <c r="H1100" s="169"/>
      <c r="I1100" s="163"/>
      <c r="J1100" s="170"/>
      <c r="K1100" s="170"/>
      <c r="L1100" s="781"/>
      <c r="M1100" s="659" t="s">
        <v>54</v>
      </c>
      <c r="N1100" s="167"/>
      <c r="O1100" s="165"/>
      <c r="P1100" s="165"/>
      <c r="Q1100" s="365"/>
      <c r="R1100" s="259" t="str">
        <f t="shared" si="690"/>
        <v/>
      </c>
      <c r="S1100" s="260" t="str">
        <f>IF(R1100="","",IF(R1113="Y",T1100,IF(R1100&gt;=R1105-$AA$36*R1109,IF(R1100&lt;=R1105+$AA$36*R1109,R1100,""),"")))</f>
        <v/>
      </c>
      <c r="T1100" s="259" t="str">
        <f t="shared" si="691"/>
        <v/>
      </c>
      <c r="U1100" s="166" t="str">
        <f t="shared" si="692"/>
        <v>%</v>
      </c>
      <c r="V1100" s="39"/>
      <c r="W1100" s="39"/>
      <c r="Y1100" s="99"/>
      <c r="AO1100" s="57"/>
      <c r="AP1100" s="39"/>
      <c r="AQ1100" s="39"/>
      <c r="AR1100" s="171"/>
      <c r="AS1100" s="39"/>
      <c r="AT1100" s="360" t="str">
        <f t="shared" si="693"/>
        <v/>
      </c>
      <c r="AU1100" s="360" t="str">
        <f t="shared" si="694"/>
        <v/>
      </c>
      <c r="AV1100" s="39"/>
      <c r="AW1100" s="360" t="str">
        <f t="shared" si="695"/>
        <v/>
      </c>
      <c r="AX1100" s="360" t="str">
        <f t="shared" si="696"/>
        <v/>
      </c>
      <c r="AY1100" s="39"/>
      <c r="AZ1100" s="360" t="str">
        <f t="shared" si="697"/>
        <v/>
      </c>
      <c r="BA1100" s="360" t="str">
        <f t="shared" si="698"/>
        <v/>
      </c>
      <c r="BB1100" s="39"/>
      <c r="BC1100" s="360" t="str">
        <f t="shared" si="699"/>
        <v/>
      </c>
      <c r="BD1100" s="360" t="str">
        <f t="shared" si="700"/>
        <v/>
      </c>
      <c r="BE1100" s="39"/>
      <c r="BF1100" s="360" t="str">
        <f t="shared" si="701"/>
        <v/>
      </c>
      <c r="BG1100" s="360" t="str">
        <f t="shared" si="702"/>
        <v/>
      </c>
      <c r="BH1100" s="39"/>
      <c r="BI1100" s="360" t="str">
        <f t="shared" si="703"/>
        <v/>
      </c>
      <c r="BJ1100" s="360" t="str">
        <f t="shared" si="704"/>
        <v/>
      </c>
      <c r="BK1100" s="39"/>
      <c r="BL1100" s="360" t="str">
        <f t="shared" si="705"/>
        <v/>
      </c>
      <c r="BM1100" s="360" t="str">
        <f t="shared" si="706"/>
        <v/>
      </c>
      <c r="BN1100" s="39"/>
      <c r="BO1100" s="360" t="str">
        <f t="shared" si="707"/>
        <v/>
      </c>
      <c r="BP1100" s="360" t="str">
        <f t="shared" si="708"/>
        <v/>
      </c>
      <c r="BQ1100" s="39"/>
      <c r="BR1100" s="360" t="str">
        <f t="shared" si="709"/>
        <v/>
      </c>
      <c r="BS1100" s="360" t="str">
        <f t="shared" si="710"/>
        <v/>
      </c>
      <c r="BT1100" s="39"/>
      <c r="BU1100" s="360" t="str">
        <f t="shared" si="711"/>
        <v/>
      </c>
      <c r="BV1100" s="360" t="str">
        <f t="shared" si="712"/>
        <v/>
      </c>
      <c r="BW1100" s="39"/>
      <c r="BX1100" s="57"/>
    </row>
    <row r="1101" spans="1:76" s="2" customFormat="1" ht="14" hidden="1">
      <c r="A1101" s="159">
        <v>17</v>
      </c>
      <c r="B1101" s="301" t="str">
        <f t="shared" si="689"/>
        <v xml:space="preserve">: </v>
      </c>
      <c r="C1101" s="168"/>
      <c r="D1101" s="162"/>
      <c r="E1101" s="162"/>
      <c r="F1101" s="169"/>
      <c r="G1101" s="161"/>
      <c r="H1101" s="162"/>
      <c r="I1101" s="163"/>
      <c r="J1101" s="170"/>
      <c r="K1101" s="170"/>
      <c r="L1101" s="781"/>
      <c r="M1101" s="659" t="s">
        <v>54</v>
      </c>
      <c r="N1101" s="167"/>
      <c r="O1101" s="165"/>
      <c r="P1101" s="165"/>
      <c r="Q1101" s="365"/>
      <c r="R1101" s="259" t="str">
        <f t="shared" si="690"/>
        <v/>
      </c>
      <c r="S1101" s="260" t="str">
        <f>IF(R1101="","",IF(R1113="Y",T1101,IF(R1101&gt;=R1105-$AA$36*R1109,IF(R1101&lt;=R1105+$AA$36*R1109,R1101,""),"")))</f>
        <v/>
      </c>
      <c r="T1101" s="259" t="str">
        <f t="shared" si="691"/>
        <v/>
      </c>
      <c r="U1101" s="166" t="str">
        <f t="shared" si="692"/>
        <v>%</v>
      </c>
      <c r="V1101" s="39"/>
      <c r="W1101" s="39"/>
      <c r="Y1101" s="99"/>
      <c r="AO1101" s="57"/>
      <c r="AP1101" s="39"/>
      <c r="AQ1101" s="39"/>
      <c r="AR1101" s="171"/>
      <c r="AS1101" s="39"/>
      <c r="AT1101" s="360" t="str">
        <f t="shared" si="693"/>
        <v/>
      </c>
      <c r="AU1101" s="360" t="str">
        <f t="shared" si="694"/>
        <v/>
      </c>
      <c r="AV1101" s="39"/>
      <c r="AW1101" s="360" t="str">
        <f t="shared" si="695"/>
        <v/>
      </c>
      <c r="AX1101" s="360" t="str">
        <f t="shared" si="696"/>
        <v/>
      </c>
      <c r="AY1101" s="39"/>
      <c r="AZ1101" s="360" t="str">
        <f t="shared" si="697"/>
        <v/>
      </c>
      <c r="BA1101" s="360" t="str">
        <f t="shared" si="698"/>
        <v/>
      </c>
      <c r="BB1101" s="39"/>
      <c r="BC1101" s="360" t="str">
        <f t="shared" si="699"/>
        <v/>
      </c>
      <c r="BD1101" s="360" t="str">
        <f t="shared" si="700"/>
        <v/>
      </c>
      <c r="BE1101" s="39"/>
      <c r="BF1101" s="360" t="str">
        <f t="shared" si="701"/>
        <v/>
      </c>
      <c r="BG1101" s="360" t="str">
        <f t="shared" si="702"/>
        <v/>
      </c>
      <c r="BH1101" s="39"/>
      <c r="BI1101" s="360" t="str">
        <f t="shared" si="703"/>
        <v/>
      </c>
      <c r="BJ1101" s="360" t="str">
        <f t="shared" si="704"/>
        <v/>
      </c>
      <c r="BK1101" s="39"/>
      <c r="BL1101" s="360" t="str">
        <f t="shared" si="705"/>
        <v/>
      </c>
      <c r="BM1101" s="360" t="str">
        <f t="shared" si="706"/>
        <v/>
      </c>
      <c r="BN1101" s="39"/>
      <c r="BO1101" s="360" t="str">
        <f t="shared" si="707"/>
        <v/>
      </c>
      <c r="BP1101" s="360" t="str">
        <f t="shared" si="708"/>
        <v/>
      </c>
      <c r="BQ1101" s="39"/>
      <c r="BR1101" s="360" t="str">
        <f t="shared" si="709"/>
        <v/>
      </c>
      <c r="BS1101" s="360" t="str">
        <f t="shared" si="710"/>
        <v/>
      </c>
      <c r="BT1101" s="39"/>
      <c r="BU1101" s="360" t="str">
        <f t="shared" si="711"/>
        <v/>
      </c>
      <c r="BV1101" s="360" t="str">
        <f t="shared" si="712"/>
        <v/>
      </c>
      <c r="BW1101" s="39"/>
      <c r="BX1101" s="57"/>
    </row>
    <row r="1102" spans="1:76" s="2" customFormat="1" ht="14" hidden="1">
      <c r="A1102" s="159">
        <v>18</v>
      </c>
      <c r="B1102" s="301" t="str">
        <f t="shared" si="689"/>
        <v xml:space="preserve">: </v>
      </c>
      <c r="C1102" s="168"/>
      <c r="D1102" s="162"/>
      <c r="E1102" s="162"/>
      <c r="F1102" s="169"/>
      <c r="G1102" s="161"/>
      <c r="H1102" s="162"/>
      <c r="I1102" s="163"/>
      <c r="J1102" s="170"/>
      <c r="K1102" s="170"/>
      <c r="L1102" s="781"/>
      <c r="M1102" s="659" t="s">
        <v>54</v>
      </c>
      <c r="N1102" s="167"/>
      <c r="O1102" s="165"/>
      <c r="P1102" s="165"/>
      <c r="Q1102" s="365"/>
      <c r="R1102" s="259" t="str">
        <f t="shared" si="690"/>
        <v/>
      </c>
      <c r="S1102" s="260" t="str">
        <f>IF(R1102="","",IF(R1113="Y",T1102,IF(R1102&gt;=R1105-$AA$36*R1109,IF(R1102&lt;=R1105+$AA$36*R1109,R1102,""),"")))</f>
        <v/>
      </c>
      <c r="T1102" s="259" t="str">
        <f t="shared" si="691"/>
        <v/>
      </c>
      <c r="U1102" s="166" t="str">
        <f t="shared" si="692"/>
        <v>%</v>
      </c>
      <c r="V1102" s="39"/>
      <c r="W1102" s="39"/>
      <c r="Y1102" s="99"/>
      <c r="AO1102" s="57"/>
      <c r="AP1102" s="39"/>
      <c r="AQ1102" s="39"/>
      <c r="AR1102" s="171"/>
      <c r="AS1102" s="39"/>
      <c r="AT1102" s="360" t="str">
        <f t="shared" si="693"/>
        <v/>
      </c>
      <c r="AU1102" s="360" t="str">
        <f t="shared" si="694"/>
        <v/>
      </c>
      <c r="AV1102" s="39"/>
      <c r="AW1102" s="360" t="str">
        <f t="shared" si="695"/>
        <v/>
      </c>
      <c r="AX1102" s="360" t="str">
        <f t="shared" si="696"/>
        <v/>
      </c>
      <c r="AY1102" s="39"/>
      <c r="AZ1102" s="360" t="str">
        <f t="shared" si="697"/>
        <v/>
      </c>
      <c r="BA1102" s="360" t="str">
        <f t="shared" si="698"/>
        <v/>
      </c>
      <c r="BB1102" s="39"/>
      <c r="BC1102" s="360" t="str">
        <f t="shared" si="699"/>
        <v/>
      </c>
      <c r="BD1102" s="360" t="str">
        <f t="shared" si="700"/>
        <v/>
      </c>
      <c r="BE1102" s="39"/>
      <c r="BF1102" s="360" t="str">
        <f t="shared" si="701"/>
        <v/>
      </c>
      <c r="BG1102" s="360" t="str">
        <f t="shared" si="702"/>
        <v/>
      </c>
      <c r="BH1102" s="39"/>
      <c r="BI1102" s="360" t="str">
        <f t="shared" si="703"/>
        <v/>
      </c>
      <c r="BJ1102" s="360" t="str">
        <f t="shared" si="704"/>
        <v/>
      </c>
      <c r="BK1102" s="39"/>
      <c r="BL1102" s="360" t="str">
        <f t="shared" si="705"/>
        <v/>
      </c>
      <c r="BM1102" s="360" t="str">
        <f t="shared" si="706"/>
        <v/>
      </c>
      <c r="BN1102" s="39"/>
      <c r="BO1102" s="360" t="str">
        <f t="shared" si="707"/>
        <v/>
      </c>
      <c r="BP1102" s="360" t="str">
        <f t="shared" si="708"/>
        <v/>
      </c>
      <c r="BQ1102" s="39"/>
      <c r="BR1102" s="360" t="str">
        <f t="shared" si="709"/>
        <v/>
      </c>
      <c r="BS1102" s="360" t="str">
        <f t="shared" si="710"/>
        <v/>
      </c>
      <c r="BT1102" s="39"/>
      <c r="BU1102" s="360" t="str">
        <f t="shared" si="711"/>
        <v/>
      </c>
      <c r="BV1102" s="360" t="str">
        <f t="shared" si="712"/>
        <v/>
      </c>
      <c r="BW1102" s="39"/>
      <c r="BX1102" s="57"/>
    </row>
    <row r="1103" spans="1:76" s="2" customFormat="1" ht="14" hidden="1">
      <c r="A1103" s="159">
        <v>19</v>
      </c>
      <c r="B1103" s="301" t="str">
        <f t="shared" si="689"/>
        <v xml:space="preserve">: </v>
      </c>
      <c r="C1103" s="168"/>
      <c r="D1103" s="162"/>
      <c r="E1103" s="162"/>
      <c r="F1103" s="169"/>
      <c r="G1103" s="161"/>
      <c r="H1103" s="162"/>
      <c r="I1103" s="163"/>
      <c r="J1103" s="170"/>
      <c r="K1103" s="170"/>
      <c r="L1103" s="781"/>
      <c r="M1103" s="659" t="s">
        <v>54</v>
      </c>
      <c r="N1103" s="167"/>
      <c r="O1103" s="165"/>
      <c r="P1103" s="165"/>
      <c r="Q1103" s="365"/>
      <c r="R1103" s="259" t="str">
        <f t="shared" si="690"/>
        <v/>
      </c>
      <c r="S1103" s="260" t="str">
        <f>IF(R1103="","",IF(R1113="Y",T1103,IF(R1103&gt;=R1105-$AA$36*R1109,IF(R1103&lt;=R1105+$AA$36*R1109,R1103,""),"")))</f>
        <v/>
      </c>
      <c r="T1103" s="259" t="str">
        <f t="shared" si="691"/>
        <v/>
      </c>
      <c r="U1103" s="166" t="str">
        <f t="shared" si="692"/>
        <v>%</v>
      </c>
      <c r="V1103" s="39"/>
      <c r="W1103" s="39"/>
      <c r="Y1103" s="99"/>
      <c r="AO1103" s="57"/>
      <c r="AP1103" s="39"/>
      <c r="AQ1103" s="39"/>
      <c r="AR1103" s="171"/>
      <c r="AS1103" s="39"/>
      <c r="AT1103" s="360" t="str">
        <f t="shared" si="693"/>
        <v/>
      </c>
      <c r="AU1103" s="360" t="str">
        <f t="shared" si="694"/>
        <v/>
      </c>
      <c r="AV1103" s="39"/>
      <c r="AW1103" s="360" t="str">
        <f t="shared" si="695"/>
        <v/>
      </c>
      <c r="AX1103" s="360" t="str">
        <f t="shared" si="696"/>
        <v/>
      </c>
      <c r="AY1103" s="39"/>
      <c r="AZ1103" s="360" t="str">
        <f t="shared" si="697"/>
        <v/>
      </c>
      <c r="BA1103" s="360" t="str">
        <f t="shared" si="698"/>
        <v/>
      </c>
      <c r="BB1103" s="39"/>
      <c r="BC1103" s="360" t="str">
        <f t="shared" si="699"/>
        <v/>
      </c>
      <c r="BD1103" s="360" t="str">
        <f t="shared" si="700"/>
        <v/>
      </c>
      <c r="BE1103" s="39"/>
      <c r="BF1103" s="360" t="str">
        <f t="shared" si="701"/>
        <v/>
      </c>
      <c r="BG1103" s="360" t="str">
        <f t="shared" si="702"/>
        <v/>
      </c>
      <c r="BH1103" s="39"/>
      <c r="BI1103" s="360" t="str">
        <f t="shared" si="703"/>
        <v/>
      </c>
      <c r="BJ1103" s="360" t="str">
        <f t="shared" si="704"/>
        <v/>
      </c>
      <c r="BK1103" s="39"/>
      <c r="BL1103" s="360" t="str">
        <f t="shared" si="705"/>
        <v/>
      </c>
      <c r="BM1103" s="360" t="str">
        <f t="shared" si="706"/>
        <v/>
      </c>
      <c r="BN1103" s="39"/>
      <c r="BO1103" s="360" t="str">
        <f t="shared" si="707"/>
        <v/>
      </c>
      <c r="BP1103" s="360" t="str">
        <f t="shared" si="708"/>
        <v/>
      </c>
      <c r="BQ1103" s="39"/>
      <c r="BR1103" s="360" t="str">
        <f t="shared" si="709"/>
        <v/>
      </c>
      <c r="BS1103" s="360" t="str">
        <f t="shared" si="710"/>
        <v/>
      </c>
      <c r="BT1103" s="39"/>
      <c r="BU1103" s="360" t="str">
        <f t="shared" si="711"/>
        <v/>
      </c>
      <c r="BV1103" s="360" t="str">
        <f t="shared" si="712"/>
        <v/>
      </c>
      <c r="BW1103" s="39"/>
      <c r="BX1103" s="57"/>
    </row>
    <row r="1104" spans="1:76" s="2" customFormat="1" ht="14" hidden="1">
      <c r="A1104" s="159">
        <v>20</v>
      </c>
      <c r="B1104" s="301" t="str">
        <f t="shared" si="689"/>
        <v xml:space="preserve">: </v>
      </c>
      <c r="C1104" s="168"/>
      <c r="D1104" s="162"/>
      <c r="E1104" s="162"/>
      <c r="F1104" s="169"/>
      <c r="G1104" s="161"/>
      <c r="H1104" s="162"/>
      <c r="I1104" s="163"/>
      <c r="J1104" s="170"/>
      <c r="K1104" s="170"/>
      <c r="L1104" s="781"/>
      <c r="M1104" s="659" t="s">
        <v>54</v>
      </c>
      <c r="N1104" s="167"/>
      <c r="O1104" s="165"/>
      <c r="P1104" s="165"/>
      <c r="Q1104" s="365"/>
      <c r="R1104" s="259" t="str">
        <f t="shared" si="690"/>
        <v/>
      </c>
      <c r="S1104" s="260" t="str">
        <f>IF(R1104="","",IF(R1113="Y",T1104,IF(R1104&gt;=R1105-$AA$36*R1109,IF(R1104&lt;=R1105+$AA$36*R1109,R1104,""),"")))</f>
        <v/>
      </c>
      <c r="T1104" s="259" t="str">
        <f t="shared" si="691"/>
        <v/>
      </c>
      <c r="U1104" s="166" t="str">
        <f t="shared" si="692"/>
        <v>%</v>
      </c>
      <c r="V1104" s="39"/>
      <c r="W1104" s="39"/>
      <c r="Y1104" s="99"/>
      <c r="AO1104" s="57"/>
      <c r="AP1104" s="39"/>
      <c r="AQ1104" s="39"/>
      <c r="AR1104" s="171"/>
      <c r="AS1104" s="39"/>
      <c r="AT1104" s="360" t="str">
        <f t="shared" si="693"/>
        <v/>
      </c>
      <c r="AU1104" s="360" t="str">
        <f t="shared" si="694"/>
        <v/>
      </c>
      <c r="AV1104" s="39"/>
      <c r="AW1104" s="360" t="str">
        <f t="shared" si="695"/>
        <v/>
      </c>
      <c r="AX1104" s="360" t="str">
        <f t="shared" si="696"/>
        <v/>
      </c>
      <c r="AY1104" s="39"/>
      <c r="AZ1104" s="360" t="str">
        <f t="shared" si="697"/>
        <v/>
      </c>
      <c r="BA1104" s="360" t="str">
        <f t="shared" si="698"/>
        <v/>
      </c>
      <c r="BB1104" s="39"/>
      <c r="BC1104" s="360" t="str">
        <f t="shared" si="699"/>
        <v/>
      </c>
      <c r="BD1104" s="360" t="str">
        <f t="shared" si="700"/>
        <v/>
      </c>
      <c r="BE1104" s="39"/>
      <c r="BF1104" s="360" t="str">
        <f t="shared" si="701"/>
        <v/>
      </c>
      <c r="BG1104" s="360" t="str">
        <f t="shared" si="702"/>
        <v/>
      </c>
      <c r="BH1104" s="39"/>
      <c r="BI1104" s="360" t="str">
        <f t="shared" si="703"/>
        <v/>
      </c>
      <c r="BJ1104" s="360" t="str">
        <f t="shared" si="704"/>
        <v/>
      </c>
      <c r="BK1104" s="39"/>
      <c r="BL1104" s="360" t="str">
        <f t="shared" si="705"/>
        <v/>
      </c>
      <c r="BM1104" s="360" t="str">
        <f t="shared" si="706"/>
        <v/>
      </c>
      <c r="BN1104" s="39"/>
      <c r="BO1104" s="360" t="str">
        <f t="shared" si="707"/>
        <v/>
      </c>
      <c r="BP1104" s="360" t="str">
        <f t="shared" si="708"/>
        <v/>
      </c>
      <c r="BQ1104" s="39"/>
      <c r="BR1104" s="360" t="str">
        <f t="shared" si="709"/>
        <v/>
      </c>
      <c r="BS1104" s="360" t="str">
        <f t="shared" si="710"/>
        <v/>
      </c>
      <c r="BT1104" s="39"/>
      <c r="BU1104" s="360" t="str">
        <f t="shared" si="711"/>
        <v/>
      </c>
      <c r="BV1104" s="360" t="str">
        <f t="shared" si="712"/>
        <v/>
      </c>
      <c r="BW1104" s="39"/>
      <c r="BX1104" s="57"/>
    </row>
    <row r="1105" spans="1:76" s="2" customFormat="1" ht="14">
      <c r="A1105" s="172"/>
      <c r="B1105" s="302" t="s">
        <v>159</v>
      </c>
      <c r="C1105" s="173"/>
      <c r="D1105" s="173"/>
      <c r="E1105" s="173"/>
      <c r="F1105" s="173"/>
      <c r="H1105" s="39"/>
      <c r="I1105" s="175"/>
      <c r="J1105" s="174"/>
      <c r="K1105" s="174"/>
      <c r="L1105" s="762" t="s">
        <v>99</v>
      </c>
      <c r="M1105" s="174"/>
      <c r="N1105" s="174"/>
      <c r="O1105" s="165"/>
      <c r="P1105" s="165"/>
      <c r="Q1105" s="175" t="s">
        <v>31</v>
      </c>
      <c r="R1105" s="261">
        <v>0.36697534187007497</v>
      </c>
      <c r="S1105" s="261">
        <v>0.36697534187007497</v>
      </c>
      <c r="T1105" s="262" t="e">
        <v>#DIV/0!</v>
      </c>
      <c r="U1105" s="39"/>
      <c r="V1105" s="39"/>
      <c r="W1105" s="39"/>
      <c r="Y1105" s="207"/>
      <c r="AO1105" s="57"/>
      <c r="AP1105" s="39"/>
      <c r="AQ1105" s="39"/>
      <c r="AR1105" s="39"/>
      <c r="AS1105" s="175" t="s">
        <v>31</v>
      </c>
      <c r="AT1105" s="178" t="e">
        <f>AVERAGE(AT1085:AT1104)</f>
        <v>#DIV/0!</v>
      </c>
      <c r="AU1105" s="178" t="e">
        <f>SUM(AU1085:AU1104)/COUNTIF(AU1085:AU1104,"&gt;0")</f>
        <v>#DIV/0!</v>
      </c>
      <c r="AV1105" s="175"/>
      <c r="AW1105" s="178" t="e">
        <f>AVERAGE(AW1085:AW1104)</f>
        <v>#DIV/0!</v>
      </c>
      <c r="AX1105" s="178" t="e">
        <f>SUM(AX1085:AX1104)/COUNTIF(AX1085:AX1104,"&gt;0")</f>
        <v>#DIV/0!</v>
      </c>
      <c r="AY1105" s="39"/>
      <c r="AZ1105" s="178" t="e">
        <f>AVERAGE(AZ1085:AZ1104)</f>
        <v>#DIV/0!</v>
      </c>
      <c r="BA1105" s="178" t="e">
        <f>SUM(BA1085:BA1104)/COUNTIF(BA1085:BA1104,"&gt;0")</f>
        <v>#DIV/0!</v>
      </c>
      <c r="BB1105" s="39"/>
      <c r="BC1105" s="178" t="e">
        <f>AVERAGE(BC1085:BC1104)</f>
        <v>#DIV/0!</v>
      </c>
      <c r="BD1105" s="178" t="e">
        <f>SUM(BD1085:BD1104)/COUNTIF(BD1085:BD1104,"&gt;0")</f>
        <v>#DIV/0!</v>
      </c>
      <c r="BE1105" s="39"/>
      <c r="BF1105" s="178" t="e">
        <f>AVERAGE(BF1085:BF1104)</f>
        <v>#DIV/0!</v>
      </c>
      <c r="BG1105" s="178" t="e">
        <f>SUM(BG1085:BG1104)/COUNTIF(BG1085:BG1104,"&gt;0")</f>
        <v>#DIV/0!</v>
      </c>
      <c r="BH1105" s="39"/>
      <c r="BI1105" s="178" t="e">
        <f>AVERAGE(BI1085:BI1104)</f>
        <v>#DIV/0!</v>
      </c>
      <c r="BJ1105" s="178" t="e">
        <f>SUM(BJ1085:BJ1104)/COUNTIF(BJ1085:BJ1104,"&gt;0")</f>
        <v>#DIV/0!</v>
      </c>
      <c r="BK1105" s="175"/>
      <c r="BL1105" s="178" t="e">
        <f>AVERAGE(BL1085:BL1104)</f>
        <v>#DIV/0!</v>
      </c>
      <c r="BM1105" s="178" t="e">
        <f>SUM(BM1085:BM1104)/COUNTIF(BM1085:BM1104,"&gt;0")</f>
        <v>#DIV/0!</v>
      </c>
      <c r="BN1105" s="39"/>
      <c r="BO1105" s="178" t="e">
        <f>AVERAGE(BO1085:BO1104)</f>
        <v>#DIV/0!</v>
      </c>
      <c r="BP1105" s="178" t="e">
        <f>SUM(BP1085:BP1104)/COUNTIF(BP1085:BP1104,"&gt;0")</f>
        <v>#DIV/0!</v>
      </c>
      <c r="BQ1105" s="39"/>
      <c r="BR1105" s="178" t="e">
        <f>AVERAGE(BR1085:BR1104)</f>
        <v>#DIV/0!</v>
      </c>
      <c r="BS1105" s="178" t="e">
        <f>SUM(BS1085:BS1104)/COUNTIF(BS1085:BS1104,"&gt;0")</f>
        <v>#DIV/0!</v>
      </c>
      <c r="BT1105" s="39"/>
      <c r="BU1105" s="178" t="e">
        <f>AVERAGE(BU1085:BU1104)</f>
        <v>#DIV/0!</v>
      </c>
      <c r="BV1105" s="178" t="e">
        <f>SUM(BV1085:BV1104)/COUNTIF(BV1085:BV1104,"&gt;0")</f>
        <v>#DIV/0!</v>
      </c>
      <c r="BW1105" s="39"/>
      <c r="BX1105" s="57"/>
    </row>
    <row r="1106" spans="1:76" s="2" customFormat="1" ht="15">
      <c r="A1106" s="172"/>
      <c r="B1106" s="302" t="s">
        <v>160</v>
      </c>
      <c r="C1106" s="173" t="s">
        <v>112</v>
      </c>
      <c r="D1106" s="851" t="s">
        <v>216</v>
      </c>
      <c r="E1106" s="852"/>
      <c r="F1106" s="852"/>
      <c r="G1106" s="852"/>
      <c r="H1106" s="852"/>
      <c r="I1106" s="852"/>
      <c r="J1106" s="853"/>
      <c r="K1106" s="174"/>
      <c r="L1106" s="762"/>
      <c r="M1106" s="174"/>
      <c r="N1106" s="174"/>
      <c r="O1106" s="165"/>
      <c r="P1106" s="165"/>
      <c r="Q1106" s="366" t="s">
        <v>33</v>
      </c>
      <c r="R1106" s="367">
        <v>0.43223578286003672</v>
      </c>
      <c r="S1106" s="367">
        <v>0.43223578286003672</v>
      </c>
      <c r="T1106" s="367" t="e">
        <v>#DIV/0!</v>
      </c>
      <c r="U1106" s="368">
        <v>1</v>
      </c>
      <c r="V1106" s="50" t="s">
        <v>142</v>
      </c>
      <c r="W1106" s="39"/>
      <c r="X1106" t="s">
        <v>273</v>
      </c>
      <c r="Y1106" s="208"/>
      <c r="AO1106" s="57"/>
      <c r="AP1106" s="39"/>
      <c r="AQ1106" s="39"/>
      <c r="AR1106" s="39"/>
      <c r="AS1106" s="176" t="s">
        <v>33</v>
      </c>
      <c r="AT1106" s="180" t="e">
        <f>AT1105+(AT1111*AT1108)</f>
        <v>#DIV/0!</v>
      </c>
      <c r="AU1106" s="180" t="e">
        <f>AU1105+(AU1111*AT1108)</f>
        <v>#DIV/0!</v>
      </c>
      <c r="AV1106" s="176"/>
      <c r="AW1106" s="180" t="e">
        <f>AW1105+(AW1111*AW1108)</f>
        <v>#DIV/0!</v>
      </c>
      <c r="AX1106" s="180" t="e">
        <f>AX1105+(AX1111*AW1108)</f>
        <v>#DIV/0!</v>
      </c>
      <c r="AY1106" s="39"/>
      <c r="AZ1106" s="180" t="e">
        <f>AZ1105+(AZ1111*AZ1108)</f>
        <v>#DIV/0!</v>
      </c>
      <c r="BA1106" s="180" t="e">
        <f>BA1105+(BA1111*AZ1108)</f>
        <v>#DIV/0!</v>
      </c>
      <c r="BB1106" s="39"/>
      <c r="BC1106" s="180" t="e">
        <f>BC1105+(BC1111*BC1108)</f>
        <v>#DIV/0!</v>
      </c>
      <c r="BD1106" s="180" t="e">
        <f>BD1105+(BD1111*BC1108)</f>
        <v>#DIV/0!</v>
      </c>
      <c r="BE1106" s="39"/>
      <c r="BF1106" s="180" t="e">
        <f>BF1105+(BF1111*BF1108)</f>
        <v>#DIV/0!</v>
      </c>
      <c r="BG1106" s="180" t="e">
        <f>BG1105+(BG1111*BF1108)</f>
        <v>#DIV/0!</v>
      </c>
      <c r="BH1106" s="39"/>
      <c r="BI1106" s="180" t="e">
        <f>BI1105+(BI1111*BI1108)</f>
        <v>#DIV/0!</v>
      </c>
      <c r="BJ1106" s="180" t="e">
        <f>BJ1105+(BJ1111*BI1108)</f>
        <v>#DIV/0!</v>
      </c>
      <c r="BK1106" s="176"/>
      <c r="BL1106" s="180" t="e">
        <f>BL1105+(BL1111*BL1108)</f>
        <v>#DIV/0!</v>
      </c>
      <c r="BM1106" s="180" t="e">
        <f>BM1105+(BM1111*BL1108)</f>
        <v>#DIV/0!</v>
      </c>
      <c r="BN1106" s="39"/>
      <c r="BO1106" s="180" t="e">
        <f>BO1105+(BO1111*BO1108)</f>
        <v>#DIV/0!</v>
      </c>
      <c r="BP1106" s="180" t="e">
        <f>BP1105+(BP1111*BO1108)</f>
        <v>#DIV/0!</v>
      </c>
      <c r="BQ1106" s="39"/>
      <c r="BR1106" s="180" t="e">
        <f>BR1105+(BR1111*BR1108)</f>
        <v>#DIV/0!</v>
      </c>
      <c r="BS1106" s="180" t="e">
        <f>BS1105+(BS1111*BR1108)</f>
        <v>#DIV/0!</v>
      </c>
      <c r="BT1106" s="39"/>
      <c r="BU1106" s="180" t="e">
        <f>BU1105+(BU1111*BU1108)</f>
        <v>#DIV/0!</v>
      </c>
      <c r="BV1106" s="180" t="e">
        <f>BV1105+(BV1111*BU1108)</f>
        <v>#DIV/0!</v>
      </c>
      <c r="BW1106" s="39"/>
      <c r="BX1106" s="57"/>
    </row>
    <row r="1107" spans="1:76" s="2" customFormat="1" ht="15">
      <c r="A1107" s="172"/>
      <c r="B1107" s="302" t="s">
        <v>161</v>
      </c>
      <c r="C1107" s="179"/>
      <c r="D1107" s="854"/>
      <c r="E1107" s="855"/>
      <c r="F1107" s="855"/>
      <c r="G1107" s="855"/>
      <c r="H1107" s="855"/>
      <c r="I1107" s="855"/>
      <c r="J1107" s="856"/>
      <c r="K1107" s="39"/>
      <c r="L1107" s="759"/>
      <c r="M1107" s="174"/>
      <c r="N1107" s="174"/>
      <c r="O1107" s="174"/>
      <c r="P1107" s="174"/>
      <c r="Q1107" s="366" t="s">
        <v>32</v>
      </c>
      <c r="R1107" s="367">
        <v>0.30171490088011321</v>
      </c>
      <c r="S1107" s="367">
        <v>0.30171490088011321</v>
      </c>
      <c r="T1107" s="367" t="e">
        <v>#DIV/0!</v>
      </c>
      <c r="U1107" s="368">
        <v>1</v>
      </c>
      <c r="V1107" s="50" t="s">
        <v>143</v>
      </c>
      <c r="W1107" s="39"/>
      <c r="X1107" s="369" t="s">
        <v>36</v>
      </c>
      <c r="Y1107" s="208"/>
      <c r="AO1107" s="57"/>
      <c r="AP1107" s="39"/>
      <c r="AQ1107" s="39"/>
      <c r="AR1107" s="39"/>
      <c r="AS1107" s="176" t="s">
        <v>32</v>
      </c>
      <c r="AT1107" s="180" t="e">
        <f>AT1105-(AT1111*AT1109)</f>
        <v>#DIV/0!</v>
      </c>
      <c r="AU1107" s="180" t="e">
        <f>AU1105-(AU1111*AT1109)</f>
        <v>#DIV/0!</v>
      </c>
      <c r="AV1107" s="176"/>
      <c r="AW1107" s="180" t="e">
        <f>AW1105-(AW1111*AW1109)</f>
        <v>#DIV/0!</v>
      </c>
      <c r="AX1107" s="180" t="e">
        <f>AX1105-(AX1111*AW1109)</f>
        <v>#DIV/0!</v>
      </c>
      <c r="AY1107" s="39"/>
      <c r="AZ1107" s="180" t="e">
        <f>AZ1105-(AZ1111*AZ1109)</f>
        <v>#DIV/0!</v>
      </c>
      <c r="BA1107" s="180" t="e">
        <f>BA1105-(BA1111*AZ1109)</f>
        <v>#DIV/0!</v>
      </c>
      <c r="BB1107" s="39"/>
      <c r="BC1107" s="180" t="e">
        <f>BC1105-(BC1111*BC1109)</f>
        <v>#DIV/0!</v>
      </c>
      <c r="BD1107" s="180" t="e">
        <f>BD1105-(BD1111*BC1109)</f>
        <v>#DIV/0!</v>
      </c>
      <c r="BE1107" s="39"/>
      <c r="BF1107" s="180" t="e">
        <f>BF1105-(BF1111*BF1109)</f>
        <v>#DIV/0!</v>
      </c>
      <c r="BG1107" s="180" t="e">
        <f>BG1105-(BG1111*BF1109)</f>
        <v>#DIV/0!</v>
      </c>
      <c r="BH1107" s="39"/>
      <c r="BI1107" s="180" t="e">
        <f>BI1105-(BI1111*BI1109)</f>
        <v>#DIV/0!</v>
      </c>
      <c r="BJ1107" s="180" t="e">
        <f>BJ1105-(BJ1111*BI1109)</f>
        <v>#DIV/0!</v>
      </c>
      <c r="BK1107" s="176"/>
      <c r="BL1107" s="180" t="e">
        <f>BL1105-(BL1111*BL1109)</f>
        <v>#DIV/0!</v>
      </c>
      <c r="BM1107" s="180" t="e">
        <f>BM1105-(BM1111*BL1109)</f>
        <v>#DIV/0!</v>
      </c>
      <c r="BN1107" s="39"/>
      <c r="BO1107" s="180" t="e">
        <f>BO1105-(BO1111*BO1109)</f>
        <v>#DIV/0!</v>
      </c>
      <c r="BP1107" s="180" t="e">
        <f>BP1105-(BP1111*BO1109)</f>
        <v>#DIV/0!</v>
      </c>
      <c r="BQ1107" s="39"/>
      <c r="BR1107" s="180" t="e">
        <f>BR1105-(BR1111*BR1109)</f>
        <v>#DIV/0!</v>
      </c>
      <c r="BS1107" s="180" t="e">
        <f>BS1105-(BS1111*BR1109)</f>
        <v>#DIV/0!</v>
      </c>
      <c r="BT1107" s="39"/>
      <c r="BU1107" s="180" t="e">
        <f>BU1105-(BU1111*BU1109)</f>
        <v>#DIV/0!</v>
      </c>
      <c r="BV1107" s="180" t="e">
        <f>BV1105-(BV1111*BU1109)</f>
        <v>#DIV/0!</v>
      </c>
      <c r="BW1107" s="39"/>
      <c r="BX1107" s="57"/>
    </row>
    <row r="1108" spans="1:76" s="2" customFormat="1" ht="14">
      <c r="A1108" s="172"/>
      <c r="B1108" s="303"/>
      <c r="C1108" s="179"/>
      <c r="D1108" s="854"/>
      <c r="E1108" s="855"/>
      <c r="F1108" s="855"/>
      <c r="G1108" s="855"/>
      <c r="H1108" s="855"/>
      <c r="I1108" s="855"/>
      <c r="J1108" s="856"/>
      <c r="K1108" s="174"/>
      <c r="L1108" s="762"/>
      <c r="M1108" s="174"/>
      <c r="N1108" s="174"/>
      <c r="O1108" s="174"/>
      <c r="P1108" s="174"/>
      <c r="Q1108" s="176" t="s">
        <v>10</v>
      </c>
      <c r="R1108" s="263" t="s">
        <v>38</v>
      </c>
      <c r="S1108" s="263" t="s">
        <v>38</v>
      </c>
      <c r="T1108" s="263" t="e">
        <v>#DIV/0!</v>
      </c>
      <c r="U1108" s="174"/>
      <c r="V1108" s="174"/>
      <c r="W1108" s="174"/>
      <c r="Y1108" s="208"/>
      <c r="AO1108" s="57"/>
      <c r="AP1108" s="174"/>
      <c r="AQ1108" s="174"/>
      <c r="AR1108" s="923" t="s">
        <v>132</v>
      </c>
      <c r="AS1108" s="924"/>
      <c r="AT1108" s="177">
        <v>1</v>
      </c>
      <c r="AU1108" s="174"/>
      <c r="AV1108" s="287"/>
      <c r="AW1108" s="177">
        <v>1</v>
      </c>
      <c r="AX1108" s="174"/>
      <c r="AY1108" s="174"/>
      <c r="AZ1108" s="177">
        <v>1</v>
      </c>
      <c r="BA1108" s="174"/>
      <c r="BB1108" s="174"/>
      <c r="BC1108" s="177">
        <v>1</v>
      </c>
      <c r="BD1108" s="174"/>
      <c r="BE1108" s="174"/>
      <c r="BF1108" s="177">
        <v>1</v>
      </c>
      <c r="BG1108" s="174"/>
      <c r="BH1108" s="174"/>
      <c r="BI1108" s="177">
        <v>1</v>
      </c>
      <c r="BJ1108" s="174"/>
      <c r="BK1108" s="176"/>
      <c r="BL1108" s="177">
        <v>1</v>
      </c>
      <c r="BM1108" s="174"/>
      <c r="BN1108" s="174"/>
      <c r="BO1108" s="177">
        <v>1</v>
      </c>
      <c r="BP1108" s="174"/>
      <c r="BQ1108" s="174"/>
      <c r="BR1108" s="177">
        <v>1</v>
      </c>
      <c r="BS1108" s="174"/>
      <c r="BT1108" s="174"/>
      <c r="BU1108" s="177">
        <v>1</v>
      </c>
      <c r="BV1108" s="174"/>
      <c r="BW1108" s="174"/>
      <c r="BX1108" s="57"/>
    </row>
    <row r="1109" spans="1:76" s="2" customFormat="1" ht="14">
      <c r="A1109" s="172"/>
      <c r="B1109" s="303"/>
      <c r="C1109" s="179"/>
      <c r="D1109" s="854"/>
      <c r="E1109" s="855"/>
      <c r="F1109" s="855"/>
      <c r="G1109" s="855"/>
      <c r="H1109" s="855"/>
      <c r="I1109" s="855"/>
      <c r="J1109" s="856"/>
      <c r="K1109" s="174"/>
      <c r="L1109" s="762"/>
      <c r="M1109" s="50"/>
      <c r="N1109" s="50"/>
      <c r="O1109" s="174"/>
      <c r="P1109" s="174"/>
      <c r="Q1109" s="176" t="s">
        <v>11</v>
      </c>
      <c r="R1109" s="263">
        <v>6.5260440989961754E-2</v>
      </c>
      <c r="S1109" s="263">
        <v>6.5260440989961754E-2</v>
      </c>
      <c r="T1109" s="263" t="e">
        <v>#DIV/0!</v>
      </c>
      <c r="U1109" s="174"/>
      <c r="V1109" s="174"/>
      <c r="W1109" s="174"/>
      <c r="Y1109" s="208"/>
      <c r="AO1109" s="57"/>
      <c r="AP1109" s="174"/>
      <c r="AQ1109" s="174"/>
      <c r="AR1109" s="923"/>
      <c r="AS1109" s="924"/>
      <c r="AT1109" s="177">
        <v>1</v>
      </c>
      <c r="AU1109" s="174"/>
      <c r="AV1109" s="287"/>
      <c r="AW1109" s="177">
        <v>1</v>
      </c>
      <c r="AX1109" s="174"/>
      <c r="AY1109" s="174"/>
      <c r="AZ1109" s="177">
        <v>1</v>
      </c>
      <c r="BA1109" s="174"/>
      <c r="BB1109" s="174"/>
      <c r="BC1109" s="177">
        <v>1</v>
      </c>
      <c r="BD1109" s="174"/>
      <c r="BE1109" s="174"/>
      <c r="BF1109" s="177">
        <v>1</v>
      </c>
      <c r="BG1109" s="174"/>
      <c r="BH1109" s="174"/>
      <c r="BI1109" s="177">
        <v>1</v>
      </c>
      <c r="BJ1109" s="174"/>
      <c r="BK1109" s="176"/>
      <c r="BL1109" s="177">
        <v>1</v>
      </c>
      <c r="BM1109" s="174"/>
      <c r="BN1109" s="174"/>
      <c r="BO1109" s="177">
        <v>1</v>
      </c>
      <c r="BP1109" s="174"/>
      <c r="BQ1109" s="174"/>
      <c r="BR1109" s="177">
        <v>1</v>
      </c>
      <c r="BS1109" s="174"/>
      <c r="BT1109" s="174"/>
      <c r="BU1109" s="177">
        <v>1</v>
      </c>
      <c r="BV1109" s="174"/>
      <c r="BW1109" s="174"/>
      <c r="BX1109" s="57"/>
    </row>
    <row r="1110" spans="1:76" s="2" customFormat="1" ht="14">
      <c r="A1110" s="174"/>
      <c r="B1110" s="265"/>
      <c r="C1110" s="159"/>
      <c r="D1110" s="854"/>
      <c r="E1110" s="855"/>
      <c r="F1110" s="855"/>
      <c r="G1110" s="855"/>
      <c r="H1110" s="855"/>
      <c r="I1110" s="855"/>
      <c r="J1110" s="856"/>
      <c r="K1110" s="174"/>
      <c r="L1110" s="762"/>
      <c r="M1110" s="174"/>
      <c r="N1110" s="174"/>
      <c r="O1110" s="174"/>
      <c r="P1110" s="174"/>
      <c r="Q1110" s="183" t="s">
        <v>98</v>
      </c>
      <c r="R1110" s="264">
        <v>4</v>
      </c>
      <c r="S1110" s="264">
        <v>4</v>
      </c>
      <c r="T1110" s="265"/>
      <c r="U1110" s="184" t="s">
        <v>55</v>
      </c>
      <c r="V1110" s="174"/>
      <c r="W1110" s="174"/>
      <c r="Y1110" s="99"/>
      <c r="AO1110" s="57"/>
      <c r="AP1110" s="174"/>
      <c r="AQ1110" s="174"/>
      <c r="AR1110" s="174"/>
      <c r="AS1110" s="176" t="s">
        <v>10</v>
      </c>
      <c r="AT1110" s="180" t="e">
        <f>IF((0.67*AT1111)&gt;AT1105,"no","yes")</f>
        <v>#DIV/0!</v>
      </c>
      <c r="AU1110" s="180" t="e">
        <f>IF((0.67*AU1111)&gt;AU1105,"no","yes")</f>
        <v>#DIV/0!</v>
      </c>
      <c r="AV1110" s="176"/>
      <c r="AW1110" s="180" t="e">
        <f>IF((0.67*AW1111)&gt;AW1105,"no","yes")</f>
        <v>#DIV/0!</v>
      </c>
      <c r="AX1110" s="180" t="e">
        <f>IF((0.67*AX1111)&gt;AX1105,"no","yes")</f>
        <v>#DIV/0!</v>
      </c>
      <c r="AY1110" s="174"/>
      <c r="AZ1110" s="180" t="e">
        <f>IF((0.67*AZ1111)&gt;AZ1105,"no","yes")</f>
        <v>#DIV/0!</v>
      </c>
      <c r="BA1110" s="180" t="e">
        <f>IF((0.67*BA1111)&gt;BA1105,"no","yes")</f>
        <v>#DIV/0!</v>
      </c>
      <c r="BB1110" s="174"/>
      <c r="BC1110" s="180" t="e">
        <f>IF((0.67*BC1111)&gt;BC1105,"no","yes")</f>
        <v>#DIV/0!</v>
      </c>
      <c r="BD1110" s="180" t="e">
        <f>IF((0.67*BD1111)&gt;BD1105,"no","yes")</f>
        <v>#DIV/0!</v>
      </c>
      <c r="BE1110" s="174"/>
      <c r="BF1110" s="180" t="e">
        <f>IF((0.67*BF1111)&gt;BF1105,"no","yes")</f>
        <v>#DIV/0!</v>
      </c>
      <c r="BG1110" s="180" t="e">
        <f>IF((0.67*BG1111)&gt;BG1105,"no","yes")</f>
        <v>#DIV/0!</v>
      </c>
      <c r="BH1110" s="174"/>
      <c r="BI1110" s="180" t="e">
        <f>IF((0.67*BI1111)&gt;BI1105,"no","yes")</f>
        <v>#DIV/0!</v>
      </c>
      <c r="BJ1110" s="180" t="e">
        <f>IF((0.67*BJ1111)&gt;BJ1105,"no","yes")</f>
        <v>#DIV/0!</v>
      </c>
      <c r="BK1110" s="183"/>
      <c r="BL1110" s="180" t="e">
        <f>IF((0.67*BL1111)&gt;BL1105,"no","yes")</f>
        <v>#DIV/0!</v>
      </c>
      <c r="BM1110" s="180" t="e">
        <f>IF((0.67*BM1111)&gt;BM1105,"no","yes")</f>
        <v>#DIV/0!</v>
      </c>
      <c r="BN1110" s="174"/>
      <c r="BO1110" s="180" t="e">
        <f>IF((0.67*BO1111)&gt;BO1105,"no","yes")</f>
        <v>#DIV/0!</v>
      </c>
      <c r="BP1110" s="180" t="e">
        <f>IF((0.67*BP1111)&gt;BP1105,"no","yes")</f>
        <v>#DIV/0!</v>
      </c>
      <c r="BQ1110" s="174"/>
      <c r="BR1110" s="180" t="e">
        <f>IF((0.67*BR1111)&gt;BR1105,"no","yes")</f>
        <v>#DIV/0!</v>
      </c>
      <c r="BS1110" s="180" t="e">
        <f>IF((0.67*BS1111)&gt;BS1105,"no","yes")</f>
        <v>#DIV/0!</v>
      </c>
      <c r="BT1110" s="174"/>
      <c r="BU1110" s="180" t="e">
        <f>IF((0.67*BU1111)&gt;BU1105,"no","yes")</f>
        <v>#DIV/0!</v>
      </c>
      <c r="BV1110" s="180" t="e">
        <f>IF((0.67*BV1111)&gt;BV1105,"no","yes")</f>
        <v>#DIV/0!</v>
      </c>
      <c r="BW1110" s="174"/>
      <c r="BX1110" s="57"/>
    </row>
    <row r="1111" spans="1:76" s="2" customFormat="1" ht="14">
      <c r="B1111" s="5"/>
      <c r="C1111" s="172"/>
      <c r="D1111" s="854"/>
      <c r="E1111" s="855"/>
      <c r="F1111" s="855"/>
      <c r="G1111" s="855"/>
      <c r="H1111" s="855"/>
      <c r="I1111" s="855"/>
      <c r="J1111" s="856"/>
      <c r="K1111" s="174"/>
      <c r="L1111" s="762"/>
      <c r="M1111" s="174"/>
      <c r="N1111" s="174"/>
      <c r="O1111" s="174"/>
      <c r="P1111" s="174"/>
      <c r="Q1111" s="174"/>
      <c r="R1111" s="271"/>
      <c r="S1111" s="267"/>
      <c r="T1111" s="267"/>
      <c r="U1111" s="185"/>
      <c r="V1111" s="186"/>
      <c r="W1111" s="187"/>
      <c r="Y1111" s="99"/>
      <c r="AO1111" s="57"/>
      <c r="AP1111" s="174"/>
      <c r="AQ1111" s="174"/>
      <c r="AR1111" s="174"/>
      <c r="AS1111" s="176" t="s">
        <v>11</v>
      </c>
      <c r="AT1111" s="180" t="e">
        <f>_xlfn.STDEV.P(AT1085:AT1104)</f>
        <v>#DIV/0!</v>
      </c>
      <c r="AU1111" s="180" t="e">
        <f>_xlfn.STDEV.P(AU1085:AU1104)</f>
        <v>#DIV/0!</v>
      </c>
      <c r="AV1111" s="176"/>
      <c r="AW1111" s="180" t="e">
        <f>_xlfn.STDEV.P(AW1085:AW1104)</f>
        <v>#DIV/0!</v>
      </c>
      <c r="AX1111" s="180" t="e">
        <f>_xlfn.STDEV.P(AX1085:AX1104)</f>
        <v>#DIV/0!</v>
      </c>
      <c r="AY1111" s="174"/>
      <c r="AZ1111" s="180" t="e">
        <f>_xlfn.STDEV.P(AZ1085:AZ1104)</f>
        <v>#DIV/0!</v>
      </c>
      <c r="BA1111" s="180" t="e">
        <f>_xlfn.STDEV.P(BA1085:BA1104)</f>
        <v>#DIV/0!</v>
      </c>
      <c r="BB1111" s="174"/>
      <c r="BC1111" s="180" t="e">
        <f>_xlfn.STDEV.P(BC1085:BC1104)</f>
        <v>#DIV/0!</v>
      </c>
      <c r="BD1111" s="180" t="e">
        <f>_xlfn.STDEV.P(BD1085:BD1104)</f>
        <v>#DIV/0!</v>
      </c>
      <c r="BE1111" s="174"/>
      <c r="BF1111" s="180" t="e">
        <f>_xlfn.STDEV.P(BF1085:BF1104)</f>
        <v>#DIV/0!</v>
      </c>
      <c r="BG1111" s="180" t="e">
        <f>_xlfn.STDEV.P(BG1085:BG1104)</f>
        <v>#DIV/0!</v>
      </c>
      <c r="BH1111" s="174"/>
      <c r="BI1111" s="180" t="e">
        <f>_xlfn.STDEV.P(BI1085:BI1104)</f>
        <v>#DIV/0!</v>
      </c>
      <c r="BJ1111" s="180" t="e">
        <f>_xlfn.STDEV.P(BJ1085:BJ1104)</f>
        <v>#DIV/0!</v>
      </c>
      <c r="BK1111" s="174"/>
      <c r="BL1111" s="180" t="e">
        <f>_xlfn.STDEV.P(BL1085:BL1104)</f>
        <v>#DIV/0!</v>
      </c>
      <c r="BM1111" s="180" t="e">
        <f>_xlfn.STDEV.P(BM1085:BM1104)</f>
        <v>#DIV/0!</v>
      </c>
      <c r="BN1111" s="174"/>
      <c r="BO1111" s="180" t="e">
        <f>_xlfn.STDEV.P(BO1085:BO1104)</f>
        <v>#DIV/0!</v>
      </c>
      <c r="BP1111" s="180" t="e">
        <f>_xlfn.STDEV.P(BP1085:BP1104)</f>
        <v>#DIV/0!</v>
      </c>
      <c r="BQ1111" s="174"/>
      <c r="BR1111" s="180" t="e">
        <f>_xlfn.STDEV.P(BR1085:BR1104)</f>
        <v>#DIV/0!</v>
      </c>
      <c r="BS1111" s="180" t="e">
        <f>_xlfn.STDEV.P(BS1085:BS1104)</f>
        <v>#DIV/0!</v>
      </c>
      <c r="BT1111" s="174"/>
      <c r="BU1111" s="180" t="e">
        <f>_xlfn.STDEV.P(BU1085:BU1104)</f>
        <v>#DIV/0!</v>
      </c>
      <c r="BV1111" s="180" t="e">
        <f>_xlfn.STDEV.P(BV1085:BV1104)</f>
        <v>#DIV/0!</v>
      </c>
      <c r="BX1111" s="57"/>
    </row>
    <row r="1112" spans="1:76" s="2" customFormat="1" ht="14">
      <c r="A1112" s="182" t="str">
        <f ca="1">HYPERLINK("#"&amp;"'"&amp;A$1&amp;"'!a1","Back to top")</f>
        <v>Back to top</v>
      </c>
      <c r="B1112" s="304"/>
      <c r="C1112" s="174"/>
      <c r="D1112" s="857"/>
      <c r="E1112" s="858"/>
      <c r="F1112" s="858"/>
      <c r="G1112" s="858"/>
      <c r="H1112" s="858"/>
      <c r="I1112" s="858"/>
      <c r="J1112" s="859"/>
      <c r="L1112" s="349"/>
      <c r="R1112" s="234" t="s">
        <v>137</v>
      </c>
      <c r="S1112" s="83"/>
      <c r="T1112" s="174"/>
      <c r="U1112" s="189"/>
      <c r="V1112" s="190"/>
      <c r="W1112" s="191"/>
      <c r="Y1112" s="99"/>
      <c r="AO1112" s="57"/>
      <c r="AP1112" s="174"/>
      <c r="AQ1112" s="174"/>
      <c r="AR1112" s="174"/>
      <c r="AS1112" s="183" t="s">
        <v>98</v>
      </c>
      <c r="AT1112" s="361">
        <f>COUNTIF(AT1085:AT1104,"&gt;0")</f>
        <v>0</v>
      </c>
      <c r="AU1112" s="361">
        <f>COUNTIF(AU1085:AU1104,"&gt;0")</f>
        <v>0</v>
      </c>
      <c r="AV1112" s="183"/>
      <c r="AW1112" s="361">
        <f>COUNTIF(AW1085:AW1104,"&gt;0")</f>
        <v>0</v>
      </c>
      <c r="AX1112" s="361">
        <f>COUNTIF(AX1085:AX1104,"&gt;0")</f>
        <v>0</v>
      </c>
      <c r="AY1112" s="174"/>
      <c r="AZ1112" s="361">
        <f>COUNTIF(AZ1085:AZ1104,"&gt;0")</f>
        <v>0</v>
      </c>
      <c r="BA1112" s="361">
        <f>COUNTIF(BA1085:BA1104,"&gt;0")</f>
        <v>0</v>
      </c>
      <c r="BB1112" s="174"/>
      <c r="BC1112" s="361">
        <f>COUNTIF(BC1085:BC1104,"&gt;0")</f>
        <v>0</v>
      </c>
      <c r="BD1112" s="361">
        <f>COUNTIF(BD1085:BD1104,"&gt;0")</f>
        <v>0</v>
      </c>
      <c r="BE1112" s="174"/>
      <c r="BF1112" s="361">
        <f>COUNTIF(BF1085:BF1104,"&gt;0")</f>
        <v>0</v>
      </c>
      <c r="BG1112" s="361">
        <f>COUNTIF(BG1085:BG1104,"&gt;0")</f>
        <v>0</v>
      </c>
      <c r="BH1112" s="174"/>
      <c r="BI1112" s="361">
        <f>COUNTIF(BI1085:BI1104,"&gt;0")</f>
        <v>0</v>
      </c>
      <c r="BJ1112" s="361">
        <f>COUNTIF(BJ1085:BJ1104,"&gt;0")</f>
        <v>0</v>
      </c>
      <c r="BK1112" s="174"/>
      <c r="BL1112" s="361">
        <f>COUNTIF(BL1085:BL1104,"&gt;0")</f>
        <v>0</v>
      </c>
      <c r="BM1112" s="361">
        <f>COUNTIF(BM1085:BM1104,"&gt;0")</f>
        <v>0</v>
      </c>
      <c r="BN1112" s="174"/>
      <c r="BO1112" s="361">
        <f>COUNTIF(BO1085:BO1104,"&gt;0")</f>
        <v>0</v>
      </c>
      <c r="BP1112" s="361">
        <f>COUNTIF(BP1085:BP1104,"&gt;0")</f>
        <v>0</v>
      </c>
      <c r="BQ1112" s="174"/>
      <c r="BR1112" s="361">
        <f>COUNTIF(BR1085:BR1104,"&gt;0")</f>
        <v>0</v>
      </c>
      <c r="BS1112" s="361">
        <f>COUNTIF(BS1085:BS1104,"&gt;0")</f>
        <v>0</v>
      </c>
      <c r="BT1112" s="174"/>
      <c r="BU1112" s="361">
        <f>COUNTIF(BU1085:BU1104,"&gt;0")</f>
        <v>0</v>
      </c>
      <c r="BV1112" s="361">
        <f>COUNTIF(BV1085:BV1104,"&gt;0")</f>
        <v>0</v>
      </c>
      <c r="BX1112" s="57"/>
    </row>
    <row r="1113" spans="1:76" s="2" customFormat="1" ht="14">
      <c r="B1113" s="5"/>
      <c r="L1113" s="349"/>
      <c r="R1113" s="192" t="s">
        <v>36</v>
      </c>
      <c r="S1113" s="83"/>
      <c r="T1113" s="174"/>
      <c r="U1113" s="189"/>
      <c r="V1113" s="190"/>
      <c r="W1113" s="191"/>
      <c r="Y1113" s="99"/>
      <c r="AO1113" s="57"/>
      <c r="AS1113" s="209"/>
      <c r="AT1113" s="209"/>
      <c r="AU1113" s="209"/>
      <c r="AV1113" s="209"/>
      <c r="BX1113" s="57"/>
    </row>
    <row r="1114" spans="1:76" s="2" customFormat="1" ht="14">
      <c r="B1114" s="5"/>
      <c r="L1114" s="349"/>
      <c r="S1114" s="83"/>
      <c r="T1114" s="174"/>
      <c r="U1114" s="193"/>
      <c r="V1114" s="194"/>
      <c r="W1114" s="195"/>
      <c r="Y1114" s="99"/>
      <c r="AO1114" s="57"/>
      <c r="AS1114" s="209"/>
      <c r="AT1114" s="209"/>
      <c r="AU1114" s="209"/>
      <c r="AV1114" s="209"/>
      <c r="BX1114" s="57"/>
    </row>
    <row r="1115" spans="1:76" s="2" customFormat="1" ht="14">
      <c r="B1115" s="5"/>
      <c r="L1115" s="349"/>
      <c r="S1115" s="83"/>
      <c r="T1115" s="83"/>
      <c r="U1115" s="83"/>
      <c r="Y1115" s="99"/>
      <c r="AO1115" s="57"/>
      <c r="AP1115" s="209"/>
      <c r="AQ1115" s="209"/>
      <c r="AR1115" s="209"/>
      <c r="AS1115" s="209"/>
      <c r="AT1115" s="209"/>
      <c r="AU1115" s="209"/>
      <c r="AV1115" s="209"/>
      <c r="AW1115" s="209"/>
      <c r="AX1115" s="209"/>
      <c r="AY1115" s="209"/>
      <c r="AZ1115" s="209"/>
      <c r="BA1115" s="209"/>
      <c r="BB1115" s="209"/>
      <c r="BC1115" s="209"/>
      <c r="BD1115" s="209"/>
      <c r="BE1115" s="209"/>
      <c r="BF1115" s="209"/>
      <c r="BG1115" s="209"/>
      <c r="BH1115" s="209"/>
      <c r="BI1115" s="209"/>
      <c r="BJ1115" s="209"/>
      <c r="BK1115" s="209"/>
      <c r="BL1115" s="209"/>
      <c r="BM1115" s="209"/>
      <c r="BN1115" s="209"/>
      <c r="BO1115" s="209"/>
      <c r="BP1115" s="209"/>
      <c r="BQ1115" s="209"/>
      <c r="BR1115" s="209"/>
      <c r="BS1115" s="209"/>
      <c r="BT1115" s="209"/>
      <c r="BU1115" s="209"/>
      <c r="BV1115" s="209"/>
      <c r="BW1115" s="209"/>
      <c r="BX1115" s="57"/>
    </row>
    <row r="1116" spans="1:76" s="22" customFormat="1" ht="18">
      <c r="A1116" s="138">
        <f>A1082+1</f>
        <v>26</v>
      </c>
      <c r="B1116" s="298"/>
      <c r="C1116" s="139" t="s">
        <v>217</v>
      </c>
      <c r="D1116" s="196"/>
      <c r="E1116" s="196"/>
      <c r="F1116" s="196"/>
      <c r="G1116" s="196"/>
      <c r="J1116" s="196"/>
      <c r="K1116" s="196"/>
      <c r="L1116" s="761"/>
      <c r="M1116" s="140"/>
      <c r="N1116" s="140"/>
      <c r="R1116" s="839" t="s">
        <v>154</v>
      </c>
      <c r="S1116" s="839"/>
      <c r="T1116" s="839"/>
      <c r="U1116" s="839"/>
      <c r="Y1116" s="198"/>
      <c r="AP1116" s="125">
        <f>A1116</f>
        <v>26</v>
      </c>
      <c r="AQ1116" s="125" t="str">
        <f>C1116</f>
        <v>Natural Gas Plant Efficiency</v>
      </c>
      <c r="AS1116" s="198"/>
      <c r="AT1116" s="198"/>
      <c r="AU1116" s="198"/>
      <c r="AV1116" s="198"/>
    </row>
    <row r="1117" spans="1:76" s="2" customFormat="1" ht="14">
      <c r="A1117" s="199"/>
      <c r="B1117" s="299"/>
      <c r="C1117" s="199"/>
      <c r="D1117" s="130"/>
      <c r="E1117" s="130"/>
      <c r="F1117" s="130"/>
      <c r="G1117" s="130"/>
      <c r="J1117" s="130"/>
      <c r="K1117" s="130"/>
      <c r="L1117" s="762"/>
      <c r="M1117" s="174"/>
      <c r="N1117" s="174"/>
      <c r="S1117" s="83"/>
      <c r="T1117" s="83"/>
      <c r="Y1117" s="99"/>
      <c r="AO1117" s="57"/>
      <c r="AP1117" s="39"/>
      <c r="AQ1117" s="39"/>
      <c r="AR1117" s="39"/>
      <c r="AS1117" s="39"/>
      <c r="AT1117" s="158" t="s">
        <v>230</v>
      </c>
      <c r="AU1117" s="158"/>
      <c r="AV1117" s="39"/>
      <c r="AW1117" s="158" t="s">
        <v>1</v>
      </c>
      <c r="AX1117" s="158"/>
      <c r="AY1117" s="39"/>
      <c r="AZ1117" s="158" t="s">
        <v>2</v>
      </c>
      <c r="BA1117" s="158"/>
      <c r="BB1117" s="39"/>
      <c r="BC1117" s="158" t="s">
        <v>283</v>
      </c>
      <c r="BD1117" s="158"/>
      <c r="BE1117" s="39"/>
      <c r="BF1117" s="158" t="s">
        <v>284</v>
      </c>
      <c r="BG1117" s="158"/>
      <c r="BH1117" s="39"/>
      <c r="BI1117" s="158" t="s">
        <v>3</v>
      </c>
      <c r="BJ1117" s="158"/>
      <c r="BK1117" s="39"/>
      <c r="BL1117" s="158" t="s">
        <v>4</v>
      </c>
      <c r="BM1117" s="158"/>
      <c r="BN1117" s="39"/>
      <c r="BO1117" s="158" t="s">
        <v>5</v>
      </c>
      <c r="BP1117" s="158"/>
      <c r="BQ1117" s="39"/>
      <c r="BR1117" s="158" t="s">
        <v>6</v>
      </c>
      <c r="BS1117" s="158"/>
      <c r="BT1117" s="39"/>
      <c r="BU1117" s="158" t="s">
        <v>34</v>
      </c>
      <c r="BV1117" s="158"/>
      <c r="BW1117" s="39"/>
      <c r="BX1117" s="57"/>
    </row>
    <row r="1118" spans="1:76" s="2" customFormat="1" ht="31" thickBot="1">
      <c r="A1118" s="173" t="s">
        <v>39</v>
      </c>
      <c r="B1118" s="300" t="s">
        <v>9</v>
      </c>
      <c r="C1118" s="145" t="s">
        <v>139</v>
      </c>
      <c r="D1118" s="146" t="s">
        <v>40</v>
      </c>
      <c r="E1118" s="146" t="s">
        <v>234</v>
      </c>
      <c r="F1118" s="147" t="s">
        <v>113</v>
      </c>
      <c r="G1118" s="211" t="s">
        <v>424</v>
      </c>
      <c r="H1118" s="4" t="s">
        <v>59</v>
      </c>
      <c r="I1118" s="695" t="s">
        <v>425</v>
      </c>
      <c r="J1118" s="148" t="s">
        <v>133</v>
      </c>
      <c r="K1118" s="149" t="s">
        <v>140</v>
      </c>
      <c r="L1118" s="776" t="s">
        <v>100</v>
      </c>
      <c r="M1118" s="151" t="s">
        <v>141</v>
      </c>
      <c r="N1118" s="152" t="s">
        <v>135</v>
      </c>
      <c r="O1118" s="151" t="s">
        <v>57</v>
      </c>
      <c r="P1118" s="153"/>
      <c r="Q1118" s="363" t="s">
        <v>272</v>
      </c>
      <c r="R1118" s="364" t="s">
        <v>56</v>
      </c>
      <c r="S1118" s="258" t="s">
        <v>41</v>
      </c>
      <c r="T1118" s="364" t="s">
        <v>136</v>
      </c>
      <c r="U1118" s="156" t="s">
        <v>42</v>
      </c>
      <c r="V1118" s="153"/>
      <c r="W1118" s="153"/>
      <c r="Y1118" s="99"/>
      <c r="AO1118" s="57"/>
      <c r="AP1118" s="153"/>
      <c r="AQ1118" s="153"/>
      <c r="AR1118" s="156" t="s">
        <v>131</v>
      </c>
      <c r="AS1118" s="153"/>
      <c r="AT1118" s="154" t="s">
        <v>56</v>
      </c>
      <c r="AU1118" s="155" t="s">
        <v>41</v>
      </c>
      <c r="AV1118" s="153"/>
      <c r="AW1118" s="154" t="s">
        <v>56</v>
      </c>
      <c r="AX1118" s="155" t="s">
        <v>41</v>
      </c>
      <c r="AY1118" s="153"/>
      <c r="AZ1118" s="154" t="s">
        <v>56</v>
      </c>
      <c r="BA1118" s="155" t="s">
        <v>41</v>
      </c>
      <c r="BB1118" s="153"/>
      <c r="BC1118" s="154" t="s">
        <v>56</v>
      </c>
      <c r="BD1118" s="155" t="s">
        <v>41</v>
      </c>
      <c r="BE1118" s="153"/>
      <c r="BF1118" s="154" t="s">
        <v>56</v>
      </c>
      <c r="BG1118" s="155" t="s">
        <v>41</v>
      </c>
      <c r="BH1118" s="153"/>
      <c r="BI1118" s="154" t="s">
        <v>56</v>
      </c>
      <c r="BJ1118" s="155" t="s">
        <v>41</v>
      </c>
      <c r="BK1118" s="153"/>
      <c r="BL1118" s="154" t="s">
        <v>56</v>
      </c>
      <c r="BM1118" s="155" t="s">
        <v>41</v>
      </c>
      <c r="BN1118" s="153"/>
      <c r="BO1118" s="154" t="s">
        <v>56</v>
      </c>
      <c r="BP1118" s="155" t="s">
        <v>41</v>
      </c>
      <c r="BQ1118" s="153"/>
      <c r="BR1118" s="154" t="s">
        <v>56</v>
      </c>
      <c r="BS1118" s="155" t="s">
        <v>41</v>
      </c>
      <c r="BT1118" s="153"/>
      <c r="BU1118" s="154" t="s">
        <v>56</v>
      </c>
      <c r="BV1118" s="155" t="s">
        <v>41</v>
      </c>
      <c r="BW1118" s="153"/>
      <c r="BX1118" s="57"/>
    </row>
    <row r="1119" spans="1:76" s="2" customFormat="1" ht="14">
      <c r="A1119" s="159">
        <v>1</v>
      </c>
      <c r="B1119" s="301" t="str">
        <f t="shared" ref="B1119:B1138" si="713">CONCATENATE(E1119,": ",C1119)</f>
        <v>World: IPCC WG3 AR5, min  (Table A.III.2)</v>
      </c>
      <c r="C1119" s="160" t="s">
        <v>208</v>
      </c>
      <c r="D1119" s="160" t="s">
        <v>102</v>
      </c>
      <c r="E1119" s="160" t="s">
        <v>7</v>
      </c>
      <c r="F1119" s="160"/>
      <c r="G1119" s="161" t="s">
        <v>419</v>
      </c>
      <c r="H1119" s="162">
        <v>2014</v>
      </c>
      <c r="I1119" s="163"/>
      <c r="J1119" s="358"/>
      <c r="K1119" s="164" t="s">
        <v>54</v>
      </c>
      <c r="L1119" s="782"/>
      <c r="M1119" s="659" t="s">
        <v>54</v>
      </c>
      <c r="N1119" s="664"/>
      <c r="O1119" s="664"/>
      <c r="P1119" s="165"/>
      <c r="Q1119" s="365"/>
      <c r="R1119" s="259" t="str">
        <f t="shared" ref="R1119:R1138" si="714">IF(Q1119="Y","",IF(AND(L1119="",J1119=""),"",IF(L1119="",J1119,L1119)))</f>
        <v/>
      </c>
      <c r="S1119" s="260" t="str">
        <f>IF(R1119="","",IF(R1147="Y",T1119,IF(R1119&gt;=R1139-$AA$36*R1143,IF(R1119&lt;=R1139+$AA$36*R1143,R1119,""),"")))</f>
        <v/>
      </c>
      <c r="T1119" s="259" t="str">
        <f t="shared" ref="T1119:T1138" si="715">IF(Q1119="Y","",IF(AND(L1119="",J1119=""),"",IF(L1119="",J1119*N1119,L1119*N1119)))</f>
        <v/>
      </c>
      <c r="U1119" s="166" t="str">
        <f t="shared" ref="U1119:U1138" si="716">IF(AND(M1119="",K1119=""),"",IF(M1119="",K1119,M1119))</f>
        <v>%</v>
      </c>
      <c r="V1119" s="39"/>
      <c r="W1119" s="39"/>
      <c r="Y1119" s="99"/>
      <c r="AO1119" s="57"/>
      <c r="AP1119" s="39"/>
      <c r="AQ1119" s="39"/>
      <c r="AR1119" s="359" t="str">
        <f>$U1119</f>
        <v>%</v>
      </c>
      <c r="AS1119" s="39"/>
      <c r="AT1119" s="360" t="str">
        <f t="shared" ref="AT1119:AT1138" si="717">IF($E1119=$AT$48,R1119,"")</f>
        <v/>
      </c>
      <c r="AU1119" s="360" t="str">
        <f t="shared" ref="AU1119:AU1138" si="718">IF($E1119=$AT$48,S1119,"")</f>
        <v/>
      </c>
      <c r="AV1119" s="39"/>
      <c r="AW1119" s="360" t="str">
        <f t="shared" ref="AW1119:AW1138" si="719">IF($E1119=$AW$112,R1119,"")</f>
        <v/>
      </c>
      <c r="AX1119" s="360" t="str">
        <f t="shared" ref="AX1119:AX1138" si="720">IF($E1119=$AW$112,S1119,"")</f>
        <v/>
      </c>
      <c r="AY1119" s="39"/>
      <c r="AZ1119" s="360" t="str">
        <f t="shared" ref="AZ1119:AZ1138" si="721">IF($E1119=$AZ$112,R1119,"")</f>
        <v/>
      </c>
      <c r="BA1119" s="360" t="str">
        <f t="shared" ref="BA1119:BA1138" si="722">IF($E1119=$AZ$112,S1119,"")</f>
        <v/>
      </c>
      <c r="BB1119" s="39"/>
      <c r="BC1119" s="360" t="str">
        <f t="shared" ref="BC1119:BC1138" si="723">IF($E1119=$BC$112,R1119,"")</f>
        <v/>
      </c>
      <c r="BD1119" s="360" t="str">
        <f t="shared" ref="BD1119:BD1138" si="724">IF($E1119=$BC$112,S1119,"")</f>
        <v/>
      </c>
      <c r="BE1119" s="39"/>
      <c r="BF1119" s="360" t="str">
        <f t="shared" ref="BF1119:BF1138" si="725">IF($E1119=$BF$112,R1119,"")</f>
        <v/>
      </c>
      <c r="BG1119" s="360" t="str">
        <f t="shared" ref="BG1119:BG1138" si="726">IF($E1119=$BF$112,S1119,"")</f>
        <v/>
      </c>
      <c r="BH1119" s="39"/>
      <c r="BI1119" s="360" t="str">
        <f t="shared" ref="BI1119:BI1138" si="727">IF($E1119=$BI$112,R1119,"")</f>
        <v/>
      </c>
      <c r="BJ1119" s="360" t="str">
        <f t="shared" ref="BJ1119:BJ1138" si="728">IF($E1119=$BI$112,S1119,"")</f>
        <v/>
      </c>
      <c r="BK1119" s="39"/>
      <c r="BL1119" s="360" t="str">
        <f t="shared" ref="BL1119:BL1138" si="729">IF($E1119=$BL$112,R1119,"")</f>
        <v/>
      </c>
      <c r="BM1119" s="360" t="str">
        <f t="shared" ref="BM1119:BM1138" si="730">IF($E1119=$BL$112,S1119,"")</f>
        <v/>
      </c>
      <c r="BN1119" s="39"/>
      <c r="BO1119" s="360" t="str">
        <f t="shared" ref="BO1119:BO1138" si="731">IF($E1119=$BO$112,R1119,"")</f>
        <v/>
      </c>
      <c r="BP1119" s="360" t="str">
        <f t="shared" ref="BP1119:BP1138" si="732">IF($E1119=$BO$112,S1119,"")</f>
        <v/>
      </c>
      <c r="BQ1119" s="39"/>
      <c r="BR1119" s="360" t="str">
        <f t="shared" ref="BR1119:BR1138" si="733">IF($E1119=$BR$112,R1119,"")</f>
        <v/>
      </c>
      <c r="BS1119" s="360" t="str">
        <f t="shared" ref="BS1119:BS1138" si="734">IF($E1119=$BR$112,S1119,"")</f>
        <v/>
      </c>
      <c r="BT1119" s="39"/>
      <c r="BU1119" s="360" t="str">
        <f t="shared" ref="BU1119:BU1138" si="735">IF($E1119=$BU$112,R1119,"")</f>
        <v/>
      </c>
      <c r="BV1119" s="360" t="str">
        <f t="shared" ref="BV1119:BV1138" si="736">IF($E1119=$BU$112,S1119,"")</f>
        <v/>
      </c>
      <c r="BW1119" s="39"/>
      <c r="BX1119" s="57"/>
    </row>
    <row r="1120" spans="1:76" s="2" customFormat="1" ht="15">
      <c r="A1120" s="159">
        <v>2</v>
      </c>
      <c r="B1120" s="301" t="str">
        <f t="shared" si="713"/>
        <v>World: IPCC WG3 AR5, median  (Table A.III.2)</v>
      </c>
      <c r="C1120" s="160" t="s">
        <v>209</v>
      </c>
      <c r="D1120" s="160" t="s">
        <v>102</v>
      </c>
      <c r="E1120" s="160" t="s">
        <v>7</v>
      </c>
      <c r="F1120" s="160"/>
      <c r="G1120" s="161" t="s">
        <v>419</v>
      </c>
      <c r="H1120" s="162">
        <v>2014</v>
      </c>
      <c r="I1120" s="163"/>
      <c r="J1120" s="358"/>
      <c r="K1120" s="163" t="s">
        <v>54</v>
      </c>
      <c r="L1120" s="782"/>
      <c r="M1120" s="659" t="s">
        <v>54</v>
      </c>
      <c r="N1120" s="664"/>
      <c r="O1120" s="664"/>
      <c r="P1120" s="165"/>
      <c r="Q1120" s="365" t="s">
        <v>35</v>
      </c>
      <c r="R1120" s="259" t="str">
        <f t="shared" si="714"/>
        <v/>
      </c>
      <c r="S1120" s="260" t="str">
        <f>IF(R1120="","",IF(R1147="Y",T1120,IF(R1120&gt;=R1139-$AA$36*R1143,IF(R1120&lt;=R1139+$AA$36*R1143,R1120,""),"")))</f>
        <v/>
      </c>
      <c r="T1120" s="259" t="str">
        <f t="shared" si="715"/>
        <v/>
      </c>
      <c r="U1120" s="166" t="str">
        <f t="shared" si="716"/>
        <v>%</v>
      </c>
      <c r="V1120" s="39"/>
      <c r="W1120" s="39"/>
      <c r="Y1120" s="99"/>
      <c r="AO1120" s="57"/>
      <c r="AP1120" s="39"/>
      <c r="AQ1120" s="39"/>
      <c r="AR1120" s="171"/>
      <c r="AS1120" s="39"/>
      <c r="AT1120" s="360" t="str">
        <f t="shared" si="717"/>
        <v/>
      </c>
      <c r="AU1120" s="360" t="str">
        <f t="shared" si="718"/>
        <v/>
      </c>
      <c r="AV1120" s="39"/>
      <c r="AW1120" s="360" t="str">
        <f t="shared" si="719"/>
        <v/>
      </c>
      <c r="AX1120" s="360" t="str">
        <f t="shared" si="720"/>
        <v/>
      </c>
      <c r="AY1120" s="39"/>
      <c r="AZ1120" s="360" t="str">
        <f t="shared" si="721"/>
        <v/>
      </c>
      <c r="BA1120" s="360" t="str">
        <f t="shared" si="722"/>
        <v/>
      </c>
      <c r="BB1120" s="39"/>
      <c r="BC1120" s="360" t="str">
        <f t="shared" si="723"/>
        <v/>
      </c>
      <c r="BD1120" s="360" t="str">
        <f t="shared" si="724"/>
        <v/>
      </c>
      <c r="BE1120" s="39"/>
      <c r="BF1120" s="360" t="str">
        <f t="shared" si="725"/>
        <v/>
      </c>
      <c r="BG1120" s="360" t="str">
        <f t="shared" si="726"/>
        <v/>
      </c>
      <c r="BH1120" s="39"/>
      <c r="BI1120" s="360" t="str">
        <f t="shared" si="727"/>
        <v/>
      </c>
      <c r="BJ1120" s="360" t="str">
        <f t="shared" si="728"/>
        <v/>
      </c>
      <c r="BK1120" s="39"/>
      <c r="BL1120" s="360" t="str">
        <f t="shared" si="729"/>
        <v/>
      </c>
      <c r="BM1120" s="360" t="str">
        <f t="shared" si="730"/>
        <v/>
      </c>
      <c r="BN1120" s="39"/>
      <c r="BO1120" s="360" t="str">
        <f t="shared" si="731"/>
        <v/>
      </c>
      <c r="BP1120" s="360" t="str">
        <f t="shared" si="732"/>
        <v/>
      </c>
      <c r="BQ1120" s="39"/>
      <c r="BR1120" s="360" t="str">
        <f t="shared" si="733"/>
        <v/>
      </c>
      <c r="BS1120" s="360" t="str">
        <f t="shared" si="734"/>
        <v/>
      </c>
      <c r="BT1120" s="39"/>
      <c r="BU1120" s="360" t="str">
        <f t="shared" si="735"/>
        <v/>
      </c>
      <c r="BV1120" s="360" t="str">
        <f t="shared" si="736"/>
        <v/>
      </c>
      <c r="BW1120" s="39"/>
      <c r="BX1120" s="57"/>
    </row>
    <row r="1121" spans="1:76" s="2" customFormat="1" ht="14">
      <c r="A1121" s="159">
        <v>3</v>
      </c>
      <c r="B1121" s="301" t="str">
        <f t="shared" si="713"/>
        <v>World: IPCC WG3 AR5, max  (Table A.III.2)</v>
      </c>
      <c r="C1121" s="168" t="s">
        <v>210</v>
      </c>
      <c r="D1121" s="162" t="s">
        <v>102</v>
      </c>
      <c r="E1121" s="160" t="s">
        <v>7</v>
      </c>
      <c r="F1121" s="169"/>
      <c r="G1121" s="161" t="s">
        <v>419</v>
      </c>
      <c r="H1121" s="162">
        <v>2014</v>
      </c>
      <c r="I1121" s="163"/>
      <c r="J1121" s="358"/>
      <c r="K1121" s="170" t="s">
        <v>54</v>
      </c>
      <c r="L1121" s="782"/>
      <c r="M1121" s="659" t="s">
        <v>54</v>
      </c>
      <c r="N1121" s="664"/>
      <c r="O1121" s="664"/>
      <c r="P1121" s="165"/>
      <c r="Q1121" s="365"/>
      <c r="R1121" s="259" t="str">
        <f t="shared" si="714"/>
        <v/>
      </c>
      <c r="S1121" s="260" t="str">
        <f>IF(R1121="","",IF(R1147="Y",T1121,IF(R1121&gt;=R1139-$AA$36*R1143,IF(R1121&lt;=R1139+$AA$36*R1143,R1121,""),"")))</f>
        <v/>
      </c>
      <c r="T1121" s="259" t="str">
        <f t="shared" si="715"/>
        <v/>
      </c>
      <c r="U1121" s="166" t="str">
        <f t="shared" si="716"/>
        <v>%</v>
      </c>
      <c r="V1121" s="39"/>
      <c r="W1121" s="39"/>
      <c r="Y1121" s="99"/>
      <c r="AO1121" s="57"/>
      <c r="AP1121" s="39"/>
      <c r="AQ1121" s="39"/>
      <c r="AR1121" s="171"/>
      <c r="AS1121" s="39"/>
      <c r="AT1121" s="360" t="str">
        <f t="shared" si="717"/>
        <v/>
      </c>
      <c r="AU1121" s="360" t="str">
        <f t="shared" si="718"/>
        <v/>
      </c>
      <c r="AV1121" s="39"/>
      <c r="AW1121" s="360" t="str">
        <f t="shared" si="719"/>
        <v/>
      </c>
      <c r="AX1121" s="360" t="str">
        <f t="shared" si="720"/>
        <v/>
      </c>
      <c r="AY1121" s="39"/>
      <c r="AZ1121" s="360" t="str">
        <f t="shared" si="721"/>
        <v/>
      </c>
      <c r="BA1121" s="360" t="str">
        <f t="shared" si="722"/>
        <v/>
      </c>
      <c r="BB1121" s="39"/>
      <c r="BC1121" s="360" t="str">
        <f t="shared" si="723"/>
        <v/>
      </c>
      <c r="BD1121" s="360" t="str">
        <f t="shared" si="724"/>
        <v/>
      </c>
      <c r="BE1121" s="39"/>
      <c r="BF1121" s="360" t="str">
        <f t="shared" si="725"/>
        <v/>
      </c>
      <c r="BG1121" s="360" t="str">
        <f t="shared" si="726"/>
        <v/>
      </c>
      <c r="BH1121" s="39"/>
      <c r="BI1121" s="360" t="str">
        <f t="shared" si="727"/>
        <v/>
      </c>
      <c r="BJ1121" s="360" t="str">
        <f t="shared" si="728"/>
        <v/>
      </c>
      <c r="BK1121" s="39"/>
      <c r="BL1121" s="360" t="str">
        <f t="shared" si="729"/>
        <v/>
      </c>
      <c r="BM1121" s="360" t="str">
        <f t="shared" si="730"/>
        <v/>
      </c>
      <c r="BN1121" s="39"/>
      <c r="BO1121" s="360" t="str">
        <f t="shared" si="731"/>
        <v/>
      </c>
      <c r="BP1121" s="360" t="str">
        <f t="shared" si="732"/>
        <v/>
      </c>
      <c r="BQ1121" s="39"/>
      <c r="BR1121" s="360" t="str">
        <f t="shared" si="733"/>
        <v/>
      </c>
      <c r="BS1121" s="360" t="str">
        <f t="shared" si="734"/>
        <v/>
      </c>
      <c r="BT1121" s="39"/>
      <c r="BU1121" s="360" t="str">
        <f t="shared" si="735"/>
        <v/>
      </c>
      <c r="BV1121" s="360" t="str">
        <f t="shared" si="736"/>
        <v/>
      </c>
      <c r="BW1121" s="39"/>
      <c r="BX1121" s="57"/>
    </row>
    <row r="1122" spans="1:76" s="2" customFormat="1" ht="14">
      <c r="A1122" s="159">
        <v>4</v>
      </c>
      <c r="B1122" s="301" t="str">
        <f t="shared" si="713"/>
        <v>World: IEA 2010, ETSAP, OCGT, lower heating value, min</v>
      </c>
      <c r="C1122" s="168" t="s">
        <v>218</v>
      </c>
      <c r="D1122" s="162" t="s">
        <v>175</v>
      </c>
      <c r="E1122" s="160" t="s">
        <v>7</v>
      </c>
      <c r="F1122" s="169"/>
      <c r="G1122" s="161" t="s">
        <v>420</v>
      </c>
      <c r="H1122" s="162">
        <v>2010</v>
      </c>
      <c r="I1122" s="163"/>
      <c r="J1122" s="358"/>
      <c r="K1122" s="170" t="s">
        <v>54</v>
      </c>
      <c r="L1122" s="782"/>
      <c r="M1122" s="659" t="s">
        <v>54</v>
      </c>
      <c r="N1122" s="664"/>
      <c r="O1122" s="664"/>
      <c r="P1122" s="165"/>
      <c r="Q1122" s="365"/>
      <c r="R1122" s="259" t="str">
        <f t="shared" si="714"/>
        <v/>
      </c>
      <c r="S1122" s="260" t="str">
        <f>IF(R1122="","",IF(R1147="Y",T1122,IF(R1122&gt;=R1139-$AA$36*R1143,IF(R1122&lt;=R1139+$AA$36*R1143,R1122,""),"")))</f>
        <v/>
      </c>
      <c r="T1122" s="259" t="str">
        <f t="shared" si="715"/>
        <v/>
      </c>
      <c r="U1122" s="166" t="str">
        <f t="shared" si="716"/>
        <v>%</v>
      </c>
      <c r="V1122" s="39"/>
      <c r="W1122" s="39"/>
      <c r="Y1122" s="99"/>
      <c r="AO1122" s="57"/>
      <c r="AP1122" s="39"/>
      <c r="AQ1122" s="39"/>
      <c r="AR1122" s="171"/>
      <c r="AS1122" s="39"/>
      <c r="AT1122" s="360" t="str">
        <f t="shared" si="717"/>
        <v/>
      </c>
      <c r="AU1122" s="360" t="str">
        <f t="shared" si="718"/>
        <v/>
      </c>
      <c r="AV1122" s="39"/>
      <c r="AW1122" s="360" t="str">
        <f t="shared" si="719"/>
        <v/>
      </c>
      <c r="AX1122" s="360" t="str">
        <f t="shared" si="720"/>
        <v/>
      </c>
      <c r="AY1122" s="39"/>
      <c r="AZ1122" s="360" t="str">
        <f t="shared" si="721"/>
        <v/>
      </c>
      <c r="BA1122" s="360" t="str">
        <f t="shared" si="722"/>
        <v/>
      </c>
      <c r="BB1122" s="39"/>
      <c r="BC1122" s="360" t="str">
        <f t="shared" si="723"/>
        <v/>
      </c>
      <c r="BD1122" s="360" t="str">
        <f t="shared" si="724"/>
        <v/>
      </c>
      <c r="BE1122" s="39"/>
      <c r="BF1122" s="360" t="str">
        <f t="shared" si="725"/>
        <v/>
      </c>
      <c r="BG1122" s="360" t="str">
        <f t="shared" si="726"/>
        <v/>
      </c>
      <c r="BH1122" s="39"/>
      <c r="BI1122" s="360" t="str">
        <f t="shared" si="727"/>
        <v/>
      </c>
      <c r="BJ1122" s="360" t="str">
        <f t="shared" si="728"/>
        <v/>
      </c>
      <c r="BK1122" s="39"/>
      <c r="BL1122" s="360" t="str">
        <f t="shared" si="729"/>
        <v/>
      </c>
      <c r="BM1122" s="360" t="str">
        <f t="shared" si="730"/>
        <v/>
      </c>
      <c r="BN1122" s="39"/>
      <c r="BO1122" s="360" t="str">
        <f t="shared" si="731"/>
        <v/>
      </c>
      <c r="BP1122" s="360" t="str">
        <f t="shared" si="732"/>
        <v/>
      </c>
      <c r="BQ1122" s="39"/>
      <c r="BR1122" s="360" t="str">
        <f t="shared" si="733"/>
        <v/>
      </c>
      <c r="BS1122" s="360" t="str">
        <f t="shared" si="734"/>
        <v/>
      </c>
      <c r="BT1122" s="39"/>
      <c r="BU1122" s="360" t="str">
        <f t="shared" si="735"/>
        <v/>
      </c>
      <c r="BV1122" s="360" t="str">
        <f t="shared" si="736"/>
        <v/>
      </c>
      <c r="BW1122" s="39"/>
      <c r="BX1122" s="57"/>
    </row>
    <row r="1123" spans="1:76" s="2" customFormat="1" ht="14">
      <c r="A1123" s="159">
        <v>5</v>
      </c>
      <c r="B1123" s="301" t="str">
        <f t="shared" si="713"/>
        <v>World: IEA 2010, ETSAP, OCGT, lower heating value, max</v>
      </c>
      <c r="C1123" s="169" t="s">
        <v>219</v>
      </c>
      <c r="D1123" s="169" t="s">
        <v>175</v>
      </c>
      <c r="E1123" s="160" t="s">
        <v>7</v>
      </c>
      <c r="F1123" s="169"/>
      <c r="G1123" s="161" t="s">
        <v>420</v>
      </c>
      <c r="H1123" s="169">
        <v>2010</v>
      </c>
      <c r="I1123" s="163"/>
      <c r="J1123" s="358"/>
      <c r="K1123" s="170" t="s">
        <v>54</v>
      </c>
      <c r="L1123" s="782"/>
      <c r="M1123" s="659" t="s">
        <v>54</v>
      </c>
      <c r="N1123" s="664"/>
      <c r="O1123" s="664"/>
      <c r="P1123" s="165"/>
      <c r="Q1123" s="365"/>
      <c r="R1123" s="259" t="str">
        <f t="shared" si="714"/>
        <v/>
      </c>
      <c r="S1123" s="260" t="str">
        <f>IF(R1123="","",IF(R1147="Y",T1123,IF(R1123&gt;=R1139-$AA$36*R1143,IF(R1123&lt;=R1139+$AA$36*R1143,R1123,""),"")))</f>
        <v/>
      </c>
      <c r="T1123" s="259" t="str">
        <f t="shared" si="715"/>
        <v/>
      </c>
      <c r="U1123" s="166" t="str">
        <f t="shared" si="716"/>
        <v>%</v>
      </c>
      <c r="V1123" s="39"/>
      <c r="W1123" s="39"/>
      <c r="Y1123" s="99"/>
      <c r="AO1123" s="57"/>
      <c r="AP1123" s="39"/>
      <c r="AQ1123" s="39"/>
      <c r="AR1123" s="171"/>
      <c r="AS1123" s="39"/>
      <c r="AT1123" s="360" t="str">
        <f t="shared" si="717"/>
        <v/>
      </c>
      <c r="AU1123" s="360" t="str">
        <f t="shared" si="718"/>
        <v/>
      </c>
      <c r="AV1123" s="39"/>
      <c r="AW1123" s="360" t="str">
        <f t="shared" si="719"/>
        <v/>
      </c>
      <c r="AX1123" s="360" t="str">
        <f t="shared" si="720"/>
        <v/>
      </c>
      <c r="AY1123" s="39"/>
      <c r="AZ1123" s="360" t="str">
        <f t="shared" si="721"/>
        <v/>
      </c>
      <c r="BA1123" s="360" t="str">
        <f t="shared" si="722"/>
        <v/>
      </c>
      <c r="BB1123" s="39"/>
      <c r="BC1123" s="360" t="str">
        <f t="shared" si="723"/>
        <v/>
      </c>
      <c r="BD1123" s="360" t="str">
        <f t="shared" si="724"/>
        <v/>
      </c>
      <c r="BE1123" s="39"/>
      <c r="BF1123" s="360" t="str">
        <f t="shared" si="725"/>
        <v/>
      </c>
      <c r="BG1123" s="360" t="str">
        <f t="shared" si="726"/>
        <v/>
      </c>
      <c r="BH1123" s="39"/>
      <c r="BI1123" s="360" t="str">
        <f t="shared" si="727"/>
        <v/>
      </c>
      <c r="BJ1123" s="360" t="str">
        <f t="shared" si="728"/>
        <v/>
      </c>
      <c r="BK1123" s="39"/>
      <c r="BL1123" s="360" t="str">
        <f t="shared" si="729"/>
        <v/>
      </c>
      <c r="BM1123" s="360" t="str">
        <f t="shared" si="730"/>
        <v/>
      </c>
      <c r="BN1123" s="39"/>
      <c r="BO1123" s="360" t="str">
        <f t="shared" si="731"/>
        <v/>
      </c>
      <c r="BP1123" s="360" t="str">
        <f t="shared" si="732"/>
        <v/>
      </c>
      <c r="BQ1123" s="39"/>
      <c r="BR1123" s="360" t="str">
        <f t="shared" si="733"/>
        <v/>
      </c>
      <c r="BS1123" s="360" t="str">
        <f t="shared" si="734"/>
        <v/>
      </c>
      <c r="BT1123" s="39"/>
      <c r="BU1123" s="360" t="str">
        <f t="shared" si="735"/>
        <v/>
      </c>
      <c r="BV1123" s="360" t="str">
        <f t="shared" si="736"/>
        <v/>
      </c>
      <c r="BW1123" s="39"/>
      <c r="BX1123" s="57"/>
    </row>
    <row r="1124" spans="1:76" s="2" customFormat="1" ht="14">
      <c r="A1124" s="159">
        <v>6</v>
      </c>
      <c r="B1124" s="301" t="str">
        <f t="shared" si="713"/>
        <v>World: IEA 2010, ETSAP, CCGT, lower heating value, min</v>
      </c>
      <c r="C1124" s="169" t="s">
        <v>220</v>
      </c>
      <c r="D1124" s="169" t="s">
        <v>175</v>
      </c>
      <c r="E1124" s="160" t="s">
        <v>7</v>
      </c>
      <c r="F1124" s="169"/>
      <c r="G1124" s="161" t="s">
        <v>420</v>
      </c>
      <c r="H1124" s="169">
        <v>2010</v>
      </c>
      <c r="I1124" s="163"/>
      <c r="J1124" s="358"/>
      <c r="K1124" s="170" t="s">
        <v>54</v>
      </c>
      <c r="L1124" s="782"/>
      <c r="M1124" s="659" t="s">
        <v>54</v>
      </c>
      <c r="N1124" s="664"/>
      <c r="O1124" s="664"/>
      <c r="P1124" s="165"/>
      <c r="Q1124" s="365"/>
      <c r="R1124" s="259" t="str">
        <f t="shared" si="714"/>
        <v/>
      </c>
      <c r="S1124" s="260" t="str">
        <f>IF(R1124="","",IF(R1147="Y",T1124,IF(R1124&gt;=R1139-$AA$36*R1143,IF(R1124&lt;=R1139+$AA$36*R1143,R1124,""),"")))</f>
        <v/>
      </c>
      <c r="T1124" s="259" t="str">
        <f t="shared" si="715"/>
        <v/>
      </c>
      <c r="U1124" s="166" t="str">
        <f t="shared" si="716"/>
        <v>%</v>
      </c>
      <c r="V1124" s="39"/>
      <c r="W1124" s="39"/>
      <c r="Y1124" s="99"/>
      <c r="AO1124" s="57"/>
      <c r="AP1124" s="39"/>
      <c r="AQ1124" s="39"/>
      <c r="AR1124" s="171"/>
      <c r="AS1124" s="39"/>
      <c r="AT1124" s="360" t="str">
        <f t="shared" si="717"/>
        <v/>
      </c>
      <c r="AU1124" s="360" t="str">
        <f t="shared" si="718"/>
        <v/>
      </c>
      <c r="AV1124" s="39"/>
      <c r="AW1124" s="360" t="str">
        <f t="shared" si="719"/>
        <v/>
      </c>
      <c r="AX1124" s="360" t="str">
        <f t="shared" si="720"/>
        <v/>
      </c>
      <c r="AY1124" s="39"/>
      <c r="AZ1124" s="360" t="str">
        <f t="shared" si="721"/>
        <v/>
      </c>
      <c r="BA1124" s="360" t="str">
        <f t="shared" si="722"/>
        <v/>
      </c>
      <c r="BB1124" s="39"/>
      <c r="BC1124" s="360" t="str">
        <f t="shared" si="723"/>
        <v/>
      </c>
      <c r="BD1124" s="360" t="str">
        <f t="shared" si="724"/>
        <v/>
      </c>
      <c r="BE1124" s="39"/>
      <c r="BF1124" s="360" t="str">
        <f t="shared" si="725"/>
        <v/>
      </c>
      <c r="BG1124" s="360" t="str">
        <f t="shared" si="726"/>
        <v/>
      </c>
      <c r="BH1124" s="39"/>
      <c r="BI1124" s="360" t="str">
        <f t="shared" si="727"/>
        <v/>
      </c>
      <c r="BJ1124" s="360" t="str">
        <f t="shared" si="728"/>
        <v/>
      </c>
      <c r="BK1124" s="39"/>
      <c r="BL1124" s="360" t="str">
        <f t="shared" si="729"/>
        <v/>
      </c>
      <c r="BM1124" s="360" t="str">
        <f t="shared" si="730"/>
        <v/>
      </c>
      <c r="BN1124" s="39"/>
      <c r="BO1124" s="360" t="str">
        <f t="shared" si="731"/>
        <v/>
      </c>
      <c r="BP1124" s="360" t="str">
        <f t="shared" si="732"/>
        <v/>
      </c>
      <c r="BQ1124" s="39"/>
      <c r="BR1124" s="360" t="str">
        <f t="shared" si="733"/>
        <v/>
      </c>
      <c r="BS1124" s="360" t="str">
        <f t="shared" si="734"/>
        <v/>
      </c>
      <c r="BT1124" s="39"/>
      <c r="BU1124" s="360" t="str">
        <f t="shared" si="735"/>
        <v/>
      </c>
      <c r="BV1124" s="360" t="str">
        <f t="shared" si="736"/>
        <v/>
      </c>
      <c r="BW1124" s="39"/>
      <c r="BX1124" s="57"/>
    </row>
    <row r="1125" spans="1:76" s="2" customFormat="1" ht="14">
      <c r="A1125" s="159">
        <v>7</v>
      </c>
      <c r="B1125" s="301" t="str">
        <f t="shared" si="713"/>
        <v>World: IEA 2010, ETSAP, CCGT, lower heating value, max</v>
      </c>
      <c r="C1125" s="169" t="s">
        <v>221</v>
      </c>
      <c r="D1125" s="169" t="s">
        <v>175</v>
      </c>
      <c r="E1125" s="160" t="s">
        <v>7</v>
      </c>
      <c r="F1125" s="169"/>
      <c r="G1125" s="161" t="s">
        <v>420</v>
      </c>
      <c r="H1125" s="169">
        <v>2010</v>
      </c>
      <c r="I1125" s="163"/>
      <c r="J1125" s="358"/>
      <c r="K1125" s="170" t="s">
        <v>54</v>
      </c>
      <c r="L1125" s="782"/>
      <c r="M1125" s="659" t="s">
        <v>54</v>
      </c>
      <c r="N1125" s="664"/>
      <c r="O1125" s="664"/>
      <c r="P1125" s="165"/>
      <c r="Q1125" s="365"/>
      <c r="R1125" s="259" t="str">
        <f t="shared" si="714"/>
        <v/>
      </c>
      <c r="S1125" s="260" t="str">
        <f>IF(R1125="","",IF(R1147="Y",T1125,IF(R1125&gt;=R1139-$AA$36*R1143,IF(R1125&lt;=R1139+$AA$36*R1143,R1125,""),"")))</f>
        <v/>
      </c>
      <c r="T1125" s="259" t="str">
        <f t="shared" si="715"/>
        <v/>
      </c>
      <c r="U1125" s="166" t="str">
        <f t="shared" si="716"/>
        <v>%</v>
      </c>
      <c r="V1125" s="39"/>
      <c r="W1125" s="39"/>
      <c r="Y1125" s="99"/>
      <c r="AO1125" s="57"/>
      <c r="AP1125" s="39"/>
      <c r="AQ1125" s="39"/>
      <c r="AR1125" s="171"/>
      <c r="AS1125" s="39"/>
      <c r="AT1125" s="360" t="str">
        <f t="shared" si="717"/>
        <v/>
      </c>
      <c r="AU1125" s="360" t="str">
        <f t="shared" si="718"/>
        <v/>
      </c>
      <c r="AV1125" s="39"/>
      <c r="AW1125" s="360" t="str">
        <f t="shared" si="719"/>
        <v/>
      </c>
      <c r="AX1125" s="360" t="str">
        <f t="shared" si="720"/>
        <v/>
      </c>
      <c r="AY1125" s="39"/>
      <c r="AZ1125" s="360" t="str">
        <f t="shared" si="721"/>
        <v/>
      </c>
      <c r="BA1125" s="360" t="str">
        <f t="shared" si="722"/>
        <v/>
      </c>
      <c r="BB1125" s="39"/>
      <c r="BC1125" s="360" t="str">
        <f t="shared" si="723"/>
        <v/>
      </c>
      <c r="BD1125" s="360" t="str">
        <f t="shared" si="724"/>
        <v/>
      </c>
      <c r="BE1125" s="39"/>
      <c r="BF1125" s="360" t="str">
        <f t="shared" si="725"/>
        <v/>
      </c>
      <c r="BG1125" s="360" t="str">
        <f t="shared" si="726"/>
        <v/>
      </c>
      <c r="BH1125" s="39"/>
      <c r="BI1125" s="360" t="str">
        <f t="shared" si="727"/>
        <v/>
      </c>
      <c r="BJ1125" s="360" t="str">
        <f t="shared" si="728"/>
        <v/>
      </c>
      <c r="BK1125" s="39"/>
      <c r="BL1125" s="360" t="str">
        <f t="shared" si="729"/>
        <v/>
      </c>
      <c r="BM1125" s="360" t="str">
        <f t="shared" si="730"/>
        <v/>
      </c>
      <c r="BN1125" s="39"/>
      <c r="BO1125" s="360" t="str">
        <f t="shared" si="731"/>
        <v/>
      </c>
      <c r="BP1125" s="360" t="str">
        <f t="shared" si="732"/>
        <v/>
      </c>
      <c r="BQ1125" s="39"/>
      <c r="BR1125" s="360" t="str">
        <f t="shared" si="733"/>
        <v/>
      </c>
      <c r="BS1125" s="360" t="str">
        <f t="shared" si="734"/>
        <v/>
      </c>
      <c r="BT1125" s="39"/>
      <c r="BU1125" s="360" t="str">
        <f t="shared" si="735"/>
        <v/>
      </c>
      <c r="BV1125" s="360" t="str">
        <f t="shared" si="736"/>
        <v/>
      </c>
      <c r="BW1125" s="39"/>
      <c r="BX1125" s="57"/>
    </row>
    <row r="1126" spans="1:76" s="2" customFormat="1" ht="14">
      <c r="A1126" s="159">
        <v>8</v>
      </c>
      <c r="B1126" s="301" t="str">
        <f t="shared" si="713"/>
        <v>World: US EIA, Average 2004-2014</v>
      </c>
      <c r="C1126" s="169" t="s">
        <v>213</v>
      </c>
      <c r="D1126" s="169" t="s">
        <v>214</v>
      </c>
      <c r="E1126" s="160" t="s">
        <v>7</v>
      </c>
      <c r="F1126" s="169"/>
      <c r="G1126" s="161" t="s">
        <v>420</v>
      </c>
      <c r="H1126" s="169">
        <v>2015</v>
      </c>
      <c r="I1126" s="163"/>
      <c r="J1126" s="170"/>
      <c r="K1126" s="170" t="s">
        <v>222</v>
      </c>
      <c r="L1126" s="795" t="e">
        <f>$U$12*1000000/J1126</f>
        <v>#DIV/0!</v>
      </c>
      <c r="M1126" s="659" t="s">
        <v>54</v>
      </c>
      <c r="N1126" s="664"/>
      <c r="O1126" s="664"/>
      <c r="P1126" s="165"/>
      <c r="Q1126" s="365"/>
      <c r="R1126" s="259" t="e">
        <f t="shared" si="714"/>
        <v>#DIV/0!</v>
      </c>
      <c r="S1126" s="260" t="e">
        <f>IF(R1126="","",IF(R1147="Y",T1126,IF(R1126&gt;=R1139-$AA$36*R1143,IF(R1126&lt;=R1139+$AA$36*R1143,R1126,""),"")))</f>
        <v>#DIV/0!</v>
      </c>
      <c r="T1126" s="259" t="e">
        <f t="shared" si="715"/>
        <v>#DIV/0!</v>
      </c>
      <c r="U1126" s="166" t="str">
        <f t="shared" si="716"/>
        <v>%</v>
      </c>
      <c r="V1126" s="39"/>
      <c r="W1126" s="39"/>
      <c r="Y1126" s="99"/>
      <c r="AO1126" s="57"/>
      <c r="AP1126" s="39"/>
      <c r="AQ1126" s="39"/>
      <c r="AR1126" s="171"/>
      <c r="AS1126" s="39"/>
      <c r="AT1126" s="360" t="e">
        <f t="shared" si="717"/>
        <v>#DIV/0!</v>
      </c>
      <c r="AU1126" s="360" t="e">
        <f t="shared" si="718"/>
        <v>#DIV/0!</v>
      </c>
      <c r="AV1126" s="39"/>
      <c r="AW1126" s="360" t="str">
        <f t="shared" si="719"/>
        <v/>
      </c>
      <c r="AX1126" s="360" t="str">
        <f t="shared" si="720"/>
        <v/>
      </c>
      <c r="AY1126" s="39"/>
      <c r="AZ1126" s="360" t="str">
        <f t="shared" si="721"/>
        <v/>
      </c>
      <c r="BA1126" s="360" t="str">
        <f t="shared" si="722"/>
        <v/>
      </c>
      <c r="BB1126" s="39"/>
      <c r="BC1126" s="360" t="str">
        <f t="shared" si="723"/>
        <v/>
      </c>
      <c r="BD1126" s="360" t="str">
        <f t="shared" si="724"/>
        <v/>
      </c>
      <c r="BE1126" s="39"/>
      <c r="BF1126" s="360" t="str">
        <f t="shared" si="725"/>
        <v/>
      </c>
      <c r="BG1126" s="360" t="str">
        <f t="shared" si="726"/>
        <v/>
      </c>
      <c r="BH1126" s="39"/>
      <c r="BI1126" s="360" t="str">
        <f t="shared" si="727"/>
        <v/>
      </c>
      <c r="BJ1126" s="360" t="str">
        <f t="shared" si="728"/>
        <v/>
      </c>
      <c r="BK1126" s="39"/>
      <c r="BL1126" s="360" t="str">
        <f t="shared" si="729"/>
        <v/>
      </c>
      <c r="BM1126" s="360" t="str">
        <f t="shared" si="730"/>
        <v/>
      </c>
      <c r="BN1126" s="39"/>
      <c r="BO1126" s="360" t="str">
        <f t="shared" si="731"/>
        <v/>
      </c>
      <c r="BP1126" s="360" t="str">
        <f t="shared" si="732"/>
        <v/>
      </c>
      <c r="BQ1126" s="39"/>
      <c r="BR1126" s="360" t="str">
        <f t="shared" si="733"/>
        <v/>
      </c>
      <c r="BS1126" s="360" t="str">
        <f t="shared" si="734"/>
        <v/>
      </c>
      <c r="BT1126" s="39"/>
      <c r="BU1126" s="360" t="str">
        <f t="shared" si="735"/>
        <v/>
      </c>
      <c r="BV1126" s="360" t="str">
        <f t="shared" si="736"/>
        <v/>
      </c>
      <c r="BW1126" s="39"/>
      <c r="BX1126" s="57"/>
    </row>
    <row r="1127" spans="1:76" s="2" customFormat="1" ht="14">
      <c r="A1127" s="159">
        <v>9</v>
      </c>
      <c r="B1127" s="301" t="str">
        <f t="shared" si="713"/>
        <v xml:space="preserve">: </v>
      </c>
      <c r="C1127" s="169"/>
      <c r="D1127" s="169"/>
      <c r="E1127" s="169"/>
      <c r="F1127" s="169"/>
      <c r="G1127" s="161"/>
      <c r="H1127" s="169"/>
      <c r="I1127" s="163"/>
      <c r="J1127" s="170"/>
      <c r="K1127" s="170"/>
      <c r="L1127" s="782"/>
      <c r="M1127" s="659" t="s">
        <v>54</v>
      </c>
      <c r="N1127" s="664"/>
      <c r="O1127" s="664"/>
      <c r="P1127" s="165"/>
      <c r="Q1127" s="365"/>
      <c r="R1127" s="259" t="str">
        <f t="shared" si="714"/>
        <v/>
      </c>
      <c r="S1127" s="260" t="str">
        <f>IF(R1127="","",IF(R1147="Y",T1127,IF(R1127&gt;=R1139-$AA$36*R1143,IF(R1127&lt;=R1139+$AA$36*R1143,R1127,""),"")))</f>
        <v/>
      </c>
      <c r="T1127" s="259" t="str">
        <f t="shared" si="715"/>
        <v/>
      </c>
      <c r="U1127" s="166" t="str">
        <f t="shared" si="716"/>
        <v>%</v>
      </c>
      <c r="V1127" s="39"/>
      <c r="W1127" s="39"/>
      <c r="Y1127" s="99"/>
      <c r="AO1127" s="57"/>
      <c r="AP1127" s="39"/>
      <c r="AQ1127" s="39"/>
      <c r="AR1127" s="171"/>
      <c r="AS1127" s="39"/>
      <c r="AT1127" s="360" t="str">
        <f t="shared" si="717"/>
        <v/>
      </c>
      <c r="AU1127" s="360" t="str">
        <f t="shared" si="718"/>
        <v/>
      </c>
      <c r="AV1127" s="39"/>
      <c r="AW1127" s="360" t="str">
        <f t="shared" si="719"/>
        <v/>
      </c>
      <c r="AX1127" s="360" t="str">
        <f t="shared" si="720"/>
        <v/>
      </c>
      <c r="AY1127" s="39"/>
      <c r="AZ1127" s="360" t="str">
        <f t="shared" si="721"/>
        <v/>
      </c>
      <c r="BA1127" s="360" t="str">
        <f t="shared" si="722"/>
        <v/>
      </c>
      <c r="BB1127" s="39"/>
      <c r="BC1127" s="360" t="str">
        <f t="shared" si="723"/>
        <v/>
      </c>
      <c r="BD1127" s="360" t="str">
        <f t="shared" si="724"/>
        <v/>
      </c>
      <c r="BE1127" s="39"/>
      <c r="BF1127" s="360" t="str">
        <f t="shared" si="725"/>
        <v/>
      </c>
      <c r="BG1127" s="360" t="str">
        <f t="shared" si="726"/>
        <v/>
      </c>
      <c r="BH1127" s="39"/>
      <c r="BI1127" s="360" t="str">
        <f t="shared" si="727"/>
        <v/>
      </c>
      <c r="BJ1127" s="360" t="str">
        <f t="shared" si="728"/>
        <v/>
      </c>
      <c r="BK1127" s="39"/>
      <c r="BL1127" s="360" t="str">
        <f t="shared" si="729"/>
        <v/>
      </c>
      <c r="BM1127" s="360" t="str">
        <f t="shared" si="730"/>
        <v/>
      </c>
      <c r="BN1127" s="39"/>
      <c r="BO1127" s="360" t="str">
        <f t="shared" si="731"/>
        <v/>
      </c>
      <c r="BP1127" s="360" t="str">
        <f t="shared" si="732"/>
        <v/>
      </c>
      <c r="BQ1127" s="39"/>
      <c r="BR1127" s="360" t="str">
        <f t="shared" si="733"/>
        <v/>
      </c>
      <c r="BS1127" s="360" t="str">
        <f t="shared" si="734"/>
        <v/>
      </c>
      <c r="BT1127" s="39"/>
      <c r="BU1127" s="360" t="str">
        <f t="shared" si="735"/>
        <v/>
      </c>
      <c r="BV1127" s="360" t="str">
        <f t="shared" si="736"/>
        <v/>
      </c>
      <c r="BW1127" s="39"/>
      <c r="BX1127" s="57"/>
    </row>
    <row r="1128" spans="1:76" s="2" customFormat="1" ht="14">
      <c r="A1128" s="159">
        <v>10</v>
      </c>
      <c r="B1128" s="301" t="str">
        <f t="shared" si="713"/>
        <v xml:space="preserve">: </v>
      </c>
      <c r="C1128" s="169"/>
      <c r="D1128" s="169"/>
      <c r="E1128" s="169"/>
      <c r="F1128" s="169"/>
      <c r="G1128" s="161"/>
      <c r="H1128" s="169"/>
      <c r="I1128" s="163"/>
      <c r="J1128" s="170"/>
      <c r="K1128" s="170"/>
      <c r="L1128" s="782"/>
      <c r="M1128" s="659" t="s">
        <v>54</v>
      </c>
      <c r="N1128" s="664"/>
      <c r="O1128" s="664"/>
      <c r="P1128" s="165"/>
      <c r="Q1128" s="365"/>
      <c r="R1128" s="259" t="str">
        <f t="shared" si="714"/>
        <v/>
      </c>
      <c r="S1128" s="260" t="str">
        <f>IF(R1128="","",IF(R1147="Y",T1128,IF(R1128&gt;=R1139-$AA$36*R1143,IF(R1128&lt;=R1139+$AA$36*R1143,R1128,""),"")))</f>
        <v/>
      </c>
      <c r="T1128" s="259" t="str">
        <f t="shared" si="715"/>
        <v/>
      </c>
      <c r="U1128" s="166" t="str">
        <f t="shared" si="716"/>
        <v>%</v>
      </c>
      <c r="V1128" s="39"/>
      <c r="W1128" s="39"/>
      <c r="Y1128" s="99"/>
      <c r="AO1128" s="57"/>
      <c r="AP1128" s="39"/>
      <c r="AQ1128" s="39"/>
      <c r="AR1128" s="171"/>
      <c r="AS1128" s="39"/>
      <c r="AT1128" s="360" t="str">
        <f t="shared" si="717"/>
        <v/>
      </c>
      <c r="AU1128" s="360" t="str">
        <f t="shared" si="718"/>
        <v/>
      </c>
      <c r="AV1128" s="39"/>
      <c r="AW1128" s="360" t="str">
        <f t="shared" si="719"/>
        <v/>
      </c>
      <c r="AX1128" s="360" t="str">
        <f t="shared" si="720"/>
        <v/>
      </c>
      <c r="AY1128" s="39"/>
      <c r="AZ1128" s="360" t="str">
        <f t="shared" si="721"/>
        <v/>
      </c>
      <c r="BA1128" s="360" t="str">
        <f t="shared" si="722"/>
        <v/>
      </c>
      <c r="BB1128" s="39"/>
      <c r="BC1128" s="360" t="str">
        <f t="shared" si="723"/>
        <v/>
      </c>
      <c r="BD1128" s="360" t="str">
        <f t="shared" si="724"/>
        <v/>
      </c>
      <c r="BE1128" s="39"/>
      <c r="BF1128" s="360" t="str">
        <f t="shared" si="725"/>
        <v/>
      </c>
      <c r="BG1128" s="360" t="str">
        <f t="shared" si="726"/>
        <v/>
      </c>
      <c r="BH1128" s="39"/>
      <c r="BI1128" s="360" t="str">
        <f t="shared" si="727"/>
        <v/>
      </c>
      <c r="BJ1128" s="360" t="str">
        <f t="shared" si="728"/>
        <v/>
      </c>
      <c r="BK1128" s="39"/>
      <c r="BL1128" s="360" t="str">
        <f t="shared" si="729"/>
        <v/>
      </c>
      <c r="BM1128" s="360" t="str">
        <f t="shared" si="730"/>
        <v/>
      </c>
      <c r="BN1128" s="39"/>
      <c r="BO1128" s="360" t="str">
        <f t="shared" si="731"/>
        <v/>
      </c>
      <c r="BP1128" s="360" t="str">
        <f t="shared" si="732"/>
        <v/>
      </c>
      <c r="BQ1128" s="39"/>
      <c r="BR1128" s="360" t="str">
        <f t="shared" si="733"/>
        <v/>
      </c>
      <c r="BS1128" s="360" t="str">
        <f t="shared" si="734"/>
        <v/>
      </c>
      <c r="BT1128" s="39"/>
      <c r="BU1128" s="360" t="str">
        <f t="shared" si="735"/>
        <v/>
      </c>
      <c r="BV1128" s="360" t="str">
        <f t="shared" si="736"/>
        <v/>
      </c>
      <c r="BW1128" s="39"/>
      <c r="BX1128" s="57"/>
    </row>
    <row r="1129" spans="1:76" s="2" customFormat="1" ht="14" hidden="1">
      <c r="A1129" s="159">
        <v>11</v>
      </c>
      <c r="B1129" s="301" t="str">
        <f t="shared" si="713"/>
        <v xml:space="preserve">: </v>
      </c>
      <c r="C1129" s="168"/>
      <c r="D1129" s="162"/>
      <c r="E1129" s="162"/>
      <c r="F1129" s="169"/>
      <c r="G1129" s="161"/>
      <c r="H1129" s="162"/>
      <c r="I1129" s="163"/>
      <c r="J1129" s="170"/>
      <c r="K1129" s="170"/>
      <c r="L1129" s="782"/>
      <c r="M1129" s="659" t="s">
        <v>54</v>
      </c>
      <c r="N1129" s="664"/>
      <c r="O1129" s="664"/>
      <c r="P1129" s="165"/>
      <c r="Q1129" s="365"/>
      <c r="R1129" s="259" t="str">
        <f t="shared" si="714"/>
        <v/>
      </c>
      <c r="S1129" s="260" t="str">
        <f>IF(R1129="","",IF(R1147="Y",T1129,IF(R1129&gt;=R1139-$AA$36*R1143,IF(R1129&lt;=R1139+$AA$36*R1143,R1129,""),"")))</f>
        <v/>
      </c>
      <c r="T1129" s="259" t="str">
        <f t="shared" si="715"/>
        <v/>
      </c>
      <c r="U1129" s="166" t="str">
        <f t="shared" si="716"/>
        <v>%</v>
      </c>
      <c r="V1129" s="39"/>
      <c r="W1129" s="39"/>
      <c r="Y1129" s="99"/>
      <c r="AO1129" s="57"/>
      <c r="AP1129" s="39"/>
      <c r="AQ1129" s="39"/>
      <c r="AR1129" s="171"/>
      <c r="AS1129" s="39"/>
      <c r="AT1129" s="360" t="str">
        <f t="shared" si="717"/>
        <v/>
      </c>
      <c r="AU1129" s="360" t="str">
        <f t="shared" si="718"/>
        <v/>
      </c>
      <c r="AV1129" s="39"/>
      <c r="AW1129" s="360" t="str">
        <f t="shared" si="719"/>
        <v/>
      </c>
      <c r="AX1129" s="360" t="str">
        <f t="shared" si="720"/>
        <v/>
      </c>
      <c r="AY1129" s="39"/>
      <c r="AZ1129" s="360" t="str">
        <f t="shared" si="721"/>
        <v/>
      </c>
      <c r="BA1129" s="360" t="str">
        <f t="shared" si="722"/>
        <v/>
      </c>
      <c r="BB1129" s="39"/>
      <c r="BC1129" s="360" t="str">
        <f t="shared" si="723"/>
        <v/>
      </c>
      <c r="BD1129" s="360" t="str">
        <f t="shared" si="724"/>
        <v/>
      </c>
      <c r="BE1129" s="39"/>
      <c r="BF1129" s="360" t="str">
        <f t="shared" si="725"/>
        <v/>
      </c>
      <c r="BG1129" s="360" t="str">
        <f t="shared" si="726"/>
        <v/>
      </c>
      <c r="BH1129" s="39"/>
      <c r="BI1129" s="360" t="str">
        <f t="shared" si="727"/>
        <v/>
      </c>
      <c r="BJ1129" s="360" t="str">
        <f t="shared" si="728"/>
        <v/>
      </c>
      <c r="BK1129" s="39"/>
      <c r="BL1129" s="360" t="str">
        <f t="shared" si="729"/>
        <v/>
      </c>
      <c r="BM1129" s="360" t="str">
        <f t="shared" si="730"/>
        <v/>
      </c>
      <c r="BN1129" s="39"/>
      <c r="BO1129" s="360" t="str">
        <f t="shared" si="731"/>
        <v/>
      </c>
      <c r="BP1129" s="360" t="str">
        <f t="shared" si="732"/>
        <v/>
      </c>
      <c r="BQ1129" s="39"/>
      <c r="BR1129" s="360" t="str">
        <f t="shared" si="733"/>
        <v/>
      </c>
      <c r="BS1129" s="360" t="str">
        <f t="shared" si="734"/>
        <v/>
      </c>
      <c r="BT1129" s="39"/>
      <c r="BU1129" s="360" t="str">
        <f t="shared" si="735"/>
        <v/>
      </c>
      <c r="BV1129" s="360" t="str">
        <f t="shared" si="736"/>
        <v/>
      </c>
      <c r="BW1129" s="39"/>
      <c r="BX1129" s="57"/>
    </row>
    <row r="1130" spans="1:76" s="2" customFormat="1" ht="14" hidden="1">
      <c r="A1130" s="159">
        <v>12</v>
      </c>
      <c r="B1130" s="301" t="str">
        <f t="shared" si="713"/>
        <v xml:space="preserve">: </v>
      </c>
      <c r="C1130" s="169"/>
      <c r="D1130" s="169"/>
      <c r="E1130" s="169"/>
      <c r="F1130" s="169"/>
      <c r="G1130" s="161"/>
      <c r="H1130" s="169"/>
      <c r="I1130" s="163"/>
      <c r="J1130" s="170"/>
      <c r="K1130" s="170"/>
      <c r="L1130" s="782"/>
      <c r="M1130" s="659" t="s">
        <v>54</v>
      </c>
      <c r="N1130" s="664"/>
      <c r="O1130" s="664"/>
      <c r="P1130" s="165"/>
      <c r="Q1130" s="365"/>
      <c r="R1130" s="259" t="str">
        <f t="shared" si="714"/>
        <v/>
      </c>
      <c r="S1130" s="260" t="str">
        <f>IF(R1130="","",IF(R1147="Y",T1130,IF(R1130&gt;=R1139-$AA$36*R1143,IF(R1130&lt;=R1139+$AA$36*R1143,R1130,""),"")))</f>
        <v/>
      </c>
      <c r="T1130" s="259" t="str">
        <f t="shared" si="715"/>
        <v/>
      </c>
      <c r="U1130" s="166" t="str">
        <f t="shared" si="716"/>
        <v>%</v>
      </c>
      <c r="V1130" s="39"/>
      <c r="W1130" s="39"/>
      <c r="Y1130" s="99"/>
      <c r="AO1130" s="57"/>
      <c r="AP1130" s="39"/>
      <c r="AQ1130" s="39"/>
      <c r="AR1130" s="171"/>
      <c r="AS1130" s="39"/>
      <c r="AT1130" s="360" t="str">
        <f t="shared" si="717"/>
        <v/>
      </c>
      <c r="AU1130" s="360" t="str">
        <f t="shared" si="718"/>
        <v/>
      </c>
      <c r="AV1130" s="39"/>
      <c r="AW1130" s="360" t="str">
        <f t="shared" si="719"/>
        <v/>
      </c>
      <c r="AX1130" s="360" t="str">
        <f t="shared" si="720"/>
        <v/>
      </c>
      <c r="AY1130" s="39"/>
      <c r="AZ1130" s="360" t="str">
        <f t="shared" si="721"/>
        <v/>
      </c>
      <c r="BA1130" s="360" t="str">
        <f t="shared" si="722"/>
        <v/>
      </c>
      <c r="BB1130" s="39"/>
      <c r="BC1130" s="360" t="str">
        <f t="shared" si="723"/>
        <v/>
      </c>
      <c r="BD1130" s="360" t="str">
        <f t="shared" si="724"/>
        <v/>
      </c>
      <c r="BE1130" s="39"/>
      <c r="BF1130" s="360" t="str">
        <f t="shared" si="725"/>
        <v/>
      </c>
      <c r="BG1130" s="360" t="str">
        <f t="shared" si="726"/>
        <v/>
      </c>
      <c r="BH1130" s="39"/>
      <c r="BI1130" s="360" t="str">
        <f t="shared" si="727"/>
        <v/>
      </c>
      <c r="BJ1130" s="360" t="str">
        <f t="shared" si="728"/>
        <v/>
      </c>
      <c r="BK1130" s="39"/>
      <c r="BL1130" s="360" t="str">
        <f t="shared" si="729"/>
        <v/>
      </c>
      <c r="BM1130" s="360" t="str">
        <f t="shared" si="730"/>
        <v/>
      </c>
      <c r="BN1130" s="39"/>
      <c r="BO1130" s="360" t="str">
        <f t="shared" si="731"/>
        <v/>
      </c>
      <c r="BP1130" s="360" t="str">
        <f t="shared" si="732"/>
        <v/>
      </c>
      <c r="BQ1130" s="39"/>
      <c r="BR1130" s="360" t="str">
        <f t="shared" si="733"/>
        <v/>
      </c>
      <c r="BS1130" s="360" t="str">
        <f t="shared" si="734"/>
        <v/>
      </c>
      <c r="BT1130" s="39"/>
      <c r="BU1130" s="360" t="str">
        <f t="shared" si="735"/>
        <v/>
      </c>
      <c r="BV1130" s="360" t="str">
        <f t="shared" si="736"/>
        <v/>
      </c>
      <c r="BW1130" s="39"/>
      <c r="BX1130" s="57"/>
    </row>
    <row r="1131" spans="1:76" s="2" customFormat="1" ht="14" hidden="1">
      <c r="A1131" s="159">
        <v>13</v>
      </c>
      <c r="B1131" s="301" t="str">
        <f t="shared" si="713"/>
        <v xml:space="preserve">: </v>
      </c>
      <c r="C1131" s="169"/>
      <c r="D1131" s="169"/>
      <c r="E1131" s="169"/>
      <c r="F1131" s="169"/>
      <c r="G1131" s="161"/>
      <c r="H1131" s="169"/>
      <c r="I1131" s="163"/>
      <c r="J1131" s="170"/>
      <c r="K1131" s="170"/>
      <c r="L1131" s="782"/>
      <c r="M1131" s="659" t="s">
        <v>54</v>
      </c>
      <c r="N1131" s="664"/>
      <c r="O1131" s="664"/>
      <c r="P1131" s="165"/>
      <c r="Q1131" s="365"/>
      <c r="R1131" s="259" t="str">
        <f t="shared" si="714"/>
        <v/>
      </c>
      <c r="S1131" s="260" t="str">
        <f>IF(R1131="","",IF(R1147="Y",T1131,IF(R1131&gt;=R1139-$AA$36*R1143,IF(R1131&lt;=R1139+$AA$36*R1143,R1131,""),"")))</f>
        <v/>
      </c>
      <c r="T1131" s="259" t="str">
        <f t="shared" si="715"/>
        <v/>
      </c>
      <c r="U1131" s="166" t="str">
        <f t="shared" si="716"/>
        <v>%</v>
      </c>
      <c r="V1131" s="39"/>
      <c r="W1131" s="39"/>
      <c r="Y1131" s="99"/>
      <c r="AO1131" s="57"/>
      <c r="AP1131" s="39"/>
      <c r="AQ1131" s="39"/>
      <c r="AR1131" s="171"/>
      <c r="AS1131" s="39"/>
      <c r="AT1131" s="360" t="str">
        <f t="shared" si="717"/>
        <v/>
      </c>
      <c r="AU1131" s="360" t="str">
        <f t="shared" si="718"/>
        <v/>
      </c>
      <c r="AV1131" s="39"/>
      <c r="AW1131" s="360" t="str">
        <f t="shared" si="719"/>
        <v/>
      </c>
      <c r="AX1131" s="360" t="str">
        <f t="shared" si="720"/>
        <v/>
      </c>
      <c r="AY1131" s="39"/>
      <c r="AZ1131" s="360" t="str">
        <f t="shared" si="721"/>
        <v/>
      </c>
      <c r="BA1131" s="360" t="str">
        <f t="shared" si="722"/>
        <v/>
      </c>
      <c r="BB1131" s="39"/>
      <c r="BC1131" s="360" t="str">
        <f t="shared" si="723"/>
        <v/>
      </c>
      <c r="BD1131" s="360" t="str">
        <f t="shared" si="724"/>
        <v/>
      </c>
      <c r="BE1131" s="39"/>
      <c r="BF1131" s="360" t="str">
        <f t="shared" si="725"/>
        <v/>
      </c>
      <c r="BG1131" s="360" t="str">
        <f t="shared" si="726"/>
        <v/>
      </c>
      <c r="BH1131" s="39"/>
      <c r="BI1131" s="360" t="str">
        <f t="shared" si="727"/>
        <v/>
      </c>
      <c r="BJ1131" s="360" t="str">
        <f t="shared" si="728"/>
        <v/>
      </c>
      <c r="BK1131" s="39"/>
      <c r="BL1131" s="360" t="str">
        <f t="shared" si="729"/>
        <v/>
      </c>
      <c r="BM1131" s="360" t="str">
        <f t="shared" si="730"/>
        <v/>
      </c>
      <c r="BN1131" s="39"/>
      <c r="BO1131" s="360" t="str">
        <f t="shared" si="731"/>
        <v/>
      </c>
      <c r="BP1131" s="360" t="str">
        <f t="shared" si="732"/>
        <v/>
      </c>
      <c r="BQ1131" s="39"/>
      <c r="BR1131" s="360" t="str">
        <f t="shared" si="733"/>
        <v/>
      </c>
      <c r="BS1131" s="360" t="str">
        <f t="shared" si="734"/>
        <v/>
      </c>
      <c r="BT1131" s="39"/>
      <c r="BU1131" s="360" t="str">
        <f t="shared" si="735"/>
        <v/>
      </c>
      <c r="BV1131" s="360" t="str">
        <f t="shared" si="736"/>
        <v/>
      </c>
      <c r="BW1131" s="39"/>
      <c r="BX1131" s="57"/>
    </row>
    <row r="1132" spans="1:76" s="2" customFormat="1" ht="14" hidden="1">
      <c r="A1132" s="159">
        <v>14</v>
      </c>
      <c r="B1132" s="301" t="str">
        <f t="shared" si="713"/>
        <v xml:space="preserve">: </v>
      </c>
      <c r="C1132" s="169"/>
      <c r="D1132" s="169"/>
      <c r="E1132" s="169"/>
      <c r="F1132" s="169"/>
      <c r="G1132" s="161"/>
      <c r="H1132" s="169"/>
      <c r="I1132" s="163"/>
      <c r="J1132" s="170"/>
      <c r="K1132" s="170"/>
      <c r="L1132" s="782"/>
      <c r="M1132" s="659" t="s">
        <v>54</v>
      </c>
      <c r="N1132" s="664"/>
      <c r="O1132" s="664"/>
      <c r="P1132" s="165"/>
      <c r="Q1132" s="365"/>
      <c r="R1132" s="259" t="str">
        <f t="shared" si="714"/>
        <v/>
      </c>
      <c r="S1132" s="260" t="str">
        <f>IF(R1132="","",IF(R1147="Y",T1132,IF(R1132&gt;=R1139-$AA$36*R1143,IF(R1132&lt;=R1139+$AA$36*R1143,R1132,""),"")))</f>
        <v/>
      </c>
      <c r="T1132" s="259" t="str">
        <f t="shared" si="715"/>
        <v/>
      </c>
      <c r="U1132" s="166" t="str">
        <f t="shared" si="716"/>
        <v>%</v>
      </c>
      <c r="V1132" s="39"/>
      <c r="W1132" s="39"/>
      <c r="Y1132" s="99"/>
      <c r="AO1132" s="57"/>
      <c r="AP1132" s="39"/>
      <c r="AQ1132" s="39"/>
      <c r="AR1132" s="171"/>
      <c r="AS1132" s="39"/>
      <c r="AT1132" s="360" t="str">
        <f t="shared" si="717"/>
        <v/>
      </c>
      <c r="AU1132" s="360" t="str">
        <f t="shared" si="718"/>
        <v/>
      </c>
      <c r="AV1132" s="39"/>
      <c r="AW1132" s="360" t="str">
        <f t="shared" si="719"/>
        <v/>
      </c>
      <c r="AX1132" s="360" t="str">
        <f t="shared" si="720"/>
        <v/>
      </c>
      <c r="AY1132" s="39"/>
      <c r="AZ1132" s="360" t="str">
        <f t="shared" si="721"/>
        <v/>
      </c>
      <c r="BA1132" s="360" t="str">
        <f t="shared" si="722"/>
        <v/>
      </c>
      <c r="BB1132" s="39"/>
      <c r="BC1132" s="360" t="str">
        <f t="shared" si="723"/>
        <v/>
      </c>
      <c r="BD1132" s="360" t="str">
        <f t="shared" si="724"/>
        <v/>
      </c>
      <c r="BE1132" s="39"/>
      <c r="BF1132" s="360" t="str">
        <f t="shared" si="725"/>
        <v/>
      </c>
      <c r="BG1132" s="360" t="str">
        <f t="shared" si="726"/>
        <v/>
      </c>
      <c r="BH1132" s="39"/>
      <c r="BI1132" s="360" t="str">
        <f t="shared" si="727"/>
        <v/>
      </c>
      <c r="BJ1132" s="360" t="str">
        <f t="shared" si="728"/>
        <v/>
      </c>
      <c r="BK1132" s="39"/>
      <c r="BL1132" s="360" t="str">
        <f t="shared" si="729"/>
        <v/>
      </c>
      <c r="BM1132" s="360" t="str">
        <f t="shared" si="730"/>
        <v/>
      </c>
      <c r="BN1132" s="39"/>
      <c r="BO1132" s="360" t="str">
        <f t="shared" si="731"/>
        <v/>
      </c>
      <c r="BP1132" s="360" t="str">
        <f t="shared" si="732"/>
        <v/>
      </c>
      <c r="BQ1132" s="39"/>
      <c r="BR1132" s="360" t="str">
        <f t="shared" si="733"/>
        <v/>
      </c>
      <c r="BS1132" s="360" t="str">
        <f t="shared" si="734"/>
        <v/>
      </c>
      <c r="BT1132" s="39"/>
      <c r="BU1132" s="360" t="str">
        <f t="shared" si="735"/>
        <v/>
      </c>
      <c r="BV1132" s="360" t="str">
        <f t="shared" si="736"/>
        <v/>
      </c>
      <c r="BW1132" s="39"/>
      <c r="BX1132" s="57"/>
    </row>
    <row r="1133" spans="1:76" s="2" customFormat="1" ht="14" hidden="1">
      <c r="A1133" s="159">
        <v>15</v>
      </c>
      <c r="B1133" s="301" t="str">
        <f t="shared" si="713"/>
        <v xml:space="preserve">: </v>
      </c>
      <c r="C1133" s="169"/>
      <c r="D1133" s="169"/>
      <c r="E1133" s="169"/>
      <c r="F1133" s="169"/>
      <c r="G1133" s="161"/>
      <c r="H1133" s="169"/>
      <c r="I1133" s="163"/>
      <c r="J1133" s="170"/>
      <c r="K1133" s="170"/>
      <c r="L1133" s="782"/>
      <c r="M1133" s="659" t="s">
        <v>54</v>
      </c>
      <c r="N1133" s="664"/>
      <c r="O1133" s="664"/>
      <c r="P1133" s="165"/>
      <c r="Q1133" s="365"/>
      <c r="R1133" s="259" t="str">
        <f t="shared" si="714"/>
        <v/>
      </c>
      <c r="S1133" s="260" t="str">
        <f>IF(R1133="","",IF(R1147="Y",T1133,IF(R1133&gt;=R1139-$AA$36*R1143,IF(R1133&lt;=R1139+$AA$36*R1143,R1133,""),"")))</f>
        <v/>
      </c>
      <c r="T1133" s="259" t="str">
        <f t="shared" si="715"/>
        <v/>
      </c>
      <c r="U1133" s="166" t="str">
        <f t="shared" si="716"/>
        <v>%</v>
      </c>
      <c r="V1133" s="39"/>
      <c r="W1133" s="39"/>
      <c r="Y1133" s="99"/>
      <c r="AO1133" s="57"/>
      <c r="AP1133" s="39"/>
      <c r="AQ1133" s="39"/>
      <c r="AR1133" s="171"/>
      <c r="AS1133" s="39"/>
      <c r="AT1133" s="360" t="str">
        <f t="shared" si="717"/>
        <v/>
      </c>
      <c r="AU1133" s="360" t="str">
        <f t="shared" si="718"/>
        <v/>
      </c>
      <c r="AV1133" s="39"/>
      <c r="AW1133" s="360" t="str">
        <f t="shared" si="719"/>
        <v/>
      </c>
      <c r="AX1133" s="360" t="str">
        <f t="shared" si="720"/>
        <v/>
      </c>
      <c r="AY1133" s="39"/>
      <c r="AZ1133" s="360" t="str">
        <f t="shared" si="721"/>
        <v/>
      </c>
      <c r="BA1133" s="360" t="str">
        <f t="shared" si="722"/>
        <v/>
      </c>
      <c r="BB1133" s="39"/>
      <c r="BC1133" s="360" t="str">
        <f t="shared" si="723"/>
        <v/>
      </c>
      <c r="BD1133" s="360" t="str">
        <f t="shared" si="724"/>
        <v/>
      </c>
      <c r="BE1133" s="39"/>
      <c r="BF1133" s="360" t="str">
        <f t="shared" si="725"/>
        <v/>
      </c>
      <c r="BG1133" s="360" t="str">
        <f t="shared" si="726"/>
        <v/>
      </c>
      <c r="BH1133" s="39"/>
      <c r="BI1133" s="360" t="str">
        <f t="shared" si="727"/>
        <v/>
      </c>
      <c r="BJ1133" s="360" t="str">
        <f t="shared" si="728"/>
        <v/>
      </c>
      <c r="BK1133" s="39"/>
      <c r="BL1133" s="360" t="str">
        <f t="shared" si="729"/>
        <v/>
      </c>
      <c r="BM1133" s="360" t="str">
        <f t="shared" si="730"/>
        <v/>
      </c>
      <c r="BN1133" s="39"/>
      <c r="BO1133" s="360" t="str">
        <f t="shared" si="731"/>
        <v/>
      </c>
      <c r="BP1133" s="360" t="str">
        <f t="shared" si="732"/>
        <v/>
      </c>
      <c r="BQ1133" s="39"/>
      <c r="BR1133" s="360" t="str">
        <f t="shared" si="733"/>
        <v/>
      </c>
      <c r="BS1133" s="360" t="str">
        <f t="shared" si="734"/>
        <v/>
      </c>
      <c r="BT1133" s="39"/>
      <c r="BU1133" s="360" t="str">
        <f t="shared" si="735"/>
        <v/>
      </c>
      <c r="BV1133" s="360" t="str">
        <f t="shared" si="736"/>
        <v/>
      </c>
      <c r="BW1133" s="39"/>
      <c r="BX1133" s="57"/>
    </row>
    <row r="1134" spans="1:76" s="2" customFormat="1" ht="14" hidden="1">
      <c r="A1134" s="159">
        <v>16</v>
      </c>
      <c r="B1134" s="301" t="str">
        <f t="shared" si="713"/>
        <v xml:space="preserve">: </v>
      </c>
      <c r="C1134" s="169"/>
      <c r="D1134" s="169"/>
      <c r="E1134" s="169"/>
      <c r="F1134" s="169"/>
      <c r="G1134" s="161"/>
      <c r="H1134" s="169"/>
      <c r="I1134" s="163"/>
      <c r="J1134" s="170"/>
      <c r="K1134" s="170"/>
      <c r="L1134" s="782"/>
      <c r="M1134" s="659" t="s">
        <v>54</v>
      </c>
      <c r="N1134" s="664"/>
      <c r="O1134" s="664"/>
      <c r="P1134" s="165"/>
      <c r="Q1134" s="365"/>
      <c r="R1134" s="259" t="str">
        <f t="shared" si="714"/>
        <v/>
      </c>
      <c r="S1134" s="260" t="str">
        <f>IF(R1134="","",IF(R1147="Y",T1134,IF(R1134&gt;=R1139-$AA$36*R1143,IF(R1134&lt;=R1139+$AA$36*R1143,R1134,""),"")))</f>
        <v/>
      </c>
      <c r="T1134" s="259" t="str">
        <f t="shared" si="715"/>
        <v/>
      </c>
      <c r="U1134" s="166" t="str">
        <f t="shared" si="716"/>
        <v>%</v>
      </c>
      <c r="V1134" s="39"/>
      <c r="W1134" s="39"/>
      <c r="Y1134" s="99"/>
      <c r="AO1134" s="57"/>
      <c r="AP1134" s="39"/>
      <c r="AQ1134" s="39"/>
      <c r="AR1134" s="171"/>
      <c r="AS1134" s="39"/>
      <c r="AT1134" s="360" t="str">
        <f t="shared" si="717"/>
        <v/>
      </c>
      <c r="AU1134" s="360" t="str">
        <f t="shared" si="718"/>
        <v/>
      </c>
      <c r="AV1134" s="39"/>
      <c r="AW1134" s="360" t="str">
        <f t="shared" si="719"/>
        <v/>
      </c>
      <c r="AX1134" s="360" t="str">
        <f t="shared" si="720"/>
        <v/>
      </c>
      <c r="AY1134" s="39"/>
      <c r="AZ1134" s="360" t="str">
        <f t="shared" si="721"/>
        <v/>
      </c>
      <c r="BA1134" s="360" t="str">
        <f t="shared" si="722"/>
        <v/>
      </c>
      <c r="BB1134" s="39"/>
      <c r="BC1134" s="360" t="str">
        <f t="shared" si="723"/>
        <v/>
      </c>
      <c r="BD1134" s="360" t="str">
        <f t="shared" si="724"/>
        <v/>
      </c>
      <c r="BE1134" s="39"/>
      <c r="BF1134" s="360" t="str">
        <f t="shared" si="725"/>
        <v/>
      </c>
      <c r="BG1134" s="360" t="str">
        <f t="shared" si="726"/>
        <v/>
      </c>
      <c r="BH1134" s="39"/>
      <c r="BI1134" s="360" t="str">
        <f t="shared" si="727"/>
        <v/>
      </c>
      <c r="BJ1134" s="360" t="str">
        <f t="shared" si="728"/>
        <v/>
      </c>
      <c r="BK1134" s="39"/>
      <c r="BL1134" s="360" t="str">
        <f t="shared" si="729"/>
        <v/>
      </c>
      <c r="BM1134" s="360" t="str">
        <f t="shared" si="730"/>
        <v/>
      </c>
      <c r="BN1134" s="39"/>
      <c r="BO1134" s="360" t="str">
        <f t="shared" si="731"/>
        <v/>
      </c>
      <c r="BP1134" s="360" t="str">
        <f t="shared" si="732"/>
        <v/>
      </c>
      <c r="BQ1134" s="39"/>
      <c r="BR1134" s="360" t="str">
        <f t="shared" si="733"/>
        <v/>
      </c>
      <c r="BS1134" s="360" t="str">
        <f t="shared" si="734"/>
        <v/>
      </c>
      <c r="BT1134" s="39"/>
      <c r="BU1134" s="360" t="str">
        <f t="shared" si="735"/>
        <v/>
      </c>
      <c r="BV1134" s="360" t="str">
        <f t="shared" si="736"/>
        <v/>
      </c>
      <c r="BW1134" s="39"/>
      <c r="BX1134" s="57"/>
    </row>
    <row r="1135" spans="1:76" s="2" customFormat="1" ht="14" hidden="1">
      <c r="A1135" s="159">
        <v>17</v>
      </c>
      <c r="B1135" s="301" t="str">
        <f t="shared" si="713"/>
        <v xml:space="preserve">: </v>
      </c>
      <c r="C1135" s="168"/>
      <c r="D1135" s="162"/>
      <c r="E1135" s="162"/>
      <c r="F1135" s="169"/>
      <c r="G1135" s="161"/>
      <c r="H1135" s="162"/>
      <c r="I1135" s="163"/>
      <c r="J1135" s="170"/>
      <c r="K1135" s="170"/>
      <c r="L1135" s="782"/>
      <c r="M1135" s="659" t="s">
        <v>54</v>
      </c>
      <c r="N1135" s="664"/>
      <c r="O1135" s="664"/>
      <c r="P1135" s="165"/>
      <c r="Q1135" s="365"/>
      <c r="R1135" s="259" t="str">
        <f t="shared" si="714"/>
        <v/>
      </c>
      <c r="S1135" s="260" t="str">
        <f>IF(R1135="","",IF(R1147="Y",T1135,IF(R1135&gt;=R1139-$AA$36*R1143,IF(R1135&lt;=R1139+$AA$36*R1143,R1135,""),"")))</f>
        <v/>
      </c>
      <c r="T1135" s="259" t="str">
        <f t="shared" si="715"/>
        <v/>
      </c>
      <c r="U1135" s="166" t="str">
        <f t="shared" si="716"/>
        <v>%</v>
      </c>
      <c r="V1135" s="39"/>
      <c r="W1135" s="39"/>
      <c r="Y1135" s="99"/>
      <c r="AO1135" s="57"/>
      <c r="AP1135" s="39"/>
      <c r="AQ1135" s="39"/>
      <c r="AR1135" s="171"/>
      <c r="AS1135" s="39"/>
      <c r="AT1135" s="360" t="str">
        <f t="shared" si="717"/>
        <v/>
      </c>
      <c r="AU1135" s="360" t="str">
        <f t="shared" si="718"/>
        <v/>
      </c>
      <c r="AV1135" s="39"/>
      <c r="AW1135" s="360" t="str">
        <f t="shared" si="719"/>
        <v/>
      </c>
      <c r="AX1135" s="360" t="str">
        <f t="shared" si="720"/>
        <v/>
      </c>
      <c r="AY1135" s="39"/>
      <c r="AZ1135" s="360" t="str">
        <f t="shared" si="721"/>
        <v/>
      </c>
      <c r="BA1135" s="360" t="str">
        <f t="shared" si="722"/>
        <v/>
      </c>
      <c r="BB1135" s="39"/>
      <c r="BC1135" s="360" t="str">
        <f t="shared" si="723"/>
        <v/>
      </c>
      <c r="BD1135" s="360" t="str">
        <f t="shared" si="724"/>
        <v/>
      </c>
      <c r="BE1135" s="39"/>
      <c r="BF1135" s="360" t="str">
        <f t="shared" si="725"/>
        <v/>
      </c>
      <c r="BG1135" s="360" t="str">
        <f t="shared" si="726"/>
        <v/>
      </c>
      <c r="BH1135" s="39"/>
      <c r="BI1135" s="360" t="str">
        <f t="shared" si="727"/>
        <v/>
      </c>
      <c r="BJ1135" s="360" t="str">
        <f t="shared" si="728"/>
        <v/>
      </c>
      <c r="BK1135" s="39"/>
      <c r="BL1135" s="360" t="str">
        <f t="shared" si="729"/>
        <v/>
      </c>
      <c r="BM1135" s="360" t="str">
        <f t="shared" si="730"/>
        <v/>
      </c>
      <c r="BN1135" s="39"/>
      <c r="BO1135" s="360" t="str">
        <f t="shared" si="731"/>
        <v/>
      </c>
      <c r="BP1135" s="360" t="str">
        <f t="shared" si="732"/>
        <v/>
      </c>
      <c r="BQ1135" s="39"/>
      <c r="BR1135" s="360" t="str">
        <f t="shared" si="733"/>
        <v/>
      </c>
      <c r="BS1135" s="360" t="str">
        <f t="shared" si="734"/>
        <v/>
      </c>
      <c r="BT1135" s="39"/>
      <c r="BU1135" s="360" t="str">
        <f t="shared" si="735"/>
        <v/>
      </c>
      <c r="BV1135" s="360" t="str">
        <f t="shared" si="736"/>
        <v/>
      </c>
      <c r="BW1135" s="39"/>
      <c r="BX1135" s="57"/>
    </row>
    <row r="1136" spans="1:76" s="2" customFormat="1" ht="14" hidden="1">
      <c r="A1136" s="159">
        <v>18</v>
      </c>
      <c r="B1136" s="301" t="str">
        <f t="shared" si="713"/>
        <v xml:space="preserve">: </v>
      </c>
      <c r="C1136" s="168"/>
      <c r="D1136" s="162"/>
      <c r="E1136" s="162"/>
      <c r="F1136" s="169"/>
      <c r="G1136" s="161"/>
      <c r="H1136" s="162"/>
      <c r="I1136" s="163"/>
      <c r="J1136" s="170"/>
      <c r="K1136" s="170"/>
      <c r="L1136" s="782"/>
      <c r="M1136" s="659" t="s">
        <v>54</v>
      </c>
      <c r="N1136" s="664"/>
      <c r="O1136" s="664"/>
      <c r="P1136" s="165"/>
      <c r="Q1136" s="365"/>
      <c r="R1136" s="259" t="str">
        <f t="shared" si="714"/>
        <v/>
      </c>
      <c r="S1136" s="260" t="str">
        <f>IF(R1136="","",IF(R1147="Y",T1136,IF(R1136&gt;=R1139-$AA$36*R1143,IF(R1136&lt;=R1139+$AA$36*R1143,R1136,""),"")))</f>
        <v/>
      </c>
      <c r="T1136" s="259" t="str">
        <f t="shared" si="715"/>
        <v/>
      </c>
      <c r="U1136" s="166" t="str">
        <f t="shared" si="716"/>
        <v>%</v>
      </c>
      <c r="V1136" s="39"/>
      <c r="W1136" s="39"/>
      <c r="Y1136" s="99"/>
      <c r="AO1136" s="57"/>
      <c r="AP1136" s="39"/>
      <c r="AQ1136" s="39"/>
      <c r="AR1136" s="171"/>
      <c r="AS1136" s="39"/>
      <c r="AT1136" s="360" t="str">
        <f t="shared" si="717"/>
        <v/>
      </c>
      <c r="AU1136" s="360" t="str">
        <f t="shared" si="718"/>
        <v/>
      </c>
      <c r="AV1136" s="39"/>
      <c r="AW1136" s="360" t="str">
        <f t="shared" si="719"/>
        <v/>
      </c>
      <c r="AX1136" s="360" t="str">
        <f t="shared" si="720"/>
        <v/>
      </c>
      <c r="AY1136" s="39"/>
      <c r="AZ1136" s="360" t="str">
        <f t="shared" si="721"/>
        <v/>
      </c>
      <c r="BA1136" s="360" t="str">
        <f t="shared" si="722"/>
        <v/>
      </c>
      <c r="BB1136" s="39"/>
      <c r="BC1136" s="360" t="str">
        <f t="shared" si="723"/>
        <v/>
      </c>
      <c r="BD1136" s="360" t="str">
        <f t="shared" si="724"/>
        <v/>
      </c>
      <c r="BE1136" s="39"/>
      <c r="BF1136" s="360" t="str">
        <f t="shared" si="725"/>
        <v/>
      </c>
      <c r="BG1136" s="360" t="str">
        <f t="shared" si="726"/>
        <v/>
      </c>
      <c r="BH1136" s="39"/>
      <c r="BI1136" s="360" t="str">
        <f t="shared" si="727"/>
        <v/>
      </c>
      <c r="BJ1136" s="360" t="str">
        <f t="shared" si="728"/>
        <v/>
      </c>
      <c r="BK1136" s="39"/>
      <c r="BL1136" s="360" t="str">
        <f t="shared" si="729"/>
        <v/>
      </c>
      <c r="BM1136" s="360" t="str">
        <f t="shared" si="730"/>
        <v/>
      </c>
      <c r="BN1136" s="39"/>
      <c r="BO1136" s="360" t="str">
        <f t="shared" si="731"/>
        <v/>
      </c>
      <c r="BP1136" s="360" t="str">
        <f t="shared" si="732"/>
        <v/>
      </c>
      <c r="BQ1136" s="39"/>
      <c r="BR1136" s="360" t="str">
        <f t="shared" si="733"/>
        <v/>
      </c>
      <c r="BS1136" s="360" t="str">
        <f t="shared" si="734"/>
        <v/>
      </c>
      <c r="BT1136" s="39"/>
      <c r="BU1136" s="360" t="str">
        <f t="shared" si="735"/>
        <v/>
      </c>
      <c r="BV1136" s="360" t="str">
        <f t="shared" si="736"/>
        <v/>
      </c>
      <c r="BW1136" s="39"/>
      <c r="BX1136" s="57"/>
    </row>
    <row r="1137" spans="1:76" s="2" customFormat="1" ht="14" hidden="1">
      <c r="A1137" s="159">
        <v>19</v>
      </c>
      <c r="B1137" s="301" t="str">
        <f t="shared" si="713"/>
        <v xml:space="preserve">: </v>
      </c>
      <c r="C1137" s="168"/>
      <c r="D1137" s="162"/>
      <c r="E1137" s="162"/>
      <c r="F1137" s="169"/>
      <c r="G1137" s="161"/>
      <c r="H1137" s="162"/>
      <c r="I1137" s="163"/>
      <c r="J1137" s="170"/>
      <c r="K1137" s="170"/>
      <c r="L1137" s="782"/>
      <c r="M1137" s="659" t="s">
        <v>54</v>
      </c>
      <c r="N1137" s="664"/>
      <c r="O1137" s="664"/>
      <c r="P1137" s="165"/>
      <c r="Q1137" s="365"/>
      <c r="R1137" s="259" t="str">
        <f t="shared" si="714"/>
        <v/>
      </c>
      <c r="S1137" s="260" t="str">
        <f>IF(R1137="","",IF(R1147="Y",T1137,IF(R1137&gt;=R1139-$AA$36*R1143,IF(R1137&lt;=R1139+$AA$36*R1143,R1137,""),"")))</f>
        <v/>
      </c>
      <c r="T1137" s="259" t="str">
        <f t="shared" si="715"/>
        <v/>
      </c>
      <c r="U1137" s="166" t="str">
        <f t="shared" si="716"/>
        <v>%</v>
      </c>
      <c r="V1137" s="39"/>
      <c r="W1137" s="39"/>
      <c r="Y1137" s="99"/>
      <c r="AO1137" s="57"/>
      <c r="AP1137" s="39"/>
      <c r="AQ1137" s="39"/>
      <c r="AR1137" s="171"/>
      <c r="AS1137" s="39"/>
      <c r="AT1137" s="360" t="str">
        <f t="shared" si="717"/>
        <v/>
      </c>
      <c r="AU1137" s="360" t="str">
        <f t="shared" si="718"/>
        <v/>
      </c>
      <c r="AV1137" s="39"/>
      <c r="AW1137" s="360" t="str">
        <f t="shared" si="719"/>
        <v/>
      </c>
      <c r="AX1137" s="360" t="str">
        <f t="shared" si="720"/>
        <v/>
      </c>
      <c r="AY1137" s="39"/>
      <c r="AZ1137" s="360" t="str">
        <f t="shared" si="721"/>
        <v/>
      </c>
      <c r="BA1137" s="360" t="str">
        <f t="shared" si="722"/>
        <v/>
      </c>
      <c r="BB1137" s="39"/>
      <c r="BC1137" s="360" t="str">
        <f t="shared" si="723"/>
        <v/>
      </c>
      <c r="BD1137" s="360" t="str">
        <f t="shared" si="724"/>
        <v/>
      </c>
      <c r="BE1137" s="39"/>
      <c r="BF1137" s="360" t="str">
        <f t="shared" si="725"/>
        <v/>
      </c>
      <c r="BG1137" s="360" t="str">
        <f t="shared" si="726"/>
        <v/>
      </c>
      <c r="BH1137" s="39"/>
      <c r="BI1137" s="360" t="str">
        <f t="shared" si="727"/>
        <v/>
      </c>
      <c r="BJ1137" s="360" t="str">
        <f t="shared" si="728"/>
        <v/>
      </c>
      <c r="BK1137" s="39"/>
      <c r="BL1137" s="360" t="str">
        <f t="shared" si="729"/>
        <v/>
      </c>
      <c r="BM1137" s="360" t="str">
        <f t="shared" si="730"/>
        <v/>
      </c>
      <c r="BN1137" s="39"/>
      <c r="BO1137" s="360" t="str">
        <f t="shared" si="731"/>
        <v/>
      </c>
      <c r="BP1137" s="360" t="str">
        <f t="shared" si="732"/>
        <v/>
      </c>
      <c r="BQ1137" s="39"/>
      <c r="BR1137" s="360" t="str">
        <f t="shared" si="733"/>
        <v/>
      </c>
      <c r="BS1137" s="360" t="str">
        <f t="shared" si="734"/>
        <v/>
      </c>
      <c r="BT1137" s="39"/>
      <c r="BU1137" s="360" t="str">
        <f t="shared" si="735"/>
        <v/>
      </c>
      <c r="BV1137" s="360" t="str">
        <f t="shared" si="736"/>
        <v/>
      </c>
      <c r="BW1137" s="39"/>
      <c r="BX1137" s="57"/>
    </row>
    <row r="1138" spans="1:76" s="2" customFormat="1" ht="14" hidden="1">
      <c r="A1138" s="159">
        <v>20</v>
      </c>
      <c r="B1138" s="301" t="str">
        <f t="shared" si="713"/>
        <v xml:space="preserve">: </v>
      </c>
      <c r="C1138" s="168"/>
      <c r="D1138" s="162"/>
      <c r="E1138" s="162"/>
      <c r="F1138" s="169"/>
      <c r="G1138" s="161"/>
      <c r="H1138" s="162"/>
      <c r="I1138" s="163"/>
      <c r="J1138" s="170"/>
      <c r="K1138" s="170"/>
      <c r="L1138" s="782"/>
      <c r="M1138" s="659" t="s">
        <v>54</v>
      </c>
      <c r="N1138" s="664"/>
      <c r="O1138" s="664"/>
      <c r="P1138" s="165"/>
      <c r="Q1138" s="365"/>
      <c r="R1138" s="259" t="str">
        <f t="shared" si="714"/>
        <v/>
      </c>
      <c r="S1138" s="260" t="str">
        <f>IF(R1138="","",IF(R1147="Y",T1138,IF(R1138&gt;=R1139-$AA$36*R1143,IF(R1138&lt;=R1139+$AA$36*R1143,R1138,""),"")))</f>
        <v/>
      </c>
      <c r="T1138" s="259" t="str">
        <f t="shared" si="715"/>
        <v/>
      </c>
      <c r="U1138" s="166" t="str">
        <f t="shared" si="716"/>
        <v>%</v>
      </c>
      <c r="V1138" s="39"/>
      <c r="W1138" s="39"/>
      <c r="Y1138" s="99"/>
      <c r="AO1138" s="57"/>
      <c r="AP1138" s="39"/>
      <c r="AQ1138" s="39"/>
      <c r="AR1138" s="171"/>
      <c r="AS1138" s="39"/>
      <c r="AT1138" s="360" t="str">
        <f t="shared" si="717"/>
        <v/>
      </c>
      <c r="AU1138" s="360" t="str">
        <f t="shared" si="718"/>
        <v/>
      </c>
      <c r="AV1138" s="39"/>
      <c r="AW1138" s="360" t="str">
        <f t="shared" si="719"/>
        <v/>
      </c>
      <c r="AX1138" s="360" t="str">
        <f t="shared" si="720"/>
        <v/>
      </c>
      <c r="AY1138" s="39"/>
      <c r="AZ1138" s="360" t="str">
        <f t="shared" si="721"/>
        <v/>
      </c>
      <c r="BA1138" s="360" t="str">
        <f t="shared" si="722"/>
        <v/>
      </c>
      <c r="BB1138" s="39"/>
      <c r="BC1138" s="360" t="str">
        <f t="shared" si="723"/>
        <v/>
      </c>
      <c r="BD1138" s="360" t="str">
        <f t="shared" si="724"/>
        <v/>
      </c>
      <c r="BE1138" s="39"/>
      <c r="BF1138" s="360" t="str">
        <f t="shared" si="725"/>
        <v/>
      </c>
      <c r="BG1138" s="360" t="str">
        <f t="shared" si="726"/>
        <v/>
      </c>
      <c r="BH1138" s="39"/>
      <c r="BI1138" s="360" t="str">
        <f t="shared" si="727"/>
        <v/>
      </c>
      <c r="BJ1138" s="360" t="str">
        <f t="shared" si="728"/>
        <v/>
      </c>
      <c r="BK1138" s="39"/>
      <c r="BL1138" s="360" t="str">
        <f t="shared" si="729"/>
        <v/>
      </c>
      <c r="BM1138" s="360" t="str">
        <f t="shared" si="730"/>
        <v/>
      </c>
      <c r="BN1138" s="39"/>
      <c r="BO1138" s="360" t="str">
        <f t="shared" si="731"/>
        <v/>
      </c>
      <c r="BP1138" s="360" t="str">
        <f t="shared" si="732"/>
        <v/>
      </c>
      <c r="BQ1138" s="39"/>
      <c r="BR1138" s="360" t="str">
        <f t="shared" si="733"/>
        <v/>
      </c>
      <c r="BS1138" s="360" t="str">
        <f t="shared" si="734"/>
        <v/>
      </c>
      <c r="BT1138" s="39"/>
      <c r="BU1138" s="360" t="str">
        <f t="shared" si="735"/>
        <v/>
      </c>
      <c r="BV1138" s="360" t="str">
        <f t="shared" si="736"/>
        <v/>
      </c>
      <c r="BW1138" s="39"/>
      <c r="BX1138" s="57"/>
    </row>
    <row r="1139" spans="1:76" s="2" customFormat="1" ht="14">
      <c r="A1139" s="172"/>
      <c r="B1139" s="302" t="s">
        <v>159</v>
      </c>
      <c r="C1139" s="173"/>
      <c r="D1139" s="173"/>
      <c r="E1139" s="173"/>
      <c r="F1139" s="173"/>
      <c r="H1139" s="39"/>
      <c r="I1139" s="175"/>
      <c r="J1139" s="174"/>
      <c r="K1139" s="174"/>
      <c r="L1139" s="762" t="s">
        <v>99</v>
      </c>
      <c r="M1139" s="174"/>
      <c r="N1139" s="174"/>
      <c r="O1139" s="165"/>
      <c r="P1139" s="165"/>
      <c r="Q1139" s="175" t="s">
        <v>31</v>
      </c>
      <c r="R1139" s="261">
        <v>0.47335870087687593</v>
      </c>
      <c r="S1139" s="261">
        <v>0.47335870087687593</v>
      </c>
      <c r="T1139" s="262" t="e">
        <v>#DIV/0!</v>
      </c>
      <c r="U1139" s="39"/>
      <c r="V1139" s="39"/>
      <c r="W1139" s="39"/>
      <c r="Y1139" s="207"/>
      <c r="AO1139" s="57"/>
      <c r="AP1139" s="39"/>
      <c r="AQ1139" s="39"/>
      <c r="AR1139" s="39"/>
      <c r="AS1139" s="175" t="s">
        <v>31</v>
      </c>
      <c r="AT1139" s="178" t="e">
        <f>AVERAGE(AT1119:AT1138)</f>
        <v>#DIV/0!</v>
      </c>
      <c r="AU1139" s="178" t="e">
        <f>SUM(AU1119:AU1138)/COUNTIF(AU1119:AU1138,"&gt;0")</f>
        <v>#DIV/0!</v>
      </c>
      <c r="AV1139" s="175"/>
      <c r="AW1139" s="178" t="e">
        <f>AVERAGE(AW1119:AW1138)</f>
        <v>#DIV/0!</v>
      </c>
      <c r="AX1139" s="178" t="e">
        <f>SUM(AX1119:AX1138)/COUNTIF(AX1119:AX1138,"&gt;0")</f>
        <v>#DIV/0!</v>
      </c>
      <c r="AY1139" s="39"/>
      <c r="AZ1139" s="178" t="e">
        <f>AVERAGE(AZ1119:AZ1138)</f>
        <v>#DIV/0!</v>
      </c>
      <c r="BA1139" s="178" t="e">
        <f>SUM(BA1119:BA1138)/COUNTIF(BA1119:BA1138,"&gt;0")</f>
        <v>#DIV/0!</v>
      </c>
      <c r="BB1139" s="39"/>
      <c r="BC1139" s="178" t="e">
        <f>AVERAGE(BC1119:BC1138)</f>
        <v>#DIV/0!</v>
      </c>
      <c r="BD1139" s="178" t="e">
        <f>SUM(BD1119:BD1138)/COUNTIF(BD1119:BD1138,"&gt;0")</f>
        <v>#DIV/0!</v>
      </c>
      <c r="BE1139" s="39"/>
      <c r="BF1139" s="178" t="e">
        <f>AVERAGE(BF1119:BF1138)</f>
        <v>#DIV/0!</v>
      </c>
      <c r="BG1139" s="178" t="e">
        <f>SUM(BG1119:BG1138)/COUNTIF(BG1119:BG1138,"&gt;0")</f>
        <v>#DIV/0!</v>
      </c>
      <c r="BH1139" s="39"/>
      <c r="BI1139" s="178" t="e">
        <f>AVERAGE(BI1119:BI1138)</f>
        <v>#DIV/0!</v>
      </c>
      <c r="BJ1139" s="178" t="e">
        <f>SUM(BJ1119:BJ1138)/COUNTIF(BJ1119:BJ1138,"&gt;0")</f>
        <v>#DIV/0!</v>
      </c>
      <c r="BK1139" s="175"/>
      <c r="BL1139" s="178" t="e">
        <f>AVERAGE(BL1119:BL1138)</f>
        <v>#DIV/0!</v>
      </c>
      <c r="BM1139" s="178" t="e">
        <f>SUM(BM1119:BM1138)/COUNTIF(BM1119:BM1138,"&gt;0")</f>
        <v>#DIV/0!</v>
      </c>
      <c r="BN1139" s="39"/>
      <c r="BO1139" s="178" t="e">
        <f>AVERAGE(BO1119:BO1138)</f>
        <v>#DIV/0!</v>
      </c>
      <c r="BP1139" s="178" t="e">
        <f>SUM(BP1119:BP1138)/COUNTIF(BP1119:BP1138,"&gt;0")</f>
        <v>#DIV/0!</v>
      </c>
      <c r="BQ1139" s="39"/>
      <c r="BR1139" s="178" t="e">
        <f>AVERAGE(BR1119:BR1138)</f>
        <v>#DIV/0!</v>
      </c>
      <c r="BS1139" s="178" t="e">
        <f>SUM(BS1119:BS1138)/COUNTIF(BS1119:BS1138,"&gt;0")</f>
        <v>#DIV/0!</v>
      </c>
      <c r="BT1139" s="39"/>
      <c r="BU1139" s="178" t="e">
        <f>AVERAGE(BU1119:BU1138)</f>
        <v>#DIV/0!</v>
      </c>
      <c r="BV1139" s="178" t="e">
        <f>SUM(BV1119:BV1138)/COUNTIF(BV1119:BV1138,"&gt;0")</f>
        <v>#DIV/0!</v>
      </c>
      <c r="BW1139" s="39"/>
      <c r="BX1139" s="57"/>
    </row>
    <row r="1140" spans="1:76" s="2" customFormat="1" ht="15">
      <c r="A1140" s="172"/>
      <c r="B1140" s="302" t="s">
        <v>160</v>
      </c>
      <c r="C1140" s="173" t="s">
        <v>112</v>
      </c>
      <c r="D1140" s="851" t="s">
        <v>223</v>
      </c>
      <c r="E1140" s="852"/>
      <c r="F1140" s="852"/>
      <c r="G1140" s="852"/>
      <c r="H1140" s="852"/>
      <c r="I1140" s="852"/>
      <c r="J1140" s="853"/>
      <c r="K1140" s="174"/>
      <c r="L1140" s="762"/>
      <c r="M1140" s="174"/>
      <c r="N1140" s="174"/>
      <c r="O1140" s="165"/>
      <c r="P1140" s="165"/>
      <c r="Q1140" s="366" t="s">
        <v>33</v>
      </c>
      <c r="R1140" s="367">
        <v>0.56587283232582397</v>
      </c>
      <c r="S1140" s="367">
        <v>0.56587283232582397</v>
      </c>
      <c r="T1140" s="367" t="e">
        <v>#DIV/0!</v>
      </c>
      <c r="U1140" s="368">
        <v>1</v>
      </c>
      <c r="V1140" s="50" t="s">
        <v>142</v>
      </c>
      <c r="W1140" s="39"/>
      <c r="X1140" t="s">
        <v>273</v>
      </c>
      <c r="Y1140" s="208"/>
      <c r="AO1140" s="57"/>
      <c r="AP1140" s="39"/>
      <c r="AQ1140" s="39"/>
      <c r="AR1140" s="39"/>
      <c r="AS1140" s="176" t="s">
        <v>33</v>
      </c>
      <c r="AT1140" s="180" t="e">
        <f>AT1139+(AT1145*AT1142)</f>
        <v>#DIV/0!</v>
      </c>
      <c r="AU1140" s="180" t="e">
        <f>AU1139+(AU1145*AT1142)</f>
        <v>#DIV/0!</v>
      </c>
      <c r="AV1140" s="176"/>
      <c r="AW1140" s="180" t="e">
        <f>AW1139+(AW1145*AW1142)</f>
        <v>#DIV/0!</v>
      </c>
      <c r="AX1140" s="180" t="e">
        <f>AX1139+(AX1145*AW1142)</f>
        <v>#DIV/0!</v>
      </c>
      <c r="AY1140" s="39"/>
      <c r="AZ1140" s="180" t="e">
        <f>AZ1139+(AZ1145*AZ1142)</f>
        <v>#DIV/0!</v>
      </c>
      <c r="BA1140" s="180" t="e">
        <f>BA1139+(BA1145*AZ1142)</f>
        <v>#DIV/0!</v>
      </c>
      <c r="BB1140" s="39"/>
      <c r="BC1140" s="180" t="e">
        <f>BC1139+(BC1145*BC1142)</f>
        <v>#DIV/0!</v>
      </c>
      <c r="BD1140" s="180" t="e">
        <f>BD1139+(BD1145*BC1142)</f>
        <v>#DIV/0!</v>
      </c>
      <c r="BE1140" s="39"/>
      <c r="BF1140" s="180" t="e">
        <f>BF1139+(BF1145*BF1142)</f>
        <v>#DIV/0!</v>
      </c>
      <c r="BG1140" s="180" t="e">
        <f>BG1139+(BG1145*BF1142)</f>
        <v>#DIV/0!</v>
      </c>
      <c r="BH1140" s="39"/>
      <c r="BI1140" s="180" t="e">
        <f>BI1139+(BI1145*BI1142)</f>
        <v>#DIV/0!</v>
      </c>
      <c r="BJ1140" s="180" t="e">
        <f>BJ1139+(BJ1145*BI1142)</f>
        <v>#DIV/0!</v>
      </c>
      <c r="BK1140" s="176"/>
      <c r="BL1140" s="180" t="e">
        <f>BL1139+(BL1145*BL1142)</f>
        <v>#DIV/0!</v>
      </c>
      <c r="BM1140" s="180" t="e">
        <f>BM1139+(BM1145*BL1142)</f>
        <v>#DIV/0!</v>
      </c>
      <c r="BN1140" s="39"/>
      <c r="BO1140" s="180" t="e">
        <f>BO1139+(BO1145*BO1142)</f>
        <v>#DIV/0!</v>
      </c>
      <c r="BP1140" s="180" t="e">
        <f>BP1139+(BP1145*BO1142)</f>
        <v>#DIV/0!</v>
      </c>
      <c r="BQ1140" s="39"/>
      <c r="BR1140" s="180" t="e">
        <f>BR1139+(BR1145*BR1142)</f>
        <v>#DIV/0!</v>
      </c>
      <c r="BS1140" s="180" t="e">
        <f>BS1139+(BS1145*BR1142)</f>
        <v>#DIV/0!</v>
      </c>
      <c r="BT1140" s="39"/>
      <c r="BU1140" s="180" t="e">
        <f>BU1139+(BU1145*BU1142)</f>
        <v>#DIV/0!</v>
      </c>
      <c r="BV1140" s="180" t="e">
        <f>BV1139+(BV1145*BU1142)</f>
        <v>#DIV/0!</v>
      </c>
      <c r="BW1140" s="39"/>
      <c r="BX1140" s="57"/>
    </row>
    <row r="1141" spans="1:76" s="2" customFormat="1" ht="15">
      <c r="A1141" s="172"/>
      <c r="B1141" s="302" t="s">
        <v>161</v>
      </c>
      <c r="C1141" s="179"/>
      <c r="D1141" s="854"/>
      <c r="E1141" s="855"/>
      <c r="F1141" s="855"/>
      <c r="G1141" s="855"/>
      <c r="H1141" s="855"/>
      <c r="I1141" s="855"/>
      <c r="J1141" s="856"/>
      <c r="K1141" s="39"/>
      <c r="L1141" s="759"/>
      <c r="M1141" s="174"/>
      <c r="N1141" s="174"/>
      <c r="O1141" s="174"/>
      <c r="P1141" s="174"/>
      <c r="Q1141" s="366" t="s">
        <v>32</v>
      </c>
      <c r="R1141" s="367">
        <v>0.38084456942792783</v>
      </c>
      <c r="S1141" s="367">
        <v>0.38084456942792783</v>
      </c>
      <c r="T1141" s="367" t="e">
        <v>#DIV/0!</v>
      </c>
      <c r="U1141" s="368">
        <v>1</v>
      </c>
      <c r="V1141" s="50" t="s">
        <v>143</v>
      </c>
      <c r="W1141" s="39"/>
      <c r="X1141" s="369" t="s">
        <v>36</v>
      </c>
      <c r="Y1141" s="208"/>
      <c r="AO1141" s="57"/>
      <c r="AP1141" s="39"/>
      <c r="AQ1141" s="39"/>
      <c r="AR1141" s="39"/>
      <c r="AS1141" s="176" t="s">
        <v>32</v>
      </c>
      <c r="AT1141" s="180" t="e">
        <f>AT1139-(AT1145*AT1143)</f>
        <v>#DIV/0!</v>
      </c>
      <c r="AU1141" s="180" t="e">
        <f>AU1139-(AU1145*AT1143)</f>
        <v>#DIV/0!</v>
      </c>
      <c r="AV1141" s="176"/>
      <c r="AW1141" s="180" t="e">
        <f>AW1139-(AW1145*AW1143)</f>
        <v>#DIV/0!</v>
      </c>
      <c r="AX1141" s="180" t="e">
        <f>AX1139-(AX1145*AW1143)</f>
        <v>#DIV/0!</v>
      </c>
      <c r="AY1141" s="39"/>
      <c r="AZ1141" s="180" t="e">
        <f>AZ1139-(AZ1145*AZ1143)</f>
        <v>#DIV/0!</v>
      </c>
      <c r="BA1141" s="180" t="e">
        <f>BA1139-(BA1145*AZ1143)</f>
        <v>#DIV/0!</v>
      </c>
      <c r="BB1141" s="39"/>
      <c r="BC1141" s="180" t="e">
        <f>BC1139-(BC1145*BC1143)</f>
        <v>#DIV/0!</v>
      </c>
      <c r="BD1141" s="180" t="e">
        <f>BD1139-(BD1145*BC1143)</f>
        <v>#DIV/0!</v>
      </c>
      <c r="BE1141" s="39"/>
      <c r="BF1141" s="180" t="e">
        <f>BF1139-(BF1145*BF1143)</f>
        <v>#DIV/0!</v>
      </c>
      <c r="BG1141" s="180" t="e">
        <f>BG1139-(BG1145*BF1143)</f>
        <v>#DIV/0!</v>
      </c>
      <c r="BH1141" s="39"/>
      <c r="BI1141" s="180" t="e">
        <f>BI1139-(BI1145*BI1143)</f>
        <v>#DIV/0!</v>
      </c>
      <c r="BJ1141" s="180" t="e">
        <f>BJ1139-(BJ1145*BI1143)</f>
        <v>#DIV/0!</v>
      </c>
      <c r="BK1141" s="176"/>
      <c r="BL1141" s="180" t="e">
        <f>BL1139-(BL1145*BL1143)</f>
        <v>#DIV/0!</v>
      </c>
      <c r="BM1141" s="180" t="e">
        <f>BM1139-(BM1145*BL1143)</f>
        <v>#DIV/0!</v>
      </c>
      <c r="BN1141" s="39"/>
      <c r="BO1141" s="180" t="e">
        <f>BO1139-(BO1145*BO1143)</f>
        <v>#DIV/0!</v>
      </c>
      <c r="BP1141" s="180" t="e">
        <f>BP1139-(BP1145*BO1143)</f>
        <v>#DIV/0!</v>
      </c>
      <c r="BQ1141" s="39"/>
      <c r="BR1141" s="180" t="e">
        <f>BR1139-(BR1145*BR1143)</f>
        <v>#DIV/0!</v>
      </c>
      <c r="BS1141" s="180" t="e">
        <f>BS1139-(BS1145*BR1143)</f>
        <v>#DIV/0!</v>
      </c>
      <c r="BT1141" s="39"/>
      <c r="BU1141" s="180" t="e">
        <f>BU1139-(BU1145*BU1143)</f>
        <v>#DIV/0!</v>
      </c>
      <c r="BV1141" s="180" t="e">
        <f>BV1139-(BV1145*BU1143)</f>
        <v>#DIV/0!</v>
      </c>
      <c r="BW1141" s="39"/>
      <c r="BX1141" s="57"/>
    </row>
    <row r="1142" spans="1:76" s="2" customFormat="1" ht="14">
      <c r="A1142" s="172"/>
      <c r="B1142" s="172"/>
      <c r="C1142" s="179"/>
      <c r="D1142" s="854"/>
      <c r="E1142" s="855"/>
      <c r="F1142" s="855"/>
      <c r="G1142" s="855"/>
      <c r="H1142" s="855"/>
      <c r="I1142" s="855"/>
      <c r="J1142" s="856"/>
      <c r="K1142" s="174"/>
      <c r="L1142" s="762"/>
      <c r="M1142" s="174"/>
      <c r="N1142" s="174"/>
      <c r="O1142" s="174"/>
      <c r="P1142" s="174"/>
      <c r="Q1142" s="176" t="s">
        <v>10</v>
      </c>
      <c r="R1142" s="263" t="s">
        <v>38</v>
      </c>
      <c r="S1142" s="263" t="s">
        <v>38</v>
      </c>
      <c r="T1142" s="263" t="e">
        <v>#DIV/0!</v>
      </c>
      <c r="U1142" s="174"/>
      <c r="V1142" s="174"/>
      <c r="W1142" s="174"/>
      <c r="Y1142" s="208"/>
      <c r="AO1142" s="57"/>
      <c r="AP1142" s="174"/>
      <c r="AQ1142" s="174"/>
      <c r="AR1142" s="923" t="s">
        <v>132</v>
      </c>
      <c r="AS1142" s="924"/>
      <c r="AT1142" s="177">
        <v>1</v>
      </c>
      <c r="AU1142" s="174"/>
      <c r="AV1142" s="297"/>
      <c r="AW1142" s="177">
        <v>1</v>
      </c>
      <c r="AX1142" s="174"/>
      <c r="AY1142" s="174"/>
      <c r="AZ1142" s="177">
        <v>1</v>
      </c>
      <c r="BA1142" s="174"/>
      <c r="BB1142" s="174"/>
      <c r="BC1142" s="177">
        <v>1</v>
      </c>
      <c r="BD1142" s="174"/>
      <c r="BE1142" s="174"/>
      <c r="BF1142" s="177">
        <v>1</v>
      </c>
      <c r="BG1142" s="174"/>
      <c r="BH1142" s="174"/>
      <c r="BI1142" s="177">
        <v>1</v>
      </c>
      <c r="BJ1142" s="174"/>
      <c r="BK1142" s="176"/>
      <c r="BL1142" s="177">
        <v>1</v>
      </c>
      <c r="BM1142" s="174"/>
      <c r="BN1142" s="174"/>
      <c r="BO1142" s="177">
        <v>1</v>
      </c>
      <c r="BP1142" s="174"/>
      <c r="BQ1142" s="174"/>
      <c r="BR1142" s="177">
        <v>1</v>
      </c>
      <c r="BS1142" s="174"/>
      <c r="BT1142" s="174"/>
      <c r="BU1142" s="177">
        <v>1</v>
      </c>
      <c r="BV1142" s="174"/>
      <c r="BW1142" s="174"/>
      <c r="BX1142" s="57"/>
    </row>
    <row r="1143" spans="1:76" s="2" customFormat="1" ht="14">
      <c r="A1143" s="172"/>
      <c r="B1143" s="172"/>
      <c r="C1143" s="179"/>
      <c r="D1143" s="854"/>
      <c r="E1143" s="855"/>
      <c r="F1143" s="855"/>
      <c r="G1143" s="855"/>
      <c r="H1143" s="855"/>
      <c r="I1143" s="855"/>
      <c r="J1143" s="856"/>
      <c r="K1143" s="174"/>
      <c r="L1143" s="762"/>
      <c r="M1143" s="50"/>
      <c r="N1143" s="50"/>
      <c r="O1143" s="174"/>
      <c r="P1143" s="174"/>
      <c r="Q1143" s="176" t="s">
        <v>11</v>
      </c>
      <c r="R1143" s="263">
        <v>9.2514131448948086E-2</v>
      </c>
      <c r="S1143" s="263">
        <v>9.2514131448948086E-2</v>
      </c>
      <c r="T1143" s="263" t="e">
        <v>#DIV/0!</v>
      </c>
      <c r="U1143" s="174"/>
      <c r="V1143" s="174"/>
      <c r="W1143" s="174"/>
      <c r="Y1143" s="208"/>
      <c r="AO1143" s="57"/>
      <c r="AP1143" s="174"/>
      <c r="AQ1143" s="174"/>
      <c r="AR1143" s="923"/>
      <c r="AS1143" s="924"/>
      <c r="AT1143" s="177">
        <v>1</v>
      </c>
      <c r="AU1143" s="174"/>
      <c r="AV1143" s="297"/>
      <c r="AW1143" s="177">
        <v>1</v>
      </c>
      <c r="AX1143" s="174"/>
      <c r="AY1143" s="174"/>
      <c r="AZ1143" s="177">
        <v>1</v>
      </c>
      <c r="BA1143" s="174"/>
      <c r="BB1143" s="174"/>
      <c r="BC1143" s="177">
        <v>1</v>
      </c>
      <c r="BD1143" s="174"/>
      <c r="BE1143" s="174"/>
      <c r="BF1143" s="177">
        <v>1</v>
      </c>
      <c r="BG1143" s="174"/>
      <c r="BH1143" s="174"/>
      <c r="BI1143" s="177">
        <v>1</v>
      </c>
      <c r="BJ1143" s="174"/>
      <c r="BK1143" s="176"/>
      <c r="BL1143" s="177">
        <v>1</v>
      </c>
      <c r="BM1143" s="174"/>
      <c r="BN1143" s="174"/>
      <c r="BO1143" s="177">
        <v>1</v>
      </c>
      <c r="BP1143" s="174"/>
      <c r="BQ1143" s="174"/>
      <c r="BR1143" s="177">
        <v>1</v>
      </c>
      <c r="BS1143" s="174"/>
      <c r="BT1143" s="174"/>
      <c r="BU1143" s="177">
        <v>1</v>
      </c>
      <c r="BV1143" s="174"/>
      <c r="BW1143" s="174"/>
      <c r="BX1143" s="57"/>
    </row>
    <row r="1144" spans="1:76" s="2" customFormat="1" ht="14">
      <c r="A1144" s="174"/>
      <c r="B1144" s="174"/>
      <c r="C1144" s="159"/>
      <c r="D1144" s="854"/>
      <c r="E1144" s="855"/>
      <c r="F1144" s="855"/>
      <c r="G1144" s="855"/>
      <c r="H1144" s="855"/>
      <c r="I1144" s="855"/>
      <c r="J1144" s="856"/>
      <c r="K1144" s="174"/>
      <c r="L1144" s="762"/>
      <c r="M1144" s="174"/>
      <c r="N1144" s="174"/>
      <c r="O1144" s="174"/>
      <c r="P1144" s="174"/>
      <c r="Q1144" s="183" t="s">
        <v>98</v>
      </c>
      <c r="R1144" s="264">
        <v>7</v>
      </c>
      <c r="S1144" s="264">
        <v>7</v>
      </c>
      <c r="T1144" s="265"/>
      <c r="U1144" s="184" t="s">
        <v>55</v>
      </c>
      <c r="V1144" s="174"/>
      <c r="W1144" s="174"/>
      <c r="Y1144" s="99"/>
      <c r="AO1144" s="57"/>
      <c r="AP1144" s="174"/>
      <c r="AQ1144" s="174"/>
      <c r="AR1144" s="174"/>
      <c r="AS1144" s="176" t="s">
        <v>10</v>
      </c>
      <c r="AT1144" s="180" t="e">
        <f>IF((0.67*AT1145)&gt;AT1139,"no","yes")</f>
        <v>#DIV/0!</v>
      </c>
      <c r="AU1144" s="180" t="e">
        <f>IF((0.67*AU1145)&gt;AU1139,"no","yes")</f>
        <v>#DIV/0!</v>
      </c>
      <c r="AV1144" s="176"/>
      <c r="AW1144" s="180" t="e">
        <f>IF((0.67*AW1145)&gt;AW1139,"no","yes")</f>
        <v>#DIV/0!</v>
      </c>
      <c r="AX1144" s="180" t="e">
        <f>IF((0.67*AX1145)&gt;AX1139,"no","yes")</f>
        <v>#DIV/0!</v>
      </c>
      <c r="AY1144" s="174"/>
      <c r="AZ1144" s="180" t="e">
        <f>IF((0.67*AZ1145)&gt;AZ1139,"no","yes")</f>
        <v>#DIV/0!</v>
      </c>
      <c r="BA1144" s="180" t="e">
        <f>IF((0.67*BA1145)&gt;BA1139,"no","yes")</f>
        <v>#DIV/0!</v>
      </c>
      <c r="BB1144" s="174"/>
      <c r="BC1144" s="180" t="e">
        <f>IF((0.67*BC1145)&gt;BC1139,"no","yes")</f>
        <v>#DIV/0!</v>
      </c>
      <c r="BD1144" s="180" t="e">
        <f>IF((0.67*BD1145)&gt;BD1139,"no","yes")</f>
        <v>#DIV/0!</v>
      </c>
      <c r="BE1144" s="174"/>
      <c r="BF1144" s="180" t="e">
        <f>IF((0.67*BF1145)&gt;BF1139,"no","yes")</f>
        <v>#DIV/0!</v>
      </c>
      <c r="BG1144" s="180" t="e">
        <f>IF((0.67*BG1145)&gt;BG1139,"no","yes")</f>
        <v>#DIV/0!</v>
      </c>
      <c r="BH1144" s="174"/>
      <c r="BI1144" s="180" t="e">
        <f>IF((0.67*BI1145)&gt;BI1139,"no","yes")</f>
        <v>#DIV/0!</v>
      </c>
      <c r="BJ1144" s="180" t="e">
        <f>IF((0.67*BJ1145)&gt;BJ1139,"no","yes")</f>
        <v>#DIV/0!</v>
      </c>
      <c r="BK1144" s="183"/>
      <c r="BL1144" s="180" t="e">
        <f>IF((0.67*BL1145)&gt;BL1139,"no","yes")</f>
        <v>#DIV/0!</v>
      </c>
      <c r="BM1144" s="180" t="e">
        <f>IF((0.67*BM1145)&gt;BM1139,"no","yes")</f>
        <v>#DIV/0!</v>
      </c>
      <c r="BN1144" s="174"/>
      <c r="BO1144" s="180" t="e">
        <f>IF((0.67*BO1145)&gt;BO1139,"no","yes")</f>
        <v>#DIV/0!</v>
      </c>
      <c r="BP1144" s="180" t="e">
        <f>IF((0.67*BP1145)&gt;BP1139,"no","yes")</f>
        <v>#DIV/0!</v>
      </c>
      <c r="BQ1144" s="174"/>
      <c r="BR1144" s="180" t="e">
        <f>IF((0.67*BR1145)&gt;BR1139,"no","yes")</f>
        <v>#DIV/0!</v>
      </c>
      <c r="BS1144" s="180" t="e">
        <f>IF((0.67*BS1145)&gt;BS1139,"no","yes")</f>
        <v>#DIV/0!</v>
      </c>
      <c r="BT1144" s="174"/>
      <c r="BU1144" s="180" t="e">
        <f>IF((0.67*BU1145)&gt;BU1139,"no","yes")</f>
        <v>#DIV/0!</v>
      </c>
      <c r="BV1144" s="180" t="e">
        <f>IF((0.67*BV1145)&gt;BV1139,"no","yes")</f>
        <v>#DIV/0!</v>
      </c>
      <c r="BW1144" s="174"/>
      <c r="BX1144" s="57"/>
    </row>
    <row r="1145" spans="1:76" s="2" customFormat="1" ht="14">
      <c r="C1145" s="172"/>
      <c r="D1145" s="854"/>
      <c r="E1145" s="855"/>
      <c r="F1145" s="855"/>
      <c r="G1145" s="855"/>
      <c r="H1145" s="855"/>
      <c r="I1145" s="855"/>
      <c r="J1145" s="856"/>
      <c r="K1145" s="174"/>
      <c r="L1145" s="762"/>
      <c r="M1145" s="174"/>
      <c r="N1145" s="174"/>
      <c r="O1145" s="174"/>
      <c r="P1145" s="174"/>
      <c r="Q1145" s="174"/>
      <c r="R1145" s="271"/>
      <c r="S1145" s="267"/>
      <c r="T1145" s="267"/>
      <c r="U1145" s="185"/>
      <c r="V1145" s="186"/>
      <c r="W1145" s="187"/>
      <c r="Y1145" s="99"/>
      <c r="AO1145" s="57"/>
      <c r="AP1145" s="174"/>
      <c r="AQ1145" s="174"/>
      <c r="AR1145" s="174"/>
      <c r="AS1145" s="176" t="s">
        <v>11</v>
      </c>
      <c r="AT1145" s="180" t="e">
        <f>_xlfn.STDEV.P(AT1119:AT1138)</f>
        <v>#DIV/0!</v>
      </c>
      <c r="AU1145" s="180" t="e">
        <f>_xlfn.STDEV.P(AU1119:AU1138)</f>
        <v>#DIV/0!</v>
      </c>
      <c r="AV1145" s="176"/>
      <c r="AW1145" s="180" t="e">
        <f>_xlfn.STDEV.P(AW1119:AW1138)</f>
        <v>#DIV/0!</v>
      </c>
      <c r="AX1145" s="180" t="e">
        <f>_xlfn.STDEV.P(AX1119:AX1138)</f>
        <v>#DIV/0!</v>
      </c>
      <c r="AY1145" s="174"/>
      <c r="AZ1145" s="180" t="e">
        <f>_xlfn.STDEV.P(AZ1119:AZ1138)</f>
        <v>#DIV/0!</v>
      </c>
      <c r="BA1145" s="180" t="e">
        <f>_xlfn.STDEV.P(BA1119:BA1138)</f>
        <v>#DIV/0!</v>
      </c>
      <c r="BB1145" s="174"/>
      <c r="BC1145" s="180" t="e">
        <f>_xlfn.STDEV.P(BC1119:BC1138)</f>
        <v>#DIV/0!</v>
      </c>
      <c r="BD1145" s="180" t="e">
        <f>_xlfn.STDEV.P(BD1119:BD1138)</f>
        <v>#DIV/0!</v>
      </c>
      <c r="BE1145" s="174"/>
      <c r="BF1145" s="180" t="e">
        <f>_xlfn.STDEV.P(BF1119:BF1138)</f>
        <v>#DIV/0!</v>
      </c>
      <c r="BG1145" s="180" t="e">
        <f>_xlfn.STDEV.P(BG1119:BG1138)</f>
        <v>#DIV/0!</v>
      </c>
      <c r="BH1145" s="174"/>
      <c r="BI1145" s="180" t="e">
        <f>_xlfn.STDEV.P(BI1119:BI1138)</f>
        <v>#DIV/0!</v>
      </c>
      <c r="BJ1145" s="180" t="e">
        <f>_xlfn.STDEV.P(BJ1119:BJ1138)</f>
        <v>#DIV/0!</v>
      </c>
      <c r="BK1145" s="174"/>
      <c r="BL1145" s="180" t="e">
        <f>_xlfn.STDEV.P(BL1119:BL1138)</f>
        <v>#DIV/0!</v>
      </c>
      <c r="BM1145" s="180" t="e">
        <f>_xlfn.STDEV.P(BM1119:BM1138)</f>
        <v>#DIV/0!</v>
      </c>
      <c r="BN1145" s="174"/>
      <c r="BO1145" s="180" t="e">
        <f>_xlfn.STDEV.P(BO1119:BO1138)</f>
        <v>#DIV/0!</v>
      </c>
      <c r="BP1145" s="180" t="e">
        <f>_xlfn.STDEV.P(BP1119:BP1138)</f>
        <v>#DIV/0!</v>
      </c>
      <c r="BQ1145" s="174"/>
      <c r="BR1145" s="180" t="e">
        <f>_xlfn.STDEV.P(BR1119:BR1138)</f>
        <v>#DIV/0!</v>
      </c>
      <c r="BS1145" s="180" t="e">
        <f>_xlfn.STDEV.P(BS1119:BS1138)</f>
        <v>#DIV/0!</v>
      </c>
      <c r="BT1145" s="174"/>
      <c r="BU1145" s="180" t="e">
        <f>_xlfn.STDEV.P(BU1119:BU1138)</f>
        <v>#DIV/0!</v>
      </c>
      <c r="BV1145" s="180" t="e">
        <f>_xlfn.STDEV.P(BV1119:BV1138)</f>
        <v>#DIV/0!</v>
      </c>
      <c r="BX1145" s="57"/>
    </row>
    <row r="1146" spans="1:76" s="2" customFormat="1" ht="14">
      <c r="A1146" s="182" t="str">
        <f ca="1">HYPERLINK("#"&amp;"'"&amp;A$1&amp;"'!a1","Back to top")</f>
        <v>Back to top</v>
      </c>
      <c r="B1146" s="182"/>
      <c r="C1146" s="174"/>
      <c r="D1146" s="857"/>
      <c r="E1146" s="858"/>
      <c r="F1146" s="858"/>
      <c r="G1146" s="858"/>
      <c r="H1146" s="858"/>
      <c r="I1146" s="858"/>
      <c r="J1146" s="859"/>
      <c r="L1146" s="349"/>
      <c r="R1146" s="234" t="s">
        <v>137</v>
      </c>
      <c r="S1146" s="83"/>
      <c r="T1146" s="174"/>
      <c r="U1146" s="189"/>
      <c r="V1146" s="190"/>
      <c r="W1146" s="191"/>
      <c r="Y1146" s="99"/>
      <c r="AO1146" s="57"/>
      <c r="AP1146" s="174"/>
      <c r="AQ1146" s="174"/>
      <c r="AR1146" s="174"/>
      <c r="AS1146" s="183" t="s">
        <v>98</v>
      </c>
      <c r="AT1146" s="361">
        <f>COUNTIF(AT1119:AT1138,"&gt;0")</f>
        <v>0</v>
      </c>
      <c r="AU1146" s="361">
        <f>COUNTIF(AU1119:AU1138,"&gt;0")</f>
        <v>0</v>
      </c>
      <c r="AV1146" s="183"/>
      <c r="AW1146" s="361">
        <f>COUNTIF(AW1119:AW1138,"&gt;0")</f>
        <v>0</v>
      </c>
      <c r="AX1146" s="361">
        <f>COUNTIF(AX1119:AX1138,"&gt;0")</f>
        <v>0</v>
      </c>
      <c r="AY1146" s="174"/>
      <c r="AZ1146" s="361">
        <f>COUNTIF(AZ1119:AZ1138,"&gt;0")</f>
        <v>0</v>
      </c>
      <c r="BA1146" s="361">
        <f>COUNTIF(BA1119:BA1138,"&gt;0")</f>
        <v>0</v>
      </c>
      <c r="BB1146" s="174"/>
      <c r="BC1146" s="361">
        <f>COUNTIF(BC1119:BC1138,"&gt;0")</f>
        <v>0</v>
      </c>
      <c r="BD1146" s="361">
        <f>COUNTIF(BD1119:BD1138,"&gt;0")</f>
        <v>0</v>
      </c>
      <c r="BE1146" s="174"/>
      <c r="BF1146" s="361">
        <f>COUNTIF(BF1119:BF1138,"&gt;0")</f>
        <v>0</v>
      </c>
      <c r="BG1146" s="361">
        <f>COUNTIF(BG1119:BG1138,"&gt;0")</f>
        <v>0</v>
      </c>
      <c r="BH1146" s="174"/>
      <c r="BI1146" s="361">
        <f>COUNTIF(BI1119:BI1138,"&gt;0")</f>
        <v>0</v>
      </c>
      <c r="BJ1146" s="361">
        <f>COUNTIF(BJ1119:BJ1138,"&gt;0")</f>
        <v>0</v>
      </c>
      <c r="BK1146" s="174"/>
      <c r="BL1146" s="361">
        <f>COUNTIF(BL1119:BL1138,"&gt;0")</f>
        <v>0</v>
      </c>
      <c r="BM1146" s="361">
        <f>COUNTIF(BM1119:BM1138,"&gt;0")</f>
        <v>0</v>
      </c>
      <c r="BN1146" s="174"/>
      <c r="BO1146" s="361">
        <f>COUNTIF(BO1119:BO1138,"&gt;0")</f>
        <v>0</v>
      </c>
      <c r="BP1146" s="361">
        <f>COUNTIF(BP1119:BP1138,"&gt;0")</f>
        <v>0</v>
      </c>
      <c r="BQ1146" s="174"/>
      <c r="BR1146" s="361">
        <f>COUNTIF(BR1119:BR1138,"&gt;0")</f>
        <v>0</v>
      </c>
      <c r="BS1146" s="361">
        <f>COUNTIF(BS1119:BS1138,"&gt;0")</f>
        <v>0</v>
      </c>
      <c r="BT1146" s="174"/>
      <c r="BU1146" s="361">
        <f>COUNTIF(BU1119:BU1138,"&gt;0")</f>
        <v>0</v>
      </c>
      <c r="BV1146" s="361">
        <f>COUNTIF(BV1119:BV1138,"&gt;0")</f>
        <v>0</v>
      </c>
      <c r="BX1146" s="57"/>
    </row>
    <row r="1147" spans="1:76" s="2" customFormat="1" ht="14">
      <c r="L1147" s="349"/>
      <c r="R1147" s="192" t="s">
        <v>36</v>
      </c>
      <c r="S1147" s="83"/>
      <c r="T1147" s="174"/>
      <c r="U1147" s="189"/>
      <c r="V1147" s="190"/>
      <c r="W1147" s="191"/>
      <c r="Y1147" s="99"/>
      <c r="AO1147" s="57"/>
      <c r="AS1147" s="209"/>
      <c r="AT1147" s="209"/>
      <c r="AU1147" s="209"/>
      <c r="AV1147" s="209"/>
      <c r="BX1147" s="57"/>
    </row>
    <row r="1148" spans="1:76" s="2" customFormat="1" ht="14">
      <c r="L1148" s="349"/>
      <c r="S1148" s="83"/>
      <c r="T1148" s="174"/>
      <c r="U1148" s="193"/>
      <c r="V1148" s="194"/>
      <c r="W1148" s="195"/>
      <c r="Y1148" s="99"/>
      <c r="AO1148" s="57"/>
      <c r="AS1148" s="209"/>
      <c r="AT1148" s="209"/>
      <c r="AU1148" s="209"/>
      <c r="AV1148" s="209"/>
      <c r="BX1148" s="57"/>
    </row>
    <row r="1150" spans="1:76" s="22" customFormat="1" ht="18">
      <c r="A1150" s="138">
        <f>A1116+1</f>
        <v>27</v>
      </c>
      <c r="B1150" s="298"/>
      <c r="C1150" s="139" t="s">
        <v>266</v>
      </c>
      <c r="D1150" s="196"/>
      <c r="E1150" s="196"/>
      <c r="F1150" s="196"/>
      <c r="G1150" s="196"/>
      <c r="J1150" s="196"/>
      <c r="K1150" s="196"/>
      <c r="L1150" s="761"/>
      <c r="M1150" s="140"/>
      <c r="N1150" s="140"/>
      <c r="R1150" s="839" t="s">
        <v>154</v>
      </c>
      <c r="S1150" s="839"/>
      <c r="T1150" s="839"/>
      <c r="U1150" s="839"/>
      <c r="Y1150" s="198"/>
      <c r="AP1150" s="125">
        <f>A1150</f>
        <v>27</v>
      </c>
      <c r="AQ1150" s="125" t="str">
        <f>C1150</f>
        <v>Oil Plant Efficiency</v>
      </c>
      <c r="AS1150" s="198"/>
      <c r="AT1150" s="198"/>
      <c r="AU1150" s="198"/>
      <c r="AV1150" s="198"/>
    </row>
    <row r="1151" spans="1:76" s="2" customFormat="1" ht="14">
      <c r="A1151" s="199"/>
      <c r="B1151" s="299"/>
      <c r="C1151" s="199"/>
      <c r="D1151" s="130"/>
      <c r="E1151" s="130"/>
      <c r="F1151" s="130"/>
      <c r="G1151" s="130"/>
      <c r="J1151" s="130"/>
      <c r="K1151" s="130"/>
      <c r="L1151" s="762"/>
      <c r="M1151" s="174"/>
      <c r="N1151" s="174"/>
      <c r="S1151" s="83"/>
      <c r="T1151" s="83"/>
      <c r="Y1151" s="99"/>
      <c r="AO1151" s="57"/>
      <c r="AP1151" s="39"/>
      <c r="AQ1151" s="39"/>
      <c r="AR1151" s="39"/>
      <c r="AS1151" s="39"/>
      <c r="AT1151" s="158" t="s">
        <v>230</v>
      </c>
      <c r="AU1151" s="158"/>
      <c r="AV1151" s="39"/>
      <c r="AW1151" s="158" t="s">
        <v>1</v>
      </c>
      <c r="AX1151" s="158"/>
      <c r="AY1151" s="39"/>
      <c r="AZ1151" s="158" t="s">
        <v>2</v>
      </c>
      <c r="BA1151" s="158"/>
      <c r="BB1151" s="39"/>
      <c r="BC1151" s="158" t="s">
        <v>283</v>
      </c>
      <c r="BD1151" s="158"/>
      <c r="BE1151" s="39"/>
      <c r="BF1151" s="158" t="s">
        <v>284</v>
      </c>
      <c r="BG1151" s="158"/>
      <c r="BH1151" s="39"/>
      <c r="BI1151" s="158" t="s">
        <v>3</v>
      </c>
      <c r="BJ1151" s="158"/>
      <c r="BK1151" s="39"/>
      <c r="BL1151" s="158" t="s">
        <v>4</v>
      </c>
      <c r="BM1151" s="158"/>
      <c r="BN1151" s="39"/>
      <c r="BO1151" s="158" t="s">
        <v>5</v>
      </c>
      <c r="BP1151" s="158"/>
      <c r="BQ1151" s="39"/>
      <c r="BR1151" s="158" t="s">
        <v>6</v>
      </c>
      <c r="BS1151" s="158"/>
      <c r="BT1151" s="39"/>
      <c r="BU1151" s="158" t="s">
        <v>34</v>
      </c>
      <c r="BV1151" s="158"/>
      <c r="BW1151" s="39"/>
      <c r="BX1151" s="57"/>
    </row>
    <row r="1152" spans="1:76" s="2" customFormat="1" ht="31" thickBot="1">
      <c r="A1152" s="173" t="s">
        <v>39</v>
      </c>
      <c r="B1152" s="300" t="s">
        <v>9</v>
      </c>
      <c r="C1152" s="145" t="s">
        <v>139</v>
      </c>
      <c r="D1152" s="146" t="s">
        <v>40</v>
      </c>
      <c r="E1152" s="146" t="s">
        <v>234</v>
      </c>
      <c r="F1152" s="147" t="s">
        <v>113</v>
      </c>
      <c r="G1152" s="211" t="s">
        <v>424</v>
      </c>
      <c r="H1152" s="4" t="s">
        <v>59</v>
      </c>
      <c r="I1152" s="695" t="s">
        <v>425</v>
      </c>
      <c r="J1152" s="148" t="s">
        <v>133</v>
      </c>
      <c r="K1152" s="149" t="s">
        <v>140</v>
      </c>
      <c r="L1152" s="776" t="s">
        <v>100</v>
      </c>
      <c r="M1152" s="151" t="s">
        <v>141</v>
      </c>
      <c r="N1152" s="152" t="s">
        <v>135</v>
      </c>
      <c r="O1152" s="151" t="s">
        <v>57</v>
      </c>
      <c r="P1152" s="153"/>
      <c r="Q1152" s="363" t="s">
        <v>272</v>
      </c>
      <c r="R1152" s="364" t="s">
        <v>56</v>
      </c>
      <c r="S1152" s="258" t="s">
        <v>41</v>
      </c>
      <c r="T1152" s="364" t="s">
        <v>136</v>
      </c>
      <c r="U1152" s="156" t="s">
        <v>42</v>
      </c>
      <c r="V1152" s="153"/>
      <c r="W1152" s="153"/>
      <c r="Y1152" s="99"/>
      <c r="AO1152" s="57"/>
      <c r="AP1152" s="153"/>
      <c r="AQ1152" s="153"/>
      <c r="AR1152" s="156" t="s">
        <v>131</v>
      </c>
      <c r="AS1152" s="153"/>
      <c r="AT1152" s="154" t="s">
        <v>56</v>
      </c>
      <c r="AU1152" s="155" t="s">
        <v>41</v>
      </c>
      <c r="AV1152" s="153"/>
      <c r="AW1152" s="154" t="s">
        <v>56</v>
      </c>
      <c r="AX1152" s="155" t="s">
        <v>41</v>
      </c>
      <c r="AY1152" s="153"/>
      <c r="AZ1152" s="154" t="s">
        <v>56</v>
      </c>
      <c r="BA1152" s="155" t="s">
        <v>41</v>
      </c>
      <c r="BB1152" s="153"/>
      <c r="BC1152" s="154" t="s">
        <v>56</v>
      </c>
      <c r="BD1152" s="155" t="s">
        <v>41</v>
      </c>
      <c r="BE1152" s="153"/>
      <c r="BF1152" s="154" t="s">
        <v>56</v>
      </c>
      <c r="BG1152" s="155" t="s">
        <v>41</v>
      </c>
      <c r="BH1152" s="153"/>
      <c r="BI1152" s="154" t="s">
        <v>56</v>
      </c>
      <c r="BJ1152" s="155" t="s">
        <v>41</v>
      </c>
      <c r="BK1152" s="153"/>
      <c r="BL1152" s="154" t="s">
        <v>56</v>
      </c>
      <c r="BM1152" s="155" t="s">
        <v>41</v>
      </c>
      <c r="BN1152" s="153"/>
      <c r="BO1152" s="154" t="s">
        <v>56</v>
      </c>
      <c r="BP1152" s="155" t="s">
        <v>41</v>
      </c>
      <c r="BQ1152" s="153"/>
      <c r="BR1152" s="154" t="s">
        <v>56</v>
      </c>
      <c r="BS1152" s="155" t="s">
        <v>41</v>
      </c>
      <c r="BT1152" s="153"/>
      <c r="BU1152" s="154" t="s">
        <v>56</v>
      </c>
      <c r="BV1152" s="155" t="s">
        <v>41</v>
      </c>
      <c r="BW1152" s="153"/>
      <c r="BX1152" s="57"/>
    </row>
    <row r="1153" spans="1:76" s="2" customFormat="1" ht="14">
      <c r="A1153" s="159">
        <v>1</v>
      </c>
      <c r="B1153" s="301" t="str">
        <f t="shared" ref="B1153:B1172" si="737">CONCATENATE(E1153,": ",C1153)</f>
        <v>OECD90: Hondo (2005) Oil fired powerplant</v>
      </c>
      <c r="C1153" s="160" t="s">
        <v>267</v>
      </c>
      <c r="D1153" s="160" t="s">
        <v>268</v>
      </c>
      <c r="E1153" s="160" t="s">
        <v>1</v>
      </c>
      <c r="F1153" s="160" t="s">
        <v>49</v>
      </c>
      <c r="G1153" s="161" t="s">
        <v>419</v>
      </c>
      <c r="H1153" s="162">
        <v>2005</v>
      </c>
      <c r="I1153" s="163"/>
      <c r="J1153" s="358"/>
      <c r="K1153" s="164" t="s">
        <v>54</v>
      </c>
      <c r="L1153" s="782"/>
      <c r="M1153" s="659" t="s">
        <v>54</v>
      </c>
      <c r="N1153" s="664"/>
      <c r="O1153" s="664"/>
      <c r="P1153" s="165"/>
      <c r="Q1153" s="365"/>
      <c r="R1153" s="259" t="str">
        <f t="shared" ref="R1153:R1172" si="738">IF(Q1153="Y","",IF(AND(L1153="",J1153=""),"",IF(L1153="",J1153,L1153)))</f>
        <v/>
      </c>
      <c r="S1153" s="260" t="str">
        <f>IF(R1153="","",IF(R1181="Y",T1153,IF(R1153&gt;=R1173-$AA$36*R1177,IF(R1153&lt;=R1173+$AA$36*R1177,R1153,""),"")))</f>
        <v/>
      </c>
      <c r="T1153" s="259" t="str">
        <f t="shared" ref="T1153:T1172" si="739">IF(Q1153="Y","",IF(AND(L1153="",J1153=""),"",IF(L1153="",J1153*N1153,L1153*N1153)))</f>
        <v/>
      </c>
      <c r="U1153" s="166" t="str">
        <f t="shared" ref="U1153:U1172" si="740">IF(AND(M1153="",K1153=""),"",IF(M1153="",K1153,M1153))</f>
        <v>%</v>
      </c>
      <c r="V1153" s="39"/>
      <c r="W1153" s="39"/>
      <c r="Y1153" s="99"/>
      <c r="AO1153" s="57"/>
      <c r="AP1153" s="39"/>
      <c r="AQ1153" s="39"/>
      <c r="AR1153" s="359" t="str">
        <f>$U1153</f>
        <v>%</v>
      </c>
      <c r="AS1153" s="39"/>
      <c r="AT1153" s="360" t="str">
        <f t="shared" ref="AT1153:AT1172" si="741">IF($E1153=$AT$48,R1153,"")</f>
        <v/>
      </c>
      <c r="AU1153" s="360" t="str">
        <f t="shared" ref="AU1153:AU1172" si="742">IF($E1153=$AT$48,S1153,"")</f>
        <v/>
      </c>
      <c r="AV1153" s="39"/>
      <c r="AW1153" s="360" t="str">
        <f t="shared" ref="AW1153:AW1172" si="743">IF($E1153=$AW$112,R1153,"")</f>
        <v/>
      </c>
      <c r="AX1153" s="360" t="str">
        <f t="shared" ref="AX1153:AX1172" si="744">IF($E1153=$AW$112,S1153,"")</f>
        <v/>
      </c>
      <c r="AY1153" s="39"/>
      <c r="AZ1153" s="360" t="str">
        <f t="shared" ref="AZ1153:AZ1172" si="745">IF($E1153=$AZ$112,R1153,"")</f>
        <v/>
      </c>
      <c r="BA1153" s="360" t="str">
        <f t="shared" ref="BA1153:BA1172" si="746">IF($E1153=$AZ$112,S1153,"")</f>
        <v/>
      </c>
      <c r="BB1153" s="39"/>
      <c r="BC1153" s="360" t="str">
        <f t="shared" ref="BC1153:BC1172" si="747">IF($E1153=$BC$112,R1153,"")</f>
        <v/>
      </c>
      <c r="BD1153" s="360" t="str">
        <f t="shared" ref="BD1153:BD1172" si="748">IF($E1153=$BC$112,S1153,"")</f>
        <v/>
      </c>
      <c r="BE1153" s="39"/>
      <c r="BF1153" s="360" t="str">
        <f t="shared" ref="BF1153:BF1172" si="749">IF($E1153=$BF$112,R1153,"")</f>
        <v/>
      </c>
      <c r="BG1153" s="360" t="str">
        <f t="shared" ref="BG1153:BG1172" si="750">IF($E1153=$BF$112,S1153,"")</f>
        <v/>
      </c>
      <c r="BH1153" s="39"/>
      <c r="BI1153" s="360" t="str">
        <f t="shared" ref="BI1153:BI1172" si="751">IF($E1153=$BI$112,R1153,"")</f>
        <v/>
      </c>
      <c r="BJ1153" s="360" t="str">
        <f t="shared" ref="BJ1153:BJ1172" si="752">IF($E1153=$BI$112,S1153,"")</f>
        <v/>
      </c>
      <c r="BK1153" s="39"/>
      <c r="BL1153" s="360" t="str">
        <f t="shared" ref="BL1153:BL1172" si="753">IF($E1153=$BL$112,R1153,"")</f>
        <v/>
      </c>
      <c r="BM1153" s="360" t="str">
        <f t="shared" ref="BM1153:BM1172" si="754">IF($E1153=$BL$112,S1153,"")</f>
        <v/>
      </c>
      <c r="BN1153" s="39"/>
      <c r="BO1153" s="360" t="str">
        <f t="shared" ref="BO1153:BO1172" si="755">IF($E1153=$BO$112,R1153,"")</f>
        <v/>
      </c>
      <c r="BP1153" s="360" t="str">
        <f t="shared" ref="BP1153:BP1172" si="756">IF($E1153=$BO$112,S1153,"")</f>
        <v/>
      </c>
      <c r="BQ1153" s="39"/>
      <c r="BR1153" s="360" t="str">
        <f t="shared" ref="BR1153:BR1172" si="757">IF($E1153=$BR$112,R1153,"")</f>
        <v/>
      </c>
      <c r="BS1153" s="360" t="str">
        <f t="shared" ref="BS1153:BS1172" si="758">IF($E1153=$BR$112,S1153,"")</f>
        <v/>
      </c>
      <c r="BT1153" s="39"/>
      <c r="BU1153" s="360" t="str">
        <f t="shared" ref="BU1153:BU1172" si="759">IF($E1153=$BU$112,R1153,"")</f>
        <v/>
      </c>
      <c r="BV1153" s="360" t="str">
        <f t="shared" ref="BV1153:BV1172" si="760">IF($E1153=$BU$112,S1153,"")</f>
        <v/>
      </c>
      <c r="BW1153" s="39"/>
      <c r="BX1153" s="57"/>
    </row>
    <row r="1154" spans="1:76" s="2" customFormat="1" ht="14">
      <c r="A1154" s="159">
        <v>2</v>
      </c>
      <c r="B1154" s="301" t="str">
        <f t="shared" si="737"/>
        <v xml:space="preserve">: </v>
      </c>
      <c r="C1154" s="160"/>
      <c r="D1154" s="160"/>
      <c r="E1154" s="160"/>
      <c r="F1154" s="160"/>
      <c r="G1154" s="161"/>
      <c r="H1154" s="162"/>
      <c r="I1154" s="163"/>
      <c r="J1154" s="358"/>
      <c r="K1154" s="163"/>
      <c r="L1154" s="782"/>
      <c r="M1154" s="659" t="s">
        <v>54</v>
      </c>
      <c r="N1154" s="664"/>
      <c r="O1154" s="664"/>
      <c r="P1154" s="165"/>
      <c r="Q1154" s="365"/>
      <c r="R1154" s="259" t="str">
        <f t="shared" si="738"/>
        <v/>
      </c>
      <c r="S1154" s="260" t="str">
        <f>IF(R1154="","",IF(R1181="Y",T1154,IF(R1154&gt;=R1173-$AA$36*R1177,IF(R1154&lt;=R1173+$AA$36*R1177,R1154,""),"")))</f>
        <v/>
      </c>
      <c r="T1154" s="259" t="str">
        <f t="shared" si="739"/>
        <v/>
      </c>
      <c r="U1154" s="166" t="str">
        <f t="shared" si="740"/>
        <v>%</v>
      </c>
      <c r="V1154" s="39"/>
      <c r="W1154" s="39"/>
      <c r="Y1154" s="99"/>
      <c r="AO1154" s="57"/>
      <c r="AP1154" s="39"/>
      <c r="AQ1154" s="39"/>
      <c r="AR1154" s="171"/>
      <c r="AS1154" s="39"/>
      <c r="AT1154" s="360" t="str">
        <f t="shared" si="741"/>
        <v/>
      </c>
      <c r="AU1154" s="360" t="str">
        <f t="shared" si="742"/>
        <v/>
      </c>
      <c r="AV1154" s="39"/>
      <c r="AW1154" s="360" t="str">
        <f t="shared" si="743"/>
        <v/>
      </c>
      <c r="AX1154" s="360" t="str">
        <f t="shared" si="744"/>
        <v/>
      </c>
      <c r="AY1154" s="39"/>
      <c r="AZ1154" s="360" t="str">
        <f t="shared" si="745"/>
        <v/>
      </c>
      <c r="BA1154" s="360" t="str">
        <f t="shared" si="746"/>
        <v/>
      </c>
      <c r="BB1154" s="39"/>
      <c r="BC1154" s="360" t="str">
        <f t="shared" si="747"/>
        <v/>
      </c>
      <c r="BD1154" s="360" t="str">
        <f t="shared" si="748"/>
        <v/>
      </c>
      <c r="BE1154" s="39"/>
      <c r="BF1154" s="360" t="str">
        <f t="shared" si="749"/>
        <v/>
      </c>
      <c r="BG1154" s="360" t="str">
        <f t="shared" si="750"/>
        <v/>
      </c>
      <c r="BH1154" s="39"/>
      <c r="BI1154" s="360" t="str">
        <f t="shared" si="751"/>
        <v/>
      </c>
      <c r="BJ1154" s="360" t="str">
        <f t="shared" si="752"/>
        <v/>
      </c>
      <c r="BK1154" s="39"/>
      <c r="BL1154" s="360" t="str">
        <f t="shared" si="753"/>
        <v/>
      </c>
      <c r="BM1154" s="360" t="str">
        <f t="shared" si="754"/>
        <v/>
      </c>
      <c r="BN1154" s="39"/>
      <c r="BO1154" s="360" t="str">
        <f t="shared" si="755"/>
        <v/>
      </c>
      <c r="BP1154" s="360" t="str">
        <f t="shared" si="756"/>
        <v/>
      </c>
      <c r="BQ1154" s="39"/>
      <c r="BR1154" s="360" t="str">
        <f t="shared" si="757"/>
        <v/>
      </c>
      <c r="BS1154" s="360" t="str">
        <f t="shared" si="758"/>
        <v/>
      </c>
      <c r="BT1154" s="39"/>
      <c r="BU1154" s="360" t="str">
        <f t="shared" si="759"/>
        <v/>
      </c>
      <c r="BV1154" s="360" t="str">
        <f t="shared" si="760"/>
        <v/>
      </c>
      <c r="BW1154" s="39"/>
      <c r="BX1154" s="57"/>
    </row>
    <row r="1155" spans="1:76" s="2" customFormat="1" ht="14">
      <c r="A1155" s="159">
        <v>3</v>
      </c>
      <c r="B1155" s="301" t="str">
        <f t="shared" si="737"/>
        <v xml:space="preserve">: </v>
      </c>
      <c r="C1155" s="168"/>
      <c r="D1155" s="162"/>
      <c r="E1155" s="160"/>
      <c r="F1155" s="169"/>
      <c r="G1155" s="161"/>
      <c r="H1155" s="162"/>
      <c r="I1155" s="163"/>
      <c r="J1155" s="358"/>
      <c r="K1155" s="170"/>
      <c r="L1155" s="782"/>
      <c r="M1155" s="659" t="s">
        <v>54</v>
      </c>
      <c r="N1155" s="664"/>
      <c r="O1155" s="664"/>
      <c r="P1155" s="165"/>
      <c r="Q1155" s="365"/>
      <c r="R1155" s="259" t="str">
        <f t="shared" si="738"/>
        <v/>
      </c>
      <c r="S1155" s="260" t="str">
        <f>IF(R1155="","",IF(R1181="Y",T1155,IF(R1155&gt;=R1173-$AA$36*R1177,IF(R1155&lt;=R1173+$AA$36*R1177,R1155,""),"")))</f>
        <v/>
      </c>
      <c r="T1155" s="259" t="str">
        <f t="shared" si="739"/>
        <v/>
      </c>
      <c r="U1155" s="166" t="str">
        <f t="shared" si="740"/>
        <v>%</v>
      </c>
      <c r="V1155" s="39"/>
      <c r="W1155" s="39"/>
      <c r="Y1155" s="99"/>
      <c r="AO1155" s="57"/>
      <c r="AP1155" s="39"/>
      <c r="AQ1155" s="39"/>
      <c r="AR1155" s="171"/>
      <c r="AS1155" s="39"/>
      <c r="AT1155" s="360" t="str">
        <f t="shared" si="741"/>
        <v/>
      </c>
      <c r="AU1155" s="360" t="str">
        <f t="shared" si="742"/>
        <v/>
      </c>
      <c r="AV1155" s="39"/>
      <c r="AW1155" s="360" t="str">
        <f t="shared" si="743"/>
        <v/>
      </c>
      <c r="AX1155" s="360" t="str">
        <f t="shared" si="744"/>
        <v/>
      </c>
      <c r="AY1155" s="39"/>
      <c r="AZ1155" s="360" t="str">
        <f t="shared" si="745"/>
        <v/>
      </c>
      <c r="BA1155" s="360" t="str">
        <f t="shared" si="746"/>
        <v/>
      </c>
      <c r="BB1155" s="39"/>
      <c r="BC1155" s="360" t="str">
        <f t="shared" si="747"/>
        <v/>
      </c>
      <c r="BD1155" s="360" t="str">
        <f t="shared" si="748"/>
        <v/>
      </c>
      <c r="BE1155" s="39"/>
      <c r="BF1155" s="360" t="str">
        <f t="shared" si="749"/>
        <v/>
      </c>
      <c r="BG1155" s="360" t="str">
        <f t="shared" si="750"/>
        <v/>
      </c>
      <c r="BH1155" s="39"/>
      <c r="BI1155" s="360" t="str">
        <f t="shared" si="751"/>
        <v/>
      </c>
      <c r="BJ1155" s="360" t="str">
        <f t="shared" si="752"/>
        <v/>
      </c>
      <c r="BK1155" s="39"/>
      <c r="BL1155" s="360" t="str">
        <f t="shared" si="753"/>
        <v/>
      </c>
      <c r="BM1155" s="360" t="str">
        <f t="shared" si="754"/>
        <v/>
      </c>
      <c r="BN1155" s="39"/>
      <c r="BO1155" s="360" t="str">
        <f t="shared" si="755"/>
        <v/>
      </c>
      <c r="BP1155" s="360" t="str">
        <f t="shared" si="756"/>
        <v/>
      </c>
      <c r="BQ1155" s="39"/>
      <c r="BR1155" s="360" t="str">
        <f t="shared" si="757"/>
        <v/>
      </c>
      <c r="BS1155" s="360" t="str">
        <f t="shared" si="758"/>
        <v/>
      </c>
      <c r="BT1155" s="39"/>
      <c r="BU1155" s="360" t="str">
        <f t="shared" si="759"/>
        <v/>
      </c>
      <c r="BV1155" s="360" t="str">
        <f t="shared" si="760"/>
        <v/>
      </c>
      <c r="BW1155" s="39"/>
      <c r="BX1155" s="57"/>
    </row>
    <row r="1156" spans="1:76" s="2" customFormat="1" ht="14">
      <c r="A1156" s="159">
        <v>4</v>
      </c>
      <c r="B1156" s="301" t="str">
        <f t="shared" si="737"/>
        <v xml:space="preserve">: </v>
      </c>
      <c r="C1156" s="168"/>
      <c r="D1156" s="162"/>
      <c r="E1156" s="160"/>
      <c r="F1156" s="169"/>
      <c r="G1156" s="161"/>
      <c r="H1156" s="162"/>
      <c r="I1156" s="163"/>
      <c r="J1156" s="358"/>
      <c r="K1156" s="170"/>
      <c r="L1156" s="782"/>
      <c r="M1156" s="659" t="s">
        <v>54</v>
      </c>
      <c r="N1156" s="664"/>
      <c r="O1156" s="664"/>
      <c r="P1156" s="165"/>
      <c r="Q1156" s="365"/>
      <c r="R1156" s="259" t="str">
        <f t="shared" si="738"/>
        <v/>
      </c>
      <c r="S1156" s="260" t="str">
        <f>IF(R1156="","",IF(R1181="Y",T1156,IF(R1156&gt;=R1173-$AA$36*R1177,IF(R1156&lt;=R1173+$AA$36*R1177,R1156,""),"")))</f>
        <v/>
      </c>
      <c r="T1156" s="259" t="str">
        <f t="shared" si="739"/>
        <v/>
      </c>
      <c r="U1156" s="166" t="str">
        <f t="shared" si="740"/>
        <v>%</v>
      </c>
      <c r="V1156" s="39"/>
      <c r="W1156" s="39"/>
      <c r="Y1156" s="99"/>
      <c r="AO1156" s="57"/>
      <c r="AP1156" s="39"/>
      <c r="AQ1156" s="39"/>
      <c r="AR1156" s="171"/>
      <c r="AS1156" s="39"/>
      <c r="AT1156" s="360" t="str">
        <f t="shared" si="741"/>
        <v/>
      </c>
      <c r="AU1156" s="360" t="str">
        <f t="shared" si="742"/>
        <v/>
      </c>
      <c r="AV1156" s="39"/>
      <c r="AW1156" s="360" t="str">
        <f t="shared" si="743"/>
        <v/>
      </c>
      <c r="AX1156" s="360" t="str">
        <f t="shared" si="744"/>
        <v/>
      </c>
      <c r="AY1156" s="39"/>
      <c r="AZ1156" s="360" t="str">
        <f t="shared" si="745"/>
        <v/>
      </c>
      <c r="BA1156" s="360" t="str">
        <f t="shared" si="746"/>
        <v/>
      </c>
      <c r="BB1156" s="39"/>
      <c r="BC1156" s="360" t="str">
        <f t="shared" si="747"/>
        <v/>
      </c>
      <c r="BD1156" s="360" t="str">
        <f t="shared" si="748"/>
        <v/>
      </c>
      <c r="BE1156" s="39"/>
      <c r="BF1156" s="360" t="str">
        <f t="shared" si="749"/>
        <v/>
      </c>
      <c r="BG1156" s="360" t="str">
        <f t="shared" si="750"/>
        <v/>
      </c>
      <c r="BH1156" s="39"/>
      <c r="BI1156" s="360" t="str">
        <f t="shared" si="751"/>
        <v/>
      </c>
      <c r="BJ1156" s="360" t="str">
        <f t="shared" si="752"/>
        <v/>
      </c>
      <c r="BK1156" s="39"/>
      <c r="BL1156" s="360" t="str">
        <f t="shared" si="753"/>
        <v/>
      </c>
      <c r="BM1156" s="360" t="str">
        <f t="shared" si="754"/>
        <v/>
      </c>
      <c r="BN1156" s="39"/>
      <c r="BO1156" s="360" t="str">
        <f t="shared" si="755"/>
        <v/>
      </c>
      <c r="BP1156" s="360" t="str">
        <f t="shared" si="756"/>
        <v/>
      </c>
      <c r="BQ1156" s="39"/>
      <c r="BR1156" s="360" t="str">
        <f t="shared" si="757"/>
        <v/>
      </c>
      <c r="BS1156" s="360" t="str">
        <f t="shared" si="758"/>
        <v/>
      </c>
      <c r="BT1156" s="39"/>
      <c r="BU1156" s="360" t="str">
        <f t="shared" si="759"/>
        <v/>
      </c>
      <c r="BV1156" s="360" t="str">
        <f t="shared" si="760"/>
        <v/>
      </c>
      <c r="BW1156" s="39"/>
      <c r="BX1156" s="57"/>
    </row>
    <row r="1157" spans="1:76" s="2" customFormat="1" ht="14">
      <c r="A1157" s="159">
        <v>5</v>
      </c>
      <c r="B1157" s="301" t="str">
        <f t="shared" si="737"/>
        <v xml:space="preserve">: </v>
      </c>
      <c r="C1157" s="169"/>
      <c r="D1157" s="169"/>
      <c r="E1157" s="160"/>
      <c r="F1157" s="169"/>
      <c r="G1157" s="161"/>
      <c r="H1157" s="169"/>
      <c r="I1157" s="163"/>
      <c r="J1157" s="358"/>
      <c r="K1157" s="170"/>
      <c r="L1157" s="782"/>
      <c r="M1157" s="659" t="s">
        <v>54</v>
      </c>
      <c r="N1157" s="664"/>
      <c r="O1157" s="664"/>
      <c r="P1157" s="165"/>
      <c r="Q1157" s="365"/>
      <c r="R1157" s="259" t="str">
        <f t="shared" si="738"/>
        <v/>
      </c>
      <c r="S1157" s="260" t="str">
        <f>IF(R1157="","",IF(R1181="Y",T1157,IF(R1157&gt;=R1173-$AA$36*R1177,IF(R1157&lt;=R1173+$AA$36*R1177,R1157,""),"")))</f>
        <v/>
      </c>
      <c r="T1157" s="259" t="str">
        <f t="shared" si="739"/>
        <v/>
      </c>
      <c r="U1157" s="166" t="str">
        <f t="shared" si="740"/>
        <v>%</v>
      </c>
      <c r="V1157" s="39"/>
      <c r="W1157" s="39"/>
      <c r="Y1157" s="99"/>
      <c r="AO1157" s="57"/>
      <c r="AP1157" s="39"/>
      <c r="AQ1157" s="39"/>
      <c r="AR1157" s="171"/>
      <c r="AS1157" s="39"/>
      <c r="AT1157" s="360" t="str">
        <f t="shared" si="741"/>
        <v/>
      </c>
      <c r="AU1157" s="360" t="str">
        <f t="shared" si="742"/>
        <v/>
      </c>
      <c r="AV1157" s="39"/>
      <c r="AW1157" s="360" t="str">
        <f t="shared" si="743"/>
        <v/>
      </c>
      <c r="AX1157" s="360" t="str">
        <f t="shared" si="744"/>
        <v/>
      </c>
      <c r="AY1157" s="39"/>
      <c r="AZ1157" s="360" t="str">
        <f t="shared" si="745"/>
        <v/>
      </c>
      <c r="BA1157" s="360" t="str">
        <f t="shared" si="746"/>
        <v/>
      </c>
      <c r="BB1157" s="39"/>
      <c r="BC1157" s="360" t="str">
        <f t="shared" si="747"/>
        <v/>
      </c>
      <c r="BD1157" s="360" t="str">
        <f t="shared" si="748"/>
        <v/>
      </c>
      <c r="BE1157" s="39"/>
      <c r="BF1157" s="360" t="str">
        <f t="shared" si="749"/>
        <v/>
      </c>
      <c r="BG1157" s="360" t="str">
        <f t="shared" si="750"/>
        <v/>
      </c>
      <c r="BH1157" s="39"/>
      <c r="BI1157" s="360" t="str">
        <f t="shared" si="751"/>
        <v/>
      </c>
      <c r="BJ1157" s="360" t="str">
        <f t="shared" si="752"/>
        <v/>
      </c>
      <c r="BK1157" s="39"/>
      <c r="BL1157" s="360" t="str">
        <f t="shared" si="753"/>
        <v/>
      </c>
      <c r="BM1157" s="360" t="str">
        <f t="shared" si="754"/>
        <v/>
      </c>
      <c r="BN1157" s="39"/>
      <c r="BO1157" s="360" t="str">
        <f t="shared" si="755"/>
        <v/>
      </c>
      <c r="BP1157" s="360" t="str">
        <f t="shared" si="756"/>
        <v/>
      </c>
      <c r="BQ1157" s="39"/>
      <c r="BR1157" s="360" t="str">
        <f t="shared" si="757"/>
        <v/>
      </c>
      <c r="BS1157" s="360" t="str">
        <f t="shared" si="758"/>
        <v/>
      </c>
      <c r="BT1157" s="39"/>
      <c r="BU1157" s="360" t="str">
        <f t="shared" si="759"/>
        <v/>
      </c>
      <c r="BV1157" s="360" t="str">
        <f t="shared" si="760"/>
        <v/>
      </c>
      <c r="BW1157" s="39"/>
      <c r="BX1157" s="57"/>
    </row>
    <row r="1158" spans="1:76" s="2" customFormat="1" ht="14">
      <c r="A1158" s="159">
        <v>6</v>
      </c>
      <c r="B1158" s="301" t="str">
        <f t="shared" si="737"/>
        <v xml:space="preserve">: </v>
      </c>
      <c r="C1158" s="169"/>
      <c r="D1158" s="169"/>
      <c r="E1158" s="160"/>
      <c r="F1158" s="169"/>
      <c r="G1158" s="161"/>
      <c r="H1158" s="169"/>
      <c r="I1158" s="163"/>
      <c r="J1158" s="358"/>
      <c r="K1158" s="170"/>
      <c r="L1158" s="782"/>
      <c r="M1158" s="659" t="s">
        <v>54</v>
      </c>
      <c r="N1158" s="664"/>
      <c r="O1158" s="664"/>
      <c r="P1158" s="165"/>
      <c r="Q1158" s="365"/>
      <c r="R1158" s="259" t="str">
        <f t="shared" si="738"/>
        <v/>
      </c>
      <c r="S1158" s="260" t="str">
        <f>IF(R1158="","",IF(R1181="Y",T1158,IF(R1158&gt;=R1173-$AA$36*R1177,IF(R1158&lt;=R1173+$AA$36*R1177,R1158,""),"")))</f>
        <v/>
      </c>
      <c r="T1158" s="259" t="str">
        <f t="shared" si="739"/>
        <v/>
      </c>
      <c r="U1158" s="166" t="str">
        <f t="shared" si="740"/>
        <v>%</v>
      </c>
      <c r="V1158" s="39"/>
      <c r="W1158" s="39"/>
      <c r="Y1158" s="99"/>
      <c r="AO1158" s="57"/>
      <c r="AP1158" s="39"/>
      <c r="AQ1158" s="39"/>
      <c r="AR1158" s="171"/>
      <c r="AS1158" s="39"/>
      <c r="AT1158" s="360" t="str">
        <f t="shared" si="741"/>
        <v/>
      </c>
      <c r="AU1158" s="360" t="str">
        <f t="shared" si="742"/>
        <v/>
      </c>
      <c r="AV1158" s="39"/>
      <c r="AW1158" s="360" t="str">
        <f t="shared" si="743"/>
        <v/>
      </c>
      <c r="AX1158" s="360" t="str">
        <f t="shared" si="744"/>
        <v/>
      </c>
      <c r="AY1158" s="39"/>
      <c r="AZ1158" s="360" t="str">
        <f t="shared" si="745"/>
        <v/>
      </c>
      <c r="BA1158" s="360" t="str">
        <f t="shared" si="746"/>
        <v/>
      </c>
      <c r="BB1158" s="39"/>
      <c r="BC1158" s="360" t="str">
        <f t="shared" si="747"/>
        <v/>
      </c>
      <c r="BD1158" s="360" t="str">
        <f t="shared" si="748"/>
        <v/>
      </c>
      <c r="BE1158" s="39"/>
      <c r="BF1158" s="360" t="str">
        <f t="shared" si="749"/>
        <v/>
      </c>
      <c r="BG1158" s="360" t="str">
        <f t="shared" si="750"/>
        <v/>
      </c>
      <c r="BH1158" s="39"/>
      <c r="BI1158" s="360" t="str">
        <f t="shared" si="751"/>
        <v/>
      </c>
      <c r="BJ1158" s="360" t="str">
        <f t="shared" si="752"/>
        <v/>
      </c>
      <c r="BK1158" s="39"/>
      <c r="BL1158" s="360" t="str">
        <f t="shared" si="753"/>
        <v/>
      </c>
      <c r="BM1158" s="360" t="str">
        <f t="shared" si="754"/>
        <v/>
      </c>
      <c r="BN1158" s="39"/>
      <c r="BO1158" s="360" t="str">
        <f t="shared" si="755"/>
        <v/>
      </c>
      <c r="BP1158" s="360" t="str">
        <f t="shared" si="756"/>
        <v/>
      </c>
      <c r="BQ1158" s="39"/>
      <c r="BR1158" s="360" t="str">
        <f t="shared" si="757"/>
        <v/>
      </c>
      <c r="BS1158" s="360" t="str">
        <f t="shared" si="758"/>
        <v/>
      </c>
      <c r="BT1158" s="39"/>
      <c r="BU1158" s="360" t="str">
        <f t="shared" si="759"/>
        <v/>
      </c>
      <c r="BV1158" s="360" t="str">
        <f t="shared" si="760"/>
        <v/>
      </c>
      <c r="BW1158" s="39"/>
      <c r="BX1158" s="57"/>
    </row>
    <row r="1159" spans="1:76" s="2" customFormat="1" ht="14">
      <c r="A1159" s="159">
        <v>7</v>
      </c>
      <c r="B1159" s="301" t="str">
        <f t="shared" si="737"/>
        <v xml:space="preserve">: </v>
      </c>
      <c r="C1159" s="169"/>
      <c r="D1159" s="169"/>
      <c r="E1159" s="169"/>
      <c r="F1159" s="169"/>
      <c r="G1159" s="161"/>
      <c r="H1159" s="169"/>
      <c r="I1159" s="163"/>
      <c r="J1159" s="358"/>
      <c r="K1159" s="170"/>
      <c r="L1159" s="782"/>
      <c r="M1159" s="659" t="s">
        <v>54</v>
      </c>
      <c r="N1159" s="664"/>
      <c r="O1159" s="664"/>
      <c r="P1159" s="165"/>
      <c r="Q1159" s="365"/>
      <c r="R1159" s="259" t="str">
        <f t="shared" si="738"/>
        <v/>
      </c>
      <c r="S1159" s="260" t="str">
        <f>IF(R1159="","",IF(R1181="Y",T1159,IF(R1159&gt;=R1173-$AA$36*R1177,IF(R1159&lt;=R1173+$AA$36*R1177,R1159,""),"")))</f>
        <v/>
      </c>
      <c r="T1159" s="259" t="str">
        <f t="shared" si="739"/>
        <v/>
      </c>
      <c r="U1159" s="166" t="str">
        <f t="shared" si="740"/>
        <v>%</v>
      </c>
      <c r="V1159" s="39"/>
      <c r="W1159" s="39"/>
      <c r="Y1159" s="99"/>
      <c r="AO1159" s="57"/>
      <c r="AP1159" s="39"/>
      <c r="AQ1159" s="39"/>
      <c r="AR1159" s="171"/>
      <c r="AS1159" s="39"/>
      <c r="AT1159" s="360" t="str">
        <f t="shared" si="741"/>
        <v/>
      </c>
      <c r="AU1159" s="360" t="str">
        <f t="shared" si="742"/>
        <v/>
      </c>
      <c r="AV1159" s="39"/>
      <c r="AW1159" s="360" t="str">
        <f t="shared" si="743"/>
        <v/>
      </c>
      <c r="AX1159" s="360" t="str">
        <f t="shared" si="744"/>
        <v/>
      </c>
      <c r="AY1159" s="39"/>
      <c r="AZ1159" s="360" t="str">
        <f t="shared" si="745"/>
        <v/>
      </c>
      <c r="BA1159" s="360" t="str">
        <f t="shared" si="746"/>
        <v/>
      </c>
      <c r="BB1159" s="39"/>
      <c r="BC1159" s="360" t="str">
        <f t="shared" si="747"/>
        <v/>
      </c>
      <c r="BD1159" s="360" t="str">
        <f t="shared" si="748"/>
        <v/>
      </c>
      <c r="BE1159" s="39"/>
      <c r="BF1159" s="360" t="str">
        <f t="shared" si="749"/>
        <v/>
      </c>
      <c r="BG1159" s="360" t="str">
        <f t="shared" si="750"/>
        <v/>
      </c>
      <c r="BH1159" s="39"/>
      <c r="BI1159" s="360" t="str">
        <f t="shared" si="751"/>
        <v/>
      </c>
      <c r="BJ1159" s="360" t="str">
        <f t="shared" si="752"/>
        <v/>
      </c>
      <c r="BK1159" s="39"/>
      <c r="BL1159" s="360" t="str">
        <f t="shared" si="753"/>
        <v/>
      </c>
      <c r="BM1159" s="360" t="str">
        <f t="shared" si="754"/>
        <v/>
      </c>
      <c r="BN1159" s="39"/>
      <c r="BO1159" s="360" t="str">
        <f t="shared" si="755"/>
        <v/>
      </c>
      <c r="BP1159" s="360" t="str">
        <f t="shared" si="756"/>
        <v/>
      </c>
      <c r="BQ1159" s="39"/>
      <c r="BR1159" s="360" t="str">
        <f t="shared" si="757"/>
        <v/>
      </c>
      <c r="BS1159" s="360" t="str">
        <f t="shared" si="758"/>
        <v/>
      </c>
      <c r="BT1159" s="39"/>
      <c r="BU1159" s="360" t="str">
        <f t="shared" si="759"/>
        <v/>
      </c>
      <c r="BV1159" s="360" t="str">
        <f t="shared" si="760"/>
        <v/>
      </c>
      <c r="BW1159" s="39"/>
      <c r="BX1159" s="57"/>
    </row>
    <row r="1160" spans="1:76" s="2" customFormat="1" ht="14">
      <c r="A1160" s="159">
        <v>8</v>
      </c>
      <c r="B1160" s="301" t="str">
        <f t="shared" si="737"/>
        <v xml:space="preserve">: </v>
      </c>
      <c r="C1160" s="169"/>
      <c r="D1160" s="169"/>
      <c r="E1160" s="169"/>
      <c r="F1160" s="169"/>
      <c r="G1160" s="161"/>
      <c r="H1160" s="169"/>
      <c r="I1160" s="163"/>
      <c r="J1160" s="358"/>
      <c r="K1160" s="170"/>
      <c r="L1160" s="782"/>
      <c r="M1160" s="659" t="s">
        <v>54</v>
      </c>
      <c r="N1160" s="664"/>
      <c r="O1160" s="664"/>
      <c r="P1160" s="165"/>
      <c r="Q1160" s="365"/>
      <c r="R1160" s="259" t="str">
        <f t="shared" si="738"/>
        <v/>
      </c>
      <c r="S1160" s="260" t="str">
        <f>IF(R1160="","",IF(R1181="Y",T1160,IF(R1160&gt;=R1173-$AA$36*R1177,IF(R1160&lt;=R1173+$AA$36*R1177,R1160,""),"")))</f>
        <v/>
      </c>
      <c r="T1160" s="259" t="str">
        <f t="shared" si="739"/>
        <v/>
      </c>
      <c r="U1160" s="166" t="str">
        <f t="shared" si="740"/>
        <v>%</v>
      </c>
      <c r="V1160" s="39"/>
      <c r="W1160" s="39"/>
      <c r="Y1160" s="99"/>
      <c r="AO1160" s="57"/>
      <c r="AP1160" s="39"/>
      <c r="AQ1160" s="39"/>
      <c r="AR1160" s="171"/>
      <c r="AS1160" s="39"/>
      <c r="AT1160" s="360" t="str">
        <f t="shared" si="741"/>
        <v/>
      </c>
      <c r="AU1160" s="360" t="str">
        <f t="shared" si="742"/>
        <v/>
      </c>
      <c r="AV1160" s="39"/>
      <c r="AW1160" s="360" t="str">
        <f t="shared" si="743"/>
        <v/>
      </c>
      <c r="AX1160" s="360" t="str">
        <f t="shared" si="744"/>
        <v/>
      </c>
      <c r="AY1160" s="39"/>
      <c r="AZ1160" s="360" t="str">
        <f t="shared" si="745"/>
        <v/>
      </c>
      <c r="BA1160" s="360" t="str">
        <f t="shared" si="746"/>
        <v/>
      </c>
      <c r="BB1160" s="39"/>
      <c r="BC1160" s="360" t="str">
        <f t="shared" si="747"/>
        <v/>
      </c>
      <c r="BD1160" s="360" t="str">
        <f t="shared" si="748"/>
        <v/>
      </c>
      <c r="BE1160" s="39"/>
      <c r="BF1160" s="360" t="str">
        <f t="shared" si="749"/>
        <v/>
      </c>
      <c r="BG1160" s="360" t="str">
        <f t="shared" si="750"/>
        <v/>
      </c>
      <c r="BH1160" s="39"/>
      <c r="BI1160" s="360" t="str">
        <f t="shared" si="751"/>
        <v/>
      </c>
      <c r="BJ1160" s="360" t="str">
        <f t="shared" si="752"/>
        <v/>
      </c>
      <c r="BK1160" s="39"/>
      <c r="BL1160" s="360" t="str">
        <f t="shared" si="753"/>
        <v/>
      </c>
      <c r="BM1160" s="360" t="str">
        <f t="shared" si="754"/>
        <v/>
      </c>
      <c r="BN1160" s="39"/>
      <c r="BO1160" s="360" t="str">
        <f t="shared" si="755"/>
        <v/>
      </c>
      <c r="BP1160" s="360" t="str">
        <f t="shared" si="756"/>
        <v/>
      </c>
      <c r="BQ1160" s="39"/>
      <c r="BR1160" s="360" t="str">
        <f t="shared" si="757"/>
        <v/>
      </c>
      <c r="BS1160" s="360" t="str">
        <f t="shared" si="758"/>
        <v/>
      </c>
      <c r="BT1160" s="39"/>
      <c r="BU1160" s="360" t="str">
        <f t="shared" si="759"/>
        <v/>
      </c>
      <c r="BV1160" s="360" t="str">
        <f t="shared" si="760"/>
        <v/>
      </c>
      <c r="BW1160" s="39"/>
      <c r="BX1160" s="57"/>
    </row>
    <row r="1161" spans="1:76" s="2" customFormat="1" ht="14">
      <c r="A1161" s="159">
        <v>9</v>
      </c>
      <c r="B1161" s="301" t="str">
        <f t="shared" si="737"/>
        <v xml:space="preserve">: </v>
      </c>
      <c r="C1161" s="169"/>
      <c r="D1161" s="169"/>
      <c r="E1161" s="169"/>
      <c r="F1161" s="169"/>
      <c r="G1161" s="161"/>
      <c r="H1161" s="169"/>
      <c r="I1161" s="163"/>
      <c r="J1161" s="358"/>
      <c r="K1161" s="170"/>
      <c r="L1161" s="782"/>
      <c r="M1161" s="659" t="s">
        <v>54</v>
      </c>
      <c r="N1161" s="664"/>
      <c r="O1161" s="664"/>
      <c r="P1161" s="165"/>
      <c r="Q1161" s="365"/>
      <c r="R1161" s="259" t="str">
        <f t="shared" si="738"/>
        <v/>
      </c>
      <c r="S1161" s="260" t="str">
        <f>IF(R1161="","",IF(R1181="Y",T1161,IF(R1161&gt;=R1173-$AA$36*R1177,IF(R1161&lt;=R1173+$AA$36*R1177,R1161,""),"")))</f>
        <v/>
      </c>
      <c r="T1161" s="259" t="str">
        <f t="shared" si="739"/>
        <v/>
      </c>
      <c r="U1161" s="166" t="str">
        <f t="shared" si="740"/>
        <v>%</v>
      </c>
      <c r="V1161" s="39"/>
      <c r="W1161" s="39"/>
      <c r="Y1161" s="99"/>
      <c r="AO1161" s="57"/>
      <c r="AP1161" s="39"/>
      <c r="AQ1161" s="39"/>
      <c r="AR1161" s="171"/>
      <c r="AS1161" s="39"/>
      <c r="AT1161" s="360" t="str">
        <f t="shared" si="741"/>
        <v/>
      </c>
      <c r="AU1161" s="360" t="str">
        <f t="shared" si="742"/>
        <v/>
      </c>
      <c r="AV1161" s="39"/>
      <c r="AW1161" s="360" t="str">
        <f t="shared" si="743"/>
        <v/>
      </c>
      <c r="AX1161" s="360" t="str">
        <f t="shared" si="744"/>
        <v/>
      </c>
      <c r="AY1161" s="39"/>
      <c r="AZ1161" s="360" t="str">
        <f t="shared" si="745"/>
        <v/>
      </c>
      <c r="BA1161" s="360" t="str">
        <f t="shared" si="746"/>
        <v/>
      </c>
      <c r="BB1161" s="39"/>
      <c r="BC1161" s="360" t="str">
        <f t="shared" si="747"/>
        <v/>
      </c>
      <c r="BD1161" s="360" t="str">
        <f t="shared" si="748"/>
        <v/>
      </c>
      <c r="BE1161" s="39"/>
      <c r="BF1161" s="360" t="str">
        <f t="shared" si="749"/>
        <v/>
      </c>
      <c r="BG1161" s="360" t="str">
        <f t="shared" si="750"/>
        <v/>
      </c>
      <c r="BH1161" s="39"/>
      <c r="BI1161" s="360" t="str">
        <f t="shared" si="751"/>
        <v/>
      </c>
      <c r="BJ1161" s="360" t="str">
        <f t="shared" si="752"/>
        <v/>
      </c>
      <c r="BK1161" s="39"/>
      <c r="BL1161" s="360" t="str">
        <f t="shared" si="753"/>
        <v/>
      </c>
      <c r="BM1161" s="360" t="str">
        <f t="shared" si="754"/>
        <v/>
      </c>
      <c r="BN1161" s="39"/>
      <c r="BO1161" s="360" t="str">
        <f t="shared" si="755"/>
        <v/>
      </c>
      <c r="BP1161" s="360" t="str">
        <f t="shared" si="756"/>
        <v/>
      </c>
      <c r="BQ1161" s="39"/>
      <c r="BR1161" s="360" t="str">
        <f t="shared" si="757"/>
        <v/>
      </c>
      <c r="BS1161" s="360" t="str">
        <f t="shared" si="758"/>
        <v/>
      </c>
      <c r="BT1161" s="39"/>
      <c r="BU1161" s="360" t="str">
        <f t="shared" si="759"/>
        <v/>
      </c>
      <c r="BV1161" s="360" t="str">
        <f t="shared" si="760"/>
        <v/>
      </c>
      <c r="BW1161" s="39"/>
      <c r="BX1161" s="57"/>
    </row>
    <row r="1162" spans="1:76" s="2" customFormat="1" ht="14">
      <c r="A1162" s="159">
        <v>10</v>
      </c>
      <c r="B1162" s="301" t="str">
        <f t="shared" si="737"/>
        <v xml:space="preserve">: </v>
      </c>
      <c r="C1162" s="169"/>
      <c r="D1162" s="169"/>
      <c r="E1162" s="169"/>
      <c r="F1162" s="169"/>
      <c r="G1162" s="161"/>
      <c r="H1162" s="169"/>
      <c r="I1162" s="163"/>
      <c r="J1162" s="358"/>
      <c r="K1162" s="170"/>
      <c r="L1162" s="782"/>
      <c r="M1162" s="659" t="s">
        <v>54</v>
      </c>
      <c r="N1162" s="664"/>
      <c r="O1162" s="664"/>
      <c r="P1162" s="165"/>
      <c r="Q1162" s="365"/>
      <c r="R1162" s="259" t="str">
        <f t="shared" si="738"/>
        <v/>
      </c>
      <c r="S1162" s="260" t="str">
        <f>IF(R1162="","",IF(R1181="Y",T1162,IF(R1162&gt;=R1173-$AA$36*R1177,IF(R1162&lt;=R1173+$AA$36*R1177,R1162,""),"")))</f>
        <v/>
      </c>
      <c r="T1162" s="259" t="str">
        <f t="shared" si="739"/>
        <v/>
      </c>
      <c r="U1162" s="166" t="str">
        <f t="shared" si="740"/>
        <v>%</v>
      </c>
      <c r="V1162" s="39"/>
      <c r="W1162" s="39"/>
      <c r="Y1162" s="99"/>
      <c r="AO1162" s="57"/>
      <c r="AP1162" s="39"/>
      <c r="AQ1162" s="39"/>
      <c r="AR1162" s="171"/>
      <c r="AS1162" s="39"/>
      <c r="AT1162" s="360" t="str">
        <f t="shared" si="741"/>
        <v/>
      </c>
      <c r="AU1162" s="360" t="str">
        <f t="shared" si="742"/>
        <v/>
      </c>
      <c r="AV1162" s="39"/>
      <c r="AW1162" s="360" t="str">
        <f t="shared" si="743"/>
        <v/>
      </c>
      <c r="AX1162" s="360" t="str">
        <f t="shared" si="744"/>
        <v/>
      </c>
      <c r="AY1162" s="39"/>
      <c r="AZ1162" s="360" t="str">
        <f t="shared" si="745"/>
        <v/>
      </c>
      <c r="BA1162" s="360" t="str">
        <f t="shared" si="746"/>
        <v/>
      </c>
      <c r="BB1162" s="39"/>
      <c r="BC1162" s="360" t="str">
        <f t="shared" si="747"/>
        <v/>
      </c>
      <c r="BD1162" s="360" t="str">
        <f t="shared" si="748"/>
        <v/>
      </c>
      <c r="BE1162" s="39"/>
      <c r="BF1162" s="360" t="str">
        <f t="shared" si="749"/>
        <v/>
      </c>
      <c r="BG1162" s="360" t="str">
        <f t="shared" si="750"/>
        <v/>
      </c>
      <c r="BH1162" s="39"/>
      <c r="BI1162" s="360" t="str">
        <f t="shared" si="751"/>
        <v/>
      </c>
      <c r="BJ1162" s="360" t="str">
        <f t="shared" si="752"/>
        <v/>
      </c>
      <c r="BK1162" s="39"/>
      <c r="BL1162" s="360" t="str">
        <f t="shared" si="753"/>
        <v/>
      </c>
      <c r="BM1162" s="360" t="str">
        <f t="shared" si="754"/>
        <v/>
      </c>
      <c r="BN1162" s="39"/>
      <c r="BO1162" s="360" t="str">
        <f t="shared" si="755"/>
        <v/>
      </c>
      <c r="BP1162" s="360" t="str">
        <f t="shared" si="756"/>
        <v/>
      </c>
      <c r="BQ1162" s="39"/>
      <c r="BR1162" s="360" t="str">
        <f t="shared" si="757"/>
        <v/>
      </c>
      <c r="BS1162" s="360" t="str">
        <f t="shared" si="758"/>
        <v/>
      </c>
      <c r="BT1162" s="39"/>
      <c r="BU1162" s="360" t="str">
        <f t="shared" si="759"/>
        <v/>
      </c>
      <c r="BV1162" s="360" t="str">
        <f t="shared" si="760"/>
        <v/>
      </c>
      <c r="BW1162" s="39"/>
      <c r="BX1162" s="57"/>
    </row>
    <row r="1163" spans="1:76" s="2" customFormat="1" ht="14" hidden="1">
      <c r="A1163" s="159">
        <v>11</v>
      </c>
      <c r="B1163" s="301" t="str">
        <f t="shared" si="737"/>
        <v xml:space="preserve">: </v>
      </c>
      <c r="C1163" s="168"/>
      <c r="D1163" s="162"/>
      <c r="E1163" s="162"/>
      <c r="F1163" s="169"/>
      <c r="G1163" s="161"/>
      <c r="H1163" s="162"/>
      <c r="I1163" s="163"/>
      <c r="J1163" s="170"/>
      <c r="K1163" s="170"/>
      <c r="L1163" s="782"/>
      <c r="M1163" s="659" t="s">
        <v>54</v>
      </c>
      <c r="N1163" s="664"/>
      <c r="O1163" s="664"/>
      <c r="P1163" s="165"/>
      <c r="Q1163" s="365"/>
      <c r="R1163" s="259" t="str">
        <f t="shared" si="738"/>
        <v/>
      </c>
      <c r="S1163" s="260" t="str">
        <f>IF(R1163="","",IF(R1181="Y",T1163,IF(R1163&gt;=R1173-$AA$36*R1177,IF(R1163&lt;=R1173+$AA$36*R1177,R1163,""),"")))</f>
        <v/>
      </c>
      <c r="T1163" s="259" t="str">
        <f t="shared" si="739"/>
        <v/>
      </c>
      <c r="U1163" s="166" t="str">
        <f t="shared" si="740"/>
        <v>%</v>
      </c>
      <c r="V1163" s="39"/>
      <c r="W1163" s="39"/>
      <c r="Y1163" s="99"/>
      <c r="AO1163" s="57"/>
      <c r="AP1163" s="39"/>
      <c r="AQ1163" s="39"/>
      <c r="AR1163" s="171"/>
      <c r="AS1163" s="39"/>
      <c r="AT1163" s="360" t="str">
        <f t="shared" si="741"/>
        <v/>
      </c>
      <c r="AU1163" s="360" t="str">
        <f t="shared" si="742"/>
        <v/>
      </c>
      <c r="AV1163" s="39"/>
      <c r="AW1163" s="360" t="str">
        <f t="shared" si="743"/>
        <v/>
      </c>
      <c r="AX1163" s="360" t="str">
        <f t="shared" si="744"/>
        <v/>
      </c>
      <c r="AY1163" s="39"/>
      <c r="AZ1163" s="360" t="str">
        <f t="shared" si="745"/>
        <v/>
      </c>
      <c r="BA1163" s="360" t="str">
        <f t="shared" si="746"/>
        <v/>
      </c>
      <c r="BB1163" s="39"/>
      <c r="BC1163" s="360" t="str">
        <f t="shared" si="747"/>
        <v/>
      </c>
      <c r="BD1163" s="360" t="str">
        <f t="shared" si="748"/>
        <v/>
      </c>
      <c r="BE1163" s="39"/>
      <c r="BF1163" s="360" t="str">
        <f t="shared" si="749"/>
        <v/>
      </c>
      <c r="BG1163" s="360" t="str">
        <f t="shared" si="750"/>
        <v/>
      </c>
      <c r="BH1163" s="39"/>
      <c r="BI1163" s="360" t="str">
        <f t="shared" si="751"/>
        <v/>
      </c>
      <c r="BJ1163" s="360" t="str">
        <f t="shared" si="752"/>
        <v/>
      </c>
      <c r="BK1163" s="39"/>
      <c r="BL1163" s="360" t="str">
        <f t="shared" si="753"/>
        <v/>
      </c>
      <c r="BM1163" s="360" t="str">
        <f t="shared" si="754"/>
        <v/>
      </c>
      <c r="BN1163" s="39"/>
      <c r="BO1163" s="360" t="str">
        <f t="shared" si="755"/>
        <v/>
      </c>
      <c r="BP1163" s="360" t="str">
        <f t="shared" si="756"/>
        <v/>
      </c>
      <c r="BQ1163" s="39"/>
      <c r="BR1163" s="360" t="str">
        <f t="shared" si="757"/>
        <v/>
      </c>
      <c r="BS1163" s="360" t="str">
        <f t="shared" si="758"/>
        <v/>
      </c>
      <c r="BT1163" s="39"/>
      <c r="BU1163" s="360" t="str">
        <f t="shared" si="759"/>
        <v/>
      </c>
      <c r="BV1163" s="360" t="str">
        <f t="shared" si="760"/>
        <v/>
      </c>
      <c r="BW1163" s="39"/>
      <c r="BX1163" s="57"/>
    </row>
    <row r="1164" spans="1:76" s="2" customFormat="1" ht="14" hidden="1">
      <c r="A1164" s="159">
        <v>12</v>
      </c>
      <c r="B1164" s="301" t="str">
        <f t="shared" si="737"/>
        <v xml:space="preserve">: </v>
      </c>
      <c r="C1164" s="169"/>
      <c r="D1164" s="169"/>
      <c r="E1164" s="169"/>
      <c r="F1164" s="169"/>
      <c r="G1164" s="161"/>
      <c r="H1164" s="169"/>
      <c r="I1164" s="163"/>
      <c r="J1164" s="170"/>
      <c r="K1164" s="170"/>
      <c r="L1164" s="782"/>
      <c r="M1164" s="659" t="s">
        <v>54</v>
      </c>
      <c r="N1164" s="664"/>
      <c r="O1164" s="664"/>
      <c r="P1164" s="165"/>
      <c r="Q1164" s="365"/>
      <c r="R1164" s="259" t="str">
        <f t="shared" si="738"/>
        <v/>
      </c>
      <c r="S1164" s="260" t="str">
        <f>IF(R1164="","",IF(R1181="Y",T1164,IF(R1164&gt;=R1173-$AA$36*R1177,IF(R1164&lt;=R1173+$AA$36*R1177,R1164,""),"")))</f>
        <v/>
      </c>
      <c r="T1164" s="259" t="str">
        <f t="shared" si="739"/>
        <v/>
      </c>
      <c r="U1164" s="166" t="str">
        <f t="shared" si="740"/>
        <v>%</v>
      </c>
      <c r="V1164" s="39"/>
      <c r="W1164" s="39"/>
      <c r="Y1164" s="99"/>
      <c r="AO1164" s="57"/>
      <c r="AP1164" s="39"/>
      <c r="AQ1164" s="39"/>
      <c r="AR1164" s="171"/>
      <c r="AS1164" s="39"/>
      <c r="AT1164" s="360" t="str">
        <f t="shared" si="741"/>
        <v/>
      </c>
      <c r="AU1164" s="360" t="str">
        <f t="shared" si="742"/>
        <v/>
      </c>
      <c r="AV1164" s="39"/>
      <c r="AW1164" s="360" t="str">
        <f t="shared" si="743"/>
        <v/>
      </c>
      <c r="AX1164" s="360" t="str">
        <f t="shared" si="744"/>
        <v/>
      </c>
      <c r="AY1164" s="39"/>
      <c r="AZ1164" s="360" t="str">
        <f t="shared" si="745"/>
        <v/>
      </c>
      <c r="BA1164" s="360" t="str">
        <f t="shared" si="746"/>
        <v/>
      </c>
      <c r="BB1164" s="39"/>
      <c r="BC1164" s="360" t="str">
        <f t="shared" si="747"/>
        <v/>
      </c>
      <c r="BD1164" s="360" t="str">
        <f t="shared" si="748"/>
        <v/>
      </c>
      <c r="BE1164" s="39"/>
      <c r="BF1164" s="360" t="str">
        <f t="shared" si="749"/>
        <v/>
      </c>
      <c r="BG1164" s="360" t="str">
        <f t="shared" si="750"/>
        <v/>
      </c>
      <c r="BH1164" s="39"/>
      <c r="BI1164" s="360" t="str">
        <f t="shared" si="751"/>
        <v/>
      </c>
      <c r="BJ1164" s="360" t="str">
        <f t="shared" si="752"/>
        <v/>
      </c>
      <c r="BK1164" s="39"/>
      <c r="BL1164" s="360" t="str">
        <f t="shared" si="753"/>
        <v/>
      </c>
      <c r="BM1164" s="360" t="str">
        <f t="shared" si="754"/>
        <v/>
      </c>
      <c r="BN1164" s="39"/>
      <c r="BO1164" s="360" t="str">
        <f t="shared" si="755"/>
        <v/>
      </c>
      <c r="BP1164" s="360" t="str">
        <f t="shared" si="756"/>
        <v/>
      </c>
      <c r="BQ1164" s="39"/>
      <c r="BR1164" s="360" t="str">
        <f t="shared" si="757"/>
        <v/>
      </c>
      <c r="BS1164" s="360" t="str">
        <f t="shared" si="758"/>
        <v/>
      </c>
      <c r="BT1164" s="39"/>
      <c r="BU1164" s="360" t="str">
        <f t="shared" si="759"/>
        <v/>
      </c>
      <c r="BV1164" s="360" t="str">
        <f t="shared" si="760"/>
        <v/>
      </c>
      <c r="BW1164" s="39"/>
      <c r="BX1164" s="57"/>
    </row>
    <row r="1165" spans="1:76" s="2" customFormat="1" ht="14" hidden="1">
      <c r="A1165" s="159">
        <v>13</v>
      </c>
      <c r="B1165" s="301" t="str">
        <f t="shared" si="737"/>
        <v xml:space="preserve">: </v>
      </c>
      <c r="C1165" s="169"/>
      <c r="D1165" s="169"/>
      <c r="E1165" s="169"/>
      <c r="F1165" s="169"/>
      <c r="G1165" s="161"/>
      <c r="H1165" s="169"/>
      <c r="I1165" s="163"/>
      <c r="J1165" s="170"/>
      <c r="K1165" s="170"/>
      <c r="L1165" s="782"/>
      <c r="M1165" s="659" t="s">
        <v>54</v>
      </c>
      <c r="N1165" s="664"/>
      <c r="O1165" s="664"/>
      <c r="P1165" s="165"/>
      <c r="Q1165" s="365"/>
      <c r="R1165" s="259" t="str">
        <f t="shared" si="738"/>
        <v/>
      </c>
      <c r="S1165" s="260" t="str">
        <f>IF(R1165="","",IF(R1181="Y",T1165,IF(R1165&gt;=R1173-$AA$36*R1177,IF(R1165&lt;=R1173+$AA$36*R1177,R1165,""),"")))</f>
        <v/>
      </c>
      <c r="T1165" s="259" t="str">
        <f t="shared" si="739"/>
        <v/>
      </c>
      <c r="U1165" s="166" t="str">
        <f t="shared" si="740"/>
        <v>%</v>
      </c>
      <c r="V1165" s="39"/>
      <c r="W1165" s="39"/>
      <c r="Y1165" s="99"/>
      <c r="AO1165" s="57"/>
      <c r="AP1165" s="39"/>
      <c r="AQ1165" s="39"/>
      <c r="AR1165" s="171"/>
      <c r="AS1165" s="39"/>
      <c r="AT1165" s="360" t="str">
        <f t="shared" si="741"/>
        <v/>
      </c>
      <c r="AU1165" s="360" t="str">
        <f t="shared" si="742"/>
        <v/>
      </c>
      <c r="AV1165" s="39"/>
      <c r="AW1165" s="360" t="str">
        <f t="shared" si="743"/>
        <v/>
      </c>
      <c r="AX1165" s="360" t="str">
        <f t="shared" si="744"/>
        <v/>
      </c>
      <c r="AY1165" s="39"/>
      <c r="AZ1165" s="360" t="str">
        <f t="shared" si="745"/>
        <v/>
      </c>
      <c r="BA1165" s="360" t="str">
        <f t="shared" si="746"/>
        <v/>
      </c>
      <c r="BB1165" s="39"/>
      <c r="BC1165" s="360" t="str">
        <f t="shared" si="747"/>
        <v/>
      </c>
      <c r="BD1165" s="360" t="str">
        <f t="shared" si="748"/>
        <v/>
      </c>
      <c r="BE1165" s="39"/>
      <c r="BF1165" s="360" t="str">
        <f t="shared" si="749"/>
        <v/>
      </c>
      <c r="BG1165" s="360" t="str">
        <f t="shared" si="750"/>
        <v/>
      </c>
      <c r="BH1165" s="39"/>
      <c r="BI1165" s="360" t="str">
        <f t="shared" si="751"/>
        <v/>
      </c>
      <c r="BJ1165" s="360" t="str">
        <f t="shared" si="752"/>
        <v/>
      </c>
      <c r="BK1165" s="39"/>
      <c r="BL1165" s="360" t="str">
        <f t="shared" si="753"/>
        <v/>
      </c>
      <c r="BM1165" s="360" t="str">
        <f t="shared" si="754"/>
        <v/>
      </c>
      <c r="BN1165" s="39"/>
      <c r="BO1165" s="360" t="str">
        <f t="shared" si="755"/>
        <v/>
      </c>
      <c r="BP1165" s="360" t="str">
        <f t="shared" si="756"/>
        <v/>
      </c>
      <c r="BQ1165" s="39"/>
      <c r="BR1165" s="360" t="str">
        <f t="shared" si="757"/>
        <v/>
      </c>
      <c r="BS1165" s="360" t="str">
        <f t="shared" si="758"/>
        <v/>
      </c>
      <c r="BT1165" s="39"/>
      <c r="BU1165" s="360" t="str">
        <f t="shared" si="759"/>
        <v/>
      </c>
      <c r="BV1165" s="360" t="str">
        <f t="shared" si="760"/>
        <v/>
      </c>
      <c r="BW1165" s="39"/>
      <c r="BX1165" s="57"/>
    </row>
    <row r="1166" spans="1:76" s="2" customFormat="1" ht="14" hidden="1">
      <c r="A1166" s="159">
        <v>14</v>
      </c>
      <c r="B1166" s="301" t="str">
        <f t="shared" si="737"/>
        <v xml:space="preserve">: </v>
      </c>
      <c r="C1166" s="169"/>
      <c r="D1166" s="169"/>
      <c r="E1166" s="169"/>
      <c r="F1166" s="169"/>
      <c r="G1166" s="161"/>
      <c r="H1166" s="169"/>
      <c r="I1166" s="163"/>
      <c r="J1166" s="170"/>
      <c r="K1166" s="170"/>
      <c r="L1166" s="782"/>
      <c r="M1166" s="659" t="s">
        <v>54</v>
      </c>
      <c r="N1166" s="664"/>
      <c r="O1166" s="664"/>
      <c r="P1166" s="165"/>
      <c r="Q1166" s="365"/>
      <c r="R1166" s="259" t="str">
        <f t="shared" si="738"/>
        <v/>
      </c>
      <c r="S1166" s="260" t="str">
        <f>IF(R1166="","",IF(R1181="Y",T1166,IF(R1166&gt;=R1173-$AA$36*R1177,IF(R1166&lt;=R1173+$AA$36*R1177,R1166,""),"")))</f>
        <v/>
      </c>
      <c r="T1166" s="259" t="str">
        <f t="shared" si="739"/>
        <v/>
      </c>
      <c r="U1166" s="166" t="str">
        <f t="shared" si="740"/>
        <v>%</v>
      </c>
      <c r="V1166" s="39"/>
      <c r="W1166" s="39"/>
      <c r="Y1166" s="99"/>
      <c r="AO1166" s="57"/>
      <c r="AP1166" s="39"/>
      <c r="AQ1166" s="39"/>
      <c r="AR1166" s="171"/>
      <c r="AS1166" s="39"/>
      <c r="AT1166" s="360" t="str">
        <f t="shared" si="741"/>
        <v/>
      </c>
      <c r="AU1166" s="360" t="str">
        <f t="shared" si="742"/>
        <v/>
      </c>
      <c r="AV1166" s="39"/>
      <c r="AW1166" s="360" t="str">
        <f t="shared" si="743"/>
        <v/>
      </c>
      <c r="AX1166" s="360" t="str">
        <f t="shared" si="744"/>
        <v/>
      </c>
      <c r="AY1166" s="39"/>
      <c r="AZ1166" s="360" t="str">
        <f t="shared" si="745"/>
        <v/>
      </c>
      <c r="BA1166" s="360" t="str">
        <f t="shared" si="746"/>
        <v/>
      </c>
      <c r="BB1166" s="39"/>
      <c r="BC1166" s="360" t="str">
        <f t="shared" si="747"/>
        <v/>
      </c>
      <c r="BD1166" s="360" t="str">
        <f t="shared" si="748"/>
        <v/>
      </c>
      <c r="BE1166" s="39"/>
      <c r="BF1166" s="360" t="str">
        <f t="shared" si="749"/>
        <v/>
      </c>
      <c r="BG1166" s="360" t="str">
        <f t="shared" si="750"/>
        <v/>
      </c>
      <c r="BH1166" s="39"/>
      <c r="BI1166" s="360" t="str">
        <f t="shared" si="751"/>
        <v/>
      </c>
      <c r="BJ1166" s="360" t="str">
        <f t="shared" si="752"/>
        <v/>
      </c>
      <c r="BK1166" s="39"/>
      <c r="BL1166" s="360" t="str">
        <f t="shared" si="753"/>
        <v/>
      </c>
      <c r="BM1166" s="360" t="str">
        <f t="shared" si="754"/>
        <v/>
      </c>
      <c r="BN1166" s="39"/>
      <c r="BO1166" s="360" t="str">
        <f t="shared" si="755"/>
        <v/>
      </c>
      <c r="BP1166" s="360" t="str">
        <f t="shared" si="756"/>
        <v/>
      </c>
      <c r="BQ1166" s="39"/>
      <c r="BR1166" s="360" t="str">
        <f t="shared" si="757"/>
        <v/>
      </c>
      <c r="BS1166" s="360" t="str">
        <f t="shared" si="758"/>
        <v/>
      </c>
      <c r="BT1166" s="39"/>
      <c r="BU1166" s="360" t="str">
        <f t="shared" si="759"/>
        <v/>
      </c>
      <c r="BV1166" s="360" t="str">
        <f t="shared" si="760"/>
        <v/>
      </c>
      <c r="BW1166" s="39"/>
      <c r="BX1166" s="57"/>
    </row>
    <row r="1167" spans="1:76" s="2" customFormat="1" ht="14" hidden="1">
      <c r="A1167" s="159">
        <v>15</v>
      </c>
      <c r="B1167" s="301" t="str">
        <f t="shared" si="737"/>
        <v xml:space="preserve">: </v>
      </c>
      <c r="C1167" s="169"/>
      <c r="D1167" s="169"/>
      <c r="E1167" s="169"/>
      <c r="F1167" s="169"/>
      <c r="G1167" s="161"/>
      <c r="H1167" s="169"/>
      <c r="I1167" s="163"/>
      <c r="J1167" s="170"/>
      <c r="K1167" s="170"/>
      <c r="L1167" s="782"/>
      <c r="M1167" s="659" t="s">
        <v>54</v>
      </c>
      <c r="N1167" s="664"/>
      <c r="O1167" s="664"/>
      <c r="P1167" s="165"/>
      <c r="Q1167" s="365"/>
      <c r="R1167" s="259" t="str">
        <f t="shared" si="738"/>
        <v/>
      </c>
      <c r="S1167" s="260" t="str">
        <f>IF(R1167="","",IF(R1181="Y",T1167,IF(R1167&gt;=R1173-$AA$36*R1177,IF(R1167&lt;=R1173+$AA$36*R1177,R1167,""),"")))</f>
        <v/>
      </c>
      <c r="T1167" s="259" t="str">
        <f t="shared" si="739"/>
        <v/>
      </c>
      <c r="U1167" s="166" t="str">
        <f t="shared" si="740"/>
        <v>%</v>
      </c>
      <c r="V1167" s="39"/>
      <c r="W1167" s="39"/>
      <c r="Y1167" s="99"/>
      <c r="AO1167" s="57"/>
      <c r="AP1167" s="39"/>
      <c r="AQ1167" s="39"/>
      <c r="AR1167" s="171"/>
      <c r="AS1167" s="39"/>
      <c r="AT1167" s="360" t="str">
        <f t="shared" si="741"/>
        <v/>
      </c>
      <c r="AU1167" s="360" t="str">
        <f t="shared" si="742"/>
        <v/>
      </c>
      <c r="AV1167" s="39"/>
      <c r="AW1167" s="360" t="str">
        <f t="shared" si="743"/>
        <v/>
      </c>
      <c r="AX1167" s="360" t="str">
        <f t="shared" si="744"/>
        <v/>
      </c>
      <c r="AY1167" s="39"/>
      <c r="AZ1167" s="360" t="str">
        <f t="shared" si="745"/>
        <v/>
      </c>
      <c r="BA1167" s="360" t="str">
        <f t="shared" si="746"/>
        <v/>
      </c>
      <c r="BB1167" s="39"/>
      <c r="BC1167" s="360" t="str">
        <f t="shared" si="747"/>
        <v/>
      </c>
      <c r="BD1167" s="360" t="str">
        <f t="shared" si="748"/>
        <v/>
      </c>
      <c r="BE1167" s="39"/>
      <c r="BF1167" s="360" t="str">
        <f t="shared" si="749"/>
        <v/>
      </c>
      <c r="BG1167" s="360" t="str">
        <f t="shared" si="750"/>
        <v/>
      </c>
      <c r="BH1167" s="39"/>
      <c r="BI1167" s="360" t="str">
        <f t="shared" si="751"/>
        <v/>
      </c>
      <c r="BJ1167" s="360" t="str">
        <f t="shared" si="752"/>
        <v/>
      </c>
      <c r="BK1167" s="39"/>
      <c r="BL1167" s="360" t="str">
        <f t="shared" si="753"/>
        <v/>
      </c>
      <c r="BM1167" s="360" t="str">
        <f t="shared" si="754"/>
        <v/>
      </c>
      <c r="BN1167" s="39"/>
      <c r="BO1167" s="360" t="str">
        <f t="shared" si="755"/>
        <v/>
      </c>
      <c r="BP1167" s="360" t="str">
        <f t="shared" si="756"/>
        <v/>
      </c>
      <c r="BQ1167" s="39"/>
      <c r="BR1167" s="360" t="str">
        <f t="shared" si="757"/>
        <v/>
      </c>
      <c r="BS1167" s="360" t="str">
        <f t="shared" si="758"/>
        <v/>
      </c>
      <c r="BT1167" s="39"/>
      <c r="BU1167" s="360" t="str">
        <f t="shared" si="759"/>
        <v/>
      </c>
      <c r="BV1167" s="360" t="str">
        <f t="shared" si="760"/>
        <v/>
      </c>
      <c r="BW1167" s="39"/>
      <c r="BX1167" s="57"/>
    </row>
    <row r="1168" spans="1:76" s="2" customFormat="1" ht="14" hidden="1">
      <c r="A1168" s="159">
        <v>16</v>
      </c>
      <c r="B1168" s="301" t="str">
        <f t="shared" si="737"/>
        <v xml:space="preserve">: </v>
      </c>
      <c r="C1168" s="169"/>
      <c r="D1168" s="169"/>
      <c r="E1168" s="169"/>
      <c r="F1168" s="169"/>
      <c r="G1168" s="161"/>
      <c r="H1168" s="169"/>
      <c r="I1168" s="163"/>
      <c r="J1168" s="170"/>
      <c r="K1168" s="170"/>
      <c r="L1168" s="782"/>
      <c r="M1168" s="659" t="s">
        <v>54</v>
      </c>
      <c r="N1168" s="664"/>
      <c r="O1168" s="664"/>
      <c r="P1168" s="165"/>
      <c r="Q1168" s="365"/>
      <c r="R1168" s="259" t="str">
        <f t="shared" si="738"/>
        <v/>
      </c>
      <c r="S1168" s="260" t="str">
        <f>IF(R1168="","",IF(R1181="Y",T1168,IF(R1168&gt;=R1173-$AA$36*R1177,IF(R1168&lt;=R1173+$AA$36*R1177,R1168,""),"")))</f>
        <v/>
      </c>
      <c r="T1168" s="259" t="str">
        <f t="shared" si="739"/>
        <v/>
      </c>
      <c r="U1168" s="166" t="str">
        <f t="shared" si="740"/>
        <v>%</v>
      </c>
      <c r="V1168" s="39"/>
      <c r="W1168" s="39"/>
      <c r="Y1168" s="99"/>
      <c r="AO1168" s="57"/>
      <c r="AP1168" s="39"/>
      <c r="AQ1168" s="39"/>
      <c r="AR1168" s="171"/>
      <c r="AS1168" s="39"/>
      <c r="AT1168" s="360" t="str">
        <f t="shared" si="741"/>
        <v/>
      </c>
      <c r="AU1168" s="360" t="str">
        <f t="shared" si="742"/>
        <v/>
      </c>
      <c r="AV1168" s="39"/>
      <c r="AW1168" s="360" t="str">
        <f t="shared" si="743"/>
        <v/>
      </c>
      <c r="AX1168" s="360" t="str">
        <f t="shared" si="744"/>
        <v/>
      </c>
      <c r="AY1168" s="39"/>
      <c r="AZ1168" s="360" t="str">
        <f t="shared" si="745"/>
        <v/>
      </c>
      <c r="BA1168" s="360" t="str">
        <f t="shared" si="746"/>
        <v/>
      </c>
      <c r="BB1168" s="39"/>
      <c r="BC1168" s="360" t="str">
        <f t="shared" si="747"/>
        <v/>
      </c>
      <c r="BD1168" s="360" t="str">
        <f t="shared" si="748"/>
        <v/>
      </c>
      <c r="BE1168" s="39"/>
      <c r="BF1168" s="360" t="str">
        <f t="shared" si="749"/>
        <v/>
      </c>
      <c r="BG1168" s="360" t="str">
        <f t="shared" si="750"/>
        <v/>
      </c>
      <c r="BH1168" s="39"/>
      <c r="BI1168" s="360" t="str">
        <f t="shared" si="751"/>
        <v/>
      </c>
      <c r="BJ1168" s="360" t="str">
        <f t="shared" si="752"/>
        <v/>
      </c>
      <c r="BK1168" s="39"/>
      <c r="BL1168" s="360" t="str">
        <f t="shared" si="753"/>
        <v/>
      </c>
      <c r="BM1168" s="360" t="str">
        <f t="shared" si="754"/>
        <v/>
      </c>
      <c r="BN1168" s="39"/>
      <c r="BO1168" s="360" t="str">
        <f t="shared" si="755"/>
        <v/>
      </c>
      <c r="BP1168" s="360" t="str">
        <f t="shared" si="756"/>
        <v/>
      </c>
      <c r="BQ1168" s="39"/>
      <c r="BR1168" s="360" t="str">
        <f t="shared" si="757"/>
        <v/>
      </c>
      <c r="BS1168" s="360" t="str">
        <f t="shared" si="758"/>
        <v/>
      </c>
      <c r="BT1168" s="39"/>
      <c r="BU1168" s="360" t="str">
        <f t="shared" si="759"/>
        <v/>
      </c>
      <c r="BV1168" s="360" t="str">
        <f t="shared" si="760"/>
        <v/>
      </c>
      <c r="BW1168" s="39"/>
      <c r="BX1168" s="57"/>
    </row>
    <row r="1169" spans="1:76" s="2" customFormat="1" ht="14" hidden="1">
      <c r="A1169" s="159">
        <v>17</v>
      </c>
      <c r="B1169" s="301" t="str">
        <f t="shared" si="737"/>
        <v xml:space="preserve">: </v>
      </c>
      <c r="C1169" s="168"/>
      <c r="D1169" s="162"/>
      <c r="E1169" s="162"/>
      <c r="F1169" s="169"/>
      <c r="G1169" s="161"/>
      <c r="H1169" s="162"/>
      <c r="I1169" s="163"/>
      <c r="J1169" s="170"/>
      <c r="K1169" s="170"/>
      <c r="L1169" s="782"/>
      <c r="M1169" s="659" t="s">
        <v>54</v>
      </c>
      <c r="N1169" s="664"/>
      <c r="O1169" s="664"/>
      <c r="P1169" s="165"/>
      <c r="Q1169" s="365"/>
      <c r="R1169" s="259" t="str">
        <f t="shared" si="738"/>
        <v/>
      </c>
      <c r="S1169" s="260" t="str">
        <f>IF(R1169="","",IF(R1181="Y",T1169,IF(R1169&gt;=R1173-$AA$36*R1177,IF(R1169&lt;=R1173+$AA$36*R1177,R1169,""),"")))</f>
        <v/>
      </c>
      <c r="T1169" s="259" t="str">
        <f t="shared" si="739"/>
        <v/>
      </c>
      <c r="U1169" s="166" t="str">
        <f t="shared" si="740"/>
        <v>%</v>
      </c>
      <c r="V1169" s="39"/>
      <c r="W1169" s="39"/>
      <c r="Y1169" s="99"/>
      <c r="AO1169" s="57"/>
      <c r="AP1169" s="39"/>
      <c r="AQ1169" s="39"/>
      <c r="AR1169" s="171"/>
      <c r="AS1169" s="39"/>
      <c r="AT1169" s="360" t="str">
        <f t="shared" si="741"/>
        <v/>
      </c>
      <c r="AU1169" s="360" t="str">
        <f t="shared" si="742"/>
        <v/>
      </c>
      <c r="AV1169" s="39"/>
      <c r="AW1169" s="360" t="str">
        <f t="shared" si="743"/>
        <v/>
      </c>
      <c r="AX1169" s="360" t="str">
        <f t="shared" si="744"/>
        <v/>
      </c>
      <c r="AY1169" s="39"/>
      <c r="AZ1169" s="360" t="str">
        <f t="shared" si="745"/>
        <v/>
      </c>
      <c r="BA1169" s="360" t="str">
        <f t="shared" si="746"/>
        <v/>
      </c>
      <c r="BB1169" s="39"/>
      <c r="BC1169" s="360" t="str">
        <f t="shared" si="747"/>
        <v/>
      </c>
      <c r="BD1169" s="360" t="str">
        <f t="shared" si="748"/>
        <v/>
      </c>
      <c r="BE1169" s="39"/>
      <c r="BF1169" s="360" t="str">
        <f t="shared" si="749"/>
        <v/>
      </c>
      <c r="BG1169" s="360" t="str">
        <f t="shared" si="750"/>
        <v/>
      </c>
      <c r="BH1169" s="39"/>
      <c r="BI1169" s="360" t="str">
        <f t="shared" si="751"/>
        <v/>
      </c>
      <c r="BJ1169" s="360" t="str">
        <f t="shared" si="752"/>
        <v/>
      </c>
      <c r="BK1169" s="39"/>
      <c r="BL1169" s="360" t="str">
        <f t="shared" si="753"/>
        <v/>
      </c>
      <c r="BM1169" s="360" t="str">
        <f t="shared" si="754"/>
        <v/>
      </c>
      <c r="BN1169" s="39"/>
      <c r="BO1169" s="360" t="str">
        <f t="shared" si="755"/>
        <v/>
      </c>
      <c r="BP1169" s="360" t="str">
        <f t="shared" si="756"/>
        <v/>
      </c>
      <c r="BQ1169" s="39"/>
      <c r="BR1169" s="360" t="str">
        <f t="shared" si="757"/>
        <v/>
      </c>
      <c r="BS1169" s="360" t="str">
        <f t="shared" si="758"/>
        <v/>
      </c>
      <c r="BT1169" s="39"/>
      <c r="BU1169" s="360" t="str">
        <f t="shared" si="759"/>
        <v/>
      </c>
      <c r="BV1169" s="360" t="str">
        <f t="shared" si="760"/>
        <v/>
      </c>
      <c r="BW1169" s="39"/>
      <c r="BX1169" s="57"/>
    </row>
    <row r="1170" spans="1:76" s="2" customFormat="1" ht="14" hidden="1">
      <c r="A1170" s="159">
        <v>18</v>
      </c>
      <c r="B1170" s="301" t="str">
        <f t="shared" si="737"/>
        <v xml:space="preserve">: </v>
      </c>
      <c r="C1170" s="168"/>
      <c r="D1170" s="162"/>
      <c r="E1170" s="162"/>
      <c r="F1170" s="169"/>
      <c r="G1170" s="161"/>
      <c r="H1170" s="162"/>
      <c r="I1170" s="163"/>
      <c r="J1170" s="170"/>
      <c r="K1170" s="170"/>
      <c r="L1170" s="782"/>
      <c r="M1170" s="659" t="s">
        <v>54</v>
      </c>
      <c r="N1170" s="664"/>
      <c r="O1170" s="664"/>
      <c r="P1170" s="165"/>
      <c r="Q1170" s="365"/>
      <c r="R1170" s="259" t="str">
        <f t="shared" si="738"/>
        <v/>
      </c>
      <c r="S1170" s="260" t="str">
        <f>IF(R1170="","",IF(R1181="Y",T1170,IF(R1170&gt;=R1173-$AA$36*R1177,IF(R1170&lt;=R1173+$AA$36*R1177,R1170,""),"")))</f>
        <v/>
      </c>
      <c r="T1170" s="259" t="str">
        <f t="shared" si="739"/>
        <v/>
      </c>
      <c r="U1170" s="166" t="str">
        <f t="shared" si="740"/>
        <v>%</v>
      </c>
      <c r="V1170" s="39"/>
      <c r="W1170" s="39"/>
      <c r="Y1170" s="99"/>
      <c r="AO1170" s="57"/>
      <c r="AP1170" s="39"/>
      <c r="AQ1170" s="39"/>
      <c r="AR1170" s="171"/>
      <c r="AS1170" s="39"/>
      <c r="AT1170" s="360" t="str">
        <f t="shared" si="741"/>
        <v/>
      </c>
      <c r="AU1170" s="360" t="str">
        <f t="shared" si="742"/>
        <v/>
      </c>
      <c r="AV1170" s="39"/>
      <c r="AW1170" s="360" t="str">
        <f t="shared" si="743"/>
        <v/>
      </c>
      <c r="AX1170" s="360" t="str">
        <f t="shared" si="744"/>
        <v/>
      </c>
      <c r="AY1170" s="39"/>
      <c r="AZ1170" s="360" t="str">
        <f t="shared" si="745"/>
        <v/>
      </c>
      <c r="BA1170" s="360" t="str">
        <f t="shared" si="746"/>
        <v/>
      </c>
      <c r="BB1170" s="39"/>
      <c r="BC1170" s="360" t="str">
        <f t="shared" si="747"/>
        <v/>
      </c>
      <c r="BD1170" s="360" t="str">
        <f t="shared" si="748"/>
        <v/>
      </c>
      <c r="BE1170" s="39"/>
      <c r="BF1170" s="360" t="str">
        <f t="shared" si="749"/>
        <v/>
      </c>
      <c r="BG1170" s="360" t="str">
        <f t="shared" si="750"/>
        <v/>
      </c>
      <c r="BH1170" s="39"/>
      <c r="BI1170" s="360" t="str">
        <f t="shared" si="751"/>
        <v/>
      </c>
      <c r="BJ1170" s="360" t="str">
        <f t="shared" si="752"/>
        <v/>
      </c>
      <c r="BK1170" s="39"/>
      <c r="BL1170" s="360" t="str">
        <f t="shared" si="753"/>
        <v/>
      </c>
      <c r="BM1170" s="360" t="str">
        <f t="shared" si="754"/>
        <v/>
      </c>
      <c r="BN1170" s="39"/>
      <c r="BO1170" s="360" t="str">
        <f t="shared" si="755"/>
        <v/>
      </c>
      <c r="BP1170" s="360" t="str">
        <f t="shared" si="756"/>
        <v/>
      </c>
      <c r="BQ1170" s="39"/>
      <c r="BR1170" s="360" t="str">
        <f t="shared" si="757"/>
        <v/>
      </c>
      <c r="BS1170" s="360" t="str">
        <f t="shared" si="758"/>
        <v/>
      </c>
      <c r="BT1170" s="39"/>
      <c r="BU1170" s="360" t="str">
        <f t="shared" si="759"/>
        <v/>
      </c>
      <c r="BV1170" s="360" t="str">
        <f t="shared" si="760"/>
        <v/>
      </c>
      <c r="BW1170" s="39"/>
      <c r="BX1170" s="57"/>
    </row>
    <row r="1171" spans="1:76" s="2" customFormat="1" ht="14" hidden="1">
      <c r="A1171" s="159">
        <v>19</v>
      </c>
      <c r="B1171" s="301" t="str">
        <f t="shared" si="737"/>
        <v xml:space="preserve">: </v>
      </c>
      <c r="C1171" s="168"/>
      <c r="D1171" s="162"/>
      <c r="E1171" s="162"/>
      <c r="F1171" s="169"/>
      <c r="G1171" s="161"/>
      <c r="H1171" s="162"/>
      <c r="I1171" s="163"/>
      <c r="J1171" s="170"/>
      <c r="K1171" s="170"/>
      <c r="L1171" s="782"/>
      <c r="M1171" s="659" t="s">
        <v>54</v>
      </c>
      <c r="N1171" s="664"/>
      <c r="O1171" s="664"/>
      <c r="P1171" s="165"/>
      <c r="Q1171" s="365"/>
      <c r="R1171" s="259" t="str">
        <f t="shared" si="738"/>
        <v/>
      </c>
      <c r="S1171" s="260" t="str">
        <f>IF(R1171="","",IF(R1181="Y",T1171,IF(R1171&gt;=R1173-$AA$36*R1177,IF(R1171&lt;=R1173+$AA$36*R1177,R1171,""),"")))</f>
        <v/>
      </c>
      <c r="T1171" s="259" t="str">
        <f t="shared" si="739"/>
        <v/>
      </c>
      <c r="U1171" s="166" t="str">
        <f t="shared" si="740"/>
        <v>%</v>
      </c>
      <c r="V1171" s="39"/>
      <c r="W1171" s="39"/>
      <c r="Y1171" s="99"/>
      <c r="AO1171" s="57"/>
      <c r="AP1171" s="39"/>
      <c r="AQ1171" s="39"/>
      <c r="AR1171" s="171"/>
      <c r="AS1171" s="39"/>
      <c r="AT1171" s="360" t="str">
        <f t="shared" si="741"/>
        <v/>
      </c>
      <c r="AU1171" s="360" t="str">
        <f t="shared" si="742"/>
        <v/>
      </c>
      <c r="AV1171" s="39"/>
      <c r="AW1171" s="360" t="str">
        <f t="shared" si="743"/>
        <v/>
      </c>
      <c r="AX1171" s="360" t="str">
        <f t="shared" si="744"/>
        <v/>
      </c>
      <c r="AY1171" s="39"/>
      <c r="AZ1171" s="360" t="str">
        <f t="shared" si="745"/>
        <v/>
      </c>
      <c r="BA1171" s="360" t="str">
        <f t="shared" si="746"/>
        <v/>
      </c>
      <c r="BB1171" s="39"/>
      <c r="BC1171" s="360" t="str">
        <f t="shared" si="747"/>
        <v/>
      </c>
      <c r="BD1171" s="360" t="str">
        <f t="shared" si="748"/>
        <v/>
      </c>
      <c r="BE1171" s="39"/>
      <c r="BF1171" s="360" t="str">
        <f t="shared" si="749"/>
        <v/>
      </c>
      <c r="BG1171" s="360" t="str">
        <f t="shared" si="750"/>
        <v/>
      </c>
      <c r="BH1171" s="39"/>
      <c r="BI1171" s="360" t="str">
        <f t="shared" si="751"/>
        <v/>
      </c>
      <c r="BJ1171" s="360" t="str">
        <f t="shared" si="752"/>
        <v/>
      </c>
      <c r="BK1171" s="39"/>
      <c r="BL1171" s="360" t="str">
        <f t="shared" si="753"/>
        <v/>
      </c>
      <c r="BM1171" s="360" t="str">
        <f t="shared" si="754"/>
        <v/>
      </c>
      <c r="BN1171" s="39"/>
      <c r="BO1171" s="360" t="str">
        <f t="shared" si="755"/>
        <v/>
      </c>
      <c r="BP1171" s="360" t="str">
        <f t="shared" si="756"/>
        <v/>
      </c>
      <c r="BQ1171" s="39"/>
      <c r="BR1171" s="360" t="str">
        <f t="shared" si="757"/>
        <v/>
      </c>
      <c r="BS1171" s="360" t="str">
        <f t="shared" si="758"/>
        <v/>
      </c>
      <c r="BT1171" s="39"/>
      <c r="BU1171" s="360" t="str">
        <f t="shared" si="759"/>
        <v/>
      </c>
      <c r="BV1171" s="360" t="str">
        <f t="shared" si="760"/>
        <v/>
      </c>
      <c r="BW1171" s="39"/>
      <c r="BX1171" s="57"/>
    </row>
    <row r="1172" spans="1:76" s="2" customFormat="1" ht="14" hidden="1">
      <c r="A1172" s="159">
        <v>20</v>
      </c>
      <c r="B1172" s="301" t="str">
        <f t="shared" si="737"/>
        <v xml:space="preserve">: </v>
      </c>
      <c r="C1172" s="168"/>
      <c r="D1172" s="162"/>
      <c r="E1172" s="162"/>
      <c r="F1172" s="169"/>
      <c r="G1172" s="161"/>
      <c r="H1172" s="162"/>
      <c r="I1172" s="163"/>
      <c r="J1172" s="170"/>
      <c r="K1172" s="170"/>
      <c r="L1172" s="782"/>
      <c r="M1172" s="659" t="s">
        <v>54</v>
      </c>
      <c r="N1172" s="664"/>
      <c r="O1172" s="664"/>
      <c r="P1172" s="165"/>
      <c r="Q1172" s="365"/>
      <c r="R1172" s="259" t="str">
        <f t="shared" si="738"/>
        <v/>
      </c>
      <c r="S1172" s="260" t="str">
        <f>IF(R1172="","",IF(R1181="Y",T1172,IF(R1172&gt;=R1173-$AA$36*R1177,IF(R1172&lt;=R1173+$AA$36*R1177,R1172,""),"")))</f>
        <v/>
      </c>
      <c r="T1172" s="259" t="str">
        <f t="shared" si="739"/>
        <v/>
      </c>
      <c r="U1172" s="166" t="str">
        <f t="shared" si="740"/>
        <v>%</v>
      </c>
      <c r="V1172" s="39"/>
      <c r="W1172" s="39"/>
      <c r="Y1172" s="99"/>
      <c r="AO1172" s="57"/>
      <c r="AP1172" s="39"/>
      <c r="AQ1172" s="39"/>
      <c r="AR1172" s="171"/>
      <c r="AS1172" s="39"/>
      <c r="AT1172" s="360" t="str">
        <f t="shared" si="741"/>
        <v/>
      </c>
      <c r="AU1172" s="360" t="str">
        <f t="shared" si="742"/>
        <v/>
      </c>
      <c r="AV1172" s="39"/>
      <c r="AW1172" s="360" t="str">
        <f t="shared" si="743"/>
        <v/>
      </c>
      <c r="AX1172" s="360" t="str">
        <f t="shared" si="744"/>
        <v/>
      </c>
      <c r="AY1172" s="39"/>
      <c r="AZ1172" s="360" t="str">
        <f t="shared" si="745"/>
        <v/>
      </c>
      <c r="BA1172" s="360" t="str">
        <f t="shared" si="746"/>
        <v/>
      </c>
      <c r="BB1172" s="39"/>
      <c r="BC1172" s="360" t="str">
        <f t="shared" si="747"/>
        <v/>
      </c>
      <c r="BD1172" s="360" t="str">
        <f t="shared" si="748"/>
        <v/>
      </c>
      <c r="BE1172" s="39"/>
      <c r="BF1172" s="360" t="str">
        <f t="shared" si="749"/>
        <v/>
      </c>
      <c r="BG1172" s="360" t="str">
        <f t="shared" si="750"/>
        <v/>
      </c>
      <c r="BH1172" s="39"/>
      <c r="BI1172" s="360" t="str">
        <f t="shared" si="751"/>
        <v/>
      </c>
      <c r="BJ1172" s="360" t="str">
        <f t="shared" si="752"/>
        <v/>
      </c>
      <c r="BK1172" s="39"/>
      <c r="BL1172" s="360" t="str">
        <f t="shared" si="753"/>
        <v/>
      </c>
      <c r="BM1172" s="360" t="str">
        <f t="shared" si="754"/>
        <v/>
      </c>
      <c r="BN1172" s="39"/>
      <c r="BO1172" s="360" t="str">
        <f t="shared" si="755"/>
        <v/>
      </c>
      <c r="BP1172" s="360" t="str">
        <f t="shared" si="756"/>
        <v/>
      </c>
      <c r="BQ1172" s="39"/>
      <c r="BR1172" s="360" t="str">
        <f t="shared" si="757"/>
        <v/>
      </c>
      <c r="BS1172" s="360" t="str">
        <f t="shared" si="758"/>
        <v/>
      </c>
      <c r="BT1172" s="39"/>
      <c r="BU1172" s="360" t="str">
        <f t="shared" si="759"/>
        <v/>
      </c>
      <c r="BV1172" s="360" t="str">
        <f t="shared" si="760"/>
        <v/>
      </c>
      <c r="BW1172" s="39"/>
      <c r="BX1172" s="57"/>
    </row>
    <row r="1173" spans="1:76" s="2" customFormat="1" ht="14">
      <c r="A1173" s="172"/>
      <c r="B1173" s="302" t="s">
        <v>159</v>
      </c>
      <c r="C1173" s="173"/>
      <c r="D1173" s="173"/>
      <c r="E1173" s="173"/>
      <c r="F1173" s="173"/>
      <c r="H1173" s="39"/>
      <c r="I1173" s="175"/>
      <c r="J1173" s="174"/>
      <c r="K1173" s="174"/>
      <c r="L1173" s="762" t="s">
        <v>99</v>
      </c>
      <c r="M1173" s="174"/>
      <c r="N1173" s="174"/>
      <c r="O1173" s="165"/>
      <c r="P1173" s="165"/>
      <c r="Q1173" s="175" t="s">
        <v>31</v>
      </c>
      <c r="R1173" s="261">
        <v>0.39</v>
      </c>
      <c r="S1173" s="261">
        <v>0.39</v>
      </c>
      <c r="T1173" s="262" t="e">
        <v>#DIV/0!</v>
      </c>
      <c r="U1173" s="39"/>
      <c r="V1173" s="39"/>
      <c r="W1173" s="39"/>
      <c r="Y1173" s="207"/>
      <c r="AO1173" s="57"/>
      <c r="AP1173" s="39"/>
      <c r="AQ1173" s="39"/>
      <c r="AR1173" s="39"/>
      <c r="AS1173" s="175" t="s">
        <v>31</v>
      </c>
      <c r="AT1173" s="178" t="e">
        <f>AVERAGE(AT1153:AT1172)</f>
        <v>#DIV/0!</v>
      </c>
      <c r="AU1173" s="178" t="e">
        <f>SUM(AU1153:AU1172)/COUNTIF(AU1153:AU1172,"&gt;0")</f>
        <v>#DIV/0!</v>
      </c>
      <c r="AV1173" s="175"/>
      <c r="AW1173" s="178" t="e">
        <f>AVERAGE(AW1153:AW1172)</f>
        <v>#DIV/0!</v>
      </c>
      <c r="AX1173" s="178" t="e">
        <f>SUM(AX1153:AX1172)/COUNTIF(AX1153:AX1172,"&gt;0")</f>
        <v>#DIV/0!</v>
      </c>
      <c r="AY1173" s="39"/>
      <c r="AZ1173" s="178" t="e">
        <f>AVERAGE(AZ1153:AZ1172)</f>
        <v>#DIV/0!</v>
      </c>
      <c r="BA1173" s="178" t="e">
        <f>SUM(BA1153:BA1172)/COUNTIF(BA1153:BA1172,"&gt;0")</f>
        <v>#DIV/0!</v>
      </c>
      <c r="BB1173" s="39"/>
      <c r="BC1173" s="178" t="e">
        <f>AVERAGE(BC1153:BC1172)</f>
        <v>#DIV/0!</v>
      </c>
      <c r="BD1173" s="178" t="e">
        <f>SUM(BD1153:BD1172)/COUNTIF(BD1153:BD1172,"&gt;0")</f>
        <v>#DIV/0!</v>
      </c>
      <c r="BE1173" s="39"/>
      <c r="BF1173" s="178" t="e">
        <f>AVERAGE(BF1153:BF1172)</f>
        <v>#DIV/0!</v>
      </c>
      <c r="BG1173" s="178" t="e">
        <f>SUM(BG1153:BG1172)/COUNTIF(BG1153:BG1172,"&gt;0")</f>
        <v>#DIV/0!</v>
      </c>
      <c r="BH1173" s="39"/>
      <c r="BI1173" s="178" t="e">
        <f>AVERAGE(BI1153:BI1172)</f>
        <v>#DIV/0!</v>
      </c>
      <c r="BJ1173" s="178" t="e">
        <f>SUM(BJ1153:BJ1172)/COUNTIF(BJ1153:BJ1172,"&gt;0")</f>
        <v>#DIV/0!</v>
      </c>
      <c r="BK1173" s="175"/>
      <c r="BL1173" s="178" t="e">
        <f>AVERAGE(BL1153:BL1172)</f>
        <v>#DIV/0!</v>
      </c>
      <c r="BM1173" s="178" t="e">
        <f>SUM(BM1153:BM1172)/COUNTIF(BM1153:BM1172,"&gt;0")</f>
        <v>#DIV/0!</v>
      </c>
      <c r="BN1173" s="39"/>
      <c r="BO1173" s="178" t="e">
        <f>AVERAGE(BO1153:BO1172)</f>
        <v>#DIV/0!</v>
      </c>
      <c r="BP1173" s="178" t="e">
        <f>SUM(BP1153:BP1172)/COUNTIF(BP1153:BP1172,"&gt;0")</f>
        <v>#DIV/0!</v>
      </c>
      <c r="BQ1173" s="39"/>
      <c r="BR1173" s="178" t="e">
        <f>AVERAGE(BR1153:BR1172)</f>
        <v>#DIV/0!</v>
      </c>
      <c r="BS1173" s="178" t="e">
        <f>SUM(BS1153:BS1172)/COUNTIF(BS1153:BS1172,"&gt;0")</f>
        <v>#DIV/0!</v>
      </c>
      <c r="BT1173" s="39"/>
      <c r="BU1173" s="178" t="e">
        <f>AVERAGE(BU1153:BU1172)</f>
        <v>#DIV/0!</v>
      </c>
      <c r="BV1173" s="178" t="e">
        <f>SUM(BV1153:BV1172)/COUNTIF(BV1153:BV1172,"&gt;0")</f>
        <v>#DIV/0!</v>
      </c>
      <c r="BW1173" s="39"/>
      <c r="BX1173" s="57"/>
    </row>
    <row r="1174" spans="1:76" s="2" customFormat="1" ht="15">
      <c r="A1174" s="172"/>
      <c r="B1174" s="302" t="s">
        <v>160</v>
      </c>
      <c r="C1174" s="173" t="s">
        <v>112</v>
      </c>
      <c r="D1174" s="851"/>
      <c r="E1174" s="852"/>
      <c r="F1174" s="852"/>
      <c r="G1174" s="852"/>
      <c r="H1174" s="852"/>
      <c r="I1174" s="852"/>
      <c r="J1174" s="853"/>
      <c r="K1174" s="174"/>
      <c r="L1174" s="762"/>
      <c r="M1174" s="174"/>
      <c r="N1174" s="174"/>
      <c r="O1174" s="165"/>
      <c r="P1174" s="165"/>
      <c r="Q1174" s="366" t="s">
        <v>33</v>
      </c>
      <c r="R1174" s="367">
        <v>0.39</v>
      </c>
      <c r="S1174" s="367">
        <v>0.39</v>
      </c>
      <c r="T1174" s="367" t="e">
        <v>#DIV/0!</v>
      </c>
      <c r="U1174" s="368">
        <v>1</v>
      </c>
      <c r="V1174" s="50" t="s">
        <v>142</v>
      </c>
      <c r="W1174" s="39"/>
      <c r="X1174" t="s">
        <v>273</v>
      </c>
      <c r="Y1174" s="208"/>
      <c r="AO1174" s="57"/>
      <c r="AP1174" s="39"/>
      <c r="AQ1174" s="39"/>
      <c r="AR1174" s="39"/>
      <c r="AS1174" s="176" t="s">
        <v>33</v>
      </c>
      <c r="AT1174" s="180" t="e">
        <f>AT1173+(AT1179*AT1176)</f>
        <v>#DIV/0!</v>
      </c>
      <c r="AU1174" s="180" t="e">
        <f>AU1173+(AU1179*AT1176)</f>
        <v>#DIV/0!</v>
      </c>
      <c r="AV1174" s="176"/>
      <c r="AW1174" s="180" t="e">
        <f>AW1173+(AW1179*AW1176)</f>
        <v>#DIV/0!</v>
      </c>
      <c r="AX1174" s="180" t="e">
        <f>AX1173+(AX1179*AW1176)</f>
        <v>#DIV/0!</v>
      </c>
      <c r="AY1174" s="39"/>
      <c r="AZ1174" s="180" t="e">
        <f>AZ1173+(AZ1179*AZ1176)</f>
        <v>#DIV/0!</v>
      </c>
      <c r="BA1174" s="180" t="e">
        <f>BA1173+(BA1179*AZ1176)</f>
        <v>#DIV/0!</v>
      </c>
      <c r="BB1174" s="39"/>
      <c r="BC1174" s="180" t="e">
        <f>BC1173+(BC1179*BC1176)</f>
        <v>#DIV/0!</v>
      </c>
      <c r="BD1174" s="180" t="e">
        <f>BD1173+(BD1179*BC1176)</f>
        <v>#DIV/0!</v>
      </c>
      <c r="BE1174" s="39"/>
      <c r="BF1174" s="180" t="e">
        <f>BF1173+(BF1179*BF1176)</f>
        <v>#DIV/0!</v>
      </c>
      <c r="BG1174" s="180" t="e">
        <f>BG1173+(BG1179*BF1176)</f>
        <v>#DIV/0!</v>
      </c>
      <c r="BH1174" s="39"/>
      <c r="BI1174" s="180" t="e">
        <f>BI1173+(BI1179*BI1176)</f>
        <v>#DIV/0!</v>
      </c>
      <c r="BJ1174" s="180" t="e">
        <f>BJ1173+(BJ1179*BI1176)</f>
        <v>#DIV/0!</v>
      </c>
      <c r="BK1174" s="176"/>
      <c r="BL1174" s="180" t="e">
        <f>BL1173+(BL1179*BL1176)</f>
        <v>#DIV/0!</v>
      </c>
      <c r="BM1174" s="180" t="e">
        <f>BM1173+(BM1179*BL1176)</f>
        <v>#DIV/0!</v>
      </c>
      <c r="BN1174" s="39"/>
      <c r="BO1174" s="180" t="e">
        <f>BO1173+(BO1179*BO1176)</f>
        <v>#DIV/0!</v>
      </c>
      <c r="BP1174" s="180" t="e">
        <f>BP1173+(BP1179*BO1176)</f>
        <v>#DIV/0!</v>
      </c>
      <c r="BQ1174" s="39"/>
      <c r="BR1174" s="180" t="e">
        <f>BR1173+(BR1179*BR1176)</f>
        <v>#DIV/0!</v>
      </c>
      <c r="BS1174" s="180" t="e">
        <f>BS1173+(BS1179*BR1176)</f>
        <v>#DIV/0!</v>
      </c>
      <c r="BT1174" s="39"/>
      <c r="BU1174" s="180" t="e">
        <f>BU1173+(BU1179*BU1176)</f>
        <v>#DIV/0!</v>
      </c>
      <c r="BV1174" s="180" t="e">
        <f>BV1173+(BV1179*BU1176)</f>
        <v>#DIV/0!</v>
      </c>
      <c r="BW1174" s="39"/>
      <c r="BX1174" s="57"/>
    </row>
    <row r="1175" spans="1:76" s="2" customFormat="1" ht="15">
      <c r="A1175" s="172"/>
      <c r="B1175" s="302" t="s">
        <v>161</v>
      </c>
      <c r="C1175" s="179"/>
      <c r="D1175" s="854"/>
      <c r="E1175" s="855"/>
      <c r="F1175" s="855"/>
      <c r="G1175" s="855"/>
      <c r="H1175" s="855"/>
      <c r="I1175" s="855"/>
      <c r="J1175" s="856"/>
      <c r="K1175" s="39"/>
      <c r="L1175" s="759"/>
      <c r="M1175" s="174"/>
      <c r="N1175" s="174"/>
      <c r="O1175" s="174"/>
      <c r="P1175" s="174"/>
      <c r="Q1175" s="366" t="s">
        <v>32</v>
      </c>
      <c r="R1175" s="367">
        <v>0.39</v>
      </c>
      <c r="S1175" s="367">
        <v>0.39</v>
      </c>
      <c r="T1175" s="367" t="e">
        <v>#DIV/0!</v>
      </c>
      <c r="U1175" s="368">
        <v>1</v>
      </c>
      <c r="V1175" s="50" t="s">
        <v>143</v>
      </c>
      <c r="W1175" s="39"/>
      <c r="X1175" s="369" t="s">
        <v>36</v>
      </c>
      <c r="Y1175" s="208"/>
      <c r="AO1175" s="57"/>
      <c r="AP1175" s="39"/>
      <c r="AQ1175" s="39"/>
      <c r="AR1175" s="39"/>
      <c r="AS1175" s="176" t="s">
        <v>32</v>
      </c>
      <c r="AT1175" s="180" t="e">
        <f>AT1173-(AT1179*AT1177)</f>
        <v>#DIV/0!</v>
      </c>
      <c r="AU1175" s="180" t="e">
        <f>AU1173-(AU1179*AT1177)</f>
        <v>#DIV/0!</v>
      </c>
      <c r="AV1175" s="176"/>
      <c r="AW1175" s="180" t="e">
        <f>AW1173-(AW1179*AW1177)</f>
        <v>#DIV/0!</v>
      </c>
      <c r="AX1175" s="180" t="e">
        <f>AX1173-(AX1179*AW1177)</f>
        <v>#DIV/0!</v>
      </c>
      <c r="AY1175" s="39"/>
      <c r="AZ1175" s="180" t="e">
        <f>AZ1173-(AZ1179*AZ1177)</f>
        <v>#DIV/0!</v>
      </c>
      <c r="BA1175" s="180" t="e">
        <f>BA1173-(BA1179*AZ1177)</f>
        <v>#DIV/0!</v>
      </c>
      <c r="BB1175" s="39"/>
      <c r="BC1175" s="180" t="e">
        <f>BC1173-(BC1179*BC1177)</f>
        <v>#DIV/0!</v>
      </c>
      <c r="BD1175" s="180" t="e">
        <f>BD1173-(BD1179*BC1177)</f>
        <v>#DIV/0!</v>
      </c>
      <c r="BE1175" s="39"/>
      <c r="BF1175" s="180" t="e">
        <f>BF1173-(BF1179*BF1177)</f>
        <v>#DIV/0!</v>
      </c>
      <c r="BG1175" s="180" t="e">
        <f>BG1173-(BG1179*BF1177)</f>
        <v>#DIV/0!</v>
      </c>
      <c r="BH1175" s="39"/>
      <c r="BI1175" s="180" t="e">
        <f>BI1173-(BI1179*BI1177)</f>
        <v>#DIV/0!</v>
      </c>
      <c r="BJ1175" s="180" t="e">
        <f>BJ1173-(BJ1179*BI1177)</f>
        <v>#DIV/0!</v>
      </c>
      <c r="BK1175" s="176"/>
      <c r="BL1175" s="180" t="e">
        <f>BL1173-(BL1179*BL1177)</f>
        <v>#DIV/0!</v>
      </c>
      <c r="BM1175" s="180" t="e">
        <f>BM1173-(BM1179*BL1177)</f>
        <v>#DIV/0!</v>
      </c>
      <c r="BN1175" s="39"/>
      <c r="BO1175" s="180" t="e">
        <f>BO1173-(BO1179*BO1177)</f>
        <v>#DIV/0!</v>
      </c>
      <c r="BP1175" s="180" t="e">
        <f>BP1173-(BP1179*BO1177)</f>
        <v>#DIV/0!</v>
      </c>
      <c r="BQ1175" s="39"/>
      <c r="BR1175" s="180" t="e">
        <f>BR1173-(BR1179*BR1177)</f>
        <v>#DIV/0!</v>
      </c>
      <c r="BS1175" s="180" t="e">
        <f>BS1173-(BS1179*BR1177)</f>
        <v>#DIV/0!</v>
      </c>
      <c r="BT1175" s="39"/>
      <c r="BU1175" s="180" t="e">
        <f>BU1173-(BU1179*BU1177)</f>
        <v>#DIV/0!</v>
      </c>
      <c r="BV1175" s="180" t="e">
        <f>BV1173-(BV1179*BU1177)</f>
        <v>#DIV/0!</v>
      </c>
      <c r="BW1175" s="39"/>
      <c r="BX1175" s="57"/>
    </row>
    <row r="1176" spans="1:76" s="2" customFormat="1" ht="14">
      <c r="A1176" s="172"/>
      <c r="B1176" s="303"/>
      <c r="C1176" s="179"/>
      <c r="D1176" s="854"/>
      <c r="E1176" s="855"/>
      <c r="F1176" s="855"/>
      <c r="G1176" s="855"/>
      <c r="H1176" s="855"/>
      <c r="I1176" s="855"/>
      <c r="J1176" s="856"/>
      <c r="K1176" s="174"/>
      <c r="L1176" s="762"/>
      <c r="M1176" s="174"/>
      <c r="N1176" s="174"/>
      <c r="O1176" s="174"/>
      <c r="P1176" s="174"/>
      <c r="Q1176" s="176" t="s">
        <v>10</v>
      </c>
      <c r="R1176" s="263" t="s">
        <v>38</v>
      </c>
      <c r="S1176" s="263" t="s">
        <v>38</v>
      </c>
      <c r="T1176" s="263" t="e">
        <v>#DIV/0!</v>
      </c>
      <c r="U1176" s="174"/>
      <c r="V1176" s="174"/>
      <c r="W1176" s="174"/>
      <c r="Y1176" s="208"/>
      <c r="AO1176" s="57"/>
      <c r="AP1176" s="174"/>
      <c r="AQ1176" s="174"/>
      <c r="AR1176" s="923" t="s">
        <v>132</v>
      </c>
      <c r="AS1176" s="924"/>
      <c r="AT1176" s="177">
        <v>1</v>
      </c>
      <c r="AU1176" s="174"/>
      <c r="AV1176" s="287"/>
      <c r="AW1176" s="177">
        <v>1</v>
      </c>
      <c r="AX1176" s="174"/>
      <c r="AY1176" s="174"/>
      <c r="AZ1176" s="177">
        <v>1</v>
      </c>
      <c r="BA1176" s="174"/>
      <c r="BB1176" s="174"/>
      <c r="BC1176" s="177">
        <v>1</v>
      </c>
      <c r="BD1176" s="174"/>
      <c r="BE1176" s="174"/>
      <c r="BF1176" s="177">
        <v>1</v>
      </c>
      <c r="BG1176" s="174"/>
      <c r="BH1176" s="174"/>
      <c r="BI1176" s="177">
        <v>1</v>
      </c>
      <c r="BJ1176" s="174"/>
      <c r="BK1176" s="176"/>
      <c r="BL1176" s="177">
        <v>1</v>
      </c>
      <c r="BM1176" s="174"/>
      <c r="BN1176" s="174"/>
      <c r="BO1176" s="177">
        <v>1</v>
      </c>
      <c r="BP1176" s="174"/>
      <c r="BQ1176" s="174"/>
      <c r="BR1176" s="177">
        <v>1</v>
      </c>
      <c r="BS1176" s="174"/>
      <c r="BT1176" s="174"/>
      <c r="BU1176" s="177">
        <v>1</v>
      </c>
      <c r="BV1176" s="174"/>
      <c r="BW1176" s="174"/>
      <c r="BX1176" s="57"/>
    </row>
    <row r="1177" spans="1:76" s="2" customFormat="1" ht="14">
      <c r="A1177" s="172"/>
      <c r="B1177" s="303"/>
      <c r="C1177" s="179"/>
      <c r="D1177" s="854"/>
      <c r="E1177" s="855"/>
      <c r="F1177" s="855"/>
      <c r="G1177" s="855"/>
      <c r="H1177" s="855"/>
      <c r="I1177" s="855"/>
      <c r="J1177" s="856"/>
      <c r="K1177" s="174"/>
      <c r="L1177" s="762"/>
      <c r="M1177" s="50"/>
      <c r="N1177" s="50"/>
      <c r="O1177" s="174"/>
      <c r="P1177" s="174"/>
      <c r="Q1177" s="176" t="s">
        <v>11</v>
      </c>
      <c r="R1177" s="263">
        <v>0</v>
      </c>
      <c r="S1177" s="263">
        <v>0</v>
      </c>
      <c r="T1177" s="263" t="e">
        <v>#DIV/0!</v>
      </c>
      <c r="U1177" s="174"/>
      <c r="V1177" s="174"/>
      <c r="W1177" s="174"/>
      <c r="Y1177" s="208"/>
      <c r="AO1177" s="57"/>
      <c r="AP1177" s="174"/>
      <c r="AQ1177" s="174"/>
      <c r="AR1177" s="923"/>
      <c r="AS1177" s="924"/>
      <c r="AT1177" s="177">
        <v>1</v>
      </c>
      <c r="AU1177" s="174"/>
      <c r="AV1177" s="287"/>
      <c r="AW1177" s="177">
        <v>1</v>
      </c>
      <c r="AX1177" s="174"/>
      <c r="AY1177" s="174"/>
      <c r="AZ1177" s="177">
        <v>1</v>
      </c>
      <c r="BA1177" s="174"/>
      <c r="BB1177" s="174"/>
      <c r="BC1177" s="177">
        <v>1</v>
      </c>
      <c r="BD1177" s="174"/>
      <c r="BE1177" s="174"/>
      <c r="BF1177" s="177">
        <v>1</v>
      </c>
      <c r="BG1177" s="174"/>
      <c r="BH1177" s="174"/>
      <c r="BI1177" s="177">
        <v>1</v>
      </c>
      <c r="BJ1177" s="174"/>
      <c r="BK1177" s="176"/>
      <c r="BL1177" s="177">
        <v>1</v>
      </c>
      <c r="BM1177" s="174"/>
      <c r="BN1177" s="174"/>
      <c r="BO1177" s="177">
        <v>1</v>
      </c>
      <c r="BP1177" s="174"/>
      <c r="BQ1177" s="174"/>
      <c r="BR1177" s="177">
        <v>1</v>
      </c>
      <c r="BS1177" s="174"/>
      <c r="BT1177" s="174"/>
      <c r="BU1177" s="177">
        <v>1</v>
      </c>
      <c r="BV1177" s="174"/>
      <c r="BW1177" s="174"/>
      <c r="BX1177" s="57"/>
    </row>
    <row r="1178" spans="1:76" s="2" customFormat="1" ht="14">
      <c r="A1178" s="174"/>
      <c r="B1178" s="265"/>
      <c r="C1178" s="159"/>
      <c r="D1178" s="854"/>
      <c r="E1178" s="855"/>
      <c r="F1178" s="855"/>
      <c r="G1178" s="855"/>
      <c r="H1178" s="855"/>
      <c r="I1178" s="855"/>
      <c r="J1178" s="856"/>
      <c r="K1178" s="174"/>
      <c r="L1178" s="762"/>
      <c r="M1178" s="174"/>
      <c r="N1178" s="174"/>
      <c r="O1178" s="174"/>
      <c r="P1178" s="174"/>
      <c r="Q1178" s="183" t="s">
        <v>98</v>
      </c>
      <c r="R1178" s="264">
        <v>1</v>
      </c>
      <c r="S1178" s="264">
        <v>1</v>
      </c>
      <c r="T1178" s="265"/>
      <c r="U1178" s="184" t="s">
        <v>55</v>
      </c>
      <c r="V1178" s="174"/>
      <c r="W1178" s="174"/>
      <c r="Y1178" s="99"/>
      <c r="AO1178" s="57"/>
      <c r="AP1178" s="174"/>
      <c r="AQ1178" s="174"/>
      <c r="AR1178" s="174"/>
      <c r="AS1178" s="176" t="s">
        <v>10</v>
      </c>
      <c r="AT1178" s="180" t="e">
        <f>IF((0.67*AT1179)&gt;AT1173,"no","yes")</f>
        <v>#DIV/0!</v>
      </c>
      <c r="AU1178" s="180" t="e">
        <f>IF((0.67*AU1179)&gt;AU1173,"no","yes")</f>
        <v>#DIV/0!</v>
      </c>
      <c r="AV1178" s="176"/>
      <c r="AW1178" s="180" t="e">
        <f>IF((0.67*AW1179)&gt;AW1173,"no","yes")</f>
        <v>#DIV/0!</v>
      </c>
      <c r="AX1178" s="180" t="e">
        <f>IF((0.67*AX1179)&gt;AX1173,"no","yes")</f>
        <v>#DIV/0!</v>
      </c>
      <c r="AY1178" s="174"/>
      <c r="AZ1178" s="180" t="e">
        <f>IF((0.67*AZ1179)&gt;AZ1173,"no","yes")</f>
        <v>#DIV/0!</v>
      </c>
      <c r="BA1178" s="180" t="e">
        <f>IF((0.67*BA1179)&gt;BA1173,"no","yes")</f>
        <v>#DIV/0!</v>
      </c>
      <c r="BB1178" s="174"/>
      <c r="BC1178" s="180" t="e">
        <f>IF((0.67*BC1179)&gt;BC1173,"no","yes")</f>
        <v>#DIV/0!</v>
      </c>
      <c r="BD1178" s="180" t="e">
        <f>IF((0.67*BD1179)&gt;BD1173,"no","yes")</f>
        <v>#DIV/0!</v>
      </c>
      <c r="BE1178" s="174"/>
      <c r="BF1178" s="180" t="e">
        <f>IF((0.67*BF1179)&gt;BF1173,"no","yes")</f>
        <v>#DIV/0!</v>
      </c>
      <c r="BG1178" s="180" t="e">
        <f>IF((0.67*BG1179)&gt;BG1173,"no","yes")</f>
        <v>#DIV/0!</v>
      </c>
      <c r="BH1178" s="174"/>
      <c r="BI1178" s="180" t="e">
        <f>IF((0.67*BI1179)&gt;BI1173,"no","yes")</f>
        <v>#DIV/0!</v>
      </c>
      <c r="BJ1178" s="180" t="e">
        <f>IF((0.67*BJ1179)&gt;BJ1173,"no","yes")</f>
        <v>#DIV/0!</v>
      </c>
      <c r="BK1178" s="183"/>
      <c r="BL1178" s="180" t="e">
        <f>IF((0.67*BL1179)&gt;BL1173,"no","yes")</f>
        <v>#DIV/0!</v>
      </c>
      <c r="BM1178" s="180" t="e">
        <f>IF((0.67*BM1179)&gt;BM1173,"no","yes")</f>
        <v>#DIV/0!</v>
      </c>
      <c r="BN1178" s="174"/>
      <c r="BO1178" s="180" t="e">
        <f>IF((0.67*BO1179)&gt;BO1173,"no","yes")</f>
        <v>#DIV/0!</v>
      </c>
      <c r="BP1178" s="180" t="e">
        <f>IF((0.67*BP1179)&gt;BP1173,"no","yes")</f>
        <v>#DIV/0!</v>
      </c>
      <c r="BQ1178" s="174"/>
      <c r="BR1178" s="180" t="e">
        <f>IF((0.67*BR1179)&gt;BR1173,"no","yes")</f>
        <v>#DIV/0!</v>
      </c>
      <c r="BS1178" s="180" t="e">
        <f>IF((0.67*BS1179)&gt;BS1173,"no","yes")</f>
        <v>#DIV/0!</v>
      </c>
      <c r="BT1178" s="174"/>
      <c r="BU1178" s="180" t="e">
        <f>IF((0.67*BU1179)&gt;BU1173,"no","yes")</f>
        <v>#DIV/0!</v>
      </c>
      <c r="BV1178" s="180" t="e">
        <f>IF((0.67*BV1179)&gt;BV1173,"no","yes")</f>
        <v>#DIV/0!</v>
      </c>
      <c r="BW1178" s="174"/>
      <c r="BX1178" s="57"/>
    </row>
    <row r="1179" spans="1:76" s="2" customFormat="1" ht="14">
      <c r="B1179" s="5"/>
      <c r="C1179" s="172"/>
      <c r="D1179" s="854"/>
      <c r="E1179" s="855"/>
      <c r="F1179" s="855"/>
      <c r="G1179" s="855"/>
      <c r="H1179" s="855"/>
      <c r="I1179" s="855"/>
      <c r="J1179" s="856"/>
      <c r="K1179" s="174"/>
      <c r="L1179" s="762"/>
      <c r="M1179" s="174"/>
      <c r="N1179" s="174"/>
      <c r="O1179" s="174"/>
      <c r="P1179" s="174"/>
      <c r="Q1179" s="174"/>
      <c r="R1179" s="271"/>
      <c r="S1179" s="267"/>
      <c r="T1179" s="267"/>
      <c r="U1179" s="185"/>
      <c r="V1179" s="186"/>
      <c r="W1179" s="187"/>
      <c r="Y1179" s="99"/>
      <c r="AO1179" s="57"/>
      <c r="AP1179" s="174"/>
      <c r="AQ1179" s="174"/>
      <c r="AR1179" s="174"/>
      <c r="AS1179" s="176" t="s">
        <v>11</v>
      </c>
      <c r="AT1179" s="180" t="e">
        <f>_xlfn.STDEV.P(AT1153:AT1172)</f>
        <v>#DIV/0!</v>
      </c>
      <c r="AU1179" s="180" t="e">
        <f>_xlfn.STDEV.P(AU1153:AU1172)</f>
        <v>#DIV/0!</v>
      </c>
      <c r="AV1179" s="176"/>
      <c r="AW1179" s="180" t="e">
        <f>_xlfn.STDEV.P(AW1153:AW1172)</f>
        <v>#DIV/0!</v>
      </c>
      <c r="AX1179" s="180" t="e">
        <f>_xlfn.STDEV.P(AX1153:AX1172)</f>
        <v>#DIV/0!</v>
      </c>
      <c r="AY1179" s="174"/>
      <c r="AZ1179" s="180" t="e">
        <f>_xlfn.STDEV.P(AZ1153:AZ1172)</f>
        <v>#DIV/0!</v>
      </c>
      <c r="BA1179" s="180" t="e">
        <f>_xlfn.STDEV.P(BA1153:BA1172)</f>
        <v>#DIV/0!</v>
      </c>
      <c r="BB1179" s="174"/>
      <c r="BC1179" s="180" t="e">
        <f>_xlfn.STDEV.P(BC1153:BC1172)</f>
        <v>#DIV/0!</v>
      </c>
      <c r="BD1179" s="180" t="e">
        <f>_xlfn.STDEV.P(BD1153:BD1172)</f>
        <v>#DIV/0!</v>
      </c>
      <c r="BE1179" s="174"/>
      <c r="BF1179" s="180" t="e">
        <f>_xlfn.STDEV.P(BF1153:BF1172)</f>
        <v>#DIV/0!</v>
      </c>
      <c r="BG1179" s="180" t="e">
        <f>_xlfn.STDEV.P(BG1153:BG1172)</f>
        <v>#DIV/0!</v>
      </c>
      <c r="BH1179" s="174"/>
      <c r="BI1179" s="180" t="e">
        <f>_xlfn.STDEV.P(BI1153:BI1172)</f>
        <v>#DIV/0!</v>
      </c>
      <c r="BJ1179" s="180" t="e">
        <f>_xlfn.STDEV.P(BJ1153:BJ1172)</f>
        <v>#DIV/0!</v>
      </c>
      <c r="BK1179" s="174"/>
      <c r="BL1179" s="180" t="e">
        <f>_xlfn.STDEV.P(BL1153:BL1172)</f>
        <v>#DIV/0!</v>
      </c>
      <c r="BM1179" s="180" t="e">
        <f>_xlfn.STDEV.P(BM1153:BM1172)</f>
        <v>#DIV/0!</v>
      </c>
      <c r="BN1179" s="174"/>
      <c r="BO1179" s="180" t="e">
        <f>_xlfn.STDEV.P(BO1153:BO1172)</f>
        <v>#DIV/0!</v>
      </c>
      <c r="BP1179" s="180" t="e">
        <f>_xlfn.STDEV.P(BP1153:BP1172)</f>
        <v>#DIV/0!</v>
      </c>
      <c r="BQ1179" s="174"/>
      <c r="BR1179" s="180" t="e">
        <f>_xlfn.STDEV.P(BR1153:BR1172)</f>
        <v>#DIV/0!</v>
      </c>
      <c r="BS1179" s="180" t="e">
        <f>_xlfn.STDEV.P(BS1153:BS1172)</f>
        <v>#DIV/0!</v>
      </c>
      <c r="BT1179" s="174"/>
      <c r="BU1179" s="180" t="e">
        <f>_xlfn.STDEV.P(BU1153:BU1172)</f>
        <v>#DIV/0!</v>
      </c>
      <c r="BV1179" s="180" t="e">
        <f>_xlfn.STDEV.P(BV1153:BV1172)</f>
        <v>#DIV/0!</v>
      </c>
      <c r="BX1179" s="57"/>
    </row>
    <row r="1180" spans="1:76" s="2" customFormat="1" ht="14">
      <c r="B1180" s="5"/>
      <c r="C1180" s="172"/>
      <c r="D1180" s="854"/>
      <c r="E1180" s="855"/>
      <c r="F1180" s="855"/>
      <c r="G1180" s="855"/>
      <c r="H1180" s="855"/>
      <c r="I1180" s="855"/>
      <c r="J1180" s="856"/>
      <c r="K1180" s="174"/>
      <c r="L1180" s="762"/>
      <c r="M1180" s="174"/>
      <c r="N1180" s="174"/>
      <c r="O1180" s="174"/>
      <c r="P1180" s="174"/>
      <c r="Q1180" s="174"/>
      <c r="R1180" s="234" t="s">
        <v>137</v>
      </c>
      <c r="S1180" s="165"/>
      <c r="T1180" s="174"/>
      <c r="U1180" s="189"/>
      <c r="V1180" s="190"/>
      <c r="W1180" s="191"/>
      <c r="Y1180" s="99"/>
      <c r="AO1180" s="57"/>
      <c r="AP1180" s="174"/>
      <c r="AQ1180" s="174"/>
      <c r="AR1180" s="174"/>
      <c r="AS1180" s="183" t="s">
        <v>98</v>
      </c>
      <c r="AT1180" s="361">
        <f>COUNTIF(AT1153:AT1172,"&gt;0")</f>
        <v>0</v>
      </c>
      <c r="AU1180" s="361">
        <f>COUNTIF(AU1153:AU1172,"&gt;0")</f>
        <v>0</v>
      </c>
      <c r="AV1180" s="183"/>
      <c r="AW1180" s="361">
        <f>COUNTIF(AW1153:AW1172,"&gt;0")</f>
        <v>0</v>
      </c>
      <c r="AX1180" s="361">
        <f>COUNTIF(AX1153:AX1172,"&gt;0")</f>
        <v>0</v>
      </c>
      <c r="AY1180" s="174"/>
      <c r="AZ1180" s="361">
        <f>COUNTIF(AZ1153:AZ1172,"&gt;0")</f>
        <v>0</v>
      </c>
      <c r="BA1180" s="361">
        <f>COUNTIF(BA1153:BA1172,"&gt;0")</f>
        <v>0</v>
      </c>
      <c r="BB1180" s="174"/>
      <c r="BC1180" s="361">
        <f>COUNTIF(BC1153:BC1172,"&gt;0")</f>
        <v>0</v>
      </c>
      <c r="BD1180" s="361">
        <f>COUNTIF(BD1153:BD1172,"&gt;0")</f>
        <v>0</v>
      </c>
      <c r="BE1180" s="174"/>
      <c r="BF1180" s="361">
        <f>COUNTIF(BF1153:BF1172,"&gt;0")</f>
        <v>0</v>
      </c>
      <c r="BG1180" s="361">
        <f>COUNTIF(BG1153:BG1172,"&gt;0")</f>
        <v>0</v>
      </c>
      <c r="BH1180" s="174"/>
      <c r="BI1180" s="361">
        <f>COUNTIF(BI1153:BI1172,"&gt;0")</f>
        <v>0</v>
      </c>
      <c r="BJ1180" s="361">
        <f>COUNTIF(BJ1153:BJ1172,"&gt;0")</f>
        <v>0</v>
      </c>
      <c r="BK1180" s="174"/>
      <c r="BL1180" s="361">
        <f>COUNTIF(BL1153:BL1172,"&gt;0")</f>
        <v>0</v>
      </c>
      <c r="BM1180" s="361">
        <f>COUNTIF(BM1153:BM1172,"&gt;0")</f>
        <v>0</v>
      </c>
      <c r="BN1180" s="174"/>
      <c r="BO1180" s="361">
        <f>COUNTIF(BO1153:BO1172,"&gt;0")</f>
        <v>0</v>
      </c>
      <c r="BP1180" s="361">
        <f>COUNTIF(BP1153:BP1172,"&gt;0")</f>
        <v>0</v>
      </c>
      <c r="BQ1180" s="174"/>
      <c r="BR1180" s="361">
        <f>COUNTIF(BR1153:BR1172,"&gt;0")</f>
        <v>0</v>
      </c>
      <c r="BS1180" s="361">
        <f>COUNTIF(BS1153:BS1172,"&gt;0")</f>
        <v>0</v>
      </c>
      <c r="BT1180" s="174"/>
      <c r="BU1180" s="361">
        <f>COUNTIF(BU1153:BU1172,"&gt;0")</f>
        <v>0</v>
      </c>
      <c r="BV1180" s="361">
        <f>COUNTIF(BV1153:BV1172,"&gt;0")</f>
        <v>0</v>
      </c>
      <c r="BX1180" s="57"/>
    </row>
    <row r="1181" spans="1:76" s="2" customFormat="1" ht="14">
      <c r="B1181" s="5"/>
      <c r="C1181" s="172"/>
      <c r="D1181" s="854"/>
      <c r="E1181" s="855"/>
      <c r="F1181" s="855"/>
      <c r="G1181" s="855"/>
      <c r="H1181" s="855"/>
      <c r="I1181" s="855"/>
      <c r="J1181" s="856"/>
      <c r="K1181" s="174"/>
      <c r="L1181" s="762"/>
      <c r="M1181" s="174"/>
      <c r="N1181" s="174"/>
      <c r="O1181" s="174"/>
      <c r="P1181" s="174"/>
      <c r="Q1181" s="174"/>
      <c r="R1181" s="192" t="s">
        <v>36</v>
      </c>
      <c r="S1181" s="165"/>
      <c r="T1181" s="174"/>
      <c r="U1181" s="189"/>
      <c r="V1181" s="190"/>
      <c r="W1181" s="191"/>
      <c r="Y1181" s="99"/>
      <c r="AO1181" s="57"/>
      <c r="AS1181" s="209"/>
      <c r="AT1181" s="209"/>
      <c r="AU1181" s="209"/>
      <c r="AV1181" s="209"/>
      <c r="BX1181" s="57"/>
    </row>
    <row r="1182" spans="1:76" s="2" customFormat="1" ht="14">
      <c r="B1182" s="5"/>
      <c r="C1182" s="172"/>
      <c r="D1182" s="854"/>
      <c r="E1182" s="855"/>
      <c r="F1182" s="855"/>
      <c r="G1182" s="855"/>
      <c r="H1182" s="855"/>
      <c r="I1182" s="855"/>
      <c r="J1182" s="856"/>
      <c r="K1182" s="174"/>
      <c r="L1182" s="762"/>
      <c r="M1182" s="174"/>
      <c r="N1182" s="174"/>
      <c r="O1182" s="174"/>
      <c r="P1182" s="174"/>
      <c r="Q1182" s="174"/>
      <c r="R1182" s="174"/>
      <c r="S1182" s="165"/>
      <c r="T1182" s="174"/>
      <c r="U1182" s="193"/>
      <c r="V1182" s="194"/>
      <c r="W1182" s="195"/>
      <c r="Y1182" s="99"/>
      <c r="AO1182" s="57"/>
      <c r="AS1182" s="209"/>
      <c r="AT1182" s="209"/>
      <c r="AU1182" s="209"/>
      <c r="AV1182" s="209"/>
      <c r="BX1182" s="57"/>
    </row>
    <row r="1183" spans="1:76" s="2" customFormat="1" ht="26.25" customHeight="1">
      <c r="A1183" s="182" t="str">
        <f ca="1">HYPERLINK("#"&amp;"'"&amp;A$1&amp;"'!a1","Back to top")</f>
        <v>Back to top</v>
      </c>
      <c r="B1183" s="304"/>
      <c r="C1183" s="174"/>
      <c r="D1183" s="857"/>
      <c r="E1183" s="858"/>
      <c r="F1183" s="858"/>
      <c r="G1183" s="858"/>
      <c r="H1183" s="858"/>
      <c r="I1183" s="858"/>
      <c r="J1183" s="859"/>
      <c r="L1183" s="349"/>
      <c r="S1183" s="83"/>
      <c r="T1183" s="174"/>
      <c r="U1183" s="174"/>
      <c r="V1183" s="174"/>
      <c r="W1183" s="174"/>
      <c r="Y1183" s="99"/>
      <c r="AO1183" s="142"/>
      <c r="AP1183" s="218"/>
      <c r="AQ1183" s="218"/>
      <c r="AR1183" s="216"/>
      <c r="AS1183" s="216"/>
      <c r="AT1183" s="216"/>
      <c r="AU1183" s="216"/>
      <c r="AV1183" s="216"/>
      <c r="AW1183" s="216"/>
      <c r="AX1183" s="216"/>
      <c r="AY1183" s="216"/>
      <c r="AZ1183" s="216"/>
      <c r="BA1183" s="216"/>
      <c r="BB1183" s="216"/>
      <c r="BC1183" s="216"/>
      <c r="BD1183" s="216"/>
      <c r="BE1183" s="216"/>
      <c r="BF1183" s="216"/>
      <c r="BG1183" s="216"/>
      <c r="BH1183" s="216"/>
      <c r="BI1183" s="216"/>
      <c r="BJ1183" s="216"/>
      <c r="BK1183" s="216"/>
      <c r="BL1183" s="216"/>
      <c r="BM1183" s="216"/>
      <c r="BN1183" s="216"/>
      <c r="BO1183" s="216"/>
      <c r="BP1183" s="216"/>
      <c r="BQ1183" s="216"/>
      <c r="BR1183" s="216"/>
      <c r="BS1183" s="216"/>
      <c r="BT1183" s="216"/>
      <c r="BU1183" s="216"/>
      <c r="BV1183" s="216"/>
      <c r="BW1183" s="216"/>
      <c r="BX1183" s="142"/>
    </row>
    <row r="1184" spans="1:76" s="2" customFormat="1" ht="14">
      <c r="B1184" s="5"/>
      <c r="L1184" s="349"/>
      <c r="S1184" s="83"/>
      <c r="T1184" s="83"/>
      <c r="U1184" s="83"/>
      <c r="Y1184" s="99"/>
      <c r="AO1184" s="57"/>
      <c r="AP1184" s="209"/>
      <c r="AQ1184" s="209"/>
      <c r="AR1184" s="209"/>
      <c r="AS1184" s="209"/>
      <c r="AT1184" s="209"/>
      <c r="AU1184" s="209"/>
      <c r="AV1184" s="209"/>
      <c r="AW1184" s="209"/>
      <c r="AX1184" s="209"/>
      <c r="AY1184" s="209"/>
      <c r="AZ1184" s="209"/>
      <c r="BA1184" s="209"/>
      <c r="BB1184" s="209"/>
      <c r="BC1184" s="209"/>
      <c r="BD1184" s="209"/>
      <c r="BE1184" s="209"/>
      <c r="BF1184" s="209"/>
      <c r="BG1184" s="209"/>
      <c r="BH1184" s="209"/>
      <c r="BI1184" s="209"/>
      <c r="BJ1184" s="209"/>
      <c r="BK1184" s="209"/>
      <c r="BL1184" s="209"/>
      <c r="BM1184" s="209"/>
      <c r="BN1184" s="209"/>
      <c r="BO1184" s="209"/>
      <c r="BP1184" s="209"/>
      <c r="BQ1184" s="209"/>
      <c r="BR1184" s="209"/>
      <c r="BS1184" s="209"/>
      <c r="BT1184" s="209"/>
      <c r="BU1184" s="209"/>
      <c r="BV1184" s="209"/>
      <c r="BW1184" s="209"/>
      <c r="BX1184" s="57"/>
    </row>
    <row r="1185" spans="1:76" s="2" customFormat="1" ht="14">
      <c r="B1185" s="5"/>
      <c r="L1185" s="349"/>
      <c r="S1185" s="83"/>
      <c r="T1185" s="83"/>
      <c r="U1185" s="83"/>
      <c r="V1185" s="83"/>
      <c r="Y1185" s="99"/>
      <c r="AO1185" s="57"/>
      <c r="AP1185" s="209"/>
      <c r="AQ1185" s="209"/>
      <c r="AR1185" s="209"/>
      <c r="AS1185" s="209"/>
      <c r="AT1185" s="209"/>
      <c r="AU1185" s="209"/>
      <c r="AV1185" s="209"/>
      <c r="AW1185" s="209"/>
      <c r="AX1185" s="209"/>
      <c r="AY1185" s="209"/>
      <c r="AZ1185" s="209"/>
      <c r="BA1185" s="209"/>
      <c r="BB1185" s="209"/>
      <c r="BC1185" s="209"/>
      <c r="BD1185" s="209"/>
      <c r="BE1185" s="209"/>
      <c r="BF1185" s="209"/>
      <c r="BG1185" s="209"/>
      <c r="BH1185" s="209"/>
      <c r="BI1185" s="209"/>
      <c r="BJ1185" s="209"/>
      <c r="BK1185" s="209"/>
      <c r="BL1185" s="209"/>
      <c r="BM1185" s="209"/>
      <c r="BN1185" s="209"/>
      <c r="BO1185" s="209"/>
      <c r="BP1185" s="209"/>
      <c r="BQ1185" s="209"/>
      <c r="BR1185" s="209"/>
      <c r="BS1185" s="209"/>
      <c r="BT1185" s="209"/>
      <c r="BU1185" s="209"/>
      <c r="BV1185" s="209"/>
      <c r="BW1185" s="209"/>
      <c r="BX1185" s="57"/>
    </row>
    <row r="1186" spans="1:76" s="2" customFormat="1" ht="18">
      <c r="L1186" s="349"/>
      <c r="S1186" s="83"/>
      <c r="T1186" s="174"/>
      <c r="U1186" s="174"/>
      <c r="V1186" s="174"/>
      <c r="W1186" s="174"/>
      <c r="Y1186" s="99"/>
      <c r="AO1186" s="142"/>
      <c r="AP1186" s="218"/>
      <c r="AQ1186" s="218"/>
      <c r="AR1186" s="216"/>
      <c r="AS1186" s="216"/>
      <c r="AT1186" s="216"/>
      <c r="AU1186" s="216"/>
      <c r="AV1186" s="216"/>
      <c r="AW1186" s="216"/>
      <c r="AX1186" s="216"/>
      <c r="AY1186" s="216"/>
      <c r="AZ1186" s="216"/>
      <c r="BA1186" s="216"/>
      <c r="BB1186" s="216"/>
      <c r="BC1186" s="216"/>
      <c r="BD1186" s="216"/>
      <c r="BE1186" s="216"/>
      <c r="BF1186" s="216"/>
      <c r="BG1186" s="216"/>
      <c r="BH1186" s="216"/>
      <c r="BI1186" s="216"/>
      <c r="BJ1186" s="216"/>
      <c r="BK1186" s="216"/>
      <c r="BL1186" s="216"/>
      <c r="BM1186" s="216"/>
      <c r="BN1186" s="216"/>
      <c r="BO1186" s="216"/>
      <c r="BP1186" s="216"/>
      <c r="BQ1186" s="216"/>
      <c r="BR1186" s="216"/>
      <c r="BS1186" s="216"/>
      <c r="BT1186" s="216"/>
      <c r="BU1186" s="216"/>
      <c r="BV1186" s="216"/>
      <c r="BW1186" s="216"/>
      <c r="BX1186" s="142"/>
    </row>
    <row r="1187" spans="1:76">
      <c r="A1187" s="243"/>
      <c r="B1187" s="243"/>
      <c r="V1187" s="11"/>
      <c r="Y1187" s="22"/>
    </row>
    <row r="1188" spans="1:76" s="220" customFormat="1" ht="28">
      <c r="A1188" s="219" t="s">
        <v>155</v>
      </c>
      <c r="B1188" s="307"/>
      <c r="L1188" s="775"/>
      <c r="S1188" s="221"/>
      <c r="T1188" s="221"/>
      <c r="U1188" s="221"/>
      <c r="V1188" s="221"/>
      <c r="AP1188" s="221"/>
      <c r="AQ1188" s="221"/>
      <c r="AR1188" s="221"/>
      <c r="AS1188" s="221"/>
      <c r="AT1188" s="221"/>
      <c r="AU1188" s="221"/>
      <c r="AV1188" s="221"/>
      <c r="AW1188" s="221"/>
      <c r="AX1188" s="221"/>
      <c r="AY1188" s="221"/>
      <c r="AZ1188" s="221"/>
      <c r="BA1188" s="221"/>
      <c r="BB1188" s="221"/>
      <c r="BC1188" s="221"/>
      <c r="BD1188" s="221"/>
      <c r="BE1188" s="221"/>
      <c r="BF1188" s="221"/>
      <c r="BG1188" s="221"/>
      <c r="BH1188" s="221"/>
      <c r="BI1188" s="221"/>
      <c r="BJ1188" s="221"/>
      <c r="BK1188" s="221"/>
      <c r="BL1188" s="221"/>
      <c r="BM1188" s="221"/>
      <c r="BN1188" s="221"/>
      <c r="BO1188" s="221"/>
      <c r="BP1188" s="221"/>
      <c r="BQ1188" s="221"/>
      <c r="BR1188" s="221"/>
      <c r="BS1188" s="221"/>
      <c r="BT1188" s="221"/>
      <c r="BU1188" s="221"/>
      <c r="BV1188" s="221"/>
      <c r="BW1188" s="221"/>
    </row>
    <row r="1189" spans="1:76" s="83" customFormat="1" ht="14">
      <c r="A1189" s="182"/>
      <c r="B1189" s="304"/>
      <c r="L1189" s="780"/>
      <c r="Y1189" s="99"/>
      <c r="AO1189" s="99"/>
      <c r="AP1189" s="209"/>
      <c r="AQ1189" s="209"/>
      <c r="AR1189" s="209"/>
      <c r="AS1189" s="209"/>
      <c r="AT1189" s="209"/>
      <c r="AU1189" s="209"/>
      <c r="AV1189" s="209"/>
      <c r="AW1189" s="209"/>
      <c r="AX1189" s="209"/>
      <c r="AY1189" s="209"/>
      <c r="AZ1189" s="209"/>
      <c r="BA1189" s="209"/>
      <c r="BB1189" s="209"/>
      <c r="BC1189" s="209"/>
      <c r="BD1189" s="209"/>
      <c r="BE1189" s="209"/>
      <c r="BF1189" s="209"/>
      <c r="BG1189" s="209"/>
      <c r="BH1189" s="209"/>
      <c r="BI1189" s="209"/>
      <c r="BJ1189" s="209"/>
      <c r="BK1189" s="209"/>
      <c r="BL1189" s="209"/>
      <c r="BM1189" s="209"/>
      <c r="BN1189" s="209"/>
      <c r="BO1189" s="209"/>
      <c r="BP1189" s="209"/>
      <c r="BQ1189" s="209"/>
      <c r="BR1189" s="209"/>
      <c r="BS1189" s="209"/>
      <c r="BT1189" s="209"/>
      <c r="BU1189" s="209"/>
      <c r="BV1189" s="209"/>
      <c r="BW1189" s="209"/>
      <c r="BX1189" s="99"/>
    </row>
    <row r="1190" spans="1:76" s="22" customFormat="1" ht="18">
      <c r="A1190" s="138">
        <f>A1150+1</f>
        <v>28</v>
      </c>
      <c r="B1190" s="298"/>
      <c r="C1190" s="139" t="s">
        <v>138</v>
      </c>
      <c r="D1190" s="196"/>
      <c r="E1190" s="196"/>
      <c r="F1190" s="196"/>
      <c r="G1190" s="196"/>
      <c r="J1190" s="196"/>
      <c r="K1190" s="196"/>
      <c r="L1190" s="761"/>
      <c r="M1190" s="140"/>
      <c r="N1190" s="140"/>
      <c r="R1190" s="839" t="s">
        <v>154</v>
      </c>
      <c r="S1190" s="839"/>
      <c r="T1190" s="839"/>
      <c r="U1190" s="839"/>
      <c r="Y1190" s="198"/>
      <c r="AP1190" s="125">
        <f>A1190</f>
        <v>28</v>
      </c>
      <c r="AQ1190" s="125" t="str">
        <f>C1190</f>
        <v>VARIABLE</v>
      </c>
      <c r="AS1190" s="198"/>
      <c r="AT1190" s="198"/>
      <c r="AU1190" s="198"/>
      <c r="AV1190" s="198"/>
    </row>
    <row r="1191" spans="1:76" s="2" customFormat="1" ht="14">
      <c r="A1191" s="199"/>
      <c r="B1191" s="299"/>
      <c r="C1191" s="199"/>
      <c r="D1191" s="130"/>
      <c r="E1191" s="130"/>
      <c r="F1191" s="130"/>
      <c r="G1191" s="130"/>
      <c r="J1191" s="130"/>
      <c r="K1191" s="130"/>
      <c r="L1191" s="762"/>
      <c r="M1191" s="174"/>
      <c r="N1191" s="174"/>
      <c r="S1191" s="83"/>
      <c r="T1191" s="83"/>
      <c r="Y1191" s="99"/>
      <c r="AO1191" s="57"/>
      <c r="AP1191" s="39"/>
      <c r="AQ1191" s="39"/>
      <c r="AR1191" s="39"/>
      <c r="AS1191" s="39"/>
      <c r="AT1191" s="39"/>
      <c r="AU1191" s="39"/>
      <c r="AV1191" s="39"/>
      <c r="AW1191" s="158" t="s">
        <v>1</v>
      </c>
      <c r="AX1191" s="158"/>
      <c r="AY1191" s="39"/>
      <c r="AZ1191" s="158" t="s">
        <v>2</v>
      </c>
      <c r="BA1191" s="158"/>
      <c r="BB1191" s="39"/>
      <c r="BC1191" s="158" t="s">
        <v>283</v>
      </c>
      <c r="BD1191" s="158"/>
      <c r="BE1191" s="39"/>
      <c r="BF1191" s="158" t="s">
        <v>284</v>
      </c>
      <c r="BG1191" s="158"/>
      <c r="BH1191" s="39"/>
      <c r="BI1191" s="158" t="s">
        <v>3</v>
      </c>
      <c r="BJ1191" s="158"/>
      <c r="BK1191" s="39"/>
      <c r="BL1191" s="158" t="s">
        <v>4</v>
      </c>
      <c r="BM1191" s="158"/>
      <c r="BN1191" s="39"/>
      <c r="BO1191" s="158" t="s">
        <v>5</v>
      </c>
      <c r="BP1191" s="158"/>
      <c r="BQ1191" s="39"/>
      <c r="BR1191" s="158" t="s">
        <v>6</v>
      </c>
      <c r="BS1191" s="158"/>
      <c r="BT1191" s="39"/>
      <c r="BU1191" s="158" t="s">
        <v>34</v>
      </c>
      <c r="BV1191" s="158"/>
      <c r="BW1191" s="39"/>
      <c r="BX1191" s="57"/>
    </row>
    <row r="1192" spans="1:76" s="2" customFormat="1" ht="31" thickBot="1">
      <c r="A1192" s="173" t="s">
        <v>39</v>
      </c>
      <c r="B1192" s="300" t="s">
        <v>9</v>
      </c>
      <c r="C1192" s="145" t="s">
        <v>139</v>
      </c>
      <c r="D1192" s="146" t="s">
        <v>40</v>
      </c>
      <c r="E1192" s="146" t="s">
        <v>234</v>
      </c>
      <c r="F1192" s="147" t="s">
        <v>113</v>
      </c>
      <c r="G1192" s="211" t="s">
        <v>424</v>
      </c>
      <c r="H1192" s="4" t="s">
        <v>59</v>
      </c>
      <c r="I1192" s="695" t="s">
        <v>425</v>
      </c>
      <c r="J1192" s="148" t="s">
        <v>133</v>
      </c>
      <c r="K1192" s="149" t="s">
        <v>140</v>
      </c>
      <c r="L1192" s="776" t="s">
        <v>100</v>
      </c>
      <c r="M1192" s="151" t="s">
        <v>141</v>
      </c>
      <c r="N1192" s="152" t="s">
        <v>135</v>
      </c>
      <c r="O1192" s="151" t="s">
        <v>57</v>
      </c>
      <c r="P1192" s="153"/>
      <c r="Q1192" s="363" t="s">
        <v>272</v>
      </c>
      <c r="R1192" s="364" t="s">
        <v>56</v>
      </c>
      <c r="S1192" s="258" t="s">
        <v>41</v>
      </c>
      <c r="T1192" s="364" t="s">
        <v>136</v>
      </c>
      <c r="U1192" s="156" t="s">
        <v>42</v>
      </c>
      <c r="V1192" s="153"/>
      <c r="W1192" s="153"/>
      <c r="Y1192" s="99"/>
      <c r="AO1192" s="57"/>
      <c r="AP1192" s="153"/>
      <c r="AQ1192" s="153"/>
      <c r="AR1192" s="156" t="s">
        <v>131</v>
      </c>
      <c r="AS1192" s="153"/>
      <c r="AT1192" s="158" t="s">
        <v>230</v>
      </c>
      <c r="AU1192" s="158"/>
      <c r="AV1192" s="153"/>
      <c r="AW1192" s="154" t="s">
        <v>56</v>
      </c>
      <c r="AX1192" s="155" t="s">
        <v>41</v>
      </c>
      <c r="AY1192" s="153"/>
      <c r="AZ1192" s="154" t="s">
        <v>56</v>
      </c>
      <c r="BA1192" s="155" t="s">
        <v>41</v>
      </c>
      <c r="BB1192" s="153"/>
      <c r="BC1192" s="154" t="s">
        <v>56</v>
      </c>
      <c r="BD1192" s="155" t="s">
        <v>41</v>
      </c>
      <c r="BE1192" s="153"/>
      <c r="BF1192" s="154" t="s">
        <v>56</v>
      </c>
      <c r="BG1192" s="155" t="s">
        <v>41</v>
      </c>
      <c r="BH1192" s="153"/>
      <c r="BI1192" s="154" t="s">
        <v>56</v>
      </c>
      <c r="BJ1192" s="155" t="s">
        <v>41</v>
      </c>
      <c r="BK1192" s="153"/>
      <c r="BL1192" s="154" t="s">
        <v>56</v>
      </c>
      <c r="BM1192" s="155" t="s">
        <v>41</v>
      </c>
      <c r="BN1192" s="153"/>
      <c r="BO1192" s="154" t="s">
        <v>56</v>
      </c>
      <c r="BP1192" s="155" t="s">
        <v>41</v>
      </c>
      <c r="BQ1192" s="153"/>
      <c r="BR1192" s="154" t="s">
        <v>56</v>
      </c>
      <c r="BS1192" s="155" t="s">
        <v>41</v>
      </c>
      <c r="BT1192" s="153"/>
      <c r="BU1192" s="154" t="s">
        <v>56</v>
      </c>
      <c r="BV1192" s="155" t="s">
        <v>41</v>
      </c>
      <c r="BW1192" s="153"/>
      <c r="BX1192" s="57"/>
    </row>
    <row r="1193" spans="1:76" s="2" customFormat="1" ht="15">
      <c r="A1193" s="159">
        <v>1</v>
      </c>
      <c r="B1193" s="301" t="str">
        <f t="shared" ref="B1193:B1212" si="761">CONCATENATE(E1193,": ",C1193)</f>
        <v xml:space="preserve">: </v>
      </c>
      <c r="C1193" s="160"/>
      <c r="D1193" s="160"/>
      <c r="E1193" s="160"/>
      <c r="F1193" s="160"/>
      <c r="G1193" s="161"/>
      <c r="H1193" s="668"/>
      <c r="I1193" s="163"/>
      <c r="J1193" s="664"/>
      <c r="K1193" s="669"/>
      <c r="L1193" s="782"/>
      <c r="M1193" s="664"/>
      <c r="N1193" s="664"/>
      <c r="O1193" s="664"/>
      <c r="P1193" s="165"/>
      <c r="Q1193" s="365"/>
      <c r="R1193" s="259" t="str">
        <f t="shared" ref="R1193:R1212" si="762">IF(Q1193="Y","",IF(AND(L1193="",J1193=""),"",IF(L1193="",J1193,L1193)))</f>
        <v/>
      </c>
      <c r="S1193" s="260" t="str">
        <f>IF(R1193="","",IF(R1221="Y",T1193,IF(R1193&gt;=R1213-$AA$36*R1217,IF(R1193&lt;=R1213+$AA$36*R1217,R1193,""),"")))</f>
        <v/>
      </c>
      <c r="T1193" s="259" t="str">
        <f t="shared" ref="T1193:T1212" si="763">IF(Q1193="Y","",IF(AND(L1193="",J1193=""),"",IF(L1193="",J1193*N1193,L1193*N1193)))</f>
        <v/>
      </c>
      <c r="U1193" s="166" t="str">
        <f t="shared" ref="U1193:U1212" si="764">IF(AND(M1193="",K1193=""),"",IF(M1193="",K1193,M1193))</f>
        <v/>
      </c>
      <c r="V1193" s="39"/>
      <c r="W1193" s="39"/>
      <c r="Y1193" s="99"/>
      <c r="AO1193" s="57"/>
      <c r="AP1193" s="39"/>
      <c r="AQ1193" s="39"/>
      <c r="AR1193" s="359" t="str">
        <f>$U1193</f>
        <v/>
      </c>
      <c r="AS1193" s="39"/>
      <c r="AT1193" s="154" t="s">
        <v>56</v>
      </c>
      <c r="AU1193" s="155" t="s">
        <v>41</v>
      </c>
      <c r="AV1193" s="39"/>
      <c r="AW1193" s="360" t="str">
        <f t="shared" ref="AW1193:AW1212" si="765">IF($E1193=$AW$112,R1193,"")</f>
        <v/>
      </c>
      <c r="AX1193" s="360" t="str">
        <f t="shared" ref="AX1193:AX1212" si="766">IF($E1193=$AW$112,S1193,"")</f>
        <v/>
      </c>
      <c r="AY1193" s="39"/>
      <c r="AZ1193" s="360" t="str">
        <f t="shared" ref="AZ1193:AZ1212" si="767">IF($E1193=$AZ$112,R1193,"")</f>
        <v/>
      </c>
      <c r="BA1193" s="360" t="str">
        <f t="shared" ref="BA1193:BA1212" si="768">IF($E1193=$AZ$112,S1193,"")</f>
        <v/>
      </c>
      <c r="BB1193" s="39"/>
      <c r="BC1193" s="360" t="str">
        <f t="shared" ref="BC1193:BC1212" si="769">IF($E1193=$BC$112,R1193,"")</f>
        <v/>
      </c>
      <c r="BD1193" s="360" t="str">
        <f t="shared" ref="BD1193:BD1212" si="770">IF($E1193=$BC$112,S1193,"")</f>
        <v/>
      </c>
      <c r="BE1193" s="39"/>
      <c r="BF1193" s="360" t="str">
        <f t="shared" ref="BF1193:BF1212" si="771">IF($E1193=$BF$112,R1193,"")</f>
        <v/>
      </c>
      <c r="BG1193" s="360" t="str">
        <f t="shared" ref="BG1193:BG1212" si="772">IF($E1193=$BF$112,S1193,"")</f>
        <v/>
      </c>
      <c r="BH1193" s="39"/>
      <c r="BI1193" s="360" t="str">
        <f t="shared" ref="BI1193:BI1212" si="773">IF($E1193=$BI$112,R1193,"")</f>
        <v/>
      </c>
      <c r="BJ1193" s="360" t="str">
        <f t="shared" ref="BJ1193:BJ1212" si="774">IF($E1193=$BI$112,S1193,"")</f>
        <v/>
      </c>
      <c r="BK1193" s="39"/>
      <c r="BL1193" s="360" t="str">
        <f t="shared" ref="BL1193:BL1212" si="775">IF($E1193=$BL$112,R1193,"")</f>
        <v/>
      </c>
      <c r="BM1193" s="360" t="str">
        <f t="shared" ref="BM1193:BM1212" si="776">IF($E1193=$BL$112,S1193,"")</f>
        <v/>
      </c>
      <c r="BN1193" s="39"/>
      <c r="BO1193" s="360" t="str">
        <f t="shared" ref="BO1193:BO1212" si="777">IF($E1193=$BO$112,R1193,"")</f>
        <v/>
      </c>
      <c r="BP1193" s="360" t="str">
        <f t="shared" ref="BP1193:BP1212" si="778">IF($E1193=$BO$112,S1193,"")</f>
        <v/>
      </c>
      <c r="BQ1193" s="39"/>
      <c r="BR1193" s="360" t="str">
        <f t="shared" ref="BR1193:BR1212" si="779">IF($E1193=$BR$112,R1193,"")</f>
        <v/>
      </c>
      <c r="BS1193" s="360" t="str">
        <f t="shared" ref="BS1193:BS1212" si="780">IF($E1193=$BR$112,S1193,"")</f>
        <v/>
      </c>
      <c r="BT1193" s="39"/>
      <c r="BU1193" s="360" t="str">
        <f t="shared" ref="BU1193:BU1212" si="781">IF($E1193=$BU$112,R1193,"")</f>
        <v/>
      </c>
      <c r="BV1193" s="360" t="str">
        <f t="shared" ref="BV1193:BV1212" si="782">IF($E1193=$BU$112,S1193,"")</f>
        <v/>
      </c>
      <c r="BW1193" s="39"/>
      <c r="BX1193" s="57"/>
    </row>
    <row r="1194" spans="1:76" s="2" customFormat="1" ht="14">
      <c r="A1194" s="159">
        <v>2</v>
      </c>
      <c r="B1194" s="301" t="str">
        <f t="shared" si="761"/>
        <v xml:space="preserve">: </v>
      </c>
      <c r="C1194" s="160"/>
      <c r="D1194" s="160"/>
      <c r="E1194" s="160"/>
      <c r="F1194" s="160"/>
      <c r="G1194" s="161"/>
      <c r="H1194" s="668"/>
      <c r="I1194" s="163"/>
      <c r="J1194" s="664"/>
      <c r="K1194" s="664"/>
      <c r="L1194" s="782"/>
      <c r="M1194" s="664"/>
      <c r="N1194" s="664"/>
      <c r="O1194" s="664"/>
      <c r="P1194" s="165"/>
      <c r="Q1194" s="365"/>
      <c r="R1194" s="259" t="str">
        <f t="shared" si="762"/>
        <v/>
      </c>
      <c r="S1194" s="260" t="str">
        <f>IF(R1194="","",IF(R1221="Y",T1194,IF(R1194&gt;=R1213-$AA$36*R1217,IF(R1194&lt;=R1213+$AA$36*R1217,R1194,""),"")))</f>
        <v/>
      </c>
      <c r="T1194" s="259" t="str">
        <f t="shared" si="763"/>
        <v/>
      </c>
      <c r="U1194" s="166" t="str">
        <f t="shared" si="764"/>
        <v/>
      </c>
      <c r="V1194" s="39"/>
      <c r="W1194" s="39"/>
      <c r="Y1194" s="99"/>
      <c r="AO1194" s="57"/>
      <c r="AP1194" s="39"/>
      <c r="AQ1194" s="39"/>
      <c r="AR1194" s="171"/>
      <c r="AS1194" s="39"/>
      <c r="AT1194" s="360" t="str">
        <f t="shared" ref="AT1194:AT1213" si="783">IF($E1194=$AT$48,R1194,"")</f>
        <v/>
      </c>
      <c r="AU1194" s="360" t="str">
        <f t="shared" ref="AU1194:AU1213" si="784">IF($E1194=$AT$48,S1194,"")</f>
        <v/>
      </c>
      <c r="AV1194" s="39"/>
      <c r="AW1194" s="360" t="str">
        <f t="shared" si="765"/>
        <v/>
      </c>
      <c r="AX1194" s="360" t="str">
        <f t="shared" si="766"/>
        <v/>
      </c>
      <c r="AY1194" s="39"/>
      <c r="AZ1194" s="360" t="str">
        <f t="shared" si="767"/>
        <v/>
      </c>
      <c r="BA1194" s="360" t="str">
        <f t="shared" si="768"/>
        <v/>
      </c>
      <c r="BB1194" s="39"/>
      <c r="BC1194" s="360" t="str">
        <f t="shared" si="769"/>
        <v/>
      </c>
      <c r="BD1194" s="360" t="str">
        <f t="shared" si="770"/>
        <v/>
      </c>
      <c r="BE1194" s="39"/>
      <c r="BF1194" s="360" t="str">
        <f t="shared" si="771"/>
        <v/>
      </c>
      <c r="BG1194" s="360" t="str">
        <f t="shared" si="772"/>
        <v/>
      </c>
      <c r="BH1194" s="39"/>
      <c r="BI1194" s="360" t="str">
        <f t="shared" si="773"/>
        <v/>
      </c>
      <c r="BJ1194" s="360" t="str">
        <f t="shared" si="774"/>
        <v/>
      </c>
      <c r="BK1194" s="39"/>
      <c r="BL1194" s="360" t="str">
        <f t="shared" si="775"/>
        <v/>
      </c>
      <c r="BM1194" s="360" t="str">
        <f t="shared" si="776"/>
        <v/>
      </c>
      <c r="BN1194" s="39"/>
      <c r="BO1194" s="360" t="str">
        <f t="shared" si="777"/>
        <v/>
      </c>
      <c r="BP1194" s="360" t="str">
        <f t="shared" si="778"/>
        <v/>
      </c>
      <c r="BQ1194" s="39"/>
      <c r="BR1194" s="360" t="str">
        <f t="shared" si="779"/>
        <v/>
      </c>
      <c r="BS1194" s="360" t="str">
        <f t="shared" si="780"/>
        <v/>
      </c>
      <c r="BT1194" s="39"/>
      <c r="BU1194" s="360" t="str">
        <f t="shared" si="781"/>
        <v/>
      </c>
      <c r="BV1194" s="360" t="str">
        <f t="shared" si="782"/>
        <v/>
      </c>
      <c r="BW1194" s="39"/>
      <c r="BX1194" s="57"/>
    </row>
    <row r="1195" spans="1:76" s="2" customFormat="1" ht="14">
      <c r="A1195" s="159">
        <v>3</v>
      </c>
      <c r="B1195" s="301" t="str">
        <f t="shared" si="761"/>
        <v xml:space="preserve">: </v>
      </c>
      <c r="C1195" s="668"/>
      <c r="D1195" s="668"/>
      <c r="E1195" s="668"/>
      <c r="F1195" s="668"/>
      <c r="G1195" s="161"/>
      <c r="H1195" s="668"/>
      <c r="I1195" s="163"/>
      <c r="J1195" s="672"/>
      <c r="K1195" s="672"/>
      <c r="L1195" s="782"/>
      <c r="M1195" s="664"/>
      <c r="N1195" s="664"/>
      <c r="O1195" s="664"/>
      <c r="P1195" s="165"/>
      <c r="Q1195" s="365"/>
      <c r="R1195" s="259" t="str">
        <f t="shared" si="762"/>
        <v/>
      </c>
      <c r="S1195" s="260" t="str">
        <f>IF(R1195="","",IF(R1221="Y",T1195,IF(R1195&gt;=R1213-$AA$36*R1217,IF(R1195&lt;=R1213+$AA$36*R1217,R1195,""),"")))</f>
        <v/>
      </c>
      <c r="T1195" s="259" t="str">
        <f t="shared" si="763"/>
        <v/>
      </c>
      <c r="U1195" s="166" t="str">
        <f t="shared" si="764"/>
        <v/>
      </c>
      <c r="V1195" s="39"/>
      <c r="W1195" s="39"/>
      <c r="Y1195" s="99"/>
      <c r="AO1195" s="57"/>
      <c r="AP1195" s="39"/>
      <c r="AQ1195" s="39"/>
      <c r="AR1195" s="171"/>
      <c r="AS1195" s="39"/>
      <c r="AT1195" s="360" t="str">
        <f t="shared" si="783"/>
        <v/>
      </c>
      <c r="AU1195" s="360" t="str">
        <f t="shared" si="784"/>
        <v/>
      </c>
      <c r="AV1195" s="39"/>
      <c r="AW1195" s="360" t="str">
        <f t="shared" si="765"/>
        <v/>
      </c>
      <c r="AX1195" s="360" t="str">
        <f t="shared" si="766"/>
        <v/>
      </c>
      <c r="AY1195" s="39"/>
      <c r="AZ1195" s="360" t="str">
        <f t="shared" si="767"/>
        <v/>
      </c>
      <c r="BA1195" s="360" t="str">
        <f t="shared" si="768"/>
        <v/>
      </c>
      <c r="BB1195" s="39"/>
      <c r="BC1195" s="360" t="str">
        <f t="shared" si="769"/>
        <v/>
      </c>
      <c r="BD1195" s="360" t="str">
        <f t="shared" si="770"/>
        <v/>
      </c>
      <c r="BE1195" s="39"/>
      <c r="BF1195" s="360" t="str">
        <f t="shared" si="771"/>
        <v/>
      </c>
      <c r="BG1195" s="360" t="str">
        <f t="shared" si="772"/>
        <v/>
      </c>
      <c r="BH1195" s="39"/>
      <c r="BI1195" s="360" t="str">
        <f t="shared" si="773"/>
        <v/>
      </c>
      <c r="BJ1195" s="360" t="str">
        <f t="shared" si="774"/>
        <v/>
      </c>
      <c r="BK1195" s="39"/>
      <c r="BL1195" s="360" t="str">
        <f t="shared" si="775"/>
        <v/>
      </c>
      <c r="BM1195" s="360" t="str">
        <f t="shared" si="776"/>
        <v/>
      </c>
      <c r="BN1195" s="39"/>
      <c r="BO1195" s="360" t="str">
        <f t="shared" si="777"/>
        <v/>
      </c>
      <c r="BP1195" s="360" t="str">
        <f t="shared" si="778"/>
        <v/>
      </c>
      <c r="BQ1195" s="39"/>
      <c r="BR1195" s="360" t="str">
        <f t="shared" si="779"/>
        <v/>
      </c>
      <c r="BS1195" s="360" t="str">
        <f t="shared" si="780"/>
        <v/>
      </c>
      <c r="BT1195" s="39"/>
      <c r="BU1195" s="360" t="str">
        <f t="shared" si="781"/>
        <v/>
      </c>
      <c r="BV1195" s="360" t="str">
        <f t="shared" si="782"/>
        <v/>
      </c>
      <c r="BW1195" s="39"/>
      <c r="BX1195" s="57"/>
    </row>
    <row r="1196" spans="1:76" s="2" customFormat="1" ht="14">
      <c r="A1196" s="159">
        <v>4</v>
      </c>
      <c r="B1196" s="301" t="str">
        <f t="shared" si="761"/>
        <v xml:space="preserve">: </v>
      </c>
      <c r="C1196" s="668"/>
      <c r="D1196" s="668"/>
      <c r="E1196" s="668"/>
      <c r="F1196" s="668"/>
      <c r="G1196" s="161"/>
      <c r="H1196" s="668"/>
      <c r="I1196" s="163"/>
      <c r="J1196" s="672"/>
      <c r="K1196" s="672"/>
      <c r="L1196" s="782"/>
      <c r="M1196" s="664"/>
      <c r="N1196" s="664"/>
      <c r="O1196" s="664"/>
      <c r="P1196" s="165"/>
      <c r="Q1196" s="365"/>
      <c r="R1196" s="259" t="str">
        <f t="shared" si="762"/>
        <v/>
      </c>
      <c r="S1196" s="260" t="str">
        <f>IF(R1196="","",IF(R1221="Y",T1196,IF(R1196&gt;=R1213-$AA$36*R1217,IF(R1196&lt;=R1213+$AA$36*R1217,R1196,""),"")))</f>
        <v/>
      </c>
      <c r="T1196" s="259" t="str">
        <f t="shared" si="763"/>
        <v/>
      </c>
      <c r="U1196" s="166" t="str">
        <f t="shared" si="764"/>
        <v/>
      </c>
      <c r="V1196" s="39"/>
      <c r="W1196" s="39"/>
      <c r="Y1196" s="99"/>
      <c r="AO1196" s="57"/>
      <c r="AP1196" s="39"/>
      <c r="AQ1196" s="39"/>
      <c r="AR1196" s="171"/>
      <c r="AS1196" s="39"/>
      <c r="AT1196" s="360" t="str">
        <f t="shared" si="783"/>
        <v/>
      </c>
      <c r="AU1196" s="360" t="str">
        <f t="shared" si="784"/>
        <v/>
      </c>
      <c r="AV1196" s="39"/>
      <c r="AW1196" s="360" t="str">
        <f t="shared" si="765"/>
        <v/>
      </c>
      <c r="AX1196" s="360" t="str">
        <f t="shared" si="766"/>
        <v/>
      </c>
      <c r="AY1196" s="39"/>
      <c r="AZ1196" s="360" t="str">
        <f t="shared" si="767"/>
        <v/>
      </c>
      <c r="BA1196" s="360" t="str">
        <f t="shared" si="768"/>
        <v/>
      </c>
      <c r="BB1196" s="39"/>
      <c r="BC1196" s="360" t="str">
        <f t="shared" si="769"/>
        <v/>
      </c>
      <c r="BD1196" s="360" t="str">
        <f t="shared" si="770"/>
        <v/>
      </c>
      <c r="BE1196" s="39"/>
      <c r="BF1196" s="360" t="str">
        <f t="shared" si="771"/>
        <v/>
      </c>
      <c r="BG1196" s="360" t="str">
        <f t="shared" si="772"/>
        <v/>
      </c>
      <c r="BH1196" s="39"/>
      <c r="BI1196" s="360" t="str">
        <f t="shared" si="773"/>
        <v/>
      </c>
      <c r="BJ1196" s="360" t="str">
        <f t="shared" si="774"/>
        <v/>
      </c>
      <c r="BK1196" s="39"/>
      <c r="BL1196" s="360" t="str">
        <f t="shared" si="775"/>
        <v/>
      </c>
      <c r="BM1196" s="360" t="str">
        <f t="shared" si="776"/>
        <v/>
      </c>
      <c r="BN1196" s="39"/>
      <c r="BO1196" s="360" t="str">
        <f t="shared" si="777"/>
        <v/>
      </c>
      <c r="BP1196" s="360" t="str">
        <f t="shared" si="778"/>
        <v/>
      </c>
      <c r="BQ1196" s="39"/>
      <c r="BR1196" s="360" t="str">
        <f t="shared" si="779"/>
        <v/>
      </c>
      <c r="BS1196" s="360" t="str">
        <f t="shared" si="780"/>
        <v/>
      </c>
      <c r="BT1196" s="39"/>
      <c r="BU1196" s="360" t="str">
        <f t="shared" si="781"/>
        <v/>
      </c>
      <c r="BV1196" s="360" t="str">
        <f t="shared" si="782"/>
        <v/>
      </c>
      <c r="BW1196" s="39"/>
      <c r="BX1196" s="57"/>
    </row>
    <row r="1197" spans="1:76" s="2" customFormat="1" ht="14">
      <c r="A1197" s="159">
        <v>5</v>
      </c>
      <c r="B1197" s="301" t="str">
        <f t="shared" si="761"/>
        <v xml:space="preserve">: </v>
      </c>
      <c r="C1197" s="668"/>
      <c r="D1197" s="668"/>
      <c r="E1197" s="668"/>
      <c r="F1197" s="668"/>
      <c r="G1197" s="161"/>
      <c r="H1197" s="668"/>
      <c r="I1197" s="163"/>
      <c r="J1197" s="672"/>
      <c r="K1197" s="672"/>
      <c r="L1197" s="782"/>
      <c r="M1197" s="664"/>
      <c r="N1197" s="664"/>
      <c r="O1197" s="664"/>
      <c r="P1197" s="165"/>
      <c r="Q1197" s="365"/>
      <c r="R1197" s="259" t="str">
        <f t="shared" si="762"/>
        <v/>
      </c>
      <c r="S1197" s="260" t="str">
        <f>IF(R1197="","",IF(R1221="Y",T1197,IF(R1197&gt;=R1213-$AA$36*R1217,IF(R1197&lt;=R1213+$AA$36*R1217,R1197,""),"")))</f>
        <v/>
      </c>
      <c r="T1197" s="259" t="str">
        <f t="shared" si="763"/>
        <v/>
      </c>
      <c r="U1197" s="166" t="str">
        <f t="shared" si="764"/>
        <v/>
      </c>
      <c r="V1197" s="39"/>
      <c r="W1197" s="39"/>
      <c r="Y1197" s="99"/>
      <c r="AO1197" s="57"/>
      <c r="AP1197" s="39"/>
      <c r="AQ1197" s="39"/>
      <c r="AR1197" s="171"/>
      <c r="AS1197" s="39"/>
      <c r="AT1197" s="360" t="str">
        <f t="shared" si="783"/>
        <v/>
      </c>
      <c r="AU1197" s="360" t="str">
        <f t="shared" si="784"/>
        <v/>
      </c>
      <c r="AV1197" s="39"/>
      <c r="AW1197" s="360" t="str">
        <f t="shared" si="765"/>
        <v/>
      </c>
      <c r="AX1197" s="360" t="str">
        <f t="shared" si="766"/>
        <v/>
      </c>
      <c r="AY1197" s="39"/>
      <c r="AZ1197" s="360" t="str">
        <f t="shared" si="767"/>
        <v/>
      </c>
      <c r="BA1197" s="360" t="str">
        <f t="shared" si="768"/>
        <v/>
      </c>
      <c r="BB1197" s="39"/>
      <c r="BC1197" s="360" t="str">
        <f t="shared" si="769"/>
        <v/>
      </c>
      <c r="BD1197" s="360" t="str">
        <f t="shared" si="770"/>
        <v/>
      </c>
      <c r="BE1197" s="39"/>
      <c r="BF1197" s="360" t="str">
        <f t="shared" si="771"/>
        <v/>
      </c>
      <c r="BG1197" s="360" t="str">
        <f t="shared" si="772"/>
        <v/>
      </c>
      <c r="BH1197" s="39"/>
      <c r="BI1197" s="360" t="str">
        <f t="shared" si="773"/>
        <v/>
      </c>
      <c r="BJ1197" s="360" t="str">
        <f t="shared" si="774"/>
        <v/>
      </c>
      <c r="BK1197" s="39"/>
      <c r="BL1197" s="360" t="str">
        <f t="shared" si="775"/>
        <v/>
      </c>
      <c r="BM1197" s="360" t="str">
        <f t="shared" si="776"/>
        <v/>
      </c>
      <c r="BN1197" s="39"/>
      <c r="BO1197" s="360" t="str">
        <f t="shared" si="777"/>
        <v/>
      </c>
      <c r="BP1197" s="360" t="str">
        <f t="shared" si="778"/>
        <v/>
      </c>
      <c r="BQ1197" s="39"/>
      <c r="BR1197" s="360" t="str">
        <f t="shared" si="779"/>
        <v/>
      </c>
      <c r="BS1197" s="360" t="str">
        <f t="shared" si="780"/>
        <v/>
      </c>
      <c r="BT1197" s="39"/>
      <c r="BU1197" s="360" t="str">
        <f t="shared" si="781"/>
        <v/>
      </c>
      <c r="BV1197" s="360" t="str">
        <f t="shared" si="782"/>
        <v/>
      </c>
      <c r="BW1197" s="39"/>
      <c r="BX1197" s="57"/>
    </row>
    <row r="1198" spans="1:76" s="2" customFormat="1" ht="14">
      <c r="A1198" s="159">
        <v>6</v>
      </c>
      <c r="B1198" s="301" t="str">
        <f t="shared" si="761"/>
        <v xml:space="preserve">: </v>
      </c>
      <c r="C1198" s="668"/>
      <c r="D1198" s="668"/>
      <c r="E1198" s="668"/>
      <c r="F1198" s="668"/>
      <c r="G1198" s="161"/>
      <c r="H1198" s="668"/>
      <c r="I1198" s="163"/>
      <c r="J1198" s="672"/>
      <c r="K1198" s="672"/>
      <c r="L1198" s="782"/>
      <c r="M1198" s="664"/>
      <c r="N1198" s="664"/>
      <c r="O1198" s="664"/>
      <c r="P1198" s="165"/>
      <c r="Q1198" s="365"/>
      <c r="R1198" s="259" t="str">
        <f t="shared" si="762"/>
        <v/>
      </c>
      <c r="S1198" s="260" t="str">
        <f>IF(R1198="","",IF(R1221="Y",T1198,IF(R1198&gt;=R1213-$AA$36*R1217,IF(R1198&lt;=R1213+$AA$36*R1217,R1198,""),"")))</f>
        <v/>
      </c>
      <c r="T1198" s="259" t="str">
        <f t="shared" si="763"/>
        <v/>
      </c>
      <c r="U1198" s="166" t="str">
        <f t="shared" si="764"/>
        <v/>
      </c>
      <c r="V1198" s="39"/>
      <c r="W1198" s="39"/>
      <c r="Y1198" s="99"/>
      <c r="AO1198" s="57"/>
      <c r="AP1198" s="39"/>
      <c r="AQ1198" s="39"/>
      <c r="AR1198" s="171"/>
      <c r="AS1198" s="39"/>
      <c r="AT1198" s="360" t="str">
        <f t="shared" si="783"/>
        <v/>
      </c>
      <c r="AU1198" s="360" t="str">
        <f t="shared" si="784"/>
        <v/>
      </c>
      <c r="AV1198" s="39"/>
      <c r="AW1198" s="360" t="str">
        <f t="shared" si="765"/>
        <v/>
      </c>
      <c r="AX1198" s="360" t="str">
        <f t="shared" si="766"/>
        <v/>
      </c>
      <c r="AY1198" s="39"/>
      <c r="AZ1198" s="360" t="str">
        <f t="shared" si="767"/>
        <v/>
      </c>
      <c r="BA1198" s="360" t="str">
        <f t="shared" si="768"/>
        <v/>
      </c>
      <c r="BB1198" s="39"/>
      <c r="BC1198" s="360" t="str">
        <f t="shared" si="769"/>
        <v/>
      </c>
      <c r="BD1198" s="360" t="str">
        <f t="shared" si="770"/>
        <v/>
      </c>
      <c r="BE1198" s="39"/>
      <c r="BF1198" s="360" t="str">
        <f t="shared" si="771"/>
        <v/>
      </c>
      <c r="BG1198" s="360" t="str">
        <f t="shared" si="772"/>
        <v/>
      </c>
      <c r="BH1198" s="39"/>
      <c r="BI1198" s="360" t="str">
        <f t="shared" si="773"/>
        <v/>
      </c>
      <c r="BJ1198" s="360" t="str">
        <f t="shared" si="774"/>
        <v/>
      </c>
      <c r="BK1198" s="39"/>
      <c r="BL1198" s="360" t="str">
        <f t="shared" si="775"/>
        <v/>
      </c>
      <c r="BM1198" s="360" t="str">
        <f t="shared" si="776"/>
        <v/>
      </c>
      <c r="BN1198" s="39"/>
      <c r="BO1198" s="360" t="str">
        <f t="shared" si="777"/>
        <v/>
      </c>
      <c r="BP1198" s="360" t="str">
        <f t="shared" si="778"/>
        <v/>
      </c>
      <c r="BQ1198" s="39"/>
      <c r="BR1198" s="360" t="str">
        <f t="shared" si="779"/>
        <v/>
      </c>
      <c r="BS1198" s="360" t="str">
        <f t="shared" si="780"/>
        <v/>
      </c>
      <c r="BT1198" s="39"/>
      <c r="BU1198" s="360" t="str">
        <f t="shared" si="781"/>
        <v/>
      </c>
      <c r="BV1198" s="360" t="str">
        <f t="shared" si="782"/>
        <v/>
      </c>
      <c r="BW1198" s="39"/>
      <c r="BX1198" s="57"/>
    </row>
    <row r="1199" spans="1:76" s="2" customFormat="1" ht="14">
      <c r="A1199" s="159">
        <v>7</v>
      </c>
      <c r="B1199" s="301" t="str">
        <f t="shared" si="761"/>
        <v xml:space="preserve">: </v>
      </c>
      <c r="C1199" s="668"/>
      <c r="D1199" s="668"/>
      <c r="E1199" s="668"/>
      <c r="F1199" s="668"/>
      <c r="G1199" s="161"/>
      <c r="H1199" s="668"/>
      <c r="I1199" s="163"/>
      <c r="J1199" s="672"/>
      <c r="K1199" s="672"/>
      <c r="L1199" s="782"/>
      <c r="M1199" s="664"/>
      <c r="N1199" s="664"/>
      <c r="O1199" s="664"/>
      <c r="P1199" s="165"/>
      <c r="Q1199" s="365"/>
      <c r="R1199" s="259" t="str">
        <f t="shared" si="762"/>
        <v/>
      </c>
      <c r="S1199" s="260" t="str">
        <f>IF(R1199="","",IF(R1221="Y",T1199,IF(R1199&gt;=R1213-$AA$36*R1217,IF(R1199&lt;=R1213+$AA$36*R1217,R1199,""),"")))</f>
        <v/>
      </c>
      <c r="T1199" s="259" t="str">
        <f t="shared" si="763"/>
        <v/>
      </c>
      <c r="U1199" s="166" t="str">
        <f t="shared" si="764"/>
        <v/>
      </c>
      <c r="V1199" s="39"/>
      <c r="W1199" s="39"/>
      <c r="Y1199" s="99"/>
      <c r="AO1199" s="57"/>
      <c r="AP1199" s="39"/>
      <c r="AQ1199" s="39"/>
      <c r="AR1199" s="171"/>
      <c r="AS1199" s="39"/>
      <c r="AT1199" s="360" t="str">
        <f t="shared" si="783"/>
        <v/>
      </c>
      <c r="AU1199" s="360" t="str">
        <f t="shared" si="784"/>
        <v/>
      </c>
      <c r="AV1199" s="39"/>
      <c r="AW1199" s="360" t="str">
        <f t="shared" si="765"/>
        <v/>
      </c>
      <c r="AX1199" s="360" t="str">
        <f t="shared" si="766"/>
        <v/>
      </c>
      <c r="AY1199" s="39"/>
      <c r="AZ1199" s="360" t="str">
        <f t="shared" si="767"/>
        <v/>
      </c>
      <c r="BA1199" s="360" t="str">
        <f t="shared" si="768"/>
        <v/>
      </c>
      <c r="BB1199" s="39"/>
      <c r="BC1199" s="360" t="str">
        <f t="shared" si="769"/>
        <v/>
      </c>
      <c r="BD1199" s="360" t="str">
        <f t="shared" si="770"/>
        <v/>
      </c>
      <c r="BE1199" s="39"/>
      <c r="BF1199" s="360" t="str">
        <f t="shared" si="771"/>
        <v/>
      </c>
      <c r="BG1199" s="360" t="str">
        <f t="shared" si="772"/>
        <v/>
      </c>
      <c r="BH1199" s="39"/>
      <c r="BI1199" s="360" t="str">
        <f t="shared" si="773"/>
        <v/>
      </c>
      <c r="BJ1199" s="360" t="str">
        <f t="shared" si="774"/>
        <v/>
      </c>
      <c r="BK1199" s="39"/>
      <c r="BL1199" s="360" t="str">
        <f t="shared" si="775"/>
        <v/>
      </c>
      <c r="BM1199" s="360" t="str">
        <f t="shared" si="776"/>
        <v/>
      </c>
      <c r="BN1199" s="39"/>
      <c r="BO1199" s="360" t="str">
        <f t="shared" si="777"/>
        <v/>
      </c>
      <c r="BP1199" s="360" t="str">
        <f t="shared" si="778"/>
        <v/>
      </c>
      <c r="BQ1199" s="39"/>
      <c r="BR1199" s="360" t="str">
        <f t="shared" si="779"/>
        <v/>
      </c>
      <c r="BS1199" s="360" t="str">
        <f t="shared" si="780"/>
        <v/>
      </c>
      <c r="BT1199" s="39"/>
      <c r="BU1199" s="360" t="str">
        <f t="shared" si="781"/>
        <v/>
      </c>
      <c r="BV1199" s="360" t="str">
        <f t="shared" si="782"/>
        <v/>
      </c>
      <c r="BW1199" s="39"/>
      <c r="BX1199" s="57"/>
    </row>
    <row r="1200" spans="1:76" s="2" customFormat="1" ht="14">
      <c r="A1200" s="159">
        <v>8</v>
      </c>
      <c r="B1200" s="301" t="str">
        <f t="shared" si="761"/>
        <v xml:space="preserve">: </v>
      </c>
      <c r="C1200" s="668"/>
      <c r="D1200" s="668"/>
      <c r="E1200" s="668"/>
      <c r="F1200" s="668"/>
      <c r="G1200" s="161"/>
      <c r="H1200" s="668"/>
      <c r="I1200" s="163"/>
      <c r="J1200" s="672"/>
      <c r="K1200" s="672"/>
      <c r="L1200" s="782"/>
      <c r="M1200" s="664"/>
      <c r="N1200" s="664"/>
      <c r="O1200" s="664"/>
      <c r="P1200" s="165"/>
      <c r="Q1200" s="365"/>
      <c r="R1200" s="259" t="str">
        <f t="shared" si="762"/>
        <v/>
      </c>
      <c r="S1200" s="260" t="str">
        <f>IF(R1200="","",IF(R1221="Y",T1200,IF(R1200&gt;=R1213-$AA$36*R1217,IF(R1200&lt;=R1213+$AA$36*R1217,R1200,""),"")))</f>
        <v/>
      </c>
      <c r="T1200" s="259" t="str">
        <f t="shared" si="763"/>
        <v/>
      </c>
      <c r="U1200" s="166" t="str">
        <f t="shared" si="764"/>
        <v/>
      </c>
      <c r="V1200" s="39"/>
      <c r="W1200" s="39"/>
      <c r="Y1200" s="99"/>
      <c r="AO1200" s="57"/>
      <c r="AP1200" s="39"/>
      <c r="AQ1200" s="39"/>
      <c r="AR1200" s="171"/>
      <c r="AS1200" s="39"/>
      <c r="AT1200" s="360" t="str">
        <f t="shared" si="783"/>
        <v/>
      </c>
      <c r="AU1200" s="360" t="str">
        <f t="shared" si="784"/>
        <v/>
      </c>
      <c r="AV1200" s="39"/>
      <c r="AW1200" s="360" t="str">
        <f t="shared" si="765"/>
        <v/>
      </c>
      <c r="AX1200" s="360" t="str">
        <f t="shared" si="766"/>
        <v/>
      </c>
      <c r="AY1200" s="39"/>
      <c r="AZ1200" s="360" t="str">
        <f t="shared" si="767"/>
        <v/>
      </c>
      <c r="BA1200" s="360" t="str">
        <f t="shared" si="768"/>
        <v/>
      </c>
      <c r="BB1200" s="39"/>
      <c r="BC1200" s="360" t="str">
        <f t="shared" si="769"/>
        <v/>
      </c>
      <c r="BD1200" s="360" t="str">
        <f t="shared" si="770"/>
        <v/>
      </c>
      <c r="BE1200" s="39"/>
      <c r="BF1200" s="360" t="str">
        <f t="shared" si="771"/>
        <v/>
      </c>
      <c r="BG1200" s="360" t="str">
        <f t="shared" si="772"/>
        <v/>
      </c>
      <c r="BH1200" s="39"/>
      <c r="BI1200" s="360" t="str">
        <f t="shared" si="773"/>
        <v/>
      </c>
      <c r="BJ1200" s="360" t="str">
        <f t="shared" si="774"/>
        <v/>
      </c>
      <c r="BK1200" s="39"/>
      <c r="BL1200" s="360" t="str">
        <f t="shared" si="775"/>
        <v/>
      </c>
      <c r="BM1200" s="360" t="str">
        <f t="shared" si="776"/>
        <v/>
      </c>
      <c r="BN1200" s="39"/>
      <c r="BO1200" s="360" t="str">
        <f t="shared" si="777"/>
        <v/>
      </c>
      <c r="BP1200" s="360" t="str">
        <f t="shared" si="778"/>
        <v/>
      </c>
      <c r="BQ1200" s="39"/>
      <c r="BR1200" s="360" t="str">
        <f t="shared" si="779"/>
        <v/>
      </c>
      <c r="BS1200" s="360" t="str">
        <f t="shared" si="780"/>
        <v/>
      </c>
      <c r="BT1200" s="39"/>
      <c r="BU1200" s="360" t="str">
        <f t="shared" si="781"/>
        <v/>
      </c>
      <c r="BV1200" s="360" t="str">
        <f t="shared" si="782"/>
        <v/>
      </c>
      <c r="BW1200" s="39"/>
      <c r="BX1200" s="57"/>
    </row>
    <row r="1201" spans="1:76" s="2" customFormat="1" ht="14">
      <c r="A1201" s="159">
        <v>9</v>
      </c>
      <c r="B1201" s="301" t="str">
        <f t="shared" si="761"/>
        <v xml:space="preserve">: </v>
      </c>
      <c r="C1201" s="668"/>
      <c r="D1201" s="668"/>
      <c r="E1201" s="668"/>
      <c r="F1201" s="668"/>
      <c r="G1201" s="161"/>
      <c r="H1201" s="668"/>
      <c r="I1201" s="163"/>
      <c r="J1201" s="672"/>
      <c r="K1201" s="672"/>
      <c r="L1201" s="782"/>
      <c r="M1201" s="664"/>
      <c r="N1201" s="664"/>
      <c r="O1201" s="664"/>
      <c r="P1201" s="165"/>
      <c r="Q1201" s="365"/>
      <c r="R1201" s="259" t="str">
        <f t="shared" si="762"/>
        <v/>
      </c>
      <c r="S1201" s="260" t="str">
        <f>IF(R1201="","",IF(R1221="Y",T1201,IF(R1201&gt;=R1213-$AA$36*R1217,IF(R1201&lt;=R1213+$AA$36*R1217,R1201,""),"")))</f>
        <v/>
      </c>
      <c r="T1201" s="259" t="str">
        <f t="shared" si="763"/>
        <v/>
      </c>
      <c r="U1201" s="166" t="str">
        <f t="shared" si="764"/>
        <v/>
      </c>
      <c r="V1201" s="39"/>
      <c r="W1201" s="39"/>
      <c r="Y1201" s="99"/>
      <c r="AO1201" s="57"/>
      <c r="AP1201" s="39"/>
      <c r="AQ1201" s="39"/>
      <c r="AR1201" s="171"/>
      <c r="AS1201" s="39"/>
      <c r="AT1201" s="360" t="str">
        <f t="shared" si="783"/>
        <v/>
      </c>
      <c r="AU1201" s="360" t="str">
        <f t="shared" si="784"/>
        <v/>
      </c>
      <c r="AV1201" s="39"/>
      <c r="AW1201" s="360" t="str">
        <f t="shared" si="765"/>
        <v/>
      </c>
      <c r="AX1201" s="360" t="str">
        <f t="shared" si="766"/>
        <v/>
      </c>
      <c r="AY1201" s="39"/>
      <c r="AZ1201" s="360" t="str">
        <f t="shared" si="767"/>
        <v/>
      </c>
      <c r="BA1201" s="360" t="str">
        <f t="shared" si="768"/>
        <v/>
      </c>
      <c r="BB1201" s="39"/>
      <c r="BC1201" s="360" t="str">
        <f t="shared" si="769"/>
        <v/>
      </c>
      <c r="BD1201" s="360" t="str">
        <f t="shared" si="770"/>
        <v/>
      </c>
      <c r="BE1201" s="39"/>
      <c r="BF1201" s="360" t="str">
        <f t="shared" si="771"/>
        <v/>
      </c>
      <c r="BG1201" s="360" t="str">
        <f t="shared" si="772"/>
        <v/>
      </c>
      <c r="BH1201" s="39"/>
      <c r="BI1201" s="360" t="str">
        <f t="shared" si="773"/>
        <v/>
      </c>
      <c r="BJ1201" s="360" t="str">
        <f t="shared" si="774"/>
        <v/>
      </c>
      <c r="BK1201" s="39"/>
      <c r="BL1201" s="360" t="str">
        <f t="shared" si="775"/>
        <v/>
      </c>
      <c r="BM1201" s="360" t="str">
        <f t="shared" si="776"/>
        <v/>
      </c>
      <c r="BN1201" s="39"/>
      <c r="BO1201" s="360" t="str">
        <f t="shared" si="777"/>
        <v/>
      </c>
      <c r="BP1201" s="360" t="str">
        <f t="shared" si="778"/>
        <v/>
      </c>
      <c r="BQ1201" s="39"/>
      <c r="BR1201" s="360" t="str">
        <f t="shared" si="779"/>
        <v/>
      </c>
      <c r="BS1201" s="360" t="str">
        <f t="shared" si="780"/>
        <v/>
      </c>
      <c r="BT1201" s="39"/>
      <c r="BU1201" s="360" t="str">
        <f t="shared" si="781"/>
        <v/>
      </c>
      <c r="BV1201" s="360" t="str">
        <f t="shared" si="782"/>
        <v/>
      </c>
      <c r="BW1201" s="39"/>
      <c r="BX1201" s="57"/>
    </row>
    <row r="1202" spans="1:76" s="2" customFormat="1" ht="14">
      <c r="A1202" s="159">
        <v>10</v>
      </c>
      <c r="B1202" s="301" t="str">
        <f t="shared" si="761"/>
        <v xml:space="preserve">: </v>
      </c>
      <c r="C1202" s="668"/>
      <c r="D1202" s="668"/>
      <c r="E1202" s="668"/>
      <c r="F1202" s="668"/>
      <c r="G1202" s="161"/>
      <c r="H1202" s="668"/>
      <c r="I1202" s="163"/>
      <c r="J1202" s="672"/>
      <c r="K1202" s="672"/>
      <c r="L1202" s="782"/>
      <c r="M1202" s="664"/>
      <c r="N1202" s="664"/>
      <c r="O1202" s="664"/>
      <c r="P1202" s="165"/>
      <c r="Q1202" s="365"/>
      <c r="R1202" s="259" t="str">
        <f t="shared" si="762"/>
        <v/>
      </c>
      <c r="S1202" s="260" t="str">
        <f>IF(R1202="","",IF(R1221="Y",T1202,IF(R1202&gt;=R1213-$AA$36*R1217,IF(R1202&lt;=R1213+$AA$36*R1217,R1202,""),"")))</f>
        <v/>
      </c>
      <c r="T1202" s="259" t="str">
        <f t="shared" si="763"/>
        <v/>
      </c>
      <c r="U1202" s="166" t="str">
        <f t="shared" si="764"/>
        <v/>
      </c>
      <c r="V1202" s="39"/>
      <c r="W1202" s="39"/>
      <c r="Y1202" s="99"/>
      <c r="AO1202" s="57"/>
      <c r="AP1202" s="39"/>
      <c r="AQ1202" s="39"/>
      <c r="AR1202" s="171"/>
      <c r="AS1202" s="39"/>
      <c r="AT1202" s="360" t="str">
        <f t="shared" si="783"/>
        <v/>
      </c>
      <c r="AU1202" s="360" t="str">
        <f t="shared" si="784"/>
        <v/>
      </c>
      <c r="AV1202" s="39"/>
      <c r="AW1202" s="360" t="str">
        <f t="shared" si="765"/>
        <v/>
      </c>
      <c r="AX1202" s="360" t="str">
        <f t="shared" si="766"/>
        <v/>
      </c>
      <c r="AY1202" s="39"/>
      <c r="AZ1202" s="360" t="str">
        <f t="shared" si="767"/>
        <v/>
      </c>
      <c r="BA1202" s="360" t="str">
        <f t="shared" si="768"/>
        <v/>
      </c>
      <c r="BB1202" s="39"/>
      <c r="BC1202" s="360" t="str">
        <f t="shared" si="769"/>
        <v/>
      </c>
      <c r="BD1202" s="360" t="str">
        <f t="shared" si="770"/>
        <v/>
      </c>
      <c r="BE1202" s="39"/>
      <c r="BF1202" s="360" t="str">
        <f t="shared" si="771"/>
        <v/>
      </c>
      <c r="BG1202" s="360" t="str">
        <f t="shared" si="772"/>
        <v/>
      </c>
      <c r="BH1202" s="39"/>
      <c r="BI1202" s="360" t="str">
        <f t="shared" si="773"/>
        <v/>
      </c>
      <c r="BJ1202" s="360" t="str">
        <f t="shared" si="774"/>
        <v/>
      </c>
      <c r="BK1202" s="39"/>
      <c r="BL1202" s="360" t="str">
        <f t="shared" si="775"/>
        <v/>
      </c>
      <c r="BM1202" s="360" t="str">
        <f t="shared" si="776"/>
        <v/>
      </c>
      <c r="BN1202" s="39"/>
      <c r="BO1202" s="360" t="str">
        <f t="shared" si="777"/>
        <v/>
      </c>
      <c r="BP1202" s="360" t="str">
        <f t="shared" si="778"/>
        <v/>
      </c>
      <c r="BQ1202" s="39"/>
      <c r="BR1202" s="360" t="str">
        <f t="shared" si="779"/>
        <v/>
      </c>
      <c r="BS1202" s="360" t="str">
        <f t="shared" si="780"/>
        <v/>
      </c>
      <c r="BT1202" s="39"/>
      <c r="BU1202" s="360" t="str">
        <f t="shared" si="781"/>
        <v/>
      </c>
      <c r="BV1202" s="360" t="str">
        <f t="shared" si="782"/>
        <v/>
      </c>
      <c r="BW1202" s="39"/>
      <c r="BX1202" s="57"/>
    </row>
    <row r="1203" spans="1:76" s="2" customFormat="1" ht="14">
      <c r="A1203" s="159">
        <v>11</v>
      </c>
      <c r="B1203" s="301" t="str">
        <f t="shared" si="761"/>
        <v xml:space="preserve">: </v>
      </c>
      <c r="C1203" s="668"/>
      <c r="D1203" s="668"/>
      <c r="E1203" s="668"/>
      <c r="F1203" s="668"/>
      <c r="G1203" s="161"/>
      <c r="H1203" s="668"/>
      <c r="I1203" s="163"/>
      <c r="J1203" s="672"/>
      <c r="K1203" s="672"/>
      <c r="L1203" s="782"/>
      <c r="M1203" s="664"/>
      <c r="N1203" s="664"/>
      <c r="O1203" s="664"/>
      <c r="P1203" s="165"/>
      <c r="Q1203" s="365"/>
      <c r="R1203" s="259" t="str">
        <f t="shared" si="762"/>
        <v/>
      </c>
      <c r="S1203" s="260" t="str">
        <f>IF(R1203="","",IF(R1221="Y",T1203,IF(R1203&gt;=R1213-$AA$36*R1217,IF(R1203&lt;=R1213+$AA$36*R1217,R1203,""),"")))</f>
        <v/>
      </c>
      <c r="T1203" s="259" t="str">
        <f t="shared" si="763"/>
        <v/>
      </c>
      <c r="U1203" s="166" t="str">
        <f t="shared" si="764"/>
        <v/>
      </c>
      <c r="V1203" s="39"/>
      <c r="W1203" s="39"/>
      <c r="Y1203" s="99"/>
      <c r="AO1203" s="57"/>
      <c r="AP1203" s="39"/>
      <c r="AQ1203" s="39"/>
      <c r="AR1203" s="171"/>
      <c r="AS1203" s="39"/>
      <c r="AT1203" s="360" t="str">
        <f t="shared" si="783"/>
        <v/>
      </c>
      <c r="AU1203" s="360" t="str">
        <f t="shared" si="784"/>
        <v/>
      </c>
      <c r="AV1203" s="39"/>
      <c r="AW1203" s="360" t="str">
        <f t="shared" si="765"/>
        <v/>
      </c>
      <c r="AX1203" s="360" t="str">
        <f t="shared" si="766"/>
        <v/>
      </c>
      <c r="AY1203" s="39"/>
      <c r="AZ1203" s="360" t="str">
        <f t="shared" si="767"/>
        <v/>
      </c>
      <c r="BA1203" s="360" t="str">
        <f t="shared" si="768"/>
        <v/>
      </c>
      <c r="BB1203" s="39"/>
      <c r="BC1203" s="360" t="str">
        <f t="shared" si="769"/>
        <v/>
      </c>
      <c r="BD1203" s="360" t="str">
        <f t="shared" si="770"/>
        <v/>
      </c>
      <c r="BE1203" s="39"/>
      <c r="BF1203" s="360" t="str">
        <f t="shared" si="771"/>
        <v/>
      </c>
      <c r="BG1203" s="360" t="str">
        <f t="shared" si="772"/>
        <v/>
      </c>
      <c r="BH1203" s="39"/>
      <c r="BI1203" s="360" t="str">
        <f t="shared" si="773"/>
        <v/>
      </c>
      <c r="BJ1203" s="360" t="str">
        <f t="shared" si="774"/>
        <v/>
      </c>
      <c r="BK1203" s="39"/>
      <c r="BL1203" s="360" t="str">
        <f t="shared" si="775"/>
        <v/>
      </c>
      <c r="BM1203" s="360" t="str">
        <f t="shared" si="776"/>
        <v/>
      </c>
      <c r="BN1203" s="39"/>
      <c r="BO1203" s="360" t="str">
        <f t="shared" si="777"/>
        <v/>
      </c>
      <c r="BP1203" s="360" t="str">
        <f t="shared" si="778"/>
        <v/>
      </c>
      <c r="BQ1203" s="39"/>
      <c r="BR1203" s="360" t="str">
        <f t="shared" si="779"/>
        <v/>
      </c>
      <c r="BS1203" s="360" t="str">
        <f t="shared" si="780"/>
        <v/>
      </c>
      <c r="BT1203" s="39"/>
      <c r="BU1203" s="360" t="str">
        <f t="shared" si="781"/>
        <v/>
      </c>
      <c r="BV1203" s="360" t="str">
        <f t="shared" si="782"/>
        <v/>
      </c>
      <c r="BW1203" s="39"/>
      <c r="BX1203" s="57"/>
    </row>
    <row r="1204" spans="1:76" s="2" customFormat="1" ht="14">
      <c r="A1204" s="159">
        <v>12</v>
      </c>
      <c r="B1204" s="301" t="str">
        <f t="shared" si="761"/>
        <v xml:space="preserve">: </v>
      </c>
      <c r="C1204" s="668"/>
      <c r="D1204" s="668"/>
      <c r="E1204" s="668"/>
      <c r="F1204" s="668"/>
      <c r="G1204" s="161"/>
      <c r="H1204" s="668"/>
      <c r="I1204" s="163"/>
      <c r="J1204" s="672"/>
      <c r="K1204" s="672"/>
      <c r="L1204" s="782"/>
      <c r="M1204" s="664"/>
      <c r="N1204" s="664"/>
      <c r="O1204" s="664"/>
      <c r="P1204" s="165"/>
      <c r="Q1204" s="365"/>
      <c r="R1204" s="259" t="str">
        <f t="shared" si="762"/>
        <v/>
      </c>
      <c r="S1204" s="260" t="str">
        <f>IF(R1204="","",IF(R1221="Y",T1204,IF(R1204&gt;=R1213-$AA$36*R1217,IF(R1204&lt;=R1213+$AA$36*R1217,R1204,""),"")))</f>
        <v/>
      </c>
      <c r="T1204" s="259" t="str">
        <f t="shared" si="763"/>
        <v/>
      </c>
      <c r="U1204" s="166" t="str">
        <f t="shared" si="764"/>
        <v/>
      </c>
      <c r="V1204" s="39"/>
      <c r="W1204" s="39"/>
      <c r="Y1204" s="99"/>
      <c r="AO1204" s="57"/>
      <c r="AP1204" s="39"/>
      <c r="AQ1204" s="39"/>
      <c r="AR1204" s="171"/>
      <c r="AS1204" s="39"/>
      <c r="AT1204" s="360" t="str">
        <f t="shared" si="783"/>
        <v/>
      </c>
      <c r="AU1204" s="360" t="str">
        <f t="shared" si="784"/>
        <v/>
      </c>
      <c r="AV1204" s="39"/>
      <c r="AW1204" s="360" t="str">
        <f t="shared" si="765"/>
        <v/>
      </c>
      <c r="AX1204" s="360" t="str">
        <f t="shared" si="766"/>
        <v/>
      </c>
      <c r="AY1204" s="39"/>
      <c r="AZ1204" s="360" t="str">
        <f t="shared" si="767"/>
        <v/>
      </c>
      <c r="BA1204" s="360" t="str">
        <f t="shared" si="768"/>
        <v/>
      </c>
      <c r="BB1204" s="39"/>
      <c r="BC1204" s="360" t="str">
        <f t="shared" si="769"/>
        <v/>
      </c>
      <c r="BD1204" s="360" t="str">
        <f t="shared" si="770"/>
        <v/>
      </c>
      <c r="BE1204" s="39"/>
      <c r="BF1204" s="360" t="str">
        <f t="shared" si="771"/>
        <v/>
      </c>
      <c r="BG1204" s="360" t="str">
        <f t="shared" si="772"/>
        <v/>
      </c>
      <c r="BH1204" s="39"/>
      <c r="BI1204" s="360" t="str">
        <f t="shared" si="773"/>
        <v/>
      </c>
      <c r="BJ1204" s="360" t="str">
        <f t="shared" si="774"/>
        <v/>
      </c>
      <c r="BK1204" s="39"/>
      <c r="BL1204" s="360" t="str">
        <f t="shared" si="775"/>
        <v/>
      </c>
      <c r="BM1204" s="360" t="str">
        <f t="shared" si="776"/>
        <v/>
      </c>
      <c r="BN1204" s="39"/>
      <c r="BO1204" s="360" t="str">
        <f t="shared" si="777"/>
        <v/>
      </c>
      <c r="BP1204" s="360" t="str">
        <f t="shared" si="778"/>
        <v/>
      </c>
      <c r="BQ1204" s="39"/>
      <c r="BR1204" s="360" t="str">
        <f t="shared" si="779"/>
        <v/>
      </c>
      <c r="BS1204" s="360" t="str">
        <f t="shared" si="780"/>
        <v/>
      </c>
      <c r="BT1204" s="39"/>
      <c r="BU1204" s="360" t="str">
        <f t="shared" si="781"/>
        <v/>
      </c>
      <c r="BV1204" s="360" t="str">
        <f t="shared" si="782"/>
        <v/>
      </c>
      <c r="BW1204" s="39"/>
      <c r="BX1204" s="57"/>
    </row>
    <row r="1205" spans="1:76" s="2" customFormat="1" ht="14">
      <c r="A1205" s="159">
        <v>13</v>
      </c>
      <c r="B1205" s="301" t="str">
        <f t="shared" si="761"/>
        <v xml:space="preserve">: </v>
      </c>
      <c r="C1205" s="668"/>
      <c r="D1205" s="668"/>
      <c r="E1205" s="668"/>
      <c r="F1205" s="668"/>
      <c r="G1205" s="161"/>
      <c r="H1205" s="668"/>
      <c r="I1205" s="163"/>
      <c r="J1205" s="672"/>
      <c r="K1205" s="672"/>
      <c r="L1205" s="782"/>
      <c r="M1205" s="664"/>
      <c r="N1205" s="664"/>
      <c r="O1205" s="664"/>
      <c r="P1205" s="165"/>
      <c r="Q1205" s="365"/>
      <c r="R1205" s="259" t="str">
        <f t="shared" si="762"/>
        <v/>
      </c>
      <c r="S1205" s="260" t="str">
        <f>IF(R1205="","",IF(R1221="Y",T1205,IF(R1205&gt;=R1213-$AA$36*R1217,IF(R1205&lt;=R1213+$AA$36*R1217,R1205,""),"")))</f>
        <v/>
      </c>
      <c r="T1205" s="259" t="str">
        <f t="shared" si="763"/>
        <v/>
      </c>
      <c r="U1205" s="166" t="str">
        <f t="shared" si="764"/>
        <v/>
      </c>
      <c r="V1205" s="39"/>
      <c r="W1205" s="39"/>
      <c r="Y1205" s="99"/>
      <c r="AO1205" s="57"/>
      <c r="AP1205" s="39"/>
      <c r="AQ1205" s="39"/>
      <c r="AR1205" s="171"/>
      <c r="AS1205" s="39"/>
      <c r="AT1205" s="360" t="str">
        <f t="shared" si="783"/>
        <v/>
      </c>
      <c r="AU1205" s="360" t="str">
        <f t="shared" si="784"/>
        <v/>
      </c>
      <c r="AV1205" s="39"/>
      <c r="AW1205" s="360" t="str">
        <f t="shared" si="765"/>
        <v/>
      </c>
      <c r="AX1205" s="360" t="str">
        <f t="shared" si="766"/>
        <v/>
      </c>
      <c r="AY1205" s="39"/>
      <c r="AZ1205" s="360" t="str">
        <f t="shared" si="767"/>
        <v/>
      </c>
      <c r="BA1205" s="360" t="str">
        <f t="shared" si="768"/>
        <v/>
      </c>
      <c r="BB1205" s="39"/>
      <c r="BC1205" s="360" t="str">
        <f t="shared" si="769"/>
        <v/>
      </c>
      <c r="BD1205" s="360" t="str">
        <f t="shared" si="770"/>
        <v/>
      </c>
      <c r="BE1205" s="39"/>
      <c r="BF1205" s="360" t="str">
        <f t="shared" si="771"/>
        <v/>
      </c>
      <c r="BG1205" s="360" t="str">
        <f t="shared" si="772"/>
        <v/>
      </c>
      <c r="BH1205" s="39"/>
      <c r="BI1205" s="360" t="str">
        <f t="shared" si="773"/>
        <v/>
      </c>
      <c r="BJ1205" s="360" t="str">
        <f t="shared" si="774"/>
        <v/>
      </c>
      <c r="BK1205" s="39"/>
      <c r="BL1205" s="360" t="str">
        <f t="shared" si="775"/>
        <v/>
      </c>
      <c r="BM1205" s="360" t="str">
        <f t="shared" si="776"/>
        <v/>
      </c>
      <c r="BN1205" s="39"/>
      <c r="BO1205" s="360" t="str">
        <f t="shared" si="777"/>
        <v/>
      </c>
      <c r="BP1205" s="360" t="str">
        <f t="shared" si="778"/>
        <v/>
      </c>
      <c r="BQ1205" s="39"/>
      <c r="BR1205" s="360" t="str">
        <f t="shared" si="779"/>
        <v/>
      </c>
      <c r="BS1205" s="360" t="str">
        <f t="shared" si="780"/>
        <v/>
      </c>
      <c r="BT1205" s="39"/>
      <c r="BU1205" s="360" t="str">
        <f t="shared" si="781"/>
        <v/>
      </c>
      <c r="BV1205" s="360" t="str">
        <f t="shared" si="782"/>
        <v/>
      </c>
      <c r="BW1205" s="39"/>
      <c r="BX1205" s="57"/>
    </row>
    <row r="1206" spans="1:76" s="2" customFormat="1" ht="14">
      <c r="A1206" s="159">
        <v>14</v>
      </c>
      <c r="B1206" s="301" t="str">
        <f t="shared" si="761"/>
        <v xml:space="preserve">: </v>
      </c>
      <c r="C1206" s="668"/>
      <c r="D1206" s="668"/>
      <c r="E1206" s="668"/>
      <c r="F1206" s="668"/>
      <c r="G1206" s="161"/>
      <c r="H1206" s="668"/>
      <c r="I1206" s="163"/>
      <c r="J1206" s="672"/>
      <c r="K1206" s="672"/>
      <c r="L1206" s="782"/>
      <c r="M1206" s="664"/>
      <c r="N1206" s="664"/>
      <c r="O1206" s="664"/>
      <c r="P1206" s="165"/>
      <c r="Q1206" s="365"/>
      <c r="R1206" s="259" t="str">
        <f t="shared" si="762"/>
        <v/>
      </c>
      <c r="S1206" s="260" t="str">
        <f>IF(R1206="","",IF(R1221="Y",T1206,IF(R1206&gt;=R1213-$AA$36*R1217,IF(R1206&lt;=R1213+$AA$36*R1217,R1206,""),"")))</f>
        <v/>
      </c>
      <c r="T1206" s="259" t="str">
        <f t="shared" si="763"/>
        <v/>
      </c>
      <c r="U1206" s="166" t="str">
        <f t="shared" si="764"/>
        <v/>
      </c>
      <c r="V1206" s="39"/>
      <c r="W1206" s="39"/>
      <c r="Y1206" s="99"/>
      <c r="AO1206" s="57"/>
      <c r="AP1206" s="39"/>
      <c r="AQ1206" s="39"/>
      <c r="AR1206" s="171"/>
      <c r="AS1206" s="39"/>
      <c r="AT1206" s="360" t="str">
        <f t="shared" si="783"/>
        <v/>
      </c>
      <c r="AU1206" s="360" t="str">
        <f t="shared" si="784"/>
        <v/>
      </c>
      <c r="AV1206" s="39"/>
      <c r="AW1206" s="360" t="str">
        <f t="shared" si="765"/>
        <v/>
      </c>
      <c r="AX1206" s="360" t="str">
        <f t="shared" si="766"/>
        <v/>
      </c>
      <c r="AY1206" s="39"/>
      <c r="AZ1206" s="360" t="str">
        <f t="shared" si="767"/>
        <v/>
      </c>
      <c r="BA1206" s="360" t="str">
        <f t="shared" si="768"/>
        <v/>
      </c>
      <c r="BB1206" s="39"/>
      <c r="BC1206" s="360" t="str">
        <f t="shared" si="769"/>
        <v/>
      </c>
      <c r="BD1206" s="360" t="str">
        <f t="shared" si="770"/>
        <v/>
      </c>
      <c r="BE1206" s="39"/>
      <c r="BF1206" s="360" t="str">
        <f t="shared" si="771"/>
        <v/>
      </c>
      <c r="BG1206" s="360" t="str">
        <f t="shared" si="772"/>
        <v/>
      </c>
      <c r="BH1206" s="39"/>
      <c r="BI1206" s="360" t="str">
        <f t="shared" si="773"/>
        <v/>
      </c>
      <c r="BJ1206" s="360" t="str">
        <f t="shared" si="774"/>
        <v/>
      </c>
      <c r="BK1206" s="39"/>
      <c r="BL1206" s="360" t="str">
        <f t="shared" si="775"/>
        <v/>
      </c>
      <c r="BM1206" s="360" t="str">
        <f t="shared" si="776"/>
        <v/>
      </c>
      <c r="BN1206" s="39"/>
      <c r="BO1206" s="360" t="str">
        <f t="shared" si="777"/>
        <v/>
      </c>
      <c r="BP1206" s="360" t="str">
        <f t="shared" si="778"/>
        <v/>
      </c>
      <c r="BQ1206" s="39"/>
      <c r="BR1206" s="360" t="str">
        <f t="shared" si="779"/>
        <v/>
      </c>
      <c r="BS1206" s="360" t="str">
        <f t="shared" si="780"/>
        <v/>
      </c>
      <c r="BT1206" s="39"/>
      <c r="BU1206" s="360" t="str">
        <f t="shared" si="781"/>
        <v/>
      </c>
      <c r="BV1206" s="360" t="str">
        <f t="shared" si="782"/>
        <v/>
      </c>
      <c r="BW1206" s="39"/>
      <c r="BX1206" s="57"/>
    </row>
    <row r="1207" spans="1:76" s="2" customFormat="1" ht="14">
      <c r="A1207" s="159">
        <v>15</v>
      </c>
      <c r="B1207" s="301" t="str">
        <f t="shared" si="761"/>
        <v xml:space="preserve">: </v>
      </c>
      <c r="C1207" s="668"/>
      <c r="D1207" s="668"/>
      <c r="E1207" s="668"/>
      <c r="F1207" s="668"/>
      <c r="G1207" s="161"/>
      <c r="H1207" s="668"/>
      <c r="I1207" s="163"/>
      <c r="J1207" s="672"/>
      <c r="K1207" s="672"/>
      <c r="L1207" s="782"/>
      <c r="M1207" s="664"/>
      <c r="N1207" s="664"/>
      <c r="O1207" s="664"/>
      <c r="P1207" s="165"/>
      <c r="Q1207" s="365"/>
      <c r="R1207" s="259" t="str">
        <f t="shared" si="762"/>
        <v/>
      </c>
      <c r="S1207" s="260" t="str">
        <f>IF(R1207="","",IF(R1221="Y",T1207,IF(R1207&gt;=R1213-$AA$36*R1217,IF(R1207&lt;=R1213+$AA$36*R1217,R1207,""),"")))</f>
        <v/>
      </c>
      <c r="T1207" s="259" t="str">
        <f t="shared" si="763"/>
        <v/>
      </c>
      <c r="U1207" s="166" t="str">
        <f t="shared" si="764"/>
        <v/>
      </c>
      <c r="V1207" s="39"/>
      <c r="W1207" s="39"/>
      <c r="Y1207" s="99"/>
      <c r="AO1207" s="57"/>
      <c r="AP1207" s="39"/>
      <c r="AQ1207" s="39"/>
      <c r="AR1207" s="171"/>
      <c r="AS1207" s="39"/>
      <c r="AT1207" s="360" t="str">
        <f t="shared" si="783"/>
        <v/>
      </c>
      <c r="AU1207" s="360" t="str">
        <f t="shared" si="784"/>
        <v/>
      </c>
      <c r="AV1207" s="39"/>
      <c r="AW1207" s="360" t="str">
        <f t="shared" si="765"/>
        <v/>
      </c>
      <c r="AX1207" s="360" t="str">
        <f t="shared" si="766"/>
        <v/>
      </c>
      <c r="AY1207" s="39"/>
      <c r="AZ1207" s="360" t="str">
        <f t="shared" si="767"/>
        <v/>
      </c>
      <c r="BA1207" s="360" t="str">
        <f t="shared" si="768"/>
        <v/>
      </c>
      <c r="BB1207" s="39"/>
      <c r="BC1207" s="360" t="str">
        <f t="shared" si="769"/>
        <v/>
      </c>
      <c r="BD1207" s="360" t="str">
        <f t="shared" si="770"/>
        <v/>
      </c>
      <c r="BE1207" s="39"/>
      <c r="BF1207" s="360" t="str">
        <f t="shared" si="771"/>
        <v/>
      </c>
      <c r="BG1207" s="360" t="str">
        <f t="shared" si="772"/>
        <v/>
      </c>
      <c r="BH1207" s="39"/>
      <c r="BI1207" s="360" t="str">
        <f t="shared" si="773"/>
        <v/>
      </c>
      <c r="BJ1207" s="360" t="str">
        <f t="shared" si="774"/>
        <v/>
      </c>
      <c r="BK1207" s="39"/>
      <c r="BL1207" s="360" t="str">
        <f t="shared" si="775"/>
        <v/>
      </c>
      <c r="BM1207" s="360" t="str">
        <f t="shared" si="776"/>
        <v/>
      </c>
      <c r="BN1207" s="39"/>
      <c r="BO1207" s="360" t="str">
        <f t="shared" si="777"/>
        <v/>
      </c>
      <c r="BP1207" s="360" t="str">
        <f t="shared" si="778"/>
        <v/>
      </c>
      <c r="BQ1207" s="39"/>
      <c r="BR1207" s="360" t="str">
        <f t="shared" si="779"/>
        <v/>
      </c>
      <c r="BS1207" s="360" t="str">
        <f t="shared" si="780"/>
        <v/>
      </c>
      <c r="BT1207" s="39"/>
      <c r="BU1207" s="360" t="str">
        <f t="shared" si="781"/>
        <v/>
      </c>
      <c r="BV1207" s="360" t="str">
        <f t="shared" si="782"/>
        <v/>
      </c>
      <c r="BW1207" s="39"/>
      <c r="BX1207" s="57"/>
    </row>
    <row r="1208" spans="1:76" s="2" customFormat="1" ht="14">
      <c r="A1208" s="159">
        <v>16</v>
      </c>
      <c r="B1208" s="301" t="str">
        <f t="shared" si="761"/>
        <v xml:space="preserve">: </v>
      </c>
      <c r="C1208" s="668"/>
      <c r="D1208" s="668"/>
      <c r="E1208" s="668"/>
      <c r="F1208" s="668"/>
      <c r="G1208" s="161"/>
      <c r="H1208" s="668"/>
      <c r="I1208" s="163"/>
      <c r="J1208" s="672"/>
      <c r="K1208" s="672"/>
      <c r="L1208" s="782"/>
      <c r="M1208" s="664"/>
      <c r="N1208" s="664"/>
      <c r="O1208" s="664"/>
      <c r="P1208" s="165"/>
      <c r="Q1208" s="365"/>
      <c r="R1208" s="259" t="str">
        <f t="shared" si="762"/>
        <v/>
      </c>
      <c r="S1208" s="260" t="str">
        <f>IF(R1208="","",IF(R1221="Y",T1208,IF(R1208&gt;=R1213-$AA$36*R1217,IF(R1208&lt;=R1213+$AA$36*R1217,R1208,""),"")))</f>
        <v/>
      </c>
      <c r="T1208" s="259" t="str">
        <f t="shared" si="763"/>
        <v/>
      </c>
      <c r="U1208" s="166" t="str">
        <f t="shared" si="764"/>
        <v/>
      </c>
      <c r="V1208" s="39"/>
      <c r="W1208" s="39"/>
      <c r="Y1208" s="99"/>
      <c r="AO1208" s="57"/>
      <c r="AP1208" s="39"/>
      <c r="AQ1208" s="39"/>
      <c r="AR1208" s="171"/>
      <c r="AS1208" s="39"/>
      <c r="AT1208" s="360" t="str">
        <f t="shared" si="783"/>
        <v/>
      </c>
      <c r="AU1208" s="360" t="str">
        <f t="shared" si="784"/>
        <v/>
      </c>
      <c r="AV1208" s="39"/>
      <c r="AW1208" s="360" t="str">
        <f t="shared" si="765"/>
        <v/>
      </c>
      <c r="AX1208" s="360" t="str">
        <f t="shared" si="766"/>
        <v/>
      </c>
      <c r="AY1208" s="39"/>
      <c r="AZ1208" s="360" t="str">
        <f t="shared" si="767"/>
        <v/>
      </c>
      <c r="BA1208" s="360" t="str">
        <f t="shared" si="768"/>
        <v/>
      </c>
      <c r="BB1208" s="39"/>
      <c r="BC1208" s="360" t="str">
        <f t="shared" si="769"/>
        <v/>
      </c>
      <c r="BD1208" s="360" t="str">
        <f t="shared" si="770"/>
        <v/>
      </c>
      <c r="BE1208" s="39"/>
      <c r="BF1208" s="360" t="str">
        <f t="shared" si="771"/>
        <v/>
      </c>
      <c r="BG1208" s="360" t="str">
        <f t="shared" si="772"/>
        <v/>
      </c>
      <c r="BH1208" s="39"/>
      <c r="BI1208" s="360" t="str">
        <f t="shared" si="773"/>
        <v/>
      </c>
      <c r="BJ1208" s="360" t="str">
        <f t="shared" si="774"/>
        <v/>
      </c>
      <c r="BK1208" s="39"/>
      <c r="BL1208" s="360" t="str">
        <f t="shared" si="775"/>
        <v/>
      </c>
      <c r="BM1208" s="360" t="str">
        <f t="shared" si="776"/>
        <v/>
      </c>
      <c r="BN1208" s="39"/>
      <c r="BO1208" s="360" t="str">
        <f t="shared" si="777"/>
        <v/>
      </c>
      <c r="BP1208" s="360" t="str">
        <f t="shared" si="778"/>
        <v/>
      </c>
      <c r="BQ1208" s="39"/>
      <c r="BR1208" s="360" t="str">
        <f t="shared" si="779"/>
        <v/>
      </c>
      <c r="BS1208" s="360" t="str">
        <f t="shared" si="780"/>
        <v/>
      </c>
      <c r="BT1208" s="39"/>
      <c r="BU1208" s="360" t="str">
        <f t="shared" si="781"/>
        <v/>
      </c>
      <c r="BV1208" s="360" t="str">
        <f t="shared" si="782"/>
        <v/>
      </c>
      <c r="BW1208" s="39"/>
      <c r="BX1208" s="57"/>
    </row>
    <row r="1209" spans="1:76" s="2" customFormat="1" ht="14">
      <c r="A1209" s="159">
        <v>17</v>
      </c>
      <c r="B1209" s="301" t="str">
        <f t="shared" si="761"/>
        <v xml:space="preserve">: </v>
      </c>
      <c r="C1209" s="668"/>
      <c r="D1209" s="668"/>
      <c r="E1209" s="668"/>
      <c r="F1209" s="668"/>
      <c r="G1209" s="161"/>
      <c r="H1209" s="668"/>
      <c r="I1209" s="163"/>
      <c r="J1209" s="672"/>
      <c r="K1209" s="672"/>
      <c r="L1209" s="782"/>
      <c r="M1209" s="664"/>
      <c r="N1209" s="664"/>
      <c r="O1209" s="664"/>
      <c r="P1209" s="165"/>
      <c r="Q1209" s="365"/>
      <c r="R1209" s="259" t="str">
        <f t="shared" si="762"/>
        <v/>
      </c>
      <c r="S1209" s="260" t="str">
        <f>IF(R1209="","",IF(R1221="Y",T1209,IF(R1209&gt;=R1213-$AA$36*R1217,IF(R1209&lt;=R1213+$AA$36*R1217,R1209,""),"")))</f>
        <v/>
      </c>
      <c r="T1209" s="259" t="str">
        <f t="shared" si="763"/>
        <v/>
      </c>
      <c r="U1209" s="166" t="str">
        <f t="shared" si="764"/>
        <v/>
      </c>
      <c r="V1209" s="39"/>
      <c r="W1209" s="39"/>
      <c r="Y1209" s="99"/>
      <c r="AO1209" s="57"/>
      <c r="AP1209" s="39"/>
      <c r="AQ1209" s="39"/>
      <c r="AR1209" s="171"/>
      <c r="AS1209" s="39"/>
      <c r="AT1209" s="360" t="str">
        <f t="shared" si="783"/>
        <v/>
      </c>
      <c r="AU1209" s="360" t="str">
        <f t="shared" si="784"/>
        <v/>
      </c>
      <c r="AV1209" s="39"/>
      <c r="AW1209" s="360" t="str">
        <f t="shared" si="765"/>
        <v/>
      </c>
      <c r="AX1209" s="360" t="str">
        <f t="shared" si="766"/>
        <v/>
      </c>
      <c r="AY1209" s="39"/>
      <c r="AZ1209" s="360" t="str">
        <f t="shared" si="767"/>
        <v/>
      </c>
      <c r="BA1209" s="360" t="str">
        <f t="shared" si="768"/>
        <v/>
      </c>
      <c r="BB1209" s="39"/>
      <c r="BC1209" s="360" t="str">
        <f t="shared" si="769"/>
        <v/>
      </c>
      <c r="BD1209" s="360" t="str">
        <f t="shared" si="770"/>
        <v/>
      </c>
      <c r="BE1209" s="39"/>
      <c r="BF1209" s="360" t="str">
        <f t="shared" si="771"/>
        <v/>
      </c>
      <c r="BG1209" s="360" t="str">
        <f t="shared" si="772"/>
        <v/>
      </c>
      <c r="BH1209" s="39"/>
      <c r="BI1209" s="360" t="str">
        <f t="shared" si="773"/>
        <v/>
      </c>
      <c r="BJ1209" s="360" t="str">
        <f t="shared" si="774"/>
        <v/>
      </c>
      <c r="BK1209" s="39"/>
      <c r="BL1209" s="360" t="str">
        <f t="shared" si="775"/>
        <v/>
      </c>
      <c r="BM1209" s="360" t="str">
        <f t="shared" si="776"/>
        <v/>
      </c>
      <c r="BN1209" s="39"/>
      <c r="BO1209" s="360" t="str">
        <f t="shared" si="777"/>
        <v/>
      </c>
      <c r="BP1209" s="360" t="str">
        <f t="shared" si="778"/>
        <v/>
      </c>
      <c r="BQ1209" s="39"/>
      <c r="BR1209" s="360" t="str">
        <f t="shared" si="779"/>
        <v/>
      </c>
      <c r="BS1209" s="360" t="str">
        <f t="shared" si="780"/>
        <v/>
      </c>
      <c r="BT1209" s="39"/>
      <c r="BU1209" s="360" t="str">
        <f t="shared" si="781"/>
        <v/>
      </c>
      <c r="BV1209" s="360" t="str">
        <f t="shared" si="782"/>
        <v/>
      </c>
      <c r="BW1209" s="39"/>
      <c r="BX1209" s="57"/>
    </row>
    <row r="1210" spans="1:76" s="2" customFormat="1" ht="14">
      <c r="A1210" s="159">
        <v>18</v>
      </c>
      <c r="B1210" s="301" t="str">
        <f t="shared" si="761"/>
        <v xml:space="preserve">: </v>
      </c>
      <c r="C1210" s="668"/>
      <c r="D1210" s="668"/>
      <c r="E1210" s="668"/>
      <c r="F1210" s="668"/>
      <c r="G1210" s="161"/>
      <c r="H1210" s="668"/>
      <c r="I1210" s="163"/>
      <c r="J1210" s="672"/>
      <c r="K1210" s="672"/>
      <c r="L1210" s="782"/>
      <c r="M1210" s="664"/>
      <c r="N1210" s="664"/>
      <c r="O1210" s="664"/>
      <c r="P1210" s="165"/>
      <c r="Q1210" s="365"/>
      <c r="R1210" s="259" t="str">
        <f t="shared" si="762"/>
        <v/>
      </c>
      <c r="S1210" s="260" t="str">
        <f>IF(R1210="","",IF(R1221="Y",T1210,IF(R1210&gt;=R1213-$AA$36*R1217,IF(R1210&lt;=R1213+$AA$36*R1217,R1210,""),"")))</f>
        <v/>
      </c>
      <c r="T1210" s="259" t="str">
        <f t="shared" si="763"/>
        <v/>
      </c>
      <c r="U1210" s="166" t="str">
        <f t="shared" si="764"/>
        <v/>
      </c>
      <c r="V1210" s="39"/>
      <c r="W1210" s="39"/>
      <c r="Y1210" s="99"/>
      <c r="AO1210" s="57"/>
      <c r="AP1210" s="39"/>
      <c r="AQ1210" s="39"/>
      <c r="AR1210" s="171"/>
      <c r="AS1210" s="39"/>
      <c r="AT1210" s="360" t="str">
        <f t="shared" si="783"/>
        <v/>
      </c>
      <c r="AU1210" s="360" t="str">
        <f t="shared" si="784"/>
        <v/>
      </c>
      <c r="AV1210" s="39"/>
      <c r="AW1210" s="360" t="str">
        <f t="shared" si="765"/>
        <v/>
      </c>
      <c r="AX1210" s="360" t="str">
        <f t="shared" si="766"/>
        <v/>
      </c>
      <c r="AY1210" s="39"/>
      <c r="AZ1210" s="360" t="str">
        <f t="shared" si="767"/>
        <v/>
      </c>
      <c r="BA1210" s="360" t="str">
        <f t="shared" si="768"/>
        <v/>
      </c>
      <c r="BB1210" s="39"/>
      <c r="BC1210" s="360" t="str">
        <f t="shared" si="769"/>
        <v/>
      </c>
      <c r="BD1210" s="360" t="str">
        <f t="shared" si="770"/>
        <v/>
      </c>
      <c r="BE1210" s="39"/>
      <c r="BF1210" s="360" t="str">
        <f t="shared" si="771"/>
        <v/>
      </c>
      <c r="BG1210" s="360" t="str">
        <f t="shared" si="772"/>
        <v/>
      </c>
      <c r="BH1210" s="39"/>
      <c r="BI1210" s="360" t="str">
        <f t="shared" si="773"/>
        <v/>
      </c>
      <c r="BJ1210" s="360" t="str">
        <f t="shared" si="774"/>
        <v/>
      </c>
      <c r="BK1210" s="39"/>
      <c r="BL1210" s="360" t="str">
        <f t="shared" si="775"/>
        <v/>
      </c>
      <c r="BM1210" s="360" t="str">
        <f t="shared" si="776"/>
        <v/>
      </c>
      <c r="BN1210" s="39"/>
      <c r="BO1210" s="360" t="str">
        <f t="shared" si="777"/>
        <v/>
      </c>
      <c r="BP1210" s="360" t="str">
        <f t="shared" si="778"/>
        <v/>
      </c>
      <c r="BQ1210" s="39"/>
      <c r="BR1210" s="360" t="str">
        <f t="shared" si="779"/>
        <v/>
      </c>
      <c r="BS1210" s="360" t="str">
        <f t="shared" si="780"/>
        <v/>
      </c>
      <c r="BT1210" s="39"/>
      <c r="BU1210" s="360" t="str">
        <f t="shared" si="781"/>
        <v/>
      </c>
      <c r="BV1210" s="360" t="str">
        <f t="shared" si="782"/>
        <v/>
      </c>
      <c r="BW1210" s="39"/>
      <c r="BX1210" s="57"/>
    </row>
    <row r="1211" spans="1:76" s="2" customFormat="1" ht="14">
      <c r="A1211" s="159">
        <v>19</v>
      </c>
      <c r="B1211" s="301" t="str">
        <f t="shared" si="761"/>
        <v xml:space="preserve">: </v>
      </c>
      <c r="C1211" s="168"/>
      <c r="D1211" s="162"/>
      <c r="E1211" s="162"/>
      <c r="F1211" s="169"/>
      <c r="G1211" s="161"/>
      <c r="H1211" s="162"/>
      <c r="I1211" s="163"/>
      <c r="J1211" s="170"/>
      <c r="K1211" s="170"/>
      <c r="L1211" s="782"/>
      <c r="M1211" s="664"/>
      <c r="N1211" s="664"/>
      <c r="O1211" s="664"/>
      <c r="P1211" s="165"/>
      <c r="Q1211" s="365"/>
      <c r="R1211" s="259" t="str">
        <f t="shared" si="762"/>
        <v/>
      </c>
      <c r="S1211" s="260" t="str">
        <f>IF(R1211="","",IF(R1221="Y",T1211,IF(R1211&gt;=R1213-$AA$36*R1217,IF(R1211&lt;=R1213+$AA$36*R1217,R1211,""),"")))</f>
        <v/>
      </c>
      <c r="T1211" s="259" t="str">
        <f t="shared" si="763"/>
        <v/>
      </c>
      <c r="U1211" s="166" t="str">
        <f t="shared" si="764"/>
        <v/>
      </c>
      <c r="V1211" s="39"/>
      <c r="W1211" s="39"/>
      <c r="Y1211" s="99"/>
      <c r="AO1211" s="57"/>
      <c r="AP1211" s="39"/>
      <c r="AQ1211" s="39"/>
      <c r="AR1211" s="171"/>
      <c r="AS1211" s="39"/>
      <c r="AT1211" s="360" t="str">
        <f t="shared" si="783"/>
        <v/>
      </c>
      <c r="AU1211" s="360" t="str">
        <f t="shared" si="784"/>
        <v/>
      </c>
      <c r="AV1211" s="39"/>
      <c r="AW1211" s="360" t="str">
        <f t="shared" si="765"/>
        <v/>
      </c>
      <c r="AX1211" s="360" t="str">
        <f t="shared" si="766"/>
        <v/>
      </c>
      <c r="AY1211" s="39"/>
      <c r="AZ1211" s="360" t="str">
        <f t="shared" si="767"/>
        <v/>
      </c>
      <c r="BA1211" s="360" t="str">
        <f t="shared" si="768"/>
        <v/>
      </c>
      <c r="BB1211" s="39"/>
      <c r="BC1211" s="360" t="str">
        <f t="shared" si="769"/>
        <v/>
      </c>
      <c r="BD1211" s="360" t="str">
        <f t="shared" si="770"/>
        <v/>
      </c>
      <c r="BE1211" s="39"/>
      <c r="BF1211" s="360" t="str">
        <f t="shared" si="771"/>
        <v/>
      </c>
      <c r="BG1211" s="360" t="str">
        <f t="shared" si="772"/>
        <v/>
      </c>
      <c r="BH1211" s="39"/>
      <c r="BI1211" s="360" t="str">
        <f t="shared" si="773"/>
        <v/>
      </c>
      <c r="BJ1211" s="360" t="str">
        <f t="shared" si="774"/>
        <v/>
      </c>
      <c r="BK1211" s="39"/>
      <c r="BL1211" s="360" t="str">
        <f t="shared" si="775"/>
        <v/>
      </c>
      <c r="BM1211" s="360" t="str">
        <f t="shared" si="776"/>
        <v/>
      </c>
      <c r="BN1211" s="39"/>
      <c r="BO1211" s="360" t="str">
        <f t="shared" si="777"/>
        <v/>
      </c>
      <c r="BP1211" s="360" t="str">
        <f t="shared" si="778"/>
        <v/>
      </c>
      <c r="BQ1211" s="39"/>
      <c r="BR1211" s="360" t="str">
        <f t="shared" si="779"/>
        <v/>
      </c>
      <c r="BS1211" s="360" t="str">
        <f t="shared" si="780"/>
        <v/>
      </c>
      <c r="BT1211" s="39"/>
      <c r="BU1211" s="360" t="str">
        <f t="shared" si="781"/>
        <v/>
      </c>
      <c r="BV1211" s="360" t="str">
        <f t="shared" si="782"/>
        <v/>
      </c>
      <c r="BW1211" s="39"/>
      <c r="BX1211" s="57"/>
    </row>
    <row r="1212" spans="1:76" s="2" customFormat="1" ht="14">
      <c r="A1212" s="159">
        <v>20</v>
      </c>
      <c r="B1212" s="301" t="str">
        <f t="shared" si="761"/>
        <v xml:space="preserve">: </v>
      </c>
      <c r="C1212" s="168"/>
      <c r="D1212" s="162"/>
      <c r="E1212" s="162"/>
      <c r="F1212" s="169"/>
      <c r="G1212" s="161"/>
      <c r="H1212" s="162"/>
      <c r="I1212" s="163"/>
      <c r="J1212" s="170"/>
      <c r="K1212" s="170"/>
      <c r="L1212" s="782"/>
      <c r="M1212" s="664"/>
      <c r="N1212" s="664"/>
      <c r="O1212" s="664"/>
      <c r="P1212" s="165"/>
      <c r="Q1212" s="365"/>
      <c r="R1212" s="259" t="str">
        <f t="shared" si="762"/>
        <v/>
      </c>
      <c r="S1212" s="260" t="str">
        <f>IF(R1212="","",IF(R1221="Y",T1212,IF(R1212&gt;=R1213-$AA$36*R1217,IF(R1212&lt;=R1213+$AA$36*R1217,R1212,""),"")))</f>
        <v/>
      </c>
      <c r="T1212" s="259" t="str">
        <f t="shared" si="763"/>
        <v/>
      </c>
      <c r="U1212" s="166" t="str">
        <f t="shared" si="764"/>
        <v/>
      </c>
      <c r="V1212" s="39"/>
      <c r="W1212" s="39"/>
      <c r="Y1212" s="99"/>
      <c r="AO1212" s="57"/>
      <c r="AP1212" s="39"/>
      <c r="AQ1212" s="39"/>
      <c r="AR1212" s="171"/>
      <c r="AS1212" s="39"/>
      <c r="AT1212" s="360" t="str">
        <f t="shared" si="783"/>
        <v/>
      </c>
      <c r="AU1212" s="360" t="str">
        <f t="shared" si="784"/>
        <v/>
      </c>
      <c r="AV1212" s="39"/>
      <c r="AW1212" s="360" t="str">
        <f t="shared" si="765"/>
        <v/>
      </c>
      <c r="AX1212" s="360" t="str">
        <f t="shared" si="766"/>
        <v/>
      </c>
      <c r="AY1212" s="39"/>
      <c r="AZ1212" s="360" t="str">
        <f t="shared" si="767"/>
        <v/>
      </c>
      <c r="BA1212" s="360" t="str">
        <f t="shared" si="768"/>
        <v/>
      </c>
      <c r="BB1212" s="39"/>
      <c r="BC1212" s="360" t="str">
        <f t="shared" si="769"/>
        <v/>
      </c>
      <c r="BD1212" s="360" t="str">
        <f t="shared" si="770"/>
        <v/>
      </c>
      <c r="BE1212" s="39"/>
      <c r="BF1212" s="360" t="str">
        <f t="shared" si="771"/>
        <v/>
      </c>
      <c r="BG1212" s="360" t="str">
        <f t="shared" si="772"/>
        <v/>
      </c>
      <c r="BH1212" s="39"/>
      <c r="BI1212" s="360" t="str">
        <f t="shared" si="773"/>
        <v/>
      </c>
      <c r="BJ1212" s="360" t="str">
        <f t="shared" si="774"/>
        <v/>
      </c>
      <c r="BK1212" s="39"/>
      <c r="BL1212" s="360" t="str">
        <f t="shared" si="775"/>
        <v/>
      </c>
      <c r="BM1212" s="360" t="str">
        <f t="shared" si="776"/>
        <v/>
      </c>
      <c r="BN1212" s="39"/>
      <c r="BO1212" s="360" t="str">
        <f t="shared" si="777"/>
        <v/>
      </c>
      <c r="BP1212" s="360" t="str">
        <f t="shared" si="778"/>
        <v/>
      </c>
      <c r="BQ1212" s="39"/>
      <c r="BR1212" s="360" t="str">
        <f t="shared" si="779"/>
        <v/>
      </c>
      <c r="BS1212" s="360" t="str">
        <f t="shared" si="780"/>
        <v/>
      </c>
      <c r="BT1212" s="39"/>
      <c r="BU1212" s="360" t="str">
        <f t="shared" si="781"/>
        <v/>
      </c>
      <c r="BV1212" s="360" t="str">
        <f t="shared" si="782"/>
        <v/>
      </c>
      <c r="BW1212" s="39"/>
      <c r="BX1212" s="57"/>
    </row>
    <row r="1213" spans="1:76" s="2" customFormat="1" ht="14">
      <c r="A1213" s="172"/>
      <c r="B1213" s="302" t="s">
        <v>159</v>
      </c>
      <c r="C1213" s="173"/>
      <c r="D1213" s="173"/>
      <c r="E1213" s="173"/>
      <c r="F1213" s="173"/>
      <c r="H1213" s="39"/>
      <c r="I1213" s="175"/>
      <c r="J1213" s="174"/>
      <c r="K1213" s="174"/>
      <c r="L1213" s="762" t="s">
        <v>99</v>
      </c>
      <c r="M1213" s="174"/>
      <c r="N1213" s="174"/>
      <c r="O1213" s="165"/>
      <c r="P1213" s="165"/>
      <c r="Q1213" s="175" t="s">
        <v>31</v>
      </c>
      <c r="R1213" s="261" t="e">
        <f>AVERAGE(R1193:R1212)</f>
        <v>#DIV/0!</v>
      </c>
      <c r="S1213" s="261" t="e">
        <f>IF(R1221="Y",SUM(S1193:S1212)/SUM(N1193:N1212),AVERAGE(S1193:S1212))</f>
        <v>#DIV/0!</v>
      </c>
      <c r="T1213" s="262" t="e">
        <f>SUM(T1193:T1212)/SUM(N1193:N1212)</f>
        <v>#DIV/0!</v>
      </c>
      <c r="U1213" s="39"/>
      <c r="V1213" s="39"/>
      <c r="W1213" s="39"/>
      <c r="Y1213" s="207"/>
      <c r="AO1213" s="57"/>
      <c r="AP1213" s="39"/>
      <c r="AQ1213" s="39"/>
      <c r="AR1213" s="39"/>
      <c r="AS1213" s="175" t="s">
        <v>31</v>
      </c>
      <c r="AT1213" s="360" t="str">
        <f t="shared" si="783"/>
        <v/>
      </c>
      <c r="AU1213" s="360" t="str">
        <f t="shared" si="784"/>
        <v/>
      </c>
      <c r="AV1213" s="175"/>
      <c r="AW1213" s="178" t="e">
        <f>AVERAGE(AW1193:AW1212)</f>
        <v>#DIV/0!</v>
      </c>
      <c r="AX1213" s="178" t="e">
        <f>SUM(AX1193:AX1212)/COUNTIF(AX1193:AX1212,"&gt;0")</f>
        <v>#DIV/0!</v>
      </c>
      <c r="AY1213" s="39"/>
      <c r="AZ1213" s="178" t="e">
        <f>AVERAGE(AZ1193:AZ1212)</f>
        <v>#DIV/0!</v>
      </c>
      <c r="BA1213" s="178" t="e">
        <f>SUM(BA1193:BA1212)/COUNTIF(BA1193:BA1212,"&gt;0")</f>
        <v>#DIV/0!</v>
      </c>
      <c r="BB1213" s="39"/>
      <c r="BC1213" s="178" t="e">
        <f>AVERAGE(BC1193:BC1212)</f>
        <v>#DIV/0!</v>
      </c>
      <c r="BD1213" s="178" t="e">
        <f>SUM(BD1193:BD1212)/COUNTIF(BD1193:BD1212,"&gt;0")</f>
        <v>#DIV/0!</v>
      </c>
      <c r="BE1213" s="39"/>
      <c r="BF1213" s="178" t="e">
        <f>AVERAGE(BF1193:BF1212)</f>
        <v>#DIV/0!</v>
      </c>
      <c r="BG1213" s="178" t="e">
        <f>SUM(BG1193:BG1212)/COUNTIF(BG1193:BG1212,"&gt;0")</f>
        <v>#DIV/0!</v>
      </c>
      <c r="BH1213" s="39"/>
      <c r="BI1213" s="178" t="e">
        <f>AVERAGE(BI1193:BI1212)</f>
        <v>#DIV/0!</v>
      </c>
      <c r="BJ1213" s="178" t="e">
        <f>SUM(BJ1193:BJ1212)/COUNTIF(BJ1193:BJ1212,"&gt;0")</f>
        <v>#DIV/0!</v>
      </c>
      <c r="BK1213" s="175"/>
      <c r="BL1213" s="178" t="e">
        <f>AVERAGE(BL1193:BL1212)</f>
        <v>#DIV/0!</v>
      </c>
      <c r="BM1213" s="178" t="e">
        <f>SUM(BM1193:BM1212)/COUNTIF(BM1193:BM1212,"&gt;0")</f>
        <v>#DIV/0!</v>
      </c>
      <c r="BN1213" s="39"/>
      <c r="BO1213" s="178" t="e">
        <f>AVERAGE(BO1193:BO1212)</f>
        <v>#DIV/0!</v>
      </c>
      <c r="BP1213" s="178" t="e">
        <f>SUM(BP1193:BP1212)/COUNTIF(BP1193:BP1212,"&gt;0")</f>
        <v>#DIV/0!</v>
      </c>
      <c r="BQ1213" s="39"/>
      <c r="BR1213" s="178" t="e">
        <f>AVERAGE(BR1193:BR1212)</f>
        <v>#DIV/0!</v>
      </c>
      <c r="BS1213" s="178" t="e">
        <f>SUM(BS1193:BS1212)/COUNTIF(BS1193:BS1212,"&gt;0")</f>
        <v>#DIV/0!</v>
      </c>
      <c r="BT1213" s="39"/>
      <c r="BU1213" s="178" t="e">
        <f>AVERAGE(BU1193:BU1212)</f>
        <v>#DIV/0!</v>
      </c>
      <c r="BV1213" s="178" t="e">
        <f>SUM(BV1193:BV1212)/COUNTIF(BV1193:BV1212,"&gt;0")</f>
        <v>#DIV/0!</v>
      </c>
      <c r="BW1213" s="39"/>
      <c r="BX1213" s="57"/>
    </row>
    <row r="1214" spans="1:76" s="2" customFormat="1" ht="15">
      <c r="A1214" s="172"/>
      <c r="B1214" s="302" t="s">
        <v>160</v>
      </c>
      <c r="C1214" s="173" t="s">
        <v>112</v>
      </c>
      <c r="D1214" s="953"/>
      <c r="E1214" s="954"/>
      <c r="F1214" s="954"/>
      <c r="G1214" s="954"/>
      <c r="H1214" s="954"/>
      <c r="I1214" s="954"/>
      <c r="J1214" s="955"/>
      <c r="K1214" s="174"/>
      <c r="L1214" s="762"/>
      <c r="M1214" s="174"/>
      <c r="N1214" s="174"/>
      <c r="O1214" s="165"/>
      <c r="P1214" s="165"/>
      <c r="Q1214" s="366" t="s">
        <v>33</v>
      </c>
      <c r="R1214" s="367" t="e">
        <f>R1213+U1214*R1217</f>
        <v>#DIV/0!</v>
      </c>
      <c r="S1214" s="367" t="e">
        <f>S1213+U1214*S1217</f>
        <v>#DIV/0!</v>
      </c>
      <c r="T1214" s="367" t="e">
        <f>T1213+U1214*T1217</f>
        <v>#DIV/0!</v>
      </c>
      <c r="U1214" s="368">
        <v>1</v>
      </c>
      <c r="V1214" s="50" t="s">
        <v>142</v>
      </c>
      <c r="W1214" s="39"/>
      <c r="X1214" t="s">
        <v>273</v>
      </c>
      <c r="Y1214" s="208"/>
      <c r="AO1214" s="57"/>
      <c r="AP1214" s="39"/>
      <c r="AQ1214" s="39"/>
      <c r="AR1214" s="39"/>
      <c r="AS1214" s="176" t="s">
        <v>33</v>
      </c>
      <c r="AT1214" s="178" t="e">
        <f>AVERAGE(AT1194:AT1213)</f>
        <v>#DIV/0!</v>
      </c>
      <c r="AU1214" s="178" t="e">
        <f>SUM(AU1194:AU1213)/COUNTIF(AU1194:AU1213,"&gt;0")</f>
        <v>#DIV/0!</v>
      </c>
      <c r="AV1214" s="176"/>
      <c r="AW1214" s="180" t="e">
        <f>AW1213+(AW1219*AW1216)</f>
        <v>#DIV/0!</v>
      </c>
      <c r="AX1214" s="180" t="e">
        <f>AX1213+(AX1219*AW1216)</f>
        <v>#DIV/0!</v>
      </c>
      <c r="AY1214" s="39"/>
      <c r="AZ1214" s="180" t="e">
        <f>AZ1213+(AZ1219*AZ1216)</f>
        <v>#DIV/0!</v>
      </c>
      <c r="BA1214" s="180" t="e">
        <f>BA1213+(BA1219*AZ1216)</f>
        <v>#DIV/0!</v>
      </c>
      <c r="BB1214" s="39"/>
      <c r="BC1214" s="180" t="e">
        <f>BC1213+(BC1219*BC1216)</f>
        <v>#DIV/0!</v>
      </c>
      <c r="BD1214" s="180" t="e">
        <f>BD1213+(BD1219*BC1216)</f>
        <v>#DIV/0!</v>
      </c>
      <c r="BE1214" s="39"/>
      <c r="BF1214" s="180" t="e">
        <f>BF1213+(BF1219*BF1216)</f>
        <v>#DIV/0!</v>
      </c>
      <c r="BG1214" s="180" t="e">
        <f>BG1213+(BG1219*BF1216)</f>
        <v>#DIV/0!</v>
      </c>
      <c r="BH1214" s="39"/>
      <c r="BI1214" s="180" t="e">
        <f>BI1213+(BI1219*BI1216)</f>
        <v>#DIV/0!</v>
      </c>
      <c r="BJ1214" s="180" t="e">
        <f>BJ1213+(BJ1219*BI1216)</f>
        <v>#DIV/0!</v>
      </c>
      <c r="BK1214" s="176"/>
      <c r="BL1214" s="180" t="e">
        <f>BL1213+(BL1219*BL1216)</f>
        <v>#DIV/0!</v>
      </c>
      <c r="BM1214" s="180" t="e">
        <f>BM1213+(BM1219*BL1216)</f>
        <v>#DIV/0!</v>
      </c>
      <c r="BN1214" s="39"/>
      <c r="BO1214" s="180" t="e">
        <f>BO1213+(BO1219*BO1216)</f>
        <v>#DIV/0!</v>
      </c>
      <c r="BP1214" s="180" t="e">
        <f>BP1213+(BP1219*BO1216)</f>
        <v>#DIV/0!</v>
      </c>
      <c r="BQ1214" s="39"/>
      <c r="BR1214" s="180" t="e">
        <f>BR1213+(BR1219*BR1216)</f>
        <v>#DIV/0!</v>
      </c>
      <c r="BS1214" s="180" t="e">
        <f>BS1213+(BS1219*BR1216)</f>
        <v>#DIV/0!</v>
      </c>
      <c r="BT1214" s="39"/>
      <c r="BU1214" s="180" t="e">
        <f>BU1213+(BU1219*BU1216)</f>
        <v>#DIV/0!</v>
      </c>
      <c r="BV1214" s="180" t="e">
        <f>BV1213+(BV1219*BU1216)</f>
        <v>#DIV/0!</v>
      </c>
      <c r="BW1214" s="39"/>
      <c r="BX1214" s="57"/>
    </row>
    <row r="1215" spans="1:76" s="2" customFormat="1" ht="15">
      <c r="A1215" s="172"/>
      <c r="B1215" s="302" t="s">
        <v>161</v>
      </c>
      <c r="C1215" s="179"/>
      <c r="D1215" s="956"/>
      <c r="E1215" s="890"/>
      <c r="F1215" s="890"/>
      <c r="G1215" s="890"/>
      <c r="H1215" s="890"/>
      <c r="I1215" s="890"/>
      <c r="J1215" s="891"/>
      <c r="K1215" s="39"/>
      <c r="L1215" s="759"/>
      <c r="M1215" s="174"/>
      <c r="N1215" s="174"/>
      <c r="O1215" s="174"/>
      <c r="P1215" s="174"/>
      <c r="Q1215" s="366" t="s">
        <v>32</v>
      </c>
      <c r="R1215" s="367" t="e">
        <f>IF($X1215="Y",MIN(R1193:R1212),R1213-$U1215*R1217)</f>
        <v>#DIV/0!</v>
      </c>
      <c r="S1215" s="367" t="e">
        <f>IF($X1215="Y",MIN(S1193:S1212),S1213-$U1215*S1217)</f>
        <v>#DIV/0!</v>
      </c>
      <c r="T1215" s="367" t="e">
        <f>IF($X1215="Y",MIN(T1193:T1212),T1213-$U1215*T1217)</f>
        <v>#DIV/0!</v>
      </c>
      <c r="U1215" s="368">
        <v>1</v>
      </c>
      <c r="V1215" s="50" t="s">
        <v>143</v>
      </c>
      <c r="W1215" s="39"/>
      <c r="X1215" s="369" t="s">
        <v>36</v>
      </c>
      <c r="Y1215" s="208"/>
      <c r="AO1215" s="57"/>
      <c r="AP1215" s="39"/>
      <c r="AQ1215" s="39"/>
      <c r="AR1215" s="39"/>
      <c r="AS1215" s="176" t="s">
        <v>32</v>
      </c>
      <c r="AT1215" s="180" t="e">
        <f>AT1214+(AT1220*AT1217)</f>
        <v>#DIV/0!</v>
      </c>
      <c r="AU1215" s="180" t="e">
        <f>AU1214+(AU1220*AT1217)</f>
        <v>#DIV/0!</v>
      </c>
      <c r="AV1215" s="176"/>
      <c r="AW1215" s="180" t="e">
        <f>AW1213-(AW1219*AW1217)</f>
        <v>#DIV/0!</v>
      </c>
      <c r="AX1215" s="180" t="e">
        <f>AX1213-(AX1219*AW1217)</f>
        <v>#DIV/0!</v>
      </c>
      <c r="AY1215" s="39"/>
      <c r="AZ1215" s="180" t="e">
        <f>AZ1213-(AZ1219*AZ1217)</f>
        <v>#DIV/0!</v>
      </c>
      <c r="BA1215" s="180" t="e">
        <f>BA1213-(BA1219*AZ1217)</f>
        <v>#DIV/0!</v>
      </c>
      <c r="BB1215" s="39"/>
      <c r="BC1215" s="180" t="e">
        <f>BC1213-(BC1219*BC1217)</f>
        <v>#DIV/0!</v>
      </c>
      <c r="BD1215" s="180" t="e">
        <f>BD1213-(BD1219*BC1217)</f>
        <v>#DIV/0!</v>
      </c>
      <c r="BE1215" s="39"/>
      <c r="BF1215" s="180" t="e">
        <f>BF1213-(BF1219*BF1217)</f>
        <v>#DIV/0!</v>
      </c>
      <c r="BG1215" s="180" t="e">
        <f>BG1213-(BG1219*BF1217)</f>
        <v>#DIV/0!</v>
      </c>
      <c r="BH1215" s="39"/>
      <c r="BI1215" s="180" t="e">
        <f>BI1213-(BI1219*BI1217)</f>
        <v>#DIV/0!</v>
      </c>
      <c r="BJ1215" s="180" t="e">
        <f>BJ1213-(BJ1219*BI1217)</f>
        <v>#DIV/0!</v>
      </c>
      <c r="BK1215" s="176"/>
      <c r="BL1215" s="180" t="e">
        <f>BL1213-(BL1219*BL1217)</f>
        <v>#DIV/0!</v>
      </c>
      <c r="BM1215" s="180" t="e">
        <f>BM1213-(BM1219*BL1217)</f>
        <v>#DIV/0!</v>
      </c>
      <c r="BN1215" s="39"/>
      <c r="BO1215" s="180" t="e">
        <f>BO1213-(BO1219*BO1217)</f>
        <v>#DIV/0!</v>
      </c>
      <c r="BP1215" s="180" t="e">
        <f>BP1213-(BP1219*BO1217)</f>
        <v>#DIV/0!</v>
      </c>
      <c r="BQ1215" s="39"/>
      <c r="BR1215" s="180" t="e">
        <f>BR1213-(BR1219*BR1217)</f>
        <v>#DIV/0!</v>
      </c>
      <c r="BS1215" s="180" t="e">
        <f>BS1213-(BS1219*BR1217)</f>
        <v>#DIV/0!</v>
      </c>
      <c r="BT1215" s="39"/>
      <c r="BU1215" s="180" t="e">
        <f>BU1213-(BU1219*BU1217)</f>
        <v>#DIV/0!</v>
      </c>
      <c r="BV1215" s="180" t="e">
        <f>BV1213-(BV1219*BU1217)</f>
        <v>#DIV/0!</v>
      </c>
      <c r="BW1215" s="39"/>
      <c r="BX1215" s="57"/>
    </row>
    <row r="1216" spans="1:76" s="2" customFormat="1" ht="14">
      <c r="A1216" s="172"/>
      <c r="B1216" s="303"/>
      <c r="C1216" s="179"/>
      <c r="D1216" s="956"/>
      <c r="E1216" s="890"/>
      <c r="F1216" s="890"/>
      <c r="G1216" s="890"/>
      <c r="H1216" s="890"/>
      <c r="I1216" s="890"/>
      <c r="J1216" s="891"/>
      <c r="K1216" s="174"/>
      <c r="L1216" s="762"/>
      <c r="M1216" s="174"/>
      <c r="N1216" s="174"/>
      <c r="O1216" s="174"/>
      <c r="P1216" s="174"/>
      <c r="Q1216" s="176" t="s">
        <v>10</v>
      </c>
      <c r="R1216" s="263" t="e">
        <f>IF((0.67*R1217)&gt;R1213,"no","yes")</f>
        <v>#DIV/0!</v>
      </c>
      <c r="S1216" s="263" t="e">
        <f>IF((0.67*S1217)&gt;S1213,"no","yes")</f>
        <v>#DIV/0!</v>
      </c>
      <c r="T1216" s="263" t="e">
        <f>IF((0.67*T1217)&gt;T1213,"no","yes")</f>
        <v>#DIV/0!</v>
      </c>
      <c r="U1216" s="174"/>
      <c r="V1216" s="174"/>
      <c r="W1216" s="174"/>
      <c r="Y1216" s="208"/>
      <c r="AO1216" s="57"/>
      <c r="AP1216" s="174"/>
      <c r="AQ1216" s="174"/>
      <c r="AR1216" s="923" t="s">
        <v>132</v>
      </c>
      <c r="AS1216" s="924"/>
      <c r="AT1216" s="180" t="e">
        <f>AT1214-(AT1220*AT1218)</f>
        <v>#DIV/0!</v>
      </c>
      <c r="AU1216" s="180" t="e">
        <f>AU1214-(AU1220*AT1218)</f>
        <v>#DIV/0!</v>
      </c>
      <c r="AV1216" s="287"/>
      <c r="AW1216" s="177">
        <v>1</v>
      </c>
      <c r="AX1216" s="174"/>
      <c r="AY1216" s="174"/>
      <c r="AZ1216" s="177">
        <v>1</v>
      </c>
      <c r="BA1216" s="174"/>
      <c r="BB1216" s="174"/>
      <c r="BC1216" s="177">
        <v>1</v>
      </c>
      <c r="BD1216" s="174"/>
      <c r="BE1216" s="174"/>
      <c r="BF1216" s="177">
        <v>1</v>
      </c>
      <c r="BG1216" s="174"/>
      <c r="BH1216" s="174"/>
      <c r="BI1216" s="177">
        <v>1</v>
      </c>
      <c r="BJ1216" s="174"/>
      <c r="BK1216" s="176"/>
      <c r="BL1216" s="177">
        <v>1</v>
      </c>
      <c r="BM1216" s="174"/>
      <c r="BN1216" s="174"/>
      <c r="BO1216" s="177">
        <v>1</v>
      </c>
      <c r="BP1216" s="174"/>
      <c r="BQ1216" s="174"/>
      <c r="BR1216" s="177">
        <v>1</v>
      </c>
      <c r="BS1216" s="174"/>
      <c r="BT1216" s="174"/>
      <c r="BU1216" s="177">
        <v>1</v>
      </c>
      <c r="BV1216" s="174"/>
      <c r="BW1216" s="174"/>
      <c r="BX1216" s="57"/>
    </row>
    <row r="1217" spans="1:76" s="2" customFormat="1" ht="14">
      <c r="A1217" s="172"/>
      <c r="B1217" s="303"/>
      <c r="C1217" s="179"/>
      <c r="D1217" s="956"/>
      <c r="E1217" s="890"/>
      <c r="F1217" s="890"/>
      <c r="G1217" s="890"/>
      <c r="H1217" s="890"/>
      <c r="I1217" s="890"/>
      <c r="J1217" s="891"/>
      <c r="K1217" s="174"/>
      <c r="L1217" s="762"/>
      <c r="M1217" s="50"/>
      <c r="N1217" s="50"/>
      <c r="O1217" s="174"/>
      <c r="P1217" s="174"/>
      <c r="Q1217" s="176" t="s">
        <v>11</v>
      </c>
      <c r="R1217" s="263" t="e">
        <f>_xlfn.STDEV.P(R1193:R1212)</f>
        <v>#DIV/0!</v>
      </c>
      <c r="S1217" s="263" t="e">
        <f t="array" ref="S1217">IF(R1221="Y",SQRT(SUM(IFERROR(N1193:N1212*(R1193:R1212-(S1213))^2,0))/((COUNTIFS(N1193:N1212,"&lt;&gt;"&amp;"")-1)/COUNTIFS(N1193:N1212,"&lt;&gt;"&amp;"")*SUM(N1193:N1212))),_xlfn.STDEV.P(S1193:S1212))</f>
        <v>#DIV/0!</v>
      </c>
      <c r="T1217" s="263" t="e">
        <f t="array" ref="T1217">SQRT(SUM(IFERROR(N1193:N1212*(R1193:R1212-(T1213))^2,0))/((COUNTIFS(N1193:N1212,"&lt;&gt;"&amp;"")-1)/COUNTIFS(N1193:N1212,"&lt;&gt;"&amp;"")*SUM(N1193:N1212)))</f>
        <v>#DIV/0!</v>
      </c>
      <c r="U1217" s="174"/>
      <c r="V1217" s="174"/>
      <c r="W1217" s="174"/>
      <c r="Y1217" s="208"/>
      <c r="AO1217" s="57"/>
      <c r="AP1217" s="174"/>
      <c r="AQ1217" s="174"/>
      <c r="AR1217" s="923"/>
      <c r="AS1217" s="924"/>
      <c r="AT1217" s="177">
        <v>1</v>
      </c>
      <c r="AU1217" s="174"/>
      <c r="AV1217" s="287"/>
      <c r="AW1217" s="177">
        <v>1</v>
      </c>
      <c r="AX1217" s="174"/>
      <c r="AY1217" s="174"/>
      <c r="AZ1217" s="177">
        <v>1</v>
      </c>
      <c r="BA1217" s="174"/>
      <c r="BB1217" s="174"/>
      <c r="BC1217" s="177">
        <v>1</v>
      </c>
      <c r="BD1217" s="174"/>
      <c r="BE1217" s="174"/>
      <c r="BF1217" s="177">
        <v>1</v>
      </c>
      <c r="BG1217" s="174"/>
      <c r="BH1217" s="174"/>
      <c r="BI1217" s="177">
        <v>1</v>
      </c>
      <c r="BJ1217" s="174"/>
      <c r="BK1217" s="176"/>
      <c r="BL1217" s="177">
        <v>1</v>
      </c>
      <c r="BM1217" s="174"/>
      <c r="BN1217" s="174"/>
      <c r="BO1217" s="177">
        <v>1</v>
      </c>
      <c r="BP1217" s="174"/>
      <c r="BQ1217" s="174"/>
      <c r="BR1217" s="177">
        <v>1</v>
      </c>
      <c r="BS1217" s="174"/>
      <c r="BT1217" s="174"/>
      <c r="BU1217" s="177">
        <v>1</v>
      </c>
      <c r="BV1217" s="174"/>
      <c r="BW1217" s="174"/>
      <c r="BX1217" s="57"/>
    </row>
    <row r="1218" spans="1:76" s="2" customFormat="1" ht="14">
      <c r="A1218" s="174"/>
      <c r="B1218" s="265"/>
      <c r="C1218" s="159"/>
      <c r="D1218" s="956"/>
      <c r="E1218" s="890"/>
      <c r="F1218" s="890"/>
      <c r="G1218" s="890"/>
      <c r="H1218" s="890"/>
      <c r="I1218" s="890"/>
      <c r="J1218" s="891"/>
      <c r="K1218" s="174"/>
      <c r="L1218" s="762"/>
      <c r="M1218" s="174"/>
      <c r="N1218" s="174"/>
      <c r="O1218" s="174"/>
      <c r="P1218" s="174"/>
      <c r="Q1218" s="183" t="s">
        <v>98</v>
      </c>
      <c r="R1218" s="264">
        <f>COUNTIF(R1193:R1212,"&gt;0")</f>
        <v>0</v>
      </c>
      <c r="S1218" s="264">
        <f>COUNTIF(S1193:S1212,"&gt;0")</f>
        <v>0</v>
      </c>
      <c r="T1218" s="265"/>
      <c r="U1218" s="184" t="s">
        <v>55</v>
      </c>
      <c r="V1218" s="174"/>
      <c r="W1218" s="174"/>
      <c r="Y1218" s="99"/>
      <c r="AO1218" s="57"/>
      <c r="AP1218" s="174"/>
      <c r="AQ1218" s="174"/>
      <c r="AR1218" s="174"/>
      <c r="AS1218" s="176" t="s">
        <v>10</v>
      </c>
      <c r="AT1218" s="177">
        <v>1</v>
      </c>
      <c r="AU1218" s="174"/>
      <c r="AV1218" s="176"/>
      <c r="AW1218" s="180" t="e">
        <f>IF((0.67*AW1219)&gt;AW1213,"no","yes")</f>
        <v>#DIV/0!</v>
      </c>
      <c r="AX1218" s="180" t="e">
        <f>IF((0.67*AX1219)&gt;AX1213,"no","yes")</f>
        <v>#DIV/0!</v>
      </c>
      <c r="AY1218" s="174"/>
      <c r="AZ1218" s="180" t="e">
        <f>IF((0.67*AZ1219)&gt;AZ1213,"no","yes")</f>
        <v>#DIV/0!</v>
      </c>
      <c r="BA1218" s="180" t="e">
        <f>IF((0.67*BA1219)&gt;BA1213,"no","yes")</f>
        <v>#DIV/0!</v>
      </c>
      <c r="BB1218" s="174"/>
      <c r="BC1218" s="180" t="e">
        <f>IF((0.67*BC1219)&gt;BC1213,"no","yes")</f>
        <v>#DIV/0!</v>
      </c>
      <c r="BD1218" s="180" t="e">
        <f>IF((0.67*BD1219)&gt;BD1213,"no","yes")</f>
        <v>#DIV/0!</v>
      </c>
      <c r="BE1218" s="174"/>
      <c r="BF1218" s="180" t="e">
        <f>IF((0.67*BF1219)&gt;BF1213,"no","yes")</f>
        <v>#DIV/0!</v>
      </c>
      <c r="BG1218" s="180" t="e">
        <f>IF((0.67*BG1219)&gt;BG1213,"no","yes")</f>
        <v>#DIV/0!</v>
      </c>
      <c r="BH1218" s="174"/>
      <c r="BI1218" s="180" t="e">
        <f>IF((0.67*BI1219)&gt;BI1213,"no","yes")</f>
        <v>#DIV/0!</v>
      </c>
      <c r="BJ1218" s="180" t="e">
        <f>IF((0.67*BJ1219)&gt;BJ1213,"no","yes")</f>
        <v>#DIV/0!</v>
      </c>
      <c r="BK1218" s="183"/>
      <c r="BL1218" s="180" t="e">
        <f>IF((0.67*BL1219)&gt;BL1213,"no","yes")</f>
        <v>#DIV/0!</v>
      </c>
      <c r="BM1218" s="180" t="e">
        <f>IF((0.67*BM1219)&gt;BM1213,"no","yes")</f>
        <v>#DIV/0!</v>
      </c>
      <c r="BN1218" s="174"/>
      <c r="BO1218" s="180" t="e">
        <f>IF((0.67*BO1219)&gt;BO1213,"no","yes")</f>
        <v>#DIV/0!</v>
      </c>
      <c r="BP1218" s="180" t="e">
        <f>IF((0.67*BP1219)&gt;BP1213,"no","yes")</f>
        <v>#DIV/0!</v>
      </c>
      <c r="BQ1218" s="174"/>
      <c r="BR1218" s="180" t="e">
        <f>IF((0.67*BR1219)&gt;BR1213,"no","yes")</f>
        <v>#DIV/0!</v>
      </c>
      <c r="BS1218" s="180" t="e">
        <f>IF((0.67*BS1219)&gt;BS1213,"no","yes")</f>
        <v>#DIV/0!</v>
      </c>
      <c r="BT1218" s="174"/>
      <c r="BU1218" s="180" t="e">
        <f>IF((0.67*BU1219)&gt;BU1213,"no","yes")</f>
        <v>#DIV/0!</v>
      </c>
      <c r="BV1218" s="180" t="e">
        <f>IF((0.67*BV1219)&gt;BV1213,"no","yes")</f>
        <v>#DIV/0!</v>
      </c>
      <c r="BW1218" s="174"/>
      <c r="BX1218" s="57"/>
    </row>
    <row r="1219" spans="1:76" s="2" customFormat="1" ht="14">
      <c r="B1219" s="5"/>
      <c r="C1219" s="172"/>
      <c r="D1219" s="956"/>
      <c r="E1219" s="890"/>
      <c r="F1219" s="890"/>
      <c r="G1219" s="890"/>
      <c r="H1219" s="890"/>
      <c r="I1219" s="890"/>
      <c r="J1219" s="891"/>
      <c r="K1219" s="174"/>
      <c r="L1219" s="762"/>
      <c r="M1219" s="174"/>
      <c r="N1219" s="174"/>
      <c r="O1219" s="174"/>
      <c r="P1219" s="174"/>
      <c r="Q1219" s="174"/>
      <c r="R1219" s="271"/>
      <c r="S1219" s="267"/>
      <c r="T1219" s="267"/>
      <c r="U1219" s="185"/>
      <c r="V1219" s="186"/>
      <c r="W1219" s="187"/>
      <c r="Y1219" s="99"/>
      <c r="AO1219" s="57"/>
      <c r="AP1219" s="174"/>
      <c r="AQ1219" s="174"/>
      <c r="AR1219" s="174"/>
      <c r="AS1219" s="176" t="s">
        <v>11</v>
      </c>
      <c r="AT1219" s="180" t="e">
        <f>IF((0.67*AT1220)&gt;AT1214,"no","yes")</f>
        <v>#DIV/0!</v>
      </c>
      <c r="AU1219" s="180" t="e">
        <f>IF((0.67*AU1220)&gt;AU1214,"no","yes")</f>
        <v>#DIV/0!</v>
      </c>
      <c r="AV1219" s="176"/>
      <c r="AW1219" s="180" t="e">
        <f>_xlfn.STDEV.P(AW1193:AW1212)</f>
        <v>#DIV/0!</v>
      </c>
      <c r="AX1219" s="180" t="e">
        <f>_xlfn.STDEV.P(AX1193:AX1212)</f>
        <v>#DIV/0!</v>
      </c>
      <c r="AY1219" s="174"/>
      <c r="AZ1219" s="180" t="e">
        <f>_xlfn.STDEV.P(AZ1193:AZ1212)</f>
        <v>#DIV/0!</v>
      </c>
      <c r="BA1219" s="180" t="e">
        <f>_xlfn.STDEV.P(BA1193:BA1212)</f>
        <v>#DIV/0!</v>
      </c>
      <c r="BB1219" s="174"/>
      <c r="BC1219" s="180" t="e">
        <f>_xlfn.STDEV.P(BC1193:BC1212)</f>
        <v>#DIV/0!</v>
      </c>
      <c r="BD1219" s="180" t="e">
        <f>_xlfn.STDEV.P(BD1193:BD1212)</f>
        <v>#DIV/0!</v>
      </c>
      <c r="BE1219" s="174"/>
      <c r="BF1219" s="180" t="e">
        <f>_xlfn.STDEV.P(BF1193:BF1212)</f>
        <v>#DIV/0!</v>
      </c>
      <c r="BG1219" s="180" t="e">
        <f>_xlfn.STDEV.P(BG1193:BG1212)</f>
        <v>#DIV/0!</v>
      </c>
      <c r="BH1219" s="174"/>
      <c r="BI1219" s="180" t="e">
        <f>_xlfn.STDEV.P(BI1193:BI1212)</f>
        <v>#DIV/0!</v>
      </c>
      <c r="BJ1219" s="180" t="e">
        <f>_xlfn.STDEV.P(BJ1193:BJ1212)</f>
        <v>#DIV/0!</v>
      </c>
      <c r="BK1219" s="174"/>
      <c r="BL1219" s="180" t="e">
        <f>_xlfn.STDEV.P(BL1193:BL1212)</f>
        <v>#DIV/0!</v>
      </c>
      <c r="BM1219" s="180" t="e">
        <f>_xlfn.STDEV.P(BM1193:BM1212)</f>
        <v>#DIV/0!</v>
      </c>
      <c r="BN1219" s="174"/>
      <c r="BO1219" s="180" t="e">
        <f>_xlfn.STDEV.P(BO1193:BO1212)</f>
        <v>#DIV/0!</v>
      </c>
      <c r="BP1219" s="180" t="e">
        <f>_xlfn.STDEV.P(BP1193:BP1212)</f>
        <v>#DIV/0!</v>
      </c>
      <c r="BQ1219" s="174"/>
      <c r="BR1219" s="180" t="e">
        <f>_xlfn.STDEV.P(BR1193:BR1212)</f>
        <v>#DIV/0!</v>
      </c>
      <c r="BS1219" s="180" t="e">
        <f>_xlfn.STDEV.P(BS1193:BS1212)</f>
        <v>#DIV/0!</v>
      </c>
      <c r="BT1219" s="174"/>
      <c r="BU1219" s="180" t="e">
        <f>_xlfn.STDEV.P(BU1193:BU1212)</f>
        <v>#DIV/0!</v>
      </c>
      <c r="BV1219" s="180" t="e">
        <f>_xlfn.STDEV.P(BV1193:BV1212)</f>
        <v>#DIV/0!</v>
      </c>
      <c r="BX1219" s="57"/>
    </row>
    <row r="1220" spans="1:76" s="2" customFormat="1" ht="14">
      <c r="B1220" s="5"/>
      <c r="C1220" s="172"/>
      <c r="D1220" s="956"/>
      <c r="E1220" s="890"/>
      <c r="F1220" s="890"/>
      <c r="G1220" s="890"/>
      <c r="H1220" s="890"/>
      <c r="I1220" s="890"/>
      <c r="J1220" s="891"/>
      <c r="K1220" s="174"/>
      <c r="L1220" s="762"/>
      <c r="M1220" s="174"/>
      <c r="N1220" s="174"/>
      <c r="O1220" s="174"/>
      <c r="P1220" s="174"/>
      <c r="Q1220" s="174"/>
      <c r="R1220" s="234" t="s">
        <v>137</v>
      </c>
      <c r="S1220" s="165"/>
      <c r="T1220" s="174"/>
      <c r="U1220" s="189"/>
      <c r="V1220" s="190"/>
      <c r="W1220" s="191"/>
      <c r="Y1220" s="99"/>
      <c r="AO1220" s="57"/>
      <c r="AP1220" s="174"/>
      <c r="AQ1220" s="174"/>
      <c r="AR1220" s="174"/>
      <c r="AS1220" s="183" t="s">
        <v>98</v>
      </c>
      <c r="AT1220" s="180" t="e">
        <f>_xlfn.STDEV.P(AT1194:AT1213)</f>
        <v>#DIV/0!</v>
      </c>
      <c r="AU1220" s="180" t="e">
        <f>_xlfn.STDEV.P(AU1194:AU1213)</f>
        <v>#DIV/0!</v>
      </c>
      <c r="AV1220" s="183"/>
      <c r="AW1220" s="361">
        <f>COUNTIF(AW1193:AW1212,"&gt;0")</f>
        <v>0</v>
      </c>
      <c r="AX1220" s="361">
        <f>COUNTIF(AX1193:AX1212,"&gt;0")</f>
        <v>0</v>
      </c>
      <c r="AY1220" s="174"/>
      <c r="AZ1220" s="361">
        <f>COUNTIF(AZ1193:AZ1212,"&gt;0")</f>
        <v>0</v>
      </c>
      <c r="BA1220" s="361">
        <f>COUNTIF(BA1193:BA1212,"&gt;0")</f>
        <v>0</v>
      </c>
      <c r="BB1220" s="174"/>
      <c r="BC1220" s="361">
        <f>COUNTIF(BC1193:BC1212,"&gt;0")</f>
        <v>0</v>
      </c>
      <c r="BD1220" s="361">
        <f>COUNTIF(BD1193:BD1212,"&gt;0")</f>
        <v>0</v>
      </c>
      <c r="BE1220" s="174"/>
      <c r="BF1220" s="361">
        <f>COUNTIF(BF1193:BF1212,"&gt;0")</f>
        <v>0</v>
      </c>
      <c r="BG1220" s="361">
        <f>COUNTIF(BG1193:BG1212,"&gt;0")</f>
        <v>0</v>
      </c>
      <c r="BH1220" s="174"/>
      <c r="BI1220" s="361">
        <f>COUNTIF(BI1193:BI1212,"&gt;0")</f>
        <v>0</v>
      </c>
      <c r="BJ1220" s="361">
        <f>COUNTIF(BJ1193:BJ1212,"&gt;0")</f>
        <v>0</v>
      </c>
      <c r="BK1220" s="174"/>
      <c r="BL1220" s="361">
        <f>COUNTIF(BL1193:BL1212,"&gt;0")</f>
        <v>0</v>
      </c>
      <c r="BM1220" s="361">
        <f>COUNTIF(BM1193:BM1212,"&gt;0")</f>
        <v>0</v>
      </c>
      <c r="BN1220" s="174"/>
      <c r="BO1220" s="361">
        <f>COUNTIF(BO1193:BO1212,"&gt;0")</f>
        <v>0</v>
      </c>
      <c r="BP1220" s="361">
        <f>COUNTIF(BP1193:BP1212,"&gt;0")</f>
        <v>0</v>
      </c>
      <c r="BQ1220" s="174"/>
      <c r="BR1220" s="361">
        <f>COUNTIF(BR1193:BR1212,"&gt;0")</f>
        <v>0</v>
      </c>
      <c r="BS1220" s="361">
        <f>COUNTIF(BS1193:BS1212,"&gt;0")</f>
        <v>0</v>
      </c>
      <c r="BT1220" s="174"/>
      <c r="BU1220" s="361">
        <f>COUNTIF(BU1193:BU1212,"&gt;0")</f>
        <v>0</v>
      </c>
      <c r="BV1220" s="361">
        <f>COUNTIF(BV1193:BV1212,"&gt;0")</f>
        <v>0</v>
      </c>
      <c r="BX1220" s="57"/>
    </row>
    <row r="1221" spans="1:76" s="2" customFormat="1" ht="14">
      <c r="B1221" s="5"/>
      <c r="C1221" s="172"/>
      <c r="D1221" s="956"/>
      <c r="E1221" s="890"/>
      <c r="F1221" s="890"/>
      <c r="G1221" s="890"/>
      <c r="H1221" s="890"/>
      <c r="I1221" s="890"/>
      <c r="J1221" s="891"/>
      <c r="K1221" s="174"/>
      <c r="L1221" s="762"/>
      <c r="M1221" s="174"/>
      <c r="N1221" s="174"/>
      <c r="O1221" s="174"/>
      <c r="P1221" s="174"/>
      <c r="Q1221" s="174"/>
      <c r="R1221" s="192" t="s">
        <v>36</v>
      </c>
      <c r="S1221" s="165"/>
      <c r="T1221" s="174"/>
      <c r="U1221" s="189"/>
      <c r="V1221" s="190"/>
      <c r="W1221" s="191"/>
      <c r="Y1221" s="99"/>
      <c r="AO1221" s="57"/>
      <c r="AS1221" s="209"/>
      <c r="AT1221" s="361">
        <f>COUNTIF(AT1194:AT1213,"&gt;0")</f>
        <v>0</v>
      </c>
      <c r="AU1221" s="361">
        <f>COUNTIF(AU1194:AU1213,"&gt;0")</f>
        <v>0</v>
      </c>
      <c r="AV1221" s="209"/>
      <c r="BX1221" s="57"/>
    </row>
    <row r="1222" spans="1:76" s="2" customFormat="1" ht="14">
      <c r="B1222" s="5"/>
      <c r="C1222" s="172"/>
      <c r="D1222" s="956"/>
      <c r="E1222" s="890"/>
      <c r="F1222" s="890"/>
      <c r="G1222" s="890"/>
      <c r="H1222" s="890"/>
      <c r="I1222" s="890"/>
      <c r="J1222" s="891"/>
      <c r="K1222" s="174"/>
      <c r="L1222" s="762"/>
      <c r="M1222" s="174"/>
      <c r="N1222" s="174"/>
      <c r="O1222" s="174"/>
      <c r="P1222" s="174"/>
      <c r="Q1222" s="174"/>
      <c r="R1222" s="174"/>
      <c r="S1222" s="165"/>
      <c r="T1222" s="174"/>
      <c r="U1222" s="193"/>
      <c r="V1222" s="194"/>
      <c r="W1222" s="195"/>
      <c r="Y1222" s="99"/>
      <c r="AO1222" s="57"/>
      <c r="AS1222" s="209"/>
      <c r="AT1222" s="209"/>
      <c r="AU1222" s="209"/>
      <c r="AV1222" s="209"/>
      <c r="BX1222" s="57"/>
    </row>
    <row r="1223" spans="1:76" s="2" customFormat="1" ht="18">
      <c r="A1223" s="182" t="str">
        <f ca="1">HYPERLINK("#"&amp;"'"&amp;A$1&amp;"'!a1","Back to top")</f>
        <v>Back to top</v>
      </c>
      <c r="B1223" s="304"/>
      <c r="C1223" s="174"/>
      <c r="D1223" s="957"/>
      <c r="E1223" s="958"/>
      <c r="F1223" s="958"/>
      <c r="G1223" s="958"/>
      <c r="H1223" s="958"/>
      <c r="I1223" s="958"/>
      <c r="J1223" s="959"/>
      <c r="L1223" s="349"/>
      <c r="S1223" s="83"/>
      <c r="T1223" s="174"/>
      <c r="U1223" s="174"/>
      <c r="V1223" s="174"/>
      <c r="W1223" s="174"/>
      <c r="Y1223" s="99"/>
      <c r="AO1223" s="142"/>
      <c r="AP1223" s="218"/>
      <c r="AQ1223" s="218"/>
      <c r="AR1223" s="216"/>
      <c r="AS1223" s="216"/>
      <c r="AT1223" s="216"/>
      <c r="AU1223" s="216"/>
      <c r="AV1223" s="216"/>
      <c r="AW1223" s="216"/>
      <c r="AX1223" s="216"/>
      <c r="AY1223" s="216"/>
      <c r="AZ1223" s="216"/>
      <c r="BA1223" s="216"/>
      <c r="BB1223" s="216"/>
      <c r="BC1223" s="216"/>
      <c r="BD1223" s="216"/>
      <c r="BE1223" s="216"/>
      <c r="BF1223" s="216"/>
      <c r="BG1223" s="216"/>
      <c r="BH1223" s="216"/>
      <c r="BI1223" s="216"/>
      <c r="BJ1223" s="216"/>
      <c r="BK1223" s="216"/>
      <c r="BL1223" s="216"/>
      <c r="BM1223" s="216"/>
      <c r="BN1223" s="216"/>
      <c r="BO1223" s="216"/>
      <c r="BP1223" s="216"/>
      <c r="BQ1223" s="216"/>
      <c r="BR1223" s="216"/>
      <c r="BS1223" s="216"/>
      <c r="BT1223" s="216"/>
      <c r="BU1223" s="216"/>
      <c r="BV1223" s="216"/>
      <c r="BW1223" s="216"/>
      <c r="BX1223" s="142"/>
    </row>
    <row r="1224" spans="1:76" s="2" customFormat="1" ht="14">
      <c r="B1224" s="5"/>
      <c r="L1224" s="349"/>
      <c r="S1224" s="83"/>
      <c r="T1224" s="83"/>
      <c r="U1224" s="83"/>
      <c r="Y1224" s="99"/>
      <c r="AO1224" s="57"/>
      <c r="AP1224" s="209"/>
      <c r="AQ1224" s="209"/>
      <c r="AR1224" s="209"/>
      <c r="AS1224" s="209"/>
      <c r="AT1224" s="209"/>
      <c r="AU1224" s="209"/>
      <c r="AV1224" s="209"/>
      <c r="AW1224" s="209"/>
      <c r="AX1224" s="209"/>
      <c r="AY1224" s="209"/>
      <c r="AZ1224" s="209"/>
      <c r="BA1224" s="209"/>
      <c r="BB1224" s="209"/>
      <c r="BC1224" s="209"/>
      <c r="BD1224" s="209"/>
      <c r="BE1224" s="209"/>
      <c r="BF1224" s="209"/>
      <c r="BG1224" s="209"/>
      <c r="BH1224" s="209"/>
      <c r="BI1224" s="209"/>
      <c r="BJ1224" s="209"/>
      <c r="BK1224" s="209"/>
      <c r="BL1224" s="209"/>
      <c r="BM1224" s="209"/>
      <c r="BN1224" s="209"/>
      <c r="BO1224" s="209"/>
      <c r="BP1224" s="209"/>
      <c r="BQ1224" s="209"/>
      <c r="BR1224" s="209"/>
      <c r="BS1224" s="209"/>
      <c r="BT1224" s="209"/>
      <c r="BU1224" s="209"/>
      <c r="BV1224" s="209"/>
      <c r="BW1224" s="209"/>
      <c r="BX1224" s="57"/>
    </row>
    <row r="1225" spans="1:76" s="2" customFormat="1" ht="14">
      <c r="B1225" s="5"/>
      <c r="L1225" s="349"/>
      <c r="S1225" s="83"/>
      <c r="T1225" s="83"/>
      <c r="Y1225" s="99"/>
      <c r="AO1225" s="57"/>
      <c r="AP1225" s="209"/>
      <c r="AQ1225" s="209"/>
      <c r="AR1225" s="209"/>
      <c r="AS1225" s="209"/>
      <c r="AT1225" s="209"/>
      <c r="AU1225" s="209"/>
      <c r="AV1225" s="209"/>
      <c r="AW1225" s="209"/>
      <c r="AX1225" s="209"/>
      <c r="AY1225" s="209"/>
      <c r="AZ1225" s="209"/>
      <c r="BA1225" s="209"/>
      <c r="BB1225" s="209"/>
      <c r="BC1225" s="209"/>
      <c r="BD1225" s="209"/>
      <c r="BE1225" s="209"/>
      <c r="BF1225" s="209"/>
      <c r="BG1225" s="209"/>
      <c r="BH1225" s="209"/>
      <c r="BI1225" s="209"/>
      <c r="BJ1225" s="209"/>
      <c r="BK1225" s="209"/>
      <c r="BL1225" s="209"/>
      <c r="BM1225" s="209"/>
      <c r="BN1225" s="209"/>
      <c r="BO1225" s="209"/>
      <c r="BP1225" s="209"/>
      <c r="BQ1225" s="209"/>
      <c r="BR1225" s="209"/>
      <c r="BS1225" s="209"/>
      <c r="BT1225" s="209"/>
      <c r="BU1225" s="209"/>
      <c r="BV1225" s="209"/>
      <c r="BW1225" s="209"/>
      <c r="BX1225" s="57"/>
    </row>
    <row r="1226" spans="1:76" s="22" customFormat="1" ht="18">
      <c r="A1226" s="138">
        <f>A1190+1</f>
        <v>29</v>
      </c>
      <c r="B1226" s="298"/>
      <c r="C1226" s="139" t="s">
        <v>357</v>
      </c>
      <c r="D1226" s="196"/>
      <c r="E1226" s="196"/>
      <c r="F1226" s="196"/>
      <c r="G1226" s="196"/>
      <c r="J1226" s="196"/>
      <c r="K1226" s="196"/>
      <c r="L1226" s="761"/>
      <c r="M1226" s="140"/>
      <c r="N1226" s="140"/>
      <c r="R1226" s="839" t="s">
        <v>154</v>
      </c>
      <c r="S1226" s="839"/>
      <c r="T1226" s="839"/>
      <c r="U1226" s="839"/>
      <c r="Y1226" s="198"/>
      <c r="AP1226" s="125">
        <f>A1226</f>
        <v>29</v>
      </c>
      <c r="AQ1226" s="125" t="str">
        <f>C1226</f>
        <v>Percentage of Solar Photovoltaic Generation from Utility Scale</v>
      </c>
      <c r="AS1226" s="198"/>
      <c r="AT1226" s="198"/>
      <c r="AU1226" s="198"/>
      <c r="AV1226" s="198"/>
    </row>
    <row r="1227" spans="1:76" s="2" customFormat="1" ht="14">
      <c r="A1227" s="199"/>
      <c r="B1227" s="299"/>
      <c r="C1227" s="199"/>
      <c r="D1227" s="130"/>
      <c r="E1227" s="130"/>
      <c r="F1227" s="130"/>
      <c r="G1227" s="130"/>
      <c r="J1227" s="130"/>
      <c r="K1227" s="130"/>
      <c r="L1227" s="762"/>
      <c r="M1227" s="174"/>
      <c r="N1227" s="174"/>
      <c r="S1227" s="83"/>
      <c r="T1227" s="83"/>
      <c r="Y1227" s="99"/>
      <c r="AO1227" s="57"/>
      <c r="AP1227" s="39"/>
      <c r="AQ1227" s="39"/>
      <c r="AR1227" s="39"/>
      <c r="AS1227" s="39"/>
      <c r="AT1227" s="158" t="s">
        <v>230</v>
      </c>
      <c r="AU1227" s="158"/>
      <c r="AV1227" s="39"/>
      <c r="AW1227" s="158" t="s">
        <v>1</v>
      </c>
      <c r="AX1227" s="158"/>
      <c r="AY1227" s="39"/>
      <c r="AZ1227" s="158" t="s">
        <v>2</v>
      </c>
      <c r="BA1227" s="158"/>
      <c r="BB1227" s="39"/>
      <c r="BC1227" s="158" t="s">
        <v>283</v>
      </c>
      <c r="BD1227" s="158"/>
      <c r="BE1227" s="39"/>
      <c r="BF1227" s="158" t="s">
        <v>284</v>
      </c>
      <c r="BG1227" s="158"/>
      <c r="BH1227" s="39"/>
      <c r="BI1227" s="158" t="s">
        <v>3</v>
      </c>
      <c r="BJ1227" s="158"/>
      <c r="BK1227" s="39"/>
      <c r="BL1227" s="158" t="s">
        <v>4</v>
      </c>
      <c r="BM1227" s="158"/>
      <c r="BN1227" s="39"/>
      <c r="BO1227" s="158" t="s">
        <v>5</v>
      </c>
      <c r="BP1227" s="158"/>
      <c r="BQ1227" s="39"/>
      <c r="BR1227" s="158" t="s">
        <v>6</v>
      </c>
      <c r="BS1227" s="158"/>
      <c r="BT1227" s="39"/>
      <c r="BU1227" s="158" t="s">
        <v>34</v>
      </c>
      <c r="BV1227" s="158"/>
      <c r="BW1227" s="39"/>
      <c r="BX1227" s="57"/>
    </row>
    <row r="1228" spans="1:76" s="2" customFormat="1" ht="31" thickBot="1">
      <c r="A1228" s="173" t="s">
        <v>39</v>
      </c>
      <c r="B1228" s="300" t="s">
        <v>9</v>
      </c>
      <c r="C1228" s="145" t="s">
        <v>139</v>
      </c>
      <c r="D1228" s="146" t="s">
        <v>40</v>
      </c>
      <c r="E1228" s="146" t="s">
        <v>234</v>
      </c>
      <c r="F1228" s="147" t="s">
        <v>113</v>
      </c>
      <c r="G1228" s="211" t="s">
        <v>424</v>
      </c>
      <c r="H1228" s="4" t="s">
        <v>59</v>
      </c>
      <c r="I1228" s="695" t="s">
        <v>425</v>
      </c>
      <c r="J1228" s="148" t="s">
        <v>133</v>
      </c>
      <c r="K1228" s="149" t="s">
        <v>140</v>
      </c>
      <c r="L1228" s="776" t="s">
        <v>100</v>
      </c>
      <c r="M1228" s="151" t="s">
        <v>141</v>
      </c>
      <c r="N1228" s="152" t="s">
        <v>135</v>
      </c>
      <c r="O1228" s="151" t="s">
        <v>57</v>
      </c>
      <c r="P1228" s="153"/>
      <c r="Q1228" s="363" t="s">
        <v>272</v>
      </c>
      <c r="R1228" s="364" t="s">
        <v>56</v>
      </c>
      <c r="S1228" s="258" t="s">
        <v>41</v>
      </c>
      <c r="T1228" s="364" t="s">
        <v>136</v>
      </c>
      <c r="U1228" s="156" t="s">
        <v>42</v>
      </c>
      <c r="V1228" s="153"/>
      <c r="W1228" s="153"/>
      <c r="Y1228" s="99"/>
      <c r="AO1228" s="57"/>
      <c r="AP1228" s="153"/>
      <c r="AQ1228" s="153"/>
      <c r="AR1228" s="156" t="s">
        <v>131</v>
      </c>
      <c r="AS1228" s="153"/>
      <c r="AT1228" s="154" t="s">
        <v>56</v>
      </c>
      <c r="AU1228" s="155" t="s">
        <v>41</v>
      </c>
      <c r="AV1228" s="153"/>
      <c r="AW1228" s="154" t="s">
        <v>56</v>
      </c>
      <c r="AX1228" s="155" t="s">
        <v>41</v>
      </c>
      <c r="AY1228" s="153"/>
      <c r="AZ1228" s="154" t="s">
        <v>56</v>
      </c>
      <c r="BA1228" s="155" t="s">
        <v>41</v>
      </c>
      <c r="BB1228" s="153"/>
      <c r="BC1228" s="154" t="s">
        <v>56</v>
      </c>
      <c r="BD1228" s="155" t="s">
        <v>41</v>
      </c>
      <c r="BE1228" s="153"/>
      <c r="BF1228" s="154" t="s">
        <v>56</v>
      </c>
      <c r="BG1228" s="155" t="s">
        <v>41</v>
      </c>
      <c r="BH1228" s="153"/>
      <c r="BI1228" s="154" t="s">
        <v>56</v>
      </c>
      <c r="BJ1228" s="155" t="s">
        <v>41</v>
      </c>
      <c r="BK1228" s="153"/>
      <c r="BL1228" s="154" t="s">
        <v>56</v>
      </c>
      <c r="BM1228" s="155" t="s">
        <v>41</v>
      </c>
      <c r="BN1228" s="153"/>
      <c r="BO1228" s="154" t="s">
        <v>56</v>
      </c>
      <c r="BP1228" s="155" t="s">
        <v>41</v>
      </c>
      <c r="BQ1228" s="153"/>
      <c r="BR1228" s="154" t="s">
        <v>56</v>
      </c>
      <c r="BS1228" s="155" t="s">
        <v>41</v>
      </c>
      <c r="BT1228" s="153"/>
      <c r="BU1228" s="154" t="s">
        <v>56</v>
      </c>
      <c r="BV1228" s="155" t="s">
        <v>41</v>
      </c>
      <c r="BW1228" s="153"/>
      <c r="BX1228" s="57"/>
    </row>
    <row r="1229" spans="1:76" s="2" customFormat="1" ht="15">
      <c r="A1229" s="159">
        <v>1</v>
      </c>
      <c r="B1229" s="301" t="str">
        <f t="shared" ref="B1229:B1248" si="785">CONCATENATE(E1229,": ",C1229)</f>
        <v>USA: GTM Research 2014</v>
      </c>
      <c r="C1229" s="169" t="s">
        <v>821</v>
      </c>
      <c r="D1229" s="160" t="s">
        <v>358</v>
      </c>
      <c r="E1229" s="160" t="s">
        <v>34</v>
      </c>
      <c r="F1229" s="160"/>
      <c r="G1229" s="161" t="s">
        <v>420</v>
      </c>
      <c r="H1229" s="668">
        <v>2014</v>
      </c>
      <c r="I1229" s="163"/>
      <c r="J1229" s="689"/>
      <c r="K1229" s="669" t="s">
        <v>54</v>
      </c>
      <c r="L1229" s="689">
        <f t="shared" ref="L1229:L1234" si="786">J1229</f>
        <v>0</v>
      </c>
      <c r="M1229" s="720" t="s">
        <v>54</v>
      </c>
      <c r="N1229" s="664"/>
      <c r="O1229" s="664"/>
      <c r="P1229" s="165"/>
      <c r="Q1229" s="365" t="s">
        <v>36</v>
      </c>
      <c r="R1229" s="259">
        <f t="shared" ref="R1229:R1248" si="787">IF(Q1229="Y","",IF(AND(L1229="",J1229=""),"",IF(L1229="",J1229,L1229)))</f>
        <v>0</v>
      </c>
      <c r="S1229" s="260" t="str">
        <f>IF(R1229="","",IF(R1257="Y",T1229,IF(R1229&gt;=R1249-$AA$36*R1253,IF(R1229&lt;=R1249+$AA$36*R1253,R1229,""),"")))</f>
        <v/>
      </c>
      <c r="T1229" s="259">
        <f t="shared" ref="T1229:T1248" si="788">IF(Q1229="Y","",IF(AND(L1229="",J1229=""),"",IF(L1229="",J1229*N1229,L1229*N1229)))</f>
        <v>0</v>
      </c>
      <c r="U1229" s="166" t="str">
        <f t="shared" ref="U1229:U1248" si="789">IF(AND(M1229="",K1229=""),"",IF(M1229="",K1229,M1229))</f>
        <v>%</v>
      </c>
      <c r="V1229" s="39"/>
      <c r="W1229" s="39"/>
      <c r="Y1229" s="99"/>
      <c r="AO1229" s="57"/>
      <c r="AP1229" s="39"/>
      <c r="AQ1229" s="39"/>
      <c r="AR1229" s="359" t="str">
        <f>$U1229</f>
        <v>%</v>
      </c>
      <c r="AS1229" s="39"/>
      <c r="AT1229" s="360" t="str">
        <f t="shared" ref="AT1229:AT1248" si="790">IF($E1229=$AT$48,R1229,"")</f>
        <v/>
      </c>
      <c r="AU1229" s="360" t="str">
        <f t="shared" ref="AU1229:AU1248" si="791">IF($E1229=$AT$48,S1229,"")</f>
        <v/>
      </c>
      <c r="AV1229" s="39"/>
      <c r="AW1229" s="360" t="str">
        <f t="shared" ref="AW1229:AW1248" si="792">IF($E1229=$AW$112,R1229,"")</f>
        <v/>
      </c>
      <c r="AX1229" s="360" t="str">
        <f t="shared" ref="AX1229:AX1248" si="793">IF($E1229=$AW$112,S1229,"")</f>
        <v/>
      </c>
      <c r="AY1229" s="39"/>
      <c r="AZ1229" s="360" t="str">
        <f t="shared" ref="AZ1229:AZ1248" si="794">IF($E1229=$AZ$112,R1229,"")</f>
        <v/>
      </c>
      <c r="BA1229" s="360" t="str">
        <f t="shared" ref="BA1229:BA1248" si="795">IF($E1229=$AZ$112,S1229,"")</f>
        <v/>
      </c>
      <c r="BB1229" s="39"/>
      <c r="BC1229" s="360" t="str">
        <f t="shared" ref="BC1229:BC1248" si="796">IF($E1229=$BC$112,R1229,"")</f>
        <v/>
      </c>
      <c r="BD1229" s="360" t="str">
        <f t="shared" ref="BD1229:BD1248" si="797">IF($E1229=$BC$112,S1229,"")</f>
        <v/>
      </c>
      <c r="BE1229" s="39"/>
      <c r="BF1229" s="360" t="str">
        <f t="shared" ref="BF1229:BF1248" si="798">IF($E1229=$BF$112,R1229,"")</f>
        <v/>
      </c>
      <c r="BG1229" s="360" t="str">
        <f t="shared" ref="BG1229:BG1248" si="799">IF($E1229=$BF$112,S1229,"")</f>
        <v/>
      </c>
      <c r="BH1229" s="39"/>
      <c r="BI1229" s="360" t="str">
        <f t="shared" ref="BI1229:BI1248" si="800">IF($E1229=$BI$112,R1229,"")</f>
        <v/>
      </c>
      <c r="BJ1229" s="360" t="str">
        <f t="shared" ref="BJ1229:BJ1248" si="801">IF($E1229=$BI$112,S1229,"")</f>
        <v/>
      </c>
      <c r="BK1229" s="39"/>
      <c r="BL1229" s="360" t="str">
        <f t="shared" ref="BL1229:BL1248" si="802">IF($E1229=$BL$112,R1229,"")</f>
        <v/>
      </c>
      <c r="BM1229" s="360" t="str">
        <f t="shared" ref="BM1229:BM1248" si="803">IF($E1229=$BL$112,S1229,"")</f>
        <v/>
      </c>
      <c r="BN1229" s="39"/>
      <c r="BO1229" s="360" t="str">
        <f t="shared" ref="BO1229:BO1248" si="804">IF($E1229=$BO$112,R1229,"")</f>
        <v/>
      </c>
      <c r="BP1229" s="360" t="str">
        <f t="shared" ref="BP1229:BP1248" si="805">IF($E1229=$BO$112,S1229,"")</f>
        <v/>
      </c>
      <c r="BQ1229" s="39"/>
      <c r="BR1229" s="360" t="str">
        <f t="shared" ref="BR1229:BR1248" si="806">IF($E1229=$BR$112,R1229,"")</f>
        <v/>
      </c>
      <c r="BS1229" s="360" t="str">
        <f t="shared" ref="BS1229:BS1248" si="807">IF($E1229=$BR$112,S1229,"")</f>
        <v/>
      </c>
      <c r="BT1229" s="39"/>
      <c r="BU1229" s="360">
        <f t="shared" ref="BU1229:BU1248" si="808">IF($E1229=$BU$112,R1229,"")</f>
        <v>0</v>
      </c>
      <c r="BV1229" s="360" t="str">
        <f t="shared" ref="BV1229:BV1248" si="809">IF($E1229=$BU$112,S1229,"")</f>
        <v/>
      </c>
      <c r="BW1229" s="39"/>
      <c r="BX1229" s="57"/>
    </row>
    <row r="1230" spans="1:76" s="2" customFormat="1" ht="15">
      <c r="A1230" s="159">
        <v>2</v>
      </c>
      <c r="B1230" s="301" t="str">
        <f t="shared" si="785"/>
        <v>World: IEA Technology Roadmap 2014</v>
      </c>
      <c r="C1230" s="169" t="s">
        <v>822</v>
      </c>
      <c r="D1230" s="160" t="s">
        <v>320</v>
      </c>
      <c r="E1230" s="160" t="s">
        <v>7</v>
      </c>
      <c r="F1230" s="160"/>
      <c r="G1230" s="161" t="s">
        <v>420</v>
      </c>
      <c r="H1230" s="668">
        <v>2014</v>
      </c>
      <c r="I1230" s="163"/>
      <c r="J1230" s="689"/>
      <c r="K1230" s="664" t="s">
        <v>54</v>
      </c>
      <c r="L1230" s="689">
        <f t="shared" si="786"/>
        <v>0</v>
      </c>
      <c r="M1230" s="720" t="s">
        <v>54</v>
      </c>
      <c r="N1230" s="664"/>
      <c r="O1230" s="664"/>
      <c r="P1230" s="165"/>
      <c r="Q1230" s="365" t="s">
        <v>36</v>
      </c>
      <c r="R1230" s="259">
        <f t="shared" si="787"/>
        <v>0</v>
      </c>
      <c r="S1230" s="260" t="str">
        <f>IF(R1230="","",IF(R1257="Y",T1230,IF(R1230&gt;=R1249-$AA$36*R1253,IF(R1230&lt;=R1249+$AA$36*R1253,R1230,""),"")))</f>
        <v/>
      </c>
      <c r="T1230" s="259">
        <f t="shared" si="788"/>
        <v>0</v>
      </c>
      <c r="U1230" s="166" t="str">
        <f t="shared" si="789"/>
        <v>%</v>
      </c>
      <c r="V1230" s="39"/>
      <c r="W1230" s="39"/>
      <c r="Y1230" s="99"/>
      <c r="AO1230" s="57"/>
      <c r="AP1230" s="39"/>
      <c r="AQ1230" s="39"/>
      <c r="AR1230" s="171"/>
      <c r="AS1230" s="39"/>
      <c r="AT1230" s="360">
        <f t="shared" si="790"/>
        <v>0</v>
      </c>
      <c r="AU1230" s="360" t="str">
        <f t="shared" si="791"/>
        <v/>
      </c>
      <c r="AV1230" s="39"/>
      <c r="AW1230" s="360" t="str">
        <f t="shared" si="792"/>
        <v/>
      </c>
      <c r="AX1230" s="360" t="str">
        <f t="shared" si="793"/>
        <v/>
      </c>
      <c r="AY1230" s="39"/>
      <c r="AZ1230" s="360" t="str">
        <f t="shared" si="794"/>
        <v/>
      </c>
      <c r="BA1230" s="360" t="str">
        <f t="shared" si="795"/>
        <v/>
      </c>
      <c r="BB1230" s="39"/>
      <c r="BC1230" s="360" t="str">
        <f t="shared" si="796"/>
        <v/>
      </c>
      <c r="BD1230" s="360" t="str">
        <f t="shared" si="797"/>
        <v/>
      </c>
      <c r="BE1230" s="39"/>
      <c r="BF1230" s="360" t="str">
        <f t="shared" si="798"/>
        <v/>
      </c>
      <c r="BG1230" s="360" t="str">
        <f t="shared" si="799"/>
        <v/>
      </c>
      <c r="BH1230" s="39"/>
      <c r="BI1230" s="360" t="str">
        <f t="shared" si="800"/>
        <v/>
      </c>
      <c r="BJ1230" s="360" t="str">
        <f t="shared" si="801"/>
        <v/>
      </c>
      <c r="BK1230" s="39"/>
      <c r="BL1230" s="360" t="str">
        <f t="shared" si="802"/>
        <v/>
      </c>
      <c r="BM1230" s="360" t="str">
        <f t="shared" si="803"/>
        <v/>
      </c>
      <c r="BN1230" s="39"/>
      <c r="BO1230" s="360" t="str">
        <f t="shared" si="804"/>
        <v/>
      </c>
      <c r="BP1230" s="360" t="str">
        <f t="shared" si="805"/>
        <v/>
      </c>
      <c r="BQ1230" s="39"/>
      <c r="BR1230" s="360" t="str">
        <f t="shared" si="806"/>
        <v/>
      </c>
      <c r="BS1230" s="360" t="str">
        <f t="shared" si="807"/>
        <v/>
      </c>
      <c r="BT1230" s="39"/>
      <c r="BU1230" s="360" t="str">
        <f t="shared" si="808"/>
        <v/>
      </c>
      <c r="BV1230" s="360" t="str">
        <f t="shared" si="809"/>
        <v/>
      </c>
      <c r="BW1230" s="39"/>
      <c r="BX1230" s="57"/>
    </row>
    <row r="1231" spans="1:76" s="2" customFormat="1" ht="15">
      <c r="A1231" s="159">
        <v>3</v>
      </c>
      <c r="B1231" s="301" t="str">
        <f t="shared" si="785"/>
        <v>USA: US DOE, SunShot Vision Study, 2012, Ch. 3 (p. 43)</v>
      </c>
      <c r="C1231" s="169" t="s">
        <v>823</v>
      </c>
      <c r="D1231" s="668" t="s">
        <v>359</v>
      </c>
      <c r="E1231" s="668" t="s">
        <v>34</v>
      </c>
      <c r="F1231" s="668"/>
      <c r="G1231" s="161" t="s">
        <v>420</v>
      </c>
      <c r="H1231" s="668">
        <v>2012</v>
      </c>
      <c r="I1231" s="163"/>
      <c r="J1231" s="685"/>
      <c r="K1231" s="672" t="s">
        <v>54</v>
      </c>
      <c r="L1231" s="689">
        <f t="shared" si="786"/>
        <v>0</v>
      </c>
      <c r="M1231" s="720" t="s">
        <v>54</v>
      </c>
      <c r="N1231" s="664"/>
      <c r="O1231" s="664"/>
      <c r="P1231" s="165"/>
      <c r="Q1231" s="365" t="s">
        <v>36</v>
      </c>
      <c r="R1231" s="259">
        <f t="shared" si="787"/>
        <v>0</v>
      </c>
      <c r="S1231" s="260" t="str">
        <f>IF(R1231="","",IF(R1257="Y",T1231,IF(R1231&gt;=R1249-$AA$36*R1253,IF(R1231&lt;=R1249+$AA$36*R1253,R1231,""),"")))</f>
        <v/>
      </c>
      <c r="T1231" s="259">
        <f t="shared" si="788"/>
        <v>0</v>
      </c>
      <c r="U1231" s="166" t="str">
        <f t="shared" si="789"/>
        <v>%</v>
      </c>
      <c r="V1231" s="39"/>
      <c r="W1231" s="39"/>
      <c r="Y1231" s="99"/>
      <c r="AO1231" s="57"/>
      <c r="AP1231" s="39"/>
      <c r="AQ1231" s="39"/>
      <c r="AR1231" s="171"/>
      <c r="AS1231" s="39"/>
      <c r="AT1231" s="360" t="str">
        <f t="shared" si="790"/>
        <v/>
      </c>
      <c r="AU1231" s="360" t="str">
        <f t="shared" si="791"/>
        <v/>
      </c>
      <c r="AV1231" s="39"/>
      <c r="AW1231" s="360" t="str">
        <f t="shared" si="792"/>
        <v/>
      </c>
      <c r="AX1231" s="360" t="str">
        <f t="shared" si="793"/>
        <v/>
      </c>
      <c r="AY1231" s="39"/>
      <c r="AZ1231" s="360" t="str">
        <f t="shared" si="794"/>
        <v/>
      </c>
      <c r="BA1231" s="360" t="str">
        <f t="shared" si="795"/>
        <v/>
      </c>
      <c r="BB1231" s="39"/>
      <c r="BC1231" s="360" t="str">
        <f t="shared" si="796"/>
        <v/>
      </c>
      <c r="BD1231" s="360" t="str">
        <f t="shared" si="797"/>
        <v/>
      </c>
      <c r="BE1231" s="39"/>
      <c r="BF1231" s="360" t="str">
        <f t="shared" si="798"/>
        <v/>
      </c>
      <c r="BG1231" s="360" t="str">
        <f t="shared" si="799"/>
        <v/>
      </c>
      <c r="BH1231" s="39"/>
      <c r="BI1231" s="360" t="str">
        <f t="shared" si="800"/>
        <v/>
      </c>
      <c r="BJ1231" s="360" t="str">
        <f t="shared" si="801"/>
        <v/>
      </c>
      <c r="BK1231" s="39"/>
      <c r="BL1231" s="360" t="str">
        <f t="shared" si="802"/>
        <v/>
      </c>
      <c r="BM1231" s="360" t="str">
        <f t="shared" si="803"/>
        <v/>
      </c>
      <c r="BN1231" s="39"/>
      <c r="BO1231" s="360" t="str">
        <f t="shared" si="804"/>
        <v/>
      </c>
      <c r="BP1231" s="360" t="str">
        <f t="shared" si="805"/>
        <v/>
      </c>
      <c r="BQ1231" s="39"/>
      <c r="BR1231" s="360" t="str">
        <f t="shared" si="806"/>
        <v/>
      </c>
      <c r="BS1231" s="360" t="str">
        <f t="shared" si="807"/>
        <v/>
      </c>
      <c r="BT1231" s="39"/>
      <c r="BU1231" s="360">
        <f t="shared" si="808"/>
        <v>0</v>
      </c>
      <c r="BV1231" s="360" t="str">
        <f t="shared" si="809"/>
        <v/>
      </c>
      <c r="BW1231" s="39"/>
      <c r="BX1231" s="57"/>
    </row>
    <row r="1232" spans="1:76" s="2" customFormat="1" ht="15">
      <c r="A1232" s="159">
        <v>4</v>
      </c>
      <c r="B1232" s="301" t="str">
        <f t="shared" si="785"/>
        <v>World: IEA. % of World Generation from utility-scale SPV.IEA. (2018). Renewables 2018. Paris: IEA.</v>
      </c>
      <c r="C1232" s="169" t="s">
        <v>773</v>
      </c>
      <c r="D1232" s="722" t="s">
        <v>527</v>
      </c>
      <c r="E1232" s="718" t="s">
        <v>7</v>
      </c>
      <c r="F1232" s="718"/>
      <c r="G1232" s="719" t="s">
        <v>420</v>
      </c>
      <c r="H1232" s="723">
        <v>2015</v>
      </c>
      <c r="I1232" s="720"/>
      <c r="J1232" s="739"/>
      <c r="K1232" s="730" t="s">
        <v>54</v>
      </c>
      <c r="L1232" s="689">
        <f t="shared" si="786"/>
        <v>0</v>
      </c>
      <c r="M1232" s="720" t="s">
        <v>54</v>
      </c>
      <c r="N1232" s="720"/>
      <c r="O1232" s="720" t="s">
        <v>528</v>
      </c>
      <c r="P1232" s="165"/>
      <c r="Q1232" s="365" t="s">
        <v>36</v>
      </c>
      <c r="R1232" s="259">
        <f t="shared" si="787"/>
        <v>0</v>
      </c>
      <c r="S1232" s="260" t="str">
        <f>IF(R1232="","",IF(R1257="Y",T1232,IF(R1232&gt;=R1249-$AA$36*R1253,IF(R1232&lt;=R1249+$AA$36*R1253,R1232,""),"")))</f>
        <v/>
      </c>
      <c r="T1232" s="259">
        <f t="shared" si="788"/>
        <v>0</v>
      </c>
      <c r="U1232" s="166" t="str">
        <f t="shared" si="789"/>
        <v>%</v>
      </c>
      <c r="V1232" s="39"/>
      <c r="W1232" s="39"/>
      <c r="Y1232" s="99"/>
      <c r="AO1232" s="57"/>
      <c r="AP1232" s="39"/>
      <c r="AQ1232" s="39"/>
      <c r="AR1232" s="171"/>
      <c r="AS1232" s="39"/>
      <c r="AT1232" s="360">
        <f t="shared" si="790"/>
        <v>0</v>
      </c>
      <c r="AU1232" s="360" t="str">
        <f t="shared" si="791"/>
        <v/>
      </c>
      <c r="AV1232" s="39"/>
      <c r="AW1232" s="360" t="str">
        <f t="shared" si="792"/>
        <v/>
      </c>
      <c r="AX1232" s="360" t="str">
        <f t="shared" si="793"/>
        <v/>
      </c>
      <c r="AY1232" s="39"/>
      <c r="AZ1232" s="360" t="str">
        <f t="shared" si="794"/>
        <v/>
      </c>
      <c r="BA1232" s="360" t="str">
        <f t="shared" si="795"/>
        <v/>
      </c>
      <c r="BB1232" s="39"/>
      <c r="BC1232" s="360" t="str">
        <f t="shared" si="796"/>
        <v/>
      </c>
      <c r="BD1232" s="360" t="str">
        <f t="shared" si="797"/>
        <v/>
      </c>
      <c r="BE1232" s="39"/>
      <c r="BF1232" s="360" t="str">
        <f t="shared" si="798"/>
        <v/>
      </c>
      <c r="BG1232" s="360" t="str">
        <f t="shared" si="799"/>
        <v/>
      </c>
      <c r="BH1232" s="39"/>
      <c r="BI1232" s="360" t="str">
        <f t="shared" si="800"/>
        <v/>
      </c>
      <c r="BJ1232" s="360" t="str">
        <f t="shared" si="801"/>
        <v/>
      </c>
      <c r="BK1232" s="39"/>
      <c r="BL1232" s="360" t="str">
        <f t="shared" si="802"/>
        <v/>
      </c>
      <c r="BM1232" s="360" t="str">
        <f t="shared" si="803"/>
        <v/>
      </c>
      <c r="BN1232" s="39"/>
      <c r="BO1232" s="360" t="str">
        <f t="shared" si="804"/>
        <v/>
      </c>
      <c r="BP1232" s="360" t="str">
        <f t="shared" si="805"/>
        <v/>
      </c>
      <c r="BQ1232" s="39"/>
      <c r="BR1232" s="360" t="str">
        <f t="shared" si="806"/>
        <v/>
      </c>
      <c r="BS1232" s="360" t="str">
        <f t="shared" si="807"/>
        <v/>
      </c>
      <c r="BT1232" s="39"/>
      <c r="BU1232" s="360" t="str">
        <f t="shared" si="808"/>
        <v/>
      </c>
      <c r="BV1232" s="360" t="str">
        <f t="shared" si="809"/>
        <v/>
      </c>
      <c r="BW1232" s="39"/>
      <c r="BX1232" s="57"/>
    </row>
    <row r="1233" spans="1:76" s="2" customFormat="1" ht="15">
      <c r="A1233" s="159">
        <v>5</v>
      </c>
      <c r="B1233" s="301" t="str">
        <f t="shared" si="785"/>
        <v>World: Ram et al ( 2017). % of World Generation from SPV Utility Scale.Ram M., et al (2017). Global Energy System Based on 100% Renewable Energy - Power Sector. Berlin: LUT and Energy Watch Group.</v>
      </c>
      <c r="C1233" s="169" t="s">
        <v>774</v>
      </c>
      <c r="D1233" s="723" t="s">
        <v>529</v>
      </c>
      <c r="E1233" s="723" t="s">
        <v>7</v>
      </c>
      <c r="F1233" s="723"/>
      <c r="G1233" s="719" t="s">
        <v>422</v>
      </c>
      <c r="H1233" s="740">
        <v>2016</v>
      </c>
      <c r="I1233" s="720"/>
      <c r="J1233" s="741"/>
      <c r="K1233" s="730" t="s">
        <v>54</v>
      </c>
      <c r="L1233" s="685">
        <f t="shared" si="786"/>
        <v>0</v>
      </c>
      <c r="M1233" s="730" t="s">
        <v>54</v>
      </c>
      <c r="N1233" s="720"/>
      <c r="O1233" s="720" t="s">
        <v>530</v>
      </c>
      <c r="P1233" s="165"/>
      <c r="Q1233" s="365" t="s">
        <v>36</v>
      </c>
      <c r="R1233" s="259">
        <f t="shared" si="787"/>
        <v>0</v>
      </c>
      <c r="S1233" s="260" t="str">
        <f>IF(R1233="","",IF(R1257="Y",T1233,IF(R1233&gt;=R1249-$AA$36*R1253,IF(R1233&lt;=R1249+$AA$36*R1253,R1233,""),"")))</f>
        <v/>
      </c>
      <c r="T1233" s="259">
        <f t="shared" si="788"/>
        <v>0</v>
      </c>
      <c r="U1233" s="166" t="str">
        <f t="shared" si="789"/>
        <v>%</v>
      </c>
      <c r="V1233" s="39"/>
      <c r="W1233" s="39"/>
      <c r="Y1233" s="99"/>
      <c r="AO1233" s="57"/>
      <c r="AP1233" s="39"/>
      <c r="AQ1233" s="39"/>
      <c r="AR1233" s="171"/>
      <c r="AS1233" s="39"/>
      <c r="AT1233" s="360">
        <f t="shared" si="790"/>
        <v>0</v>
      </c>
      <c r="AU1233" s="360" t="str">
        <f t="shared" si="791"/>
        <v/>
      </c>
      <c r="AV1233" s="39"/>
      <c r="AW1233" s="360" t="str">
        <f t="shared" si="792"/>
        <v/>
      </c>
      <c r="AX1233" s="360" t="str">
        <f t="shared" si="793"/>
        <v/>
      </c>
      <c r="AY1233" s="39"/>
      <c r="AZ1233" s="360" t="str">
        <f t="shared" si="794"/>
        <v/>
      </c>
      <c r="BA1233" s="360" t="str">
        <f t="shared" si="795"/>
        <v/>
      </c>
      <c r="BB1233" s="39"/>
      <c r="BC1233" s="360" t="str">
        <f t="shared" si="796"/>
        <v/>
      </c>
      <c r="BD1233" s="360" t="str">
        <f t="shared" si="797"/>
        <v/>
      </c>
      <c r="BE1233" s="39"/>
      <c r="BF1233" s="360" t="str">
        <f t="shared" si="798"/>
        <v/>
      </c>
      <c r="BG1233" s="360" t="str">
        <f t="shared" si="799"/>
        <v/>
      </c>
      <c r="BH1233" s="39"/>
      <c r="BI1233" s="360" t="str">
        <f t="shared" si="800"/>
        <v/>
      </c>
      <c r="BJ1233" s="360" t="str">
        <f t="shared" si="801"/>
        <v/>
      </c>
      <c r="BK1233" s="39"/>
      <c r="BL1233" s="360" t="str">
        <f t="shared" si="802"/>
        <v/>
      </c>
      <c r="BM1233" s="360" t="str">
        <f t="shared" si="803"/>
        <v/>
      </c>
      <c r="BN1233" s="39"/>
      <c r="BO1233" s="360" t="str">
        <f t="shared" si="804"/>
        <v/>
      </c>
      <c r="BP1233" s="360" t="str">
        <f t="shared" si="805"/>
        <v/>
      </c>
      <c r="BQ1233" s="39"/>
      <c r="BR1233" s="360" t="str">
        <f t="shared" si="806"/>
        <v/>
      </c>
      <c r="BS1233" s="360" t="str">
        <f t="shared" si="807"/>
        <v/>
      </c>
      <c r="BT1233" s="39"/>
      <c r="BU1233" s="360" t="str">
        <f t="shared" si="808"/>
        <v/>
      </c>
      <c r="BV1233" s="360" t="str">
        <f t="shared" si="809"/>
        <v/>
      </c>
      <c r="BW1233" s="39"/>
      <c r="BX1233" s="57"/>
    </row>
    <row r="1234" spans="1:76" s="2" customFormat="1" ht="15">
      <c r="A1234" s="159">
        <v>6</v>
      </c>
      <c r="B1234" s="301" t="str">
        <f t="shared" si="785"/>
        <v>World: IEA-PVPS. (2017). % of World Generation from SPV Utility Scale. IEA-PVPS. (2017). Trends 2016 in Photovoltaic Applications. Paris: IEA-PVPS. P-35</v>
      </c>
      <c r="C1234" s="169" t="s">
        <v>775</v>
      </c>
      <c r="D1234" s="722" t="s">
        <v>531</v>
      </c>
      <c r="E1234" s="740" t="s">
        <v>7</v>
      </c>
      <c r="F1234" s="740" t="s">
        <v>532</v>
      </c>
      <c r="G1234" s="719" t="s">
        <v>420</v>
      </c>
      <c r="H1234" s="718">
        <v>2017</v>
      </c>
      <c r="I1234" s="720"/>
      <c r="J1234" s="742"/>
      <c r="K1234" s="735" t="s">
        <v>54</v>
      </c>
      <c r="L1234" s="739">
        <f t="shared" si="786"/>
        <v>0</v>
      </c>
      <c r="M1234" s="730" t="s">
        <v>54</v>
      </c>
      <c r="N1234" s="720"/>
      <c r="O1234" s="720" t="s">
        <v>533</v>
      </c>
      <c r="P1234" s="165"/>
      <c r="Q1234" s="365" t="s">
        <v>36</v>
      </c>
      <c r="R1234" s="259">
        <f t="shared" si="787"/>
        <v>0</v>
      </c>
      <c r="S1234" s="260" t="str">
        <f>IF(R1234="","",IF(R1257="Y",T1234,IF(R1234&gt;=R1249-$AA$36*R1253,IF(R1234&lt;=R1249+$AA$36*R1253,R1234,""),"")))</f>
        <v/>
      </c>
      <c r="T1234" s="259">
        <f t="shared" si="788"/>
        <v>0</v>
      </c>
      <c r="U1234" s="166" t="str">
        <f t="shared" si="789"/>
        <v>%</v>
      </c>
      <c r="V1234" s="39"/>
      <c r="W1234" s="39"/>
      <c r="Y1234" s="99"/>
      <c r="AO1234" s="57"/>
      <c r="AP1234" s="39"/>
      <c r="AQ1234" s="39"/>
      <c r="AR1234" s="171"/>
      <c r="AS1234" s="39"/>
      <c r="AT1234" s="360">
        <f t="shared" si="790"/>
        <v>0</v>
      </c>
      <c r="AU1234" s="360" t="str">
        <f t="shared" si="791"/>
        <v/>
      </c>
      <c r="AV1234" s="39"/>
      <c r="AW1234" s="360" t="str">
        <f t="shared" si="792"/>
        <v/>
      </c>
      <c r="AX1234" s="360" t="str">
        <f t="shared" si="793"/>
        <v/>
      </c>
      <c r="AY1234" s="39"/>
      <c r="AZ1234" s="360" t="str">
        <f t="shared" si="794"/>
        <v/>
      </c>
      <c r="BA1234" s="360" t="str">
        <f t="shared" si="795"/>
        <v/>
      </c>
      <c r="BB1234" s="39"/>
      <c r="BC1234" s="360" t="str">
        <f t="shared" si="796"/>
        <v/>
      </c>
      <c r="BD1234" s="360" t="str">
        <f t="shared" si="797"/>
        <v/>
      </c>
      <c r="BE1234" s="39"/>
      <c r="BF1234" s="360" t="str">
        <f t="shared" si="798"/>
        <v/>
      </c>
      <c r="BG1234" s="360" t="str">
        <f t="shared" si="799"/>
        <v/>
      </c>
      <c r="BH1234" s="39"/>
      <c r="BI1234" s="360" t="str">
        <f t="shared" si="800"/>
        <v/>
      </c>
      <c r="BJ1234" s="360" t="str">
        <f t="shared" si="801"/>
        <v/>
      </c>
      <c r="BK1234" s="39"/>
      <c r="BL1234" s="360" t="str">
        <f t="shared" si="802"/>
        <v/>
      </c>
      <c r="BM1234" s="360" t="str">
        <f t="shared" si="803"/>
        <v/>
      </c>
      <c r="BN1234" s="39"/>
      <c r="BO1234" s="360" t="str">
        <f t="shared" si="804"/>
        <v/>
      </c>
      <c r="BP1234" s="360" t="str">
        <f t="shared" si="805"/>
        <v/>
      </c>
      <c r="BQ1234" s="39"/>
      <c r="BR1234" s="360" t="str">
        <f t="shared" si="806"/>
        <v/>
      </c>
      <c r="BS1234" s="360" t="str">
        <f t="shared" si="807"/>
        <v/>
      </c>
      <c r="BT1234" s="39"/>
      <c r="BU1234" s="360" t="str">
        <f t="shared" si="808"/>
        <v/>
      </c>
      <c r="BV1234" s="360" t="str">
        <f t="shared" si="809"/>
        <v/>
      </c>
      <c r="BW1234" s="39"/>
      <c r="BX1234" s="57"/>
    </row>
    <row r="1235" spans="1:76" s="2" customFormat="1" ht="14">
      <c r="A1235" s="159">
        <v>7</v>
      </c>
      <c r="B1235" s="301" t="str">
        <f t="shared" si="785"/>
        <v xml:space="preserve">: </v>
      </c>
      <c r="C1235" s="169"/>
      <c r="D1235" s="169"/>
      <c r="E1235" s="169"/>
      <c r="F1235" s="169"/>
      <c r="G1235" s="161"/>
      <c r="H1235" s="169"/>
      <c r="I1235" s="163"/>
      <c r="J1235" s="170"/>
      <c r="K1235" s="170"/>
      <c r="L1235" s="741"/>
      <c r="M1235" s="730" t="s">
        <v>54</v>
      </c>
      <c r="N1235" s="664"/>
      <c r="O1235" s="664"/>
      <c r="P1235" s="165"/>
      <c r="Q1235" s="365"/>
      <c r="R1235" s="259" t="str">
        <f t="shared" si="787"/>
        <v/>
      </c>
      <c r="S1235" s="260" t="str">
        <f>IF(R1235="","",IF(R1257="Y",T1235,IF(R1235&gt;=R1249-$AA$36*R1253,IF(R1235&lt;=R1249+$AA$36*R1253,R1235,""),"")))</f>
        <v/>
      </c>
      <c r="T1235" s="259" t="str">
        <f t="shared" si="788"/>
        <v/>
      </c>
      <c r="U1235" s="166" t="str">
        <f t="shared" si="789"/>
        <v>%</v>
      </c>
      <c r="V1235" s="39"/>
      <c r="W1235" s="39"/>
      <c r="Y1235" s="99"/>
      <c r="AO1235" s="57"/>
      <c r="AP1235" s="39"/>
      <c r="AQ1235" s="39"/>
      <c r="AR1235" s="171"/>
      <c r="AS1235" s="39"/>
      <c r="AT1235" s="360" t="str">
        <f t="shared" si="790"/>
        <v/>
      </c>
      <c r="AU1235" s="360" t="str">
        <f t="shared" si="791"/>
        <v/>
      </c>
      <c r="AV1235" s="39"/>
      <c r="AW1235" s="360" t="str">
        <f t="shared" si="792"/>
        <v/>
      </c>
      <c r="AX1235" s="360" t="str">
        <f t="shared" si="793"/>
        <v/>
      </c>
      <c r="AY1235" s="39"/>
      <c r="AZ1235" s="360" t="str">
        <f t="shared" si="794"/>
        <v/>
      </c>
      <c r="BA1235" s="360" t="str">
        <f t="shared" si="795"/>
        <v/>
      </c>
      <c r="BB1235" s="39"/>
      <c r="BC1235" s="360" t="str">
        <f t="shared" si="796"/>
        <v/>
      </c>
      <c r="BD1235" s="360" t="str">
        <f t="shared" si="797"/>
        <v/>
      </c>
      <c r="BE1235" s="39"/>
      <c r="BF1235" s="360" t="str">
        <f t="shared" si="798"/>
        <v/>
      </c>
      <c r="BG1235" s="360" t="str">
        <f t="shared" si="799"/>
        <v/>
      </c>
      <c r="BH1235" s="39"/>
      <c r="BI1235" s="360" t="str">
        <f t="shared" si="800"/>
        <v/>
      </c>
      <c r="BJ1235" s="360" t="str">
        <f t="shared" si="801"/>
        <v/>
      </c>
      <c r="BK1235" s="39"/>
      <c r="BL1235" s="360" t="str">
        <f t="shared" si="802"/>
        <v/>
      </c>
      <c r="BM1235" s="360" t="str">
        <f t="shared" si="803"/>
        <v/>
      </c>
      <c r="BN1235" s="39"/>
      <c r="BO1235" s="360" t="str">
        <f t="shared" si="804"/>
        <v/>
      </c>
      <c r="BP1235" s="360" t="str">
        <f t="shared" si="805"/>
        <v/>
      </c>
      <c r="BQ1235" s="39"/>
      <c r="BR1235" s="360" t="str">
        <f t="shared" si="806"/>
        <v/>
      </c>
      <c r="BS1235" s="360" t="str">
        <f t="shared" si="807"/>
        <v/>
      </c>
      <c r="BT1235" s="39"/>
      <c r="BU1235" s="360" t="str">
        <f t="shared" si="808"/>
        <v/>
      </c>
      <c r="BV1235" s="360" t="str">
        <f t="shared" si="809"/>
        <v/>
      </c>
      <c r="BW1235" s="39"/>
      <c r="BX1235" s="57"/>
    </row>
    <row r="1236" spans="1:76" s="2" customFormat="1" ht="14">
      <c r="A1236" s="159">
        <v>8</v>
      </c>
      <c r="B1236" s="301" t="str">
        <f t="shared" si="785"/>
        <v xml:space="preserve">: </v>
      </c>
      <c r="C1236" s="169"/>
      <c r="D1236" s="169"/>
      <c r="E1236" s="169"/>
      <c r="F1236" s="169"/>
      <c r="G1236" s="161"/>
      <c r="H1236" s="169"/>
      <c r="I1236" s="163"/>
      <c r="J1236" s="170"/>
      <c r="K1236" s="170"/>
      <c r="L1236" s="689"/>
      <c r="M1236" s="730" t="s">
        <v>54</v>
      </c>
      <c r="N1236" s="664"/>
      <c r="O1236" s="664"/>
      <c r="P1236" s="165"/>
      <c r="Q1236" s="365"/>
      <c r="R1236" s="259" t="str">
        <f t="shared" si="787"/>
        <v/>
      </c>
      <c r="S1236" s="260" t="str">
        <f>IF(R1236="","",IF(R1257="Y",T1236,IF(R1236&gt;=R1249-$AA$36*R1253,IF(R1236&lt;=R1249+$AA$36*R1253,R1236,""),"")))</f>
        <v/>
      </c>
      <c r="T1236" s="259" t="str">
        <f t="shared" si="788"/>
        <v/>
      </c>
      <c r="U1236" s="166" t="str">
        <f t="shared" si="789"/>
        <v>%</v>
      </c>
      <c r="V1236" s="39"/>
      <c r="W1236" s="39"/>
      <c r="Y1236" s="99"/>
      <c r="AO1236" s="57"/>
      <c r="AP1236" s="39"/>
      <c r="AQ1236" s="39"/>
      <c r="AR1236" s="171"/>
      <c r="AS1236" s="39"/>
      <c r="AT1236" s="360" t="str">
        <f t="shared" si="790"/>
        <v/>
      </c>
      <c r="AU1236" s="360" t="str">
        <f t="shared" si="791"/>
        <v/>
      </c>
      <c r="AV1236" s="39"/>
      <c r="AW1236" s="360" t="str">
        <f t="shared" si="792"/>
        <v/>
      </c>
      <c r="AX1236" s="360" t="str">
        <f t="shared" si="793"/>
        <v/>
      </c>
      <c r="AY1236" s="39"/>
      <c r="AZ1236" s="360" t="str">
        <f t="shared" si="794"/>
        <v/>
      </c>
      <c r="BA1236" s="360" t="str">
        <f t="shared" si="795"/>
        <v/>
      </c>
      <c r="BB1236" s="39"/>
      <c r="BC1236" s="360" t="str">
        <f t="shared" si="796"/>
        <v/>
      </c>
      <c r="BD1236" s="360" t="str">
        <f t="shared" si="797"/>
        <v/>
      </c>
      <c r="BE1236" s="39"/>
      <c r="BF1236" s="360" t="str">
        <f t="shared" si="798"/>
        <v/>
      </c>
      <c r="BG1236" s="360" t="str">
        <f t="shared" si="799"/>
        <v/>
      </c>
      <c r="BH1236" s="39"/>
      <c r="BI1236" s="360" t="str">
        <f t="shared" si="800"/>
        <v/>
      </c>
      <c r="BJ1236" s="360" t="str">
        <f t="shared" si="801"/>
        <v/>
      </c>
      <c r="BK1236" s="39"/>
      <c r="BL1236" s="360" t="str">
        <f t="shared" si="802"/>
        <v/>
      </c>
      <c r="BM1236" s="360" t="str">
        <f t="shared" si="803"/>
        <v/>
      </c>
      <c r="BN1236" s="39"/>
      <c r="BO1236" s="360" t="str">
        <f t="shared" si="804"/>
        <v/>
      </c>
      <c r="BP1236" s="360" t="str">
        <f t="shared" si="805"/>
        <v/>
      </c>
      <c r="BQ1236" s="39"/>
      <c r="BR1236" s="360" t="str">
        <f t="shared" si="806"/>
        <v/>
      </c>
      <c r="BS1236" s="360" t="str">
        <f t="shared" si="807"/>
        <v/>
      </c>
      <c r="BT1236" s="39"/>
      <c r="BU1236" s="360" t="str">
        <f t="shared" si="808"/>
        <v/>
      </c>
      <c r="BV1236" s="360" t="str">
        <f t="shared" si="809"/>
        <v/>
      </c>
      <c r="BW1236" s="39"/>
      <c r="BX1236" s="57"/>
    </row>
    <row r="1237" spans="1:76" s="2" customFormat="1" ht="14">
      <c r="A1237" s="159">
        <v>9</v>
      </c>
      <c r="B1237" s="301" t="str">
        <f t="shared" si="785"/>
        <v xml:space="preserve">: </v>
      </c>
      <c r="C1237" s="169"/>
      <c r="D1237" s="169"/>
      <c r="E1237" s="169"/>
      <c r="F1237" s="169"/>
      <c r="G1237" s="161"/>
      <c r="H1237" s="169"/>
      <c r="I1237" s="163"/>
      <c r="J1237" s="170"/>
      <c r="K1237" s="170"/>
      <c r="L1237" s="685"/>
      <c r="M1237" s="730" t="s">
        <v>54</v>
      </c>
      <c r="N1237" s="664"/>
      <c r="O1237" s="664"/>
      <c r="P1237" s="165"/>
      <c r="Q1237" s="365"/>
      <c r="R1237" s="259" t="str">
        <f t="shared" si="787"/>
        <v/>
      </c>
      <c r="S1237" s="260" t="str">
        <f>IF(R1237="","",IF(R1257="Y",T1237,IF(R1237&gt;=R1249-$AA$36*R1253,IF(R1237&lt;=R1249+$AA$36*R1253,R1237,""),"")))</f>
        <v/>
      </c>
      <c r="T1237" s="259" t="str">
        <f t="shared" si="788"/>
        <v/>
      </c>
      <c r="U1237" s="166" t="str">
        <f t="shared" si="789"/>
        <v>%</v>
      </c>
      <c r="V1237" s="39"/>
      <c r="W1237" s="39"/>
      <c r="Y1237" s="99"/>
      <c r="AO1237" s="57"/>
      <c r="AP1237" s="39"/>
      <c r="AQ1237" s="39"/>
      <c r="AR1237" s="171"/>
      <c r="AS1237" s="39"/>
      <c r="AT1237" s="360" t="str">
        <f t="shared" si="790"/>
        <v/>
      </c>
      <c r="AU1237" s="360" t="str">
        <f t="shared" si="791"/>
        <v/>
      </c>
      <c r="AV1237" s="39"/>
      <c r="AW1237" s="360" t="str">
        <f t="shared" si="792"/>
        <v/>
      </c>
      <c r="AX1237" s="360" t="str">
        <f t="shared" si="793"/>
        <v/>
      </c>
      <c r="AY1237" s="39"/>
      <c r="AZ1237" s="360" t="str">
        <f t="shared" si="794"/>
        <v/>
      </c>
      <c r="BA1237" s="360" t="str">
        <f t="shared" si="795"/>
        <v/>
      </c>
      <c r="BB1237" s="39"/>
      <c r="BC1237" s="360" t="str">
        <f t="shared" si="796"/>
        <v/>
      </c>
      <c r="BD1237" s="360" t="str">
        <f t="shared" si="797"/>
        <v/>
      </c>
      <c r="BE1237" s="39"/>
      <c r="BF1237" s="360" t="str">
        <f t="shared" si="798"/>
        <v/>
      </c>
      <c r="BG1237" s="360" t="str">
        <f t="shared" si="799"/>
        <v/>
      </c>
      <c r="BH1237" s="39"/>
      <c r="BI1237" s="360" t="str">
        <f t="shared" si="800"/>
        <v/>
      </c>
      <c r="BJ1237" s="360" t="str">
        <f t="shared" si="801"/>
        <v/>
      </c>
      <c r="BK1237" s="39"/>
      <c r="BL1237" s="360" t="str">
        <f t="shared" si="802"/>
        <v/>
      </c>
      <c r="BM1237" s="360" t="str">
        <f t="shared" si="803"/>
        <v/>
      </c>
      <c r="BN1237" s="39"/>
      <c r="BO1237" s="360" t="str">
        <f t="shared" si="804"/>
        <v/>
      </c>
      <c r="BP1237" s="360" t="str">
        <f t="shared" si="805"/>
        <v/>
      </c>
      <c r="BQ1237" s="39"/>
      <c r="BR1237" s="360" t="str">
        <f t="shared" si="806"/>
        <v/>
      </c>
      <c r="BS1237" s="360" t="str">
        <f t="shared" si="807"/>
        <v/>
      </c>
      <c r="BT1237" s="39"/>
      <c r="BU1237" s="360" t="str">
        <f t="shared" si="808"/>
        <v/>
      </c>
      <c r="BV1237" s="360" t="str">
        <f t="shared" si="809"/>
        <v/>
      </c>
      <c r="BW1237" s="39"/>
      <c r="BX1237" s="57"/>
    </row>
    <row r="1238" spans="1:76" s="2" customFormat="1" ht="14">
      <c r="A1238" s="159">
        <v>10</v>
      </c>
      <c r="B1238" s="301" t="str">
        <f t="shared" si="785"/>
        <v xml:space="preserve">: </v>
      </c>
      <c r="C1238" s="169"/>
      <c r="D1238" s="169"/>
      <c r="E1238" s="169"/>
      <c r="F1238" s="169"/>
      <c r="G1238" s="161"/>
      <c r="H1238" s="169"/>
      <c r="I1238" s="163"/>
      <c r="J1238" s="170"/>
      <c r="K1238" s="170"/>
      <c r="L1238" s="782"/>
      <c r="M1238" s="730" t="s">
        <v>54</v>
      </c>
      <c r="N1238" s="664"/>
      <c r="O1238" s="664"/>
      <c r="P1238" s="165"/>
      <c r="Q1238" s="365"/>
      <c r="R1238" s="259" t="str">
        <f t="shared" si="787"/>
        <v/>
      </c>
      <c r="S1238" s="260" t="str">
        <f>IF(R1238="","",IF(R1257="Y",T1238,IF(R1238&gt;=R1249-$AA$36*R1253,IF(R1238&lt;=R1249+$AA$36*R1253,R1238,""),"")))</f>
        <v/>
      </c>
      <c r="T1238" s="259" t="str">
        <f t="shared" si="788"/>
        <v/>
      </c>
      <c r="U1238" s="166" t="str">
        <f t="shared" si="789"/>
        <v>%</v>
      </c>
      <c r="V1238" s="39"/>
      <c r="W1238" s="39"/>
      <c r="Y1238" s="99"/>
      <c r="AO1238" s="57"/>
      <c r="AP1238" s="39"/>
      <c r="AQ1238" s="39"/>
      <c r="AR1238" s="171"/>
      <c r="AS1238" s="39"/>
      <c r="AT1238" s="360" t="str">
        <f t="shared" si="790"/>
        <v/>
      </c>
      <c r="AU1238" s="360" t="str">
        <f t="shared" si="791"/>
        <v/>
      </c>
      <c r="AV1238" s="39"/>
      <c r="AW1238" s="360" t="str">
        <f t="shared" si="792"/>
        <v/>
      </c>
      <c r="AX1238" s="360" t="str">
        <f t="shared" si="793"/>
        <v/>
      </c>
      <c r="AY1238" s="39"/>
      <c r="AZ1238" s="360" t="str">
        <f t="shared" si="794"/>
        <v/>
      </c>
      <c r="BA1238" s="360" t="str">
        <f t="shared" si="795"/>
        <v/>
      </c>
      <c r="BB1238" s="39"/>
      <c r="BC1238" s="360" t="str">
        <f t="shared" si="796"/>
        <v/>
      </c>
      <c r="BD1238" s="360" t="str">
        <f t="shared" si="797"/>
        <v/>
      </c>
      <c r="BE1238" s="39"/>
      <c r="BF1238" s="360" t="str">
        <f t="shared" si="798"/>
        <v/>
      </c>
      <c r="BG1238" s="360" t="str">
        <f t="shared" si="799"/>
        <v/>
      </c>
      <c r="BH1238" s="39"/>
      <c r="BI1238" s="360" t="str">
        <f t="shared" si="800"/>
        <v/>
      </c>
      <c r="BJ1238" s="360" t="str">
        <f t="shared" si="801"/>
        <v/>
      </c>
      <c r="BK1238" s="39"/>
      <c r="BL1238" s="360" t="str">
        <f t="shared" si="802"/>
        <v/>
      </c>
      <c r="BM1238" s="360" t="str">
        <f t="shared" si="803"/>
        <v/>
      </c>
      <c r="BN1238" s="39"/>
      <c r="BO1238" s="360" t="str">
        <f t="shared" si="804"/>
        <v/>
      </c>
      <c r="BP1238" s="360" t="str">
        <f t="shared" si="805"/>
        <v/>
      </c>
      <c r="BQ1238" s="39"/>
      <c r="BR1238" s="360" t="str">
        <f t="shared" si="806"/>
        <v/>
      </c>
      <c r="BS1238" s="360" t="str">
        <f t="shared" si="807"/>
        <v/>
      </c>
      <c r="BT1238" s="39"/>
      <c r="BU1238" s="360" t="str">
        <f t="shared" si="808"/>
        <v/>
      </c>
      <c r="BV1238" s="360" t="str">
        <f t="shared" si="809"/>
        <v/>
      </c>
      <c r="BW1238" s="39"/>
      <c r="BX1238" s="57"/>
    </row>
    <row r="1239" spans="1:76" s="2" customFormat="1" ht="14">
      <c r="A1239" s="159">
        <v>11</v>
      </c>
      <c r="B1239" s="301" t="str">
        <f t="shared" si="785"/>
        <v xml:space="preserve">: </v>
      </c>
      <c r="C1239" s="168"/>
      <c r="D1239" s="162"/>
      <c r="E1239" s="162"/>
      <c r="F1239" s="169"/>
      <c r="G1239" s="161"/>
      <c r="H1239" s="162"/>
      <c r="I1239" s="163"/>
      <c r="J1239" s="170"/>
      <c r="K1239" s="170"/>
      <c r="L1239" s="782"/>
      <c r="M1239" s="730" t="s">
        <v>54</v>
      </c>
      <c r="N1239" s="664"/>
      <c r="O1239" s="664"/>
      <c r="P1239" s="165"/>
      <c r="Q1239" s="365"/>
      <c r="R1239" s="259" t="str">
        <f t="shared" si="787"/>
        <v/>
      </c>
      <c r="S1239" s="260" t="str">
        <f>IF(R1239="","",IF(R1257="Y",T1239,IF(R1239&gt;=R1249-$AA$36*R1253,IF(R1239&lt;=R1249+$AA$36*R1253,R1239,""),"")))</f>
        <v/>
      </c>
      <c r="T1239" s="259" t="str">
        <f t="shared" si="788"/>
        <v/>
      </c>
      <c r="U1239" s="166" t="str">
        <f t="shared" si="789"/>
        <v>%</v>
      </c>
      <c r="V1239" s="39"/>
      <c r="W1239" s="39"/>
      <c r="Y1239" s="99"/>
      <c r="AO1239" s="57"/>
      <c r="AP1239" s="39"/>
      <c r="AQ1239" s="39"/>
      <c r="AR1239" s="171"/>
      <c r="AS1239" s="39"/>
      <c r="AT1239" s="360" t="str">
        <f t="shared" si="790"/>
        <v/>
      </c>
      <c r="AU1239" s="360" t="str">
        <f t="shared" si="791"/>
        <v/>
      </c>
      <c r="AV1239" s="39"/>
      <c r="AW1239" s="360" t="str">
        <f t="shared" si="792"/>
        <v/>
      </c>
      <c r="AX1239" s="360" t="str">
        <f t="shared" si="793"/>
        <v/>
      </c>
      <c r="AY1239" s="39"/>
      <c r="AZ1239" s="360" t="str">
        <f t="shared" si="794"/>
        <v/>
      </c>
      <c r="BA1239" s="360" t="str">
        <f t="shared" si="795"/>
        <v/>
      </c>
      <c r="BB1239" s="39"/>
      <c r="BC1239" s="360" t="str">
        <f t="shared" si="796"/>
        <v/>
      </c>
      <c r="BD1239" s="360" t="str">
        <f t="shared" si="797"/>
        <v/>
      </c>
      <c r="BE1239" s="39"/>
      <c r="BF1239" s="360" t="str">
        <f t="shared" si="798"/>
        <v/>
      </c>
      <c r="BG1239" s="360" t="str">
        <f t="shared" si="799"/>
        <v/>
      </c>
      <c r="BH1239" s="39"/>
      <c r="BI1239" s="360" t="str">
        <f t="shared" si="800"/>
        <v/>
      </c>
      <c r="BJ1239" s="360" t="str">
        <f t="shared" si="801"/>
        <v/>
      </c>
      <c r="BK1239" s="39"/>
      <c r="BL1239" s="360" t="str">
        <f t="shared" si="802"/>
        <v/>
      </c>
      <c r="BM1239" s="360" t="str">
        <f t="shared" si="803"/>
        <v/>
      </c>
      <c r="BN1239" s="39"/>
      <c r="BO1239" s="360" t="str">
        <f t="shared" si="804"/>
        <v/>
      </c>
      <c r="BP1239" s="360" t="str">
        <f t="shared" si="805"/>
        <v/>
      </c>
      <c r="BQ1239" s="39"/>
      <c r="BR1239" s="360" t="str">
        <f t="shared" si="806"/>
        <v/>
      </c>
      <c r="BS1239" s="360" t="str">
        <f t="shared" si="807"/>
        <v/>
      </c>
      <c r="BT1239" s="39"/>
      <c r="BU1239" s="360" t="str">
        <f t="shared" si="808"/>
        <v/>
      </c>
      <c r="BV1239" s="360" t="str">
        <f t="shared" si="809"/>
        <v/>
      </c>
      <c r="BW1239" s="39"/>
      <c r="BX1239" s="57"/>
    </row>
    <row r="1240" spans="1:76" s="2" customFormat="1" ht="14">
      <c r="A1240" s="159">
        <v>12</v>
      </c>
      <c r="B1240" s="301" t="str">
        <f t="shared" si="785"/>
        <v xml:space="preserve">: </v>
      </c>
      <c r="C1240" s="169"/>
      <c r="D1240" s="169"/>
      <c r="E1240" s="169"/>
      <c r="F1240" s="169"/>
      <c r="G1240" s="161"/>
      <c r="H1240" s="169"/>
      <c r="I1240" s="163"/>
      <c r="J1240" s="170"/>
      <c r="K1240" s="170"/>
      <c r="L1240" s="782"/>
      <c r="M1240" s="730" t="s">
        <v>54</v>
      </c>
      <c r="N1240" s="664"/>
      <c r="O1240" s="664"/>
      <c r="P1240" s="165"/>
      <c r="Q1240" s="365"/>
      <c r="R1240" s="259" t="str">
        <f t="shared" si="787"/>
        <v/>
      </c>
      <c r="S1240" s="260" t="str">
        <f>IF(R1240="","",IF(R1257="Y",T1240,IF(R1240&gt;=R1249-$AA$36*R1253,IF(R1240&lt;=R1249+$AA$36*R1253,R1240,""),"")))</f>
        <v/>
      </c>
      <c r="T1240" s="259" t="str">
        <f t="shared" si="788"/>
        <v/>
      </c>
      <c r="U1240" s="166" t="str">
        <f t="shared" si="789"/>
        <v>%</v>
      </c>
      <c r="V1240" s="39"/>
      <c r="W1240" s="39"/>
      <c r="Y1240" s="99"/>
      <c r="AO1240" s="57"/>
      <c r="AP1240" s="39"/>
      <c r="AQ1240" s="39"/>
      <c r="AR1240" s="171"/>
      <c r="AS1240" s="39"/>
      <c r="AT1240" s="360" t="str">
        <f t="shared" si="790"/>
        <v/>
      </c>
      <c r="AU1240" s="360" t="str">
        <f t="shared" si="791"/>
        <v/>
      </c>
      <c r="AV1240" s="39"/>
      <c r="AW1240" s="360" t="str">
        <f t="shared" si="792"/>
        <v/>
      </c>
      <c r="AX1240" s="360" t="str">
        <f t="shared" si="793"/>
        <v/>
      </c>
      <c r="AY1240" s="39"/>
      <c r="AZ1240" s="360" t="str">
        <f t="shared" si="794"/>
        <v/>
      </c>
      <c r="BA1240" s="360" t="str">
        <f t="shared" si="795"/>
        <v/>
      </c>
      <c r="BB1240" s="39"/>
      <c r="BC1240" s="360" t="str">
        <f t="shared" si="796"/>
        <v/>
      </c>
      <c r="BD1240" s="360" t="str">
        <f t="shared" si="797"/>
        <v/>
      </c>
      <c r="BE1240" s="39"/>
      <c r="BF1240" s="360" t="str">
        <f t="shared" si="798"/>
        <v/>
      </c>
      <c r="BG1240" s="360" t="str">
        <f t="shared" si="799"/>
        <v/>
      </c>
      <c r="BH1240" s="39"/>
      <c r="BI1240" s="360" t="str">
        <f t="shared" si="800"/>
        <v/>
      </c>
      <c r="BJ1240" s="360" t="str">
        <f t="shared" si="801"/>
        <v/>
      </c>
      <c r="BK1240" s="39"/>
      <c r="BL1240" s="360" t="str">
        <f t="shared" si="802"/>
        <v/>
      </c>
      <c r="BM1240" s="360" t="str">
        <f t="shared" si="803"/>
        <v/>
      </c>
      <c r="BN1240" s="39"/>
      <c r="BO1240" s="360" t="str">
        <f t="shared" si="804"/>
        <v/>
      </c>
      <c r="BP1240" s="360" t="str">
        <f t="shared" si="805"/>
        <v/>
      </c>
      <c r="BQ1240" s="39"/>
      <c r="BR1240" s="360" t="str">
        <f t="shared" si="806"/>
        <v/>
      </c>
      <c r="BS1240" s="360" t="str">
        <f t="shared" si="807"/>
        <v/>
      </c>
      <c r="BT1240" s="39"/>
      <c r="BU1240" s="360" t="str">
        <f t="shared" si="808"/>
        <v/>
      </c>
      <c r="BV1240" s="360" t="str">
        <f t="shared" si="809"/>
        <v/>
      </c>
      <c r="BW1240" s="39"/>
      <c r="BX1240" s="57"/>
    </row>
    <row r="1241" spans="1:76" s="2" customFormat="1" ht="14">
      <c r="A1241" s="159">
        <v>13</v>
      </c>
      <c r="B1241" s="301" t="str">
        <f t="shared" si="785"/>
        <v xml:space="preserve">: </v>
      </c>
      <c r="C1241" s="169"/>
      <c r="D1241" s="169"/>
      <c r="E1241" s="169"/>
      <c r="F1241" s="169"/>
      <c r="G1241" s="161"/>
      <c r="H1241" s="169"/>
      <c r="I1241" s="163"/>
      <c r="J1241" s="170"/>
      <c r="K1241" s="170"/>
      <c r="L1241" s="782"/>
      <c r="M1241" s="730" t="s">
        <v>54</v>
      </c>
      <c r="N1241" s="664"/>
      <c r="O1241" s="664"/>
      <c r="P1241" s="165"/>
      <c r="Q1241" s="365"/>
      <c r="R1241" s="259" t="str">
        <f t="shared" si="787"/>
        <v/>
      </c>
      <c r="S1241" s="260" t="str">
        <f>IF(R1241="","",IF(R1257="Y",T1241,IF(R1241&gt;=R1249-$AA$36*R1253,IF(R1241&lt;=R1249+$AA$36*R1253,R1241,""),"")))</f>
        <v/>
      </c>
      <c r="T1241" s="259" t="str">
        <f t="shared" si="788"/>
        <v/>
      </c>
      <c r="U1241" s="166" t="str">
        <f t="shared" si="789"/>
        <v>%</v>
      </c>
      <c r="V1241" s="39"/>
      <c r="W1241" s="39"/>
      <c r="Y1241" s="99"/>
      <c r="AO1241" s="57"/>
      <c r="AP1241" s="39"/>
      <c r="AQ1241" s="39"/>
      <c r="AR1241" s="171"/>
      <c r="AS1241" s="39"/>
      <c r="AT1241" s="360" t="str">
        <f t="shared" si="790"/>
        <v/>
      </c>
      <c r="AU1241" s="360" t="str">
        <f t="shared" si="791"/>
        <v/>
      </c>
      <c r="AV1241" s="39"/>
      <c r="AW1241" s="360" t="str">
        <f t="shared" si="792"/>
        <v/>
      </c>
      <c r="AX1241" s="360" t="str">
        <f t="shared" si="793"/>
        <v/>
      </c>
      <c r="AY1241" s="39"/>
      <c r="AZ1241" s="360" t="str">
        <f t="shared" si="794"/>
        <v/>
      </c>
      <c r="BA1241" s="360" t="str">
        <f t="shared" si="795"/>
        <v/>
      </c>
      <c r="BB1241" s="39"/>
      <c r="BC1241" s="360" t="str">
        <f t="shared" si="796"/>
        <v/>
      </c>
      <c r="BD1241" s="360" t="str">
        <f t="shared" si="797"/>
        <v/>
      </c>
      <c r="BE1241" s="39"/>
      <c r="BF1241" s="360" t="str">
        <f t="shared" si="798"/>
        <v/>
      </c>
      <c r="BG1241" s="360" t="str">
        <f t="shared" si="799"/>
        <v/>
      </c>
      <c r="BH1241" s="39"/>
      <c r="BI1241" s="360" t="str">
        <f t="shared" si="800"/>
        <v/>
      </c>
      <c r="BJ1241" s="360" t="str">
        <f t="shared" si="801"/>
        <v/>
      </c>
      <c r="BK1241" s="39"/>
      <c r="BL1241" s="360" t="str">
        <f t="shared" si="802"/>
        <v/>
      </c>
      <c r="BM1241" s="360" t="str">
        <f t="shared" si="803"/>
        <v/>
      </c>
      <c r="BN1241" s="39"/>
      <c r="BO1241" s="360" t="str">
        <f t="shared" si="804"/>
        <v/>
      </c>
      <c r="BP1241" s="360" t="str">
        <f t="shared" si="805"/>
        <v/>
      </c>
      <c r="BQ1241" s="39"/>
      <c r="BR1241" s="360" t="str">
        <f t="shared" si="806"/>
        <v/>
      </c>
      <c r="BS1241" s="360" t="str">
        <f t="shared" si="807"/>
        <v/>
      </c>
      <c r="BT1241" s="39"/>
      <c r="BU1241" s="360" t="str">
        <f t="shared" si="808"/>
        <v/>
      </c>
      <c r="BV1241" s="360" t="str">
        <f t="shared" si="809"/>
        <v/>
      </c>
      <c r="BW1241" s="39"/>
      <c r="BX1241" s="57"/>
    </row>
    <row r="1242" spans="1:76" s="2" customFormat="1" ht="14">
      <c r="A1242" s="159">
        <v>14</v>
      </c>
      <c r="B1242" s="301" t="str">
        <f t="shared" si="785"/>
        <v xml:space="preserve">: </v>
      </c>
      <c r="C1242" s="169"/>
      <c r="D1242" s="169"/>
      <c r="E1242" s="169"/>
      <c r="F1242" s="169"/>
      <c r="G1242" s="161"/>
      <c r="H1242" s="169"/>
      <c r="I1242" s="163"/>
      <c r="J1242" s="170"/>
      <c r="K1242" s="170"/>
      <c r="L1242" s="782"/>
      <c r="M1242" s="730" t="s">
        <v>54</v>
      </c>
      <c r="N1242" s="664"/>
      <c r="O1242" s="664"/>
      <c r="P1242" s="165"/>
      <c r="Q1242" s="365"/>
      <c r="R1242" s="259" t="str">
        <f t="shared" si="787"/>
        <v/>
      </c>
      <c r="S1242" s="260" t="str">
        <f>IF(R1242="","",IF(R1257="Y",T1242,IF(R1242&gt;=R1249-$AA$36*R1253,IF(R1242&lt;=R1249+$AA$36*R1253,R1242,""),"")))</f>
        <v/>
      </c>
      <c r="T1242" s="259" t="str">
        <f t="shared" si="788"/>
        <v/>
      </c>
      <c r="U1242" s="166" t="str">
        <f t="shared" si="789"/>
        <v>%</v>
      </c>
      <c r="V1242" s="39"/>
      <c r="W1242" s="39"/>
      <c r="Y1242" s="99"/>
      <c r="AO1242" s="57"/>
      <c r="AP1242" s="39"/>
      <c r="AQ1242" s="39"/>
      <c r="AR1242" s="171"/>
      <c r="AS1242" s="39"/>
      <c r="AT1242" s="360" t="str">
        <f t="shared" si="790"/>
        <v/>
      </c>
      <c r="AU1242" s="360" t="str">
        <f t="shared" si="791"/>
        <v/>
      </c>
      <c r="AV1242" s="39"/>
      <c r="AW1242" s="360" t="str">
        <f t="shared" si="792"/>
        <v/>
      </c>
      <c r="AX1242" s="360" t="str">
        <f t="shared" si="793"/>
        <v/>
      </c>
      <c r="AY1242" s="39"/>
      <c r="AZ1242" s="360" t="str">
        <f t="shared" si="794"/>
        <v/>
      </c>
      <c r="BA1242" s="360" t="str">
        <f t="shared" si="795"/>
        <v/>
      </c>
      <c r="BB1242" s="39"/>
      <c r="BC1242" s="360" t="str">
        <f t="shared" si="796"/>
        <v/>
      </c>
      <c r="BD1242" s="360" t="str">
        <f t="shared" si="797"/>
        <v/>
      </c>
      <c r="BE1242" s="39"/>
      <c r="BF1242" s="360" t="str">
        <f t="shared" si="798"/>
        <v/>
      </c>
      <c r="BG1242" s="360" t="str">
        <f t="shared" si="799"/>
        <v/>
      </c>
      <c r="BH1242" s="39"/>
      <c r="BI1242" s="360" t="str">
        <f t="shared" si="800"/>
        <v/>
      </c>
      <c r="BJ1242" s="360" t="str">
        <f t="shared" si="801"/>
        <v/>
      </c>
      <c r="BK1242" s="39"/>
      <c r="BL1242" s="360" t="str">
        <f t="shared" si="802"/>
        <v/>
      </c>
      <c r="BM1242" s="360" t="str">
        <f t="shared" si="803"/>
        <v/>
      </c>
      <c r="BN1242" s="39"/>
      <c r="BO1242" s="360" t="str">
        <f t="shared" si="804"/>
        <v/>
      </c>
      <c r="BP1242" s="360" t="str">
        <f t="shared" si="805"/>
        <v/>
      </c>
      <c r="BQ1242" s="39"/>
      <c r="BR1242" s="360" t="str">
        <f t="shared" si="806"/>
        <v/>
      </c>
      <c r="BS1242" s="360" t="str">
        <f t="shared" si="807"/>
        <v/>
      </c>
      <c r="BT1242" s="39"/>
      <c r="BU1242" s="360" t="str">
        <f t="shared" si="808"/>
        <v/>
      </c>
      <c r="BV1242" s="360" t="str">
        <f t="shared" si="809"/>
        <v/>
      </c>
      <c r="BW1242" s="39"/>
      <c r="BX1242" s="57"/>
    </row>
    <row r="1243" spans="1:76" s="2" customFormat="1" ht="14">
      <c r="A1243" s="159">
        <v>15</v>
      </c>
      <c r="B1243" s="301" t="str">
        <f t="shared" si="785"/>
        <v xml:space="preserve">: </v>
      </c>
      <c r="C1243" s="169"/>
      <c r="D1243" s="169"/>
      <c r="E1243" s="169"/>
      <c r="F1243" s="169"/>
      <c r="G1243" s="161"/>
      <c r="H1243" s="169"/>
      <c r="I1243" s="163"/>
      <c r="J1243" s="170"/>
      <c r="K1243" s="170"/>
      <c r="L1243" s="782"/>
      <c r="M1243" s="730" t="s">
        <v>54</v>
      </c>
      <c r="N1243" s="664"/>
      <c r="O1243" s="664"/>
      <c r="P1243" s="165"/>
      <c r="Q1243" s="365"/>
      <c r="R1243" s="259" t="str">
        <f t="shared" si="787"/>
        <v/>
      </c>
      <c r="S1243" s="260" t="str">
        <f>IF(R1243="","",IF(R1257="Y",T1243,IF(R1243&gt;=R1249-$AA$36*R1253,IF(R1243&lt;=R1249+$AA$36*R1253,R1243,""),"")))</f>
        <v/>
      </c>
      <c r="T1243" s="259" t="str">
        <f t="shared" si="788"/>
        <v/>
      </c>
      <c r="U1243" s="166" t="str">
        <f t="shared" si="789"/>
        <v>%</v>
      </c>
      <c r="V1243" s="39"/>
      <c r="W1243" s="39"/>
      <c r="Y1243" s="99"/>
      <c r="AO1243" s="57"/>
      <c r="AP1243" s="39"/>
      <c r="AQ1243" s="39"/>
      <c r="AR1243" s="171"/>
      <c r="AS1243" s="39"/>
      <c r="AT1243" s="360" t="str">
        <f t="shared" si="790"/>
        <v/>
      </c>
      <c r="AU1243" s="360" t="str">
        <f t="shared" si="791"/>
        <v/>
      </c>
      <c r="AV1243" s="39"/>
      <c r="AW1243" s="360" t="str">
        <f t="shared" si="792"/>
        <v/>
      </c>
      <c r="AX1243" s="360" t="str">
        <f t="shared" si="793"/>
        <v/>
      </c>
      <c r="AY1243" s="39"/>
      <c r="AZ1243" s="360" t="str">
        <f t="shared" si="794"/>
        <v/>
      </c>
      <c r="BA1243" s="360" t="str">
        <f t="shared" si="795"/>
        <v/>
      </c>
      <c r="BB1243" s="39"/>
      <c r="BC1243" s="360" t="str">
        <f t="shared" si="796"/>
        <v/>
      </c>
      <c r="BD1243" s="360" t="str">
        <f t="shared" si="797"/>
        <v/>
      </c>
      <c r="BE1243" s="39"/>
      <c r="BF1243" s="360" t="str">
        <f t="shared" si="798"/>
        <v/>
      </c>
      <c r="BG1243" s="360" t="str">
        <f t="shared" si="799"/>
        <v/>
      </c>
      <c r="BH1243" s="39"/>
      <c r="BI1243" s="360" t="str">
        <f t="shared" si="800"/>
        <v/>
      </c>
      <c r="BJ1243" s="360" t="str">
        <f t="shared" si="801"/>
        <v/>
      </c>
      <c r="BK1243" s="39"/>
      <c r="BL1243" s="360" t="str">
        <f t="shared" si="802"/>
        <v/>
      </c>
      <c r="BM1243" s="360" t="str">
        <f t="shared" si="803"/>
        <v/>
      </c>
      <c r="BN1243" s="39"/>
      <c r="BO1243" s="360" t="str">
        <f t="shared" si="804"/>
        <v/>
      </c>
      <c r="BP1243" s="360" t="str">
        <f t="shared" si="805"/>
        <v/>
      </c>
      <c r="BQ1243" s="39"/>
      <c r="BR1243" s="360" t="str">
        <f t="shared" si="806"/>
        <v/>
      </c>
      <c r="BS1243" s="360" t="str">
        <f t="shared" si="807"/>
        <v/>
      </c>
      <c r="BT1243" s="39"/>
      <c r="BU1243" s="360" t="str">
        <f t="shared" si="808"/>
        <v/>
      </c>
      <c r="BV1243" s="360" t="str">
        <f t="shared" si="809"/>
        <v/>
      </c>
      <c r="BW1243" s="39"/>
      <c r="BX1243" s="57"/>
    </row>
    <row r="1244" spans="1:76" s="2" customFormat="1" ht="14">
      <c r="A1244" s="159">
        <v>16</v>
      </c>
      <c r="B1244" s="301" t="str">
        <f t="shared" si="785"/>
        <v xml:space="preserve">: </v>
      </c>
      <c r="C1244" s="169"/>
      <c r="D1244" s="169"/>
      <c r="E1244" s="169"/>
      <c r="F1244" s="169"/>
      <c r="G1244" s="161"/>
      <c r="H1244" s="169"/>
      <c r="I1244" s="163"/>
      <c r="J1244" s="170"/>
      <c r="K1244" s="170"/>
      <c r="L1244" s="782"/>
      <c r="M1244" s="730" t="s">
        <v>54</v>
      </c>
      <c r="N1244" s="664"/>
      <c r="O1244" s="664"/>
      <c r="P1244" s="165"/>
      <c r="Q1244" s="365"/>
      <c r="R1244" s="259" t="str">
        <f t="shared" si="787"/>
        <v/>
      </c>
      <c r="S1244" s="260" t="str">
        <f>IF(R1244="","",IF(R1257="Y",T1244,IF(R1244&gt;=R1249-$AA$36*R1253,IF(R1244&lt;=R1249+$AA$36*R1253,R1244,""),"")))</f>
        <v/>
      </c>
      <c r="T1244" s="259" t="str">
        <f t="shared" si="788"/>
        <v/>
      </c>
      <c r="U1244" s="166" t="str">
        <f t="shared" si="789"/>
        <v>%</v>
      </c>
      <c r="V1244" s="39"/>
      <c r="W1244" s="39"/>
      <c r="Y1244" s="99"/>
      <c r="AO1244" s="57"/>
      <c r="AP1244" s="39"/>
      <c r="AQ1244" s="39"/>
      <c r="AR1244" s="171"/>
      <c r="AS1244" s="39"/>
      <c r="AT1244" s="360" t="str">
        <f t="shared" si="790"/>
        <v/>
      </c>
      <c r="AU1244" s="360" t="str">
        <f t="shared" si="791"/>
        <v/>
      </c>
      <c r="AV1244" s="39"/>
      <c r="AW1244" s="360" t="str">
        <f t="shared" si="792"/>
        <v/>
      </c>
      <c r="AX1244" s="360" t="str">
        <f t="shared" si="793"/>
        <v/>
      </c>
      <c r="AY1244" s="39"/>
      <c r="AZ1244" s="360" t="str">
        <f t="shared" si="794"/>
        <v/>
      </c>
      <c r="BA1244" s="360" t="str">
        <f t="shared" si="795"/>
        <v/>
      </c>
      <c r="BB1244" s="39"/>
      <c r="BC1244" s="360" t="str">
        <f t="shared" si="796"/>
        <v/>
      </c>
      <c r="BD1244" s="360" t="str">
        <f t="shared" si="797"/>
        <v/>
      </c>
      <c r="BE1244" s="39"/>
      <c r="BF1244" s="360" t="str">
        <f t="shared" si="798"/>
        <v/>
      </c>
      <c r="BG1244" s="360" t="str">
        <f t="shared" si="799"/>
        <v/>
      </c>
      <c r="BH1244" s="39"/>
      <c r="BI1244" s="360" t="str">
        <f t="shared" si="800"/>
        <v/>
      </c>
      <c r="BJ1244" s="360" t="str">
        <f t="shared" si="801"/>
        <v/>
      </c>
      <c r="BK1244" s="39"/>
      <c r="BL1244" s="360" t="str">
        <f t="shared" si="802"/>
        <v/>
      </c>
      <c r="BM1244" s="360" t="str">
        <f t="shared" si="803"/>
        <v/>
      </c>
      <c r="BN1244" s="39"/>
      <c r="BO1244" s="360" t="str">
        <f t="shared" si="804"/>
        <v/>
      </c>
      <c r="BP1244" s="360" t="str">
        <f t="shared" si="805"/>
        <v/>
      </c>
      <c r="BQ1244" s="39"/>
      <c r="BR1244" s="360" t="str">
        <f t="shared" si="806"/>
        <v/>
      </c>
      <c r="BS1244" s="360" t="str">
        <f t="shared" si="807"/>
        <v/>
      </c>
      <c r="BT1244" s="39"/>
      <c r="BU1244" s="360" t="str">
        <f t="shared" si="808"/>
        <v/>
      </c>
      <c r="BV1244" s="360" t="str">
        <f t="shared" si="809"/>
        <v/>
      </c>
      <c r="BW1244" s="39"/>
      <c r="BX1244" s="57"/>
    </row>
    <row r="1245" spans="1:76" s="2" customFormat="1" ht="14">
      <c r="A1245" s="159">
        <v>17</v>
      </c>
      <c r="B1245" s="301" t="str">
        <f t="shared" si="785"/>
        <v xml:space="preserve">: </v>
      </c>
      <c r="C1245" s="168"/>
      <c r="D1245" s="162"/>
      <c r="E1245" s="162"/>
      <c r="F1245" s="169"/>
      <c r="G1245" s="161"/>
      <c r="H1245" s="162"/>
      <c r="I1245" s="163"/>
      <c r="J1245" s="170"/>
      <c r="K1245" s="170"/>
      <c r="L1245" s="782"/>
      <c r="M1245" s="730" t="s">
        <v>54</v>
      </c>
      <c r="N1245" s="664"/>
      <c r="O1245" s="664"/>
      <c r="P1245" s="165"/>
      <c r="Q1245" s="365"/>
      <c r="R1245" s="259" t="str">
        <f t="shared" si="787"/>
        <v/>
      </c>
      <c r="S1245" s="260" t="str">
        <f>IF(R1245="","",IF(R1257="Y",T1245,IF(R1245&gt;=R1249-$AA$36*R1253,IF(R1245&lt;=R1249+$AA$36*R1253,R1245,""),"")))</f>
        <v/>
      </c>
      <c r="T1245" s="259" t="str">
        <f t="shared" si="788"/>
        <v/>
      </c>
      <c r="U1245" s="166" t="str">
        <f t="shared" si="789"/>
        <v>%</v>
      </c>
      <c r="V1245" s="39"/>
      <c r="W1245" s="39"/>
      <c r="Y1245" s="99"/>
      <c r="AO1245" s="57"/>
      <c r="AP1245" s="39"/>
      <c r="AQ1245" s="39"/>
      <c r="AR1245" s="171"/>
      <c r="AS1245" s="39"/>
      <c r="AT1245" s="360" t="str">
        <f t="shared" si="790"/>
        <v/>
      </c>
      <c r="AU1245" s="360" t="str">
        <f t="shared" si="791"/>
        <v/>
      </c>
      <c r="AV1245" s="39"/>
      <c r="AW1245" s="360" t="str">
        <f t="shared" si="792"/>
        <v/>
      </c>
      <c r="AX1245" s="360" t="str">
        <f t="shared" si="793"/>
        <v/>
      </c>
      <c r="AY1245" s="39"/>
      <c r="AZ1245" s="360" t="str">
        <f t="shared" si="794"/>
        <v/>
      </c>
      <c r="BA1245" s="360" t="str">
        <f t="shared" si="795"/>
        <v/>
      </c>
      <c r="BB1245" s="39"/>
      <c r="BC1245" s="360" t="str">
        <f t="shared" si="796"/>
        <v/>
      </c>
      <c r="BD1245" s="360" t="str">
        <f t="shared" si="797"/>
        <v/>
      </c>
      <c r="BE1245" s="39"/>
      <c r="BF1245" s="360" t="str">
        <f t="shared" si="798"/>
        <v/>
      </c>
      <c r="BG1245" s="360" t="str">
        <f t="shared" si="799"/>
        <v/>
      </c>
      <c r="BH1245" s="39"/>
      <c r="BI1245" s="360" t="str">
        <f t="shared" si="800"/>
        <v/>
      </c>
      <c r="BJ1245" s="360" t="str">
        <f t="shared" si="801"/>
        <v/>
      </c>
      <c r="BK1245" s="39"/>
      <c r="BL1245" s="360" t="str">
        <f t="shared" si="802"/>
        <v/>
      </c>
      <c r="BM1245" s="360" t="str">
        <f t="shared" si="803"/>
        <v/>
      </c>
      <c r="BN1245" s="39"/>
      <c r="BO1245" s="360" t="str">
        <f t="shared" si="804"/>
        <v/>
      </c>
      <c r="BP1245" s="360" t="str">
        <f t="shared" si="805"/>
        <v/>
      </c>
      <c r="BQ1245" s="39"/>
      <c r="BR1245" s="360" t="str">
        <f t="shared" si="806"/>
        <v/>
      </c>
      <c r="BS1245" s="360" t="str">
        <f t="shared" si="807"/>
        <v/>
      </c>
      <c r="BT1245" s="39"/>
      <c r="BU1245" s="360" t="str">
        <f t="shared" si="808"/>
        <v/>
      </c>
      <c r="BV1245" s="360" t="str">
        <f t="shared" si="809"/>
        <v/>
      </c>
      <c r="BW1245" s="39"/>
      <c r="BX1245" s="57"/>
    </row>
    <row r="1246" spans="1:76" s="2" customFormat="1" ht="14">
      <c r="A1246" s="159">
        <v>18</v>
      </c>
      <c r="B1246" s="301" t="str">
        <f t="shared" si="785"/>
        <v xml:space="preserve">: </v>
      </c>
      <c r="C1246" s="168"/>
      <c r="D1246" s="162"/>
      <c r="E1246" s="162"/>
      <c r="F1246" s="169"/>
      <c r="G1246" s="161"/>
      <c r="H1246" s="162"/>
      <c r="I1246" s="163"/>
      <c r="J1246" s="170"/>
      <c r="K1246" s="170"/>
      <c r="L1246" s="782"/>
      <c r="M1246" s="730" t="s">
        <v>54</v>
      </c>
      <c r="N1246" s="664"/>
      <c r="O1246" s="664"/>
      <c r="P1246" s="165"/>
      <c r="Q1246" s="365"/>
      <c r="R1246" s="259" t="str">
        <f t="shared" si="787"/>
        <v/>
      </c>
      <c r="S1246" s="260" t="str">
        <f>IF(R1246="","",IF(R1257="Y",T1246,IF(R1246&gt;=R1249-$AA$36*R1253,IF(R1246&lt;=R1249+$AA$36*R1253,R1246,""),"")))</f>
        <v/>
      </c>
      <c r="T1246" s="259" t="str">
        <f t="shared" si="788"/>
        <v/>
      </c>
      <c r="U1246" s="166" t="str">
        <f t="shared" si="789"/>
        <v>%</v>
      </c>
      <c r="V1246" s="39"/>
      <c r="W1246" s="39"/>
      <c r="Y1246" s="99"/>
      <c r="AO1246" s="57"/>
      <c r="AP1246" s="39"/>
      <c r="AQ1246" s="39"/>
      <c r="AR1246" s="171"/>
      <c r="AS1246" s="39"/>
      <c r="AT1246" s="360" t="str">
        <f t="shared" si="790"/>
        <v/>
      </c>
      <c r="AU1246" s="360" t="str">
        <f t="shared" si="791"/>
        <v/>
      </c>
      <c r="AV1246" s="39"/>
      <c r="AW1246" s="360" t="str">
        <f t="shared" si="792"/>
        <v/>
      </c>
      <c r="AX1246" s="360" t="str">
        <f t="shared" si="793"/>
        <v/>
      </c>
      <c r="AY1246" s="39"/>
      <c r="AZ1246" s="360" t="str">
        <f t="shared" si="794"/>
        <v/>
      </c>
      <c r="BA1246" s="360" t="str">
        <f t="shared" si="795"/>
        <v/>
      </c>
      <c r="BB1246" s="39"/>
      <c r="BC1246" s="360" t="str">
        <f t="shared" si="796"/>
        <v/>
      </c>
      <c r="BD1246" s="360" t="str">
        <f t="shared" si="797"/>
        <v/>
      </c>
      <c r="BE1246" s="39"/>
      <c r="BF1246" s="360" t="str">
        <f t="shared" si="798"/>
        <v/>
      </c>
      <c r="BG1246" s="360" t="str">
        <f t="shared" si="799"/>
        <v/>
      </c>
      <c r="BH1246" s="39"/>
      <c r="BI1246" s="360" t="str">
        <f t="shared" si="800"/>
        <v/>
      </c>
      <c r="BJ1246" s="360" t="str">
        <f t="shared" si="801"/>
        <v/>
      </c>
      <c r="BK1246" s="39"/>
      <c r="BL1246" s="360" t="str">
        <f t="shared" si="802"/>
        <v/>
      </c>
      <c r="BM1246" s="360" t="str">
        <f t="shared" si="803"/>
        <v/>
      </c>
      <c r="BN1246" s="39"/>
      <c r="BO1246" s="360" t="str">
        <f t="shared" si="804"/>
        <v/>
      </c>
      <c r="BP1246" s="360" t="str">
        <f t="shared" si="805"/>
        <v/>
      </c>
      <c r="BQ1246" s="39"/>
      <c r="BR1246" s="360" t="str">
        <f t="shared" si="806"/>
        <v/>
      </c>
      <c r="BS1246" s="360" t="str">
        <f t="shared" si="807"/>
        <v/>
      </c>
      <c r="BT1246" s="39"/>
      <c r="BU1246" s="360" t="str">
        <f t="shared" si="808"/>
        <v/>
      </c>
      <c r="BV1246" s="360" t="str">
        <f t="shared" si="809"/>
        <v/>
      </c>
      <c r="BW1246" s="39"/>
      <c r="BX1246" s="57"/>
    </row>
    <row r="1247" spans="1:76" s="2" customFormat="1" ht="14">
      <c r="A1247" s="159">
        <v>19</v>
      </c>
      <c r="B1247" s="301" t="str">
        <f t="shared" si="785"/>
        <v xml:space="preserve">: </v>
      </c>
      <c r="C1247" s="168"/>
      <c r="D1247" s="162"/>
      <c r="E1247" s="162"/>
      <c r="F1247" s="169"/>
      <c r="G1247" s="161"/>
      <c r="H1247" s="162"/>
      <c r="I1247" s="163"/>
      <c r="J1247" s="170"/>
      <c r="K1247" s="170"/>
      <c r="L1247" s="782"/>
      <c r="M1247" s="730" t="s">
        <v>54</v>
      </c>
      <c r="N1247" s="664"/>
      <c r="O1247" s="664"/>
      <c r="P1247" s="165"/>
      <c r="Q1247" s="365"/>
      <c r="R1247" s="259" t="str">
        <f t="shared" si="787"/>
        <v/>
      </c>
      <c r="S1247" s="260" t="str">
        <f>IF(R1247="","",IF(R1257="Y",T1247,IF(R1247&gt;=R1249-$AA$36*R1253,IF(R1247&lt;=R1249+$AA$36*R1253,R1247,""),"")))</f>
        <v/>
      </c>
      <c r="T1247" s="259" t="str">
        <f t="shared" si="788"/>
        <v/>
      </c>
      <c r="U1247" s="166" t="str">
        <f t="shared" si="789"/>
        <v>%</v>
      </c>
      <c r="V1247" s="39"/>
      <c r="W1247" s="39"/>
      <c r="Y1247" s="99"/>
      <c r="AO1247" s="57"/>
      <c r="AP1247" s="39"/>
      <c r="AQ1247" s="39"/>
      <c r="AR1247" s="171"/>
      <c r="AS1247" s="39"/>
      <c r="AT1247" s="360" t="str">
        <f t="shared" si="790"/>
        <v/>
      </c>
      <c r="AU1247" s="360" t="str">
        <f t="shared" si="791"/>
        <v/>
      </c>
      <c r="AV1247" s="39"/>
      <c r="AW1247" s="360" t="str">
        <f t="shared" si="792"/>
        <v/>
      </c>
      <c r="AX1247" s="360" t="str">
        <f t="shared" si="793"/>
        <v/>
      </c>
      <c r="AY1247" s="39"/>
      <c r="AZ1247" s="360" t="str">
        <f t="shared" si="794"/>
        <v/>
      </c>
      <c r="BA1247" s="360" t="str">
        <f t="shared" si="795"/>
        <v/>
      </c>
      <c r="BB1247" s="39"/>
      <c r="BC1247" s="360" t="str">
        <f t="shared" si="796"/>
        <v/>
      </c>
      <c r="BD1247" s="360" t="str">
        <f t="shared" si="797"/>
        <v/>
      </c>
      <c r="BE1247" s="39"/>
      <c r="BF1247" s="360" t="str">
        <f t="shared" si="798"/>
        <v/>
      </c>
      <c r="BG1247" s="360" t="str">
        <f t="shared" si="799"/>
        <v/>
      </c>
      <c r="BH1247" s="39"/>
      <c r="BI1247" s="360" t="str">
        <f t="shared" si="800"/>
        <v/>
      </c>
      <c r="BJ1247" s="360" t="str">
        <f t="shared" si="801"/>
        <v/>
      </c>
      <c r="BK1247" s="39"/>
      <c r="BL1247" s="360" t="str">
        <f t="shared" si="802"/>
        <v/>
      </c>
      <c r="BM1247" s="360" t="str">
        <f t="shared" si="803"/>
        <v/>
      </c>
      <c r="BN1247" s="39"/>
      <c r="BO1247" s="360" t="str">
        <f t="shared" si="804"/>
        <v/>
      </c>
      <c r="BP1247" s="360" t="str">
        <f t="shared" si="805"/>
        <v/>
      </c>
      <c r="BQ1247" s="39"/>
      <c r="BR1247" s="360" t="str">
        <f t="shared" si="806"/>
        <v/>
      </c>
      <c r="BS1247" s="360" t="str">
        <f t="shared" si="807"/>
        <v/>
      </c>
      <c r="BT1247" s="39"/>
      <c r="BU1247" s="360" t="str">
        <f t="shared" si="808"/>
        <v/>
      </c>
      <c r="BV1247" s="360" t="str">
        <f t="shared" si="809"/>
        <v/>
      </c>
      <c r="BW1247" s="39"/>
      <c r="BX1247" s="57"/>
    </row>
    <row r="1248" spans="1:76" s="2" customFormat="1" ht="14">
      <c r="A1248" s="159">
        <v>20</v>
      </c>
      <c r="B1248" s="301" t="str">
        <f t="shared" si="785"/>
        <v xml:space="preserve">: </v>
      </c>
      <c r="C1248" s="168"/>
      <c r="D1248" s="162"/>
      <c r="E1248" s="162"/>
      <c r="F1248" s="169"/>
      <c r="G1248" s="161"/>
      <c r="H1248" s="162"/>
      <c r="I1248" s="163"/>
      <c r="J1248" s="170"/>
      <c r="K1248" s="170"/>
      <c r="L1248" s="782"/>
      <c r="M1248" s="730" t="s">
        <v>54</v>
      </c>
      <c r="N1248" s="664"/>
      <c r="O1248" s="664"/>
      <c r="P1248" s="165"/>
      <c r="Q1248" s="365"/>
      <c r="R1248" s="259" t="str">
        <f t="shared" si="787"/>
        <v/>
      </c>
      <c r="S1248" s="260" t="str">
        <f>IF(R1248="","",IF(R1257="Y",T1248,IF(R1248&gt;=R1249-$AA$36*R1253,IF(R1248&lt;=R1249+$AA$36*R1253,R1248,""),"")))</f>
        <v/>
      </c>
      <c r="T1248" s="259" t="str">
        <f t="shared" si="788"/>
        <v/>
      </c>
      <c r="U1248" s="166" t="str">
        <f t="shared" si="789"/>
        <v>%</v>
      </c>
      <c r="V1248" s="39"/>
      <c r="W1248" s="39"/>
      <c r="Y1248" s="99"/>
      <c r="AO1248" s="57"/>
      <c r="AP1248" s="39"/>
      <c r="AQ1248" s="39"/>
      <c r="AR1248" s="171"/>
      <c r="AS1248" s="39"/>
      <c r="AT1248" s="360" t="str">
        <f t="shared" si="790"/>
        <v/>
      </c>
      <c r="AU1248" s="360" t="str">
        <f t="shared" si="791"/>
        <v/>
      </c>
      <c r="AV1248" s="39"/>
      <c r="AW1248" s="360" t="str">
        <f t="shared" si="792"/>
        <v/>
      </c>
      <c r="AX1248" s="360" t="str">
        <f t="shared" si="793"/>
        <v/>
      </c>
      <c r="AY1248" s="39"/>
      <c r="AZ1248" s="360" t="str">
        <f t="shared" si="794"/>
        <v/>
      </c>
      <c r="BA1248" s="360" t="str">
        <f t="shared" si="795"/>
        <v/>
      </c>
      <c r="BB1248" s="39"/>
      <c r="BC1248" s="360" t="str">
        <f t="shared" si="796"/>
        <v/>
      </c>
      <c r="BD1248" s="360" t="str">
        <f t="shared" si="797"/>
        <v/>
      </c>
      <c r="BE1248" s="39"/>
      <c r="BF1248" s="360" t="str">
        <f t="shared" si="798"/>
        <v/>
      </c>
      <c r="BG1248" s="360" t="str">
        <f t="shared" si="799"/>
        <v/>
      </c>
      <c r="BH1248" s="39"/>
      <c r="BI1248" s="360" t="str">
        <f t="shared" si="800"/>
        <v/>
      </c>
      <c r="BJ1248" s="360" t="str">
        <f t="shared" si="801"/>
        <v/>
      </c>
      <c r="BK1248" s="39"/>
      <c r="BL1248" s="360" t="str">
        <f t="shared" si="802"/>
        <v/>
      </c>
      <c r="BM1248" s="360" t="str">
        <f t="shared" si="803"/>
        <v/>
      </c>
      <c r="BN1248" s="39"/>
      <c r="BO1248" s="360" t="str">
        <f t="shared" si="804"/>
        <v/>
      </c>
      <c r="BP1248" s="360" t="str">
        <f t="shared" si="805"/>
        <v/>
      </c>
      <c r="BQ1248" s="39"/>
      <c r="BR1248" s="360" t="str">
        <f t="shared" si="806"/>
        <v/>
      </c>
      <c r="BS1248" s="360" t="str">
        <f t="shared" si="807"/>
        <v/>
      </c>
      <c r="BT1248" s="39"/>
      <c r="BU1248" s="360" t="str">
        <f t="shared" si="808"/>
        <v/>
      </c>
      <c r="BV1248" s="360" t="str">
        <f t="shared" si="809"/>
        <v/>
      </c>
      <c r="BW1248" s="39"/>
      <c r="BX1248" s="57"/>
    </row>
    <row r="1249" spans="1:76" s="2" customFormat="1" ht="14">
      <c r="A1249" s="172"/>
      <c r="B1249" s="302" t="s">
        <v>159</v>
      </c>
      <c r="C1249" s="173"/>
      <c r="D1249" s="173"/>
      <c r="E1249" s="173"/>
      <c r="F1249" s="173"/>
      <c r="H1249" s="39"/>
      <c r="I1249" s="175"/>
      <c r="J1249" s="174"/>
      <c r="K1249" s="174"/>
      <c r="L1249" s="762" t="s">
        <v>99</v>
      </c>
      <c r="M1249" s="174"/>
      <c r="N1249" s="174"/>
      <c r="O1249" s="165"/>
      <c r="P1249" s="165"/>
      <c r="Q1249" s="175" t="s">
        <v>31</v>
      </c>
      <c r="R1249" s="261">
        <v>0.57467777777777773</v>
      </c>
      <c r="S1249" s="261">
        <v>0.57467777777777773</v>
      </c>
      <c r="T1249" s="262" t="e">
        <v>#DIV/0!</v>
      </c>
      <c r="U1249" s="39"/>
      <c r="V1249" s="39"/>
      <c r="W1249" s="39"/>
      <c r="Y1249" s="207"/>
      <c r="AO1249" s="57"/>
      <c r="AP1249" s="39"/>
      <c r="AQ1249" s="39"/>
      <c r="AR1249" s="39"/>
      <c r="AS1249" s="175" t="s">
        <v>31</v>
      </c>
      <c r="AT1249" s="178">
        <f>AVERAGE(AT1229:AT1248)</f>
        <v>0</v>
      </c>
      <c r="AU1249" s="178" t="e">
        <f>SUM(AU1229:AU1248)/COUNTIF(AU1229:AU1248,"&gt;0")</f>
        <v>#DIV/0!</v>
      </c>
      <c r="AV1249" s="175"/>
      <c r="AW1249" s="178" t="e">
        <f>AVERAGE(AW1229:AW1248)</f>
        <v>#DIV/0!</v>
      </c>
      <c r="AX1249" s="178" t="e">
        <f>SUM(AX1229:AX1248)/COUNTIF(AX1229:AX1248,"&gt;0")</f>
        <v>#DIV/0!</v>
      </c>
      <c r="AY1249" s="39"/>
      <c r="AZ1249" s="178" t="e">
        <f>AVERAGE(AZ1229:AZ1248)</f>
        <v>#DIV/0!</v>
      </c>
      <c r="BA1249" s="178" t="e">
        <f>SUM(BA1229:BA1248)/COUNTIF(BA1229:BA1248,"&gt;0")</f>
        <v>#DIV/0!</v>
      </c>
      <c r="BB1249" s="39"/>
      <c r="BC1249" s="178" t="e">
        <f>AVERAGE(BC1229:BC1248)</f>
        <v>#DIV/0!</v>
      </c>
      <c r="BD1249" s="178" t="e">
        <f>SUM(BD1229:BD1248)/COUNTIF(BD1229:BD1248,"&gt;0")</f>
        <v>#DIV/0!</v>
      </c>
      <c r="BE1249" s="39"/>
      <c r="BF1249" s="178" t="e">
        <f>AVERAGE(BF1229:BF1248)</f>
        <v>#DIV/0!</v>
      </c>
      <c r="BG1249" s="178" t="e">
        <f>SUM(BG1229:BG1248)/COUNTIF(BG1229:BG1248,"&gt;0")</f>
        <v>#DIV/0!</v>
      </c>
      <c r="BH1249" s="39"/>
      <c r="BI1249" s="178" t="e">
        <f>AVERAGE(BI1229:BI1248)</f>
        <v>#DIV/0!</v>
      </c>
      <c r="BJ1249" s="178" t="e">
        <f>SUM(BJ1229:BJ1248)/COUNTIF(BJ1229:BJ1248,"&gt;0")</f>
        <v>#DIV/0!</v>
      </c>
      <c r="BK1249" s="175"/>
      <c r="BL1249" s="178" t="e">
        <f>AVERAGE(BL1229:BL1248)</f>
        <v>#DIV/0!</v>
      </c>
      <c r="BM1249" s="178" t="e">
        <f>SUM(BM1229:BM1248)/COUNTIF(BM1229:BM1248,"&gt;0")</f>
        <v>#DIV/0!</v>
      </c>
      <c r="BN1249" s="39"/>
      <c r="BO1249" s="178" t="e">
        <f>AVERAGE(BO1229:BO1248)</f>
        <v>#DIV/0!</v>
      </c>
      <c r="BP1249" s="178" t="e">
        <f>SUM(BP1229:BP1248)/COUNTIF(BP1229:BP1248,"&gt;0")</f>
        <v>#DIV/0!</v>
      </c>
      <c r="BQ1249" s="39"/>
      <c r="BR1249" s="178" t="e">
        <f>AVERAGE(BR1229:BR1248)</f>
        <v>#DIV/0!</v>
      </c>
      <c r="BS1249" s="178" t="e">
        <f>SUM(BS1229:BS1248)/COUNTIF(BS1229:BS1248,"&gt;0")</f>
        <v>#DIV/0!</v>
      </c>
      <c r="BT1249" s="39"/>
      <c r="BU1249" s="178">
        <f>AVERAGE(BU1229:BU1248)</f>
        <v>0</v>
      </c>
      <c r="BV1249" s="178" t="e">
        <f>SUM(BV1229:BV1248)/COUNTIF(BV1229:BV1248,"&gt;0")</f>
        <v>#DIV/0!</v>
      </c>
      <c r="BW1249" s="39"/>
      <c r="BX1249" s="57"/>
    </row>
    <row r="1250" spans="1:76" s="2" customFormat="1" ht="15">
      <c r="A1250" s="172"/>
      <c r="B1250" s="302" t="s">
        <v>160</v>
      </c>
      <c r="C1250" s="173" t="s">
        <v>112</v>
      </c>
      <c r="D1250" s="953" t="s">
        <v>360</v>
      </c>
      <c r="E1250" s="954"/>
      <c r="F1250" s="954"/>
      <c r="G1250" s="954"/>
      <c r="H1250" s="954"/>
      <c r="I1250" s="954"/>
      <c r="J1250" s="955"/>
      <c r="K1250" s="174"/>
      <c r="L1250" s="762"/>
      <c r="M1250" s="174"/>
      <c r="N1250" s="174"/>
      <c r="O1250" s="165"/>
      <c r="P1250" s="165"/>
      <c r="Q1250" s="366" t="s">
        <v>33</v>
      </c>
      <c r="R1250" s="367">
        <v>0.64044189516562477</v>
      </c>
      <c r="S1250" s="367">
        <v>0.64044189516562477</v>
      </c>
      <c r="T1250" s="367" t="e">
        <v>#DIV/0!</v>
      </c>
      <c r="U1250" s="368">
        <v>1</v>
      </c>
      <c r="V1250" s="50" t="s">
        <v>142</v>
      </c>
      <c r="W1250" s="39"/>
      <c r="X1250" t="s">
        <v>273</v>
      </c>
      <c r="Y1250" s="208"/>
      <c r="AO1250" s="57"/>
      <c r="AP1250" s="39"/>
      <c r="AQ1250" s="39"/>
      <c r="AR1250" s="39"/>
      <c r="AS1250" s="176" t="s">
        <v>33</v>
      </c>
      <c r="AT1250" s="180">
        <f>AT1249+(AT1255*AT1252)</f>
        <v>0</v>
      </c>
      <c r="AU1250" s="180" t="e">
        <f>AU1249+(AU1255*AT1252)</f>
        <v>#DIV/0!</v>
      </c>
      <c r="AV1250" s="176"/>
      <c r="AW1250" s="180" t="e">
        <f>AW1249+(AW1255*AW1252)</f>
        <v>#DIV/0!</v>
      </c>
      <c r="AX1250" s="180" t="e">
        <f>AX1249+(AX1255*AW1252)</f>
        <v>#DIV/0!</v>
      </c>
      <c r="AY1250" s="39"/>
      <c r="AZ1250" s="180" t="e">
        <f>AZ1249+(AZ1255*AZ1252)</f>
        <v>#DIV/0!</v>
      </c>
      <c r="BA1250" s="180" t="e">
        <f>BA1249+(BA1255*AZ1252)</f>
        <v>#DIV/0!</v>
      </c>
      <c r="BB1250" s="39"/>
      <c r="BC1250" s="180" t="e">
        <f>BC1249+(BC1255*BC1252)</f>
        <v>#DIV/0!</v>
      </c>
      <c r="BD1250" s="180" t="e">
        <f>BD1249+(BD1255*BC1252)</f>
        <v>#DIV/0!</v>
      </c>
      <c r="BE1250" s="39"/>
      <c r="BF1250" s="180" t="e">
        <f>BF1249+(BF1255*BF1252)</f>
        <v>#DIV/0!</v>
      </c>
      <c r="BG1250" s="180" t="e">
        <f>BG1249+(BG1255*BF1252)</f>
        <v>#DIV/0!</v>
      </c>
      <c r="BH1250" s="39"/>
      <c r="BI1250" s="180" t="e">
        <f>BI1249+(BI1255*BI1252)</f>
        <v>#DIV/0!</v>
      </c>
      <c r="BJ1250" s="180" t="e">
        <f>BJ1249+(BJ1255*BI1252)</f>
        <v>#DIV/0!</v>
      </c>
      <c r="BK1250" s="176"/>
      <c r="BL1250" s="180" t="e">
        <f>BL1249+(BL1255*BL1252)</f>
        <v>#DIV/0!</v>
      </c>
      <c r="BM1250" s="180" t="e">
        <f>BM1249+(BM1255*BL1252)</f>
        <v>#DIV/0!</v>
      </c>
      <c r="BN1250" s="39"/>
      <c r="BO1250" s="180" t="e">
        <f>BO1249+(BO1255*BO1252)</f>
        <v>#DIV/0!</v>
      </c>
      <c r="BP1250" s="180" t="e">
        <f>BP1249+(BP1255*BO1252)</f>
        <v>#DIV/0!</v>
      </c>
      <c r="BQ1250" s="39"/>
      <c r="BR1250" s="180" t="e">
        <f>BR1249+(BR1255*BR1252)</f>
        <v>#DIV/0!</v>
      </c>
      <c r="BS1250" s="180" t="e">
        <f>BS1249+(BS1255*BR1252)</f>
        <v>#DIV/0!</v>
      </c>
      <c r="BT1250" s="39"/>
      <c r="BU1250" s="180">
        <f>BU1249+(BU1255*BU1252)</f>
        <v>0</v>
      </c>
      <c r="BV1250" s="180" t="e">
        <f>BV1249+(BV1255*BU1252)</f>
        <v>#DIV/0!</v>
      </c>
      <c r="BW1250" s="39"/>
      <c r="BX1250" s="57"/>
    </row>
    <row r="1251" spans="1:76" s="2" customFormat="1" ht="15">
      <c r="A1251" s="172"/>
      <c r="B1251" s="302" t="s">
        <v>161</v>
      </c>
      <c r="C1251" s="179"/>
      <c r="D1251" s="956"/>
      <c r="E1251" s="890"/>
      <c r="F1251" s="890"/>
      <c r="G1251" s="890"/>
      <c r="H1251" s="890"/>
      <c r="I1251" s="890"/>
      <c r="J1251" s="891"/>
      <c r="K1251" s="39"/>
      <c r="L1251" s="759"/>
      <c r="M1251" s="174"/>
      <c r="N1251" s="174"/>
      <c r="O1251" s="174"/>
      <c r="P1251" s="174"/>
      <c r="Q1251" s="366" t="s">
        <v>32</v>
      </c>
      <c r="R1251" s="367">
        <v>0.50891366038993069</v>
      </c>
      <c r="S1251" s="367">
        <v>0.50891366038993069</v>
      </c>
      <c r="T1251" s="367" t="e">
        <v>#DIV/0!</v>
      </c>
      <c r="U1251" s="368">
        <v>1</v>
      </c>
      <c r="V1251" s="50" t="s">
        <v>143</v>
      </c>
      <c r="W1251" s="39"/>
      <c r="X1251" s="369" t="s">
        <v>36</v>
      </c>
      <c r="Y1251" s="208"/>
      <c r="AO1251" s="57"/>
      <c r="AP1251" s="39"/>
      <c r="AQ1251" s="39"/>
      <c r="AR1251" s="39"/>
      <c r="AS1251" s="176" t="s">
        <v>32</v>
      </c>
      <c r="AT1251" s="180">
        <f>AT1249-(AT1255*AT1253)</f>
        <v>0</v>
      </c>
      <c r="AU1251" s="180" t="e">
        <f>AU1249-(AU1255*AT1253)</f>
        <v>#DIV/0!</v>
      </c>
      <c r="AV1251" s="176"/>
      <c r="AW1251" s="180" t="e">
        <f>AW1249-(AW1255*AW1253)</f>
        <v>#DIV/0!</v>
      </c>
      <c r="AX1251" s="180" t="e">
        <f>AX1249-(AX1255*AW1253)</f>
        <v>#DIV/0!</v>
      </c>
      <c r="AY1251" s="39"/>
      <c r="AZ1251" s="180" t="e">
        <f>AZ1249-(AZ1255*AZ1253)</f>
        <v>#DIV/0!</v>
      </c>
      <c r="BA1251" s="180" t="e">
        <f>BA1249-(BA1255*AZ1253)</f>
        <v>#DIV/0!</v>
      </c>
      <c r="BB1251" s="39"/>
      <c r="BC1251" s="180" t="e">
        <f>BC1249-(BC1255*BC1253)</f>
        <v>#DIV/0!</v>
      </c>
      <c r="BD1251" s="180" t="e">
        <f>BD1249-(BD1255*BC1253)</f>
        <v>#DIV/0!</v>
      </c>
      <c r="BE1251" s="39"/>
      <c r="BF1251" s="180" t="e">
        <f>BF1249-(BF1255*BF1253)</f>
        <v>#DIV/0!</v>
      </c>
      <c r="BG1251" s="180" t="e">
        <f>BG1249-(BG1255*BF1253)</f>
        <v>#DIV/0!</v>
      </c>
      <c r="BH1251" s="39"/>
      <c r="BI1251" s="180" t="e">
        <f>BI1249-(BI1255*BI1253)</f>
        <v>#DIV/0!</v>
      </c>
      <c r="BJ1251" s="180" t="e">
        <f>BJ1249-(BJ1255*BI1253)</f>
        <v>#DIV/0!</v>
      </c>
      <c r="BK1251" s="176"/>
      <c r="BL1251" s="180" t="e">
        <f>BL1249-(BL1255*BL1253)</f>
        <v>#DIV/0!</v>
      </c>
      <c r="BM1251" s="180" t="e">
        <f>BM1249-(BM1255*BL1253)</f>
        <v>#DIV/0!</v>
      </c>
      <c r="BN1251" s="39"/>
      <c r="BO1251" s="180" t="e">
        <f>BO1249-(BO1255*BO1253)</f>
        <v>#DIV/0!</v>
      </c>
      <c r="BP1251" s="180" t="e">
        <f>BP1249-(BP1255*BO1253)</f>
        <v>#DIV/0!</v>
      </c>
      <c r="BQ1251" s="39"/>
      <c r="BR1251" s="180" t="e">
        <f>BR1249-(BR1255*BR1253)</f>
        <v>#DIV/0!</v>
      </c>
      <c r="BS1251" s="180" t="e">
        <f>BS1249-(BS1255*BR1253)</f>
        <v>#DIV/0!</v>
      </c>
      <c r="BT1251" s="39"/>
      <c r="BU1251" s="180">
        <f>BU1249-(BU1255*BU1253)</f>
        <v>0</v>
      </c>
      <c r="BV1251" s="180" t="e">
        <f>BV1249-(BV1255*BU1253)</f>
        <v>#DIV/0!</v>
      </c>
      <c r="BW1251" s="39"/>
      <c r="BX1251" s="57"/>
    </row>
    <row r="1252" spans="1:76" s="2" customFormat="1" ht="14">
      <c r="A1252" s="172"/>
      <c r="B1252" s="303"/>
      <c r="C1252" s="179"/>
      <c r="D1252" s="956"/>
      <c r="E1252" s="890"/>
      <c r="F1252" s="890"/>
      <c r="G1252" s="890"/>
      <c r="H1252" s="890"/>
      <c r="I1252" s="890"/>
      <c r="J1252" s="891"/>
      <c r="K1252" s="174"/>
      <c r="L1252" s="762"/>
      <c r="M1252" s="174"/>
      <c r="N1252" s="174"/>
      <c r="O1252" s="174"/>
      <c r="P1252" s="174"/>
      <c r="Q1252" s="176" t="s">
        <v>10</v>
      </c>
      <c r="R1252" s="263" t="s">
        <v>38</v>
      </c>
      <c r="S1252" s="263" t="s">
        <v>38</v>
      </c>
      <c r="T1252" s="263" t="e">
        <v>#DIV/0!</v>
      </c>
      <c r="U1252" s="174"/>
      <c r="V1252" s="174"/>
      <c r="W1252" s="174"/>
      <c r="Y1252" s="208"/>
      <c r="AO1252" s="57"/>
      <c r="AP1252" s="174"/>
      <c r="AQ1252" s="174"/>
      <c r="AR1252" s="923" t="s">
        <v>132</v>
      </c>
      <c r="AS1252" s="924"/>
      <c r="AT1252" s="177">
        <v>1</v>
      </c>
      <c r="AU1252" s="174"/>
      <c r="AV1252" s="287"/>
      <c r="AW1252" s="177">
        <v>1</v>
      </c>
      <c r="AX1252" s="174"/>
      <c r="AY1252" s="174"/>
      <c r="AZ1252" s="177">
        <v>1</v>
      </c>
      <c r="BA1252" s="174"/>
      <c r="BB1252" s="174"/>
      <c r="BC1252" s="177">
        <v>1</v>
      </c>
      <c r="BD1252" s="174"/>
      <c r="BE1252" s="174"/>
      <c r="BF1252" s="177">
        <v>1</v>
      </c>
      <c r="BG1252" s="174"/>
      <c r="BH1252" s="174"/>
      <c r="BI1252" s="177">
        <v>1</v>
      </c>
      <c r="BJ1252" s="174"/>
      <c r="BK1252" s="176"/>
      <c r="BL1252" s="177">
        <v>1</v>
      </c>
      <c r="BM1252" s="174"/>
      <c r="BN1252" s="174"/>
      <c r="BO1252" s="177">
        <v>1</v>
      </c>
      <c r="BP1252" s="174"/>
      <c r="BQ1252" s="174"/>
      <c r="BR1252" s="177">
        <v>1</v>
      </c>
      <c r="BS1252" s="174"/>
      <c r="BT1252" s="174"/>
      <c r="BU1252" s="177">
        <v>1</v>
      </c>
      <c r="BV1252" s="174"/>
      <c r="BW1252" s="174"/>
      <c r="BX1252" s="57"/>
    </row>
    <row r="1253" spans="1:76" s="2" customFormat="1" ht="14">
      <c r="A1253" s="172"/>
      <c r="B1253" s="303"/>
      <c r="C1253" s="179"/>
      <c r="D1253" s="956"/>
      <c r="E1253" s="890"/>
      <c r="F1253" s="890"/>
      <c r="G1253" s="890"/>
      <c r="H1253" s="890"/>
      <c r="I1253" s="890"/>
      <c r="J1253" s="891"/>
      <c r="K1253" s="174"/>
      <c r="L1253" s="762"/>
      <c r="M1253" s="50"/>
      <c r="N1253" s="50"/>
      <c r="O1253" s="174"/>
      <c r="P1253" s="174"/>
      <c r="Q1253" s="176" t="s">
        <v>11</v>
      </c>
      <c r="R1253" s="263">
        <v>6.5764117387847029E-2</v>
      </c>
      <c r="S1253" s="263">
        <v>6.5764117387847029E-2</v>
      </c>
      <c r="T1253" s="263" t="e">
        <v>#DIV/0!</v>
      </c>
      <c r="U1253" s="174"/>
      <c r="V1253" s="174"/>
      <c r="W1253" s="174"/>
      <c r="Y1253" s="208"/>
      <c r="AO1253" s="57"/>
      <c r="AP1253" s="174"/>
      <c r="AQ1253" s="174"/>
      <c r="AR1253" s="923"/>
      <c r="AS1253" s="924"/>
      <c r="AT1253" s="177">
        <v>1</v>
      </c>
      <c r="AU1253" s="174"/>
      <c r="AV1253" s="287"/>
      <c r="AW1253" s="177">
        <v>1</v>
      </c>
      <c r="AX1253" s="174"/>
      <c r="AY1253" s="174"/>
      <c r="AZ1253" s="177">
        <v>1</v>
      </c>
      <c r="BA1253" s="174"/>
      <c r="BB1253" s="174"/>
      <c r="BC1253" s="177">
        <v>1</v>
      </c>
      <c r="BD1253" s="174"/>
      <c r="BE1253" s="174"/>
      <c r="BF1253" s="177">
        <v>1</v>
      </c>
      <c r="BG1253" s="174"/>
      <c r="BH1253" s="174"/>
      <c r="BI1253" s="177">
        <v>1</v>
      </c>
      <c r="BJ1253" s="174"/>
      <c r="BK1253" s="176"/>
      <c r="BL1253" s="177">
        <v>1</v>
      </c>
      <c r="BM1253" s="174"/>
      <c r="BN1253" s="174"/>
      <c r="BO1253" s="177">
        <v>1</v>
      </c>
      <c r="BP1253" s="174"/>
      <c r="BQ1253" s="174"/>
      <c r="BR1253" s="177">
        <v>1</v>
      </c>
      <c r="BS1253" s="174"/>
      <c r="BT1253" s="174"/>
      <c r="BU1253" s="177">
        <v>1</v>
      </c>
      <c r="BV1253" s="174"/>
      <c r="BW1253" s="174"/>
      <c r="BX1253" s="57"/>
    </row>
    <row r="1254" spans="1:76" s="2" customFormat="1" ht="14">
      <c r="A1254" s="174"/>
      <c r="B1254" s="265"/>
      <c r="C1254" s="159"/>
      <c r="D1254" s="956"/>
      <c r="E1254" s="890"/>
      <c r="F1254" s="890"/>
      <c r="G1254" s="890"/>
      <c r="H1254" s="890"/>
      <c r="I1254" s="890"/>
      <c r="J1254" s="891"/>
      <c r="K1254" s="174"/>
      <c r="L1254" s="762"/>
      <c r="M1254" s="174"/>
      <c r="N1254" s="174"/>
      <c r="O1254" s="174"/>
      <c r="P1254" s="174"/>
      <c r="Q1254" s="183" t="s">
        <v>98</v>
      </c>
      <c r="R1254" s="264">
        <v>6</v>
      </c>
      <c r="S1254" s="264">
        <v>6</v>
      </c>
      <c r="T1254" s="265"/>
      <c r="U1254" s="184" t="s">
        <v>55</v>
      </c>
      <c r="V1254" s="174"/>
      <c r="W1254" s="174"/>
      <c r="Y1254" s="99"/>
      <c r="AO1254" s="57"/>
      <c r="AP1254" s="174"/>
      <c r="AQ1254" s="174"/>
      <c r="AR1254" s="174"/>
      <c r="AS1254" s="176" t="s">
        <v>10</v>
      </c>
      <c r="AT1254" s="180" t="str">
        <f>IF((0.67*AT1255)&gt;AT1249,"no","yes")</f>
        <v>yes</v>
      </c>
      <c r="AU1254" s="180" t="e">
        <f>IF((0.67*AU1255)&gt;AU1249,"no","yes")</f>
        <v>#DIV/0!</v>
      </c>
      <c r="AV1254" s="176"/>
      <c r="AW1254" s="180" t="e">
        <f>IF((0.67*AW1255)&gt;AW1249,"no","yes")</f>
        <v>#DIV/0!</v>
      </c>
      <c r="AX1254" s="180" t="e">
        <f>IF((0.67*AX1255)&gt;AX1249,"no","yes")</f>
        <v>#DIV/0!</v>
      </c>
      <c r="AY1254" s="174"/>
      <c r="AZ1254" s="180" t="e">
        <f>IF((0.67*AZ1255)&gt;AZ1249,"no","yes")</f>
        <v>#DIV/0!</v>
      </c>
      <c r="BA1254" s="180" t="e">
        <f>IF((0.67*BA1255)&gt;BA1249,"no","yes")</f>
        <v>#DIV/0!</v>
      </c>
      <c r="BB1254" s="174"/>
      <c r="BC1254" s="180" t="e">
        <f>IF((0.67*BC1255)&gt;BC1249,"no","yes")</f>
        <v>#DIV/0!</v>
      </c>
      <c r="BD1254" s="180" t="e">
        <f>IF((0.67*BD1255)&gt;BD1249,"no","yes")</f>
        <v>#DIV/0!</v>
      </c>
      <c r="BE1254" s="174"/>
      <c r="BF1254" s="180" t="e">
        <f>IF((0.67*BF1255)&gt;BF1249,"no","yes")</f>
        <v>#DIV/0!</v>
      </c>
      <c r="BG1254" s="180" t="e">
        <f>IF((0.67*BG1255)&gt;BG1249,"no","yes")</f>
        <v>#DIV/0!</v>
      </c>
      <c r="BH1254" s="174"/>
      <c r="BI1254" s="180" t="e">
        <f>IF((0.67*BI1255)&gt;BI1249,"no","yes")</f>
        <v>#DIV/0!</v>
      </c>
      <c r="BJ1254" s="180" t="e">
        <f>IF((0.67*BJ1255)&gt;BJ1249,"no","yes")</f>
        <v>#DIV/0!</v>
      </c>
      <c r="BK1254" s="183"/>
      <c r="BL1254" s="180" t="e">
        <f>IF((0.67*BL1255)&gt;BL1249,"no","yes")</f>
        <v>#DIV/0!</v>
      </c>
      <c r="BM1254" s="180" t="e">
        <f>IF((0.67*BM1255)&gt;BM1249,"no","yes")</f>
        <v>#DIV/0!</v>
      </c>
      <c r="BN1254" s="174"/>
      <c r="BO1254" s="180" t="e">
        <f>IF((0.67*BO1255)&gt;BO1249,"no","yes")</f>
        <v>#DIV/0!</v>
      </c>
      <c r="BP1254" s="180" t="e">
        <f>IF((0.67*BP1255)&gt;BP1249,"no","yes")</f>
        <v>#DIV/0!</v>
      </c>
      <c r="BQ1254" s="174"/>
      <c r="BR1254" s="180" t="e">
        <f>IF((0.67*BR1255)&gt;BR1249,"no","yes")</f>
        <v>#DIV/0!</v>
      </c>
      <c r="BS1254" s="180" t="e">
        <f>IF((0.67*BS1255)&gt;BS1249,"no","yes")</f>
        <v>#DIV/0!</v>
      </c>
      <c r="BT1254" s="174"/>
      <c r="BU1254" s="180" t="str">
        <f>IF((0.67*BU1255)&gt;BU1249,"no","yes")</f>
        <v>yes</v>
      </c>
      <c r="BV1254" s="180" t="e">
        <f>IF((0.67*BV1255)&gt;BV1249,"no","yes")</f>
        <v>#DIV/0!</v>
      </c>
      <c r="BW1254" s="174"/>
      <c r="BX1254" s="57"/>
    </row>
    <row r="1255" spans="1:76" s="2" customFormat="1" ht="14">
      <c r="B1255" s="5"/>
      <c r="C1255" s="172"/>
      <c r="D1255" s="956"/>
      <c r="E1255" s="890"/>
      <c r="F1255" s="890"/>
      <c r="G1255" s="890"/>
      <c r="H1255" s="890"/>
      <c r="I1255" s="890"/>
      <c r="J1255" s="891"/>
      <c r="K1255" s="174"/>
      <c r="L1255" s="762"/>
      <c r="M1255" s="174"/>
      <c r="N1255" s="174"/>
      <c r="O1255" s="174"/>
      <c r="P1255" s="174"/>
      <c r="Q1255" s="174"/>
      <c r="R1255" s="271"/>
      <c r="S1255" s="267"/>
      <c r="T1255" s="267"/>
      <c r="U1255" s="185"/>
      <c r="V1255" s="186"/>
      <c r="W1255" s="187"/>
      <c r="Y1255" s="99"/>
      <c r="AO1255" s="57"/>
      <c r="AP1255" s="174"/>
      <c r="AQ1255" s="174"/>
      <c r="AR1255" s="174"/>
      <c r="AS1255" s="176" t="s">
        <v>11</v>
      </c>
      <c r="AT1255" s="180">
        <f>_xlfn.STDEV.P(AT1229:AT1248)</f>
        <v>0</v>
      </c>
      <c r="AU1255" s="180" t="e">
        <f>_xlfn.STDEV.P(AU1229:AU1248)</f>
        <v>#DIV/0!</v>
      </c>
      <c r="AV1255" s="176"/>
      <c r="AW1255" s="180" t="e">
        <f>_xlfn.STDEV.P(AW1229:AW1248)</f>
        <v>#DIV/0!</v>
      </c>
      <c r="AX1255" s="180" t="e">
        <f>_xlfn.STDEV.P(AX1229:AX1248)</f>
        <v>#DIV/0!</v>
      </c>
      <c r="AY1255" s="174"/>
      <c r="AZ1255" s="180" t="e">
        <f>_xlfn.STDEV.P(AZ1229:AZ1248)</f>
        <v>#DIV/0!</v>
      </c>
      <c r="BA1255" s="180" t="e">
        <f>_xlfn.STDEV.P(BA1229:BA1248)</f>
        <v>#DIV/0!</v>
      </c>
      <c r="BB1255" s="174"/>
      <c r="BC1255" s="180" t="e">
        <f>_xlfn.STDEV.P(BC1229:BC1248)</f>
        <v>#DIV/0!</v>
      </c>
      <c r="BD1255" s="180" t="e">
        <f>_xlfn.STDEV.P(BD1229:BD1248)</f>
        <v>#DIV/0!</v>
      </c>
      <c r="BE1255" s="174"/>
      <c r="BF1255" s="180" t="e">
        <f>_xlfn.STDEV.P(BF1229:BF1248)</f>
        <v>#DIV/0!</v>
      </c>
      <c r="BG1255" s="180" t="e">
        <f>_xlfn.STDEV.P(BG1229:BG1248)</f>
        <v>#DIV/0!</v>
      </c>
      <c r="BH1255" s="174"/>
      <c r="BI1255" s="180" t="e">
        <f>_xlfn.STDEV.P(BI1229:BI1248)</f>
        <v>#DIV/0!</v>
      </c>
      <c r="BJ1255" s="180" t="e">
        <f>_xlfn.STDEV.P(BJ1229:BJ1248)</f>
        <v>#DIV/0!</v>
      </c>
      <c r="BK1255" s="174"/>
      <c r="BL1255" s="180" t="e">
        <f>_xlfn.STDEV.P(BL1229:BL1248)</f>
        <v>#DIV/0!</v>
      </c>
      <c r="BM1255" s="180" t="e">
        <f>_xlfn.STDEV.P(BM1229:BM1248)</f>
        <v>#DIV/0!</v>
      </c>
      <c r="BN1255" s="174"/>
      <c r="BO1255" s="180" t="e">
        <f>_xlfn.STDEV.P(BO1229:BO1248)</f>
        <v>#DIV/0!</v>
      </c>
      <c r="BP1255" s="180" t="e">
        <f>_xlfn.STDEV.P(BP1229:BP1248)</f>
        <v>#DIV/0!</v>
      </c>
      <c r="BQ1255" s="174"/>
      <c r="BR1255" s="180" t="e">
        <f>_xlfn.STDEV.P(BR1229:BR1248)</f>
        <v>#DIV/0!</v>
      </c>
      <c r="BS1255" s="180" t="e">
        <f>_xlfn.STDEV.P(BS1229:BS1248)</f>
        <v>#DIV/0!</v>
      </c>
      <c r="BT1255" s="174"/>
      <c r="BU1255" s="180">
        <f>_xlfn.STDEV.P(BU1229:BU1248)</f>
        <v>0</v>
      </c>
      <c r="BV1255" s="180" t="e">
        <f>_xlfn.STDEV.P(BV1229:BV1248)</f>
        <v>#DIV/0!</v>
      </c>
      <c r="BX1255" s="57"/>
    </row>
    <row r="1256" spans="1:76" s="2" customFormat="1" ht="14">
      <c r="B1256" s="5"/>
      <c r="C1256" s="172"/>
      <c r="D1256" s="956"/>
      <c r="E1256" s="890"/>
      <c r="F1256" s="890"/>
      <c r="G1256" s="890"/>
      <c r="H1256" s="890"/>
      <c r="I1256" s="890"/>
      <c r="J1256" s="891"/>
      <c r="K1256" s="174"/>
      <c r="L1256" s="762"/>
      <c r="M1256" s="174"/>
      <c r="N1256" s="174"/>
      <c r="O1256" s="174"/>
      <c r="P1256" s="174"/>
      <c r="Q1256" s="174"/>
      <c r="R1256" s="234" t="s">
        <v>137</v>
      </c>
      <c r="S1256" s="165"/>
      <c r="T1256" s="174"/>
      <c r="U1256" s="189"/>
      <c r="V1256" s="190"/>
      <c r="W1256" s="191"/>
      <c r="Y1256" s="99"/>
      <c r="AO1256" s="57"/>
      <c r="AP1256" s="174"/>
      <c r="AQ1256" s="174"/>
      <c r="AR1256" s="174"/>
      <c r="AS1256" s="183" t="s">
        <v>98</v>
      </c>
      <c r="AT1256" s="361">
        <f>COUNTIF(AT1229:AT1248,"&gt;0")</f>
        <v>0</v>
      </c>
      <c r="AU1256" s="361">
        <f>COUNTIF(AU1229:AU1248,"&gt;0")</f>
        <v>0</v>
      </c>
      <c r="AV1256" s="183"/>
      <c r="AW1256" s="361">
        <f>COUNTIF(AW1229:AW1248,"&gt;0")</f>
        <v>0</v>
      </c>
      <c r="AX1256" s="361">
        <f>COUNTIF(AX1229:AX1248,"&gt;0")</f>
        <v>0</v>
      </c>
      <c r="AY1256" s="174"/>
      <c r="AZ1256" s="361">
        <f>COUNTIF(AZ1229:AZ1248,"&gt;0")</f>
        <v>0</v>
      </c>
      <c r="BA1256" s="361">
        <f>COUNTIF(BA1229:BA1248,"&gt;0")</f>
        <v>0</v>
      </c>
      <c r="BB1256" s="174"/>
      <c r="BC1256" s="361">
        <f>COUNTIF(BC1229:BC1248,"&gt;0")</f>
        <v>0</v>
      </c>
      <c r="BD1256" s="361">
        <f>COUNTIF(BD1229:BD1248,"&gt;0")</f>
        <v>0</v>
      </c>
      <c r="BE1256" s="174"/>
      <c r="BF1256" s="361">
        <f>COUNTIF(BF1229:BF1248,"&gt;0")</f>
        <v>0</v>
      </c>
      <c r="BG1256" s="361">
        <f>COUNTIF(BG1229:BG1248,"&gt;0")</f>
        <v>0</v>
      </c>
      <c r="BH1256" s="174"/>
      <c r="BI1256" s="361">
        <f>COUNTIF(BI1229:BI1248,"&gt;0")</f>
        <v>0</v>
      </c>
      <c r="BJ1256" s="361">
        <f>COUNTIF(BJ1229:BJ1248,"&gt;0")</f>
        <v>0</v>
      </c>
      <c r="BK1256" s="174"/>
      <c r="BL1256" s="361">
        <f>COUNTIF(BL1229:BL1248,"&gt;0")</f>
        <v>0</v>
      </c>
      <c r="BM1256" s="361">
        <f>COUNTIF(BM1229:BM1248,"&gt;0")</f>
        <v>0</v>
      </c>
      <c r="BN1256" s="174"/>
      <c r="BO1256" s="361">
        <f>COUNTIF(BO1229:BO1248,"&gt;0")</f>
        <v>0</v>
      </c>
      <c r="BP1256" s="361">
        <f>COUNTIF(BP1229:BP1248,"&gt;0")</f>
        <v>0</v>
      </c>
      <c r="BQ1256" s="174"/>
      <c r="BR1256" s="361">
        <f>COUNTIF(BR1229:BR1248,"&gt;0")</f>
        <v>0</v>
      </c>
      <c r="BS1256" s="361">
        <f>COUNTIF(BS1229:BS1248,"&gt;0")</f>
        <v>0</v>
      </c>
      <c r="BT1256" s="174"/>
      <c r="BU1256" s="361">
        <f>COUNTIF(BU1229:BU1248,"&gt;0")</f>
        <v>0</v>
      </c>
      <c r="BV1256" s="361">
        <f>COUNTIF(BV1229:BV1248,"&gt;0")</f>
        <v>0</v>
      </c>
      <c r="BX1256" s="57"/>
    </row>
    <row r="1257" spans="1:76" s="2" customFormat="1" ht="14">
      <c r="B1257" s="5"/>
      <c r="C1257" s="172"/>
      <c r="D1257" s="956"/>
      <c r="E1257" s="890"/>
      <c r="F1257" s="890"/>
      <c r="G1257" s="890"/>
      <c r="H1257" s="890"/>
      <c r="I1257" s="890"/>
      <c r="J1257" s="891"/>
      <c r="K1257" s="174"/>
      <c r="L1257" s="762"/>
      <c r="M1257" s="174"/>
      <c r="N1257" s="174"/>
      <c r="O1257" s="174"/>
      <c r="P1257" s="174"/>
      <c r="Q1257" s="174"/>
      <c r="R1257" s="192" t="s">
        <v>36</v>
      </c>
      <c r="S1257" s="165"/>
      <c r="T1257" s="174"/>
      <c r="U1257" s="189"/>
      <c r="V1257" s="190"/>
      <c r="W1257" s="191"/>
      <c r="Y1257" s="99"/>
      <c r="AO1257" s="57"/>
      <c r="AS1257" s="209"/>
      <c r="AT1257" s="209"/>
      <c r="AU1257" s="209"/>
      <c r="AV1257" s="209"/>
      <c r="BX1257" s="57"/>
    </row>
    <row r="1258" spans="1:76" s="2" customFormat="1" ht="14">
      <c r="B1258" s="5"/>
      <c r="C1258" s="172"/>
      <c r="D1258" s="956"/>
      <c r="E1258" s="890"/>
      <c r="F1258" s="890"/>
      <c r="G1258" s="890"/>
      <c r="H1258" s="890"/>
      <c r="I1258" s="890"/>
      <c r="J1258" s="891"/>
      <c r="K1258" s="174"/>
      <c r="L1258" s="762"/>
      <c r="M1258" s="174"/>
      <c r="N1258" s="174"/>
      <c r="O1258" s="174"/>
      <c r="P1258" s="174"/>
      <c r="Q1258" s="174"/>
      <c r="R1258" s="174"/>
      <c r="S1258" s="165"/>
      <c r="T1258" s="174"/>
      <c r="U1258" s="193"/>
      <c r="V1258" s="194"/>
      <c r="W1258" s="195"/>
      <c r="Y1258" s="99"/>
      <c r="AO1258" s="57"/>
      <c r="AS1258" s="209"/>
      <c r="AT1258" s="209"/>
      <c r="AU1258" s="209"/>
      <c r="AV1258" s="209"/>
      <c r="BX1258" s="57"/>
    </row>
    <row r="1259" spans="1:76" s="2" customFormat="1" ht="18">
      <c r="A1259" s="182" t="str">
        <f ca="1">HYPERLINK("#"&amp;"'"&amp;A$1&amp;"'!a1","Back to top")</f>
        <v>Back to top</v>
      </c>
      <c r="B1259" s="304"/>
      <c r="C1259" s="174"/>
      <c r="D1259" s="957"/>
      <c r="E1259" s="958"/>
      <c r="F1259" s="958"/>
      <c r="G1259" s="958"/>
      <c r="H1259" s="958"/>
      <c r="I1259" s="958"/>
      <c r="J1259" s="959"/>
      <c r="L1259" s="349"/>
      <c r="S1259" s="83"/>
      <c r="T1259" s="174"/>
      <c r="U1259" s="174"/>
      <c r="V1259" s="174"/>
      <c r="W1259" s="174"/>
      <c r="Y1259" s="99"/>
      <c r="AO1259" s="142"/>
      <c r="AP1259" s="218"/>
      <c r="AQ1259" s="218"/>
      <c r="AR1259" s="216"/>
      <c r="AS1259" s="216"/>
      <c r="AT1259" s="216"/>
      <c r="AU1259" s="216"/>
      <c r="AV1259" s="216"/>
      <c r="AW1259" s="216"/>
      <c r="AX1259" s="216"/>
      <c r="AY1259" s="216"/>
      <c r="AZ1259" s="216"/>
      <c r="BA1259" s="216"/>
      <c r="BB1259" s="216"/>
      <c r="BC1259" s="216"/>
      <c r="BD1259" s="216"/>
      <c r="BE1259" s="216"/>
      <c r="BF1259" s="216"/>
      <c r="BG1259" s="216"/>
      <c r="BH1259" s="216"/>
      <c r="BI1259" s="216"/>
      <c r="BJ1259" s="216"/>
      <c r="BK1259" s="216"/>
      <c r="BL1259" s="216"/>
      <c r="BM1259" s="216"/>
      <c r="BN1259" s="216"/>
      <c r="BO1259" s="216"/>
      <c r="BP1259" s="216"/>
      <c r="BQ1259" s="216"/>
      <c r="BR1259" s="216"/>
      <c r="BS1259" s="216"/>
      <c r="BT1259" s="216"/>
      <c r="BU1259" s="216"/>
      <c r="BV1259" s="216"/>
      <c r="BW1259" s="216"/>
      <c r="BX1259" s="142"/>
    </row>
    <row r="1260" spans="1:76" s="2" customFormat="1" ht="14">
      <c r="B1260" s="5"/>
      <c r="L1260" s="349"/>
      <c r="S1260" s="83"/>
      <c r="T1260" s="83"/>
      <c r="U1260" s="83"/>
      <c r="Y1260" s="99"/>
      <c r="AO1260" s="57"/>
      <c r="AP1260" s="209"/>
      <c r="AQ1260" s="209"/>
      <c r="AR1260" s="209"/>
      <c r="AS1260" s="209"/>
      <c r="AT1260" s="209"/>
      <c r="AU1260" s="209"/>
      <c r="AV1260" s="209"/>
      <c r="AW1260" s="209"/>
      <c r="AX1260" s="209"/>
      <c r="AY1260" s="209"/>
      <c r="AZ1260" s="209"/>
      <c r="BA1260" s="209"/>
      <c r="BB1260" s="209"/>
      <c r="BC1260" s="209"/>
      <c r="BD1260" s="209"/>
      <c r="BE1260" s="209"/>
      <c r="BF1260" s="209"/>
      <c r="BG1260" s="209"/>
      <c r="BH1260" s="209"/>
      <c r="BI1260" s="209"/>
      <c r="BJ1260" s="209"/>
      <c r="BK1260" s="209"/>
      <c r="BL1260" s="209"/>
      <c r="BM1260" s="209"/>
      <c r="BN1260" s="209"/>
      <c r="BO1260" s="209"/>
      <c r="BP1260" s="209"/>
      <c r="BQ1260" s="209"/>
      <c r="BR1260" s="209"/>
      <c r="BS1260" s="209"/>
      <c r="BT1260" s="209"/>
      <c r="BU1260" s="209"/>
      <c r="BV1260" s="209"/>
      <c r="BW1260" s="209"/>
      <c r="BX1260" s="57"/>
    </row>
    <row r="1261" spans="1:76" s="2" customFormat="1" ht="14">
      <c r="B1261" s="5"/>
      <c r="L1261" s="349"/>
      <c r="S1261" s="83"/>
      <c r="T1261" s="83"/>
      <c r="U1261" s="83"/>
      <c r="V1261" s="83"/>
      <c r="Y1261" s="99"/>
      <c r="AO1261" s="57"/>
      <c r="AP1261" s="209"/>
      <c r="AQ1261" s="209"/>
      <c r="AR1261" s="209"/>
      <c r="AS1261" s="209"/>
      <c r="AT1261" s="209"/>
      <c r="AU1261" s="209"/>
      <c r="AV1261" s="209"/>
      <c r="AW1261" s="209"/>
      <c r="AX1261" s="209"/>
      <c r="AY1261" s="209"/>
      <c r="AZ1261" s="209"/>
      <c r="BA1261" s="209"/>
      <c r="BB1261" s="209"/>
      <c r="BC1261" s="209"/>
      <c r="BD1261" s="209"/>
      <c r="BE1261" s="209"/>
      <c r="BF1261" s="209"/>
      <c r="BG1261" s="209"/>
      <c r="BH1261" s="209"/>
      <c r="BI1261" s="209"/>
      <c r="BJ1261" s="209"/>
      <c r="BK1261" s="209"/>
      <c r="BL1261" s="209"/>
      <c r="BM1261" s="209"/>
      <c r="BN1261" s="209"/>
      <c r="BO1261" s="209"/>
      <c r="BP1261" s="209"/>
      <c r="BQ1261" s="209"/>
      <c r="BR1261" s="209"/>
      <c r="BS1261" s="209"/>
      <c r="BT1261" s="209"/>
      <c r="BU1261" s="209"/>
      <c r="BV1261" s="209"/>
      <c r="BW1261" s="209"/>
      <c r="BX1261" s="57"/>
    </row>
    <row r="1262" spans="1:76" s="22" customFormat="1" ht="18">
      <c r="A1262" s="138">
        <f>A1226+1</f>
        <v>30</v>
      </c>
      <c r="B1262" s="298"/>
      <c r="C1262" s="139" t="s">
        <v>361</v>
      </c>
      <c r="D1262" s="196"/>
      <c r="E1262" s="196"/>
      <c r="F1262" s="196"/>
      <c r="G1262" s="196"/>
      <c r="J1262" s="196"/>
      <c r="K1262" s="196"/>
      <c r="L1262" s="761"/>
      <c r="M1262" s="140"/>
      <c r="N1262" s="140"/>
      <c r="R1262" s="839" t="s">
        <v>154</v>
      </c>
      <c r="S1262" s="839"/>
      <c r="T1262" s="839"/>
      <c r="U1262" s="839"/>
      <c r="Y1262" s="198"/>
      <c r="AP1262" s="125">
        <f>A1262</f>
        <v>30</v>
      </c>
      <c r="AQ1262" s="125" t="str">
        <f>C1262</f>
        <v>Solar PV Module Learning Rate</v>
      </c>
      <c r="AS1262" s="198"/>
      <c r="AT1262" s="198"/>
      <c r="AU1262" s="198"/>
      <c r="AV1262" s="198"/>
    </row>
    <row r="1263" spans="1:76" s="2" customFormat="1" ht="14">
      <c r="A1263" s="199"/>
      <c r="B1263" s="299"/>
      <c r="C1263" s="199"/>
      <c r="D1263" s="130"/>
      <c r="E1263" s="130"/>
      <c r="F1263" s="130"/>
      <c r="G1263" s="130"/>
      <c r="J1263" s="130"/>
      <c r="K1263" s="130"/>
      <c r="L1263" s="762"/>
      <c r="M1263" s="174"/>
      <c r="N1263" s="174"/>
      <c r="R1263" s="5"/>
      <c r="S1263" s="270"/>
      <c r="T1263" s="270"/>
      <c r="Y1263" s="99"/>
      <c r="AO1263" s="57"/>
      <c r="AP1263" s="39"/>
      <c r="AQ1263" s="39"/>
      <c r="AR1263" s="39"/>
      <c r="AS1263" s="39"/>
      <c r="AT1263" s="158" t="s">
        <v>230</v>
      </c>
      <c r="AU1263" s="158"/>
      <c r="AV1263" s="39"/>
      <c r="AW1263" s="158" t="s">
        <v>1</v>
      </c>
      <c r="AX1263" s="158"/>
      <c r="AY1263" s="39"/>
      <c r="AZ1263" s="158" t="s">
        <v>2</v>
      </c>
      <c r="BA1263" s="158"/>
      <c r="BB1263" s="39"/>
      <c r="BC1263" s="158" t="s">
        <v>283</v>
      </c>
      <c r="BD1263" s="158"/>
      <c r="BE1263" s="39"/>
      <c r="BF1263" s="158" t="s">
        <v>284</v>
      </c>
      <c r="BG1263" s="158"/>
      <c r="BH1263" s="39"/>
      <c r="BI1263" s="158" t="s">
        <v>3</v>
      </c>
      <c r="BJ1263" s="158"/>
      <c r="BK1263" s="39"/>
      <c r="BL1263" s="158" t="s">
        <v>4</v>
      </c>
      <c r="BM1263" s="158"/>
      <c r="BN1263" s="39"/>
      <c r="BO1263" s="158" t="s">
        <v>5</v>
      </c>
      <c r="BP1263" s="158"/>
      <c r="BQ1263" s="39"/>
      <c r="BR1263" s="158" t="s">
        <v>6</v>
      </c>
      <c r="BS1263" s="158"/>
      <c r="BT1263" s="39"/>
      <c r="BU1263" s="158" t="s">
        <v>34</v>
      </c>
      <c r="BV1263" s="158"/>
      <c r="BW1263" s="39"/>
      <c r="BX1263" s="57"/>
    </row>
    <row r="1264" spans="1:76" s="2" customFormat="1" ht="31" thickBot="1">
      <c r="A1264" s="173" t="s">
        <v>39</v>
      </c>
      <c r="B1264" s="300" t="s">
        <v>9</v>
      </c>
      <c r="C1264" s="145" t="s">
        <v>139</v>
      </c>
      <c r="D1264" s="146" t="s">
        <v>40</v>
      </c>
      <c r="E1264" s="146" t="s">
        <v>234</v>
      </c>
      <c r="F1264" s="147" t="s">
        <v>113</v>
      </c>
      <c r="G1264" s="211" t="s">
        <v>424</v>
      </c>
      <c r="H1264" s="4" t="s">
        <v>59</v>
      </c>
      <c r="I1264" s="695" t="s">
        <v>425</v>
      </c>
      <c r="J1264" s="148" t="s">
        <v>133</v>
      </c>
      <c r="K1264" s="149" t="s">
        <v>140</v>
      </c>
      <c r="L1264" s="776" t="s">
        <v>100</v>
      </c>
      <c r="M1264" s="151" t="s">
        <v>141</v>
      </c>
      <c r="N1264" s="152" t="s">
        <v>135</v>
      </c>
      <c r="O1264" s="151" t="s">
        <v>57</v>
      </c>
      <c r="P1264" s="153"/>
      <c r="Q1264" s="363" t="s">
        <v>272</v>
      </c>
      <c r="R1264" s="364" t="s">
        <v>56</v>
      </c>
      <c r="S1264" s="258" t="s">
        <v>41</v>
      </c>
      <c r="T1264" s="364" t="s">
        <v>136</v>
      </c>
      <c r="U1264" s="156" t="s">
        <v>42</v>
      </c>
      <c r="V1264" s="153"/>
      <c r="W1264" s="153"/>
      <c r="Y1264" s="99"/>
      <c r="AO1264" s="57"/>
      <c r="AP1264" s="153"/>
      <c r="AQ1264" s="153"/>
      <c r="AR1264" s="156" t="s">
        <v>131</v>
      </c>
      <c r="AS1264" s="153"/>
      <c r="AT1264" s="154" t="s">
        <v>56</v>
      </c>
      <c r="AU1264" s="155" t="s">
        <v>41</v>
      </c>
      <c r="AV1264" s="153"/>
      <c r="AW1264" s="154" t="s">
        <v>56</v>
      </c>
      <c r="AX1264" s="155" t="s">
        <v>41</v>
      </c>
      <c r="AY1264" s="153"/>
      <c r="AZ1264" s="154" t="s">
        <v>56</v>
      </c>
      <c r="BA1264" s="155" t="s">
        <v>41</v>
      </c>
      <c r="BB1264" s="153"/>
      <c r="BC1264" s="154" t="s">
        <v>56</v>
      </c>
      <c r="BD1264" s="155" t="s">
        <v>41</v>
      </c>
      <c r="BE1264" s="153"/>
      <c r="BF1264" s="154" t="s">
        <v>56</v>
      </c>
      <c r="BG1264" s="155" t="s">
        <v>41</v>
      </c>
      <c r="BH1264" s="153"/>
      <c r="BI1264" s="154" t="s">
        <v>56</v>
      </c>
      <c r="BJ1264" s="155" t="s">
        <v>41</v>
      </c>
      <c r="BK1264" s="153"/>
      <c r="BL1264" s="154" t="s">
        <v>56</v>
      </c>
      <c r="BM1264" s="155" t="s">
        <v>41</v>
      </c>
      <c r="BN1264" s="153"/>
      <c r="BO1264" s="154" t="s">
        <v>56</v>
      </c>
      <c r="BP1264" s="155" t="s">
        <v>41</v>
      </c>
      <c r="BQ1264" s="153"/>
      <c r="BR1264" s="154" t="s">
        <v>56</v>
      </c>
      <c r="BS1264" s="155" t="s">
        <v>41</v>
      </c>
      <c r="BT1264" s="153"/>
      <c r="BU1264" s="154" t="s">
        <v>56</v>
      </c>
      <c r="BV1264" s="155" t="s">
        <v>41</v>
      </c>
      <c r="BW1264" s="153"/>
      <c r="BX1264" s="57"/>
    </row>
    <row r="1265" spans="1:76" s="2" customFormat="1" ht="15">
      <c r="A1265" s="159">
        <v>1</v>
      </c>
      <c r="B1265" s="301" t="str">
        <f t="shared" ref="B1265:B1284" si="810">CONCATENATE(E1265,": ",C1265)</f>
        <v>World: IRENA, 2015, Renewable Power Generation Costs in 2014</v>
      </c>
      <c r="C1265" s="160" t="s">
        <v>813</v>
      </c>
      <c r="D1265" s="160" t="s">
        <v>319</v>
      </c>
      <c r="E1265" s="160" t="s">
        <v>7</v>
      </c>
      <c r="F1265" s="160"/>
      <c r="G1265" s="161" t="s">
        <v>420</v>
      </c>
      <c r="H1265" s="668">
        <v>2015</v>
      </c>
      <c r="I1265" s="163"/>
      <c r="J1265" s="689"/>
      <c r="K1265" s="669" t="s">
        <v>54</v>
      </c>
      <c r="L1265" s="782"/>
      <c r="M1265" s="672" t="s">
        <v>54</v>
      </c>
      <c r="N1265" s="664"/>
      <c r="O1265" s="664"/>
      <c r="P1265" s="165"/>
      <c r="Q1265" s="365" t="s">
        <v>36</v>
      </c>
      <c r="R1265" s="259" t="str">
        <f t="shared" ref="R1265:R1284" si="811">IF(Q1265="Y","",IF(AND(L1265="",J1265=""),"",IF(L1265="",J1265,L1265)))</f>
        <v/>
      </c>
      <c r="S1265" s="260" t="str">
        <f>IF(R1265="","",IF(R1293="Y",T1265,IF(R1265&gt;=R1285-$AA$36*R1289,IF(R1265&lt;=R1285+$AA$36*R1289,R1265,""),"")))</f>
        <v/>
      </c>
      <c r="T1265" s="259" t="str">
        <f t="shared" ref="T1265:T1284" si="812">IF(Q1265="Y","",IF(AND(L1265="",J1265=""),"",IF(L1265="",J1265*N1265,L1265*N1265)))</f>
        <v/>
      </c>
      <c r="U1265" s="166" t="str">
        <f t="shared" ref="U1265:U1284" si="813">IF(AND(M1265="",K1265=""),"",IF(M1265="",K1265,M1265))</f>
        <v>%</v>
      </c>
      <c r="V1265" s="39"/>
      <c r="W1265" s="39"/>
      <c r="Y1265" s="99"/>
      <c r="AO1265" s="57"/>
      <c r="AP1265" s="39"/>
      <c r="AQ1265" s="39"/>
      <c r="AR1265" s="359" t="str">
        <f>$U1265</f>
        <v>%</v>
      </c>
      <c r="AS1265" s="39"/>
      <c r="AT1265" s="360" t="str">
        <f t="shared" ref="AT1265:AT1284" si="814">IF($E1265=$AT$48,R1265,"")</f>
        <v/>
      </c>
      <c r="AU1265" s="360" t="str">
        <f t="shared" ref="AU1265:AU1284" si="815">IF($E1265=$AT$48,S1265,"")</f>
        <v/>
      </c>
      <c r="AV1265" s="39"/>
      <c r="AW1265" s="360" t="str">
        <f t="shared" ref="AW1265:AW1284" si="816">IF($E1265=$AW$112,R1265,"")</f>
        <v/>
      </c>
      <c r="AX1265" s="360" t="str">
        <f t="shared" ref="AX1265:AX1284" si="817">IF($E1265=$AW$112,S1265,"")</f>
        <v/>
      </c>
      <c r="AY1265" s="39"/>
      <c r="AZ1265" s="360" t="str">
        <f t="shared" ref="AZ1265:AZ1284" si="818">IF($E1265=$AZ$112,R1265,"")</f>
        <v/>
      </c>
      <c r="BA1265" s="360" t="str">
        <f t="shared" ref="BA1265:BA1284" si="819">IF($E1265=$AZ$112,S1265,"")</f>
        <v/>
      </c>
      <c r="BB1265" s="39"/>
      <c r="BC1265" s="360" t="str">
        <f t="shared" ref="BC1265:BC1284" si="820">IF($E1265=$BC$112,R1265,"")</f>
        <v/>
      </c>
      <c r="BD1265" s="360" t="str">
        <f t="shared" ref="BD1265:BD1284" si="821">IF($E1265=$BC$112,S1265,"")</f>
        <v/>
      </c>
      <c r="BE1265" s="39"/>
      <c r="BF1265" s="360" t="str">
        <f t="shared" ref="BF1265:BF1284" si="822">IF($E1265=$BF$112,R1265,"")</f>
        <v/>
      </c>
      <c r="BG1265" s="360" t="str">
        <f t="shared" ref="BG1265:BG1284" si="823">IF($E1265=$BF$112,S1265,"")</f>
        <v/>
      </c>
      <c r="BH1265" s="39"/>
      <c r="BI1265" s="360" t="str">
        <f t="shared" ref="BI1265:BI1284" si="824">IF($E1265=$BI$112,R1265,"")</f>
        <v/>
      </c>
      <c r="BJ1265" s="360" t="str">
        <f t="shared" ref="BJ1265:BJ1284" si="825">IF($E1265=$BI$112,S1265,"")</f>
        <v/>
      </c>
      <c r="BK1265" s="39"/>
      <c r="BL1265" s="360" t="str">
        <f t="shared" ref="BL1265:BL1284" si="826">IF($E1265=$BL$112,R1265,"")</f>
        <v/>
      </c>
      <c r="BM1265" s="360" t="str">
        <f t="shared" ref="BM1265:BM1284" si="827">IF($E1265=$BL$112,S1265,"")</f>
        <v/>
      </c>
      <c r="BN1265" s="39"/>
      <c r="BO1265" s="360" t="str">
        <f t="shared" ref="BO1265:BO1284" si="828">IF($E1265=$BO$112,R1265,"")</f>
        <v/>
      </c>
      <c r="BP1265" s="360" t="str">
        <f t="shared" ref="BP1265:BP1284" si="829">IF($E1265=$BO$112,S1265,"")</f>
        <v/>
      </c>
      <c r="BQ1265" s="39"/>
      <c r="BR1265" s="360" t="str">
        <f t="shared" ref="BR1265:BR1284" si="830">IF($E1265=$BR$112,R1265,"")</f>
        <v/>
      </c>
      <c r="BS1265" s="360" t="str">
        <f t="shared" ref="BS1265:BS1284" si="831">IF($E1265=$BR$112,S1265,"")</f>
        <v/>
      </c>
      <c r="BT1265" s="39"/>
      <c r="BU1265" s="360" t="str">
        <f t="shared" ref="BU1265:BU1284" si="832">IF($E1265=$BU$112,R1265,"")</f>
        <v/>
      </c>
      <c r="BV1265" s="360" t="str">
        <f t="shared" ref="BV1265:BV1284" si="833">IF($E1265=$BU$112,S1265,"")</f>
        <v/>
      </c>
      <c r="BW1265" s="39"/>
      <c r="BX1265" s="57"/>
    </row>
    <row r="1266" spans="1:76" s="2" customFormat="1" ht="15">
      <c r="A1266" s="159">
        <v>2</v>
      </c>
      <c r="B1266" s="301" t="str">
        <f t="shared" si="810"/>
        <v>World: Harmon, C., 2000 (IIASA)</v>
      </c>
      <c r="C1266" s="160" t="s">
        <v>814</v>
      </c>
      <c r="D1266" s="160" t="s">
        <v>362</v>
      </c>
      <c r="E1266" s="160" t="s">
        <v>7</v>
      </c>
      <c r="F1266" s="160"/>
      <c r="G1266" s="161" t="s">
        <v>420</v>
      </c>
      <c r="H1266" s="668">
        <v>2000</v>
      </c>
      <c r="I1266" s="163"/>
      <c r="J1266" s="689"/>
      <c r="K1266" s="664" t="s">
        <v>54</v>
      </c>
      <c r="L1266" s="782"/>
      <c r="M1266" s="672" t="s">
        <v>54</v>
      </c>
      <c r="N1266" s="664"/>
      <c r="O1266" s="664"/>
      <c r="P1266" s="165"/>
      <c r="Q1266" s="365" t="s">
        <v>35</v>
      </c>
      <c r="R1266" s="259" t="str">
        <f t="shared" si="811"/>
        <v/>
      </c>
      <c r="S1266" s="260" t="str">
        <f>IF(R1266="","",IF(R1293="Y",T1266,IF(R1266&gt;=R1285-$AA$36*R1289,IF(R1266&lt;=R1285+$AA$36*R1289,R1266,""),"")))</f>
        <v/>
      </c>
      <c r="T1266" s="259" t="str">
        <f t="shared" si="812"/>
        <v/>
      </c>
      <c r="U1266" s="166" t="str">
        <f t="shared" si="813"/>
        <v>%</v>
      </c>
      <c r="V1266" s="39"/>
      <c r="W1266" s="39"/>
      <c r="Y1266" s="99"/>
      <c r="AO1266" s="57"/>
      <c r="AP1266" s="39"/>
      <c r="AQ1266" s="39"/>
      <c r="AR1266" s="171"/>
      <c r="AS1266" s="39"/>
      <c r="AT1266" s="360" t="str">
        <f t="shared" si="814"/>
        <v/>
      </c>
      <c r="AU1266" s="360" t="str">
        <f t="shared" si="815"/>
        <v/>
      </c>
      <c r="AV1266" s="39"/>
      <c r="AW1266" s="360" t="str">
        <f t="shared" si="816"/>
        <v/>
      </c>
      <c r="AX1266" s="360" t="str">
        <f t="shared" si="817"/>
        <v/>
      </c>
      <c r="AY1266" s="39"/>
      <c r="AZ1266" s="360" t="str">
        <f t="shared" si="818"/>
        <v/>
      </c>
      <c r="BA1266" s="360" t="str">
        <f t="shared" si="819"/>
        <v/>
      </c>
      <c r="BB1266" s="39"/>
      <c r="BC1266" s="360" t="str">
        <f t="shared" si="820"/>
        <v/>
      </c>
      <c r="BD1266" s="360" t="str">
        <f t="shared" si="821"/>
        <v/>
      </c>
      <c r="BE1266" s="39"/>
      <c r="BF1266" s="360" t="str">
        <f t="shared" si="822"/>
        <v/>
      </c>
      <c r="BG1266" s="360" t="str">
        <f t="shared" si="823"/>
        <v/>
      </c>
      <c r="BH1266" s="39"/>
      <c r="BI1266" s="360" t="str">
        <f t="shared" si="824"/>
        <v/>
      </c>
      <c r="BJ1266" s="360" t="str">
        <f t="shared" si="825"/>
        <v/>
      </c>
      <c r="BK1266" s="39"/>
      <c r="BL1266" s="360" t="str">
        <f t="shared" si="826"/>
        <v/>
      </c>
      <c r="BM1266" s="360" t="str">
        <f t="shared" si="827"/>
        <v/>
      </c>
      <c r="BN1266" s="39"/>
      <c r="BO1266" s="360" t="str">
        <f t="shared" si="828"/>
        <v/>
      </c>
      <c r="BP1266" s="360" t="str">
        <f t="shared" si="829"/>
        <v/>
      </c>
      <c r="BQ1266" s="39"/>
      <c r="BR1266" s="360" t="str">
        <f t="shared" si="830"/>
        <v/>
      </c>
      <c r="BS1266" s="360" t="str">
        <f t="shared" si="831"/>
        <v/>
      </c>
      <c r="BT1266" s="39"/>
      <c r="BU1266" s="360" t="str">
        <f t="shared" si="832"/>
        <v/>
      </c>
      <c r="BV1266" s="360" t="str">
        <f t="shared" si="833"/>
        <v/>
      </c>
      <c r="BW1266" s="39"/>
      <c r="BX1266" s="57"/>
    </row>
    <row r="1267" spans="1:76" s="2" customFormat="1" ht="15">
      <c r="A1267" s="159">
        <v>3</v>
      </c>
      <c r="B1267" s="301" t="str">
        <f t="shared" si="810"/>
        <v>World: Fraunhofer (ISE), 2015</v>
      </c>
      <c r="C1267" s="668" t="s">
        <v>815</v>
      </c>
      <c r="D1267" s="668" t="s">
        <v>363</v>
      </c>
      <c r="E1267" s="160" t="s">
        <v>7</v>
      </c>
      <c r="F1267" s="668"/>
      <c r="G1267" s="161" t="s">
        <v>420</v>
      </c>
      <c r="H1267" s="668">
        <v>2015</v>
      </c>
      <c r="I1267" s="163"/>
      <c r="J1267" s="685"/>
      <c r="K1267" s="672" t="s">
        <v>54</v>
      </c>
      <c r="L1267" s="782"/>
      <c r="M1267" s="672" t="s">
        <v>54</v>
      </c>
      <c r="N1267" s="664"/>
      <c r="O1267" s="664"/>
      <c r="P1267" s="165"/>
      <c r="Q1267" s="365" t="s">
        <v>36</v>
      </c>
      <c r="R1267" s="259" t="str">
        <f t="shared" si="811"/>
        <v/>
      </c>
      <c r="S1267" s="260" t="str">
        <f>IF(R1267="","",IF(R1293="Y",T1267,IF(R1267&gt;=R1285-$AA$36*R1289,IF(R1267&lt;=R1285+$AA$36*R1289,R1267,""),"")))</f>
        <v/>
      </c>
      <c r="T1267" s="259" t="str">
        <f t="shared" si="812"/>
        <v/>
      </c>
      <c r="U1267" s="166" t="str">
        <f t="shared" si="813"/>
        <v>%</v>
      </c>
      <c r="V1267" s="39"/>
      <c r="W1267" s="39"/>
      <c r="Y1267" s="99"/>
      <c r="AO1267" s="57"/>
      <c r="AP1267" s="39"/>
      <c r="AQ1267" s="39"/>
      <c r="AR1267" s="171"/>
      <c r="AS1267" s="39"/>
      <c r="AT1267" s="360" t="str">
        <f t="shared" si="814"/>
        <v/>
      </c>
      <c r="AU1267" s="360" t="str">
        <f t="shared" si="815"/>
        <v/>
      </c>
      <c r="AV1267" s="39"/>
      <c r="AW1267" s="360" t="str">
        <f t="shared" si="816"/>
        <v/>
      </c>
      <c r="AX1267" s="360" t="str">
        <f t="shared" si="817"/>
        <v/>
      </c>
      <c r="AY1267" s="39"/>
      <c r="AZ1267" s="360" t="str">
        <f t="shared" si="818"/>
        <v/>
      </c>
      <c r="BA1267" s="360" t="str">
        <f t="shared" si="819"/>
        <v/>
      </c>
      <c r="BB1267" s="39"/>
      <c r="BC1267" s="360" t="str">
        <f t="shared" si="820"/>
        <v/>
      </c>
      <c r="BD1267" s="360" t="str">
        <f t="shared" si="821"/>
        <v/>
      </c>
      <c r="BE1267" s="39"/>
      <c r="BF1267" s="360" t="str">
        <f t="shared" si="822"/>
        <v/>
      </c>
      <c r="BG1267" s="360" t="str">
        <f t="shared" si="823"/>
        <v/>
      </c>
      <c r="BH1267" s="39"/>
      <c r="BI1267" s="360" t="str">
        <f t="shared" si="824"/>
        <v/>
      </c>
      <c r="BJ1267" s="360" t="str">
        <f t="shared" si="825"/>
        <v/>
      </c>
      <c r="BK1267" s="39"/>
      <c r="BL1267" s="360" t="str">
        <f t="shared" si="826"/>
        <v/>
      </c>
      <c r="BM1267" s="360" t="str">
        <f t="shared" si="827"/>
        <v/>
      </c>
      <c r="BN1267" s="39"/>
      <c r="BO1267" s="360" t="str">
        <f t="shared" si="828"/>
        <v/>
      </c>
      <c r="BP1267" s="360" t="str">
        <f t="shared" si="829"/>
        <v/>
      </c>
      <c r="BQ1267" s="39"/>
      <c r="BR1267" s="360" t="str">
        <f t="shared" si="830"/>
        <v/>
      </c>
      <c r="BS1267" s="360" t="str">
        <f t="shared" si="831"/>
        <v/>
      </c>
      <c r="BT1267" s="39"/>
      <c r="BU1267" s="360" t="str">
        <f t="shared" si="832"/>
        <v/>
      </c>
      <c r="BV1267" s="360" t="str">
        <f t="shared" si="833"/>
        <v/>
      </c>
      <c r="BW1267" s="39"/>
      <c r="BX1267" s="57"/>
    </row>
    <row r="1268" spans="1:76" s="2" customFormat="1" ht="15">
      <c r="A1268" s="159">
        <v>4</v>
      </c>
      <c r="B1268" s="301" t="str">
        <f t="shared" si="810"/>
        <v>World: ITRPV, 2016</v>
      </c>
      <c r="C1268" s="668" t="s">
        <v>816</v>
      </c>
      <c r="D1268" s="668" t="s">
        <v>322</v>
      </c>
      <c r="E1268" s="160" t="s">
        <v>7</v>
      </c>
      <c r="F1268" s="668"/>
      <c r="G1268" s="161" t="s">
        <v>420</v>
      </c>
      <c r="H1268" s="668">
        <v>2016</v>
      </c>
      <c r="I1268" s="163"/>
      <c r="J1268" s="685"/>
      <c r="K1268" s="672" t="s">
        <v>54</v>
      </c>
      <c r="L1268" s="782"/>
      <c r="M1268" s="672" t="s">
        <v>54</v>
      </c>
      <c r="N1268" s="664"/>
      <c r="O1268" s="664"/>
      <c r="P1268" s="165"/>
      <c r="Q1268" s="365" t="s">
        <v>36</v>
      </c>
      <c r="R1268" s="259" t="str">
        <f t="shared" si="811"/>
        <v/>
      </c>
      <c r="S1268" s="260" t="str">
        <f>IF(R1268="","",IF(R1293="Y",T1268,IF(R1268&gt;=R1285-$AA$36*R1289,IF(R1268&lt;=R1285+$AA$36*R1289,R1268,""),"")))</f>
        <v/>
      </c>
      <c r="T1268" s="259" t="str">
        <f t="shared" si="812"/>
        <v/>
      </c>
      <c r="U1268" s="166" t="str">
        <f t="shared" si="813"/>
        <v>%</v>
      </c>
      <c r="V1268" s="39"/>
      <c r="W1268" s="39"/>
      <c r="Y1268" s="99"/>
      <c r="AO1268" s="57"/>
      <c r="AP1268" s="39"/>
      <c r="AQ1268" s="39"/>
      <c r="AR1268" s="171"/>
      <c r="AS1268" s="39"/>
      <c r="AT1268" s="360" t="str">
        <f t="shared" si="814"/>
        <v/>
      </c>
      <c r="AU1268" s="360" t="str">
        <f t="shared" si="815"/>
        <v/>
      </c>
      <c r="AV1268" s="39"/>
      <c r="AW1268" s="360" t="str">
        <f t="shared" si="816"/>
        <v/>
      </c>
      <c r="AX1268" s="360" t="str">
        <f t="shared" si="817"/>
        <v/>
      </c>
      <c r="AY1268" s="39"/>
      <c r="AZ1268" s="360" t="str">
        <f t="shared" si="818"/>
        <v/>
      </c>
      <c r="BA1268" s="360" t="str">
        <f t="shared" si="819"/>
        <v/>
      </c>
      <c r="BB1268" s="39"/>
      <c r="BC1268" s="360" t="str">
        <f t="shared" si="820"/>
        <v/>
      </c>
      <c r="BD1268" s="360" t="str">
        <f t="shared" si="821"/>
        <v/>
      </c>
      <c r="BE1268" s="39"/>
      <c r="BF1268" s="360" t="str">
        <f t="shared" si="822"/>
        <v/>
      </c>
      <c r="BG1268" s="360" t="str">
        <f t="shared" si="823"/>
        <v/>
      </c>
      <c r="BH1268" s="39"/>
      <c r="BI1268" s="360" t="str">
        <f t="shared" si="824"/>
        <v/>
      </c>
      <c r="BJ1268" s="360" t="str">
        <f t="shared" si="825"/>
        <v/>
      </c>
      <c r="BK1268" s="39"/>
      <c r="BL1268" s="360" t="str">
        <f t="shared" si="826"/>
        <v/>
      </c>
      <c r="BM1268" s="360" t="str">
        <f t="shared" si="827"/>
        <v/>
      </c>
      <c r="BN1268" s="39"/>
      <c r="BO1268" s="360" t="str">
        <f t="shared" si="828"/>
        <v/>
      </c>
      <c r="BP1268" s="360" t="str">
        <f t="shared" si="829"/>
        <v/>
      </c>
      <c r="BQ1268" s="39"/>
      <c r="BR1268" s="360" t="str">
        <f t="shared" si="830"/>
        <v/>
      </c>
      <c r="BS1268" s="360" t="str">
        <f t="shared" si="831"/>
        <v/>
      </c>
      <c r="BT1268" s="39"/>
      <c r="BU1268" s="360" t="str">
        <f t="shared" si="832"/>
        <v/>
      </c>
      <c r="BV1268" s="360" t="str">
        <f t="shared" si="833"/>
        <v/>
      </c>
      <c r="BW1268" s="39"/>
      <c r="BX1268" s="57"/>
    </row>
    <row r="1269" spans="1:76" s="2" customFormat="1" ht="15">
      <c r="A1269" s="159">
        <v>5</v>
      </c>
      <c r="B1269" s="301" t="str">
        <f t="shared" si="810"/>
        <v>World: EPIA, 2009</v>
      </c>
      <c r="C1269" s="668" t="s">
        <v>817</v>
      </c>
      <c r="D1269" s="668" t="s">
        <v>364</v>
      </c>
      <c r="E1269" s="160" t="s">
        <v>7</v>
      </c>
      <c r="F1269" s="668"/>
      <c r="G1269" s="161" t="s">
        <v>420</v>
      </c>
      <c r="H1269" s="668">
        <v>2009</v>
      </c>
      <c r="I1269" s="163"/>
      <c r="J1269" s="685"/>
      <c r="K1269" s="672" t="s">
        <v>54</v>
      </c>
      <c r="L1269" s="782"/>
      <c r="M1269" s="672" t="s">
        <v>54</v>
      </c>
      <c r="N1269" s="664"/>
      <c r="O1269" s="664"/>
      <c r="P1269" s="165"/>
      <c r="Q1269" s="365" t="s">
        <v>35</v>
      </c>
      <c r="R1269" s="259" t="str">
        <f t="shared" si="811"/>
        <v/>
      </c>
      <c r="S1269" s="260" t="str">
        <f>IF(R1269="","",IF(R1293="Y",T1269,IF(R1269&gt;=R1285-$AA$36*R1289,IF(R1269&lt;=R1285+$AA$36*R1289,R1269,""),"")))</f>
        <v/>
      </c>
      <c r="T1269" s="259" t="str">
        <f t="shared" si="812"/>
        <v/>
      </c>
      <c r="U1269" s="166" t="str">
        <f t="shared" si="813"/>
        <v>%</v>
      </c>
      <c r="V1269" s="39"/>
      <c r="W1269" s="39"/>
      <c r="Y1269" s="99"/>
      <c r="AO1269" s="57"/>
      <c r="AP1269" s="39"/>
      <c r="AQ1269" s="39"/>
      <c r="AR1269" s="171"/>
      <c r="AS1269" s="39"/>
      <c r="AT1269" s="360" t="str">
        <f t="shared" si="814"/>
        <v/>
      </c>
      <c r="AU1269" s="360" t="str">
        <f t="shared" si="815"/>
        <v/>
      </c>
      <c r="AV1269" s="39"/>
      <c r="AW1269" s="360" t="str">
        <f t="shared" si="816"/>
        <v/>
      </c>
      <c r="AX1269" s="360" t="str">
        <f t="shared" si="817"/>
        <v/>
      </c>
      <c r="AY1269" s="39"/>
      <c r="AZ1269" s="360" t="str">
        <f t="shared" si="818"/>
        <v/>
      </c>
      <c r="BA1269" s="360" t="str">
        <f t="shared" si="819"/>
        <v/>
      </c>
      <c r="BB1269" s="39"/>
      <c r="BC1269" s="360" t="str">
        <f t="shared" si="820"/>
        <v/>
      </c>
      <c r="BD1269" s="360" t="str">
        <f t="shared" si="821"/>
        <v/>
      </c>
      <c r="BE1269" s="39"/>
      <c r="BF1269" s="360" t="str">
        <f t="shared" si="822"/>
        <v/>
      </c>
      <c r="BG1269" s="360" t="str">
        <f t="shared" si="823"/>
        <v/>
      </c>
      <c r="BH1269" s="39"/>
      <c r="BI1269" s="360" t="str">
        <f t="shared" si="824"/>
        <v/>
      </c>
      <c r="BJ1269" s="360" t="str">
        <f t="shared" si="825"/>
        <v/>
      </c>
      <c r="BK1269" s="39"/>
      <c r="BL1269" s="360" t="str">
        <f t="shared" si="826"/>
        <v/>
      </c>
      <c r="BM1269" s="360" t="str">
        <f t="shared" si="827"/>
        <v/>
      </c>
      <c r="BN1269" s="39"/>
      <c r="BO1269" s="360" t="str">
        <f t="shared" si="828"/>
        <v/>
      </c>
      <c r="BP1269" s="360" t="str">
        <f t="shared" si="829"/>
        <v/>
      </c>
      <c r="BQ1269" s="39"/>
      <c r="BR1269" s="360" t="str">
        <f t="shared" si="830"/>
        <v/>
      </c>
      <c r="BS1269" s="360" t="str">
        <f t="shared" si="831"/>
        <v/>
      </c>
      <c r="BT1269" s="39"/>
      <c r="BU1269" s="360" t="str">
        <f t="shared" si="832"/>
        <v/>
      </c>
      <c r="BV1269" s="360" t="str">
        <f t="shared" si="833"/>
        <v/>
      </c>
      <c r="BW1269" s="39"/>
      <c r="BX1269" s="57"/>
    </row>
    <row r="1270" spans="1:76" s="2" customFormat="1" ht="15">
      <c r="A1270" s="159">
        <v>6</v>
      </c>
      <c r="B1270" s="301" t="str">
        <f t="shared" si="810"/>
        <v>World: Neij, 2008 (p. 2203)</v>
      </c>
      <c r="C1270" s="668" t="s">
        <v>818</v>
      </c>
      <c r="D1270" s="668" t="s">
        <v>365</v>
      </c>
      <c r="E1270" s="160" t="s">
        <v>7</v>
      </c>
      <c r="F1270" s="668"/>
      <c r="G1270" s="161" t="s">
        <v>419</v>
      </c>
      <c r="H1270" s="668">
        <v>2008</v>
      </c>
      <c r="I1270" s="163"/>
      <c r="J1270" s="685"/>
      <c r="K1270" s="672" t="s">
        <v>54</v>
      </c>
      <c r="L1270" s="782"/>
      <c r="M1270" s="672" t="s">
        <v>54</v>
      </c>
      <c r="N1270" s="664"/>
      <c r="O1270" s="664"/>
      <c r="P1270" s="165"/>
      <c r="Q1270" s="365" t="s">
        <v>35</v>
      </c>
      <c r="R1270" s="259" t="str">
        <f t="shared" si="811"/>
        <v/>
      </c>
      <c r="S1270" s="260" t="str">
        <f>IF(R1270="","",IF(R1293="Y",T1270,IF(R1270&gt;=R1285-$AA$36*R1289,IF(R1270&lt;=R1285+$AA$36*R1289,R1270,""),"")))</f>
        <v/>
      </c>
      <c r="T1270" s="259" t="str">
        <f t="shared" si="812"/>
        <v/>
      </c>
      <c r="U1270" s="166" t="str">
        <f t="shared" si="813"/>
        <v>%</v>
      </c>
      <c r="V1270" s="39"/>
      <c r="W1270" s="39"/>
      <c r="Y1270" s="99"/>
      <c r="AO1270" s="57"/>
      <c r="AP1270" s="39"/>
      <c r="AQ1270" s="39"/>
      <c r="AR1270" s="171"/>
      <c r="AS1270" s="39"/>
      <c r="AT1270" s="360" t="str">
        <f t="shared" si="814"/>
        <v/>
      </c>
      <c r="AU1270" s="360" t="str">
        <f t="shared" si="815"/>
        <v/>
      </c>
      <c r="AV1270" s="39"/>
      <c r="AW1270" s="360" t="str">
        <f t="shared" si="816"/>
        <v/>
      </c>
      <c r="AX1270" s="360" t="str">
        <f t="shared" si="817"/>
        <v/>
      </c>
      <c r="AY1270" s="39"/>
      <c r="AZ1270" s="360" t="str">
        <f t="shared" si="818"/>
        <v/>
      </c>
      <c r="BA1270" s="360" t="str">
        <f t="shared" si="819"/>
        <v/>
      </c>
      <c r="BB1270" s="39"/>
      <c r="BC1270" s="360" t="str">
        <f t="shared" si="820"/>
        <v/>
      </c>
      <c r="BD1270" s="360" t="str">
        <f t="shared" si="821"/>
        <v/>
      </c>
      <c r="BE1270" s="39"/>
      <c r="BF1270" s="360" t="str">
        <f t="shared" si="822"/>
        <v/>
      </c>
      <c r="BG1270" s="360" t="str">
        <f t="shared" si="823"/>
        <v/>
      </c>
      <c r="BH1270" s="39"/>
      <c r="BI1270" s="360" t="str">
        <f t="shared" si="824"/>
        <v/>
      </c>
      <c r="BJ1270" s="360" t="str">
        <f t="shared" si="825"/>
        <v/>
      </c>
      <c r="BK1270" s="39"/>
      <c r="BL1270" s="360" t="str">
        <f t="shared" si="826"/>
        <v/>
      </c>
      <c r="BM1270" s="360" t="str">
        <f t="shared" si="827"/>
        <v/>
      </c>
      <c r="BN1270" s="39"/>
      <c r="BO1270" s="360" t="str">
        <f t="shared" si="828"/>
        <v/>
      </c>
      <c r="BP1270" s="360" t="str">
        <f t="shared" si="829"/>
        <v/>
      </c>
      <c r="BQ1270" s="39"/>
      <c r="BR1270" s="360" t="str">
        <f t="shared" si="830"/>
        <v/>
      </c>
      <c r="BS1270" s="360" t="str">
        <f t="shared" si="831"/>
        <v/>
      </c>
      <c r="BT1270" s="39"/>
      <c r="BU1270" s="360" t="str">
        <f t="shared" si="832"/>
        <v/>
      </c>
      <c r="BV1270" s="360" t="str">
        <f t="shared" si="833"/>
        <v/>
      </c>
      <c r="BW1270" s="39"/>
      <c r="BX1270" s="57"/>
    </row>
    <row r="1271" spans="1:76" s="2" customFormat="1" ht="15">
      <c r="A1271" s="159">
        <v>7</v>
      </c>
      <c r="B1271" s="301" t="str">
        <f t="shared" si="810"/>
        <v>World: Hernandez-Moro and Martinez-Duart, 2013 (p. 122)</v>
      </c>
      <c r="C1271" s="668" t="s">
        <v>819</v>
      </c>
      <c r="D1271" s="668" t="s">
        <v>366</v>
      </c>
      <c r="E1271" s="160" t="s">
        <v>7</v>
      </c>
      <c r="F1271" s="668"/>
      <c r="G1271" s="161" t="s">
        <v>419</v>
      </c>
      <c r="H1271" s="668">
        <v>2013</v>
      </c>
      <c r="I1271" s="163"/>
      <c r="J1271" s="685"/>
      <c r="K1271" s="672" t="s">
        <v>54</v>
      </c>
      <c r="L1271" s="782"/>
      <c r="M1271" s="730" t="s">
        <v>54</v>
      </c>
      <c r="N1271" s="664"/>
      <c r="O1271" s="664"/>
      <c r="P1271" s="165"/>
      <c r="Q1271" s="365" t="s">
        <v>35</v>
      </c>
      <c r="R1271" s="259" t="str">
        <f t="shared" si="811"/>
        <v/>
      </c>
      <c r="S1271" s="260" t="str">
        <f>IF(R1271="","",IF(R1293="Y",T1271,IF(R1271&gt;=R1285-$AA$36*R1289,IF(R1271&lt;=R1285+$AA$36*R1289,R1271,""),"")))</f>
        <v/>
      </c>
      <c r="T1271" s="259" t="str">
        <f t="shared" si="812"/>
        <v/>
      </c>
      <c r="U1271" s="166" t="str">
        <f t="shared" si="813"/>
        <v>%</v>
      </c>
      <c r="V1271" s="39"/>
      <c r="W1271" s="39"/>
      <c r="Y1271" s="99"/>
      <c r="AO1271" s="57"/>
      <c r="AP1271" s="39"/>
      <c r="AQ1271" s="39"/>
      <c r="AR1271" s="171"/>
      <c r="AS1271" s="39"/>
      <c r="AT1271" s="360" t="str">
        <f t="shared" si="814"/>
        <v/>
      </c>
      <c r="AU1271" s="360" t="str">
        <f t="shared" si="815"/>
        <v/>
      </c>
      <c r="AV1271" s="39"/>
      <c r="AW1271" s="360" t="str">
        <f t="shared" si="816"/>
        <v/>
      </c>
      <c r="AX1271" s="360" t="str">
        <f t="shared" si="817"/>
        <v/>
      </c>
      <c r="AY1271" s="39"/>
      <c r="AZ1271" s="360" t="str">
        <f t="shared" si="818"/>
        <v/>
      </c>
      <c r="BA1271" s="360" t="str">
        <f t="shared" si="819"/>
        <v/>
      </c>
      <c r="BB1271" s="39"/>
      <c r="BC1271" s="360" t="str">
        <f t="shared" si="820"/>
        <v/>
      </c>
      <c r="BD1271" s="360" t="str">
        <f t="shared" si="821"/>
        <v/>
      </c>
      <c r="BE1271" s="39"/>
      <c r="BF1271" s="360" t="str">
        <f t="shared" si="822"/>
        <v/>
      </c>
      <c r="BG1271" s="360" t="str">
        <f t="shared" si="823"/>
        <v/>
      </c>
      <c r="BH1271" s="39"/>
      <c r="BI1271" s="360" t="str">
        <f t="shared" si="824"/>
        <v/>
      </c>
      <c r="BJ1271" s="360" t="str">
        <f t="shared" si="825"/>
        <v/>
      </c>
      <c r="BK1271" s="39"/>
      <c r="BL1271" s="360" t="str">
        <f t="shared" si="826"/>
        <v/>
      </c>
      <c r="BM1271" s="360" t="str">
        <f t="shared" si="827"/>
        <v/>
      </c>
      <c r="BN1271" s="39"/>
      <c r="BO1271" s="360" t="str">
        <f t="shared" si="828"/>
        <v/>
      </c>
      <c r="BP1271" s="360" t="str">
        <f t="shared" si="829"/>
        <v/>
      </c>
      <c r="BQ1271" s="39"/>
      <c r="BR1271" s="360" t="str">
        <f t="shared" si="830"/>
        <v/>
      </c>
      <c r="BS1271" s="360" t="str">
        <f t="shared" si="831"/>
        <v/>
      </c>
      <c r="BT1271" s="39"/>
      <c r="BU1271" s="360" t="str">
        <f t="shared" si="832"/>
        <v/>
      </c>
      <c r="BV1271" s="360" t="str">
        <f t="shared" si="833"/>
        <v/>
      </c>
      <c r="BW1271" s="39"/>
      <c r="BX1271" s="57"/>
    </row>
    <row r="1272" spans="1:76" s="2" customFormat="1" ht="15">
      <c r="A1272" s="159">
        <v>8</v>
      </c>
      <c r="B1272" s="301" t="str">
        <f t="shared" si="810"/>
        <v>World: IPCC, 2012, SRREN (Ch. 3, p. 380)</v>
      </c>
      <c r="C1272" s="668" t="s">
        <v>820</v>
      </c>
      <c r="D1272" s="668" t="s">
        <v>367</v>
      </c>
      <c r="E1272" s="160" t="s">
        <v>7</v>
      </c>
      <c r="F1272" s="668"/>
      <c r="G1272" s="161" t="s">
        <v>419</v>
      </c>
      <c r="H1272" s="668">
        <v>2012</v>
      </c>
      <c r="I1272" s="163"/>
      <c r="J1272" s="685"/>
      <c r="K1272" s="672" t="s">
        <v>54</v>
      </c>
      <c r="L1272" s="782"/>
      <c r="M1272" s="721" t="s">
        <v>54</v>
      </c>
      <c r="N1272" s="664"/>
      <c r="O1272" s="664"/>
      <c r="P1272" s="165"/>
      <c r="Q1272" s="365" t="s">
        <v>35</v>
      </c>
      <c r="R1272" s="259" t="str">
        <f t="shared" si="811"/>
        <v/>
      </c>
      <c r="S1272" s="260" t="str">
        <f>IF(R1272="","",IF(R1293="Y",T1272,IF(R1272&gt;=R1285-$AA$36*R1289,IF(R1272&lt;=R1285+$AA$36*R1289,R1272,""),"")))</f>
        <v/>
      </c>
      <c r="T1272" s="259" t="str">
        <f t="shared" si="812"/>
        <v/>
      </c>
      <c r="U1272" s="166" t="str">
        <f t="shared" si="813"/>
        <v>%</v>
      </c>
      <c r="V1272" s="39"/>
      <c r="W1272" s="39"/>
      <c r="Y1272" s="99"/>
      <c r="AO1272" s="57"/>
      <c r="AP1272" s="39"/>
      <c r="AQ1272" s="39"/>
      <c r="AR1272" s="171"/>
      <c r="AS1272" s="39"/>
      <c r="AT1272" s="360" t="str">
        <f t="shared" si="814"/>
        <v/>
      </c>
      <c r="AU1272" s="360" t="str">
        <f t="shared" si="815"/>
        <v/>
      </c>
      <c r="AV1272" s="39"/>
      <c r="AW1272" s="360" t="str">
        <f t="shared" si="816"/>
        <v/>
      </c>
      <c r="AX1272" s="360" t="str">
        <f t="shared" si="817"/>
        <v/>
      </c>
      <c r="AY1272" s="39"/>
      <c r="AZ1272" s="360" t="str">
        <f t="shared" si="818"/>
        <v/>
      </c>
      <c r="BA1272" s="360" t="str">
        <f t="shared" si="819"/>
        <v/>
      </c>
      <c r="BB1272" s="39"/>
      <c r="BC1272" s="360" t="str">
        <f t="shared" si="820"/>
        <v/>
      </c>
      <c r="BD1272" s="360" t="str">
        <f t="shared" si="821"/>
        <v/>
      </c>
      <c r="BE1272" s="39"/>
      <c r="BF1272" s="360" t="str">
        <f t="shared" si="822"/>
        <v/>
      </c>
      <c r="BG1272" s="360" t="str">
        <f t="shared" si="823"/>
        <v/>
      </c>
      <c r="BH1272" s="39"/>
      <c r="BI1272" s="360" t="str">
        <f t="shared" si="824"/>
        <v/>
      </c>
      <c r="BJ1272" s="360" t="str">
        <f t="shared" si="825"/>
        <v/>
      </c>
      <c r="BK1272" s="39"/>
      <c r="BL1272" s="360" t="str">
        <f t="shared" si="826"/>
        <v/>
      </c>
      <c r="BM1272" s="360" t="str">
        <f t="shared" si="827"/>
        <v/>
      </c>
      <c r="BN1272" s="39"/>
      <c r="BO1272" s="360" t="str">
        <f t="shared" si="828"/>
        <v/>
      </c>
      <c r="BP1272" s="360" t="str">
        <f t="shared" si="829"/>
        <v/>
      </c>
      <c r="BQ1272" s="39"/>
      <c r="BR1272" s="360" t="str">
        <f t="shared" si="830"/>
        <v/>
      </c>
      <c r="BS1272" s="360" t="str">
        <f t="shared" si="831"/>
        <v/>
      </c>
      <c r="BT1272" s="39"/>
      <c r="BU1272" s="360" t="str">
        <f t="shared" si="832"/>
        <v/>
      </c>
      <c r="BV1272" s="360" t="str">
        <f t="shared" si="833"/>
        <v/>
      </c>
      <c r="BW1272" s="39"/>
      <c r="BX1272" s="57"/>
    </row>
    <row r="1273" spans="1:76" s="2" customFormat="1" ht="15">
      <c r="A1273" s="159">
        <v>9</v>
      </c>
      <c r="B1273" s="301" t="str">
        <f t="shared" si="810"/>
        <v>World: E3, 2014 (pp. 34-39)</v>
      </c>
      <c r="C1273" s="668" t="s">
        <v>808</v>
      </c>
      <c r="D1273" s="668" t="s">
        <v>368</v>
      </c>
      <c r="E1273" s="160" t="s">
        <v>7</v>
      </c>
      <c r="F1273" s="668"/>
      <c r="G1273" s="161" t="s">
        <v>420</v>
      </c>
      <c r="H1273" s="668">
        <v>2014</v>
      </c>
      <c r="I1273" s="163"/>
      <c r="J1273" s="685"/>
      <c r="K1273" s="672" t="s">
        <v>54</v>
      </c>
      <c r="L1273" s="782"/>
      <c r="M1273" s="672" t="s">
        <v>54</v>
      </c>
      <c r="N1273" s="664"/>
      <c r="O1273" s="664"/>
      <c r="P1273" s="165"/>
      <c r="Q1273" s="365" t="s">
        <v>35</v>
      </c>
      <c r="R1273" s="259" t="str">
        <f t="shared" si="811"/>
        <v/>
      </c>
      <c r="S1273" s="260" t="str">
        <f>IF(R1273="","",IF(R1293="Y",T1273,IF(R1273&gt;=R1285-$AA$36*R1289,IF(R1273&lt;=R1285+$AA$36*R1289,R1273,""),"")))</f>
        <v/>
      </c>
      <c r="T1273" s="259" t="str">
        <f t="shared" si="812"/>
        <v/>
      </c>
      <c r="U1273" s="166" t="str">
        <f t="shared" si="813"/>
        <v>%</v>
      </c>
      <c r="V1273" s="39"/>
      <c r="W1273" s="39"/>
      <c r="Y1273" s="99"/>
      <c r="AO1273" s="57"/>
      <c r="AP1273" s="39"/>
      <c r="AQ1273" s="39"/>
      <c r="AR1273" s="171"/>
      <c r="AS1273" s="39"/>
      <c r="AT1273" s="360" t="str">
        <f t="shared" si="814"/>
        <v/>
      </c>
      <c r="AU1273" s="360" t="str">
        <f t="shared" si="815"/>
        <v/>
      </c>
      <c r="AV1273" s="39"/>
      <c r="AW1273" s="360" t="str">
        <f t="shared" si="816"/>
        <v/>
      </c>
      <c r="AX1273" s="360" t="str">
        <f t="shared" si="817"/>
        <v/>
      </c>
      <c r="AY1273" s="39"/>
      <c r="AZ1273" s="360" t="str">
        <f t="shared" si="818"/>
        <v/>
      </c>
      <c r="BA1273" s="360" t="str">
        <f t="shared" si="819"/>
        <v/>
      </c>
      <c r="BB1273" s="39"/>
      <c r="BC1273" s="360" t="str">
        <f t="shared" si="820"/>
        <v/>
      </c>
      <c r="BD1273" s="360" t="str">
        <f t="shared" si="821"/>
        <v/>
      </c>
      <c r="BE1273" s="39"/>
      <c r="BF1273" s="360" t="str">
        <f t="shared" si="822"/>
        <v/>
      </c>
      <c r="BG1273" s="360" t="str">
        <f t="shared" si="823"/>
        <v/>
      </c>
      <c r="BH1273" s="39"/>
      <c r="BI1273" s="360" t="str">
        <f t="shared" si="824"/>
        <v/>
      </c>
      <c r="BJ1273" s="360" t="str">
        <f t="shared" si="825"/>
        <v/>
      </c>
      <c r="BK1273" s="39"/>
      <c r="BL1273" s="360" t="str">
        <f t="shared" si="826"/>
        <v/>
      </c>
      <c r="BM1273" s="360" t="str">
        <f t="shared" si="827"/>
        <v/>
      </c>
      <c r="BN1273" s="39"/>
      <c r="BO1273" s="360" t="str">
        <f t="shared" si="828"/>
        <v/>
      </c>
      <c r="BP1273" s="360" t="str">
        <f t="shared" si="829"/>
        <v/>
      </c>
      <c r="BQ1273" s="39"/>
      <c r="BR1273" s="360" t="str">
        <f t="shared" si="830"/>
        <v/>
      </c>
      <c r="BS1273" s="360" t="str">
        <f t="shared" si="831"/>
        <v/>
      </c>
      <c r="BT1273" s="39"/>
      <c r="BU1273" s="360" t="str">
        <f t="shared" si="832"/>
        <v/>
      </c>
      <c r="BV1273" s="360" t="str">
        <f t="shared" si="833"/>
        <v/>
      </c>
      <c r="BW1273" s="39"/>
      <c r="BX1273" s="57"/>
    </row>
    <row r="1274" spans="1:76" s="2" customFormat="1" ht="15">
      <c r="A1274" s="159">
        <v>10</v>
      </c>
      <c r="B1274" s="301" t="str">
        <f t="shared" si="810"/>
        <v>World: Hayward and Graham (2013). - PV Module</v>
      </c>
      <c r="C1274" s="668" t="s">
        <v>806</v>
      </c>
      <c r="D1274" s="668" t="s">
        <v>369</v>
      </c>
      <c r="E1274" s="160" t="s">
        <v>7</v>
      </c>
      <c r="F1274" s="668"/>
      <c r="G1274" s="161" t="s">
        <v>419</v>
      </c>
      <c r="H1274" s="668">
        <v>2013</v>
      </c>
      <c r="I1274" s="163"/>
      <c r="J1274" s="685"/>
      <c r="K1274" s="672" t="s">
        <v>54</v>
      </c>
      <c r="L1274" s="782"/>
      <c r="M1274" s="672" t="s">
        <v>54</v>
      </c>
      <c r="N1274" s="664"/>
      <c r="O1274" s="664"/>
      <c r="P1274" s="165"/>
      <c r="Q1274" s="365" t="s">
        <v>35</v>
      </c>
      <c r="R1274" s="259" t="str">
        <f t="shared" si="811"/>
        <v/>
      </c>
      <c r="S1274" s="260" t="str">
        <f>IF(R1274="","",IF(R1293="Y",T1274,IF(R1274&gt;=R1285-$AA$36*R1289,IF(R1274&lt;=R1285+$AA$36*R1289,R1274,""),"")))</f>
        <v/>
      </c>
      <c r="T1274" s="259" t="str">
        <f t="shared" si="812"/>
        <v/>
      </c>
      <c r="U1274" s="166" t="str">
        <f t="shared" si="813"/>
        <v>%</v>
      </c>
      <c r="V1274" s="39"/>
      <c r="W1274" s="39"/>
      <c r="Y1274" s="99"/>
      <c r="AO1274" s="57"/>
      <c r="AP1274" s="39"/>
      <c r="AQ1274" s="39"/>
      <c r="AR1274" s="171"/>
      <c r="AS1274" s="39"/>
      <c r="AT1274" s="360" t="str">
        <f t="shared" si="814"/>
        <v/>
      </c>
      <c r="AU1274" s="360" t="str">
        <f t="shared" si="815"/>
        <v/>
      </c>
      <c r="AV1274" s="39"/>
      <c r="AW1274" s="360" t="str">
        <f t="shared" si="816"/>
        <v/>
      </c>
      <c r="AX1274" s="360" t="str">
        <f t="shared" si="817"/>
        <v/>
      </c>
      <c r="AY1274" s="39"/>
      <c r="AZ1274" s="360" t="str">
        <f t="shared" si="818"/>
        <v/>
      </c>
      <c r="BA1274" s="360" t="str">
        <f t="shared" si="819"/>
        <v/>
      </c>
      <c r="BB1274" s="39"/>
      <c r="BC1274" s="360" t="str">
        <f t="shared" si="820"/>
        <v/>
      </c>
      <c r="BD1274" s="360" t="str">
        <f t="shared" si="821"/>
        <v/>
      </c>
      <c r="BE1274" s="39"/>
      <c r="BF1274" s="360" t="str">
        <f t="shared" si="822"/>
        <v/>
      </c>
      <c r="BG1274" s="360" t="str">
        <f t="shared" si="823"/>
        <v/>
      </c>
      <c r="BH1274" s="39"/>
      <c r="BI1274" s="360" t="str">
        <f t="shared" si="824"/>
        <v/>
      </c>
      <c r="BJ1274" s="360" t="str">
        <f t="shared" si="825"/>
        <v/>
      </c>
      <c r="BK1274" s="39"/>
      <c r="BL1274" s="360" t="str">
        <f t="shared" si="826"/>
        <v/>
      </c>
      <c r="BM1274" s="360" t="str">
        <f t="shared" si="827"/>
        <v/>
      </c>
      <c r="BN1274" s="39"/>
      <c r="BO1274" s="360" t="str">
        <f t="shared" si="828"/>
        <v/>
      </c>
      <c r="BP1274" s="360" t="str">
        <f t="shared" si="829"/>
        <v/>
      </c>
      <c r="BQ1274" s="39"/>
      <c r="BR1274" s="360" t="str">
        <f t="shared" si="830"/>
        <v/>
      </c>
      <c r="BS1274" s="360" t="str">
        <f t="shared" si="831"/>
        <v/>
      </c>
      <c r="BT1274" s="39"/>
      <c r="BU1274" s="360" t="str">
        <f t="shared" si="832"/>
        <v/>
      </c>
      <c r="BV1274" s="360" t="str">
        <f t="shared" si="833"/>
        <v/>
      </c>
      <c r="BW1274" s="39"/>
      <c r="BX1274" s="57"/>
    </row>
    <row r="1275" spans="1:76" s="2" customFormat="1" ht="15">
      <c r="A1275" s="159">
        <v>11</v>
      </c>
      <c r="B1275" s="301" t="str">
        <f t="shared" si="810"/>
        <v>World: BNEF (2018). World Module Learning Rate. BNEF. (2018). New Energy Outlook 2018. BNEF. p-1/2</v>
      </c>
      <c r="C1275" s="820" t="s">
        <v>776</v>
      </c>
      <c r="D1275" s="821" t="s">
        <v>629</v>
      </c>
      <c r="E1275" s="725" t="s">
        <v>7</v>
      </c>
      <c r="F1275" s="718"/>
      <c r="G1275" s="719" t="s">
        <v>421</v>
      </c>
      <c r="H1275" s="723">
        <v>2013</v>
      </c>
      <c r="I1275" s="720"/>
      <c r="J1275" s="739"/>
      <c r="K1275" s="730" t="s">
        <v>54</v>
      </c>
      <c r="L1275" s="779"/>
      <c r="M1275" s="672" t="s">
        <v>54</v>
      </c>
      <c r="N1275" s="720"/>
      <c r="O1275" s="720" t="s">
        <v>534</v>
      </c>
      <c r="P1275" s="165"/>
      <c r="Q1275" s="365" t="s">
        <v>35</v>
      </c>
      <c r="R1275" s="259" t="str">
        <f t="shared" si="811"/>
        <v/>
      </c>
      <c r="S1275" s="260" t="str">
        <f>IF(R1275="","",IF(R1293="Y",T1275,IF(R1275&gt;=R1285-$AA$36*R1289,IF(R1275&lt;=R1285+$AA$36*R1289,R1275,""),"")))</f>
        <v/>
      </c>
      <c r="T1275" s="259" t="str">
        <f t="shared" si="812"/>
        <v/>
      </c>
      <c r="U1275" s="166" t="str">
        <f t="shared" si="813"/>
        <v>%</v>
      </c>
      <c r="V1275" s="39"/>
      <c r="W1275" s="39"/>
      <c r="Y1275" s="99"/>
      <c r="AO1275" s="57"/>
      <c r="AP1275" s="39"/>
      <c r="AQ1275" s="39"/>
      <c r="AR1275" s="171"/>
      <c r="AS1275" s="39"/>
      <c r="AT1275" s="360" t="str">
        <f t="shared" si="814"/>
        <v/>
      </c>
      <c r="AU1275" s="360" t="str">
        <f t="shared" si="815"/>
        <v/>
      </c>
      <c r="AV1275" s="39"/>
      <c r="AW1275" s="360" t="str">
        <f t="shared" si="816"/>
        <v/>
      </c>
      <c r="AX1275" s="360" t="str">
        <f t="shared" si="817"/>
        <v/>
      </c>
      <c r="AY1275" s="39"/>
      <c r="AZ1275" s="360" t="str">
        <f t="shared" si="818"/>
        <v/>
      </c>
      <c r="BA1275" s="360" t="str">
        <f t="shared" si="819"/>
        <v/>
      </c>
      <c r="BB1275" s="39"/>
      <c r="BC1275" s="360" t="str">
        <f t="shared" si="820"/>
        <v/>
      </c>
      <c r="BD1275" s="360" t="str">
        <f t="shared" si="821"/>
        <v/>
      </c>
      <c r="BE1275" s="39"/>
      <c r="BF1275" s="360" t="str">
        <f t="shared" si="822"/>
        <v/>
      </c>
      <c r="BG1275" s="360" t="str">
        <f t="shared" si="823"/>
        <v/>
      </c>
      <c r="BH1275" s="39"/>
      <c r="BI1275" s="360" t="str">
        <f t="shared" si="824"/>
        <v/>
      </c>
      <c r="BJ1275" s="360" t="str">
        <f t="shared" si="825"/>
        <v/>
      </c>
      <c r="BK1275" s="39"/>
      <c r="BL1275" s="360" t="str">
        <f t="shared" si="826"/>
        <v/>
      </c>
      <c r="BM1275" s="360" t="str">
        <f t="shared" si="827"/>
        <v/>
      </c>
      <c r="BN1275" s="39"/>
      <c r="BO1275" s="360" t="str">
        <f t="shared" si="828"/>
        <v/>
      </c>
      <c r="BP1275" s="360" t="str">
        <f t="shared" si="829"/>
        <v/>
      </c>
      <c r="BQ1275" s="39"/>
      <c r="BR1275" s="360" t="str">
        <f t="shared" si="830"/>
        <v/>
      </c>
      <c r="BS1275" s="360" t="str">
        <f t="shared" si="831"/>
        <v/>
      </c>
      <c r="BT1275" s="39"/>
      <c r="BU1275" s="360" t="str">
        <f t="shared" si="832"/>
        <v/>
      </c>
      <c r="BV1275" s="360" t="str">
        <f t="shared" si="833"/>
        <v/>
      </c>
      <c r="BW1275" s="39"/>
      <c r="BX1275" s="57"/>
    </row>
    <row r="1276" spans="1:76" s="2" customFormat="1" ht="15">
      <c r="A1276" s="159">
        <v>12</v>
      </c>
      <c r="B1276" s="301" t="str">
        <f t="shared" si="810"/>
        <v>World: Leun. (2018). World PV Learning rates. Leun K v d. (2018). Solar PV shows a record learning rate. Rapidshift.</v>
      </c>
      <c r="C1276" s="820" t="s">
        <v>777</v>
      </c>
      <c r="D1276" s="822" t="s">
        <v>535</v>
      </c>
      <c r="E1276" s="723" t="s">
        <v>7</v>
      </c>
      <c r="F1276" s="723"/>
      <c r="G1276" s="719" t="s">
        <v>421</v>
      </c>
      <c r="H1276" s="723">
        <v>2014</v>
      </c>
      <c r="I1276" s="720"/>
      <c r="J1276" s="741"/>
      <c r="K1276" s="721" t="s">
        <v>54</v>
      </c>
      <c r="L1276" s="779"/>
      <c r="M1276" s="672" t="s">
        <v>54</v>
      </c>
      <c r="N1276" s="720"/>
      <c r="O1276" s="720"/>
      <c r="P1276" s="165"/>
      <c r="Q1276" s="365" t="s">
        <v>35</v>
      </c>
      <c r="R1276" s="259" t="str">
        <f t="shared" si="811"/>
        <v/>
      </c>
      <c r="S1276" s="260" t="str">
        <f>IF(R1276="","",IF(R1293="Y",T1276,IF(R1276&gt;=R1285-$AA$36*R1289,IF(R1276&lt;=R1285+$AA$36*R1289,R1276,""),"")))</f>
        <v/>
      </c>
      <c r="T1276" s="259" t="str">
        <f t="shared" si="812"/>
        <v/>
      </c>
      <c r="U1276" s="166" t="str">
        <f t="shared" si="813"/>
        <v>%</v>
      </c>
      <c r="V1276" s="39"/>
      <c r="W1276" s="39"/>
      <c r="Y1276" s="99"/>
      <c r="AO1276" s="57"/>
      <c r="AP1276" s="39"/>
      <c r="AQ1276" s="39"/>
      <c r="AR1276" s="171"/>
      <c r="AS1276" s="39"/>
      <c r="AT1276" s="360" t="str">
        <f t="shared" si="814"/>
        <v/>
      </c>
      <c r="AU1276" s="360" t="str">
        <f t="shared" si="815"/>
        <v/>
      </c>
      <c r="AV1276" s="39"/>
      <c r="AW1276" s="360" t="str">
        <f t="shared" si="816"/>
        <v/>
      </c>
      <c r="AX1276" s="360" t="str">
        <f t="shared" si="817"/>
        <v/>
      </c>
      <c r="AY1276" s="39"/>
      <c r="AZ1276" s="360" t="str">
        <f t="shared" si="818"/>
        <v/>
      </c>
      <c r="BA1276" s="360" t="str">
        <f t="shared" si="819"/>
        <v/>
      </c>
      <c r="BB1276" s="39"/>
      <c r="BC1276" s="360" t="str">
        <f t="shared" si="820"/>
        <v/>
      </c>
      <c r="BD1276" s="360" t="str">
        <f t="shared" si="821"/>
        <v/>
      </c>
      <c r="BE1276" s="39"/>
      <c r="BF1276" s="360" t="str">
        <f t="shared" si="822"/>
        <v/>
      </c>
      <c r="BG1276" s="360" t="str">
        <f t="shared" si="823"/>
        <v/>
      </c>
      <c r="BH1276" s="39"/>
      <c r="BI1276" s="360" t="str">
        <f t="shared" si="824"/>
        <v/>
      </c>
      <c r="BJ1276" s="360" t="str">
        <f t="shared" si="825"/>
        <v/>
      </c>
      <c r="BK1276" s="39"/>
      <c r="BL1276" s="360" t="str">
        <f t="shared" si="826"/>
        <v/>
      </c>
      <c r="BM1276" s="360" t="str">
        <f t="shared" si="827"/>
        <v/>
      </c>
      <c r="BN1276" s="39"/>
      <c r="BO1276" s="360" t="str">
        <f t="shared" si="828"/>
        <v/>
      </c>
      <c r="BP1276" s="360" t="str">
        <f t="shared" si="829"/>
        <v/>
      </c>
      <c r="BQ1276" s="39"/>
      <c r="BR1276" s="360" t="str">
        <f t="shared" si="830"/>
        <v/>
      </c>
      <c r="BS1276" s="360" t="str">
        <f t="shared" si="831"/>
        <v/>
      </c>
      <c r="BT1276" s="39"/>
      <c r="BU1276" s="360" t="str">
        <f t="shared" si="832"/>
        <v/>
      </c>
      <c r="BV1276" s="360" t="str">
        <f t="shared" si="833"/>
        <v/>
      </c>
      <c r="BW1276" s="39"/>
      <c r="BX1276" s="57"/>
    </row>
    <row r="1277" spans="1:76" s="2" customFormat="1" ht="15">
      <c r="A1277" s="159">
        <v>13</v>
      </c>
      <c r="B1277" s="301" t="str">
        <f t="shared" si="810"/>
        <v>World: Elshurafa, et al. (2018). World Module Learning Rates. Elshurafa, M. A. (2018). Estimating the learning curve of solar PV balance–of–system for over 20 countries: Implications and policy recommendations. Journal of Cleaner Production, 122-134</v>
      </c>
      <c r="C1277" s="727" t="s">
        <v>778</v>
      </c>
      <c r="D1277" s="722" t="s">
        <v>491</v>
      </c>
      <c r="E1277" s="723" t="s">
        <v>7</v>
      </c>
      <c r="F1277" s="723" t="s">
        <v>492</v>
      </c>
      <c r="G1277" s="719" t="s">
        <v>419</v>
      </c>
      <c r="H1277" s="723">
        <v>2017</v>
      </c>
      <c r="I1277" s="720"/>
      <c r="J1277" s="741"/>
      <c r="K1277" s="721" t="s">
        <v>54</v>
      </c>
      <c r="L1277" s="779"/>
      <c r="M1277" s="672" t="s">
        <v>54</v>
      </c>
      <c r="N1277" s="720"/>
      <c r="O1277" s="720" t="s">
        <v>536</v>
      </c>
      <c r="P1277" s="165"/>
      <c r="Q1277" s="365" t="s">
        <v>36</v>
      </c>
      <c r="R1277" s="259" t="str">
        <f t="shared" si="811"/>
        <v/>
      </c>
      <c r="S1277" s="260" t="str">
        <f>IF(R1277="","",IF(R1293="Y",T1277,IF(R1277&gt;=R1285-$AA$36*R1289,IF(R1277&lt;=R1285+$AA$36*R1289,R1277,""),"")))</f>
        <v/>
      </c>
      <c r="T1277" s="259" t="str">
        <f t="shared" si="812"/>
        <v/>
      </c>
      <c r="U1277" s="166" t="str">
        <f t="shared" si="813"/>
        <v>%</v>
      </c>
      <c r="V1277" s="39"/>
      <c r="W1277" s="39"/>
      <c r="Y1277" s="99"/>
      <c r="AO1277" s="57"/>
      <c r="AP1277" s="39"/>
      <c r="AQ1277" s="39"/>
      <c r="AR1277" s="171"/>
      <c r="AS1277" s="39"/>
      <c r="AT1277" s="360" t="str">
        <f t="shared" si="814"/>
        <v/>
      </c>
      <c r="AU1277" s="360" t="str">
        <f t="shared" si="815"/>
        <v/>
      </c>
      <c r="AV1277" s="39"/>
      <c r="AW1277" s="360" t="str">
        <f t="shared" si="816"/>
        <v/>
      </c>
      <c r="AX1277" s="360" t="str">
        <f t="shared" si="817"/>
        <v/>
      </c>
      <c r="AY1277" s="39"/>
      <c r="AZ1277" s="360" t="str">
        <f t="shared" si="818"/>
        <v/>
      </c>
      <c r="BA1277" s="360" t="str">
        <f t="shared" si="819"/>
        <v/>
      </c>
      <c r="BB1277" s="39"/>
      <c r="BC1277" s="360" t="str">
        <f t="shared" si="820"/>
        <v/>
      </c>
      <c r="BD1277" s="360" t="str">
        <f t="shared" si="821"/>
        <v/>
      </c>
      <c r="BE1277" s="39"/>
      <c r="BF1277" s="360" t="str">
        <f t="shared" si="822"/>
        <v/>
      </c>
      <c r="BG1277" s="360" t="str">
        <f t="shared" si="823"/>
        <v/>
      </c>
      <c r="BH1277" s="39"/>
      <c r="BI1277" s="360" t="str">
        <f t="shared" si="824"/>
        <v/>
      </c>
      <c r="BJ1277" s="360" t="str">
        <f t="shared" si="825"/>
        <v/>
      </c>
      <c r="BK1277" s="39"/>
      <c r="BL1277" s="360" t="str">
        <f t="shared" si="826"/>
        <v/>
      </c>
      <c r="BM1277" s="360" t="str">
        <f t="shared" si="827"/>
        <v/>
      </c>
      <c r="BN1277" s="39"/>
      <c r="BO1277" s="360" t="str">
        <f t="shared" si="828"/>
        <v/>
      </c>
      <c r="BP1277" s="360" t="str">
        <f t="shared" si="829"/>
        <v/>
      </c>
      <c r="BQ1277" s="39"/>
      <c r="BR1277" s="360" t="str">
        <f t="shared" si="830"/>
        <v/>
      </c>
      <c r="BS1277" s="360" t="str">
        <f t="shared" si="831"/>
        <v/>
      </c>
      <c r="BT1277" s="39"/>
      <c r="BU1277" s="360" t="str">
        <f t="shared" si="832"/>
        <v/>
      </c>
      <c r="BV1277" s="360" t="str">
        <f t="shared" si="833"/>
        <v/>
      </c>
      <c r="BW1277" s="39"/>
      <c r="BX1277" s="57"/>
    </row>
    <row r="1278" spans="1:76" s="2" customFormat="1" ht="15">
      <c r="A1278" s="159">
        <v>14</v>
      </c>
      <c r="B1278" s="301" t="str">
        <f t="shared" si="810"/>
        <v>World: Azevedo (2014). World SPV Learning Rates. Azevedo I., J. P. (2014). Technology Learning Curves and the Future Cost of Electric Power Generation Technology. IEEA.</v>
      </c>
      <c r="C1278" s="820" t="s">
        <v>779</v>
      </c>
      <c r="D1278" s="822" t="s">
        <v>537</v>
      </c>
      <c r="E1278" s="723" t="s">
        <v>7</v>
      </c>
      <c r="F1278" s="723"/>
      <c r="G1278" s="719" t="s">
        <v>419</v>
      </c>
      <c r="H1278" s="723">
        <v>2017</v>
      </c>
      <c r="I1278" s="720"/>
      <c r="J1278" s="741"/>
      <c r="K1278" s="721" t="s">
        <v>54</v>
      </c>
      <c r="L1278" s="779"/>
      <c r="M1278" s="672" t="s">
        <v>54</v>
      </c>
      <c r="N1278" s="720"/>
      <c r="O1278" s="720" t="s">
        <v>538</v>
      </c>
      <c r="P1278" s="165"/>
      <c r="Q1278" s="365" t="s">
        <v>36</v>
      </c>
      <c r="R1278" s="259" t="str">
        <f t="shared" si="811"/>
        <v/>
      </c>
      <c r="S1278" s="260" t="str">
        <f>IF(R1278="","",IF(R1293="Y",T1278,IF(R1278&gt;=R1285-$AA$36*R1289,IF(R1278&lt;=R1285+$AA$36*R1289,R1278,""),"")))</f>
        <v/>
      </c>
      <c r="T1278" s="259" t="str">
        <f t="shared" si="812"/>
        <v/>
      </c>
      <c r="U1278" s="166" t="str">
        <f t="shared" si="813"/>
        <v>%</v>
      </c>
      <c r="V1278" s="39"/>
      <c r="W1278" s="39"/>
      <c r="Y1278" s="99"/>
      <c r="AO1278" s="57"/>
      <c r="AP1278" s="39"/>
      <c r="AQ1278" s="39"/>
      <c r="AR1278" s="171"/>
      <c r="AS1278" s="39"/>
      <c r="AT1278" s="360" t="str">
        <f t="shared" si="814"/>
        <v/>
      </c>
      <c r="AU1278" s="360" t="str">
        <f t="shared" si="815"/>
        <v/>
      </c>
      <c r="AV1278" s="39"/>
      <c r="AW1278" s="360" t="str">
        <f t="shared" si="816"/>
        <v/>
      </c>
      <c r="AX1278" s="360" t="str">
        <f t="shared" si="817"/>
        <v/>
      </c>
      <c r="AY1278" s="39"/>
      <c r="AZ1278" s="360" t="str">
        <f t="shared" si="818"/>
        <v/>
      </c>
      <c r="BA1278" s="360" t="str">
        <f t="shared" si="819"/>
        <v/>
      </c>
      <c r="BB1278" s="39"/>
      <c r="BC1278" s="360" t="str">
        <f t="shared" si="820"/>
        <v/>
      </c>
      <c r="BD1278" s="360" t="str">
        <f t="shared" si="821"/>
        <v/>
      </c>
      <c r="BE1278" s="39"/>
      <c r="BF1278" s="360" t="str">
        <f t="shared" si="822"/>
        <v/>
      </c>
      <c r="BG1278" s="360" t="str">
        <f t="shared" si="823"/>
        <v/>
      </c>
      <c r="BH1278" s="39"/>
      <c r="BI1278" s="360" t="str">
        <f t="shared" si="824"/>
        <v/>
      </c>
      <c r="BJ1278" s="360" t="str">
        <f t="shared" si="825"/>
        <v/>
      </c>
      <c r="BK1278" s="39"/>
      <c r="BL1278" s="360" t="str">
        <f t="shared" si="826"/>
        <v/>
      </c>
      <c r="BM1278" s="360" t="str">
        <f t="shared" si="827"/>
        <v/>
      </c>
      <c r="BN1278" s="39"/>
      <c r="BO1278" s="360" t="str">
        <f t="shared" si="828"/>
        <v/>
      </c>
      <c r="BP1278" s="360" t="str">
        <f t="shared" si="829"/>
        <v/>
      </c>
      <c r="BQ1278" s="39"/>
      <c r="BR1278" s="360" t="str">
        <f t="shared" si="830"/>
        <v/>
      </c>
      <c r="BS1278" s="360" t="str">
        <f t="shared" si="831"/>
        <v/>
      </c>
      <c r="BT1278" s="39"/>
      <c r="BU1278" s="360" t="str">
        <f t="shared" si="832"/>
        <v/>
      </c>
      <c r="BV1278" s="360" t="str">
        <f t="shared" si="833"/>
        <v/>
      </c>
      <c r="BW1278" s="39"/>
      <c r="BX1278" s="57"/>
    </row>
    <row r="1279" spans="1:76" s="2" customFormat="1" ht="15">
      <c r="A1279" s="159">
        <v>15</v>
      </c>
      <c r="B1279" s="301" t="str">
        <f t="shared" si="810"/>
        <v>World: Samadi (2018). World Learning Rates of Electricity Generation Technologies. Samadi S. (2018). The experience curve theory and its application in the field of electricity generation technologies. Renewable &amp; Sustainable Energy Reviews, 2346-2364.pp. 31-33.</v>
      </c>
      <c r="C1279" s="727" t="s">
        <v>780</v>
      </c>
      <c r="D1279" s="822" t="s">
        <v>539</v>
      </c>
      <c r="E1279" s="723" t="s">
        <v>7</v>
      </c>
      <c r="F1279" s="723"/>
      <c r="G1279" s="719" t="s">
        <v>419</v>
      </c>
      <c r="H1279" s="723">
        <v>2017</v>
      </c>
      <c r="I1279" s="720"/>
      <c r="J1279" s="741"/>
      <c r="K1279" s="721" t="s">
        <v>54</v>
      </c>
      <c r="L1279" s="779"/>
      <c r="M1279" s="730" t="s">
        <v>54</v>
      </c>
      <c r="N1279" s="720"/>
      <c r="O1279" s="720" t="s">
        <v>540</v>
      </c>
      <c r="P1279" s="165"/>
      <c r="Q1279" s="365" t="s">
        <v>36</v>
      </c>
      <c r="R1279" s="259" t="str">
        <f t="shared" si="811"/>
        <v/>
      </c>
      <c r="S1279" s="260" t="str">
        <f>IF(R1279="","",IF(R1293="Y",T1279,IF(R1279&gt;=R1285-$AA$36*R1289,IF(R1279&lt;=R1285+$AA$36*R1289,R1279,""),"")))</f>
        <v/>
      </c>
      <c r="T1279" s="259" t="str">
        <f t="shared" si="812"/>
        <v/>
      </c>
      <c r="U1279" s="166" t="str">
        <f t="shared" si="813"/>
        <v>%</v>
      </c>
      <c r="V1279" s="39"/>
      <c r="W1279" s="39"/>
      <c r="Y1279" s="99"/>
      <c r="AO1279" s="57"/>
      <c r="AP1279" s="39"/>
      <c r="AQ1279" s="39"/>
      <c r="AR1279" s="171"/>
      <c r="AS1279" s="39"/>
      <c r="AT1279" s="360" t="str">
        <f t="shared" si="814"/>
        <v/>
      </c>
      <c r="AU1279" s="360" t="str">
        <f t="shared" si="815"/>
        <v/>
      </c>
      <c r="AV1279" s="39"/>
      <c r="AW1279" s="360" t="str">
        <f t="shared" si="816"/>
        <v/>
      </c>
      <c r="AX1279" s="360" t="str">
        <f t="shared" si="817"/>
        <v/>
      </c>
      <c r="AY1279" s="39"/>
      <c r="AZ1279" s="360" t="str">
        <f t="shared" si="818"/>
        <v/>
      </c>
      <c r="BA1279" s="360" t="str">
        <f t="shared" si="819"/>
        <v/>
      </c>
      <c r="BB1279" s="39"/>
      <c r="BC1279" s="360" t="str">
        <f t="shared" si="820"/>
        <v/>
      </c>
      <c r="BD1279" s="360" t="str">
        <f t="shared" si="821"/>
        <v/>
      </c>
      <c r="BE1279" s="39"/>
      <c r="BF1279" s="360" t="str">
        <f t="shared" si="822"/>
        <v/>
      </c>
      <c r="BG1279" s="360" t="str">
        <f t="shared" si="823"/>
        <v/>
      </c>
      <c r="BH1279" s="39"/>
      <c r="BI1279" s="360" t="str">
        <f t="shared" si="824"/>
        <v/>
      </c>
      <c r="BJ1279" s="360" t="str">
        <f t="shared" si="825"/>
        <v/>
      </c>
      <c r="BK1279" s="39"/>
      <c r="BL1279" s="360" t="str">
        <f t="shared" si="826"/>
        <v/>
      </c>
      <c r="BM1279" s="360" t="str">
        <f t="shared" si="827"/>
        <v/>
      </c>
      <c r="BN1279" s="39"/>
      <c r="BO1279" s="360" t="str">
        <f t="shared" si="828"/>
        <v/>
      </c>
      <c r="BP1279" s="360" t="str">
        <f t="shared" si="829"/>
        <v/>
      </c>
      <c r="BQ1279" s="39"/>
      <c r="BR1279" s="360" t="str">
        <f t="shared" si="830"/>
        <v/>
      </c>
      <c r="BS1279" s="360" t="str">
        <f t="shared" si="831"/>
        <v/>
      </c>
      <c r="BT1279" s="39"/>
      <c r="BU1279" s="360" t="str">
        <f t="shared" si="832"/>
        <v/>
      </c>
      <c r="BV1279" s="360" t="str">
        <f t="shared" si="833"/>
        <v/>
      </c>
      <c r="BW1279" s="39"/>
      <c r="BX1279" s="57"/>
    </row>
    <row r="1280" spans="1:76" s="2" customFormat="1" ht="15">
      <c r="A1280" s="159">
        <v>16</v>
      </c>
      <c r="B1280" s="301" t="str">
        <f t="shared" si="810"/>
        <v>World: Samadi (2018).  World Learning Rates of Electricity Generation Technologies. Samadi S. (2018). The experience curve theory and its application in the field of electricity generation technologies. Renewable &amp; Sustainable Energy Reviews, 2346-2364.pp. 31-33.</v>
      </c>
      <c r="C1280" s="727" t="s">
        <v>781</v>
      </c>
      <c r="D1280" s="822" t="s">
        <v>539</v>
      </c>
      <c r="E1280" s="723" t="s">
        <v>7</v>
      </c>
      <c r="F1280" s="723"/>
      <c r="G1280" s="719" t="s">
        <v>419</v>
      </c>
      <c r="H1280" s="723">
        <v>2017</v>
      </c>
      <c r="I1280" s="720"/>
      <c r="J1280" s="741"/>
      <c r="K1280" s="721" t="s">
        <v>54</v>
      </c>
      <c r="L1280" s="779"/>
      <c r="M1280" s="721" t="s">
        <v>54</v>
      </c>
      <c r="N1280" s="720"/>
      <c r="O1280" s="720" t="s">
        <v>541</v>
      </c>
      <c r="P1280" s="165"/>
      <c r="Q1280" s="365" t="s">
        <v>36</v>
      </c>
      <c r="R1280" s="259" t="str">
        <f t="shared" si="811"/>
        <v/>
      </c>
      <c r="S1280" s="260" t="str">
        <f>IF(R1280="","",IF(R1293="Y",T1280,IF(R1280&gt;=R1285-$AA$36*R1289,IF(R1280&lt;=R1285+$AA$36*R1289,R1280,""),"")))</f>
        <v/>
      </c>
      <c r="T1280" s="259" t="str">
        <f t="shared" si="812"/>
        <v/>
      </c>
      <c r="U1280" s="166" t="str">
        <f t="shared" si="813"/>
        <v>%</v>
      </c>
      <c r="V1280" s="39"/>
      <c r="W1280" s="39"/>
      <c r="Y1280" s="99"/>
      <c r="AO1280" s="57"/>
      <c r="AP1280" s="39"/>
      <c r="AQ1280" s="39"/>
      <c r="AR1280" s="171"/>
      <c r="AS1280" s="39"/>
      <c r="AT1280" s="360" t="str">
        <f t="shared" si="814"/>
        <v/>
      </c>
      <c r="AU1280" s="360" t="str">
        <f t="shared" si="815"/>
        <v/>
      </c>
      <c r="AV1280" s="39"/>
      <c r="AW1280" s="360" t="str">
        <f t="shared" si="816"/>
        <v/>
      </c>
      <c r="AX1280" s="360" t="str">
        <f t="shared" si="817"/>
        <v/>
      </c>
      <c r="AY1280" s="39"/>
      <c r="AZ1280" s="360" t="str">
        <f t="shared" si="818"/>
        <v/>
      </c>
      <c r="BA1280" s="360" t="str">
        <f t="shared" si="819"/>
        <v/>
      </c>
      <c r="BB1280" s="39"/>
      <c r="BC1280" s="360" t="str">
        <f t="shared" si="820"/>
        <v/>
      </c>
      <c r="BD1280" s="360" t="str">
        <f t="shared" si="821"/>
        <v/>
      </c>
      <c r="BE1280" s="39"/>
      <c r="BF1280" s="360" t="str">
        <f t="shared" si="822"/>
        <v/>
      </c>
      <c r="BG1280" s="360" t="str">
        <f t="shared" si="823"/>
        <v/>
      </c>
      <c r="BH1280" s="39"/>
      <c r="BI1280" s="360" t="str">
        <f t="shared" si="824"/>
        <v/>
      </c>
      <c r="BJ1280" s="360" t="str">
        <f t="shared" si="825"/>
        <v/>
      </c>
      <c r="BK1280" s="39"/>
      <c r="BL1280" s="360" t="str">
        <f t="shared" si="826"/>
        <v/>
      </c>
      <c r="BM1280" s="360" t="str">
        <f t="shared" si="827"/>
        <v/>
      </c>
      <c r="BN1280" s="39"/>
      <c r="BO1280" s="360" t="str">
        <f t="shared" si="828"/>
        <v/>
      </c>
      <c r="BP1280" s="360" t="str">
        <f t="shared" si="829"/>
        <v/>
      </c>
      <c r="BQ1280" s="39"/>
      <c r="BR1280" s="360" t="str">
        <f t="shared" si="830"/>
        <v/>
      </c>
      <c r="BS1280" s="360" t="str">
        <f t="shared" si="831"/>
        <v/>
      </c>
      <c r="BT1280" s="39"/>
      <c r="BU1280" s="360" t="str">
        <f t="shared" si="832"/>
        <v/>
      </c>
      <c r="BV1280" s="360" t="str">
        <f t="shared" si="833"/>
        <v/>
      </c>
      <c r="BW1280" s="39"/>
      <c r="BX1280" s="57"/>
    </row>
    <row r="1281" spans="1:76" s="2" customFormat="1" ht="15">
      <c r="A1281" s="159">
        <v>17</v>
      </c>
      <c r="B1281" s="301" t="str">
        <f t="shared" si="810"/>
        <v>World: Tour et al. (2013). World  learning ratemodels.Tour A D L., G. M. (2013, March). What cost for photovoltaic modules in 2020? Lessons from experience curve models. HAL.p-9.</v>
      </c>
      <c r="C1281" s="820" t="s">
        <v>782</v>
      </c>
      <c r="D1281" s="822" t="s">
        <v>542</v>
      </c>
      <c r="E1281" s="723" t="s">
        <v>7</v>
      </c>
      <c r="F1281" s="723"/>
      <c r="G1281" s="719" t="s">
        <v>419</v>
      </c>
      <c r="H1281" s="718">
        <v>2018</v>
      </c>
      <c r="I1281" s="720"/>
      <c r="J1281" s="741"/>
      <c r="K1281" s="721" t="s">
        <v>54</v>
      </c>
      <c r="L1281" s="779"/>
      <c r="M1281" s="672" t="s">
        <v>54</v>
      </c>
      <c r="N1281" s="720"/>
      <c r="O1281" s="720" t="s">
        <v>543</v>
      </c>
      <c r="P1281" s="165"/>
      <c r="Q1281" s="365" t="s">
        <v>36</v>
      </c>
      <c r="R1281" s="259" t="str">
        <f t="shared" si="811"/>
        <v/>
      </c>
      <c r="S1281" s="260" t="str">
        <f>IF(R1281="","",IF(R1293="Y",T1281,IF(R1281&gt;=R1285-$AA$36*R1289,IF(R1281&lt;=R1285+$AA$36*R1289,R1281,""),"")))</f>
        <v/>
      </c>
      <c r="T1281" s="259" t="str">
        <f t="shared" si="812"/>
        <v/>
      </c>
      <c r="U1281" s="166" t="str">
        <f t="shared" si="813"/>
        <v>%</v>
      </c>
      <c r="V1281" s="39"/>
      <c r="W1281" s="39"/>
      <c r="Y1281" s="99"/>
      <c r="AO1281" s="57"/>
      <c r="AP1281" s="39"/>
      <c r="AQ1281" s="39"/>
      <c r="AR1281" s="171"/>
      <c r="AS1281" s="39"/>
      <c r="AT1281" s="360" t="str">
        <f t="shared" si="814"/>
        <v/>
      </c>
      <c r="AU1281" s="360" t="str">
        <f t="shared" si="815"/>
        <v/>
      </c>
      <c r="AV1281" s="39"/>
      <c r="AW1281" s="360" t="str">
        <f t="shared" si="816"/>
        <v/>
      </c>
      <c r="AX1281" s="360" t="str">
        <f t="shared" si="817"/>
        <v/>
      </c>
      <c r="AY1281" s="39"/>
      <c r="AZ1281" s="360" t="str">
        <f t="shared" si="818"/>
        <v/>
      </c>
      <c r="BA1281" s="360" t="str">
        <f t="shared" si="819"/>
        <v/>
      </c>
      <c r="BB1281" s="39"/>
      <c r="BC1281" s="360" t="str">
        <f t="shared" si="820"/>
        <v/>
      </c>
      <c r="BD1281" s="360" t="str">
        <f t="shared" si="821"/>
        <v/>
      </c>
      <c r="BE1281" s="39"/>
      <c r="BF1281" s="360" t="str">
        <f t="shared" si="822"/>
        <v/>
      </c>
      <c r="BG1281" s="360" t="str">
        <f t="shared" si="823"/>
        <v/>
      </c>
      <c r="BH1281" s="39"/>
      <c r="BI1281" s="360" t="str">
        <f t="shared" si="824"/>
        <v/>
      </c>
      <c r="BJ1281" s="360" t="str">
        <f t="shared" si="825"/>
        <v/>
      </c>
      <c r="BK1281" s="39"/>
      <c r="BL1281" s="360" t="str">
        <f t="shared" si="826"/>
        <v/>
      </c>
      <c r="BM1281" s="360" t="str">
        <f t="shared" si="827"/>
        <v/>
      </c>
      <c r="BN1281" s="39"/>
      <c r="BO1281" s="360" t="str">
        <f t="shared" si="828"/>
        <v/>
      </c>
      <c r="BP1281" s="360" t="str">
        <f t="shared" si="829"/>
        <v/>
      </c>
      <c r="BQ1281" s="39"/>
      <c r="BR1281" s="360" t="str">
        <f t="shared" si="830"/>
        <v/>
      </c>
      <c r="BS1281" s="360" t="str">
        <f t="shared" si="831"/>
        <v/>
      </c>
      <c r="BT1281" s="39"/>
      <c r="BU1281" s="360" t="str">
        <f t="shared" si="832"/>
        <v/>
      </c>
      <c r="BV1281" s="360" t="str">
        <f t="shared" si="833"/>
        <v/>
      </c>
      <c r="BW1281" s="39"/>
      <c r="BX1281" s="57"/>
    </row>
    <row r="1282" spans="1:76" s="2" customFormat="1" ht="15">
      <c r="A1282" s="159">
        <v>18</v>
      </c>
      <c r="B1282" s="301" t="str">
        <f t="shared" si="810"/>
        <v>World: VDMA (2018). World PV Learning Rates.ITRPV. (2018). International technology Roadmap for Photovoltaic : Results 2017 including maturity report 2018. VDMA.p-56</v>
      </c>
      <c r="C1282" s="820" t="s">
        <v>783</v>
      </c>
      <c r="D1282" s="823" t="s">
        <v>544</v>
      </c>
      <c r="E1282" s="723" t="s">
        <v>7</v>
      </c>
      <c r="F1282" s="723"/>
      <c r="G1282" s="719" t="s">
        <v>421</v>
      </c>
      <c r="H1282" s="723">
        <v>2018</v>
      </c>
      <c r="I1282" s="720"/>
      <c r="J1282" s="741"/>
      <c r="K1282" s="721" t="s">
        <v>54</v>
      </c>
      <c r="L1282" s="779"/>
      <c r="M1282" s="672" t="s">
        <v>54</v>
      </c>
      <c r="N1282" s="720"/>
      <c r="O1282" s="720" t="s">
        <v>545</v>
      </c>
      <c r="P1282" s="165"/>
      <c r="Q1282" s="365" t="s">
        <v>36</v>
      </c>
      <c r="R1282" s="259" t="str">
        <f t="shared" si="811"/>
        <v/>
      </c>
      <c r="S1282" s="260" t="str">
        <f>IF(R1282="","",IF(R1293="Y",T1282,IF(R1282&gt;=R1285-$AA$36*R1289,IF(R1282&lt;=R1285+$AA$36*R1289,R1282,""),"")))</f>
        <v/>
      </c>
      <c r="T1282" s="259" t="str">
        <f t="shared" si="812"/>
        <v/>
      </c>
      <c r="U1282" s="166" t="str">
        <f t="shared" si="813"/>
        <v>%</v>
      </c>
      <c r="V1282" s="39"/>
      <c r="W1282" s="39"/>
      <c r="Y1282" s="99"/>
      <c r="AO1282" s="57"/>
      <c r="AP1282" s="39"/>
      <c r="AQ1282" s="39"/>
      <c r="AR1282" s="171"/>
      <c r="AS1282" s="39"/>
      <c r="AT1282" s="360" t="str">
        <f t="shared" si="814"/>
        <v/>
      </c>
      <c r="AU1282" s="360" t="str">
        <f t="shared" si="815"/>
        <v/>
      </c>
      <c r="AV1282" s="39"/>
      <c r="AW1282" s="360" t="str">
        <f t="shared" si="816"/>
        <v/>
      </c>
      <c r="AX1282" s="360" t="str">
        <f t="shared" si="817"/>
        <v/>
      </c>
      <c r="AY1282" s="39"/>
      <c r="AZ1282" s="360" t="str">
        <f t="shared" si="818"/>
        <v/>
      </c>
      <c r="BA1282" s="360" t="str">
        <f t="shared" si="819"/>
        <v/>
      </c>
      <c r="BB1282" s="39"/>
      <c r="BC1282" s="360" t="str">
        <f t="shared" si="820"/>
        <v/>
      </c>
      <c r="BD1282" s="360" t="str">
        <f t="shared" si="821"/>
        <v/>
      </c>
      <c r="BE1282" s="39"/>
      <c r="BF1282" s="360" t="str">
        <f t="shared" si="822"/>
        <v/>
      </c>
      <c r="BG1282" s="360" t="str">
        <f t="shared" si="823"/>
        <v/>
      </c>
      <c r="BH1282" s="39"/>
      <c r="BI1282" s="360" t="str">
        <f t="shared" si="824"/>
        <v/>
      </c>
      <c r="BJ1282" s="360" t="str">
        <f t="shared" si="825"/>
        <v/>
      </c>
      <c r="BK1282" s="39"/>
      <c r="BL1282" s="360" t="str">
        <f t="shared" si="826"/>
        <v/>
      </c>
      <c r="BM1282" s="360" t="str">
        <f t="shared" si="827"/>
        <v/>
      </c>
      <c r="BN1282" s="39"/>
      <c r="BO1282" s="360" t="str">
        <f t="shared" si="828"/>
        <v/>
      </c>
      <c r="BP1282" s="360" t="str">
        <f t="shared" si="829"/>
        <v/>
      </c>
      <c r="BQ1282" s="39"/>
      <c r="BR1282" s="360" t="str">
        <f t="shared" si="830"/>
        <v/>
      </c>
      <c r="BS1282" s="360" t="str">
        <f t="shared" si="831"/>
        <v/>
      </c>
      <c r="BT1282" s="39"/>
      <c r="BU1282" s="360" t="str">
        <f t="shared" si="832"/>
        <v/>
      </c>
      <c r="BV1282" s="360" t="str">
        <f t="shared" si="833"/>
        <v/>
      </c>
      <c r="BW1282" s="39"/>
      <c r="BX1282" s="57"/>
    </row>
    <row r="1283" spans="1:76" s="2" customFormat="1" ht="15">
      <c r="A1283" s="159">
        <v>19</v>
      </c>
      <c r="B1283" s="301" t="str">
        <f t="shared" si="810"/>
        <v>World: VDMA (2018). WorldPV Learning Rates.ITRPV. (2018). International technology Roadmap for Photovoltaic : Results 2017 including maturity report 2018. VDMA.p-56</v>
      </c>
      <c r="C1283" s="820" t="s">
        <v>784</v>
      </c>
      <c r="D1283" s="823" t="s">
        <v>544</v>
      </c>
      <c r="E1283" s="723" t="s">
        <v>7</v>
      </c>
      <c r="F1283" s="723"/>
      <c r="G1283" s="719" t="s">
        <v>421</v>
      </c>
      <c r="H1283" s="723">
        <v>2018</v>
      </c>
      <c r="I1283" s="720"/>
      <c r="J1283" s="741"/>
      <c r="K1283" s="721" t="s">
        <v>54</v>
      </c>
      <c r="L1283" s="779"/>
      <c r="M1283" s="672" t="s">
        <v>54</v>
      </c>
      <c r="N1283" s="720"/>
      <c r="O1283" s="720" t="s">
        <v>546</v>
      </c>
      <c r="P1283" s="165"/>
      <c r="Q1283" s="365" t="s">
        <v>36</v>
      </c>
      <c r="R1283" s="259" t="str">
        <f t="shared" si="811"/>
        <v/>
      </c>
      <c r="S1283" s="260" t="str">
        <f>IF(R1283="","",IF(R1293="Y",T1283,IF(R1283&gt;=R1285-$AA$36*R1289,IF(R1283&lt;=R1285+$AA$36*R1289,R1283,""),"")))</f>
        <v/>
      </c>
      <c r="T1283" s="259" t="str">
        <f t="shared" si="812"/>
        <v/>
      </c>
      <c r="U1283" s="166" t="str">
        <f t="shared" si="813"/>
        <v>%</v>
      </c>
      <c r="V1283" s="39"/>
      <c r="W1283" s="39"/>
      <c r="Y1283" s="99"/>
      <c r="AO1283" s="57"/>
      <c r="AP1283" s="39"/>
      <c r="AQ1283" s="39"/>
      <c r="AR1283" s="171"/>
      <c r="AS1283" s="39"/>
      <c r="AT1283" s="360" t="str">
        <f t="shared" si="814"/>
        <v/>
      </c>
      <c r="AU1283" s="360" t="str">
        <f t="shared" si="815"/>
        <v/>
      </c>
      <c r="AV1283" s="39"/>
      <c r="AW1283" s="360" t="str">
        <f t="shared" si="816"/>
        <v/>
      </c>
      <c r="AX1283" s="360" t="str">
        <f t="shared" si="817"/>
        <v/>
      </c>
      <c r="AY1283" s="39"/>
      <c r="AZ1283" s="360" t="str">
        <f t="shared" si="818"/>
        <v/>
      </c>
      <c r="BA1283" s="360" t="str">
        <f t="shared" si="819"/>
        <v/>
      </c>
      <c r="BB1283" s="39"/>
      <c r="BC1283" s="360" t="str">
        <f t="shared" si="820"/>
        <v/>
      </c>
      <c r="BD1283" s="360" t="str">
        <f t="shared" si="821"/>
        <v/>
      </c>
      <c r="BE1283" s="39"/>
      <c r="BF1283" s="360" t="str">
        <f t="shared" si="822"/>
        <v/>
      </c>
      <c r="BG1283" s="360" t="str">
        <f t="shared" si="823"/>
        <v/>
      </c>
      <c r="BH1283" s="39"/>
      <c r="BI1283" s="360" t="str">
        <f t="shared" si="824"/>
        <v/>
      </c>
      <c r="BJ1283" s="360" t="str">
        <f t="shared" si="825"/>
        <v/>
      </c>
      <c r="BK1283" s="39"/>
      <c r="BL1283" s="360" t="str">
        <f t="shared" si="826"/>
        <v/>
      </c>
      <c r="BM1283" s="360" t="str">
        <f t="shared" si="827"/>
        <v/>
      </c>
      <c r="BN1283" s="39"/>
      <c r="BO1283" s="360" t="str">
        <f t="shared" si="828"/>
        <v/>
      </c>
      <c r="BP1283" s="360" t="str">
        <f t="shared" si="829"/>
        <v/>
      </c>
      <c r="BQ1283" s="39"/>
      <c r="BR1283" s="360" t="str">
        <f t="shared" si="830"/>
        <v/>
      </c>
      <c r="BS1283" s="360" t="str">
        <f t="shared" si="831"/>
        <v/>
      </c>
      <c r="BT1283" s="39"/>
      <c r="BU1283" s="360" t="str">
        <f t="shared" si="832"/>
        <v/>
      </c>
      <c r="BV1283" s="360" t="str">
        <f t="shared" si="833"/>
        <v/>
      </c>
      <c r="BW1283" s="39"/>
      <c r="BX1283" s="57"/>
    </row>
    <row r="1284" spans="1:76" s="2" customFormat="1" ht="15">
      <c r="A1284" s="159">
        <v>20</v>
      </c>
      <c r="B1284" s="301" t="str">
        <f t="shared" si="810"/>
        <v>World: Fraunhofer ISE. (2018). World PV Learning Rates.Fraunhofer ISE. (2018). Photovoltaics Report. Fraunhofer ISE.p-44</v>
      </c>
      <c r="C1284" s="820" t="s">
        <v>785</v>
      </c>
      <c r="D1284" s="722" t="s">
        <v>547</v>
      </c>
      <c r="E1284" s="723" t="s">
        <v>7</v>
      </c>
      <c r="F1284" s="723"/>
      <c r="G1284" s="719" t="s">
        <v>419</v>
      </c>
      <c r="H1284" s="723">
        <v>2018</v>
      </c>
      <c r="I1284" s="720"/>
      <c r="J1284" s="741"/>
      <c r="K1284" s="721" t="s">
        <v>54</v>
      </c>
      <c r="L1284" s="779"/>
      <c r="M1284" s="672" t="s">
        <v>54</v>
      </c>
      <c r="N1284" s="720"/>
      <c r="O1284" s="720" t="s">
        <v>548</v>
      </c>
      <c r="P1284" s="165"/>
      <c r="Q1284" s="365" t="s">
        <v>36</v>
      </c>
      <c r="R1284" s="259" t="str">
        <f t="shared" si="811"/>
        <v/>
      </c>
      <c r="S1284" s="260" t="str">
        <f>IF(R1284="","",IF(R1293="Y",T1284,IF(R1284&gt;=R1285-$AA$36*R1289,IF(R1284&lt;=R1285+$AA$36*R1289,R1284,""),"")))</f>
        <v/>
      </c>
      <c r="T1284" s="259" t="str">
        <f t="shared" si="812"/>
        <v/>
      </c>
      <c r="U1284" s="166" t="str">
        <f t="shared" si="813"/>
        <v>%</v>
      </c>
      <c r="V1284" s="39"/>
      <c r="W1284" s="39"/>
      <c r="Y1284" s="99"/>
      <c r="AO1284" s="57"/>
      <c r="AP1284" s="39"/>
      <c r="AQ1284" s="39"/>
      <c r="AR1284" s="171"/>
      <c r="AS1284" s="39"/>
      <c r="AT1284" s="360" t="str">
        <f t="shared" si="814"/>
        <v/>
      </c>
      <c r="AU1284" s="360" t="str">
        <f t="shared" si="815"/>
        <v/>
      </c>
      <c r="AV1284" s="39"/>
      <c r="AW1284" s="360" t="str">
        <f t="shared" si="816"/>
        <v/>
      </c>
      <c r="AX1284" s="360" t="str">
        <f t="shared" si="817"/>
        <v/>
      </c>
      <c r="AY1284" s="39"/>
      <c r="AZ1284" s="360" t="str">
        <f t="shared" si="818"/>
        <v/>
      </c>
      <c r="BA1284" s="360" t="str">
        <f t="shared" si="819"/>
        <v/>
      </c>
      <c r="BB1284" s="39"/>
      <c r="BC1284" s="360" t="str">
        <f t="shared" si="820"/>
        <v/>
      </c>
      <c r="BD1284" s="360" t="str">
        <f t="shared" si="821"/>
        <v/>
      </c>
      <c r="BE1284" s="39"/>
      <c r="BF1284" s="360" t="str">
        <f t="shared" si="822"/>
        <v/>
      </c>
      <c r="BG1284" s="360" t="str">
        <f t="shared" si="823"/>
        <v/>
      </c>
      <c r="BH1284" s="39"/>
      <c r="BI1284" s="360" t="str">
        <f t="shared" si="824"/>
        <v/>
      </c>
      <c r="BJ1284" s="360" t="str">
        <f t="shared" si="825"/>
        <v/>
      </c>
      <c r="BK1284" s="39"/>
      <c r="BL1284" s="360" t="str">
        <f t="shared" si="826"/>
        <v/>
      </c>
      <c r="BM1284" s="360" t="str">
        <f t="shared" si="827"/>
        <v/>
      </c>
      <c r="BN1284" s="39"/>
      <c r="BO1284" s="360" t="str">
        <f t="shared" si="828"/>
        <v/>
      </c>
      <c r="BP1284" s="360" t="str">
        <f t="shared" si="829"/>
        <v/>
      </c>
      <c r="BQ1284" s="39"/>
      <c r="BR1284" s="360" t="str">
        <f t="shared" si="830"/>
        <v/>
      </c>
      <c r="BS1284" s="360" t="str">
        <f t="shared" si="831"/>
        <v/>
      </c>
      <c r="BT1284" s="39"/>
      <c r="BU1284" s="360" t="str">
        <f t="shared" si="832"/>
        <v/>
      </c>
      <c r="BV1284" s="360" t="str">
        <f t="shared" si="833"/>
        <v/>
      </c>
      <c r="BW1284" s="39"/>
      <c r="BX1284" s="57"/>
    </row>
    <row r="1285" spans="1:76" s="2" customFormat="1" ht="14">
      <c r="A1285" s="159">
        <v>21</v>
      </c>
      <c r="B1285" s="302" t="s">
        <v>159</v>
      </c>
      <c r="C1285" s="820" t="s">
        <v>785</v>
      </c>
      <c r="D1285" s="823" t="s">
        <v>547</v>
      </c>
      <c r="E1285" s="723" t="s">
        <v>7</v>
      </c>
      <c r="F1285" s="723"/>
      <c r="G1285" s="719" t="s">
        <v>419</v>
      </c>
      <c r="H1285" s="723">
        <v>2018</v>
      </c>
      <c r="I1285" s="720"/>
      <c r="J1285" s="741"/>
      <c r="K1285" s="721" t="s">
        <v>54</v>
      </c>
      <c r="L1285" s="779"/>
      <c r="M1285" s="672" t="s">
        <v>54</v>
      </c>
      <c r="N1285" s="720"/>
      <c r="O1285" s="720" t="s">
        <v>549</v>
      </c>
      <c r="P1285" s="165"/>
      <c r="Q1285" s="175" t="s">
        <v>31</v>
      </c>
      <c r="R1285" s="261">
        <v>0.23836363636363636</v>
      </c>
      <c r="S1285" s="261">
        <v>0.23836363636363636</v>
      </c>
      <c r="T1285" s="262" t="e">
        <v>#DIV/0!</v>
      </c>
      <c r="U1285" s="39"/>
      <c r="V1285" s="39"/>
      <c r="W1285" s="39"/>
      <c r="Y1285" s="207"/>
      <c r="AO1285" s="57"/>
      <c r="AP1285" s="39"/>
      <c r="AQ1285" s="39"/>
      <c r="AR1285" s="39"/>
      <c r="AS1285" s="175" t="s">
        <v>31</v>
      </c>
      <c r="AT1285" s="178" t="e">
        <f>AVERAGE(AT1265:AT1284)</f>
        <v>#DIV/0!</v>
      </c>
      <c r="AU1285" s="178" t="e">
        <f>SUM(AU1265:AU1284)/COUNTIF(AU1265:AU1284,"&gt;0")</f>
        <v>#DIV/0!</v>
      </c>
      <c r="AV1285" s="175"/>
      <c r="AW1285" s="178" t="e">
        <f>AVERAGE(AW1265:AW1284)</f>
        <v>#DIV/0!</v>
      </c>
      <c r="AX1285" s="178" t="e">
        <f>SUM(AX1265:AX1284)/COUNTIF(AX1265:AX1284,"&gt;0")</f>
        <v>#DIV/0!</v>
      </c>
      <c r="AY1285" s="39"/>
      <c r="AZ1285" s="178" t="e">
        <f>AVERAGE(AZ1265:AZ1284)</f>
        <v>#DIV/0!</v>
      </c>
      <c r="BA1285" s="178" t="e">
        <f>SUM(BA1265:BA1284)/COUNTIF(BA1265:BA1284,"&gt;0")</f>
        <v>#DIV/0!</v>
      </c>
      <c r="BB1285" s="39"/>
      <c r="BC1285" s="178" t="e">
        <f>AVERAGE(BC1265:BC1284)</f>
        <v>#DIV/0!</v>
      </c>
      <c r="BD1285" s="178" t="e">
        <f>SUM(BD1265:BD1284)/COUNTIF(BD1265:BD1284,"&gt;0")</f>
        <v>#DIV/0!</v>
      </c>
      <c r="BE1285" s="39"/>
      <c r="BF1285" s="178" t="e">
        <f>AVERAGE(BF1265:BF1284)</f>
        <v>#DIV/0!</v>
      </c>
      <c r="BG1285" s="178" t="e">
        <f>SUM(BG1265:BG1284)/COUNTIF(BG1265:BG1284,"&gt;0")</f>
        <v>#DIV/0!</v>
      </c>
      <c r="BH1285" s="39"/>
      <c r="BI1285" s="178" t="e">
        <f>AVERAGE(BI1265:BI1284)</f>
        <v>#DIV/0!</v>
      </c>
      <c r="BJ1285" s="178" t="e">
        <f>SUM(BJ1265:BJ1284)/COUNTIF(BJ1265:BJ1284,"&gt;0")</f>
        <v>#DIV/0!</v>
      </c>
      <c r="BK1285" s="175"/>
      <c r="BL1285" s="178" t="e">
        <f>AVERAGE(BL1265:BL1284)</f>
        <v>#DIV/0!</v>
      </c>
      <c r="BM1285" s="178" t="e">
        <f>SUM(BM1265:BM1284)/COUNTIF(BM1265:BM1284,"&gt;0")</f>
        <v>#DIV/0!</v>
      </c>
      <c r="BN1285" s="39"/>
      <c r="BO1285" s="178" t="e">
        <f>AVERAGE(BO1265:BO1284)</f>
        <v>#DIV/0!</v>
      </c>
      <c r="BP1285" s="178" t="e">
        <f>SUM(BP1265:BP1284)/COUNTIF(BP1265:BP1284,"&gt;0")</f>
        <v>#DIV/0!</v>
      </c>
      <c r="BQ1285" s="39"/>
      <c r="BR1285" s="178" t="e">
        <f>AVERAGE(BR1265:BR1284)</f>
        <v>#DIV/0!</v>
      </c>
      <c r="BS1285" s="178" t="e">
        <f>SUM(BS1265:BS1284)/COUNTIF(BS1265:BS1284,"&gt;0")</f>
        <v>#DIV/0!</v>
      </c>
      <c r="BT1285" s="39"/>
      <c r="BU1285" s="178" t="e">
        <f>AVERAGE(BU1265:BU1284)</f>
        <v>#DIV/0!</v>
      </c>
      <c r="BV1285" s="178" t="e">
        <f>SUM(BV1265:BV1284)/COUNTIF(BV1265:BV1284,"&gt;0")</f>
        <v>#DIV/0!</v>
      </c>
      <c r="BW1285" s="39"/>
      <c r="BX1285" s="57"/>
    </row>
    <row r="1286" spans="1:76" s="2" customFormat="1" ht="15">
      <c r="A1286" s="172"/>
      <c r="B1286" s="302" t="s">
        <v>160</v>
      </c>
      <c r="C1286" s="173" t="s">
        <v>112</v>
      </c>
      <c r="D1286" s="953" t="s">
        <v>370</v>
      </c>
      <c r="E1286" s="954"/>
      <c r="F1286" s="954"/>
      <c r="G1286" s="954"/>
      <c r="H1286" s="954"/>
      <c r="I1286" s="954"/>
      <c r="J1286" s="955"/>
      <c r="K1286" s="174"/>
      <c r="L1286" s="762"/>
      <c r="M1286" s="174"/>
      <c r="N1286" s="174"/>
      <c r="O1286" s="165"/>
      <c r="P1286" s="165"/>
      <c r="Q1286" s="366" t="s">
        <v>33</v>
      </c>
      <c r="R1286" s="367">
        <v>0.29506263864325449</v>
      </c>
      <c r="S1286" s="367">
        <v>0.29506263864325449</v>
      </c>
      <c r="T1286" s="367" t="e">
        <v>#DIV/0!</v>
      </c>
      <c r="U1286" s="368">
        <v>1</v>
      </c>
      <c r="V1286" s="50" t="s">
        <v>142</v>
      </c>
      <c r="W1286" s="39"/>
      <c r="X1286" t="s">
        <v>273</v>
      </c>
      <c r="Y1286" s="208"/>
      <c r="AO1286" s="57"/>
      <c r="AP1286" s="39"/>
      <c r="AQ1286" s="39"/>
      <c r="AR1286" s="39"/>
      <c r="AS1286" s="176" t="s">
        <v>33</v>
      </c>
      <c r="AT1286" s="180" t="e">
        <f>AT1285+(AT1291*AT1288)</f>
        <v>#DIV/0!</v>
      </c>
      <c r="AU1286" s="180" t="e">
        <f>AU1285+(AU1291*AT1288)</f>
        <v>#DIV/0!</v>
      </c>
      <c r="AV1286" s="176"/>
      <c r="AW1286" s="180" t="e">
        <f>AW1285+(AW1291*AW1288)</f>
        <v>#DIV/0!</v>
      </c>
      <c r="AX1286" s="180" t="e">
        <f>AX1285+(AX1291*AW1288)</f>
        <v>#DIV/0!</v>
      </c>
      <c r="AY1286" s="39"/>
      <c r="AZ1286" s="180" t="e">
        <f>AZ1285+(AZ1291*AZ1288)</f>
        <v>#DIV/0!</v>
      </c>
      <c r="BA1286" s="180" t="e">
        <f>BA1285+(BA1291*AZ1288)</f>
        <v>#DIV/0!</v>
      </c>
      <c r="BB1286" s="39"/>
      <c r="BC1286" s="180" t="e">
        <f>BC1285+(BC1291*BC1288)</f>
        <v>#DIV/0!</v>
      </c>
      <c r="BD1286" s="180" t="e">
        <f>BD1285+(BD1291*BC1288)</f>
        <v>#DIV/0!</v>
      </c>
      <c r="BE1286" s="39"/>
      <c r="BF1286" s="180" t="e">
        <f>BF1285+(BF1291*BF1288)</f>
        <v>#DIV/0!</v>
      </c>
      <c r="BG1286" s="180" t="e">
        <f>BG1285+(BG1291*BF1288)</f>
        <v>#DIV/0!</v>
      </c>
      <c r="BH1286" s="39"/>
      <c r="BI1286" s="180" t="e">
        <f>BI1285+(BI1291*BI1288)</f>
        <v>#DIV/0!</v>
      </c>
      <c r="BJ1286" s="180" t="e">
        <f>BJ1285+(BJ1291*BI1288)</f>
        <v>#DIV/0!</v>
      </c>
      <c r="BK1286" s="176"/>
      <c r="BL1286" s="180" t="e">
        <f>BL1285+(BL1291*BL1288)</f>
        <v>#DIV/0!</v>
      </c>
      <c r="BM1286" s="180" t="e">
        <f>BM1285+(BM1291*BL1288)</f>
        <v>#DIV/0!</v>
      </c>
      <c r="BN1286" s="39"/>
      <c r="BO1286" s="180" t="e">
        <f>BO1285+(BO1291*BO1288)</f>
        <v>#DIV/0!</v>
      </c>
      <c r="BP1286" s="180" t="e">
        <f>BP1285+(BP1291*BO1288)</f>
        <v>#DIV/0!</v>
      </c>
      <c r="BQ1286" s="39"/>
      <c r="BR1286" s="180" t="e">
        <f>BR1285+(BR1291*BR1288)</f>
        <v>#DIV/0!</v>
      </c>
      <c r="BS1286" s="180" t="e">
        <f>BS1285+(BS1291*BR1288)</f>
        <v>#DIV/0!</v>
      </c>
      <c r="BT1286" s="39"/>
      <c r="BU1286" s="180" t="e">
        <f>BU1285+(BU1291*BU1288)</f>
        <v>#DIV/0!</v>
      </c>
      <c r="BV1286" s="180" t="e">
        <f>BV1285+(BV1291*BU1288)</f>
        <v>#DIV/0!</v>
      </c>
      <c r="BW1286" s="39"/>
      <c r="BX1286" s="57"/>
    </row>
    <row r="1287" spans="1:76" s="2" customFormat="1" ht="15">
      <c r="A1287" s="172"/>
      <c r="B1287" s="302" t="s">
        <v>161</v>
      </c>
      <c r="C1287" s="179"/>
      <c r="D1287" s="956"/>
      <c r="E1287" s="890"/>
      <c r="F1287" s="890"/>
      <c r="G1287" s="890"/>
      <c r="H1287" s="890"/>
      <c r="I1287" s="890"/>
      <c r="J1287" s="891"/>
      <c r="K1287" s="39"/>
      <c r="L1287" s="759"/>
      <c r="M1287" s="174"/>
      <c r="N1287" s="174"/>
      <c r="O1287" s="174"/>
      <c r="P1287" s="174"/>
      <c r="Q1287" s="366" t="s">
        <v>32</v>
      </c>
      <c r="R1287" s="367">
        <v>0.18166463408401823</v>
      </c>
      <c r="S1287" s="367">
        <v>0.18166463408401823</v>
      </c>
      <c r="T1287" s="367" t="e">
        <v>#DIV/0!</v>
      </c>
      <c r="U1287" s="368">
        <v>1</v>
      </c>
      <c r="V1287" s="50" t="s">
        <v>143</v>
      </c>
      <c r="W1287" s="39"/>
      <c r="X1287" s="369" t="s">
        <v>36</v>
      </c>
      <c r="Y1287" s="208"/>
      <c r="AO1287" s="57"/>
      <c r="AP1287" s="39"/>
      <c r="AQ1287" s="39"/>
      <c r="AR1287" s="39"/>
      <c r="AS1287" s="176" t="s">
        <v>32</v>
      </c>
      <c r="AT1287" s="180" t="e">
        <f>AT1285-(AT1291*AT1289)</f>
        <v>#DIV/0!</v>
      </c>
      <c r="AU1287" s="180" t="e">
        <f>AU1285-(AU1291*AT1289)</f>
        <v>#DIV/0!</v>
      </c>
      <c r="AV1287" s="176"/>
      <c r="AW1287" s="180" t="e">
        <f>AW1285-(AW1291*AW1289)</f>
        <v>#DIV/0!</v>
      </c>
      <c r="AX1287" s="180" t="e">
        <f>AX1285-(AX1291*AW1289)</f>
        <v>#DIV/0!</v>
      </c>
      <c r="AY1287" s="39"/>
      <c r="AZ1287" s="180" t="e">
        <f>AZ1285-(AZ1291*AZ1289)</f>
        <v>#DIV/0!</v>
      </c>
      <c r="BA1287" s="180" t="e">
        <f>BA1285-(BA1291*AZ1289)</f>
        <v>#DIV/0!</v>
      </c>
      <c r="BB1287" s="39"/>
      <c r="BC1287" s="180" t="e">
        <f>BC1285-(BC1291*BC1289)</f>
        <v>#DIV/0!</v>
      </c>
      <c r="BD1287" s="180" t="e">
        <f>BD1285-(BD1291*BC1289)</f>
        <v>#DIV/0!</v>
      </c>
      <c r="BE1287" s="39"/>
      <c r="BF1287" s="180" t="e">
        <f>BF1285-(BF1291*BF1289)</f>
        <v>#DIV/0!</v>
      </c>
      <c r="BG1287" s="180" t="e">
        <f>BG1285-(BG1291*BF1289)</f>
        <v>#DIV/0!</v>
      </c>
      <c r="BH1287" s="39"/>
      <c r="BI1287" s="180" t="e">
        <f>BI1285-(BI1291*BI1289)</f>
        <v>#DIV/0!</v>
      </c>
      <c r="BJ1287" s="180" t="e">
        <f>BJ1285-(BJ1291*BI1289)</f>
        <v>#DIV/0!</v>
      </c>
      <c r="BK1287" s="176"/>
      <c r="BL1287" s="180" t="e">
        <f>BL1285-(BL1291*BL1289)</f>
        <v>#DIV/0!</v>
      </c>
      <c r="BM1287" s="180" t="e">
        <f>BM1285-(BM1291*BL1289)</f>
        <v>#DIV/0!</v>
      </c>
      <c r="BN1287" s="39"/>
      <c r="BO1287" s="180" t="e">
        <f>BO1285-(BO1291*BO1289)</f>
        <v>#DIV/0!</v>
      </c>
      <c r="BP1287" s="180" t="e">
        <f>BP1285-(BP1291*BO1289)</f>
        <v>#DIV/0!</v>
      </c>
      <c r="BQ1287" s="39"/>
      <c r="BR1287" s="180" t="e">
        <f>BR1285-(BR1291*BR1289)</f>
        <v>#DIV/0!</v>
      </c>
      <c r="BS1287" s="180" t="e">
        <f>BS1285-(BS1291*BR1289)</f>
        <v>#DIV/0!</v>
      </c>
      <c r="BT1287" s="39"/>
      <c r="BU1287" s="180" t="e">
        <f>BU1285-(BU1291*BU1289)</f>
        <v>#DIV/0!</v>
      </c>
      <c r="BV1287" s="180" t="e">
        <f>BV1285-(BV1291*BU1289)</f>
        <v>#DIV/0!</v>
      </c>
      <c r="BW1287" s="39"/>
      <c r="BX1287" s="57"/>
    </row>
    <row r="1288" spans="1:76" s="2" customFormat="1" ht="14">
      <c r="A1288" s="172"/>
      <c r="B1288" s="303"/>
      <c r="C1288" s="179"/>
      <c r="D1288" s="956"/>
      <c r="E1288" s="890"/>
      <c r="F1288" s="890"/>
      <c r="G1288" s="890"/>
      <c r="H1288" s="890"/>
      <c r="I1288" s="890"/>
      <c r="J1288" s="891"/>
      <c r="K1288" s="174"/>
      <c r="L1288" s="762"/>
      <c r="M1288" s="174"/>
      <c r="N1288" s="174"/>
      <c r="O1288" s="174"/>
      <c r="P1288" s="174"/>
      <c r="Q1288" s="176" t="s">
        <v>10</v>
      </c>
      <c r="R1288" s="263" t="s">
        <v>38</v>
      </c>
      <c r="S1288" s="263" t="s">
        <v>38</v>
      </c>
      <c r="T1288" s="263" t="e">
        <v>#DIV/0!</v>
      </c>
      <c r="U1288" s="174"/>
      <c r="V1288" s="174"/>
      <c r="W1288" s="174"/>
      <c r="Y1288" s="208"/>
      <c r="AO1288" s="57"/>
      <c r="AP1288" s="174"/>
      <c r="AQ1288" s="174"/>
      <c r="AR1288" s="923" t="s">
        <v>132</v>
      </c>
      <c r="AS1288" s="924"/>
      <c r="AT1288" s="177">
        <v>1</v>
      </c>
      <c r="AU1288" s="174"/>
      <c r="AV1288" s="287"/>
      <c r="AW1288" s="177">
        <v>1</v>
      </c>
      <c r="AX1288" s="174"/>
      <c r="AY1288" s="174"/>
      <c r="AZ1288" s="177">
        <v>1</v>
      </c>
      <c r="BA1288" s="174"/>
      <c r="BB1288" s="174"/>
      <c r="BC1288" s="177">
        <v>1</v>
      </c>
      <c r="BD1288" s="174"/>
      <c r="BE1288" s="174"/>
      <c r="BF1288" s="177">
        <v>1</v>
      </c>
      <c r="BG1288" s="174"/>
      <c r="BH1288" s="174"/>
      <c r="BI1288" s="177">
        <v>1</v>
      </c>
      <c r="BJ1288" s="174"/>
      <c r="BK1288" s="176"/>
      <c r="BL1288" s="177">
        <v>1</v>
      </c>
      <c r="BM1288" s="174"/>
      <c r="BN1288" s="174"/>
      <c r="BO1288" s="177">
        <v>1</v>
      </c>
      <c r="BP1288" s="174"/>
      <c r="BQ1288" s="174"/>
      <c r="BR1288" s="177">
        <v>1</v>
      </c>
      <c r="BS1288" s="174"/>
      <c r="BT1288" s="174"/>
      <c r="BU1288" s="177">
        <v>1</v>
      </c>
      <c r="BV1288" s="174"/>
      <c r="BW1288" s="174"/>
      <c r="BX1288" s="57"/>
    </row>
    <row r="1289" spans="1:76" s="2" customFormat="1" ht="14">
      <c r="A1289" s="172"/>
      <c r="B1289" s="303"/>
      <c r="C1289" s="179"/>
      <c r="D1289" s="956"/>
      <c r="E1289" s="890"/>
      <c r="F1289" s="890"/>
      <c r="G1289" s="890"/>
      <c r="H1289" s="890"/>
      <c r="I1289" s="890"/>
      <c r="J1289" s="891"/>
      <c r="K1289" s="174"/>
      <c r="L1289" s="762"/>
      <c r="M1289" s="50"/>
      <c r="N1289" s="50"/>
      <c r="O1289" s="174"/>
      <c r="P1289" s="174"/>
      <c r="Q1289" s="176" t="s">
        <v>11</v>
      </c>
      <c r="R1289" s="263">
        <v>5.6699002279618133E-2</v>
      </c>
      <c r="S1289" s="263">
        <v>5.6699002279618133E-2</v>
      </c>
      <c r="T1289" s="263" t="e">
        <v>#DIV/0!</v>
      </c>
      <c r="U1289" s="174"/>
      <c r="V1289" s="174"/>
      <c r="W1289" s="174"/>
      <c r="Y1289" s="208"/>
      <c r="AO1289" s="57"/>
      <c r="AP1289" s="174"/>
      <c r="AQ1289" s="174"/>
      <c r="AR1289" s="923"/>
      <c r="AS1289" s="924"/>
      <c r="AT1289" s="177">
        <v>1</v>
      </c>
      <c r="AU1289" s="174"/>
      <c r="AV1289" s="287"/>
      <c r="AW1289" s="177">
        <v>1</v>
      </c>
      <c r="AX1289" s="174"/>
      <c r="AY1289" s="174"/>
      <c r="AZ1289" s="177">
        <v>1</v>
      </c>
      <c r="BA1289" s="174"/>
      <c r="BB1289" s="174"/>
      <c r="BC1289" s="177">
        <v>1</v>
      </c>
      <c r="BD1289" s="174"/>
      <c r="BE1289" s="174"/>
      <c r="BF1289" s="177">
        <v>1</v>
      </c>
      <c r="BG1289" s="174"/>
      <c r="BH1289" s="174"/>
      <c r="BI1289" s="177">
        <v>1</v>
      </c>
      <c r="BJ1289" s="174"/>
      <c r="BK1289" s="176"/>
      <c r="BL1289" s="177">
        <v>1</v>
      </c>
      <c r="BM1289" s="174"/>
      <c r="BN1289" s="174"/>
      <c r="BO1289" s="177">
        <v>1</v>
      </c>
      <c r="BP1289" s="174"/>
      <c r="BQ1289" s="174"/>
      <c r="BR1289" s="177">
        <v>1</v>
      </c>
      <c r="BS1289" s="174"/>
      <c r="BT1289" s="174"/>
      <c r="BU1289" s="177">
        <v>1</v>
      </c>
      <c r="BV1289" s="174"/>
      <c r="BW1289" s="174"/>
      <c r="BX1289" s="57"/>
    </row>
    <row r="1290" spans="1:76" s="2" customFormat="1" ht="14">
      <c r="A1290" s="174"/>
      <c r="B1290" s="265"/>
      <c r="C1290" s="159"/>
      <c r="D1290" s="956"/>
      <c r="E1290" s="890"/>
      <c r="F1290" s="890"/>
      <c r="G1290" s="890"/>
      <c r="H1290" s="890"/>
      <c r="I1290" s="890"/>
      <c r="J1290" s="891"/>
      <c r="K1290" s="174"/>
      <c r="L1290" s="762"/>
      <c r="M1290" s="174"/>
      <c r="N1290" s="174"/>
      <c r="O1290" s="174"/>
      <c r="P1290" s="174"/>
      <c r="Q1290" s="183" t="s">
        <v>98</v>
      </c>
      <c r="R1290" s="264">
        <v>11</v>
      </c>
      <c r="S1290" s="264">
        <v>11</v>
      </c>
      <c r="T1290" s="265"/>
      <c r="U1290" s="184" t="s">
        <v>55</v>
      </c>
      <c r="V1290" s="174"/>
      <c r="W1290" s="174"/>
      <c r="Y1290" s="99"/>
      <c r="AO1290" s="57"/>
      <c r="AP1290" s="174"/>
      <c r="AQ1290" s="174"/>
      <c r="AR1290" s="174"/>
      <c r="AS1290" s="176" t="s">
        <v>10</v>
      </c>
      <c r="AT1290" s="180" t="e">
        <f>IF((0.67*AT1291)&gt;AT1285,"no","yes")</f>
        <v>#DIV/0!</v>
      </c>
      <c r="AU1290" s="180" t="e">
        <f>IF((0.67*AU1291)&gt;AU1285,"no","yes")</f>
        <v>#DIV/0!</v>
      </c>
      <c r="AV1290" s="176"/>
      <c r="AW1290" s="180" t="e">
        <f>IF((0.67*AW1291)&gt;AW1285,"no","yes")</f>
        <v>#DIV/0!</v>
      </c>
      <c r="AX1290" s="180" t="e">
        <f>IF((0.67*AX1291)&gt;AX1285,"no","yes")</f>
        <v>#DIV/0!</v>
      </c>
      <c r="AY1290" s="174"/>
      <c r="AZ1290" s="180" t="e">
        <f>IF((0.67*AZ1291)&gt;AZ1285,"no","yes")</f>
        <v>#DIV/0!</v>
      </c>
      <c r="BA1290" s="180" t="e">
        <f>IF((0.67*BA1291)&gt;BA1285,"no","yes")</f>
        <v>#DIV/0!</v>
      </c>
      <c r="BB1290" s="174"/>
      <c r="BC1290" s="180" t="e">
        <f>IF((0.67*BC1291)&gt;BC1285,"no","yes")</f>
        <v>#DIV/0!</v>
      </c>
      <c r="BD1290" s="180" t="e">
        <f>IF((0.67*BD1291)&gt;BD1285,"no","yes")</f>
        <v>#DIV/0!</v>
      </c>
      <c r="BE1290" s="174"/>
      <c r="BF1290" s="180" t="e">
        <f>IF((0.67*BF1291)&gt;BF1285,"no","yes")</f>
        <v>#DIV/0!</v>
      </c>
      <c r="BG1290" s="180" t="e">
        <f>IF((0.67*BG1291)&gt;BG1285,"no","yes")</f>
        <v>#DIV/0!</v>
      </c>
      <c r="BH1290" s="174"/>
      <c r="BI1290" s="180" t="e">
        <f>IF((0.67*BI1291)&gt;BI1285,"no","yes")</f>
        <v>#DIV/0!</v>
      </c>
      <c r="BJ1290" s="180" t="e">
        <f>IF((0.67*BJ1291)&gt;BJ1285,"no","yes")</f>
        <v>#DIV/0!</v>
      </c>
      <c r="BK1290" s="183"/>
      <c r="BL1290" s="180" t="e">
        <f>IF((0.67*BL1291)&gt;BL1285,"no","yes")</f>
        <v>#DIV/0!</v>
      </c>
      <c r="BM1290" s="180" t="e">
        <f>IF((0.67*BM1291)&gt;BM1285,"no","yes")</f>
        <v>#DIV/0!</v>
      </c>
      <c r="BN1290" s="174"/>
      <c r="BO1290" s="180" t="e">
        <f>IF((0.67*BO1291)&gt;BO1285,"no","yes")</f>
        <v>#DIV/0!</v>
      </c>
      <c r="BP1290" s="180" t="e">
        <f>IF((0.67*BP1291)&gt;BP1285,"no","yes")</f>
        <v>#DIV/0!</v>
      </c>
      <c r="BQ1290" s="174"/>
      <c r="BR1290" s="180" t="e">
        <f>IF((0.67*BR1291)&gt;BR1285,"no","yes")</f>
        <v>#DIV/0!</v>
      </c>
      <c r="BS1290" s="180" t="e">
        <f>IF((0.67*BS1291)&gt;BS1285,"no","yes")</f>
        <v>#DIV/0!</v>
      </c>
      <c r="BT1290" s="174"/>
      <c r="BU1290" s="180" t="e">
        <f>IF((0.67*BU1291)&gt;BU1285,"no","yes")</f>
        <v>#DIV/0!</v>
      </c>
      <c r="BV1290" s="180" t="e">
        <f>IF((0.67*BV1291)&gt;BV1285,"no","yes")</f>
        <v>#DIV/0!</v>
      </c>
      <c r="BW1290" s="174"/>
      <c r="BX1290" s="57"/>
    </row>
    <row r="1291" spans="1:76" s="2" customFormat="1" ht="14">
      <c r="B1291" s="5"/>
      <c r="C1291" s="172"/>
      <c r="D1291" s="956"/>
      <c r="E1291" s="890"/>
      <c r="F1291" s="890"/>
      <c r="G1291" s="890"/>
      <c r="H1291" s="890"/>
      <c r="I1291" s="890"/>
      <c r="J1291" s="891"/>
      <c r="K1291" s="174"/>
      <c r="L1291" s="762"/>
      <c r="M1291" s="174"/>
      <c r="N1291" s="174"/>
      <c r="O1291" s="174"/>
      <c r="P1291" s="174"/>
      <c r="Q1291" s="174"/>
      <c r="R1291" s="271"/>
      <c r="S1291" s="267"/>
      <c r="T1291" s="267"/>
      <c r="U1291" s="185"/>
      <c r="V1291" s="186"/>
      <c r="W1291" s="187"/>
      <c r="Y1291" s="99"/>
      <c r="AO1291" s="57"/>
      <c r="AP1291" s="174"/>
      <c r="AQ1291" s="174"/>
      <c r="AR1291" s="174"/>
      <c r="AS1291" s="176" t="s">
        <v>11</v>
      </c>
      <c r="AT1291" s="180" t="e">
        <f>_xlfn.STDEV.P(AT1265:AT1284)</f>
        <v>#DIV/0!</v>
      </c>
      <c r="AU1291" s="180" t="e">
        <f>_xlfn.STDEV.P(AU1265:AU1284)</f>
        <v>#DIV/0!</v>
      </c>
      <c r="AV1291" s="176"/>
      <c r="AW1291" s="180" t="e">
        <f>_xlfn.STDEV.P(AW1265:AW1284)</f>
        <v>#DIV/0!</v>
      </c>
      <c r="AX1291" s="180" t="e">
        <f>_xlfn.STDEV.P(AX1265:AX1284)</f>
        <v>#DIV/0!</v>
      </c>
      <c r="AY1291" s="174"/>
      <c r="AZ1291" s="180" t="e">
        <f>_xlfn.STDEV.P(AZ1265:AZ1284)</f>
        <v>#DIV/0!</v>
      </c>
      <c r="BA1291" s="180" t="e">
        <f>_xlfn.STDEV.P(BA1265:BA1284)</f>
        <v>#DIV/0!</v>
      </c>
      <c r="BB1291" s="174"/>
      <c r="BC1291" s="180" t="e">
        <f>_xlfn.STDEV.P(BC1265:BC1284)</f>
        <v>#DIV/0!</v>
      </c>
      <c r="BD1291" s="180" t="e">
        <f>_xlfn.STDEV.P(BD1265:BD1284)</f>
        <v>#DIV/0!</v>
      </c>
      <c r="BE1291" s="174"/>
      <c r="BF1291" s="180" t="e">
        <f>_xlfn.STDEV.P(BF1265:BF1284)</f>
        <v>#DIV/0!</v>
      </c>
      <c r="BG1291" s="180" t="e">
        <f>_xlfn.STDEV.P(BG1265:BG1284)</f>
        <v>#DIV/0!</v>
      </c>
      <c r="BH1291" s="174"/>
      <c r="BI1291" s="180" t="e">
        <f>_xlfn.STDEV.P(BI1265:BI1284)</f>
        <v>#DIV/0!</v>
      </c>
      <c r="BJ1291" s="180" t="e">
        <f>_xlfn.STDEV.P(BJ1265:BJ1284)</f>
        <v>#DIV/0!</v>
      </c>
      <c r="BK1291" s="174"/>
      <c r="BL1291" s="180" t="e">
        <f>_xlfn.STDEV.P(BL1265:BL1284)</f>
        <v>#DIV/0!</v>
      </c>
      <c r="BM1291" s="180" t="e">
        <f>_xlfn.STDEV.P(BM1265:BM1284)</f>
        <v>#DIV/0!</v>
      </c>
      <c r="BN1291" s="174"/>
      <c r="BO1291" s="180" t="e">
        <f>_xlfn.STDEV.P(BO1265:BO1284)</f>
        <v>#DIV/0!</v>
      </c>
      <c r="BP1291" s="180" t="e">
        <f>_xlfn.STDEV.P(BP1265:BP1284)</f>
        <v>#DIV/0!</v>
      </c>
      <c r="BQ1291" s="174"/>
      <c r="BR1291" s="180" t="e">
        <f>_xlfn.STDEV.P(BR1265:BR1284)</f>
        <v>#DIV/0!</v>
      </c>
      <c r="BS1291" s="180" t="e">
        <f>_xlfn.STDEV.P(BS1265:BS1284)</f>
        <v>#DIV/0!</v>
      </c>
      <c r="BT1291" s="174"/>
      <c r="BU1291" s="180" t="e">
        <f>_xlfn.STDEV.P(BU1265:BU1284)</f>
        <v>#DIV/0!</v>
      </c>
      <c r="BV1291" s="180" t="e">
        <f>_xlfn.STDEV.P(BV1265:BV1284)</f>
        <v>#DIV/0!</v>
      </c>
      <c r="BX1291" s="57"/>
    </row>
    <row r="1292" spans="1:76" s="2" customFormat="1" ht="14">
      <c r="B1292" s="5"/>
      <c r="C1292" s="172"/>
      <c r="D1292" s="956"/>
      <c r="E1292" s="890"/>
      <c r="F1292" s="890"/>
      <c r="G1292" s="890"/>
      <c r="H1292" s="890"/>
      <c r="I1292" s="890"/>
      <c r="J1292" s="891"/>
      <c r="K1292" s="174"/>
      <c r="L1292" s="762"/>
      <c r="M1292" s="174"/>
      <c r="N1292" s="174"/>
      <c r="O1292" s="174"/>
      <c r="P1292" s="174"/>
      <c r="Q1292" s="174"/>
      <c r="R1292" s="272" t="s">
        <v>137</v>
      </c>
      <c r="S1292" s="267"/>
      <c r="T1292" s="265"/>
      <c r="U1292" s="189"/>
      <c r="V1292" s="190"/>
      <c r="W1292" s="191"/>
      <c r="Y1292" s="99"/>
      <c r="AO1292" s="57"/>
      <c r="AP1292" s="174"/>
      <c r="AQ1292" s="174"/>
      <c r="AR1292" s="174"/>
      <c r="AS1292" s="183" t="s">
        <v>98</v>
      </c>
      <c r="AT1292" s="361">
        <f>COUNTIF(AT1265:AT1284,"&gt;0")</f>
        <v>0</v>
      </c>
      <c r="AU1292" s="361">
        <f>COUNTIF(AU1265:AU1284,"&gt;0")</f>
        <v>0</v>
      </c>
      <c r="AV1292" s="183"/>
      <c r="AW1292" s="361">
        <f>COUNTIF(AW1265:AW1284,"&gt;0")</f>
        <v>0</v>
      </c>
      <c r="AX1292" s="361">
        <f>COUNTIF(AX1265:AX1284,"&gt;0")</f>
        <v>0</v>
      </c>
      <c r="AY1292" s="174"/>
      <c r="AZ1292" s="361">
        <f>COUNTIF(AZ1265:AZ1284,"&gt;0")</f>
        <v>0</v>
      </c>
      <c r="BA1292" s="361">
        <f>COUNTIF(BA1265:BA1284,"&gt;0")</f>
        <v>0</v>
      </c>
      <c r="BB1292" s="174"/>
      <c r="BC1292" s="361">
        <f>COUNTIF(BC1265:BC1284,"&gt;0")</f>
        <v>0</v>
      </c>
      <c r="BD1292" s="361">
        <f>COUNTIF(BD1265:BD1284,"&gt;0")</f>
        <v>0</v>
      </c>
      <c r="BE1292" s="174"/>
      <c r="BF1292" s="361">
        <f>COUNTIF(BF1265:BF1284,"&gt;0")</f>
        <v>0</v>
      </c>
      <c r="BG1292" s="361">
        <f>COUNTIF(BG1265:BG1284,"&gt;0")</f>
        <v>0</v>
      </c>
      <c r="BH1292" s="174"/>
      <c r="BI1292" s="361">
        <f>COUNTIF(BI1265:BI1284,"&gt;0")</f>
        <v>0</v>
      </c>
      <c r="BJ1292" s="361">
        <f>COUNTIF(BJ1265:BJ1284,"&gt;0")</f>
        <v>0</v>
      </c>
      <c r="BK1292" s="174"/>
      <c r="BL1292" s="361">
        <f>COUNTIF(BL1265:BL1284,"&gt;0")</f>
        <v>0</v>
      </c>
      <c r="BM1292" s="361">
        <f>COUNTIF(BM1265:BM1284,"&gt;0")</f>
        <v>0</v>
      </c>
      <c r="BN1292" s="174"/>
      <c r="BO1292" s="361">
        <f>COUNTIF(BO1265:BO1284,"&gt;0")</f>
        <v>0</v>
      </c>
      <c r="BP1292" s="361">
        <f>COUNTIF(BP1265:BP1284,"&gt;0")</f>
        <v>0</v>
      </c>
      <c r="BQ1292" s="174"/>
      <c r="BR1292" s="361">
        <f>COUNTIF(BR1265:BR1284,"&gt;0")</f>
        <v>0</v>
      </c>
      <c r="BS1292" s="361">
        <f>COUNTIF(BS1265:BS1284,"&gt;0")</f>
        <v>0</v>
      </c>
      <c r="BT1292" s="174"/>
      <c r="BU1292" s="361">
        <f>COUNTIF(BU1265:BU1284,"&gt;0")</f>
        <v>0</v>
      </c>
      <c r="BV1292" s="361">
        <f>COUNTIF(BV1265:BV1284,"&gt;0")</f>
        <v>0</v>
      </c>
      <c r="BX1292" s="57"/>
    </row>
    <row r="1293" spans="1:76" s="2" customFormat="1" ht="14">
      <c r="B1293" s="5"/>
      <c r="C1293" s="172"/>
      <c r="D1293" s="956"/>
      <c r="E1293" s="890"/>
      <c r="F1293" s="890"/>
      <c r="G1293" s="890"/>
      <c r="H1293" s="890"/>
      <c r="I1293" s="890"/>
      <c r="J1293" s="891"/>
      <c r="K1293" s="174"/>
      <c r="L1293" s="762"/>
      <c r="M1293" s="174"/>
      <c r="N1293" s="174"/>
      <c r="O1293" s="174"/>
      <c r="P1293" s="174"/>
      <c r="Q1293" s="174"/>
      <c r="R1293" s="192" t="s">
        <v>36</v>
      </c>
      <c r="S1293" s="165"/>
      <c r="T1293" s="174"/>
      <c r="U1293" s="189"/>
      <c r="V1293" s="190"/>
      <c r="W1293" s="191"/>
      <c r="Y1293" s="99"/>
      <c r="AO1293" s="57"/>
      <c r="AS1293" s="209"/>
      <c r="AT1293" s="209"/>
      <c r="AU1293" s="209"/>
      <c r="AV1293" s="209"/>
      <c r="BX1293" s="57"/>
    </row>
    <row r="1294" spans="1:76" s="2" customFormat="1" ht="26.25" customHeight="1">
      <c r="A1294" s="182" t="str">
        <f ca="1">HYPERLINK("#"&amp;"'"&amp;A$1&amp;"'!a1","Back to top")</f>
        <v>Back to top</v>
      </c>
      <c r="B1294" s="304"/>
      <c r="C1294" s="174"/>
      <c r="D1294" s="957"/>
      <c r="E1294" s="958"/>
      <c r="F1294" s="958"/>
      <c r="G1294" s="958"/>
      <c r="H1294" s="958"/>
      <c r="I1294" s="958"/>
      <c r="J1294" s="959"/>
      <c r="L1294" s="349"/>
      <c r="S1294" s="83"/>
      <c r="T1294" s="174"/>
      <c r="U1294" s="193"/>
      <c r="V1294" s="194"/>
      <c r="W1294" s="195"/>
      <c r="Y1294" s="99"/>
      <c r="AO1294" s="142"/>
      <c r="AS1294" s="209"/>
      <c r="AT1294" s="209"/>
      <c r="AU1294" s="209"/>
      <c r="AV1294" s="209"/>
      <c r="BX1294" s="142"/>
    </row>
    <row r="1295" spans="1:76" s="2" customFormat="1" ht="14">
      <c r="B1295" s="5"/>
      <c r="L1295" s="349"/>
      <c r="S1295" s="83"/>
      <c r="T1295" s="174"/>
      <c r="U1295" s="174"/>
      <c r="V1295" s="174"/>
      <c r="W1295" s="174"/>
      <c r="Y1295" s="99"/>
      <c r="AO1295" s="57"/>
      <c r="AP1295" s="209"/>
      <c r="AQ1295" s="209"/>
      <c r="AR1295" s="209"/>
      <c r="AS1295" s="209"/>
      <c r="AT1295" s="209"/>
      <c r="AU1295" s="209"/>
      <c r="AV1295" s="209"/>
      <c r="AW1295" s="209"/>
      <c r="AX1295" s="209"/>
      <c r="AY1295" s="209"/>
      <c r="AZ1295" s="209"/>
      <c r="BA1295" s="209"/>
      <c r="BB1295" s="209"/>
      <c r="BC1295" s="209"/>
      <c r="BD1295" s="209"/>
      <c r="BE1295" s="209"/>
      <c r="BF1295" s="209"/>
      <c r="BG1295" s="209"/>
      <c r="BH1295" s="209"/>
      <c r="BI1295" s="209"/>
      <c r="BJ1295" s="209"/>
      <c r="BK1295" s="209"/>
      <c r="BL1295" s="209"/>
      <c r="BM1295" s="209"/>
      <c r="BN1295" s="209"/>
      <c r="BO1295" s="209"/>
      <c r="BP1295" s="209"/>
      <c r="BQ1295" s="209"/>
      <c r="BR1295" s="209"/>
      <c r="BS1295" s="209"/>
      <c r="BT1295" s="209"/>
      <c r="BU1295" s="209"/>
      <c r="BV1295" s="209"/>
      <c r="BW1295" s="209"/>
      <c r="BX1295" s="57"/>
    </row>
    <row r="1296" spans="1:76" s="2" customFormat="1" ht="14">
      <c r="B1296" s="5"/>
      <c r="L1296" s="349"/>
      <c r="S1296" s="83"/>
      <c r="T1296" s="83"/>
      <c r="U1296" s="83"/>
      <c r="Y1296" s="99"/>
      <c r="AO1296" s="57"/>
      <c r="AP1296" s="209"/>
      <c r="AQ1296" s="209"/>
      <c r="AR1296" s="209"/>
      <c r="AS1296" s="209"/>
      <c r="AT1296" s="209"/>
      <c r="AU1296" s="209"/>
      <c r="AV1296" s="209"/>
      <c r="AW1296" s="209"/>
      <c r="AX1296" s="209"/>
      <c r="AY1296" s="209"/>
      <c r="AZ1296" s="209"/>
      <c r="BA1296" s="209"/>
      <c r="BB1296" s="209"/>
      <c r="BC1296" s="209"/>
      <c r="BD1296" s="209"/>
      <c r="BE1296" s="209"/>
      <c r="BF1296" s="209"/>
      <c r="BG1296" s="209"/>
      <c r="BH1296" s="209"/>
      <c r="BI1296" s="209"/>
      <c r="BJ1296" s="209"/>
      <c r="BK1296" s="209"/>
      <c r="BL1296" s="209"/>
      <c r="BM1296" s="209"/>
      <c r="BN1296" s="209"/>
      <c r="BO1296" s="209"/>
      <c r="BP1296" s="209"/>
      <c r="BQ1296" s="209"/>
      <c r="BR1296" s="209"/>
      <c r="BS1296" s="209"/>
      <c r="BT1296" s="209"/>
      <c r="BU1296" s="209"/>
      <c r="BV1296" s="209"/>
      <c r="BW1296" s="209"/>
      <c r="BX1296" s="57"/>
    </row>
    <row r="1297" spans="1:76" s="22" customFormat="1" ht="18">
      <c r="A1297" s="138">
        <f>A1262+1</f>
        <v>31</v>
      </c>
      <c r="B1297" s="298"/>
      <c r="C1297" s="139" t="s">
        <v>371</v>
      </c>
      <c r="D1297" s="196"/>
      <c r="E1297" s="196"/>
      <c r="F1297" s="196"/>
      <c r="G1297" s="196"/>
      <c r="J1297" s="196"/>
      <c r="K1297" s="196"/>
      <c r="L1297" s="761"/>
      <c r="M1297" s="140"/>
      <c r="N1297" s="140"/>
      <c r="R1297" s="839" t="s">
        <v>154</v>
      </c>
      <c r="S1297" s="839"/>
      <c r="T1297" s="839"/>
      <c r="U1297" s="839"/>
      <c r="Y1297" s="198"/>
      <c r="AP1297" s="125">
        <f>A1297</f>
        <v>31</v>
      </c>
      <c r="AQ1297" s="125" t="str">
        <f>C1297</f>
        <v>Utility Scale PV BOS Learning Rate</v>
      </c>
      <c r="AS1297" s="198"/>
      <c r="AT1297" s="198"/>
      <c r="AU1297" s="198"/>
      <c r="AV1297" s="198"/>
    </row>
    <row r="1298" spans="1:76" s="2" customFormat="1" ht="14">
      <c r="A1298" s="199"/>
      <c r="B1298" s="299"/>
      <c r="C1298" s="199"/>
      <c r="D1298" s="130"/>
      <c r="E1298" s="130"/>
      <c r="F1298" s="130"/>
      <c r="G1298" s="130"/>
      <c r="J1298" s="130"/>
      <c r="K1298" s="130"/>
      <c r="L1298" s="762"/>
      <c r="M1298" s="174"/>
      <c r="N1298" s="174"/>
      <c r="S1298" s="83"/>
      <c r="T1298" s="83"/>
      <c r="Y1298" s="99"/>
      <c r="AO1298" s="57"/>
      <c r="AP1298" s="39"/>
      <c r="AQ1298" s="39"/>
      <c r="AR1298" s="39"/>
      <c r="AS1298" s="39"/>
      <c r="AT1298" s="158" t="s">
        <v>230</v>
      </c>
      <c r="AU1298" s="158"/>
      <c r="AV1298" s="39"/>
      <c r="AW1298" s="158" t="s">
        <v>1</v>
      </c>
      <c r="AX1298" s="158"/>
      <c r="AY1298" s="39"/>
      <c r="AZ1298" s="158" t="s">
        <v>2</v>
      </c>
      <c r="BA1298" s="158"/>
      <c r="BB1298" s="39"/>
      <c r="BC1298" s="158" t="s">
        <v>283</v>
      </c>
      <c r="BD1298" s="158"/>
      <c r="BE1298" s="39"/>
      <c r="BF1298" s="158" t="s">
        <v>284</v>
      </c>
      <c r="BG1298" s="158"/>
      <c r="BH1298" s="39"/>
      <c r="BI1298" s="158" t="s">
        <v>3</v>
      </c>
      <c r="BJ1298" s="158"/>
      <c r="BK1298" s="39"/>
      <c r="BL1298" s="158" t="s">
        <v>4</v>
      </c>
      <c r="BM1298" s="158"/>
      <c r="BN1298" s="39"/>
      <c r="BO1298" s="158" t="s">
        <v>5</v>
      </c>
      <c r="BP1298" s="158"/>
      <c r="BQ1298" s="39"/>
      <c r="BR1298" s="158" t="s">
        <v>6</v>
      </c>
      <c r="BS1298" s="158"/>
      <c r="BT1298" s="39"/>
      <c r="BU1298" s="158" t="s">
        <v>34</v>
      </c>
      <c r="BV1298" s="158"/>
      <c r="BW1298" s="39"/>
      <c r="BX1298" s="57"/>
    </row>
    <row r="1299" spans="1:76" s="2" customFormat="1" ht="31" thickBot="1">
      <c r="A1299" s="173" t="s">
        <v>39</v>
      </c>
      <c r="B1299" s="300" t="s">
        <v>9</v>
      </c>
      <c r="C1299" s="145" t="s">
        <v>139</v>
      </c>
      <c r="D1299" s="146" t="s">
        <v>40</v>
      </c>
      <c r="E1299" s="146" t="s">
        <v>234</v>
      </c>
      <c r="F1299" s="147" t="s">
        <v>113</v>
      </c>
      <c r="G1299" s="211" t="s">
        <v>424</v>
      </c>
      <c r="H1299" s="4" t="s">
        <v>59</v>
      </c>
      <c r="I1299" s="695" t="s">
        <v>425</v>
      </c>
      <c r="J1299" s="148" t="s">
        <v>133</v>
      </c>
      <c r="K1299" s="149" t="s">
        <v>140</v>
      </c>
      <c r="L1299" s="776" t="s">
        <v>100</v>
      </c>
      <c r="M1299" s="151" t="s">
        <v>141</v>
      </c>
      <c r="N1299" s="152" t="s">
        <v>135</v>
      </c>
      <c r="O1299" s="151" t="s">
        <v>57</v>
      </c>
      <c r="P1299" s="153"/>
      <c r="Q1299" s="363" t="s">
        <v>272</v>
      </c>
      <c r="R1299" s="364" t="s">
        <v>56</v>
      </c>
      <c r="S1299" s="258" t="s">
        <v>41</v>
      </c>
      <c r="T1299" s="364" t="s">
        <v>136</v>
      </c>
      <c r="U1299" s="156" t="s">
        <v>42</v>
      </c>
      <c r="V1299" s="153"/>
      <c r="W1299" s="153"/>
      <c r="Y1299" s="99"/>
      <c r="AO1299" s="57"/>
      <c r="AP1299" s="153"/>
      <c r="AQ1299" s="153"/>
      <c r="AR1299" s="156" t="s">
        <v>131</v>
      </c>
      <c r="AS1299" s="153"/>
      <c r="AT1299" s="154" t="s">
        <v>56</v>
      </c>
      <c r="AU1299" s="155" t="s">
        <v>41</v>
      </c>
      <c r="AV1299" s="153"/>
      <c r="AW1299" s="154" t="s">
        <v>56</v>
      </c>
      <c r="AX1299" s="155" t="s">
        <v>41</v>
      </c>
      <c r="AY1299" s="153"/>
      <c r="AZ1299" s="154" t="s">
        <v>56</v>
      </c>
      <c r="BA1299" s="155" t="s">
        <v>41</v>
      </c>
      <c r="BB1299" s="153"/>
      <c r="BC1299" s="154" t="s">
        <v>56</v>
      </c>
      <c r="BD1299" s="155" t="s">
        <v>41</v>
      </c>
      <c r="BE1299" s="153"/>
      <c r="BF1299" s="154" t="s">
        <v>56</v>
      </c>
      <c r="BG1299" s="155" t="s">
        <v>41</v>
      </c>
      <c r="BH1299" s="153"/>
      <c r="BI1299" s="154" t="s">
        <v>56</v>
      </c>
      <c r="BJ1299" s="155" t="s">
        <v>41</v>
      </c>
      <c r="BK1299" s="153"/>
      <c r="BL1299" s="154" t="s">
        <v>56</v>
      </c>
      <c r="BM1299" s="155" t="s">
        <v>41</v>
      </c>
      <c r="BN1299" s="153"/>
      <c r="BO1299" s="154" t="s">
        <v>56</v>
      </c>
      <c r="BP1299" s="155" t="s">
        <v>41</v>
      </c>
      <c r="BQ1299" s="153"/>
      <c r="BR1299" s="154" t="s">
        <v>56</v>
      </c>
      <c r="BS1299" s="155" t="s">
        <v>41</v>
      </c>
      <c r="BT1299" s="153"/>
      <c r="BU1299" s="154" t="s">
        <v>56</v>
      </c>
      <c r="BV1299" s="155" t="s">
        <v>41</v>
      </c>
      <c r="BW1299" s="153"/>
      <c r="BX1299" s="57"/>
    </row>
    <row r="1300" spans="1:76" s="2" customFormat="1" ht="15">
      <c r="A1300" s="159">
        <v>1</v>
      </c>
      <c r="B1300" s="301" t="str">
        <f t="shared" ref="B1300:B1317" si="834">CONCATENATE(E1300,": ",C1300)</f>
        <v>World: E3, 2014 (pp. 34-39)</v>
      </c>
      <c r="C1300" s="160" t="s">
        <v>808</v>
      </c>
      <c r="D1300" s="160" t="s">
        <v>368</v>
      </c>
      <c r="E1300" s="668" t="s">
        <v>7</v>
      </c>
      <c r="F1300" s="160"/>
      <c r="G1300" s="161" t="s">
        <v>420</v>
      </c>
      <c r="H1300" s="668">
        <v>2014</v>
      </c>
      <c r="I1300" s="163"/>
      <c r="J1300" s="685"/>
      <c r="K1300" s="669" t="s">
        <v>54</v>
      </c>
      <c r="L1300" s="689">
        <f>J1300</f>
        <v>0</v>
      </c>
      <c r="M1300" s="669" t="s">
        <v>54</v>
      </c>
      <c r="N1300" s="664"/>
      <c r="O1300" s="664"/>
      <c r="P1300" s="165"/>
      <c r="Q1300" s="365" t="s">
        <v>36</v>
      </c>
      <c r="R1300" s="259">
        <f t="shared" ref="R1300:R1317" si="835">IF(Q1300="Y","",IF(AND(L1300="",J1300=""),"",IF(L1300="",J1300,L1300)))</f>
        <v>0</v>
      </c>
      <c r="S1300" s="260" t="str">
        <f>IF(R1300="","",IF(R1326="Y",T1300,IF(R1300&gt;=R1318-$AA$36*R1322,IF(R1300&lt;=R1318+$AA$36*R1322,R1300,""),"")))</f>
        <v/>
      </c>
      <c r="T1300" s="259">
        <f t="shared" ref="T1300:T1317" si="836">IF(Q1300="Y","",IF(AND(L1300="",J1300=""),"",IF(L1300="",J1300*N1300,L1300*N1300)))</f>
        <v>0</v>
      </c>
      <c r="U1300" s="166" t="str">
        <f t="shared" ref="U1300:U1317" si="837">IF(AND(M1300="",K1300=""),"",IF(M1300="",K1300,M1300))</f>
        <v>%</v>
      </c>
      <c r="V1300" s="39"/>
      <c r="W1300" s="39"/>
      <c r="Y1300" s="99"/>
      <c r="AO1300" s="57"/>
      <c r="AP1300" s="39"/>
      <c r="AQ1300" s="39"/>
      <c r="AR1300" s="359" t="str">
        <f>$U1300</f>
        <v>%</v>
      </c>
      <c r="AS1300" s="39"/>
      <c r="AT1300" s="360">
        <f t="shared" ref="AT1300:AT1317" si="838">IF($E1300=$AT$48,R1300,"")</f>
        <v>0</v>
      </c>
      <c r="AU1300" s="360" t="str">
        <f t="shared" ref="AU1300:AU1317" si="839">IF($E1300=$AT$48,S1300,"")</f>
        <v/>
      </c>
      <c r="AV1300" s="39"/>
      <c r="AW1300" s="360" t="str">
        <f t="shared" ref="AW1300:AW1317" si="840">IF($E1300=$AW$112,R1300,"")</f>
        <v/>
      </c>
      <c r="AX1300" s="360" t="str">
        <f t="shared" ref="AX1300:AX1317" si="841">IF($E1300=$AW$112,S1300,"")</f>
        <v/>
      </c>
      <c r="AY1300" s="39"/>
      <c r="AZ1300" s="360" t="str">
        <f t="shared" ref="AZ1300:AZ1317" si="842">IF($E1300=$AZ$112,R1300,"")</f>
        <v/>
      </c>
      <c r="BA1300" s="360" t="str">
        <f t="shared" ref="BA1300:BA1317" si="843">IF($E1300=$AZ$112,S1300,"")</f>
        <v/>
      </c>
      <c r="BB1300" s="39"/>
      <c r="BC1300" s="360" t="str">
        <f t="shared" ref="BC1300:BC1317" si="844">IF($E1300=$BC$112,R1300,"")</f>
        <v/>
      </c>
      <c r="BD1300" s="360" t="str">
        <f t="shared" ref="BD1300:BD1317" si="845">IF($E1300=$BC$112,S1300,"")</f>
        <v/>
      </c>
      <c r="BE1300" s="39"/>
      <c r="BF1300" s="360" t="str">
        <f t="shared" ref="BF1300:BF1317" si="846">IF($E1300=$BF$112,R1300,"")</f>
        <v/>
      </c>
      <c r="BG1300" s="360" t="str">
        <f t="shared" ref="BG1300:BG1317" si="847">IF($E1300=$BF$112,S1300,"")</f>
        <v/>
      </c>
      <c r="BH1300" s="39"/>
      <c r="BI1300" s="360" t="str">
        <f t="shared" ref="BI1300:BI1317" si="848">IF($E1300=$BI$112,R1300,"")</f>
        <v/>
      </c>
      <c r="BJ1300" s="360" t="str">
        <f t="shared" ref="BJ1300:BJ1317" si="849">IF($E1300=$BI$112,S1300,"")</f>
        <v/>
      </c>
      <c r="BK1300" s="39"/>
      <c r="BL1300" s="360" t="str">
        <f t="shared" ref="BL1300:BL1317" si="850">IF($E1300=$BL$112,R1300,"")</f>
        <v/>
      </c>
      <c r="BM1300" s="360" t="str">
        <f t="shared" ref="BM1300:BM1317" si="851">IF($E1300=$BL$112,S1300,"")</f>
        <v/>
      </c>
      <c r="BN1300" s="39"/>
      <c r="BO1300" s="360" t="str">
        <f t="shared" ref="BO1300:BO1317" si="852">IF($E1300=$BO$112,R1300,"")</f>
        <v/>
      </c>
      <c r="BP1300" s="360" t="str">
        <f t="shared" ref="BP1300:BP1317" si="853">IF($E1300=$BO$112,S1300,"")</f>
        <v/>
      </c>
      <c r="BQ1300" s="39"/>
      <c r="BR1300" s="360" t="str">
        <f t="shared" ref="BR1300:BR1317" si="854">IF($E1300=$BR$112,R1300,"")</f>
        <v/>
      </c>
      <c r="BS1300" s="360" t="str">
        <f t="shared" ref="BS1300:BS1317" si="855">IF($E1300=$BR$112,S1300,"")</f>
        <v/>
      </c>
      <c r="BT1300" s="39"/>
      <c r="BU1300" s="360" t="str">
        <f t="shared" ref="BU1300:BU1317" si="856">IF($E1300=$BU$112,R1300,"")</f>
        <v/>
      </c>
      <c r="BV1300" s="360" t="str">
        <f t="shared" ref="BV1300:BV1317" si="857">IF($E1300=$BU$112,S1300,"")</f>
        <v/>
      </c>
      <c r="BW1300" s="39"/>
      <c r="BX1300" s="57"/>
    </row>
    <row r="1301" spans="1:76" s="2" customFormat="1" ht="15">
      <c r="A1301" s="159">
        <v>2</v>
      </c>
      <c r="B1301" s="301" t="str">
        <f t="shared" si="834"/>
        <v>World: IPCC, 2012, SRREN (pp. 380-381), low</v>
      </c>
      <c r="C1301" s="160" t="s">
        <v>809</v>
      </c>
      <c r="D1301" s="160" t="s">
        <v>367</v>
      </c>
      <c r="E1301" s="668" t="s">
        <v>7</v>
      </c>
      <c r="F1301" s="160"/>
      <c r="G1301" s="161" t="s">
        <v>419</v>
      </c>
      <c r="H1301" s="668">
        <v>2012</v>
      </c>
      <c r="I1301" s="163"/>
      <c r="J1301" s="685"/>
      <c r="K1301" s="664" t="s">
        <v>54</v>
      </c>
      <c r="L1301" s="689">
        <f t="shared" ref="L1301:L1317" si="858">J1301</f>
        <v>0</v>
      </c>
      <c r="M1301" s="664" t="s">
        <v>54</v>
      </c>
      <c r="N1301" s="664"/>
      <c r="O1301" s="664"/>
      <c r="P1301" s="165"/>
      <c r="Q1301" s="365" t="s">
        <v>36</v>
      </c>
      <c r="R1301" s="259">
        <f t="shared" si="835"/>
        <v>0</v>
      </c>
      <c r="S1301" s="260" t="str">
        <f>IF(R1301="","",IF(R1326="Y",T1301,IF(R1301&gt;=R1318-$AA$36*R1322,IF(R1301&lt;=R1318+$AA$36*R1322,R1301,""),"")))</f>
        <v/>
      </c>
      <c r="T1301" s="259">
        <f t="shared" si="836"/>
        <v>0</v>
      </c>
      <c r="U1301" s="166" t="str">
        <f t="shared" si="837"/>
        <v>%</v>
      </c>
      <c r="V1301" s="39"/>
      <c r="W1301" s="39"/>
      <c r="Y1301" s="99"/>
      <c r="AO1301" s="57"/>
      <c r="AP1301" s="39"/>
      <c r="AQ1301" s="39"/>
      <c r="AR1301" s="171"/>
      <c r="AS1301" s="39"/>
      <c r="AT1301" s="360">
        <f t="shared" si="838"/>
        <v>0</v>
      </c>
      <c r="AU1301" s="360" t="str">
        <f t="shared" si="839"/>
        <v/>
      </c>
      <c r="AV1301" s="39"/>
      <c r="AW1301" s="360" t="str">
        <f t="shared" si="840"/>
        <v/>
      </c>
      <c r="AX1301" s="360" t="str">
        <f t="shared" si="841"/>
        <v/>
      </c>
      <c r="AY1301" s="39"/>
      <c r="AZ1301" s="360" t="str">
        <f t="shared" si="842"/>
        <v/>
      </c>
      <c r="BA1301" s="360" t="str">
        <f t="shared" si="843"/>
        <v/>
      </c>
      <c r="BB1301" s="39"/>
      <c r="BC1301" s="360" t="str">
        <f t="shared" si="844"/>
        <v/>
      </c>
      <c r="BD1301" s="360" t="str">
        <f t="shared" si="845"/>
        <v/>
      </c>
      <c r="BE1301" s="39"/>
      <c r="BF1301" s="360" t="str">
        <f t="shared" si="846"/>
        <v/>
      </c>
      <c r="BG1301" s="360" t="str">
        <f t="shared" si="847"/>
        <v/>
      </c>
      <c r="BH1301" s="39"/>
      <c r="BI1301" s="360" t="str">
        <f t="shared" si="848"/>
        <v/>
      </c>
      <c r="BJ1301" s="360" t="str">
        <f t="shared" si="849"/>
        <v/>
      </c>
      <c r="BK1301" s="39"/>
      <c r="BL1301" s="360" t="str">
        <f t="shared" si="850"/>
        <v/>
      </c>
      <c r="BM1301" s="360" t="str">
        <f t="shared" si="851"/>
        <v/>
      </c>
      <c r="BN1301" s="39"/>
      <c r="BO1301" s="360" t="str">
        <f t="shared" si="852"/>
        <v/>
      </c>
      <c r="BP1301" s="360" t="str">
        <f t="shared" si="853"/>
        <v/>
      </c>
      <c r="BQ1301" s="39"/>
      <c r="BR1301" s="360" t="str">
        <f t="shared" si="854"/>
        <v/>
      </c>
      <c r="BS1301" s="360" t="str">
        <f t="shared" si="855"/>
        <v/>
      </c>
      <c r="BT1301" s="39"/>
      <c r="BU1301" s="360" t="str">
        <f t="shared" si="856"/>
        <v/>
      </c>
      <c r="BV1301" s="360" t="str">
        <f t="shared" si="857"/>
        <v/>
      </c>
      <c r="BW1301" s="39"/>
      <c r="BX1301" s="57"/>
    </row>
    <row r="1302" spans="1:76" s="2" customFormat="1" ht="15">
      <c r="A1302" s="159">
        <v>3</v>
      </c>
      <c r="B1302" s="301" t="str">
        <f t="shared" si="834"/>
        <v>World: IPCC, 2012, SRREN (pp. 380-381), high</v>
      </c>
      <c r="C1302" s="668" t="s">
        <v>810</v>
      </c>
      <c r="D1302" s="668" t="s">
        <v>367</v>
      </c>
      <c r="E1302" s="668" t="s">
        <v>7</v>
      </c>
      <c r="F1302" s="668"/>
      <c r="G1302" s="161" t="s">
        <v>419</v>
      </c>
      <c r="H1302" s="668">
        <v>2012</v>
      </c>
      <c r="I1302" s="163"/>
      <c r="J1302" s="685"/>
      <c r="K1302" s="672" t="s">
        <v>54</v>
      </c>
      <c r="L1302" s="689">
        <f t="shared" si="858"/>
        <v>0</v>
      </c>
      <c r="M1302" s="672" t="s">
        <v>54</v>
      </c>
      <c r="N1302" s="664"/>
      <c r="O1302" s="664"/>
      <c r="P1302" s="165"/>
      <c r="Q1302" s="365" t="s">
        <v>36</v>
      </c>
      <c r="R1302" s="259">
        <f t="shared" si="835"/>
        <v>0</v>
      </c>
      <c r="S1302" s="260" t="str">
        <f>IF(R1302="","",IF(R1326="Y",T1302,IF(R1302&gt;=R1318-$AA$36*R1322,IF(R1302&lt;=R1318+$AA$36*R1322,R1302,""),"")))</f>
        <v/>
      </c>
      <c r="T1302" s="259">
        <f t="shared" si="836"/>
        <v>0</v>
      </c>
      <c r="U1302" s="166" t="str">
        <f t="shared" si="837"/>
        <v>%</v>
      </c>
      <c r="V1302" s="39"/>
      <c r="W1302" s="39"/>
      <c r="Y1302" s="99"/>
      <c r="AO1302" s="57"/>
      <c r="AP1302" s="39"/>
      <c r="AQ1302" s="39"/>
      <c r="AR1302" s="171"/>
      <c r="AS1302" s="39"/>
      <c r="AT1302" s="360">
        <f t="shared" si="838"/>
        <v>0</v>
      </c>
      <c r="AU1302" s="360" t="str">
        <f t="shared" si="839"/>
        <v/>
      </c>
      <c r="AV1302" s="39"/>
      <c r="AW1302" s="360" t="str">
        <f t="shared" si="840"/>
        <v/>
      </c>
      <c r="AX1302" s="360" t="str">
        <f t="shared" si="841"/>
        <v/>
      </c>
      <c r="AY1302" s="39"/>
      <c r="AZ1302" s="360" t="str">
        <f t="shared" si="842"/>
        <v/>
      </c>
      <c r="BA1302" s="360" t="str">
        <f t="shared" si="843"/>
        <v/>
      </c>
      <c r="BB1302" s="39"/>
      <c r="BC1302" s="360" t="str">
        <f t="shared" si="844"/>
        <v/>
      </c>
      <c r="BD1302" s="360" t="str">
        <f t="shared" si="845"/>
        <v/>
      </c>
      <c r="BE1302" s="39"/>
      <c r="BF1302" s="360" t="str">
        <f t="shared" si="846"/>
        <v/>
      </c>
      <c r="BG1302" s="360" t="str">
        <f t="shared" si="847"/>
        <v/>
      </c>
      <c r="BH1302" s="39"/>
      <c r="BI1302" s="360" t="str">
        <f t="shared" si="848"/>
        <v/>
      </c>
      <c r="BJ1302" s="360" t="str">
        <f t="shared" si="849"/>
        <v/>
      </c>
      <c r="BK1302" s="39"/>
      <c r="BL1302" s="360" t="str">
        <f t="shared" si="850"/>
        <v/>
      </c>
      <c r="BM1302" s="360" t="str">
        <f t="shared" si="851"/>
        <v/>
      </c>
      <c r="BN1302" s="39"/>
      <c r="BO1302" s="360" t="str">
        <f t="shared" si="852"/>
        <v/>
      </c>
      <c r="BP1302" s="360" t="str">
        <f t="shared" si="853"/>
        <v/>
      </c>
      <c r="BQ1302" s="39"/>
      <c r="BR1302" s="360" t="str">
        <f t="shared" si="854"/>
        <v/>
      </c>
      <c r="BS1302" s="360" t="str">
        <f t="shared" si="855"/>
        <v/>
      </c>
      <c r="BT1302" s="39"/>
      <c r="BU1302" s="360" t="str">
        <f t="shared" si="856"/>
        <v/>
      </c>
      <c r="BV1302" s="360" t="str">
        <f t="shared" si="857"/>
        <v/>
      </c>
      <c r="BW1302" s="39"/>
      <c r="BX1302" s="57"/>
    </row>
    <row r="1303" spans="1:76" s="2" customFormat="1" ht="15">
      <c r="A1303" s="159">
        <v>4</v>
      </c>
      <c r="B1303" s="301" t="str">
        <f t="shared" si="834"/>
        <v>World: IEA, 2014, Technology Roadmap: Solar PV</v>
      </c>
      <c r="C1303" s="668" t="s">
        <v>811</v>
      </c>
      <c r="D1303" s="668" t="s">
        <v>372</v>
      </c>
      <c r="E1303" s="668" t="s">
        <v>7</v>
      </c>
      <c r="F1303" s="668"/>
      <c r="G1303" s="161" t="s">
        <v>420</v>
      </c>
      <c r="H1303" s="668">
        <v>2014</v>
      </c>
      <c r="I1303" s="163"/>
      <c r="J1303" s="739"/>
      <c r="K1303" s="672" t="s">
        <v>54</v>
      </c>
      <c r="L1303" s="689">
        <f t="shared" si="858"/>
        <v>0</v>
      </c>
      <c r="M1303" s="672" t="s">
        <v>54</v>
      </c>
      <c r="N1303" s="664"/>
      <c r="O1303" s="664"/>
      <c r="P1303" s="165"/>
      <c r="Q1303" s="365" t="s">
        <v>36</v>
      </c>
      <c r="R1303" s="259">
        <f t="shared" si="835"/>
        <v>0</v>
      </c>
      <c r="S1303" s="260" t="str">
        <f>IF(R1303="","",IF(R1326="Y",T1303,IF(R1303&gt;=R1318-$AA$36*R1322,IF(R1303&lt;=R1318+$AA$36*R1322,R1303,""),"")))</f>
        <v/>
      </c>
      <c r="T1303" s="259">
        <f t="shared" si="836"/>
        <v>0</v>
      </c>
      <c r="U1303" s="166" t="str">
        <f t="shared" si="837"/>
        <v>%</v>
      </c>
      <c r="V1303" s="39"/>
      <c r="W1303" s="39"/>
      <c r="Y1303" s="99"/>
      <c r="AO1303" s="57"/>
      <c r="AP1303" s="39"/>
      <c r="AQ1303" s="39"/>
      <c r="AR1303" s="171"/>
      <c r="AS1303" s="39"/>
      <c r="AT1303" s="360">
        <f t="shared" si="838"/>
        <v>0</v>
      </c>
      <c r="AU1303" s="360" t="str">
        <f t="shared" si="839"/>
        <v/>
      </c>
      <c r="AV1303" s="39"/>
      <c r="AW1303" s="360" t="str">
        <f t="shared" si="840"/>
        <v/>
      </c>
      <c r="AX1303" s="360" t="str">
        <f t="shared" si="841"/>
        <v/>
      </c>
      <c r="AY1303" s="39"/>
      <c r="AZ1303" s="360" t="str">
        <f t="shared" si="842"/>
        <v/>
      </c>
      <c r="BA1303" s="360" t="str">
        <f t="shared" si="843"/>
        <v/>
      </c>
      <c r="BB1303" s="39"/>
      <c r="BC1303" s="360" t="str">
        <f t="shared" si="844"/>
        <v/>
      </c>
      <c r="BD1303" s="360" t="str">
        <f t="shared" si="845"/>
        <v/>
      </c>
      <c r="BE1303" s="39"/>
      <c r="BF1303" s="360" t="str">
        <f t="shared" si="846"/>
        <v/>
      </c>
      <c r="BG1303" s="360" t="str">
        <f t="shared" si="847"/>
        <v/>
      </c>
      <c r="BH1303" s="39"/>
      <c r="BI1303" s="360" t="str">
        <f t="shared" si="848"/>
        <v/>
      </c>
      <c r="BJ1303" s="360" t="str">
        <f t="shared" si="849"/>
        <v/>
      </c>
      <c r="BK1303" s="39"/>
      <c r="BL1303" s="360" t="str">
        <f t="shared" si="850"/>
        <v/>
      </c>
      <c r="BM1303" s="360" t="str">
        <f t="shared" si="851"/>
        <v/>
      </c>
      <c r="BN1303" s="39"/>
      <c r="BO1303" s="360" t="str">
        <f t="shared" si="852"/>
        <v/>
      </c>
      <c r="BP1303" s="360" t="str">
        <f t="shared" si="853"/>
        <v/>
      </c>
      <c r="BQ1303" s="39"/>
      <c r="BR1303" s="360" t="str">
        <f t="shared" si="854"/>
        <v/>
      </c>
      <c r="BS1303" s="360" t="str">
        <f t="shared" si="855"/>
        <v/>
      </c>
      <c r="BT1303" s="39"/>
      <c r="BU1303" s="360" t="str">
        <f t="shared" si="856"/>
        <v/>
      </c>
      <c r="BV1303" s="360" t="str">
        <f t="shared" si="857"/>
        <v/>
      </c>
      <c r="BW1303" s="39"/>
      <c r="BX1303" s="57"/>
    </row>
    <row r="1304" spans="1:76" s="2" customFormat="1" ht="15">
      <c r="A1304" s="159">
        <v>5</v>
      </c>
      <c r="B1304" s="301" t="str">
        <f t="shared" si="834"/>
        <v>OECD90: Seel et al., 2013</v>
      </c>
      <c r="C1304" s="668" t="s">
        <v>812</v>
      </c>
      <c r="D1304" s="668" t="s">
        <v>373</v>
      </c>
      <c r="E1304" s="668" t="s">
        <v>1</v>
      </c>
      <c r="F1304" s="668" t="s">
        <v>47</v>
      </c>
      <c r="G1304" s="161" t="s">
        <v>420</v>
      </c>
      <c r="H1304" s="668">
        <v>2013</v>
      </c>
      <c r="I1304" s="163"/>
      <c r="J1304" s="741"/>
      <c r="K1304" s="672" t="s">
        <v>54</v>
      </c>
      <c r="L1304" s="689">
        <f t="shared" si="858"/>
        <v>0</v>
      </c>
      <c r="M1304" s="672" t="s">
        <v>54</v>
      </c>
      <c r="N1304" s="664"/>
      <c r="O1304" s="664"/>
      <c r="P1304" s="165"/>
      <c r="Q1304" s="365" t="s">
        <v>36</v>
      </c>
      <c r="R1304" s="259">
        <f t="shared" si="835"/>
        <v>0</v>
      </c>
      <c r="S1304" s="260" t="str">
        <f>IF(R1304="","",IF(R1326="Y",T1304,IF(R1304&gt;=R1318-$AA$36*R1322,IF(R1304&lt;=R1318+$AA$36*R1322,R1304,""),"")))</f>
        <v/>
      </c>
      <c r="T1304" s="259">
        <f t="shared" si="836"/>
        <v>0</v>
      </c>
      <c r="U1304" s="166" t="str">
        <f t="shared" si="837"/>
        <v>%</v>
      </c>
      <c r="V1304" s="39"/>
      <c r="W1304" s="39"/>
      <c r="Y1304" s="99"/>
      <c r="AO1304" s="57"/>
      <c r="AP1304" s="39"/>
      <c r="AQ1304" s="39"/>
      <c r="AR1304" s="171"/>
      <c r="AS1304" s="39"/>
      <c r="AT1304" s="360" t="str">
        <f t="shared" si="838"/>
        <v/>
      </c>
      <c r="AU1304" s="360" t="str">
        <f t="shared" si="839"/>
        <v/>
      </c>
      <c r="AV1304" s="39"/>
      <c r="AW1304" s="360">
        <f t="shared" si="840"/>
        <v>0</v>
      </c>
      <c r="AX1304" s="360" t="str">
        <f t="shared" si="841"/>
        <v/>
      </c>
      <c r="AY1304" s="39"/>
      <c r="AZ1304" s="360" t="str">
        <f t="shared" si="842"/>
        <v/>
      </c>
      <c r="BA1304" s="360" t="str">
        <f t="shared" si="843"/>
        <v/>
      </c>
      <c r="BB1304" s="39"/>
      <c r="BC1304" s="360" t="str">
        <f t="shared" si="844"/>
        <v/>
      </c>
      <c r="BD1304" s="360" t="str">
        <f t="shared" si="845"/>
        <v/>
      </c>
      <c r="BE1304" s="39"/>
      <c r="BF1304" s="360" t="str">
        <f t="shared" si="846"/>
        <v/>
      </c>
      <c r="BG1304" s="360" t="str">
        <f t="shared" si="847"/>
        <v/>
      </c>
      <c r="BH1304" s="39"/>
      <c r="BI1304" s="360" t="str">
        <f t="shared" si="848"/>
        <v/>
      </c>
      <c r="BJ1304" s="360" t="str">
        <f t="shared" si="849"/>
        <v/>
      </c>
      <c r="BK1304" s="39"/>
      <c r="BL1304" s="360" t="str">
        <f t="shared" si="850"/>
        <v/>
      </c>
      <c r="BM1304" s="360" t="str">
        <f t="shared" si="851"/>
        <v/>
      </c>
      <c r="BN1304" s="39"/>
      <c r="BO1304" s="360" t="str">
        <f t="shared" si="852"/>
        <v/>
      </c>
      <c r="BP1304" s="360" t="str">
        <f t="shared" si="853"/>
        <v/>
      </c>
      <c r="BQ1304" s="39"/>
      <c r="BR1304" s="360" t="str">
        <f t="shared" si="854"/>
        <v/>
      </c>
      <c r="BS1304" s="360" t="str">
        <f t="shared" si="855"/>
        <v/>
      </c>
      <c r="BT1304" s="39"/>
      <c r="BU1304" s="360" t="str">
        <f t="shared" si="856"/>
        <v/>
      </c>
      <c r="BV1304" s="360" t="str">
        <f t="shared" si="857"/>
        <v/>
      </c>
      <c r="BW1304" s="39"/>
      <c r="BX1304" s="57"/>
    </row>
    <row r="1305" spans="1:76" s="2" customFormat="1" ht="15">
      <c r="A1305" s="159">
        <v>6</v>
      </c>
      <c r="B1305" s="301" t="str">
        <f t="shared" si="834"/>
        <v>World: de Moor, H., Schaeffer, G.K., Seebregts, A. et al. (2003). Experience curve approach for more effective policy instruments. Photovoltaic Energy Conversion, 2003. Proceedings of 3rd World Conference on. Vol. 3. IEEE.</v>
      </c>
      <c r="C1305" s="668" t="s">
        <v>807</v>
      </c>
      <c r="D1305" s="668" t="s">
        <v>374</v>
      </c>
      <c r="E1305" s="668" t="s">
        <v>7</v>
      </c>
      <c r="F1305" s="668"/>
      <c r="G1305" s="161" t="s">
        <v>419</v>
      </c>
      <c r="H1305" s="668">
        <v>2003</v>
      </c>
      <c r="I1305" s="163"/>
      <c r="J1305" s="741"/>
      <c r="K1305" s="672" t="s">
        <v>54</v>
      </c>
      <c r="L1305" s="689">
        <f t="shared" si="858"/>
        <v>0</v>
      </c>
      <c r="M1305" s="672" t="s">
        <v>54</v>
      </c>
      <c r="N1305" s="664"/>
      <c r="O1305" s="664"/>
      <c r="P1305" s="165"/>
      <c r="Q1305" s="365" t="s">
        <v>36</v>
      </c>
      <c r="R1305" s="259">
        <f t="shared" si="835"/>
        <v>0</v>
      </c>
      <c r="S1305" s="260" t="str">
        <f>IF(R1305="","",IF(R1326="Y",T1305,IF(R1305&gt;=R1318-$AA$36*R1322,IF(R1305&lt;=R1318+$AA$36*R1322,R1305,""),"")))</f>
        <v/>
      </c>
      <c r="T1305" s="259">
        <f t="shared" si="836"/>
        <v>0</v>
      </c>
      <c r="U1305" s="166" t="str">
        <f t="shared" si="837"/>
        <v>%</v>
      </c>
      <c r="V1305" s="39"/>
      <c r="W1305" s="39"/>
      <c r="Y1305" s="99"/>
      <c r="AO1305" s="57"/>
      <c r="AP1305" s="39"/>
      <c r="AQ1305" s="39"/>
      <c r="AR1305" s="171"/>
      <c r="AS1305" s="39"/>
      <c r="AT1305" s="360">
        <f t="shared" si="838"/>
        <v>0</v>
      </c>
      <c r="AU1305" s="360" t="str">
        <f t="shared" si="839"/>
        <v/>
      </c>
      <c r="AV1305" s="39"/>
      <c r="AW1305" s="360" t="str">
        <f t="shared" si="840"/>
        <v/>
      </c>
      <c r="AX1305" s="360" t="str">
        <f t="shared" si="841"/>
        <v/>
      </c>
      <c r="AY1305" s="39"/>
      <c r="AZ1305" s="360" t="str">
        <f t="shared" si="842"/>
        <v/>
      </c>
      <c r="BA1305" s="360" t="str">
        <f t="shared" si="843"/>
        <v/>
      </c>
      <c r="BB1305" s="39"/>
      <c r="BC1305" s="360" t="str">
        <f t="shared" si="844"/>
        <v/>
      </c>
      <c r="BD1305" s="360" t="str">
        <f t="shared" si="845"/>
        <v/>
      </c>
      <c r="BE1305" s="39"/>
      <c r="BF1305" s="360" t="str">
        <f t="shared" si="846"/>
        <v/>
      </c>
      <c r="BG1305" s="360" t="str">
        <f t="shared" si="847"/>
        <v/>
      </c>
      <c r="BH1305" s="39"/>
      <c r="BI1305" s="360" t="str">
        <f t="shared" si="848"/>
        <v/>
      </c>
      <c r="BJ1305" s="360" t="str">
        <f t="shared" si="849"/>
        <v/>
      </c>
      <c r="BK1305" s="39"/>
      <c r="BL1305" s="360" t="str">
        <f t="shared" si="850"/>
        <v/>
      </c>
      <c r="BM1305" s="360" t="str">
        <f t="shared" si="851"/>
        <v/>
      </c>
      <c r="BN1305" s="39"/>
      <c r="BO1305" s="360" t="str">
        <f t="shared" si="852"/>
        <v/>
      </c>
      <c r="BP1305" s="360" t="str">
        <f t="shared" si="853"/>
        <v/>
      </c>
      <c r="BQ1305" s="39"/>
      <c r="BR1305" s="360" t="str">
        <f t="shared" si="854"/>
        <v/>
      </c>
      <c r="BS1305" s="360" t="str">
        <f t="shared" si="855"/>
        <v/>
      </c>
      <c r="BT1305" s="39"/>
      <c r="BU1305" s="360" t="str">
        <f t="shared" si="856"/>
        <v/>
      </c>
      <c r="BV1305" s="360" t="str">
        <f t="shared" si="857"/>
        <v/>
      </c>
      <c r="BW1305" s="39"/>
      <c r="BX1305" s="57"/>
    </row>
    <row r="1306" spans="1:76" s="2" customFormat="1" ht="15">
      <c r="A1306" s="159">
        <v>7</v>
      </c>
      <c r="B1306" s="301" t="str">
        <f t="shared" si="834"/>
        <v>World: Hayward and Graham (2013). - PV Module</v>
      </c>
      <c r="C1306" s="668" t="s">
        <v>806</v>
      </c>
      <c r="D1306" s="668" t="s">
        <v>369</v>
      </c>
      <c r="E1306" s="668" t="s">
        <v>7</v>
      </c>
      <c r="F1306" s="668"/>
      <c r="G1306" s="161" t="s">
        <v>419</v>
      </c>
      <c r="H1306" s="668">
        <v>2013</v>
      </c>
      <c r="I1306" s="163"/>
      <c r="J1306" s="685"/>
      <c r="K1306" s="672" t="s">
        <v>54</v>
      </c>
      <c r="L1306" s="689">
        <f t="shared" si="858"/>
        <v>0</v>
      </c>
      <c r="M1306" s="672" t="s">
        <v>54</v>
      </c>
      <c r="N1306" s="664"/>
      <c r="O1306" s="664"/>
      <c r="P1306" s="165"/>
      <c r="Q1306" s="365" t="s">
        <v>36</v>
      </c>
      <c r="R1306" s="259">
        <f t="shared" si="835"/>
        <v>0</v>
      </c>
      <c r="S1306" s="260" t="str">
        <f>IF(R1306="","",IF(R1326="Y",T1306,IF(R1306&gt;=R1318-$AA$36*R1322,IF(R1306&lt;=R1318+$AA$36*R1322,R1306,""),"")))</f>
        <v/>
      </c>
      <c r="T1306" s="259">
        <f t="shared" si="836"/>
        <v>0</v>
      </c>
      <c r="U1306" s="166" t="str">
        <f t="shared" si="837"/>
        <v>%</v>
      </c>
      <c r="V1306" s="39"/>
      <c r="W1306" s="39"/>
      <c r="Y1306" s="99"/>
      <c r="AO1306" s="57"/>
      <c r="AP1306" s="39"/>
      <c r="AQ1306" s="39"/>
      <c r="AR1306" s="171"/>
      <c r="AS1306" s="39"/>
      <c r="AT1306" s="360">
        <f t="shared" si="838"/>
        <v>0</v>
      </c>
      <c r="AU1306" s="360" t="str">
        <f t="shared" si="839"/>
        <v/>
      </c>
      <c r="AV1306" s="39"/>
      <c r="AW1306" s="360" t="str">
        <f t="shared" si="840"/>
        <v/>
      </c>
      <c r="AX1306" s="360" t="str">
        <f t="shared" si="841"/>
        <v/>
      </c>
      <c r="AY1306" s="39"/>
      <c r="AZ1306" s="360" t="str">
        <f t="shared" si="842"/>
        <v/>
      </c>
      <c r="BA1306" s="360" t="str">
        <f t="shared" si="843"/>
        <v/>
      </c>
      <c r="BB1306" s="39"/>
      <c r="BC1306" s="360" t="str">
        <f t="shared" si="844"/>
        <v/>
      </c>
      <c r="BD1306" s="360" t="str">
        <f t="shared" si="845"/>
        <v/>
      </c>
      <c r="BE1306" s="39"/>
      <c r="BF1306" s="360" t="str">
        <f t="shared" si="846"/>
        <v/>
      </c>
      <c r="BG1306" s="360" t="str">
        <f t="shared" si="847"/>
        <v/>
      </c>
      <c r="BH1306" s="39"/>
      <c r="BI1306" s="360" t="str">
        <f t="shared" si="848"/>
        <v/>
      </c>
      <c r="BJ1306" s="360" t="str">
        <f t="shared" si="849"/>
        <v/>
      </c>
      <c r="BK1306" s="39"/>
      <c r="BL1306" s="360" t="str">
        <f t="shared" si="850"/>
        <v/>
      </c>
      <c r="BM1306" s="360" t="str">
        <f t="shared" si="851"/>
        <v/>
      </c>
      <c r="BN1306" s="39"/>
      <c r="BO1306" s="360" t="str">
        <f t="shared" si="852"/>
        <v/>
      </c>
      <c r="BP1306" s="360" t="str">
        <f t="shared" si="853"/>
        <v/>
      </c>
      <c r="BQ1306" s="39"/>
      <c r="BR1306" s="360" t="str">
        <f t="shared" si="854"/>
        <v/>
      </c>
      <c r="BS1306" s="360" t="str">
        <f t="shared" si="855"/>
        <v/>
      </c>
      <c r="BT1306" s="39"/>
      <c r="BU1306" s="360" t="str">
        <f t="shared" si="856"/>
        <v/>
      </c>
      <c r="BV1306" s="360" t="str">
        <f t="shared" si="857"/>
        <v/>
      </c>
      <c r="BW1306" s="39"/>
      <c r="BX1306" s="57"/>
    </row>
    <row r="1307" spans="1:76" s="2" customFormat="1" ht="15">
      <c r="A1307" s="159">
        <v>8</v>
      </c>
      <c r="B1307" s="301" t="str">
        <f t="shared" si="834"/>
        <v>World: Elshurafa, et al. (2018).World Module Learning Rates. Elshurafa, M. A. (2018). Estimating the learning curve of solar PV balance–of–system for over 20 countries: Implications and policy recommendations. Journal of Cleaner Production, 122-134</v>
      </c>
      <c r="C1307" s="824" t="s">
        <v>786</v>
      </c>
      <c r="D1307" s="668" t="s">
        <v>491</v>
      </c>
      <c r="E1307" s="723" t="s">
        <v>7</v>
      </c>
      <c r="F1307" s="723" t="s">
        <v>492</v>
      </c>
      <c r="G1307" s="719" t="s">
        <v>419</v>
      </c>
      <c r="H1307" s="723">
        <v>2001</v>
      </c>
      <c r="I1307" s="720"/>
      <c r="J1307" s="685"/>
      <c r="K1307" s="730" t="s">
        <v>54</v>
      </c>
      <c r="L1307" s="689">
        <f t="shared" si="858"/>
        <v>0</v>
      </c>
      <c r="M1307" s="730" t="s">
        <v>54</v>
      </c>
      <c r="N1307" s="720"/>
      <c r="O1307" s="720" t="s">
        <v>550</v>
      </c>
      <c r="P1307" s="165"/>
      <c r="Q1307" s="365" t="s">
        <v>35</v>
      </c>
      <c r="R1307" s="259" t="str">
        <f t="shared" si="835"/>
        <v/>
      </c>
      <c r="S1307" s="260" t="str">
        <f>IF(R1307="","",IF(R1326="Y",T1307,IF(R1307&gt;=R1318-$AA$36*R1322,IF(R1307&lt;=R1318+$AA$36*R1322,R1307,""),"")))</f>
        <v/>
      </c>
      <c r="T1307" s="259" t="str">
        <f t="shared" si="836"/>
        <v/>
      </c>
      <c r="U1307" s="166" t="str">
        <f t="shared" si="837"/>
        <v>%</v>
      </c>
      <c r="V1307" s="39"/>
      <c r="W1307" s="39"/>
      <c r="Y1307" s="99"/>
      <c r="AO1307" s="57"/>
      <c r="AP1307" s="39"/>
      <c r="AQ1307" s="39"/>
      <c r="AR1307" s="171"/>
      <c r="AS1307" s="39"/>
      <c r="AT1307" s="360" t="str">
        <f t="shared" si="838"/>
        <v/>
      </c>
      <c r="AU1307" s="360" t="str">
        <f t="shared" si="839"/>
        <v/>
      </c>
      <c r="AV1307" s="39"/>
      <c r="AW1307" s="360" t="str">
        <f t="shared" si="840"/>
        <v/>
      </c>
      <c r="AX1307" s="360" t="str">
        <f t="shared" si="841"/>
        <v/>
      </c>
      <c r="AY1307" s="39"/>
      <c r="AZ1307" s="360" t="str">
        <f t="shared" si="842"/>
        <v/>
      </c>
      <c r="BA1307" s="360" t="str">
        <f t="shared" si="843"/>
        <v/>
      </c>
      <c r="BB1307" s="39"/>
      <c r="BC1307" s="360" t="str">
        <f t="shared" si="844"/>
        <v/>
      </c>
      <c r="BD1307" s="360" t="str">
        <f t="shared" si="845"/>
        <v/>
      </c>
      <c r="BE1307" s="39"/>
      <c r="BF1307" s="360" t="str">
        <f t="shared" si="846"/>
        <v/>
      </c>
      <c r="BG1307" s="360" t="str">
        <f t="shared" si="847"/>
        <v/>
      </c>
      <c r="BH1307" s="39"/>
      <c r="BI1307" s="360" t="str">
        <f t="shared" si="848"/>
        <v/>
      </c>
      <c r="BJ1307" s="360" t="str">
        <f t="shared" si="849"/>
        <v/>
      </c>
      <c r="BK1307" s="39"/>
      <c r="BL1307" s="360" t="str">
        <f t="shared" si="850"/>
        <v/>
      </c>
      <c r="BM1307" s="360" t="str">
        <f t="shared" si="851"/>
        <v/>
      </c>
      <c r="BN1307" s="39"/>
      <c r="BO1307" s="360" t="str">
        <f t="shared" si="852"/>
        <v/>
      </c>
      <c r="BP1307" s="360" t="str">
        <f t="shared" si="853"/>
        <v/>
      </c>
      <c r="BQ1307" s="39"/>
      <c r="BR1307" s="360" t="str">
        <f t="shared" si="854"/>
        <v/>
      </c>
      <c r="BS1307" s="360" t="str">
        <f t="shared" si="855"/>
        <v/>
      </c>
      <c r="BT1307" s="39"/>
      <c r="BU1307" s="360" t="str">
        <f t="shared" si="856"/>
        <v/>
      </c>
      <c r="BV1307" s="360" t="str">
        <f t="shared" si="857"/>
        <v/>
      </c>
      <c r="BW1307" s="39"/>
      <c r="BX1307" s="57"/>
    </row>
    <row r="1308" spans="1:76" s="2" customFormat="1" ht="15">
      <c r="A1308" s="159">
        <v>9</v>
      </c>
      <c r="B1308" s="301" t="str">
        <f t="shared" si="834"/>
        <v>EU: Samadi (2018). EU  Learning Rates of Electricity Generation Technologies. Samadi S. (2018). The experience curve theory and its application in the field of electricity generation technologies. Renewable &amp; Sustainable Energy Reviews, 2346-2364.pp. 31-33.</v>
      </c>
      <c r="C1308" s="824" t="s">
        <v>787</v>
      </c>
      <c r="D1308" s="668" t="s">
        <v>539</v>
      </c>
      <c r="E1308" s="723" t="s">
        <v>6</v>
      </c>
      <c r="F1308" s="723"/>
      <c r="G1308" s="719" t="s">
        <v>419</v>
      </c>
      <c r="H1308" s="723">
        <v>2001</v>
      </c>
      <c r="I1308" s="720"/>
      <c r="J1308" s="685"/>
      <c r="K1308" s="730" t="s">
        <v>54</v>
      </c>
      <c r="L1308" s="689">
        <f t="shared" si="858"/>
        <v>0</v>
      </c>
      <c r="M1308" s="730" t="s">
        <v>54</v>
      </c>
      <c r="N1308" s="720"/>
      <c r="O1308" s="720" t="s">
        <v>551</v>
      </c>
      <c r="P1308" s="165"/>
      <c r="Q1308" s="365" t="s">
        <v>35</v>
      </c>
      <c r="R1308" s="259" t="str">
        <f t="shared" si="835"/>
        <v/>
      </c>
      <c r="S1308" s="260" t="str">
        <f>IF(R1308="","",IF(R1326="Y",T1308,IF(R1308&gt;=R1318-$AA$36*R1322,IF(R1308&lt;=R1318+$AA$36*R1322,R1308,""),"")))</f>
        <v/>
      </c>
      <c r="T1308" s="259" t="str">
        <f t="shared" si="836"/>
        <v/>
      </c>
      <c r="U1308" s="166" t="str">
        <f t="shared" si="837"/>
        <v>%</v>
      </c>
      <c r="V1308" s="39"/>
      <c r="W1308" s="39"/>
      <c r="Y1308" s="99"/>
      <c r="AO1308" s="57"/>
      <c r="AP1308" s="39"/>
      <c r="AQ1308" s="39"/>
      <c r="AR1308" s="171"/>
      <c r="AS1308" s="39"/>
      <c r="AT1308" s="360" t="str">
        <f t="shared" si="838"/>
        <v/>
      </c>
      <c r="AU1308" s="360" t="str">
        <f t="shared" si="839"/>
        <v/>
      </c>
      <c r="AV1308" s="39"/>
      <c r="AW1308" s="360" t="str">
        <f t="shared" si="840"/>
        <v/>
      </c>
      <c r="AX1308" s="360" t="str">
        <f t="shared" si="841"/>
        <v/>
      </c>
      <c r="AY1308" s="39"/>
      <c r="AZ1308" s="360" t="str">
        <f t="shared" si="842"/>
        <v/>
      </c>
      <c r="BA1308" s="360" t="str">
        <f t="shared" si="843"/>
        <v/>
      </c>
      <c r="BB1308" s="39"/>
      <c r="BC1308" s="360" t="str">
        <f t="shared" si="844"/>
        <v/>
      </c>
      <c r="BD1308" s="360" t="str">
        <f t="shared" si="845"/>
        <v/>
      </c>
      <c r="BE1308" s="39"/>
      <c r="BF1308" s="360" t="str">
        <f t="shared" si="846"/>
        <v/>
      </c>
      <c r="BG1308" s="360" t="str">
        <f t="shared" si="847"/>
        <v/>
      </c>
      <c r="BH1308" s="39"/>
      <c r="BI1308" s="360" t="str">
        <f t="shared" si="848"/>
        <v/>
      </c>
      <c r="BJ1308" s="360" t="str">
        <f t="shared" si="849"/>
        <v/>
      </c>
      <c r="BK1308" s="39"/>
      <c r="BL1308" s="360" t="str">
        <f t="shared" si="850"/>
        <v/>
      </c>
      <c r="BM1308" s="360" t="str">
        <f t="shared" si="851"/>
        <v/>
      </c>
      <c r="BN1308" s="39"/>
      <c r="BO1308" s="360" t="str">
        <f t="shared" si="852"/>
        <v/>
      </c>
      <c r="BP1308" s="360" t="str">
        <f t="shared" si="853"/>
        <v/>
      </c>
      <c r="BQ1308" s="39"/>
      <c r="BR1308" s="360" t="str">
        <f t="shared" si="854"/>
        <v/>
      </c>
      <c r="BS1308" s="360" t="str">
        <f t="shared" si="855"/>
        <v/>
      </c>
      <c r="BT1308" s="39"/>
      <c r="BU1308" s="360" t="str">
        <f t="shared" si="856"/>
        <v/>
      </c>
      <c r="BV1308" s="360" t="str">
        <f t="shared" si="857"/>
        <v/>
      </c>
      <c r="BW1308" s="39"/>
      <c r="BX1308" s="57"/>
    </row>
    <row r="1309" spans="1:76" s="2" customFormat="1" ht="15">
      <c r="A1309" s="159">
        <v>10</v>
      </c>
      <c r="B1309" s="301" t="str">
        <f t="shared" si="834"/>
        <v>EU: Samadi (2018). EU Learning Rates of Electricity Generation Technologies. Samadi S. (2018). The experience curve theory and its application in the field of electricity generation technologies. Renewable &amp; Sustainable Energy Reviews, 2346-2364.pp. 31-33.</v>
      </c>
      <c r="C1309" s="824" t="s">
        <v>788</v>
      </c>
      <c r="D1309" s="668" t="s">
        <v>539</v>
      </c>
      <c r="E1309" s="723" t="s">
        <v>6</v>
      </c>
      <c r="F1309" s="723" t="s">
        <v>552</v>
      </c>
      <c r="G1309" s="719" t="s">
        <v>419</v>
      </c>
      <c r="H1309" s="723">
        <v>2001</v>
      </c>
      <c r="I1309" s="720"/>
      <c r="J1309" s="739"/>
      <c r="K1309" s="730" t="s">
        <v>54</v>
      </c>
      <c r="L1309" s="689">
        <f t="shared" si="858"/>
        <v>0</v>
      </c>
      <c r="M1309" s="730" t="s">
        <v>54</v>
      </c>
      <c r="N1309" s="720"/>
      <c r="O1309" s="720" t="s">
        <v>553</v>
      </c>
      <c r="P1309" s="165"/>
      <c r="Q1309" s="365" t="s">
        <v>35</v>
      </c>
      <c r="R1309" s="259" t="str">
        <f t="shared" si="835"/>
        <v/>
      </c>
      <c r="S1309" s="260" t="str">
        <f>IF(R1309="","",IF(R1326="Y",T1309,IF(R1309&gt;=R1318-$AA$36*R1322,IF(R1309&lt;=R1318+$AA$36*R1322,R1309,""),"")))</f>
        <v/>
      </c>
      <c r="T1309" s="259" t="str">
        <f t="shared" si="836"/>
        <v/>
      </c>
      <c r="U1309" s="166" t="str">
        <f t="shared" si="837"/>
        <v>%</v>
      </c>
      <c r="V1309" s="39"/>
      <c r="W1309" s="39"/>
      <c r="Y1309" s="99"/>
      <c r="AO1309" s="57"/>
      <c r="AP1309" s="39"/>
      <c r="AQ1309" s="39"/>
      <c r="AR1309" s="171"/>
      <c r="AS1309" s="39"/>
      <c r="AT1309" s="360" t="str">
        <f t="shared" si="838"/>
        <v/>
      </c>
      <c r="AU1309" s="360" t="str">
        <f t="shared" si="839"/>
        <v/>
      </c>
      <c r="AV1309" s="39"/>
      <c r="AW1309" s="360" t="str">
        <f t="shared" si="840"/>
        <v/>
      </c>
      <c r="AX1309" s="360" t="str">
        <f t="shared" si="841"/>
        <v/>
      </c>
      <c r="AY1309" s="39"/>
      <c r="AZ1309" s="360" t="str">
        <f t="shared" si="842"/>
        <v/>
      </c>
      <c r="BA1309" s="360" t="str">
        <f t="shared" si="843"/>
        <v/>
      </c>
      <c r="BB1309" s="39"/>
      <c r="BC1309" s="360" t="str">
        <f t="shared" si="844"/>
        <v/>
      </c>
      <c r="BD1309" s="360" t="str">
        <f t="shared" si="845"/>
        <v/>
      </c>
      <c r="BE1309" s="39"/>
      <c r="BF1309" s="360" t="str">
        <f t="shared" si="846"/>
        <v/>
      </c>
      <c r="BG1309" s="360" t="str">
        <f t="shared" si="847"/>
        <v/>
      </c>
      <c r="BH1309" s="39"/>
      <c r="BI1309" s="360" t="str">
        <f t="shared" si="848"/>
        <v/>
      </c>
      <c r="BJ1309" s="360" t="str">
        <f t="shared" si="849"/>
        <v/>
      </c>
      <c r="BK1309" s="39"/>
      <c r="BL1309" s="360" t="str">
        <f t="shared" si="850"/>
        <v/>
      </c>
      <c r="BM1309" s="360" t="str">
        <f t="shared" si="851"/>
        <v/>
      </c>
      <c r="BN1309" s="39"/>
      <c r="BO1309" s="360" t="str">
        <f t="shared" si="852"/>
        <v/>
      </c>
      <c r="BP1309" s="360" t="str">
        <f t="shared" si="853"/>
        <v/>
      </c>
      <c r="BQ1309" s="39"/>
      <c r="BR1309" s="360" t="str">
        <f t="shared" si="854"/>
        <v/>
      </c>
      <c r="BS1309" s="360" t="str">
        <f t="shared" si="855"/>
        <v/>
      </c>
      <c r="BT1309" s="39"/>
      <c r="BU1309" s="360" t="str">
        <f t="shared" si="856"/>
        <v/>
      </c>
      <c r="BV1309" s="360" t="str">
        <f t="shared" si="857"/>
        <v/>
      </c>
      <c r="BW1309" s="39"/>
      <c r="BX1309" s="57"/>
    </row>
    <row r="1310" spans="1:76" s="2" customFormat="1" ht="15">
      <c r="A1310" s="159">
        <v>13</v>
      </c>
      <c r="B1310" s="301" t="str">
        <f t="shared" si="834"/>
        <v>USA: Feldman et al (2016). US BOS Learning Rates.Feldman D., M. R. (2016). Exploring the Potential Competitiveness of Utility-Scale Photovoltaics plus Batteries with Concentrating Solar Power, 2015–2030. p-11Golden: NREL.</v>
      </c>
      <c r="C1310" s="820" t="s">
        <v>789</v>
      </c>
      <c r="D1310" s="169" t="s">
        <v>604</v>
      </c>
      <c r="E1310" s="169" t="s">
        <v>34</v>
      </c>
      <c r="F1310" s="169"/>
      <c r="G1310" s="161" t="s">
        <v>420</v>
      </c>
      <c r="H1310" s="169">
        <v>2015</v>
      </c>
      <c r="I1310" s="163"/>
      <c r="J1310" s="813"/>
      <c r="K1310" s="170" t="s">
        <v>54</v>
      </c>
      <c r="L1310" s="689">
        <f t="shared" si="858"/>
        <v>0</v>
      </c>
      <c r="M1310" s="730" t="s">
        <v>54</v>
      </c>
      <c r="N1310" s="664"/>
      <c r="O1310" s="664" t="s">
        <v>605</v>
      </c>
      <c r="P1310" s="165"/>
      <c r="Q1310" s="365" t="s">
        <v>36</v>
      </c>
      <c r="R1310" s="259">
        <f t="shared" si="835"/>
        <v>0</v>
      </c>
      <c r="S1310" s="260" t="str">
        <f>IF(R1310="","",IF(R1326="Y",T1310,IF(R1310&gt;=R1318-$AA$36*R1322,IF(R1310&lt;=R1318+$AA$36*R1322,R1310,""),"")))</f>
        <v/>
      </c>
      <c r="T1310" s="259">
        <f t="shared" si="836"/>
        <v>0</v>
      </c>
      <c r="U1310" s="166" t="str">
        <f t="shared" si="837"/>
        <v>%</v>
      </c>
      <c r="V1310" s="39"/>
      <c r="W1310" s="39"/>
      <c r="Y1310" s="99"/>
      <c r="AO1310" s="57"/>
      <c r="AP1310" s="39"/>
      <c r="AQ1310" s="39"/>
      <c r="AR1310" s="171"/>
      <c r="AS1310" s="39"/>
      <c r="AT1310" s="360" t="str">
        <f t="shared" si="838"/>
        <v/>
      </c>
      <c r="AU1310" s="360" t="str">
        <f t="shared" si="839"/>
        <v/>
      </c>
      <c r="AV1310" s="39"/>
      <c r="AW1310" s="360" t="str">
        <f t="shared" si="840"/>
        <v/>
      </c>
      <c r="AX1310" s="360" t="str">
        <f t="shared" si="841"/>
        <v/>
      </c>
      <c r="AY1310" s="39"/>
      <c r="AZ1310" s="360" t="str">
        <f t="shared" si="842"/>
        <v/>
      </c>
      <c r="BA1310" s="360" t="str">
        <f t="shared" si="843"/>
        <v/>
      </c>
      <c r="BB1310" s="39"/>
      <c r="BC1310" s="360" t="str">
        <f t="shared" si="844"/>
        <v/>
      </c>
      <c r="BD1310" s="360" t="str">
        <f t="shared" si="845"/>
        <v/>
      </c>
      <c r="BE1310" s="39"/>
      <c r="BF1310" s="360" t="str">
        <f t="shared" si="846"/>
        <v/>
      </c>
      <c r="BG1310" s="360" t="str">
        <f t="shared" si="847"/>
        <v/>
      </c>
      <c r="BH1310" s="39"/>
      <c r="BI1310" s="360" t="str">
        <f t="shared" si="848"/>
        <v/>
      </c>
      <c r="BJ1310" s="360" t="str">
        <f t="shared" si="849"/>
        <v/>
      </c>
      <c r="BK1310" s="39"/>
      <c r="BL1310" s="360" t="str">
        <f t="shared" si="850"/>
        <v/>
      </c>
      <c r="BM1310" s="360" t="str">
        <f t="shared" si="851"/>
        <v/>
      </c>
      <c r="BN1310" s="39"/>
      <c r="BO1310" s="360" t="str">
        <f t="shared" si="852"/>
        <v/>
      </c>
      <c r="BP1310" s="360" t="str">
        <f t="shared" si="853"/>
        <v/>
      </c>
      <c r="BQ1310" s="39"/>
      <c r="BR1310" s="360" t="str">
        <f t="shared" si="854"/>
        <v/>
      </c>
      <c r="BS1310" s="360" t="str">
        <f t="shared" si="855"/>
        <v/>
      </c>
      <c r="BT1310" s="39"/>
      <c r="BU1310" s="360">
        <f t="shared" si="856"/>
        <v>0</v>
      </c>
      <c r="BV1310" s="360" t="str">
        <f t="shared" si="857"/>
        <v/>
      </c>
      <c r="BW1310" s="39"/>
      <c r="BX1310" s="57"/>
    </row>
    <row r="1311" spans="1:76" s="2" customFormat="1" ht="14" customHeight="1">
      <c r="A1311" s="159">
        <v>14</v>
      </c>
      <c r="B1311" s="301" t="str">
        <f t="shared" si="834"/>
        <v>EU: Fraunhofer ISE. (2015). EU BOS Learning Rates.Fraunhofer ISE. (2015). Current and Future Cost of Photovoltaics. Long-term Scenarios for Market Development, System Prices and LCOE of Utility-Scale . berlin: Fraunhofer ISE.</v>
      </c>
      <c r="C1311" s="820" t="s">
        <v>790</v>
      </c>
      <c r="D1311" s="169" t="s">
        <v>606</v>
      </c>
      <c r="E1311" s="169" t="s">
        <v>6</v>
      </c>
      <c r="F1311" s="169"/>
      <c r="G1311" s="161" t="s">
        <v>421</v>
      </c>
      <c r="H1311" s="169">
        <v>2013</v>
      </c>
      <c r="I1311" s="163"/>
      <c r="J1311" s="813"/>
      <c r="K1311" s="170"/>
      <c r="L1311" s="689">
        <f t="shared" si="858"/>
        <v>0</v>
      </c>
      <c r="M1311" s="730" t="s">
        <v>54</v>
      </c>
      <c r="N1311" s="664"/>
      <c r="O1311" s="664"/>
      <c r="P1311" s="165"/>
      <c r="Q1311" s="365" t="s">
        <v>36</v>
      </c>
      <c r="R1311" s="259">
        <f t="shared" si="835"/>
        <v>0</v>
      </c>
      <c r="S1311" s="260" t="str">
        <f>IF(R1311="","",IF(R1326="Y",T1311,IF(R1311&gt;=R1318-$AA$36*R1322,IF(R1311&lt;=R1318+$AA$36*R1322,R1311,""),"")))</f>
        <v/>
      </c>
      <c r="T1311" s="259">
        <f t="shared" si="836"/>
        <v>0</v>
      </c>
      <c r="U1311" s="166" t="str">
        <f t="shared" si="837"/>
        <v>%</v>
      </c>
      <c r="V1311" s="39"/>
      <c r="W1311" s="39"/>
      <c r="Y1311" s="99"/>
      <c r="AO1311" s="57"/>
      <c r="AP1311" s="39"/>
      <c r="AQ1311" s="39"/>
      <c r="AR1311" s="171"/>
      <c r="AS1311" s="39"/>
      <c r="AT1311" s="360" t="str">
        <f t="shared" si="838"/>
        <v/>
      </c>
      <c r="AU1311" s="360" t="str">
        <f t="shared" si="839"/>
        <v/>
      </c>
      <c r="AV1311" s="39"/>
      <c r="AW1311" s="360" t="str">
        <f t="shared" si="840"/>
        <v/>
      </c>
      <c r="AX1311" s="360" t="str">
        <f t="shared" si="841"/>
        <v/>
      </c>
      <c r="AY1311" s="39"/>
      <c r="AZ1311" s="360" t="str">
        <f t="shared" si="842"/>
        <v/>
      </c>
      <c r="BA1311" s="360" t="str">
        <f t="shared" si="843"/>
        <v/>
      </c>
      <c r="BB1311" s="39"/>
      <c r="BC1311" s="360" t="str">
        <f t="shared" si="844"/>
        <v/>
      </c>
      <c r="BD1311" s="360" t="str">
        <f t="shared" si="845"/>
        <v/>
      </c>
      <c r="BE1311" s="39"/>
      <c r="BF1311" s="360" t="str">
        <f t="shared" si="846"/>
        <v/>
      </c>
      <c r="BG1311" s="360" t="str">
        <f t="shared" si="847"/>
        <v/>
      </c>
      <c r="BH1311" s="39"/>
      <c r="BI1311" s="360" t="str">
        <f t="shared" si="848"/>
        <v/>
      </c>
      <c r="BJ1311" s="360" t="str">
        <f t="shared" si="849"/>
        <v/>
      </c>
      <c r="BK1311" s="39"/>
      <c r="BL1311" s="360" t="str">
        <f t="shared" si="850"/>
        <v/>
      </c>
      <c r="BM1311" s="360" t="str">
        <f t="shared" si="851"/>
        <v/>
      </c>
      <c r="BN1311" s="39"/>
      <c r="BO1311" s="360" t="str">
        <f t="shared" si="852"/>
        <v/>
      </c>
      <c r="BP1311" s="360" t="str">
        <f t="shared" si="853"/>
        <v/>
      </c>
      <c r="BQ1311" s="39"/>
      <c r="BR1311" s="360">
        <f t="shared" si="854"/>
        <v>0</v>
      </c>
      <c r="BS1311" s="360" t="str">
        <f t="shared" si="855"/>
        <v/>
      </c>
      <c r="BT1311" s="39"/>
      <c r="BU1311" s="360" t="str">
        <f t="shared" si="856"/>
        <v/>
      </c>
      <c r="BV1311" s="360" t="str">
        <f t="shared" si="857"/>
        <v/>
      </c>
      <c r="BW1311" s="39"/>
      <c r="BX1311" s="57"/>
    </row>
    <row r="1312" spans="1:76" s="2" customFormat="1" ht="15">
      <c r="A1312" s="159">
        <v>15</v>
      </c>
      <c r="B1312" s="301" t="str">
        <f t="shared" si="834"/>
        <v>EU: Tsiropoulos et al (2018).EU  SPV Learning Rates.Tsiropoulos I., T. D. (2018). Cost development of low carbon energy technologies - Scenario-based cost trajectories to 2050. Luxembourg: European Commission.p-19</v>
      </c>
      <c r="C1312" s="820" t="s">
        <v>791</v>
      </c>
      <c r="D1312" s="169" t="s">
        <v>608</v>
      </c>
      <c r="E1312" s="169" t="s">
        <v>6</v>
      </c>
      <c r="F1312" s="169"/>
      <c r="G1312" s="161" t="s">
        <v>420</v>
      </c>
      <c r="H1312" s="169">
        <v>2015</v>
      </c>
      <c r="I1312" s="163"/>
      <c r="J1312" s="358"/>
      <c r="K1312" s="170"/>
      <c r="L1312" s="689">
        <f t="shared" si="858"/>
        <v>0</v>
      </c>
      <c r="M1312" s="730" t="s">
        <v>54</v>
      </c>
      <c r="N1312" s="664"/>
      <c r="O1312" s="664" t="s">
        <v>609</v>
      </c>
      <c r="P1312" s="165"/>
      <c r="Q1312" s="365" t="s">
        <v>36</v>
      </c>
      <c r="R1312" s="259">
        <f t="shared" si="835"/>
        <v>0</v>
      </c>
      <c r="S1312" s="260" t="str">
        <f>IF(R1312="","",IF(R1326="Y",T1312,IF(R1312&gt;=R1318-$AA$36*R1322,IF(R1312&lt;=R1318+$AA$36*R1322,R1312,""),"")))</f>
        <v/>
      </c>
      <c r="T1312" s="259">
        <f t="shared" si="836"/>
        <v>0</v>
      </c>
      <c r="U1312" s="166" t="str">
        <f t="shared" si="837"/>
        <v>%</v>
      </c>
      <c r="V1312" s="39"/>
      <c r="W1312" s="39"/>
      <c r="Y1312" s="99"/>
      <c r="AO1312" s="57"/>
      <c r="AP1312" s="39"/>
      <c r="AQ1312" s="39"/>
      <c r="AR1312" s="171"/>
      <c r="AS1312" s="39"/>
      <c r="AT1312" s="360" t="str">
        <f t="shared" si="838"/>
        <v/>
      </c>
      <c r="AU1312" s="360" t="str">
        <f t="shared" si="839"/>
        <v/>
      </c>
      <c r="AV1312" s="39"/>
      <c r="AW1312" s="360" t="str">
        <f t="shared" si="840"/>
        <v/>
      </c>
      <c r="AX1312" s="360" t="str">
        <f t="shared" si="841"/>
        <v/>
      </c>
      <c r="AY1312" s="39"/>
      <c r="AZ1312" s="360" t="str">
        <f t="shared" si="842"/>
        <v/>
      </c>
      <c r="BA1312" s="360" t="str">
        <f t="shared" si="843"/>
        <v/>
      </c>
      <c r="BB1312" s="39"/>
      <c r="BC1312" s="360" t="str">
        <f t="shared" si="844"/>
        <v/>
      </c>
      <c r="BD1312" s="360" t="str">
        <f t="shared" si="845"/>
        <v/>
      </c>
      <c r="BE1312" s="39"/>
      <c r="BF1312" s="360" t="str">
        <f t="shared" si="846"/>
        <v/>
      </c>
      <c r="BG1312" s="360" t="str">
        <f t="shared" si="847"/>
        <v/>
      </c>
      <c r="BH1312" s="39"/>
      <c r="BI1312" s="360" t="str">
        <f t="shared" si="848"/>
        <v/>
      </c>
      <c r="BJ1312" s="360" t="str">
        <f t="shared" si="849"/>
        <v/>
      </c>
      <c r="BK1312" s="39"/>
      <c r="BL1312" s="360" t="str">
        <f t="shared" si="850"/>
        <v/>
      </c>
      <c r="BM1312" s="360" t="str">
        <f t="shared" si="851"/>
        <v/>
      </c>
      <c r="BN1312" s="39"/>
      <c r="BO1312" s="360" t="str">
        <f t="shared" si="852"/>
        <v/>
      </c>
      <c r="BP1312" s="360" t="str">
        <f t="shared" si="853"/>
        <v/>
      </c>
      <c r="BQ1312" s="39"/>
      <c r="BR1312" s="360">
        <f t="shared" si="854"/>
        <v>0</v>
      </c>
      <c r="BS1312" s="360" t="str">
        <f t="shared" si="855"/>
        <v/>
      </c>
      <c r="BT1312" s="39"/>
      <c r="BU1312" s="360" t="str">
        <f t="shared" si="856"/>
        <v/>
      </c>
      <c r="BV1312" s="360" t="str">
        <f t="shared" si="857"/>
        <v/>
      </c>
      <c r="BW1312" s="39"/>
      <c r="BX1312" s="57"/>
    </row>
    <row r="1313" spans="1:76" s="2" customFormat="1" ht="15">
      <c r="A1313" s="159">
        <v>16</v>
      </c>
      <c r="B1313" s="301" t="str">
        <f t="shared" si="834"/>
        <v>EU: Tsiropoulos et al (2018). EU SPV Learning Rates.Tsiropoulos I., T. D. (2018). Cost development of low carbon energy technologies - Scenario-based cost trajectories to 2050. Luxembourg: European Commission.p-19</v>
      </c>
      <c r="C1313" s="820" t="s">
        <v>792</v>
      </c>
      <c r="D1313" s="169" t="s">
        <v>608</v>
      </c>
      <c r="E1313" s="169" t="s">
        <v>6</v>
      </c>
      <c r="F1313" s="169"/>
      <c r="G1313" s="161" t="s">
        <v>420</v>
      </c>
      <c r="H1313" s="169">
        <v>2015</v>
      </c>
      <c r="I1313" s="163"/>
      <c r="J1313" s="358"/>
      <c r="K1313" s="170"/>
      <c r="L1313" s="689">
        <f t="shared" si="858"/>
        <v>0</v>
      </c>
      <c r="M1313" s="730" t="s">
        <v>54</v>
      </c>
      <c r="N1313" s="664"/>
      <c r="O1313" s="664" t="s">
        <v>610</v>
      </c>
      <c r="P1313" s="165"/>
      <c r="Q1313" s="365" t="s">
        <v>36</v>
      </c>
      <c r="R1313" s="259">
        <f t="shared" si="835"/>
        <v>0</v>
      </c>
      <c r="S1313" s="260" t="str">
        <f>IF(R1313="","",IF(R1326="Y",T1313,IF(R1313&gt;=R1318-$AA$36*R1322,IF(R1313&lt;=R1318+$AA$36*R1322,R1313,""),"")))</f>
        <v/>
      </c>
      <c r="T1313" s="259">
        <f t="shared" si="836"/>
        <v>0</v>
      </c>
      <c r="U1313" s="166" t="str">
        <f t="shared" si="837"/>
        <v>%</v>
      </c>
      <c r="V1313" s="39"/>
      <c r="W1313" s="39"/>
      <c r="Y1313" s="99"/>
      <c r="AO1313" s="57"/>
      <c r="AP1313" s="39"/>
      <c r="AQ1313" s="39"/>
      <c r="AR1313" s="171"/>
      <c r="AS1313" s="39"/>
      <c r="AT1313" s="360" t="str">
        <f t="shared" si="838"/>
        <v/>
      </c>
      <c r="AU1313" s="360" t="str">
        <f t="shared" si="839"/>
        <v/>
      </c>
      <c r="AV1313" s="39"/>
      <c r="AW1313" s="360" t="str">
        <f t="shared" si="840"/>
        <v/>
      </c>
      <c r="AX1313" s="360" t="str">
        <f t="shared" si="841"/>
        <v/>
      </c>
      <c r="AY1313" s="39"/>
      <c r="AZ1313" s="360" t="str">
        <f t="shared" si="842"/>
        <v/>
      </c>
      <c r="BA1313" s="360" t="str">
        <f t="shared" si="843"/>
        <v/>
      </c>
      <c r="BB1313" s="39"/>
      <c r="BC1313" s="360" t="str">
        <f t="shared" si="844"/>
        <v/>
      </c>
      <c r="BD1313" s="360" t="str">
        <f t="shared" si="845"/>
        <v/>
      </c>
      <c r="BE1313" s="39"/>
      <c r="BF1313" s="360" t="str">
        <f t="shared" si="846"/>
        <v/>
      </c>
      <c r="BG1313" s="360" t="str">
        <f t="shared" si="847"/>
        <v/>
      </c>
      <c r="BH1313" s="39"/>
      <c r="BI1313" s="360" t="str">
        <f t="shared" si="848"/>
        <v/>
      </c>
      <c r="BJ1313" s="360" t="str">
        <f t="shared" si="849"/>
        <v/>
      </c>
      <c r="BK1313" s="39"/>
      <c r="BL1313" s="360" t="str">
        <f t="shared" si="850"/>
        <v/>
      </c>
      <c r="BM1313" s="360" t="str">
        <f t="shared" si="851"/>
        <v/>
      </c>
      <c r="BN1313" s="39"/>
      <c r="BO1313" s="360" t="str">
        <f t="shared" si="852"/>
        <v/>
      </c>
      <c r="BP1313" s="360" t="str">
        <f t="shared" si="853"/>
        <v/>
      </c>
      <c r="BQ1313" s="39"/>
      <c r="BR1313" s="360">
        <f t="shared" si="854"/>
        <v>0</v>
      </c>
      <c r="BS1313" s="360" t="str">
        <f t="shared" si="855"/>
        <v/>
      </c>
      <c r="BT1313" s="39"/>
      <c r="BU1313" s="360" t="str">
        <f t="shared" si="856"/>
        <v/>
      </c>
      <c r="BV1313" s="360" t="str">
        <f t="shared" si="857"/>
        <v/>
      </c>
      <c r="BW1313" s="39"/>
      <c r="BX1313" s="57"/>
    </row>
    <row r="1314" spans="1:76" s="2" customFormat="1" ht="15">
      <c r="A1314" s="159">
        <v>17</v>
      </c>
      <c r="B1314" s="301" t="str">
        <f t="shared" si="834"/>
        <v>EU: Tsiropoulos et al (2018). EU SPV Learning Rates.Tsiropoulos I., T. D. (2018). Cost development of low carbon energy technologies - Scenario-based cost trajectories to 2050. Luxembourg: European Commission.p-19</v>
      </c>
      <c r="C1314" s="820" t="s">
        <v>792</v>
      </c>
      <c r="D1314" s="162" t="s">
        <v>608</v>
      </c>
      <c r="E1314" s="169" t="s">
        <v>6</v>
      </c>
      <c r="F1314" s="169"/>
      <c r="G1314" s="161" t="s">
        <v>420</v>
      </c>
      <c r="H1314" s="162">
        <v>2015</v>
      </c>
      <c r="I1314" s="163"/>
      <c r="J1314" s="358"/>
      <c r="K1314" s="170"/>
      <c r="L1314" s="689">
        <f t="shared" si="858"/>
        <v>0</v>
      </c>
      <c r="M1314" s="730" t="s">
        <v>54</v>
      </c>
      <c r="N1314" s="664"/>
      <c r="O1314" s="664" t="s">
        <v>611</v>
      </c>
      <c r="P1314" s="165"/>
      <c r="Q1314" s="365" t="s">
        <v>36</v>
      </c>
      <c r="R1314" s="259">
        <f t="shared" si="835"/>
        <v>0</v>
      </c>
      <c r="S1314" s="260" t="str">
        <f>IF(R1314="","",IF(R1326="Y",T1314,IF(R1314&gt;=R1318-$AA$36*R1322,IF(R1314&lt;=R1318+$AA$36*R1322,R1314,""),"")))</f>
        <v/>
      </c>
      <c r="T1314" s="259">
        <f t="shared" si="836"/>
        <v>0</v>
      </c>
      <c r="U1314" s="166" t="str">
        <f t="shared" si="837"/>
        <v>%</v>
      </c>
      <c r="V1314" s="39"/>
      <c r="W1314" s="39"/>
      <c r="Y1314" s="99"/>
      <c r="AO1314" s="57"/>
      <c r="AP1314" s="39"/>
      <c r="AQ1314" s="39"/>
      <c r="AR1314" s="171"/>
      <c r="AS1314" s="39"/>
      <c r="AT1314" s="360" t="str">
        <f t="shared" si="838"/>
        <v/>
      </c>
      <c r="AU1314" s="360" t="str">
        <f t="shared" si="839"/>
        <v/>
      </c>
      <c r="AV1314" s="39"/>
      <c r="AW1314" s="360" t="str">
        <f t="shared" si="840"/>
        <v/>
      </c>
      <c r="AX1314" s="360" t="str">
        <f t="shared" si="841"/>
        <v/>
      </c>
      <c r="AY1314" s="39"/>
      <c r="AZ1314" s="360" t="str">
        <f t="shared" si="842"/>
        <v/>
      </c>
      <c r="BA1314" s="360" t="str">
        <f t="shared" si="843"/>
        <v/>
      </c>
      <c r="BB1314" s="39"/>
      <c r="BC1314" s="360" t="str">
        <f t="shared" si="844"/>
        <v/>
      </c>
      <c r="BD1314" s="360" t="str">
        <f t="shared" si="845"/>
        <v/>
      </c>
      <c r="BE1314" s="39"/>
      <c r="BF1314" s="360" t="str">
        <f t="shared" si="846"/>
        <v/>
      </c>
      <c r="BG1314" s="360" t="str">
        <f t="shared" si="847"/>
        <v/>
      </c>
      <c r="BH1314" s="39"/>
      <c r="BI1314" s="360" t="str">
        <f t="shared" si="848"/>
        <v/>
      </c>
      <c r="BJ1314" s="360" t="str">
        <f t="shared" si="849"/>
        <v/>
      </c>
      <c r="BK1314" s="39"/>
      <c r="BL1314" s="360" t="str">
        <f t="shared" si="850"/>
        <v/>
      </c>
      <c r="BM1314" s="360" t="str">
        <f t="shared" si="851"/>
        <v/>
      </c>
      <c r="BN1314" s="39"/>
      <c r="BO1314" s="360" t="str">
        <f t="shared" si="852"/>
        <v/>
      </c>
      <c r="BP1314" s="360" t="str">
        <f t="shared" si="853"/>
        <v/>
      </c>
      <c r="BQ1314" s="39"/>
      <c r="BR1314" s="360">
        <f t="shared" si="854"/>
        <v>0</v>
      </c>
      <c r="BS1314" s="360" t="str">
        <f t="shared" si="855"/>
        <v/>
      </c>
      <c r="BT1314" s="39"/>
      <c r="BU1314" s="360" t="str">
        <f t="shared" si="856"/>
        <v/>
      </c>
      <c r="BV1314" s="360" t="str">
        <f t="shared" si="857"/>
        <v/>
      </c>
      <c r="BW1314" s="39"/>
      <c r="BX1314" s="57"/>
    </row>
    <row r="1315" spans="1:76" s="2" customFormat="1" ht="14">
      <c r="A1315" s="159">
        <v>18</v>
      </c>
      <c r="B1315" s="301" t="str">
        <f t="shared" si="834"/>
        <v xml:space="preserve">World: Haysom et al (2015). World  SPV Learning Rates.Haysom JE, Jafarieh O, Anis H, Hinzer K, Wright D. Learning curve analysis of concentrated photovoltaic systems. Prog Photovoltaics Res Appl. 2015;23(11):1678-1686. </v>
      </c>
      <c r="C1315" s="825" t="s">
        <v>793</v>
      </c>
      <c r="D1315" s="825" t="s">
        <v>631</v>
      </c>
      <c r="E1315" s="162" t="s">
        <v>7</v>
      </c>
      <c r="F1315" s="169"/>
      <c r="G1315" s="161" t="s">
        <v>419</v>
      </c>
      <c r="H1315" s="162">
        <v>2014</v>
      </c>
      <c r="I1315" s="163"/>
      <c r="J1315" s="358"/>
      <c r="K1315" s="170"/>
      <c r="L1315" s="689">
        <f t="shared" si="858"/>
        <v>0</v>
      </c>
      <c r="M1315" s="730" t="s">
        <v>54</v>
      </c>
      <c r="N1315" s="664"/>
      <c r="O1315" s="664" t="s">
        <v>632</v>
      </c>
      <c r="P1315" s="165"/>
      <c r="Q1315" s="365"/>
      <c r="R1315" s="259">
        <f t="shared" si="835"/>
        <v>0</v>
      </c>
      <c r="S1315" s="260" t="str">
        <f>IF(R1315="","",IF(R1326="Y",T1315,IF(R1315&gt;=R1318-$AA$36*R1322,IF(R1315&lt;=R1318+$AA$36*R1322,R1315,""),"")))</f>
        <v/>
      </c>
      <c r="T1315" s="259">
        <f t="shared" si="836"/>
        <v>0</v>
      </c>
      <c r="U1315" s="166" t="str">
        <f t="shared" si="837"/>
        <v>%</v>
      </c>
      <c r="V1315" s="39"/>
      <c r="W1315" s="39"/>
      <c r="Y1315" s="99"/>
      <c r="AO1315" s="57"/>
      <c r="AP1315" s="39"/>
      <c r="AQ1315" s="39"/>
      <c r="AR1315" s="171"/>
      <c r="AS1315" s="39"/>
      <c r="AT1315" s="360">
        <f t="shared" si="838"/>
        <v>0</v>
      </c>
      <c r="AU1315" s="360" t="str">
        <f t="shared" si="839"/>
        <v/>
      </c>
      <c r="AV1315" s="39"/>
      <c r="AW1315" s="360" t="str">
        <f t="shared" si="840"/>
        <v/>
      </c>
      <c r="AX1315" s="360" t="str">
        <f t="shared" si="841"/>
        <v/>
      </c>
      <c r="AY1315" s="39"/>
      <c r="AZ1315" s="360" t="str">
        <f t="shared" si="842"/>
        <v/>
      </c>
      <c r="BA1315" s="360" t="str">
        <f t="shared" si="843"/>
        <v/>
      </c>
      <c r="BB1315" s="39"/>
      <c r="BC1315" s="360" t="str">
        <f t="shared" si="844"/>
        <v/>
      </c>
      <c r="BD1315" s="360" t="str">
        <f t="shared" si="845"/>
        <v/>
      </c>
      <c r="BE1315" s="39"/>
      <c r="BF1315" s="360" t="str">
        <f t="shared" si="846"/>
        <v/>
      </c>
      <c r="BG1315" s="360" t="str">
        <f t="shared" si="847"/>
        <v/>
      </c>
      <c r="BH1315" s="39"/>
      <c r="BI1315" s="360" t="str">
        <f t="shared" si="848"/>
        <v/>
      </c>
      <c r="BJ1315" s="360" t="str">
        <f t="shared" si="849"/>
        <v/>
      </c>
      <c r="BK1315" s="39"/>
      <c r="BL1315" s="360" t="str">
        <f t="shared" si="850"/>
        <v/>
      </c>
      <c r="BM1315" s="360" t="str">
        <f t="shared" si="851"/>
        <v/>
      </c>
      <c r="BN1315" s="39"/>
      <c r="BO1315" s="360" t="str">
        <f t="shared" si="852"/>
        <v/>
      </c>
      <c r="BP1315" s="360" t="str">
        <f t="shared" si="853"/>
        <v/>
      </c>
      <c r="BQ1315" s="39"/>
      <c r="BR1315" s="360" t="str">
        <f t="shared" si="854"/>
        <v/>
      </c>
      <c r="BS1315" s="360" t="str">
        <f t="shared" si="855"/>
        <v/>
      </c>
      <c r="BT1315" s="39"/>
      <c r="BU1315" s="360" t="str">
        <f t="shared" si="856"/>
        <v/>
      </c>
      <c r="BV1315" s="360" t="str">
        <f t="shared" si="857"/>
        <v/>
      </c>
      <c r="BW1315" s="39"/>
      <c r="BX1315" s="57"/>
    </row>
    <row r="1316" spans="1:76" s="2" customFormat="1" ht="14">
      <c r="A1316" s="159">
        <v>19</v>
      </c>
      <c r="B1316" s="301" t="str">
        <f t="shared" si="834"/>
        <v xml:space="preserve">World: Haysom et al (2015).World SPV Learning Rates.Haysom JE, Jafarieh O, Anis H, Hinzer K, Wright D. Learning curve analysis of concentrated photovoltaic systems. Prog Photovoltaics Res Appl. 2015;23(11):1678-1686. </v>
      </c>
      <c r="C1316" s="825" t="s">
        <v>794</v>
      </c>
      <c r="D1316" s="740" t="s">
        <v>631</v>
      </c>
      <c r="E1316" s="162" t="s">
        <v>7</v>
      </c>
      <c r="F1316" s="169"/>
      <c r="G1316" s="161" t="s">
        <v>419</v>
      </c>
      <c r="H1316" s="162">
        <v>2014</v>
      </c>
      <c r="I1316" s="163"/>
      <c r="J1316" s="358"/>
      <c r="K1316" s="170"/>
      <c r="L1316" s="689">
        <f t="shared" si="858"/>
        <v>0</v>
      </c>
      <c r="M1316" s="730" t="s">
        <v>54</v>
      </c>
      <c r="N1316" s="664"/>
      <c r="O1316" s="664" t="s">
        <v>633</v>
      </c>
      <c r="P1316" s="165"/>
      <c r="Q1316" s="365"/>
      <c r="R1316" s="259">
        <f t="shared" si="835"/>
        <v>0</v>
      </c>
      <c r="S1316" s="260" t="str">
        <f>IF(R1316="","",IF(R1326="Y",T1316,IF(R1316&gt;=R1318-$AA$36*R1322,IF(R1316&lt;=R1318+$AA$36*R1322,R1316,""),"")))</f>
        <v/>
      </c>
      <c r="T1316" s="259">
        <f t="shared" si="836"/>
        <v>0</v>
      </c>
      <c r="U1316" s="166" t="str">
        <f t="shared" si="837"/>
        <v>%</v>
      </c>
      <c r="V1316" s="39"/>
      <c r="W1316" s="39"/>
      <c r="Y1316" s="99"/>
      <c r="AO1316" s="57"/>
      <c r="AP1316" s="39"/>
      <c r="AQ1316" s="39"/>
      <c r="AR1316" s="171"/>
      <c r="AS1316" s="39"/>
      <c r="AT1316" s="360">
        <f t="shared" si="838"/>
        <v>0</v>
      </c>
      <c r="AU1316" s="360" t="str">
        <f t="shared" si="839"/>
        <v/>
      </c>
      <c r="AV1316" s="39"/>
      <c r="AW1316" s="360" t="str">
        <f t="shared" si="840"/>
        <v/>
      </c>
      <c r="AX1316" s="360" t="str">
        <f t="shared" si="841"/>
        <v/>
      </c>
      <c r="AY1316" s="39"/>
      <c r="AZ1316" s="360" t="str">
        <f t="shared" si="842"/>
        <v/>
      </c>
      <c r="BA1316" s="360" t="str">
        <f t="shared" si="843"/>
        <v/>
      </c>
      <c r="BB1316" s="39"/>
      <c r="BC1316" s="360" t="str">
        <f t="shared" si="844"/>
        <v/>
      </c>
      <c r="BD1316" s="360" t="str">
        <f t="shared" si="845"/>
        <v/>
      </c>
      <c r="BE1316" s="39"/>
      <c r="BF1316" s="360" t="str">
        <f t="shared" si="846"/>
        <v/>
      </c>
      <c r="BG1316" s="360" t="str">
        <f t="shared" si="847"/>
        <v/>
      </c>
      <c r="BH1316" s="39"/>
      <c r="BI1316" s="360" t="str">
        <f t="shared" si="848"/>
        <v/>
      </c>
      <c r="BJ1316" s="360" t="str">
        <f t="shared" si="849"/>
        <v/>
      </c>
      <c r="BK1316" s="39"/>
      <c r="BL1316" s="360" t="str">
        <f t="shared" si="850"/>
        <v/>
      </c>
      <c r="BM1316" s="360" t="str">
        <f t="shared" si="851"/>
        <v/>
      </c>
      <c r="BN1316" s="39"/>
      <c r="BO1316" s="360" t="str">
        <f t="shared" si="852"/>
        <v/>
      </c>
      <c r="BP1316" s="360" t="str">
        <f t="shared" si="853"/>
        <v/>
      </c>
      <c r="BQ1316" s="39"/>
      <c r="BR1316" s="360" t="str">
        <f t="shared" si="854"/>
        <v/>
      </c>
      <c r="BS1316" s="360" t="str">
        <f t="shared" si="855"/>
        <v/>
      </c>
      <c r="BT1316" s="39"/>
      <c r="BU1316" s="360" t="str">
        <f t="shared" si="856"/>
        <v/>
      </c>
      <c r="BV1316" s="360" t="str">
        <f t="shared" si="857"/>
        <v/>
      </c>
      <c r="BW1316" s="39"/>
      <c r="BX1316" s="57"/>
    </row>
    <row r="1317" spans="1:76" s="2" customFormat="1" ht="14">
      <c r="A1317" s="159">
        <v>20</v>
      </c>
      <c r="B1317" s="301" t="str">
        <f t="shared" si="834"/>
        <v xml:space="preserve">EU: Variainen et al (2015). EU BOS Learning rates.  Vartiainen E, Masson G, Breyer C. PV LCOE in Europe 2015-2050. In: 31st EU PVSEC. Hamburg, Sep 14-18; 2015. </v>
      </c>
      <c r="C1317" s="727" t="s">
        <v>795</v>
      </c>
      <c r="D1317" s="740" t="s">
        <v>634</v>
      </c>
      <c r="E1317" s="162" t="s">
        <v>6</v>
      </c>
      <c r="F1317" s="169"/>
      <c r="G1317" s="161" t="s">
        <v>421</v>
      </c>
      <c r="H1317" s="162">
        <v>2015</v>
      </c>
      <c r="I1317" s="163"/>
      <c r="J1317" s="358"/>
      <c r="K1317" s="170"/>
      <c r="L1317" s="689">
        <f t="shared" si="858"/>
        <v>0</v>
      </c>
      <c r="M1317" s="730" t="s">
        <v>54</v>
      </c>
      <c r="N1317" s="664"/>
      <c r="O1317" s="664"/>
      <c r="P1317" s="165"/>
      <c r="Q1317" s="365"/>
      <c r="R1317" s="259">
        <f t="shared" si="835"/>
        <v>0</v>
      </c>
      <c r="S1317" s="260" t="str">
        <f>IF(R1317="","",IF(R1326="Y",T1317,IF(R1317&gt;=R1318-$AA$36*R1322,IF(R1317&lt;=R1318+$AA$36*R1322,R1317,""),"")))</f>
        <v/>
      </c>
      <c r="T1317" s="259">
        <f t="shared" si="836"/>
        <v>0</v>
      </c>
      <c r="U1317" s="166" t="str">
        <f t="shared" si="837"/>
        <v>%</v>
      </c>
      <c r="V1317" s="39"/>
      <c r="W1317" s="39"/>
      <c r="Y1317" s="99"/>
      <c r="AO1317" s="57"/>
      <c r="AP1317" s="39"/>
      <c r="AQ1317" s="39"/>
      <c r="AR1317" s="171"/>
      <c r="AS1317" s="39"/>
      <c r="AT1317" s="360" t="str">
        <f t="shared" si="838"/>
        <v/>
      </c>
      <c r="AU1317" s="360" t="str">
        <f t="shared" si="839"/>
        <v/>
      </c>
      <c r="AV1317" s="39"/>
      <c r="AW1317" s="360" t="str">
        <f t="shared" si="840"/>
        <v/>
      </c>
      <c r="AX1317" s="360" t="str">
        <f t="shared" si="841"/>
        <v/>
      </c>
      <c r="AY1317" s="39"/>
      <c r="AZ1317" s="360" t="str">
        <f t="shared" si="842"/>
        <v/>
      </c>
      <c r="BA1317" s="360" t="str">
        <f t="shared" si="843"/>
        <v/>
      </c>
      <c r="BB1317" s="39"/>
      <c r="BC1317" s="360" t="str">
        <f t="shared" si="844"/>
        <v/>
      </c>
      <c r="BD1317" s="360" t="str">
        <f t="shared" si="845"/>
        <v/>
      </c>
      <c r="BE1317" s="39"/>
      <c r="BF1317" s="360" t="str">
        <f t="shared" si="846"/>
        <v/>
      </c>
      <c r="BG1317" s="360" t="str">
        <f t="shared" si="847"/>
        <v/>
      </c>
      <c r="BH1317" s="39"/>
      <c r="BI1317" s="360" t="str">
        <f t="shared" si="848"/>
        <v/>
      </c>
      <c r="BJ1317" s="360" t="str">
        <f t="shared" si="849"/>
        <v/>
      </c>
      <c r="BK1317" s="39"/>
      <c r="BL1317" s="360" t="str">
        <f t="shared" si="850"/>
        <v/>
      </c>
      <c r="BM1317" s="360" t="str">
        <f t="shared" si="851"/>
        <v/>
      </c>
      <c r="BN1317" s="39"/>
      <c r="BO1317" s="360" t="str">
        <f t="shared" si="852"/>
        <v/>
      </c>
      <c r="BP1317" s="360" t="str">
        <f t="shared" si="853"/>
        <v/>
      </c>
      <c r="BQ1317" s="39"/>
      <c r="BR1317" s="360">
        <f t="shared" si="854"/>
        <v>0</v>
      </c>
      <c r="BS1317" s="360" t="str">
        <f t="shared" si="855"/>
        <v/>
      </c>
      <c r="BT1317" s="39"/>
      <c r="BU1317" s="360" t="str">
        <f t="shared" si="856"/>
        <v/>
      </c>
      <c r="BV1317" s="360" t="str">
        <f t="shared" si="857"/>
        <v/>
      </c>
      <c r="BW1317" s="39"/>
      <c r="BX1317" s="57"/>
    </row>
    <row r="1318" spans="1:76" s="2" customFormat="1" ht="14">
      <c r="A1318" s="172"/>
      <c r="B1318" s="302" t="s">
        <v>159</v>
      </c>
      <c r="C1318" s="173"/>
      <c r="D1318" s="173"/>
      <c r="E1318" s="173"/>
      <c r="F1318" s="173"/>
      <c r="H1318" s="39"/>
      <c r="I1318" s="175"/>
      <c r="J1318" s="174"/>
      <c r="K1318" s="174"/>
      <c r="L1318" s="762" t="s">
        <v>99</v>
      </c>
      <c r="M1318" s="174"/>
      <c r="N1318" s="174"/>
      <c r="O1318" s="165"/>
      <c r="P1318" s="165"/>
      <c r="Q1318" s="175" t="s">
        <v>31</v>
      </c>
      <c r="R1318" s="261">
        <v>0.16593333333333335</v>
      </c>
      <c r="S1318" s="261">
        <v>0.16593333333333335</v>
      </c>
      <c r="T1318" s="262" t="e">
        <v>#DIV/0!</v>
      </c>
      <c r="U1318" s="39"/>
      <c r="V1318" s="39"/>
      <c r="W1318" s="39"/>
      <c r="Y1318" s="207"/>
      <c r="AO1318" s="57"/>
      <c r="AP1318" s="39"/>
      <c r="AQ1318" s="39"/>
      <c r="AR1318" s="39"/>
      <c r="AS1318" s="175" t="s">
        <v>31</v>
      </c>
      <c r="AT1318" s="178">
        <f>AVERAGE(AT1300:AT1317)</f>
        <v>0</v>
      </c>
      <c r="AU1318" s="178" t="e">
        <f>SUM(AU1300:AU1317)/COUNTIF(AU1300:AU1317,"&gt;0")</f>
        <v>#DIV/0!</v>
      </c>
      <c r="AV1318" s="175"/>
      <c r="AW1318" s="178">
        <f>AVERAGE(AW1300:AW1317)</f>
        <v>0</v>
      </c>
      <c r="AX1318" s="178" t="e">
        <f>SUM(AX1300:AX1317)/COUNTIF(AX1300:AX1317,"&gt;0")</f>
        <v>#DIV/0!</v>
      </c>
      <c r="AY1318" s="39"/>
      <c r="AZ1318" s="178" t="e">
        <f>AVERAGE(AZ1300:AZ1317)</f>
        <v>#DIV/0!</v>
      </c>
      <c r="BA1318" s="178" t="e">
        <f>SUM(BA1300:BA1317)/COUNTIF(BA1300:BA1317,"&gt;0")</f>
        <v>#DIV/0!</v>
      </c>
      <c r="BB1318" s="39"/>
      <c r="BC1318" s="178" t="e">
        <f>AVERAGE(BC1300:BC1317)</f>
        <v>#DIV/0!</v>
      </c>
      <c r="BD1318" s="178" t="e">
        <f>SUM(BD1300:BD1317)/COUNTIF(BD1300:BD1317,"&gt;0")</f>
        <v>#DIV/0!</v>
      </c>
      <c r="BE1318" s="39"/>
      <c r="BF1318" s="178" t="e">
        <f>AVERAGE(BF1300:BF1317)</f>
        <v>#DIV/0!</v>
      </c>
      <c r="BG1318" s="178" t="e">
        <f>SUM(BG1300:BG1317)/COUNTIF(BG1300:BG1317,"&gt;0")</f>
        <v>#DIV/0!</v>
      </c>
      <c r="BH1318" s="39"/>
      <c r="BI1318" s="178" t="e">
        <f>AVERAGE(BI1300:BI1317)</f>
        <v>#DIV/0!</v>
      </c>
      <c r="BJ1318" s="178" t="e">
        <f>SUM(BJ1300:BJ1317)/COUNTIF(BJ1300:BJ1317,"&gt;0")</f>
        <v>#DIV/0!</v>
      </c>
      <c r="BK1318" s="175"/>
      <c r="BL1318" s="178" t="e">
        <f>AVERAGE(BL1300:BL1317)</f>
        <v>#DIV/0!</v>
      </c>
      <c r="BM1318" s="178" t="e">
        <f>SUM(BM1300:BM1317)/COUNTIF(BM1300:BM1317,"&gt;0")</f>
        <v>#DIV/0!</v>
      </c>
      <c r="BN1318" s="39"/>
      <c r="BO1318" s="178" t="e">
        <f>AVERAGE(BO1300:BO1317)</f>
        <v>#DIV/0!</v>
      </c>
      <c r="BP1318" s="178" t="e">
        <f>SUM(BP1300:BP1317)/COUNTIF(BP1300:BP1317,"&gt;0")</f>
        <v>#DIV/0!</v>
      </c>
      <c r="BQ1318" s="39"/>
      <c r="BR1318" s="178">
        <f>AVERAGE(BR1300:BR1317)</f>
        <v>0</v>
      </c>
      <c r="BS1318" s="178" t="e">
        <f>SUM(BS1300:BS1317)/COUNTIF(BS1300:BS1317,"&gt;0")</f>
        <v>#DIV/0!</v>
      </c>
      <c r="BT1318" s="39"/>
      <c r="BU1318" s="178">
        <f>AVERAGE(BU1300:BU1317)</f>
        <v>0</v>
      </c>
      <c r="BV1318" s="178" t="e">
        <f>SUM(BV1300:BV1317)/COUNTIF(BV1300:BV1317,"&gt;0")</f>
        <v>#DIV/0!</v>
      </c>
      <c r="BW1318" s="39"/>
      <c r="BX1318" s="57"/>
    </row>
    <row r="1319" spans="1:76" s="2" customFormat="1" ht="15">
      <c r="A1319" s="172"/>
      <c r="B1319" s="302" t="s">
        <v>160</v>
      </c>
      <c r="C1319" s="173" t="s">
        <v>112</v>
      </c>
      <c r="D1319" s="953" t="s">
        <v>612</v>
      </c>
      <c r="E1319" s="954"/>
      <c r="F1319" s="954"/>
      <c r="G1319" s="954"/>
      <c r="H1319" s="954"/>
      <c r="I1319" s="954"/>
      <c r="J1319" s="955"/>
      <c r="K1319" s="174"/>
      <c r="L1319" s="762"/>
      <c r="M1319" s="174"/>
      <c r="N1319" s="174"/>
      <c r="O1319" s="165"/>
      <c r="P1319" s="165"/>
      <c r="Q1319" s="366" t="s">
        <v>33</v>
      </c>
      <c r="R1319" s="367">
        <v>0.20765697438037314</v>
      </c>
      <c r="S1319" s="367">
        <v>0.20765697438037314</v>
      </c>
      <c r="T1319" s="367" t="e">
        <v>#DIV/0!</v>
      </c>
      <c r="U1319" s="368">
        <v>1</v>
      </c>
      <c r="V1319" s="50" t="s">
        <v>142</v>
      </c>
      <c r="W1319" s="39"/>
      <c r="X1319" t="s">
        <v>273</v>
      </c>
      <c r="Y1319" s="208"/>
      <c r="AO1319" s="57"/>
      <c r="AP1319" s="39"/>
      <c r="AQ1319" s="39"/>
      <c r="AR1319" s="39"/>
      <c r="AS1319" s="176" t="s">
        <v>33</v>
      </c>
      <c r="AT1319" s="180">
        <f>AT1318+(AT1324*AT1321)</f>
        <v>0</v>
      </c>
      <c r="AU1319" s="180" t="e">
        <f>AU1318+(AU1324*AT1321)</f>
        <v>#DIV/0!</v>
      </c>
      <c r="AV1319" s="176"/>
      <c r="AW1319" s="180">
        <f>AW1318+(AW1324*AW1321)</f>
        <v>0</v>
      </c>
      <c r="AX1319" s="180" t="e">
        <f>AX1318+(AX1324*AW1321)</f>
        <v>#DIV/0!</v>
      </c>
      <c r="AY1319" s="39"/>
      <c r="AZ1319" s="180" t="e">
        <f>AZ1318+(AZ1324*AZ1321)</f>
        <v>#DIV/0!</v>
      </c>
      <c r="BA1319" s="180" t="e">
        <f>BA1318+(BA1324*AZ1321)</f>
        <v>#DIV/0!</v>
      </c>
      <c r="BB1319" s="39"/>
      <c r="BC1319" s="180" t="e">
        <f>BC1318+(BC1324*BC1321)</f>
        <v>#DIV/0!</v>
      </c>
      <c r="BD1319" s="180" t="e">
        <f>BD1318+(BD1324*BC1321)</f>
        <v>#DIV/0!</v>
      </c>
      <c r="BE1319" s="39"/>
      <c r="BF1319" s="180" t="e">
        <f>BF1318+(BF1324*BF1321)</f>
        <v>#DIV/0!</v>
      </c>
      <c r="BG1319" s="180" t="e">
        <f>BG1318+(BG1324*BF1321)</f>
        <v>#DIV/0!</v>
      </c>
      <c r="BH1319" s="39"/>
      <c r="BI1319" s="180" t="e">
        <f>BI1318+(BI1324*BI1321)</f>
        <v>#DIV/0!</v>
      </c>
      <c r="BJ1319" s="180" t="e">
        <f>BJ1318+(BJ1324*BI1321)</f>
        <v>#DIV/0!</v>
      </c>
      <c r="BK1319" s="176"/>
      <c r="BL1319" s="180" t="e">
        <f>BL1318+(BL1324*BL1321)</f>
        <v>#DIV/0!</v>
      </c>
      <c r="BM1319" s="180" t="e">
        <f>BM1318+(BM1324*BL1321)</f>
        <v>#DIV/0!</v>
      </c>
      <c r="BN1319" s="39"/>
      <c r="BO1319" s="180" t="e">
        <f>BO1318+(BO1324*BO1321)</f>
        <v>#DIV/0!</v>
      </c>
      <c r="BP1319" s="180" t="e">
        <f>BP1318+(BP1324*BO1321)</f>
        <v>#DIV/0!</v>
      </c>
      <c r="BQ1319" s="39"/>
      <c r="BR1319" s="180">
        <f>BR1318+(BR1324*BR1321)</f>
        <v>0</v>
      </c>
      <c r="BS1319" s="180" t="e">
        <f>BS1318+(BS1324*BR1321)</f>
        <v>#DIV/0!</v>
      </c>
      <c r="BT1319" s="39"/>
      <c r="BU1319" s="180">
        <f>BU1318+(BU1324*BU1321)</f>
        <v>0</v>
      </c>
      <c r="BV1319" s="180" t="e">
        <f>BV1318+(BV1324*BU1321)</f>
        <v>#DIV/0!</v>
      </c>
      <c r="BW1319" s="39"/>
      <c r="BX1319" s="57"/>
    </row>
    <row r="1320" spans="1:76" s="2" customFormat="1" ht="15">
      <c r="A1320" s="172"/>
      <c r="B1320" s="302" t="s">
        <v>161</v>
      </c>
      <c r="C1320" s="179"/>
      <c r="D1320" s="956"/>
      <c r="E1320" s="890"/>
      <c r="F1320" s="890"/>
      <c r="G1320" s="890"/>
      <c r="H1320" s="890"/>
      <c r="I1320" s="890"/>
      <c r="J1320" s="891"/>
      <c r="K1320" s="39"/>
      <c r="L1320" s="759"/>
      <c r="M1320" s="174"/>
      <c r="N1320" s="174"/>
      <c r="O1320" s="174"/>
      <c r="P1320" s="174"/>
      <c r="Q1320" s="366" t="s">
        <v>32</v>
      </c>
      <c r="R1320" s="367">
        <v>0.12420969228629355</v>
      </c>
      <c r="S1320" s="367">
        <v>0.12420969228629355</v>
      </c>
      <c r="T1320" s="367" t="e">
        <v>#DIV/0!</v>
      </c>
      <c r="U1320" s="368">
        <v>1</v>
      </c>
      <c r="V1320" s="50" t="s">
        <v>143</v>
      </c>
      <c r="W1320" s="39"/>
      <c r="X1320" s="369" t="s">
        <v>36</v>
      </c>
      <c r="Y1320" s="208"/>
      <c r="AO1320" s="57"/>
      <c r="AP1320" s="39"/>
      <c r="AQ1320" s="39"/>
      <c r="AR1320" s="39"/>
      <c r="AS1320" s="176" t="s">
        <v>32</v>
      </c>
      <c r="AT1320" s="180">
        <f>AT1318-(AT1324*AT1322)</f>
        <v>0</v>
      </c>
      <c r="AU1320" s="180" t="e">
        <f>AU1318-(AU1324*AT1322)</f>
        <v>#DIV/0!</v>
      </c>
      <c r="AV1320" s="176"/>
      <c r="AW1320" s="180">
        <f>AW1318-(AW1324*AW1322)</f>
        <v>0</v>
      </c>
      <c r="AX1320" s="180" t="e">
        <f>AX1318-(AX1324*AW1322)</f>
        <v>#DIV/0!</v>
      </c>
      <c r="AY1320" s="39"/>
      <c r="AZ1320" s="180" t="e">
        <f>AZ1318-(AZ1324*AZ1322)</f>
        <v>#DIV/0!</v>
      </c>
      <c r="BA1320" s="180" t="e">
        <f>BA1318-(BA1324*AZ1322)</f>
        <v>#DIV/0!</v>
      </c>
      <c r="BB1320" s="39"/>
      <c r="BC1320" s="180" t="e">
        <f>BC1318-(BC1324*BC1322)</f>
        <v>#DIV/0!</v>
      </c>
      <c r="BD1320" s="180" t="e">
        <f>BD1318-(BD1324*BC1322)</f>
        <v>#DIV/0!</v>
      </c>
      <c r="BE1320" s="39"/>
      <c r="BF1320" s="180" t="e">
        <f>BF1318-(BF1324*BF1322)</f>
        <v>#DIV/0!</v>
      </c>
      <c r="BG1320" s="180" t="e">
        <f>BG1318-(BG1324*BF1322)</f>
        <v>#DIV/0!</v>
      </c>
      <c r="BH1320" s="39"/>
      <c r="BI1320" s="180" t="e">
        <f>BI1318-(BI1324*BI1322)</f>
        <v>#DIV/0!</v>
      </c>
      <c r="BJ1320" s="180" t="e">
        <f>BJ1318-(BJ1324*BI1322)</f>
        <v>#DIV/0!</v>
      </c>
      <c r="BK1320" s="176"/>
      <c r="BL1320" s="180" t="e">
        <f>BL1318-(BL1324*BL1322)</f>
        <v>#DIV/0!</v>
      </c>
      <c r="BM1320" s="180" t="e">
        <f>BM1318-(BM1324*BL1322)</f>
        <v>#DIV/0!</v>
      </c>
      <c r="BN1320" s="39"/>
      <c r="BO1320" s="180" t="e">
        <f>BO1318-(BO1324*BO1322)</f>
        <v>#DIV/0!</v>
      </c>
      <c r="BP1320" s="180" t="e">
        <f>BP1318-(BP1324*BO1322)</f>
        <v>#DIV/0!</v>
      </c>
      <c r="BQ1320" s="39"/>
      <c r="BR1320" s="180">
        <f>BR1318-(BR1324*BR1322)</f>
        <v>0</v>
      </c>
      <c r="BS1320" s="180" t="e">
        <f>BS1318-(BS1324*BR1322)</f>
        <v>#DIV/0!</v>
      </c>
      <c r="BT1320" s="39"/>
      <c r="BU1320" s="180">
        <f>BU1318-(BU1324*BU1322)</f>
        <v>0</v>
      </c>
      <c r="BV1320" s="180" t="e">
        <f>BV1318-(BV1324*BU1322)</f>
        <v>#DIV/0!</v>
      </c>
      <c r="BW1320" s="39"/>
      <c r="BX1320" s="57"/>
    </row>
    <row r="1321" spans="1:76" s="2" customFormat="1" ht="14">
      <c r="A1321" s="172"/>
      <c r="B1321" s="303"/>
      <c r="C1321" s="179"/>
      <c r="D1321" s="956"/>
      <c r="E1321" s="890"/>
      <c r="F1321" s="890"/>
      <c r="G1321" s="890"/>
      <c r="H1321" s="890"/>
      <c r="I1321" s="890"/>
      <c r="J1321" s="891"/>
      <c r="K1321" s="174"/>
      <c r="L1321" s="762"/>
      <c r="M1321" s="174"/>
      <c r="N1321" s="174"/>
      <c r="O1321" s="174"/>
      <c r="P1321" s="174"/>
      <c r="Q1321" s="176" t="s">
        <v>10</v>
      </c>
      <c r="R1321" s="263" t="s">
        <v>38</v>
      </c>
      <c r="S1321" s="263" t="s">
        <v>38</v>
      </c>
      <c r="T1321" s="263" t="e">
        <v>#DIV/0!</v>
      </c>
      <c r="U1321" s="174"/>
      <c r="V1321" s="174"/>
      <c r="W1321" s="174"/>
      <c r="Y1321" s="208"/>
      <c r="AO1321" s="57"/>
      <c r="AP1321" s="174"/>
      <c r="AQ1321" s="174"/>
      <c r="AR1321" s="923" t="s">
        <v>132</v>
      </c>
      <c r="AS1321" s="924"/>
      <c r="AT1321" s="177">
        <v>1</v>
      </c>
      <c r="AU1321" s="174"/>
      <c r="AV1321" s="287"/>
      <c r="AW1321" s="177">
        <v>1</v>
      </c>
      <c r="AX1321" s="174"/>
      <c r="AY1321" s="174"/>
      <c r="AZ1321" s="177">
        <v>1</v>
      </c>
      <c r="BA1321" s="174"/>
      <c r="BB1321" s="174"/>
      <c r="BC1321" s="177">
        <v>1</v>
      </c>
      <c r="BD1321" s="174"/>
      <c r="BE1321" s="174"/>
      <c r="BF1321" s="177">
        <v>1</v>
      </c>
      <c r="BG1321" s="174"/>
      <c r="BH1321" s="174"/>
      <c r="BI1321" s="177">
        <v>1</v>
      </c>
      <c r="BJ1321" s="174"/>
      <c r="BK1321" s="176"/>
      <c r="BL1321" s="177">
        <v>1</v>
      </c>
      <c r="BM1321" s="174"/>
      <c r="BN1321" s="174"/>
      <c r="BO1321" s="177">
        <v>1</v>
      </c>
      <c r="BP1321" s="174"/>
      <c r="BQ1321" s="174"/>
      <c r="BR1321" s="177">
        <v>1</v>
      </c>
      <c r="BS1321" s="174"/>
      <c r="BT1321" s="174"/>
      <c r="BU1321" s="177">
        <v>1</v>
      </c>
      <c r="BV1321" s="174"/>
      <c r="BW1321" s="174"/>
      <c r="BX1321" s="57"/>
    </row>
    <row r="1322" spans="1:76" s="2" customFormat="1" ht="14">
      <c r="A1322" s="172"/>
      <c r="B1322" s="303"/>
      <c r="C1322" s="179"/>
      <c r="D1322" s="956"/>
      <c r="E1322" s="890"/>
      <c r="F1322" s="890"/>
      <c r="G1322" s="890"/>
      <c r="H1322" s="890"/>
      <c r="I1322" s="890"/>
      <c r="J1322" s="891"/>
      <c r="K1322" s="174"/>
      <c r="L1322" s="762"/>
      <c r="M1322" s="50"/>
      <c r="N1322" s="50"/>
      <c r="O1322" s="174"/>
      <c r="P1322" s="174"/>
      <c r="Q1322" s="176" t="s">
        <v>11</v>
      </c>
      <c r="R1322" s="263">
        <v>4.1723641047039788E-2</v>
      </c>
      <c r="S1322" s="263">
        <v>4.1723641047039788E-2</v>
      </c>
      <c r="T1322" s="263" t="e">
        <v>#DIV/0!</v>
      </c>
      <c r="U1322" s="174"/>
      <c r="V1322" s="174"/>
      <c r="W1322" s="174"/>
      <c r="Y1322" s="208"/>
      <c r="AO1322" s="57"/>
      <c r="AP1322" s="174"/>
      <c r="AQ1322" s="174"/>
      <c r="AR1322" s="923"/>
      <c r="AS1322" s="924"/>
      <c r="AT1322" s="177">
        <v>1</v>
      </c>
      <c r="AU1322" s="174"/>
      <c r="AV1322" s="287"/>
      <c r="AW1322" s="177">
        <v>1</v>
      </c>
      <c r="AX1322" s="174"/>
      <c r="AY1322" s="174"/>
      <c r="AZ1322" s="177">
        <v>1</v>
      </c>
      <c r="BA1322" s="174"/>
      <c r="BB1322" s="174"/>
      <c r="BC1322" s="177">
        <v>1</v>
      </c>
      <c r="BD1322" s="174"/>
      <c r="BE1322" s="174"/>
      <c r="BF1322" s="177">
        <v>1</v>
      </c>
      <c r="BG1322" s="174"/>
      <c r="BH1322" s="174"/>
      <c r="BI1322" s="177">
        <v>1</v>
      </c>
      <c r="BJ1322" s="174"/>
      <c r="BK1322" s="176"/>
      <c r="BL1322" s="177">
        <v>1</v>
      </c>
      <c r="BM1322" s="174"/>
      <c r="BN1322" s="174"/>
      <c r="BO1322" s="177">
        <v>1</v>
      </c>
      <c r="BP1322" s="174"/>
      <c r="BQ1322" s="174"/>
      <c r="BR1322" s="177">
        <v>1</v>
      </c>
      <c r="BS1322" s="174"/>
      <c r="BT1322" s="174"/>
      <c r="BU1322" s="177">
        <v>1</v>
      </c>
      <c r="BV1322" s="174"/>
      <c r="BW1322" s="174"/>
      <c r="BX1322" s="57"/>
    </row>
    <row r="1323" spans="1:76" s="2" customFormat="1" ht="14">
      <c r="A1323" s="174"/>
      <c r="B1323" s="265"/>
      <c r="C1323" s="159"/>
      <c r="D1323" s="956"/>
      <c r="E1323" s="890"/>
      <c r="F1323" s="890"/>
      <c r="G1323" s="890"/>
      <c r="H1323" s="890"/>
      <c r="I1323" s="890"/>
      <c r="J1323" s="891"/>
      <c r="K1323" s="174"/>
      <c r="L1323" s="762"/>
      <c r="M1323" s="174"/>
      <c r="N1323" s="174"/>
      <c r="O1323" s="174"/>
      <c r="P1323" s="174"/>
      <c r="Q1323" s="183" t="s">
        <v>98</v>
      </c>
      <c r="R1323" s="264">
        <v>15</v>
      </c>
      <c r="S1323" s="264">
        <v>15</v>
      </c>
      <c r="T1323" s="265"/>
      <c r="U1323" s="184" t="s">
        <v>55</v>
      </c>
      <c r="V1323" s="174"/>
      <c r="W1323" s="174"/>
      <c r="Y1323" s="99"/>
      <c r="AO1323" s="57"/>
      <c r="AP1323" s="174"/>
      <c r="AQ1323" s="174"/>
      <c r="AR1323" s="174"/>
      <c r="AS1323" s="176" t="s">
        <v>10</v>
      </c>
      <c r="AT1323" s="180" t="str">
        <f>IF((0.67*AT1324)&gt;AT1318,"no","yes")</f>
        <v>yes</v>
      </c>
      <c r="AU1323" s="180" t="e">
        <f>IF((0.67*AU1324)&gt;AU1318,"no","yes")</f>
        <v>#DIV/0!</v>
      </c>
      <c r="AV1323" s="176"/>
      <c r="AW1323" s="180" t="str">
        <f>IF((0.67*AW1324)&gt;AW1318,"no","yes")</f>
        <v>yes</v>
      </c>
      <c r="AX1323" s="180" t="e">
        <f>IF((0.67*AX1324)&gt;AX1318,"no","yes")</f>
        <v>#DIV/0!</v>
      </c>
      <c r="AY1323" s="174"/>
      <c r="AZ1323" s="180" t="e">
        <f>IF((0.67*AZ1324)&gt;AZ1318,"no","yes")</f>
        <v>#DIV/0!</v>
      </c>
      <c r="BA1323" s="180" t="e">
        <f>IF((0.67*BA1324)&gt;BA1318,"no","yes")</f>
        <v>#DIV/0!</v>
      </c>
      <c r="BB1323" s="174"/>
      <c r="BC1323" s="180" t="e">
        <f>IF((0.67*BC1324)&gt;BC1318,"no","yes")</f>
        <v>#DIV/0!</v>
      </c>
      <c r="BD1323" s="180" t="e">
        <f>IF((0.67*BD1324)&gt;BD1318,"no","yes")</f>
        <v>#DIV/0!</v>
      </c>
      <c r="BE1323" s="174"/>
      <c r="BF1323" s="180" t="e">
        <f>IF((0.67*BF1324)&gt;BF1318,"no","yes")</f>
        <v>#DIV/0!</v>
      </c>
      <c r="BG1323" s="180" t="e">
        <f>IF((0.67*BG1324)&gt;BG1318,"no","yes")</f>
        <v>#DIV/0!</v>
      </c>
      <c r="BH1323" s="174"/>
      <c r="BI1323" s="180" t="e">
        <f>IF((0.67*BI1324)&gt;BI1318,"no","yes")</f>
        <v>#DIV/0!</v>
      </c>
      <c r="BJ1323" s="180" t="e">
        <f>IF((0.67*BJ1324)&gt;BJ1318,"no","yes")</f>
        <v>#DIV/0!</v>
      </c>
      <c r="BK1323" s="183"/>
      <c r="BL1323" s="180" t="e">
        <f>IF((0.67*BL1324)&gt;BL1318,"no","yes")</f>
        <v>#DIV/0!</v>
      </c>
      <c r="BM1323" s="180" t="e">
        <f>IF((0.67*BM1324)&gt;BM1318,"no","yes")</f>
        <v>#DIV/0!</v>
      </c>
      <c r="BN1323" s="174"/>
      <c r="BO1323" s="180" t="e">
        <f>IF((0.67*BO1324)&gt;BO1318,"no","yes")</f>
        <v>#DIV/0!</v>
      </c>
      <c r="BP1323" s="180" t="e">
        <f>IF((0.67*BP1324)&gt;BP1318,"no","yes")</f>
        <v>#DIV/0!</v>
      </c>
      <c r="BQ1323" s="174"/>
      <c r="BR1323" s="180" t="str">
        <f>IF((0.67*BR1324)&gt;BR1318,"no","yes")</f>
        <v>yes</v>
      </c>
      <c r="BS1323" s="180" t="e">
        <f>IF((0.67*BS1324)&gt;BS1318,"no","yes")</f>
        <v>#DIV/0!</v>
      </c>
      <c r="BT1323" s="174"/>
      <c r="BU1323" s="180" t="str">
        <f>IF((0.67*BU1324)&gt;BU1318,"no","yes")</f>
        <v>yes</v>
      </c>
      <c r="BV1323" s="180" t="e">
        <f>IF((0.67*BV1324)&gt;BV1318,"no","yes")</f>
        <v>#DIV/0!</v>
      </c>
      <c r="BW1323" s="174"/>
      <c r="BX1323" s="57"/>
    </row>
    <row r="1324" spans="1:76" s="2" customFormat="1" ht="14">
      <c r="B1324" s="5"/>
      <c r="C1324" s="172"/>
      <c r="D1324" s="956"/>
      <c r="E1324" s="890"/>
      <c r="F1324" s="890"/>
      <c r="G1324" s="890"/>
      <c r="H1324" s="890"/>
      <c r="I1324" s="890"/>
      <c r="J1324" s="891"/>
      <c r="K1324" s="174"/>
      <c r="L1324" s="762"/>
      <c r="M1324" s="174"/>
      <c r="N1324" s="174"/>
      <c r="O1324" s="174"/>
      <c r="P1324" s="174"/>
      <c r="Q1324" s="174"/>
      <c r="R1324" s="271"/>
      <c r="S1324" s="267"/>
      <c r="T1324" s="267"/>
      <c r="U1324" s="185"/>
      <c r="V1324" s="186"/>
      <c r="W1324" s="187"/>
      <c r="Y1324" s="99"/>
      <c r="AO1324" s="57"/>
      <c r="AP1324" s="174"/>
      <c r="AQ1324" s="174"/>
      <c r="AR1324" s="174"/>
      <c r="AS1324" s="176" t="s">
        <v>11</v>
      </c>
      <c r="AT1324" s="180">
        <f>_xlfn.STDEV.P(AT1300:AT1317)</f>
        <v>0</v>
      </c>
      <c r="AU1324" s="180" t="e">
        <f>_xlfn.STDEV.P(AU1300:AU1317)</f>
        <v>#DIV/0!</v>
      </c>
      <c r="AV1324" s="176"/>
      <c r="AW1324" s="180">
        <f>_xlfn.STDEV.P(AW1300:AW1317)</f>
        <v>0</v>
      </c>
      <c r="AX1324" s="180" t="e">
        <f>_xlfn.STDEV.P(AX1300:AX1317)</f>
        <v>#DIV/0!</v>
      </c>
      <c r="AY1324" s="174"/>
      <c r="AZ1324" s="180" t="e">
        <f>_xlfn.STDEV.P(AZ1300:AZ1317)</f>
        <v>#DIV/0!</v>
      </c>
      <c r="BA1324" s="180" t="e">
        <f>_xlfn.STDEV.P(BA1300:BA1317)</f>
        <v>#DIV/0!</v>
      </c>
      <c r="BB1324" s="174"/>
      <c r="BC1324" s="180" t="e">
        <f>_xlfn.STDEV.P(BC1300:BC1317)</f>
        <v>#DIV/0!</v>
      </c>
      <c r="BD1324" s="180" t="e">
        <f>_xlfn.STDEV.P(BD1300:BD1317)</f>
        <v>#DIV/0!</v>
      </c>
      <c r="BE1324" s="174"/>
      <c r="BF1324" s="180" t="e">
        <f>_xlfn.STDEV.P(BF1300:BF1317)</f>
        <v>#DIV/0!</v>
      </c>
      <c r="BG1324" s="180" t="e">
        <f>_xlfn.STDEV.P(BG1300:BG1317)</f>
        <v>#DIV/0!</v>
      </c>
      <c r="BH1324" s="174"/>
      <c r="BI1324" s="180" t="e">
        <f>_xlfn.STDEV.P(BI1300:BI1317)</f>
        <v>#DIV/0!</v>
      </c>
      <c r="BJ1324" s="180" t="e">
        <f>_xlfn.STDEV.P(BJ1300:BJ1317)</f>
        <v>#DIV/0!</v>
      </c>
      <c r="BK1324" s="174"/>
      <c r="BL1324" s="180" t="e">
        <f>_xlfn.STDEV.P(BL1300:BL1317)</f>
        <v>#DIV/0!</v>
      </c>
      <c r="BM1324" s="180" t="e">
        <f>_xlfn.STDEV.P(BM1300:BM1317)</f>
        <v>#DIV/0!</v>
      </c>
      <c r="BN1324" s="174"/>
      <c r="BO1324" s="180" t="e">
        <f>_xlfn.STDEV.P(BO1300:BO1317)</f>
        <v>#DIV/0!</v>
      </c>
      <c r="BP1324" s="180" t="e">
        <f>_xlfn.STDEV.P(BP1300:BP1317)</f>
        <v>#DIV/0!</v>
      </c>
      <c r="BQ1324" s="174"/>
      <c r="BR1324" s="180">
        <f>_xlfn.STDEV.P(BR1300:BR1317)</f>
        <v>0</v>
      </c>
      <c r="BS1324" s="180" t="e">
        <f>_xlfn.STDEV.P(BS1300:BS1317)</f>
        <v>#DIV/0!</v>
      </c>
      <c r="BT1324" s="174"/>
      <c r="BU1324" s="180">
        <f>_xlfn.STDEV.P(BU1300:BU1317)</f>
        <v>0</v>
      </c>
      <c r="BV1324" s="180" t="e">
        <f>_xlfn.STDEV.P(BV1300:BV1317)</f>
        <v>#DIV/0!</v>
      </c>
      <c r="BX1324" s="57"/>
    </row>
    <row r="1325" spans="1:76" s="2" customFormat="1" ht="14">
      <c r="B1325" s="5"/>
      <c r="C1325" s="172"/>
      <c r="D1325" s="956"/>
      <c r="E1325" s="890"/>
      <c r="F1325" s="890"/>
      <c r="G1325" s="890"/>
      <c r="H1325" s="890"/>
      <c r="I1325" s="890"/>
      <c r="J1325" s="891"/>
      <c r="K1325" s="174"/>
      <c r="L1325" s="762"/>
      <c r="M1325" s="174"/>
      <c r="N1325" s="174"/>
      <c r="O1325" s="174"/>
      <c r="P1325" s="174"/>
      <c r="Q1325" s="174"/>
      <c r="R1325" s="234" t="s">
        <v>137</v>
      </c>
      <c r="S1325" s="165"/>
      <c r="T1325" s="174"/>
      <c r="U1325" s="189"/>
      <c r="V1325" s="190"/>
      <c r="W1325" s="191"/>
      <c r="Y1325" s="99"/>
      <c r="AO1325" s="57"/>
      <c r="AP1325" s="174"/>
      <c r="AQ1325" s="174"/>
      <c r="AR1325" s="174"/>
      <c r="AS1325" s="183" t="s">
        <v>98</v>
      </c>
      <c r="AT1325" s="361">
        <f>COUNTIF(AT1300:AT1317,"&gt;0")</f>
        <v>0</v>
      </c>
      <c r="AU1325" s="361">
        <f>COUNTIF(AU1300:AU1317,"&gt;0")</f>
        <v>0</v>
      </c>
      <c r="AV1325" s="183"/>
      <c r="AW1325" s="361">
        <f>COUNTIF(AW1300:AW1317,"&gt;0")</f>
        <v>0</v>
      </c>
      <c r="AX1325" s="361">
        <f>COUNTIF(AX1300:AX1317,"&gt;0")</f>
        <v>0</v>
      </c>
      <c r="AY1325" s="174"/>
      <c r="AZ1325" s="361">
        <f>COUNTIF(AZ1300:AZ1317,"&gt;0")</f>
        <v>0</v>
      </c>
      <c r="BA1325" s="361">
        <f>COUNTIF(BA1300:BA1317,"&gt;0")</f>
        <v>0</v>
      </c>
      <c r="BB1325" s="174"/>
      <c r="BC1325" s="361">
        <f>COUNTIF(BC1300:BC1317,"&gt;0")</f>
        <v>0</v>
      </c>
      <c r="BD1325" s="361">
        <f>COUNTIF(BD1300:BD1317,"&gt;0")</f>
        <v>0</v>
      </c>
      <c r="BE1325" s="174"/>
      <c r="BF1325" s="361">
        <f>COUNTIF(BF1300:BF1317,"&gt;0")</f>
        <v>0</v>
      </c>
      <c r="BG1325" s="361">
        <f>COUNTIF(BG1300:BG1317,"&gt;0")</f>
        <v>0</v>
      </c>
      <c r="BH1325" s="174"/>
      <c r="BI1325" s="361">
        <f>COUNTIF(BI1300:BI1317,"&gt;0")</f>
        <v>0</v>
      </c>
      <c r="BJ1325" s="361">
        <f>COUNTIF(BJ1300:BJ1317,"&gt;0")</f>
        <v>0</v>
      </c>
      <c r="BK1325" s="174"/>
      <c r="BL1325" s="361">
        <f>COUNTIF(BL1300:BL1317,"&gt;0")</f>
        <v>0</v>
      </c>
      <c r="BM1325" s="361">
        <f>COUNTIF(BM1300:BM1317,"&gt;0")</f>
        <v>0</v>
      </c>
      <c r="BN1325" s="174"/>
      <c r="BO1325" s="361">
        <f>COUNTIF(BO1300:BO1317,"&gt;0")</f>
        <v>0</v>
      </c>
      <c r="BP1325" s="361">
        <f>COUNTIF(BP1300:BP1317,"&gt;0")</f>
        <v>0</v>
      </c>
      <c r="BQ1325" s="174"/>
      <c r="BR1325" s="361">
        <f>COUNTIF(BR1300:BR1317,"&gt;0")</f>
        <v>0</v>
      </c>
      <c r="BS1325" s="361">
        <f>COUNTIF(BS1300:BS1317,"&gt;0")</f>
        <v>0</v>
      </c>
      <c r="BT1325" s="174"/>
      <c r="BU1325" s="361">
        <f>COUNTIF(BU1300:BU1317,"&gt;0")</f>
        <v>0</v>
      </c>
      <c r="BV1325" s="361">
        <f>COUNTIF(BV1300:BV1317,"&gt;0")</f>
        <v>0</v>
      </c>
      <c r="BX1325" s="57"/>
    </row>
    <row r="1326" spans="1:76" s="2" customFormat="1" ht="14">
      <c r="B1326" s="5"/>
      <c r="C1326" s="172"/>
      <c r="D1326" s="956"/>
      <c r="E1326" s="890"/>
      <c r="F1326" s="890"/>
      <c r="G1326" s="890"/>
      <c r="H1326" s="890"/>
      <c r="I1326" s="890"/>
      <c r="J1326" s="891"/>
      <c r="K1326" s="174"/>
      <c r="L1326" s="762"/>
      <c r="M1326" s="174"/>
      <c r="N1326" s="174"/>
      <c r="O1326" s="174"/>
      <c r="P1326" s="174"/>
      <c r="Q1326" s="174"/>
      <c r="R1326" s="192" t="s">
        <v>36</v>
      </c>
      <c r="S1326" s="165"/>
      <c r="T1326" s="174"/>
      <c r="U1326" s="189"/>
      <c r="V1326" s="190"/>
      <c r="W1326" s="191"/>
      <c r="Y1326" s="99"/>
      <c r="AO1326" s="57"/>
      <c r="AS1326" s="209"/>
      <c r="AT1326" s="209"/>
      <c r="AU1326" s="209"/>
      <c r="AV1326" s="209"/>
      <c r="BX1326" s="57"/>
    </row>
    <row r="1327" spans="1:76" s="2" customFormat="1" ht="14">
      <c r="B1327" s="5"/>
      <c r="C1327" s="172"/>
      <c r="D1327" s="956"/>
      <c r="E1327" s="890"/>
      <c r="F1327" s="890"/>
      <c r="G1327" s="890"/>
      <c r="H1327" s="890"/>
      <c r="I1327" s="890"/>
      <c r="J1327" s="891"/>
      <c r="K1327" s="174"/>
      <c r="L1327" s="762"/>
      <c r="M1327" s="174"/>
      <c r="N1327" s="174"/>
      <c r="O1327" s="174"/>
      <c r="P1327" s="174"/>
      <c r="Q1327" s="174"/>
      <c r="R1327" s="174"/>
      <c r="S1327" s="165"/>
      <c r="T1327" s="174"/>
      <c r="U1327" s="193"/>
      <c r="V1327" s="194"/>
      <c r="W1327" s="195"/>
      <c r="Y1327" s="99"/>
      <c r="AO1327" s="57"/>
      <c r="AS1327" s="209"/>
      <c r="AT1327" s="209"/>
      <c r="AU1327" s="209"/>
      <c r="AV1327" s="209"/>
      <c r="BX1327" s="57"/>
    </row>
    <row r="1328" spans="1:76" s="2" customFormat="1" ht="18">
      <c r="A1328" s="182" t="str">
        <f ca="1">HYPERLINK("#"&amp;"'"&amp;A$1&amp;"'!a1","Back to top")</f>
        <v>Back to top</v>
      </c>
      <c r="B1328" s="304"/>
      <c r="C1328" s="174"/>
      <c r="D1328" s="957"/>
      <c r="E1328" s="958"/>
      <c r="F1328" s="958"/>
      <c r="G1328" s="958"/>
      <c r="H1328" s="958"/>
      <c r="I1328" s="958"/>
      <c r="J1328" s="959"/>
      <c r="L1328" s="349"/>
      <c r="S1328" s="83"/>
      <c r="T1328" s="174"/>
      <c r="U1328" s="174"/>
      <c r="V1328" s="174"/>
      <c r="W1328" s="174"/>
      <c r="Y1328" s="99"/>
      <c r="AO1328" s="142"/>
      <c r="AP1328" s="218"/>
      <c r="AQ1328" s="218"/>
      <c r="AR1328" s="216"/>
      <c r="AS1328" s="216"/>
      <c r="AT1328" s="216"/>
      <c r="AU1328" s="216"/>
      <c r="AV1328" s="216"/>
      <c r="AW1328" s="216"/>
      <c r="AX1328" s="216"/>
      <c r="AY1328" s="216"/>
      <c r="AZ1328" s="216"/>
      <c r="BA1328" s="216"/>
      <c r="BB1328" s="216"/>
      <c r="BC1328" s="216"/>
      <c r="BD1328" s="216"/>
      <c r="BE1328" s="216"/>
      <c r="BF1328" s="216"/>
      <c r="BG1328" s="216"/>
      <c r="BH1328" s="216"/>
      <c r="BI1328" s="216"/>
      <c r="BJ1328" s="216"/>
      <c r="BK1328" s="216"/>
      <c r="BL1328" s="216"/>
      <c r="BM1328" s="216"/>
      <c r="BN1328" s="216"/>
      <c r="BO1328" s="216"/>
      <c r="BP1328" s="216"/>
      <c r="BQ1328" s="216"/>
      <c r="BR1328" s="216"/>
      <c r="BS1328" s="216"/>
      <c r="BT1328" s="216"/>
      <c r="BU1328" s="216"/>
      <c r="BV1328" s="216"/>
      <c r="BW1328" s="216"/>
      <c r="BX1328" s="142"/>
    </row>
    <row r="1329" spans="1:76" s="2" customFormat="1" ht="14">
      <c r="B1329" s="5"/>
      <c r="L1329" s="349"/>
      <c r="S1329" s="83"/>
      <c r="T1329" s="83"/>
      <c r="U1329" s="83"/>
      <c r="Y1329" s="99"/>
      <c r="AO1329" s="57"/>
      <c r="AP1329" s="209"/>
      <c r="AQ1329" s="209"/>
      <c r="AR1329" s="209"/>
      <c r="AS1329" s="209"/>
      <c r="AT1329" s="209"/>
      <c r="AU1329" s="209"/>
      <c r="AV1329" s="209"/>
      <c r="AW1329" s="209"/>
      <c r="AX1329" s="209"/>
      <c r="AY1329" s="209"/>
      <c r="AZ1329" s="209"/>
      <c r="BA1329" s="209"/>
      <c r="BB1329" s="209"/>
      <c r="BC1329" s="209"/>
      <c r="BD1329" s="209"/>
      <c r="BE1329" s="209"/>
      <c r="BF1329" s="209"/>
      <c r="BG1329" s="209"/>
      <c r="BH1329" s="209"/>
      <c r="BI1329" s="209"/>
      <c r="BJ1329" s="209"/>
      <c r="BK1329" s="209"/>
      <c r="BL1329" s="209"/>
      <c r="BM1329" s="209"/>
      <c r="BN1329" s="209"/>
      <c r="BO1329" s="209"/>
      <c r="BP1329" s="209"/>
      <c r="BQ1329" s="209"/>
      <c r="BR1329" s="209"/>
      <c r="BS1329" s="209"/>
      <c r="BT1329" s="209"/>
      <c r="BU1329" s="209"/>
      <c r="BV1329" s="209"/>
      <c r="BW1329" s="209"/>
      <c r="BX1329" s="57"/>
    </row>
    <row r="1330" spans="1:76" s="2" customFormat="1" ht="14">
      <c r="B1330" s="5"/>
      <c r="L1330" s="349"/>
      <c r="S1330" s="83"/>
      <c r="T1330" s="83"/>
      <c r="U1330" s="83"/>
      <c r="Y1330" s="99"/>
      <c r="AO1330" s="57"/>
      <c r="AP1330" s="209"/>
      <c r="AQ1330" s="209"/>
      <c r="AR1330" s="209"/>
      <c r="AS1330" s="209"/>
      <c r="AT1330" s="209"/>
      <c r="AU1330" s="209"/>
      <c r="AV1330" s="209"/>
      <c r="AW1330" s="209"/>
      <c r="AX1330" s="209"/>
      <c r="AY1330" s="209"/>
      <c r="AZ1330" s="209"/>
      <c r="BA1330" s="209"/>
      <c r="BB1330" s="209"/>
      <c r="BC1330" s="209"/>
      <c r="BD1330" s="209"/>
      <c r="BE1330" s="209"/>
      <c r="BF1330" s="209"/>
      <c r="BG1330" s="209"/>
      <c r="BH1330" s="209"/>
      <c r="BI1330" s="209"/>
      <c r="BJ1330" s="209"/>
      <c r="BK1330" s="209"/>
      <c r="BL1330" s="209"/>
      <c r="BM1330" s="209"/>
      <c r="BN1330" s="209"/>
      <c r="BO1330" s="209"/>
      <c r="BP1330" s="209"/>
      <c r="BQ1330" s="209"/>
      <c r="BR1330" s="209"/>
      <c r="BS1330" s="209"/>
      <c r="BT1330" s="209"/>
      <c r="BU1330" s="209"/>
      <c r="BV1330" s="209"/>
      <c r="BW1330" s="209"/>
      <c r="BX1330" s="57"/>
    </row>
    <row r="1331" spans="1:76" s="22" customFormat="1" ht="18">
      <c r="A1331" s="138">
        <f>A1297+1</f>
        <v>32</v>
      </c>
      <c r="B1331" s="298"/>
      <c r="C1331" s="139" t="s">
        <v>375</v>
      </c>
      <c r="D1331" s="196"/>
      <c r="E1331" s="196"/>
      <c r="F1331" s="196"/>
      <c r="G1331" s="196"/>
      <c r="J1331" s="196"/>
      <c r="K1331" s="196"/>
      <c r="L1331" s="761"/>
      <c r="M1331" s="140"/>
      <c r="N1331" s="140"/>
      <c r="R1331" s="839" t="s">
        <v>154</v>
      </c>
      <c r="S1331" s="839"/>
      <c r="T1331" s="839"/>
      <c r="U1331" s="839"/>
      <c r="Y1331" s="198"/>
      <c r="AP1331" s="125">
        <f>A1331</f>
        <v>32</v>
      </c>
      <c r="AQ1331" s="125" t="str">
        <f>C1331</f>
        <v>Percentage of PV System Installed Costs from Module</v>
      </c>
      <c r="AS1331" s="198"/>
      <c r="AT1331" s="198"/>
      <c r="AU1331" s="198"/>
      <c r="AV1331" s="198"/>
    </row>
    <row r="1332" spans="1:76" s="2" customFormat="1" ht="14">
      <c r="A1332" s="199"/>
      <c r="B1332" s="299"/>
      <c r="C1332" s="199"/>
      <c r="D1332" s="130"/>
      <c r="E1332" s="130"/>
      <c r="F1332" s="130"/>
      <c r="G1332" s="130"/>
      <c r="J1332" s="130"/>
      <c r="K1332" s="130"/>
      <c r="L1332" s="762"/>
      <c r="M1332" s="174"/>
      <c r="N1332" s="174"/>
      <c r="S1332" s="83"/>
      <c r="T1332" s="83"/>
      <c r="Y1332" s="99"/>
      <c r="AO1332" s="57"/>
      <c r="AP1332" s="39"/>
      <c r="AQ1332" s="39"/>
      <c r="AR1332" s="39"/>
      <c r="AS1332" s="39"/>
      <c r="AT1332" s="158" t="s">
        <v>230</v>
      </c>
      <c r="AU1332" s="158"/>
      <c r="AV1332" s="39"/>
      <c r="AW1332" s="158" t="s">
        <v>1</v>
      </c>
      <c r="AX1332" s="158"/>
      <c r="AY1332" s="39"/>
      <c r="AZ1332" s="158" t="s">
        <v>2</v>
      </c>
      <c r="BA1332" s="158"/>
      <c r="BB1332" s="39"/>
      <c r="BC1332" s="158" t="s">
        <v>283</v>
      </c>
      <c r="BD1332" s="158"/>
      <c r="BE1332" s="39"/>
      <c r="BF1332" s="158" t="s">
        <v>284</v>
      </c>
      <c r="BG1332" s="158"/>
      <c r="BH1332" s="39"/>
      <c r="BI1332" s="158" t="s">
        <v>3</v>
      </c>
      <c r="BJ1332" s="158"/>
      <c r="BK1332" s="39"/>
      <c r="BL1332" s="158" t="s">
        <v>4</v>
      </c>
      <c r="BM1332" s="158"/>
      <c r="BN1332" s="39"/>
      <c r="BO1332" s="158" t="s">
        <v>5</v>
      </c>
      <c r="BP1332" s="158"/>
      <c r="BQ1332" s="39"/>
      <c r="BR1332" s="158" t="s">
        <v>6</v>
      </c>
      <c r="BS1332" s="158"/>
      <c r="BT1332" s="39"/>
      <c r="BU1332" s="158" t="s">
        <v>34</v>
      </c>
      <c r="BV1332" s="158"/>
      <c r="BW1332" s="39"/>
      <c r="BX1332" s="57"/>
    </row>
    <row r="1333" spans="1:76" s="2" customFormat="1" ht="31" thickBot="1">
      <c r="A1333" s="173" t="s">
        <v>39</v>
      </c>
      <c r="B1333" s="300" t="s">
        <v>9</v>
      </c>
      <c r="C1333" s="145" t="s">
        <v>139</v>
      </c>
      <c r="D1333" s="146" t="s">
        <v>40</v>
      </c>
      <c r="E1333" s="146" t="s">
        <v>234</v>
      </c>
      <c r="F1333" s="147" t="s">
        <v>113</v>
      </c>
      <c r="G1333" s="211" t="s">
        <v>424</v>
      </c>
      <c r="H1333" s="4" t="s">
        <v>59</v>
      </c>
      <c r="I1333" s="695" t="s">
        <v>425</v>
      </c>
      <c r="J1333" s="148" t="s">
        <v>133</v>
      </c>
      <c r="K1333" s="149" t="s">
        <v>140</v>
      </c>
      <c r="L1333" s="776" t="s">
        <v>100</v>
      </c>
      <c r="M1333" s="151" t="s">
        <v>141</v>
      </c>
      <c r="N1333" s="152" t="s">
        <v>135</v>
      </c>
      <c r="O1333" s="151" t="s">
        <v>57</v>
      </c>
      <c r="P1333" s="153"/>
      <c r="Q1333" s="363" t="s">
        <v>272</v>
      </c>
      <c r="R1333" s="364" t="s">
        <v>56</v>
      </c>
      <c r="S1333" s="258" t="s">
        <v>41</v>
      </c>
      <c r="T1333" s="364" t="s">
        <v>136</v>
      </c>
      <c r="U1333" s="156" t="s">
        <v>42</v>
      </c>
      <c r="V1333" s="153"/>
      <c r="W1333" s="153"/>
      <c r="Y1333" s="99"/>
      <c r="AO1333" s="57"/>
      <c r="AP1333" s="153"/>
      <c r="AQ1333" s="153"/>
      <c r="AR1333" s="156" t="s">
        <v>131</v>
      </c>
      <c r="AS1333" s="153"/>
      <c r="AT1333" s="154" t="s">
        <v>56</v>
      </c>
      <c r="AU1333" s="155" t="s">
        <v>41</v>
      </c>
      <c r="AV1333" s="153"/>
      <c r="AW1333" s="154" t="s">
        <v>56</v>
      </c>
      <c r="AX1333" s="155" t="s">
        <v>41</v>
      </c>
      <c r="AY1333" s="153"/>
      <c r="AZ1333" s="154" t="s">
        <v>56</v>
      </c>
      <c r="BA1333" s="155" t="s">
        <v>41</v>
      </c>
      <c r="BB1333" s="153"/>
      <c r="BC1333" s="154" t="s">
        <v>56</v>
      </c>
      <c r="BD1333" s="155" t="s">
        <v>41</v>
      </c>
      <c r="BE1333" s="153"/>
      <c r="BF1333" s="154" t="s">
        <v>56</v>
      </c>
      <c r="BG1333" s="155" t="s">
        <v>41</v>
      </c>
      <c r="BH1333" s="153"/>
      <c r="BI1333" s="154" t="s">
        <v>56</v>
      </c>
      <c r="BJ1333" s="155" t="s">
        <v>41</v>
      </c>
      <c r="BK1333" s="153"/>
      <c r="BL1333" s="154" t="s">
        <v>56</v>
      </c>
      <c r="BM1333" s="155" t="s">
        <v>41</v>
      </c>
      <c r="BN1333" s="153"/>
      <c r="BO1333" s="154" t="s">
        <v>56</v>
      </c>
      <c r="BP1333" s="155" t="s">
        <v>41</v>
      </c>
      <c r="BQ1333" s="153"/>
      <c r="BR1333" s="154" t="s">
        <v>56</v>
      </c>
      <c r="BS1333" s="155" t="s">
        <v>41</v>
      </c>
      <c r="BT1333" s="153"/>
      <c r="BU1333" s="154" t="s">
        <v>56</v>
      </c>
      <c r="BV1333" s="155" t="s">
        <v>41</v>
      </c>
      <c r="BW1333" s="153"/>
      <c r="BX1333" s="57"/>
    </row>
    <row r="1334" spans="1:76" s="2" customFormat="1" ht="15">
      <c r="A1334" s="159">
        <v>1</v>
      </c>
      <c r="B1334" s="301" t="str">
        <f t="shared" ref="B1334:B1355" si="859">CONCATENATE(E1334,": ",C1334)</f>
        <v>World: IEA PVPS, 2015 (p. 51)</v>
      </c>
      <c r="C1334" s="160" t="s">
        <v>805</v>
      </c>
      <c r="D1334" s="160" t="s">
        <v>376</v>
      </c>
      <c r="E1334" s="160" t="s">
        <v>7</v>
      </c>
      <c r="F1334" s="160"/>
      <c r="G1334" s="161" t="s">
        <v>420</v>
      </c>
      <c r="H1334" s="668">
        <v>2015</v>
      </c>
      <c r="I1334" s="163"/>
      <c r="J1334" s="690"/>
      <c r="K1334" s="669" t="s">
        <v>54</v>
      </c>
      <c r="L1334" s="689">
        <f>J1334</f>
        <v>0</v>
      </c>
      <c r="M1334" s="720" t="s">
        <v>54</v>
      </c>
      <c r="N1334" s="664"/>
      <c r="O1334" s="664"/>
      <c r="P1334" s="165"/>
      <c r="Q1334" s="365" t="s">
        <v>35</v>
      </c>
      <c r="R1334" s="259" t="str">
        <f t="shared" ref="R1334:R1355" si="860">IF(Q1334="Y","",IF(AND(L1334="",J1334=""),"",IF(L1334="",J1334,L1334)))</f>
        <v/>
      </c>
      <c r="S1334" s="260" t="str">
        <f>IF(R1334="","",IF(R1364="Y",T1334,IF(R1334&gt;=R1356-$AA$36*R1360,IF(R1334&lt;=R1356+$AA$36*R1360,R1334,""),"")))</f>
        <v/>
      </c>
      <c r="T1334" s="259" t="str">
        <f t="shared" ref="T1334:T1355" si="861">IF(Q1334="Y","",IF(AND(L1334="",J1334=""),"",IF(L1334="",J1334*N1334,L1334*N1334)))</f>
        <v/>
      </c>
      <c r="U1334" s="166" t="str">
        <f t="shared" ref="U1334:U1355" si="862">IF(AND(M1334="",K1334=""),"",IF(M1334="",K1334,M1334))</f>
        <v>%</v>
      </c>
      <c r="V1334" s="39"/>
      <c r="W1334" s="39"/>
      <c r="Y1334" s="99"/>
      <c r="AO1334" s="57"/>
      <c r="AP1334" s="39"/>
      <c r="AQ1334" s="39"/>
      <c r="AR1334" s="359" t="str">
        <f>$U1334</f>
        <v>%</v>
      </c>
      <c r="AS1334" s="39"/>
      <c r="AT1334" s="360" t="str">
        <f t="shared" ref="AT1334:AT1355" si="863">IF($E1334=$AT$48,R1334,"")</f>
        <v/>
      </c>
      <c r="AU1334" s="360" t="str">
        <f t="shared" ref="AU1334:AU1355" si="864">IF($E1334=$AT$48,S1334,"")</f>
        <v/>
      </c>
      <c r="AV1334" s="39"/>
      <c r="AW1334" s="360" t="str">
        <f t="shared" ref="AW1334:AW1355" si="865">IF($E1334=$AW$112,R1334,"")</f>
        <v/>
      </c>
      <c r="AX1334" s="360" t="str">
        <f t="shared" ref="AX1334:AX1355" si="866">IF($E1334=$AW$112,S1334,"")</f>
        <v/>
      </c>
      <c r="AY1334" s="39"/>
      <c r="AZ1334" s="360" t="str">
        <f t="shared" ref="AZ1334:AZ1355" si="867">IF($E1334=$AZ$112,R1334,"")</f>
        <v/>
      </c>
      <c r="BA1334" s="360" t="str">
        <f t="shared" ref="BA1334:BA1355" si="868">IF($E1334=$AZ$112,S1334,"")</f>
        <v/>
      </c>
      <c r="BB1334" s="39"/>
      <c r="BC1334" s="360" t="str">
        <f t="shared" ref="BC1334:BC1355" si="869">IF($E1334=$BC$112,R1334,"")</f>
        <v/>
      </c>
      <c r="BD1334" s="360" t="str">
        <f t="shared" ref="BD1334:BD1355" si="870">IF($E1334=$BC$112,S1334,"")</f>
        <v/>
      </c>
      <c r="BE1334" s="39"/>
      <c r="BF1334" s="360" t="str">
        <f t="shared" ref="BF1334:BF1355" si="871">IF($E1334=$BF$112,R1334,"")</f>
        <v/>
      </c>
      <c r="BG1334" s="360" t="str">
        <f t="shared" ref="BG1334:BG1355" si="872">IF($E1334=$BF$112,S1334,"")</f>
        <v/>
      </c>
      <c r="BH1334" s="39"/>
      <c r="BI1334" s="360" t="str">
        <f t="shared" ref="BI1334:BI1355" si="873">IF($E1334=$BI$112,R1334,"")</f>
        <v/>
      </c>
      <c r="BJ1334" s="360" t="str">
        <f t="shared" ref="BJ1334:BJ1355" si="874">IF($E1334=$BI$112,S1334,"")</f>
        <v/>
      </c>
      <c r="BK1334" s="39"/>
      <c r="BL1334" s="360" t="str">
        <f t="shared" ref="BL1334:BL1355" si="875">IF($E1334=$BL$112,R1334,"")</f>
        <v/>
      </c>
      <c r="BM1334" s="360" t="str">
        <f t="shared" ref="BM1334:BM1355" si="876">IF($E1334=$BL$112,S1334,"")</f>
        <v/>
      </c>
      <c r="BN1334" s="39"/>
      <c r="BO1334" s="360" t="str">
        <f t="shared" ref="BO1334:BO1355" si="877">IF($E1334=$BO$112,R1334,"")</f>
        <v/>
      </c>
      <c r="BP1334" s="360" t="str">
        <f t="shared" ref="BP1334:BP1355" si="878">IF($E1334=$BO$112,S1334,"")</f>
        <v/>
      </c>
      <c r="BQ1334" s="39"/>
      <c r="BR1334" s="360" t="str">
        <f t="shared" ref="BR1334:BR1355" si="879">IF($E1334=$BR$112,R1334,"")</f>
        <v/>
      </c>
      <c r="BS1334" s="360" t="str">
        <f t="shared" ref="BS1334:BS1355" si="880">IF($E1334=$BR$112,S1334,"")</f>
        <v/>
      </c>
      <c r="BT1334" s="39"/>
      <c r="BU1334" s="360" t="str">
        <f t="shared" ref="BU1334:BU1355" si="881">IF($E1334=$BU$112,R1334,"")</f>
        <v/>
      </c>
      <c r="BV1334" s="360" t="str">
        <f t="shared" ref="BV1334:BV1355" si="882">IF($E1334=$BU$112,S1334,"")</f>
        <v/>
      </c>
      <c r="BW1334" s="39"/>
      <c r="BX1334" s="57"/>
    </row>
    <row r="1335" spans="1:76" s="2" customFormat="1" ht="15">
      <c r="A1335" s="159">
        <v>2</v>
      </c>
      <c r="B1335" s="301" t="str">
        <f t="shared" si="859"/>
        <v>USA: Bolinger and Seel, 2015 (p. 17)</v>
      </c>
      <c r="C1335" s="160" t="s">
        <v>804</v>
      </c>
      <c r="D1335" s="160" t="s">
        <v>338</v>
      </c>
      <c r="E1335" s="160" t="s">
        <v>34</v>
      </c>
      <c r="F1335" s="160"/>
      <c r="G1335" s="161" t="s">
        <v>420</v>
      </c>
      <c r="H1335" s="668">
        <v>2015</v>
      </c>
      <c r="I1335" s="163"/>
      <c r="J1335" s="689"/>
      <c r="K1335" s="664" t="s">
        <v>54</v>
      </c>
      <c r="L1335" s="689">
        <f>J1335</f>
        <v>0</v>
      </c>
      <c r="M1335" s="720" t="s">
        <v>54</v>
      </c>
      <c r="N1335" s="664"/>
      <c r="O1335" s="664"/>
      <c r="P1335" s="165"/>
      <c r="Q1335" s="365" t="s">
        <v>35</v>
      </c>
      <c r="R1335" s="259" t="str">
        <f t="shared" si="860"/>
        <v/>
      </c>
      <c r="S1335" s="260" t="str">
        <f>IF(R1335="","",IF(R1364="Y",T1335,IF(R1335&gt;=R1356-$AA$36*R1360,IF(R1335&lt;=R1356+$AA$36*R1360,R1335,""),"")))</f>
        <v/>
      </c>
      <c r="T1335" s="259" t="str">
        <f t="shared" si="861"/>
        <v/>
      </c>
      <c r="U1335" s="166" t="str">
        <f t="shared" si="862"/>
        <v>%</v>
      </c>
      <c r="V1335" s="39"/>
      <c r="W1335" s="39"/>
      <c r="Y1335" s="99"/>
      <c r="AO1335" s="57"/>
      <c r="AP1335" s="39"/>
      <c r="AQ1335" s="39"/>
      <c r="AR1335" s="171"/>
      <c r="AS1335" s="39"/>
      <c r="AT1335" s="360" t="str">
        <f t="shared" si="863"/>
        <v/>
      </c>
      <c r="AU1335" s="360" t="str">
        <f t="shared" si="864"/>
        <v/>
      </c>
      <c r="AV1335" s="39"/>
      <c r="AW1335" s="360" t="str">
        <f t="shared" si="865"/>
        <v/>
      </c>
      <c r="AX1335" s="360" t="str">
        <f t="shared" si="866"/>
        <v/>
      </c>
      <c r="AY1335" s="39"/>
      <c r="AZ1335" s="360" t="str">
        <f t="shared" si="867"/>
        <v/>
      </c>
      <c r="BA1335" s="360" t="str">
        <f t="shared" si="868"/>
        <v/>
      </c>
      <c r="BB1335" s="39"/>
      <c r="BC1335" s="360" t="str">
        <f t="shared" si="869"/>
        <v/>
      </c>
      <c r="BD1335" s="360" t="str">
        <f t="shared" si="870"/>
        <v/>
      </c>
      <c r="BE1335" s="39"/>
      <c r="BF1335" s="360" t="str">
        <f t="shared" si="871"/>
        <v/>
      </c>
      <c r="BG1335" s="360" t="str">
        <f t="shared" si="872"/>
        <v/>
      </c>
      <c r="BH1335" s="39"/>
      <c r="BI1335" s="360" t="str">
        <f t="shared" si="873"/>
        <v/>
      </c>
      <c r="BJ1335" s="360" t="str">
        <f t="shared" si="874"/>
        <v/>
      </c>
      <c r="BK1335" s="39"/>
      <c r="BL1335" s="360" t="str">
        <f t="shared" si="875"/>
        <v/>
      </c>
      <c r="BM1335" s="360" t="str">
        <f t="shared" si="876"/>
        <v/>
      </c>
      <c r="BN1335" s="39"/>
      <c r="BO1335" s="360" t="str">
        <f t="shared" si="877"/>
        <v/>
      </c>
      <c r="BP1335" s="360" t="str">
        <f t="shared" si="878"/>
        <v/>
      </c>
      <c r="BQ1335" s="39"/>
      <c r="BR1335" s="360" t="str">
        <f t="shared" si="879"/>
        <v/>
      </c>
      <c r="BS1335" s="360" t="str">
        <f t="shared" si="880"/>
        <v/>
      </c>
      <c r="BT1335" s="39"/>
      <c r="BU1335" s="360" t="str">
        <f t="shared" si="881"/>
        <v/>
      </c>
      <c r="BV1335" s="360" t="str">
        <f t="shared" si="882"/>
        <v/>
      </c>
      <c r="BW1335" s="39"/>
      <c r="BX1335" s="57"/>
    </row>
    <row r="1336" spans="1:76" s="2" customFormat="1" ht="15">
      <c r="A1336" s="159">
        <v>3</v>
      </c>
      <c r="B1336" s="301" t="str">
        <f t="shared" si="859"/>
        <v>USA: GTM Research in PV Magazine (2015)</v>
      </c>
      <c r="C1336" s="668" t="s">
        <v>803</v>
      </c>
      <c r="D1336" s="668" t="s">
        <v>377</v>
      </c>
      <c r="E1336" s="668" t="s">
        <v>34</v>
      </c>
      <c r="F1336" s="668"/>
      <c r="G1336" s="161" t="s">
        <v>420</v>
      </c>
      <c r="H1336" s="668">
        <v>2015</v>
      </c>
      <c r="I1336" s="163"/>
      <c r="J1336" s="685"/>
      <c r="K1336" s="672" t="s">
        <v>54</v>
      </c>
      <c r="L1336" s="689">
        <f>J1336</f>
        <v>0</v>
      </c>
      <c r="M1336" s="720" t="s">
        <v>54</v>
      </c>
      <c r="N1336" s="664"/>
      <c r="O1336" s="664"/>
      <c r="P1336" s="165"/>
      <c r="Q1336" s="365" t="s">
        <v>35</v>
      </c>
      <c r="R1336" s="259" t="str">
        <f t="shared" si="860"/>
        <v/>
      </c>
      <c r="S1336" s="260" t="str">
        <f>IF(R1336="","",IF(R1364="Y",T1336,IF(R1336&gt;=R1356-$AA$36*R1360,IF(R1336&lt;=R1356+$AA$36*R1360,R1336,""),"")))</f>
        <v/>
      </c>
      <c r="T1336" s="259" t="str">
        <f t="shared" si="861"/>
        <v/>
      </c>
      <c r="U1336" s="166" t="str">
        <f t="shared" si="862"/>
        <v>%</v>
      </c>
      <c r="V1336" s="39"/>
      <c r="W1336" s="39"/>
      <c r="Y1336" s="99"/>
      <c r="AO1336" s="57"/>
      <c r="AP1336" s="39"/>
      <c r="AQ1336" s="39"/>
      <c r="AR1336" s="171"/>
      <c r="AS1336" s="39"/>
      <c r="AT1336" s="360" t="str">
        <f t="shared" si="863"/>
        <v/>
      </c>
      <c r="AU1336" s="360" t="str">
        <f t="shared" si="864"/>
        <v/>
      </c>
      <c r="AV1336" s="39"/>
      <c r="AW1336" s="360" t="str">
        <f t="shared" si="865"/>
        <v/>
      </c>
      <c r="AX1336" s="360" t="str">
        <f t="shared" si="866"/>
        <v/>
      </c>
      <c r="AY1336" s="39"/>
      <c r="AZ1336" s="360" t="str">
        <f t="shared" si="867"/>
        <v/>
      </c>
      <c r="BA1336" s="360" t="str">
        <f t="shared" si="868"/>
        <v/>
      </c>
      <c r="BB1336" s="39"/>
      <c r="BC1336" s="360" t="str">
        <f t="shared" si="869"/>
        <v/>
      </c>
      <c r="BD1336" s="360" t="str">
        <f t="shared" si="870"/>
        <v/>
      </c>
      <c r="BE1336" s="39"/>
      <c r="BF1336" s="360" t="str">
        <f t="shared" si="871"/>
        <v/>
      </c>
      <c r="BG1336" s="360" t="str">
        <f t="shared" si="872"/>
        <v/>
      </c>
      <c r="BH1336" s="39"/>
      <c r="BI1336" s="360" t="str">
        <f t="shared" si="873"/>
        <v/>
      </c>
      <c r="BJ1336" s="360" t="str">
        <f t="shared" si="874"/>
        <v/>
      </c>
      <c r="BK1336" s="39"/>
      <c r="BL1336" s="360" t="str">
        <f t="shared" si="875"/>
        <v/>
      </c>
      <c r="BM1336" s="360" t="str">
        <f t="shared" si="876"/>
        <v/>
      </c>
      <c r="BN1336" s="39"/>
      <c r="BO1336" s="360" t="str">
        <f t="shared" si="877"/>
        <v/>
      </c>
      <c r="BP1336" s="360" t="str">
        <f t="shared" si="878"/>
        <v/>
      </c>
      <c r="BQ1336" s="39"/>
      <c r="BR1336" s="360" t="str">
        <f t="shared" si="879"/>
        <v/>
      </c>
      <c r="BS1336" s="360" t="str">
        <f t="shared" si="880"/>
        <v/>
      </c>
      <c r="BT1336" s="39"/>
      <c r="BU1336" s="360" t="str">
        <f t="shared" si="881"/>
        <v/>
      </c>
      <c r="BV1336" s="360" t="str">
        <f t="shared" si="882"/>
        <v/>
      </c>
      <c r="BW1336" s="39"/>
      <c r="BX1336" s="57"/>
    </row>
    <row r="1337" spans="1:76" s="2" customFormat="1" ht="15">
      <c r="A1337" s="159">
        <v>4</v>
      </c>
      <c r="B1337" s="301" t="str">
        <f t="shared" si="859"/>
        <v>USA: Bolinger and Seel, 2015, Utility Scale Solar, p. 20</v>
      </c>
      <c r="C1337" s="723" t="s">
        <v>802</v>
      </c>
      <c r="D1337" s="723" t="s">
        <v>478</v>
      </c>
      <c r="E1337" s="723" t="s">
        <v>34</v>
      </c>
      <c r="F1337" s="723"/>
      <c r="G1337" s="719" t="s">
        <v>420</v>
      </c>
      <c r="H1337" s="723">
        <v>2015</v>
      </c>
      <c r="I1337" s="720"/>
      <c r="J1337" s="721"/>
      <c r="K1337" s="721" t="s">
        <v>556</v>
      </c>
      <c r="L1337" s="689">
        <f>J1337/1.42</f>
        <v>0</v>
      </c>
      <c r="M1337" s="720" t="s">
        <v>54</v>
      </c>
      <c r="N1337" s="720"/>
      <c r="O1337" s="720" t="s">
        <v>557</v>
      </c>
      <c r="P1337" s="165"/>
      <c r="Q1337" s="365" t="s">
        <v>35</v>
      </c>
      <c r="R1337" s="259" t="str">
        <f t="shared" si="860"/>
        <v/>
      </c>
      <c r="S1337" s="260" t="str">
        <f>IF(R1337="","",IF(R1364="Y",T1337,IF(R1337&gt;=R1356-$AA$36*R1360,IF(R1337&lt;=R1356+$AA$36*R1360,R1337,""),"")))</f>
        <v/>
      </c>
      <c r="T1337" s="259" t="str">
        <f t="shared" si="861"/>
        <v/>
      </c>
      <c r="U1337" s="166" t="str">
        <f t="shared" si="862"/>
        <v>%</v>
      </c>
      <c r="V1337" s="39"/>
      <c r="W1337" s="39"/>
      <c r="Y1337" s="99"/>
      <c r="AO1337" s="57"/>
      <c r="AP1337" s="39"/>
      <c r="AQ1337" s="39"/>
      <c r="AR1337" s="171"/>
      <c r="AS1337" s="39"/>
      <c r="AT1337" s="360" t="str">
        <f t="shared" si="863"/>
        <v/>
      </c>
      <c r="AU1337" s="360" t="str">
        <f t="shared" si="864"/>
        <v/>
      </c>
      <c r="AV1337" s="39"/>
      <c r="AW1337" s="360" t="str">
        <f t="shared" si="865"/>
        <v/>
      </c>
      <c r="AX1337" s="360" t="str">
        <f t="shared" si="866"/>
        <v/>
      </c>
      <c r="AY1337" s="39"/>
      <c r="AZ1337" s="360" t="str">
        <f t="shared" si="867"/>
        <v/>
      </c>
      <c r="BA1337" s="360" t="str">
        <f t="shared" si="868"/>
        <v/>
      </c>
      <c r="BB1337" s="39"/>
      <c r="BC1337" s="360" t="str">
        <f t="shared" si="869"/>
        <v/>
      </c>
      <c r="BD1337" s="360" t="str">
        <f t="shared" si="870"/>
        <v/>
      </c>
      <c r="BE1337" s="39"/>
      <c r="BF1337" s="360" t="str">
        <f t="shared" si="871"/>
        <v/>
      </c>
      <c r="BG1337" s="360" t="str">
        <f t="shared" si="872"/>
        <v/>
      </c>
      <c r="BH1337" s="39"/>
      <c r="BI1337" s="360" t="str">
        <f t="shared" si="873"/>
        <v/>
      </c>
      <c r="BJ1337" s="360" t="str">
        <f t="shared" si="874"/>
        <v/>
      </c>
      <c r="BK1337" s="39"/>
      <c r="BL1337" s="360" t="str">
        <f t="shared" si="875"/>
        <v/>
      </c>
      <c r="BM1337" s="360" t="str">
        <f t="shared" si="876"/>
        <v/>
      </c>
      <c r="BN1337" s="39"/>
      <c r="BO1337" s="360" t="str">
        <f t="shared" si="877"/>
        <v/>
      </c>
      <c r="BP1337" s="360" t="str">
        <f t="shared" si="878"/>
        <v/>
      </c>
      <c r="BQ1337" s="39"/>
      <c r="BR1337" s="360" t="str">
        <f t="shared" si="879"/>
        <v/>
      </c>
      <c r="BS1337" s="360" t="str">
        <f t="shared" si="880"/>
        <v/>
      </c>
      <c r="BT1337" s="39"/>
      <c r="BU1337" s="360" t="str">
        <f t="shared" si="881"/>
        <v/>
      </c>
      <c r="BV1337" s="360" t="str">
        <f t="shared" si="882"/>
        <v/>
      </c>
      <c r="BW1337" s="39"/>
      <c r="BX1337" s="57"/>
    </row>
    <row r="1338" spans="1:76" s="2" customFormat="1" ht="15">
      <c r="A1338" s="159">
        <v>5</v>
      </c>
      <c r="B1338" s="301" t="str">
        <f t="shared" si="859"/>
        <v>USA: Bolinger and Seel, 2015, Utility Scale Solar, p. 20</v>
      </c>
      <c r="C1338" s="723" t="s">
        <v>802</v>
      </c>
      <c r="D1338" s="723" t="s">
        <v>478</v>
      </c>
      <c r="E1338" s="723" t="s">
        <v>34</v>
      </c>
      <c r="F1338" s="723"/>
      <c r="G1338" s="719" t="s">
        <v>420</v>
      </c>
      <c r="H1338" s="723">
        <v>2016</v>
      </c>
      <c r="I1338" s="720"/>
      <c r="J1338" s="721"/>
      <c r="K1338" s="721" t="s">
        <v>556</v>
      </c>
      <c r="L1338" s="685">
        <f>J1338/1.66</f>
        <v>0</v>
      </c>
      <c r="M1338" s="720" t="s">
        <v>54</v>
      </c>
      <c r="N1338" s="720"/>
      <c r="O1338" s="720" t="s">
        <v>558</v>
      </c>
      <c r="P1338" s="165"/>
      <c r="Q1338" s="365" t="s">
        <v>36</v>
      </c>
      <c r="R1338" s="259">
        <f t="shared" si="860"/>
        <v>0</v>
      </c>
      <c r="S1338" s="260" t="str">
        <f>IF(R1338="","",IF(R1364="Y",T1338,IF(R1338&gt;=R1356-$AA$36*R1360,IF(R1338&lt;=R1356+$AA$36*R1360,R1338,""),"")))</f>
        <v/>
      </c>
      <c r="T1338" s="259">
        <f t="shared" si="861"/>
        <v>0</v>
      </c>
      <c r="U1338" s="166" t="str">
        <f t="shared" si="862"/>
        <v>%</v>
      </c>
      <c r="V1338" s="39"/>
      <c r="W1338" s="39"/>
      <c r="Y1338" s="99"/>
      <c r="AO1338" s="57"/>
      <c r="AP1338" s="39"/>
      <c r="AQ1338" s="39"/>
      <c r="AR1338" s="171"/>
      <c r="AS1338" s="39"/>
      <c r="AT1338" s="360" t="str">
        <f t="shared" si="863"/>
        <v/>
      </c>
      <c r="AU1338" s="360" t="str">
        <f t="shared" si="864"/>
        <v/>
      </c>
      <c r="AV1338" s="39"/>
      <c r="AW1338" s="360" t="str">
        <f t="shared" si="865"/>
        <v/>
      </c>
      <c r="AX1338" s="360" t="str">
        <f t="shared" si="866"/>
        <v/>
      </c>
      <c r="AY1338" s="39"/>
      <c r="AZ1338" s="360" t="str">
        <f t="shared" si="867"/>
        <v/>
      </c>
      <c r="BA1338" s="360" t="str">
        <f t="shared" si="868"/>
        <v/>
      </c>
      <c r="BB1338" s="39"/>
      <c r="BC1338" s="360" t="str">
        <f t="shared" si="869"/>
        <v/>
      </c>
      <c r="BD1338" s="360" t="str">
        <f t="shared" si="870"/>
        <v/>
      </c>
      <c r="BE1338" s="39"/>
      <c r="BF1338" s="360" t="str">
        <f t="shared" si="871"/>
        <v/>
      </c>
      <c r="BG1338" s="360" t="str">
        <f t="shared" si="872"/>
        <v/>
      </c>
      <c r="BH1338" s="39"/>
      <c r="BI1338" s="360" t="str">
        <f t="shared" si="873"/>
        <v/>
      </c>
      <c r="BJ1338" s="360" t="str">
        <f t="shared" si="874"/>
        <v/>
      </c>
      <c r="BK1338" s="39"/>
      <c r="BL1338" s="360" t="str">
        <f t="shared" si="875"/>
        <v/>
      </c>
      <c r="BM1338" s="360" t="str">
        <f t="shared" si="876"/>
        <v/>
      </c>
      <c r="BN1338" s="39"/>
      <c r="BO1338" s="360" t="str">
        <f t="shared" si="877"/>
        <v/>
      </c>
      <c r="BP1338" s="360" t="str">
        <f t="shared" si="878"/>
        <v/>
      </c>
      <c r="BQ1338" s="39"/>
      <c r="BR1338" s="360" t="str">
        <f t="shared" si="879"/>
        <v/>
      </c>
      <c r="BS1338" s="360" t="str">
        <f t="shared" si="880"/>
        <v/>
      </c>
      <c r="BT1338" s="39"/>
      <c r="BU1338" s="360">
        <f t="shared" si="881"/>
        <v>0</v>
      </c>
      <c r="BV1338" s="360" t="str">
        <f t="shared" si="882"/>
        <v/>
      </c>
      <c r="BW1338" s="39"/>
      <c r="BX1338" s="57"/>
    </row>
    <row r="1339" spans="1:76" s="2" customFormat="1" ht="15">
      <c r="A1339" s="159">
        <v>6</v>
      </c>
      <c r="B1339" s="301" t="str">
        <f t="shared" si="859"/>
        <v>USA: Bolinger and Seel, 2015, Utility Scale Solar, p. 20</v>
      </c>
      <c r="C1339" s="723" t="s">
        <v>802</v>
      </c>
      <c r="D1339" s="723" t="s">
        <v>478</v>
      </c>
      <c r="E1339" s="723" t="s">
        <v>34</v>
      </c>
      <c r="F1339" s="723"/>
      <c r="G1339" s="719" t="s">
        <v>420</v>
      </c>
      <c r="H1339" s="723">
        <v>2016</v>
      </c>
      <c r="I1339" s="720"/>
      <c r="J1339" s="721"/>
      <c r="K1339" s="721" t="s">
        <v>556</v>
      </c>
      <c r="L1339" s="685">
        <f>J1339/1.85</f>
        <v>0</v>
      </c>
      <c r="M1339" s="720" t="s">
        <v>54</v>
      </c>
      <c r="N1339" s="720"/>
      <c r="O1339" s="720" t="s">
        <v>559</v>
      </c>
      <c r="P1339" s="165"/>
      <c r="Q1339" s="365" t="s">
        <v>36</v>
      </c>
      <c r="R1339" s="259">
        <f t="shared" si="860"/>
        <v>0</v>
      </c>
      <c r="S1339" s="260" t="str">
        <f>IF(R1339="","",IF(R1364="Y",T1339,IF(R1339&gt;=R1356-$AA$36*R1360,IF(R1339&lt;=R1356+$AA$36*R1360,R1339,""),"")))</f>
        <v/>
      </c>
      <c r="T1339" s="259">
        <f t="shared" si="861"/>
        <v>0</v>
      </c>
      <c r="U1339" s="166" t="str">
        <f t="shared" si="862"/>
        <v>%</v>
      </c>
      <c r="V1339" s="39"/>
      <c r="W1339" s="39"/>
      <c r="Y1339" s="99"/>
      <c r="AO1339" s="57"/>
      <c r="AP1339" s="39"/>
      <c r="AQ1339" s="39"/>
      <c r="AR1339" s="171"/>
      <c r="AS1339" s="39"/>
      <c r="AT1339" s="360" t="str">
        <f t="shared" si="863"/>
        <v/>
      </c>
      <c r="AU1339" s="360" t="str">
        <f t="shared" si="864"/>
        <v/>
      </c>
      <c r="AV1339" s="39"/>
      <c r="AW1339" s="360" t="str">
        <f t="shared" si="865"/>
        <v/>
      </c>
      <c r="AX1339" s="360" t="str">
        <f t="shared" si="866"/>
        <v/>
      </c>
      <c r="AY1339" s="39"/>
      <c r="AZ1339" s="360" t="str">
        <f t="shared" si="867"/>
        <v/>
      </c>
      <c r="BA1339" s="360" t="str">
        <f t="shared" si="868"/>
        <v/>
      </c>
      <c r="BB1339" s="39"/>
      <c r="BC1339" s="360" t="str">
        <f t="shared" si="869"/>
        <v/>
      </c>
      <c r="BD1339" s="360" t="str">
        <f t="shared" si="870"/>
        <v/>
      </c>
      <c r="BE1339" s="39"/>
      <c r="BF1339" s="360" t="str">
        <f t="shared" si="871"/>
        <v/>
      </c>
      <c r="BG1339" s="360" t="str">
        <f t="shared" si="872"/>
        <v/>
      </c>
      <c r="BH1339" s="39"/>
      <c r="BI1339" s="360" t="str">
        <f t="shared" si="873"/>
        <v/>
      </c>
      <c r="BJ1339" s="360" t="str">
        <f t="shared" si="874"/>
        <v/>
      </c>
      <c r="BK1339" s="39"/>
      <c r="BL1339" s="360" t="str">
        <f t="shared" si="875"/>
        <v/>
      </c>
      <c r="BM1339" s="360" t="str">
        <f t="shared" si="876"/>
        <v/>
      </c>
      <c r="BN1339" s="39"/>
      <c r="BO1339" s="360" t="str">
        <f t="shared" si="877"/>
        <v/>
      </c>
      <c r="BP1339" s="360" t="str">
        <f t="shared" si="878"/>
        <v/>
      </c>
      <c r="BQ1339" s="39"/>
      <c r="BR1339" s="360" t="str">
        <f t="shared" si="879"/>
        <v/>
      </c>
      <c r="BS1339" s="360" t="str">
        <f t="shared" si="880"/>
        <v/>
      </c>
      <c r="BT1339" s="39"/>
      <c r="BU1339" s="360">
        <f t="shared" si="881"/>
        <v>0</v>
      </c>
      <c r="BV1339" s="360" t="str">
        <f t="shared" si="882"/>
        <v/>
      </c>
      <c r="BW1339" s="39"/>
      <c r="BX1339" s="57"/>
    </row>
    <row r="1340" spans="1:76" s="2" customFormat="1" ht="15">
      <c r="A1340" s="159">
        <v>7</v>
      </c>
      <c r="B1340" s="301" t="str">
        <f t="shared" si="859"/>
        <v>USA: Bolinger and Seel, 2015, Utility Scale Solar, p. 20</v>
      </c>
      <c r="C1340" s="723" t="s">
        <v>802</v>
      </c>
      <c r="D1340" s="723" t="s">
        <v>478</v>
      </c>
      <c r="E1340" s="723" t="s">
        <v>34</v>
      </c>
      <c r="F1340" s="723"/>
      <c r="G1340" s="719" t="s">
        <v>420</v>
      </c>
      <c r="H1340" s="723">
        <v>2016</v>
      </c>
      <c r="I1340" s="720"/>
      <c r="J1340" s="721"/>
      <c r="K1340" s="721" t="s">
        <v>556</v>
      </c>
      <c r="L1340" s="689">
        <f>J1340/1.23</f>
        <v>0</v>
      </c>
      <c r="M1340" s="720" t="s">
        <v>54</v>
      </c>
      <c r="N1340" s="720"/>
      <c r="O1340" s="720" t="s">
        <v>560</v>
      </c>
      <c r="P1340" s="165"/>
      <c r="Q1340" s="365" t="s">
        <v>36</v>
      </c>
      <c r="R1340" s="259">
        <f t="shared" si="860"/>
        <v>0</v>
      </c>
      <c r="S1340" s="260" t="str">
        <f>IF(R1340="","",IF(R1364="Y",T1340,IF(R1340&gt;=R1356-$AA$36*R1360,IF(R1340&lt;=R1356+$AA$36*R1360,R1340,""),"")))</f>
        <v/>
      </c>
      <c r="T1340" s="259">
        <f t="shared" si="861"/>
        <v>0</v>
      </c>
      <c r="U1340" s="166" t="str">
        <f t="shared" si="862"/>
        <v>%</v>
      </c>
      <c r="V1340" s="39"/>
      <c r="W1340" s="39"/>
      <c r="Y1340" s="99"/>
      <c r="AO1340" s="57"/>
      <c r="AP1340" s="39"/>
      <c r="AQ1340" s="39"/>
      <c r="AR1340" s="171"/>
      <c r="AS1340" s="39"/>
      <c r="AT1340" s="360" t="str">
        <f t="shared" si="863"/>
        <v/>
      </c>
      <c r="AU1340" s="360" t="str">
        <f t="shared" si="864"/>
        <v/>
      </c>
      <c r="AV1340" s="39"/>
      <c r="AW1340" s="360" t="str">
        <f t="shared" si="865"/>
        <v/>
      </c>
      <c r="AX1340" s="360" t="str">
        <f t="shared" si="866"/>
        <v/>
      </c>
      <c r="AY1340" s="39"/>
      <c r="AZ1340" s="360" t="str">
        <f t="shared" si="867"/>
        <v/>
      </c>
      <c r="BA1340" s="360" t="str">
        <f t="shared" si="868"/>
        <v/>
      </c>
      <c r="BB1340" s="39"/>
      <c r="BC1340" s="360" t="str">
        <f t="shared" si="869"/>
        <v/>
      </c>
      <c r="BD1340" s="360" t="str">
        <f t="shared" si="870"/>
        <v/>
      </c>
      <c r="BE1340" s="39"/>
      <c r="BF1340" s="360" t="str">
        <f t="shared" si="871"/>
        <v/>
      </c>
      <c r="BG1340" s="360" t="str">
        <f t="shared" si="872"/>
        <v/>
      </c>
      <c r="BH1340" s="39"/>
      <c r="BI1340" s="360" t="str">
        <f t="shared" si="873"/>
        <v/>
      </c>
      <c r="BJ1340" s="360" t="str">
        <f t="shared" si="874"/>
        <v/>
      </c>
      <c r="BK1340" s="39"/>
      <c r="BL1340" s="360" t="str">
        <f t="shared" si="875"/>
        <v/>
      </c>
      <c r="BM1340" s="360" t="str">
        <f t="shared" si="876"/>
        <v/>
      </c>
      <c r="BN1340" s="39"/>
      <c r="BO1340" s="360" t="str">
        <f t="shared" si="877"/>
        <v/>
      </c>
      <c r="BP1340" s="360" t="str">
        <f t="shared" si="878"/>
        <v/>
      </c>
      <c r="BQ1340" s="39"/>
      <c r="BR1340" s="360" t="str">
        <f t="shared" si="879"/>
        <v/>
      </c>
      <c r="BS1340" s="360" t="str">
        <f t="shared" si="880"/>
        <v/>
      </c>
      <c r="BT1340" s="39"/>
      <c r="BU1340" s="360">
        <f t="shared" si="881"/>
        <v>0</v>
      </c>
      <c r="BV1340" s="360" t="str">
        <f t="shared" si="882"/>
        <v/>
      </c>
      <c r="BW1340" s="39"/>
      <c r="BX1340" s="57"/>
    </row>
    <row r="1341" spans="1:76" s="2" customFormat="1" ht="15">
      <c r="A1341" s="159">
        <v>8</v>
      </c>
      <c r="B1341" s="301" t="str">
        <f t="shared" si="859"/>
        <v>USA: Bolinger and Seel, 2015, Utility Scale Solar, p. 20</v>
      </c>
      <c r="C1341" s="723" t="s">
        <v>802</v>
      </c>
      <c r="D1341" s="723" t="s">
        <v>478</v>
      </c>
      <c r="E1341" s="723" t="s">
        <v>34</v>
      </c>
      <c r="F1341" s="723"/>
      <c r="G1341" s="719" t="s">
        <v>420</v>
      </c>
      <c r="H1341" s="723">
        <v>2016</v>
      </c>
      <c r="I1341" s="720"/>
      <c r="J1341" s="721"/>
      <c r="K1341" s="721" t="s">
        <v>556</v>
      </c>
      <c r="L1341" s="685">
        <f>J1341/1.14</f>
        <v>0</v>
      </c>
      <c r="M1341" s="720" t="s">
        <v>54</v>
      </c>
      <c r="N1341" s="720"/>
      <c r="O1341" s="720" t="s">
        <v>561</v>
      </c>
      <c r="P1341" s="165"/>
      <c r="Q1341" s="365" t="s">
        <v>36</v>
      </c>
      <c r="R1341" s="259">
        <f t="shared" si="860"/>
        <v>0</v>
      </c>
      <c r="S1341" s="260" t="str">
        <f>IF(R1341="","",IF(R1364="Y",T1341,IF(R1341&gt;=R1356-$AA$36*R1360,IF(R1341&lt;=R1356+$AA$36*R1360,R1341,""),"")))</f>
        <v/>
      </c>
      <c r="T1341" s="259">
        <f t="shared" si="861"/>
        <v>0</v>
      </c>
      <c r="U1341" s="166" t="str">
        <f t="shared" si="862"/>
        <v>%</v>
      </c>
      <c r="V1341" s="39"/>
      <c r="W1341" s="39"/>
      <c r="Y1341" s="99"/>
      <c r="AO1341" s="57"/>
      <c r="AP1341" s="39"/>
      <c r="AQ1341" s="39"/>
      <c r="AR1341" s="171"/>
      <c r="AS1341" s="39"/>
      <c r="AT1341" s="360" t="str">
        <f t="shared" si="863"/>
        <v/>
      </c>
      <c r="AU1341" s="360" t="str">
        <f t="shared" si="864"/>
        <v/>
      </c>
      <c r="AV1341" s="39"/>
      <c r="AW1341" s="360" t="str">
        <f t="shared" si="865"/>
        <v/>
      </c>
      <c r="AX1341" s="360" t="str">
        <f t="shared" si="866"/>
        <v/>
      </c>
      <c r="AY1341" s="39"/>
      <c r="AZ1341" s="360" t="str">
        <f t="shared" si="867"/>
        <v/>
      </c>
      <c r="BA1341" s="360" t="str">
        <f t="shared" si="868"/>
        <v/>
      </c>
      <c r="BB1341" s="39"/>
      <c r="BC1341" s="360" t="str">
        <f t="shared" si="869"/>
        <v/>
      </c>
      <c r="BD1341" s="360" t="str">
        <f t="shared" si="870"/>
        <v/>
      </c>
      <c r="BE1341" s="39"/>
      <c r="BF1341" s="360" t="str">
        <f t="shared" si="871"/>
        <v/>
      </c>
      <c r="BG1341" s="360" t="str">
        <f t="shared" si="872"/>
        <v/>
      </c>
      <c r="BH1341" s="39"/>
      <c r="BI1341" s="360" t="str">
        <f t="shared" si="873"/>
        <v/>
      </c>
      <c r="BJ1341" s="360" t="str">
        <f t="shared" si="874"/>
        <v/>
      </c>
      <c r="BK1341" s="39"/>
      <c r="BL1341" s="360" t="str">
        <f t="shared" si="875"/>
        <v/>
      </c>
      <c r="BM1341" s="360" t="str">
        <f t="shared" si="876"/>
        <v/>
      </c>
      <c r="BN1341" s="39"/>
      <c r="BO1341" s="360" t="str">
        <f t="shared" si="877"/>
        <v/>
      </c>
      <c r="BP1341" s="360" t="str">
        <f t="shared" si="878"/>
        <v/>
      </c>
      <c r="BQ1341" s="39"/>
      <c r="BR1341" s="360" t="str">
        <f t="shared" si="879"/>
        <v/>
      </c>
      <c r="BS1341" s="360" t="str">
        <f t="shared" si="880"/>
        <v/>
      </c>
      <c r="BT1341" s="39"/>
      <c r="BU1341" s="360">
        <f t="shared" si="881"/>
        <v>0</v>
      </c>
      <c r="BV1341" s="360" t="str">
        <f t="shared" si="882"/>
        <v/>
      </c>
      <c r="BW1341" s="39"/>
      <c r="BX1341" s="57"/>
    </row>
    <row r="1342" spans="1:76" s="2" customFormat="1" ht="15">
      <c r="A1342" s="159">
        <v>9</v>
      </c>
      <c r="B1342" s="301" t="str">
        <f t="shared" si="859"/>
        <v>USA: Bolinger and Seel, 2015, Utility Scale Solar, p. 20</v>
      </c>
      <c r="C1342" s="723" t="s">
        <v>802</v>
      </c>
      <c r="D1342" s="723" t="s">
        <v>478</v>
      </c>
      <c r="E1342" s="723" t="s">
        <v>34</v>
      </c>
      <c r="F1342" s="723"/>
      <c r="G1342" s="719" t="s">
        <v>420</v>
      </c>
      <c r="H1342" s="723">
        <v>2016</v>
      </c>
      <c r="I1342" s="720"/>
      <c r="J1342" s="721"/>
      <c r="K1342" s="721" t="s">
        <v>556</v>
      </c>
      <c r="L1342" s="685">
        <f>J1342/1.49</f>
        <v>0</v>
      </c>
      <c r="M1342" s="720" t="s">
        <v>54</v>
      </c>
      <c r="N1342" s="720"/>
      <c r="O1342" s="720" t="s">
        <v>562</v>
      </c>
      <c r="P1342" s="165"/>
      <c r="Q1342" s="365" t="s">
        <v>36</v>
      </c>
      <c r="R1342" s="259">
        <f t="shared" si="860"/>
        <v>0</v>
      </c>
      <c r="S1342" s="260" t="str">
        <f>IF(R1342="","",IF(R1364="Y",T1342,IF(R1342&gt;=R1356-$AA$36*R1360,IF(R1342&lt;=R1356+$AA$36*R1360,R1342,""),"")))</f>
        <v/>
      </c>
      <c r="T1342" s="259">
        <f t="shared" si="861"/>
        <v>0</v>
      </c>
      <c r="U1342" s="166" t="str">
        <f t="shared" si="862"/>
        <v>%</v>
      </c>
      <c r="V1342" s="39"/>
      <c r="W1342" s="39"/>
      <c r="Y1342" s="99"/>
      <c r="AO1342" s="57"/>
      <c r="AP1342" s="39"/>
      <c r="AQ1342" s="39"/>
      <c r="AR1342" s="171"/>
      <c r="AS1342" s="39"/>
      <c r="AT1342" s="360" t="str">
        <f t="shared" si="863"/>
        <v/>
      </c>
      <c r="AU1342" s="360" t="str">
        <f t="shared" si="864"/>
        <v/>
      </c>
      <c r="AV1342" s="39"/>
      <c r="AW1342" s="360" t="str">
        <f t="shared" si="865"/>
        <v/>
      </c>
      <c r="AX1342" s="360" t="str">
        <f t="shared" si="866"/>
        <v/>
      </c>
      <c r="AY1342" s="39"/>
      <c r="AZ1342" s="360" t="str">
        <f t="shared" si="867"/>
        <v/>
      </c>
      <c r="BA1342" s="360" t="str">
        <f t="shared" si="868"/>
        <v/>
      </c>
      <c r="BB1342" s="39"/>
      <c r="BC1342" s="360" t="str">
        <f t="shared" si="869"/>
        <v/>
      </c>
      <c r="BD1342" s="360" t="str">
        <f t="shared" si="870"/>
        <v/>
      </c>
      <c r="BE1342" s="39"/>
      <c r="BF1342" s="360" t="str">
        <f t="shared" si="871"/>
        <v/>
      </c>
      <c r="BG1342" s="360" t="str">
        <f t="shared" si="872"/>
        <v/>
      </c>
      <c r="BH1342" s="39"/>
      <c r="BI1342" s="360" t="str">
        <f t="shared" si="873"/>
        <v/>
      </c>
      <c r="BJ1342" s="360" t="str">
        <f t="shared" si="874"/>
        <v/>
      </c>
      <c r="BK1342" s="39"/>
      <c r="BL1342" s="360" t="str">
        <f t="shared" si="875"/>
        <v/>
      </c>
      <c r="BM1342" s="360" t="str">
        <f t="shared" si="876"/>
        <v/>
      </c>
      <c r="BN1342" s="39"/>
      <c r="BO1342" s="360" t="str">
        <f t="shared" si="877"/>
        <v/>
      </c>
      <c r="BP1342" s="360" t="str">
        <f t="shared" si="878"/>
        <v/>
      </c>
      <c r="BQ1342" s="39"/>
      <c r="BR1342" s="360" t="str">
        <f t="shared" si="879"/>
        <v/>
      </c>
      <c r="BS1342" s="360" t="str">
        <f t="shared" si="880"/>
        <v/>
      </c>
      <c r="BT1342" s="39"/>
      <c r="BU1342" s="360">
        <f t="shared" si="881"/>
        <v>0</v>
      </c>
      <c r="BV1342" s="360" t="str">
        <f t="shared" si="882"/>
        <v/>
      </c>
      <c r="BW1342" s="39"/>
      <c r="BX1342" s="57"/>
    </row>
    <row r="1343" spans="1:76" s="2" customFormat="1" ht="15">
      <c r="A1343" s="159">
        <v>10</v>
      </c>
      <c r="B1343" s="301" t="str">
        <f t="shared" si="859"/>
        <v>USA: Bolinger and Seel, 2015, Utility Scale Solar, p. 20</v>
      </c>
      <c r="C1343" s="723" t="s">
        <v>802</v>
      </c>
      <c r="D1343" s="723" t="s">
        <v>478</v>
      </c>
      <c r="E1343" s="723" t="s">
        <v>34</v>
      </c>
      <c r="F1343" s="723"/>
      <c r="G1343" s="719" t="s">
        <v>420</v>
      </c>
      <c r="H1343" s="723">
        <v>2016</v>
      </c>
      <c r="I1343" s="720"/>
      <c r="J1343" s="721"/>
      <c r="K1343" s="721" t="s">
        <v>556</v>
      </c>
      <c r="L1343" s="689">
        <f>J1343/1.75</f>
        <v>0</v>
      </c>
      <c r="M1343" s="720" t="s">
        <v>54</v>
      </c>
      <c r="N1343" s="720"/>
      <c r="O1343" s="720" t="s">
        <v>563</v>
      </c>
      <c r="P1343" s="165"/>
      <c r="Q1343" s="365" t="s">
        <v>36</v>
      </c>
      <c r="R1343" s="259">
        <f t="shared" si="860"/>
        <v>0</v>
      </c>
      <c r="S1343" s="260" t="str">
        <f>IF(R1343="","",IF(R1364="Y",T1343,IF(R1343&gt;=R1356-$AA$36*R1360,IF(R1343&lt;=R1356+$AA$36*R1360,R1343,""),"")))</f>
        <v/>
      </c>
      <c r="T1343" s="259">
        <f t="shared" si="861"/>
        <v>0</v>
      </c>
      <c r="U1343" s="166" t="str">
        <f t="shared" si="862"/>
        <v>%</v>
      </c>
      <c r="V1343" s="39"/>
      <c r="W1343" s="39"/>
      <c r="Y1343" s="99"/>
      <c r="AO1343" s="57"/>
      <c r="AP1343" s="39"/>
      <c r="AQ1343" s="39"/>
      <c r="AR1343" s="171"/>
      <c r="AS1343" s="39"/>
      <c r="AT1343" s="360" t="str">
        <f t="shared" si="863"/>
        <v/>
      </c>
      <c r="AU1343" s="360" t="str">
        <f t="shared" si="864"/>
        <v/>
      </c>
      <c r="AV1343" s="39"/>
      <c r="AW1343" s="360" t="str">
        <f t="shared" si="865"/>
        <v/>
      </c>
      <c r="AX1343" s="360" t="str">
        <f t="shared" si="866"/>
        <v/>
      </c>
      <c r="AY1343" s="39"/>
      <c r="AZ1343" s="360" t="str">
        <f t="shared" si="867"/>
        <v/>
      </c>
      <c r="BA1343" s="360" t="str">
        <f t="shared" si="868"/>
        <v/>
      </c>
      <c r="BB1343" s="39"/>
      <c r="BC1343" s="360" t="str">
        <f t="shared" si="869"/>
        <v/>
      </c>
      <c r="BD1343" s="360" t="str">
        <f t="shared" si="870"/>
        <v/>
      </c>
      <c r="BE1343" s="39"/>
      <c r="BF1343" s="360" t="str">
        <f t="shared" si="871"/>
        <v/>
      </c>
      <c r="BG1343" s="360" t="str">
        <f t="shared" si="872"/>
        <v/>
      </c>
      <c r="BH1343" s="39"/>
      <c r="BI1343" s="360" t="str">
        <f t="shared" si="873"/>
        <v/>
      </c>
      <c r="BJ1343" s="360" t="str">
        <f t="shared" si="874"/>
        <v/>
      </c>
      <c r="BK1343" s="39"/>
      <c r="BL1343" s="360" t="str">
        <f t="shared" si="875"/>
        <v/>
      </c>
      <c r="BM1343" s="360" t="str">
        <f t="shared" si="876"/>
        <v/>
      </c>
      <c r="BN1343" s="39"/>
      <c r="BO1343" s="360" t="str">
        <f t="shared" si="877"/>
        <v/>
      </c>
      <c r="BP1343" s="360" t="str">
        <f t="shared" si="878"/>
        <v/>
      </c>
      <c r="BQ1343" s="39"/>
      <c r="BR1343" s="360" t="str">
        <f t="shared" si="879"/>
        <v/>
      </c>
      <c r="BS1343" s="360" t="str">
        <f t="shared" si="880"/>
        <v/>
      </c>
      <c r="BT1343" s="39"/>
      <c r="BU1343" s="360">
        <f t="shared" si="881"/>
        <v>0</v>
      </c>
      <c r="BV1343" s="360" t="str">
        <f t="shared" si="882"/>
        <v/>
      </c>
      <c r="BW1343" s="39"/>
      <c r="BX1343" s="57"/>
    </row>
    <row r="1344" spans="1:76" s="2" customFormat="1" ht="15">
      <c r="A1344" s="159">
        <v>11</v>
      </c>
      <c r="B1344" s="301" t="str">
        <f t="shared" si="859"/>
        <v>USA: Bolinger and Seel, 2015, Utility Scale Solar, p. 20</v>
      </c>
      <c r="C1344" s="723" t="s">
        <v>802</v>
      </c>
      <c r="D1344" s="723" t="s">
        <v>478</v>
      </c>
      <c r="E1344" s="723" t="s">
        <v>34</v>
      </c>
      <c r="F1344" s="723"/>
      <c r="G1344" s="719" t="s">
        <v>420</v>
      </c>
      <c r="H1344" s="723">
        <v>2016</v>
      </c>
      <c r="I1344" s="720"/>
      <c r="J1344" s="721"/>
      <c r="K1344" s="721" t="s">
        <v>556</v>
      </c>
      <c r="L1344" s="685">
        <f>J1344/1.96</f>
        <v>0</v>
      </c>
      <c r="M1344" s="720" t="s">
        <v>54</v>
      </c>
      <c r="N1344" s="720"/>
      <c r="O1344" s="720" t="s">
        <v>564</v>
      </c>
      <c r="P1344" s="165"/>
      <c r="Q1344" s="365" t="s">
        <v>36</v>
      </c>
      <c r="R1344" s="259">
        <f t="shared" si="860"/>
        <v>0</v>
      </c>
      <c r="S1344" s="260" t="str">
        <f>IF(R1344="","",IF(R1364="Y",T1344,IF(R1344&gt;=R1356-$AA$36*R1360,IF(R1344&lt;=R1356+$AA$36*R1360,R1344,""),"")))</f>
        <v/>
      </c>
      <c r="T1344" s="259">
        <f t="shared" si="861"/>
        <v>0</v>
      </c>
      <c r="U1344" s="166" t="str">
        <f t="shared" si="862"/>
        <v>%</v>
      </c>
      <c r="V1344" s="39"/>
      <c r="W1344" s="39"/>
      <c r="Y1344" s="99"/>
      <c r="AO1344" s="57"/>
      <c r="AP1344" s="39"/>
      <c r="AQ1344" s="39"/>
      <c r="AR1344" s="171"/>
      <c r="AS1344" s="39"/>
      <c r="AT1344" s="360" t="str">
        <f t="shared" si="863"/>
        <v/>
      </c>
      <c r="AU1344" s="360" t="str">
        <f t="shared" si="864"/>
        <v/>
      </c>
      <c r="AV1344" s="39"/>
      <c r="AW1344" s="360" t="str">
        <f t="shared" si="865"/>
        <v/>
      </c>
      <c r="AX1344" s="360" t="str">
        <f t="shared" si="866"/>
        <v/>
      </c>
      <c r="AY1344" s="39"/>
      <c r="AZ1344" s="360" t="str">
        <f t="shared" si="867"/>
        <v/>
      </c>
      <c r="BA1344" s="360" t="str">
        <f t="shared" si="868"/>
        <v/>
      </c>
      <c r="BB1344" s="39"/>
      <c r="BC1344" s="360" t="str">
        <f t="shared" si="869"/>
        <v/>
      </c>
      <c r="BD1344" s="360" t="str">
        <f t="shared" si="870"/>
        <v/>
      </c>
      <c r="BE1344" s="39"/>
      <c r="BF1344" s="360" t="str">
        <f t="shared" si="871"/>
        <v/>
      </c>
      <c r="BG1344" s="360" t="str">
        <f t="shared" si="872"/>
        <v/>
      </c>
      <c r="BH1344" s="39"/>
      <c r="BI1344" s="360" t="str">
        <f t="shared" si="873"/>
        <v/>
      </c>
      <c r="BJ1344" s="360" t="str">
        <f t="shared" si="874"/>
        <v/>
      </c>
      <c r="BK1344" s="39"/>
      <c r="BL1344" s="360" t="str">
        <f t="shared" si="875"/>
        <v/>
      </c>
      <c r="BM1344" s="360" t="str">
        <f t="shared" si="876"/>
        <v/>
      </c>
      <c r="BN1344" s="39"/>
      <c r="BO1344" s="360" t="str">
        <f t="shared" si="877"/>
        <v/>
      </c>
      <c r="BP1344" s="360" t="str">
        <f t="shared" si="878"/>
        <v/>
      </c>
      <c r="BQ1344" s="39"/>
      <c r="BR1344" s="360" t="str">
        <f t="shared" si="879"/>
        <v/>
      </c>
      <c r="BS1344" s="360" t="str">
        <f t="shared" si="880"/>
        <v/>
      </c>
      <c r="BT1344" s="39"/>
      <c r="BU1344" s="360">
        <f t="shared" si="881"/>
        <v>0</v>
      </c>
      <c r="BV1344" s="360" t="str">
        <f t="shared" si="882"/>
        <v/>
      </c>
      <c r="BW1344" s="39"/>
      <c r="BX1344" s="57"/>
    </row>
    <row r="1345" spans="1:76" s="2" customFormat="1" ht="15">
      <c r="A1345" s="159">
        <v>12</v>
      </c>
      <c r="B1345" s="301" t="str">
        <f t="shared" si="859"/>
        <v>USA: Bolinger and Seel, 2015, Utility Scale Solar, p. 20</v>
      </c>
      <c r="C1345" s="723" t="s">
        <v>802</v>
      </c>
      <c r="D1345" s="723" t="s">
        <v>478</v>
      </c>
      <c r="E1345" s="723" t="s">
        <v>34</v>
      </c>
      <c r="F1345" s="723"/>
      <c r="G1345" s="719" t="s">
        <v>420</v>
      </c>
      <c r="H1345" s="723">
        <v>2016</v>
      </c>
      <c r="I1345" s="720"/>
      <c r="J1345" s="721"/>
      <c r="K1345" s="721" t="s">
        <v>556</v>
      </c>
      <c r="L1345" s="685">
        <f>J1345/1.3</f>
        <v>0</v>
      </c>
      <c r="M1345" s="720" t="s">
        <v>54</v>
      </c>
      <c r="N1345" s="720"/>
      <c r="O1345" s="720" t="s">
        <v>565</v>
      </c>
      <c r="P1345" s="165"/>
      <c r="Q1345" s="365" t="s">
        <v>36</v>
      </c>
      <c r="R1345" s="259">
        <f t="shared" si="860"/>
        <v>0</v>
      </c>
      <c r="S1345" s="260" t="str">
        <f>IF(R1345="","",IF(R1364="Y",T1345,IF(R1345&gt;=R1356-$AA$36*R1360,IF(R1345&lt;=R1356+$AA$36*R1360,R1345,""),"")))</f>
        <v/>
      </c>
      <c r="T1345" s="259">
        <f t="shared" si="861"/>
        <v>0</v>
      </c>
      <c r="U1345" s="166" t="str">
        <f t="shared" si="862"/>
        <v>%</v>
      </c>
      <c r="V1345" s="39"/>
      <c r="W1345" s="39"/>
      <c r="Y1345" s="99"/>
      <c r="AO1345" s="57"/>
      <c r="AP1345" s="39"/>
      <c r="AQ1345" s="39"/>
      <c r="AR1345" s="171"/>
      <c r="AS1345" s="39"/>
      <c r="AT1345" s="360" t="str">
        <f t="shared" si="863"/>
        <v/>
      </c>
      <c r="AU1345" s="360" t="str">
        <f t="shared" si="864"/>
        <v/>
      </c>
      <c r="AV1345" s="39"/>
      <c r="AW1345" s="360" t="str">
        <f t="shared" si="865"/>
        <v/>
      </c>
      <c r="AX1345" s="360" t="str">
        <f t="shared" si="866"/>
        <v/>
      </c>
      <c r="AY1345" s="39"/>
      <c r="AZ1345" s="360" t="str">
        <f t="shared" si="867"/>
        <v/>
      </c>
      <c r="BA1345" s="360" t="str">
        <f t="shared" si="868"/>
        <v/>
      </c>
      <c r="BB1345" s="39"/>
      <c r="BC1345" s="360" t="str">
        <f t="shared" si="869"/>
        <v/>
      </c>
      <c r="BD1345" s="360" t="str">
        <f t="shared" si="870"/>
        <v/>
      </c>
      <c r="BE1345" s="39"/>
      <c r="BF1345" s="360" t="str">
        <f t="shared" si="871"/>
        <v/>
      </c>
      <c r="BG1345" s="360" t="str">
        <f t="shared" si="872"/>
        <v/>
      </c>
      <c r="BH1345" s="39"/>
      <c r="BI1345" s="360" t="str">
        <f t="shared" si="873"/>
        <v/>
      </c>
      <c r="BJ1345" s="360" t="str">
        <f t="shared" si="874"/>
        <v/>
      </c>
      <c r="BK1345" s="39"/>
      <c r="BL1345" s="360" t="str">
        <f t="shared" si="875"/>
        <v/>
      </c>
      <c r="BM1345" s="360" t="str">
        <f t="shared" si="876"/>
        <v/>
      </c>
      <c r="BN1345" s="39"/>
      <c r="BO1345" s="360" t="str">
        <f t="shared" si="877"/>
        <v/>
      </c>
      <c r="BP1345" s="360" t="str">
        <f t="shared" si="878"/>
        <v/>
      </c>
      <c r="BQ1345" s="39"/>
      <c r="BR1345" s="360" t="str">
        <f t="shared" si="879"/>
        <v/>
      </c>
      <c r="BS1345" s="360" t="str">
        <f t="shared" si="880"/>
        <v/>
      </c>
      <c r="BT1345" s="39"/>
      <c r="BU1345" s="360">
        <f t="shared" si="881"/>
        <v>0</v>
      </c>
      <c r="BV1345" s="360" t="str">
        <f t="shared" si="882"/>
        <v/>
      </c>
      <c r="BW1345" s="39"/>
      <c r="BX1345" s="57"/>
    </row>
    <row r="1346" spans="1:76" s="2" customFormat="1" ht="15">
      <c r="A1346" s="159">
        <v>13</v>
      </c>
      <c r="B1346" s="301" t="str">
        <f t="shared" si="859"/>
        <v>USA: Bolinger and Seel, 2015, Utility Scale Solar, p. 20</v>
      </c>
      <c r="C1346" s="723" t="s">
        <v>802</v>
      </c>
      <c r="D1346" s="723" t="s">
        <v>478</v>
      </c>
      <c r="E1346" s="723" t="s">
        <v>34</v>
      </c>
      <c r="F1346" s="723"/>
      <c r="G1346" s="719" t="s">
        <v>420</v>
      </c>
      <c r="H1346" s="723">
        <v>2016</v>
      </c>
      <c r="I1346" s="720"/>
      <c r="J1346" s="721"/>
      <c r="K1346" s="721" t="s">
        <v>556</v>
      </c>
      <c r="L1346" s="689">
        <f>J1346/1.28</f>
        <v>0</v>
      </c>
      <c r="M1346" s="720" t="s">
        <v>54</v>
      </c>
      <c r="N1346" s="720"/>
      <c r="O1346" s="720" t="s">
        <v>564</v>
      </c>
      <c r="P1346" s="165"/>
      <c r="Q1346" s="365" t="s">
        <v>36</v>
      </c>
      <c r="R1346" s="259">
        <f t="shared" si="860"/>
        <v>0</v>
      </c>
      <c r="S1346" s="260" t="str">
        <f>IF(R1346="","",IF(R1364="Y",T1346,IF(R1346&gt;=R1356-$AA$36*R1360,IF(R1346&lt;=R1356+$AA$36*R1360,R1346,""),"")))</f>
        <v/>
      </c>
      <c r="T1346" s="259">
        <f t="shared" si="861"/>
        <v>0</v>
      </c>
      <c r="U1346" s="166" t="str">
        <f t="shared" si="862"/>
        <v>%</v>
      </c>
      <c r="V1346" s="39"/>
      <c r="W1346" s="39"/>
      <c r="Y1346" s="99"/>
      <c r="AO1346" s="57"/>
      <c r="AP1346" s="39"/>
      <c r="AQ1346" s="39"/>
      <c r="AR1346" s="171"/>
      <c r="AS1346" s="39"/>
      <c r="AT1346" s="360" t="str">
        <f t="shared" si="863"/>
        <v/>
      </c>
      <c r="AU1346" s="360" t="str">
        <f t="shared" si="864"/>
        <v/>
      </c>
      <c r="AV1346" s="39"/>
      <c r="AW1346" s="360" t="str">
        <f t="shared" si="865"/>
        <v/>
      </c>
      <c r="AX1346" s="360" t="str">
        <f t="shared" si="866"/>
        <v/>
      </c>
      <c r="AY1346" s="39"/>
      <c r="AZ1346" s="360" t="str">
        <f t="shared" si="867"/>
        <v/>
      </c>
      <c r="BA1346" s="360" t="str">
        <f t="shared" si="868"/>
        <v/>
      </c>
      <c r="BB1346" s="39"/>
      <c r="BC1346" s="360" t="str">
        <f t="shared" si="869"/>
        <v/>
      </c>
      <c r="BD1346" s="360" t="str">
        <f t="shared" si="870"/>
        <v/>
      </c>
      <c r="BE1346" s="39"/>
      <c r="BF1346" s="360" t="str">
        <f t="shared" si="871"/>
        <v/>
      </c>
      <c r="BG1346" s="360" t="str">
        <f t="shared" si="872"/>
        <v/>
      </c>
      <c r="BH1346" s="39"/>
      <c r="BI1346" s="360" t="str">
        <f t="shared" si="873"/>
        <v/>
      </c>
      <c r="BJ1346" s="360" t="str">
        <f t="shared" si="874"/>
        <v/>
      </c>
      <c r="BK1346" s="39"/>
      <c r="BL1346" s="360" t="str">
        <f t="shared" si="875"/>
        <v/>
      </c>
      <c r="BM1346" s="360" t="str">
        <f t="shared" si="876"/>
        <v/>
      </c>
      <c r="BN1346" s="39"/>
      <c r="BO1346" s="360" t="str">
        <f t="shared" si="877"/>
        <v/>
      </c>
      <c r="BP1346" s="360" t="str">
        <f t="shared" si="878"/>
        <v/>
      </c>
      <c r="BQ1346" s="39"/>
      <c r="BR1346" s="360" t="str">
        <f t="shared" si="879"/>
        <v/>
      </c>
      <c r="BS1346" s="360" t="str">
        <f t="shared" si="880"/>
        <v/>
      </c>
      <c r="BT1346" s="39"/>
      <c r="BU1346" s="360">
        <f t="shared" si="881"/>
        <v>0</v>
      </c>
      <c r="BV1346" s="360" t="str">
        <f t="shared" si="882"/>
        <v/>
      </c>
      <c r="BW1346" s="39"/>
      <c r="BX1346" s="57"/>
    </row>
    <row r="1347" spans="1:76" s="2" customFormat="1" ht="15">
      <c r="A1347" s="159">
        <v>14</v>
      </c>
      <c r="B1347" s="301" t="str">
        <f t="shared" si="859"/>
        <v>World: Newbery. (2017). World % system cost from module. Newbery D. (2017). How to judge whether supporting solar PV is justified. Cambridge Working Paper in Economics.p-4</v>
      </c>
      <c r="C1347" s="723" t="s">
        <v>796</v>
      </c>
      <c r="D1347" s="723" t="s">
        <v>566</v>
      </c>
      <c r="E1347" s="723" t="s">
        <v>7</v>
      </c>
      <c r="F1347" s="723"/>
      <c r="G1347" s="719" t="s">
        <v>419</v>
      </c>
      <c r="H1347" s="723">
        <v>2016</v>
      </c>
      <c r="I1347" s="720"/>
      <c r="J1347" s="741"/>
      <c r="K1347" s="721" t="s">
        <v>54</v>
      </c>
      <c r="L1347" s="685">
        <f t="shared" ref="L1347:L1352" si="883">J1347</f>
        <v>0</v>
      </c>
      <c r="M1347" s="720" t="s">
        <v>54</v>
      </c>
      <c r="N1347" s="720"/>
      <c r="O1347" s="720" t="s">
        <v>567</v>
      </c>
      <c r="P1347" s="165"/>
      <c r="Q1347" s="365" t="s">
        <v>36</v>
      </c>
      <c r="R1347" s="259">
        <f t="shared" si="860"/>
        <v>0</v>
      </c>
      <c r="S1347" s="260" t="str">
        <f>IF(R1347="","",IF(R1364="Y",T1347,IF(R1347&gt;=R1356-$AA$36*R1360,IF(R1347&lt;=R1356+$AA$36*R1360,R1347,""),"")))</f>
        <v/>
      </c>
      <c r="T1347" s="259">
        <f t="shared" si="861"/>
        <v>0</v>
      </c>
      <c r="U1347" s="166" t="str">
        <f t="shared" si="862"/>
        <v>%</v>
      </c>
      <c r="V1347" s="39"/>
      <c r="W1347" s="39"/>
      <c r="Y1347" s="99"/>
      <c r="AO1347" s="57"/>
      <c r="AP1347" s="39"/>
      <c r="AQ1347" s="39"/>
      <c r="AR1347" s="171"/>
      <c r="AS1347" s="39"/>
      <c r="AT1347" s="360">
        <f t="shared" si="863"/>
        <v>0</v>
      </c>
      <c r="AU1347" s="360" t="str">
        <f t="shared" si="864"/>
        <v/>
      </c>
      <c r="AV1347" s="39"/>
      <c r="AW1347" s="360" t="str">
        <f t="shared" si="865"/>
        <v/>
      </c>
      <c r="AX1347" s="360" t="str">
        <f t="shared" si="866"/>
        <v/>
      </c>
      <c r="AY1347" s="39"/>
      <c r="AZ1347" s="360" t="str">
        <f t="shared" si="867"/>
        <v/>
      </c>
      <c r="BA1347" s="360" t="str">
        <f t="shared" si="868"/>
        <v/>
      </c>
      <c r="BB1347" s="39"/>
      <c r="BC1347" s="360" t="str">
        <f t="shared" si="869"/>
        <v/>
      </c>
      <c r="BD1347" s="360" t="str">
        <f t="shared" si="870"/>
        <v/>
      </c>
      <c r="BE1347" s="39"/>
      <c r="BF1347" s="360" t="str">
        <f t="shared" si="871"/>
        <v/>
      </c>
      <c r="BG1347" s="360" t="str">
        <f t="shared" si="872"/>
        <v/>
      </c>
      <c r="BH1347" s="39"/>
      <c r="BI1347" s="360" t="str">
        <f t="shared" si="873"/>
        <v/>
      </c>
      <c r="BJ1347" s="360" t="str">
        <f t="shared" si="874"/>
        <v/>
      </c>
      <c r="BK1347" s="39"/>
      <c r="BL1347" s="360" t="str">
        <f t="shared" si="875"/>
        <v/>
      </c>
      <c r="BM1347" s="360" t="str">
        <f t="shared" si="876"/>
        <v/>
      </c>
      <c r="BN1347" s="39"/>
      <c r="BO1347" s="360" t="str">
        <f t="shared" si="877"/>
        <v/>
      </c>
      <c r="BP1347" s="360" t="str">
        <f t="shared" si="878"/>
        <v/>
      </c>
      <c r="BQ1347" s="39"/>
      <c r="BR1347" s="360" t="str">
        <f t="shared" si="879"/>
        <v/>
      </c>
      <c r="BS1347" s="360" t="str">
        <f t="shared" si="880"/>
        <v/>
      </c>
      <c r="BT1347" s="39"/>
      <c r="BU1347" s="360" t="str">
        <f t="shared" si="881"/>
        <v/>
      </c>
      <c r="BV1347" s="360" t="str">
        <f t="shared" si="882"/>
        <v/>
      </c>
      <c r="BW1347" s="39"/>
      <c r="BX1347" s="57"/>
    </row>
    <row r="1348" spans="1:76" s="2" customFormat="1" ht="15">
      <c r="A1348" s="159">
        <v>15</v>
      </c>
      <c r="B1348" s="301" t="str">
        <f t="shared" si="859"/>
        <v>EU: VDMA (2018). EU PV system costs from modules.ITRPV. (2018). International technology Roadmap for Photovoltaic : Results 2017 including maturity report 2018. VDMA.p-56</v>
      </c>
      <c r="C1348" s="723" t="s">
        <v>797</v>
      </c>
      <c r="D1348" s="728" t="s">
        <v>544</v>
      </c>
      <c r="E1348" s="723" t="s">
        <v>6</v>
      </c>
      <c r="F1348" s="723"/>
      <c r="G1348" s="719" t="s">
        <v>421</v>
      </c>
      <c r="H1348" s="723">
        <v>2017</v>
      </c>
      <c r="I1348" s="720"/>
      <c r="J1348" s="741"/>
      <c r="K1348" s="721" t="s">
        <v>54</v>
      </c>
      <c r="L1348" s="685">
        <f t="shared" si="883"/>
        <v>0</v>
      </c>
      <c r="M1348" s="720" t="s">
        <v>54</v>
      </c>
      <c r="N1348" s="720"/>
      <c r="O1348" s="720" t="s">
        <v>568</v>
      </c>
      <c r="P1348" s="165"/>
      <c r="Q1348" s="365" t="s">
        <v>36</v>
      </c>
      <c r="R1348" s="259">
        <f t="shared" si="860"/>
        <v>0</v>
      </c>
      <c r="S1348" s="260" t="str">
        <f>IF(R1348="","",IF(R1364="Y",T1348,IF(R1348&gt;=R1356-$AA$36*R1360,IF(R1348&lt;=R1356+$AA$36*R1360,R1348,""),"")))</f>
        <v/>
      </c>
      <c r="T1348" s="259">
        <f t="shared" si="861"/>
        <v>0</v>
      </c>
      <c r="U1348" s="166" t="str">
        <f t="shared" si="862"/>
        <v>%</v>
      </c>
      <c r="V1348" s="39"/>
      <c r="W1348" s="39"/>
      <c r="Y1348" s="99"/>
      <c r="AO1348" s="57"/>
      <c r="AP1348" s="39"/>
      <c r="AQ1348" s="39"/>
      <c r="AR1348" s="171"/>
      <c r="AS1348" s="39"/>
      <c r="AT1348" s="360" t="str">
        <f t="shared" si="863"/>
        <v/>
      </c>
      <c r="AU1348" s="360" t="str">
        <f t="shared" si="864"/>
        <v/>
      </c>
      <c r="AV1348" s="39"/>
      <c r="AW1348" s="360" t="str">
        <f t="shared" si="865"/>
        <v/>
      </c>
      <c r="AX1348" s="360" t="str">
        <f t="shared" si="866"/>
        <v/>
      </c>
      <c r="AY1348" s="39"/>
      <c r="AZ1348" s="360" t="str">
        <f t="shared" si="867"/>
        <v/>
      </c>
      <c r="BA1348" s="360" t="str">
        <f t="shared" si="868"/>
        <v/>
      </c>
      <c r="BB1348" s="39"/>
      <c r="BC1348" s="360" t="str">
        <f t="shared" si="869"/>
        <v/>
      </c>
      <c r="BD1348" s="360" t="str">
        <f t="shared" si="870"/>
        <v/>
      </c>
      <c r="BE1348" s="39"/>
      <c r="BF1348" s="360" t="str">
        <f t="shared" si="871"/>
        <v/>
      </c>
      <c r="BG1348" s="360" t="str">
        <f t="shared" si="872"/>
        <v/>
      </c>
      <c r="BH1348" s="39"/>
      <c r="BI1348" s="360" t="str">
        <f t="shared" si="873"/>
        <v/>
      </c>
      <c r="BJ1348" s="360" t="str">
        <f t="shared" si="874"/>
        <v/>
      </c>
      <c r="BK1348" s="39"/>
      <c r="BL1348" s="360" t="str">
        <f t="shared" si="875"/>
        <v/>
      </c>
      <c r="BM1348" s="360" t="str">
        <f t="shared" si="876"/>
        <v/>
      </c>
      <c r="BN1348" s="39"/>
      <c r="BO1348" s="360" t="str">
        <f t="shared" si="877"/>
        <v/>
      </c>
      <c r="BP1348" s="360" t="str">
        <f t="shared" si="878"/>
        <v/>
      </c>
      <c r="BQ1348" s="39"/>
      <c r="BR1348" s="360">
        <f t="shared" si="879"/>
        <v>0</v>
      </c>
      <c r="BS1348" s="360" t="str">
        <f t="shared" si="880"/>
        <v/>
      </c>
      <c r="BT1348" s="39"/>
      <c r="BU1348" s="360" t="str">
        <f t="shared" si="881"/>
        <v/>
      </c>
      <c r="BV1348" s="360" t="str">
        <f t="shared" si="882"/>
        <v/>
      </c>
      <c r="BW1348" s="39"/>
      <c r="BX1348" s="57"/>
    </row>
    <row r="1349" spans="1:76" s="2" customFormat="1" ht="15">
      <c r="A1349" s="159">
        <v>16</v>
      </c>
      <c r="B1349" s="301" t="str">
        <f t="shared" si="859"/>
        <v>USA: VDMA (2018). US PV system costs from modules.ITRPV. (2018). International technology Roadmap for Photovoltaic : Results 2017 including maturity report 2018. VDMA.p-56</v>
      </c>
      <c r="C1349" s="723" t="s">
        <v>798</v>
      </c>
      <c r="D1349" s="728" t="s">
        <v>544</v>
      </c>
      <c r="E1349" s="723" t="s">
        <v>34</v>
      </c>
      <c r="F1349" s="723"/>
      <c r="G1349" s="719" t="s">
        <v>421</v>
      </c>
      <c r="H1349" s="723">
        <v>2017</v>
      </c>
      <c r="I1349" s="720"/>
      <c r="J1349" s="741"/>
      <c r="K1349" s="721" t="s">
        <v>54</v>
      </c>
      <c r="L1349" s="685">
        <f t="shared" si="883"/>
        <v>0</v>
      </c>
      <c r="M1349" s="720" t="s">
        <v>54</v>
      </c>
      <c r="N1349" s="720"/>
      <c r="O1349" s="720" t="s">
        <v>568</v>
      </c>
      <c r="P1349" s="165"/>
      <c r="Q1349" s="365" t="s">
        <v>36</v>
      </c>
      <c r="R1349" s="259">
        <f t="shared" si="860"/>
        <v>0</v>
      </c>
      <c r="S1349" s="260" t="str">
        <f>IF(R1349="","",IF(R1364="Y",T1349,IF(R1349&gt;=R1356-$AA$36*R1360,IF(R1349&lt;=R1356+$AA$36*R1360,R1349,""),"")))</f>
        <v/>
      </c>
      <c r="T1349" s="259">
        <f t="shared" si="861"/>
        <v>0</v>
      </c>
      <c r="U1349" s="166" t="str">
        <f t="shared" si="862"/>
        <v>%</v>
      </c>
      <c r="V1349" s="39"/>
      <c r="W1349" s="39"/>
      <c r="Y1349" s="99"/>
      <c r="AO1349" s="57"/>
      <c r="AP1349" s="39"/>
      <c r="AQ1349" s="39"/>
      <c r="AR1349" s="171"/>
      <c r="AS1349" s="39"/>
      <c r="AT1349" s="360" t="str">
        <f t="shared" si="863"/>
        <v/>
      </c>
      <c r="AU1349" s="360" t="str">
        <f t="shared" si="864"/>
        <v/>
      </c>
      <c r="AV1349" s="39"/>
      <c r="AW1349" s="360" t="str">
        <f t="shared" si="865"/>
        <v/>
      </c>
      <c r="AX1349" s="360" t="str">
        <f t="shared" si="866"/>
        <v/>
      </c>
      <c r="AY1349" s="39"/>
      <c r="AZ1349" s="360" t="str">
        <f t="shared" si="867"/>
        <v/>
      </c>
      <c r="BA1349" s="360" t="str">
        <f t="shared" si="868"/>
        <v/>
      </c>
      <c r="BB1349" s="39"/>
      <c r="BC1349" s="360" t="str">
        <f t="shared" si="869"/>
        <v/>
      </c>
      <c r="BD1349" s="360" t="str">
        <f t="shared" si="870"/>
        <v/>
      </c>
      <c r="BE1349" s="39"/>
      <c r="BF1349" s="360" t="str">
        <f t="shared" si="871"/>
        <v/>
      </c>
      <c r="BG1349" s="360" t="str">
        <f t="shared" si="872"/>
        <v/>
      </c>
      <c r="BH1349" s="39"/>
      <c r="BI1349" s="360" t="str">
        <f t="shared" si="873"/>
        <v/>
      </c>
      <c r="BJ1349" s="360" t="str">
        <f t="shared" si="874"/>
        <v/>
      </c>
      <c r="BK1349" s="39"/>
      <c r="BL1349" s="360" t="str">
        <f t="shared" si="875"/>
        <v/>
      </c>
      <c r="BM1349" s="360" t="str">
        <f t="shared" si="876"/>
        <v/>
      </c>
      <c r="BN1349" s="39"/>
      <c r="BO1349" s="360" t="str">
        <f t="shared" si="877"/>
        <v/>
      </c>
      <c r="BP1349" s="360" t="str">
        <f t="shared" si="878"/>
        <v/>
      </c>
      <c r="BQ1349" s="39"/>
      <c r="BR1349" s="360" t="str">
        <f t="shared" si="879"/>
        <v/>
      </c>
      <c r="BS1349" s="360" t="str">
        <f t="shared" si="880"/>
        <v/>
      </c>
      <c r="BT1349" s="39"/>
      <c r="BU1349" s="360">
        <f t="shared" si="881"/>
        <v>0</v>
      </c>
      <c r="BV1349" s="360" t="str">
        <f t="shared" si="882"/>
        <v/>
      </c>
      <c r="BW1349" s="39"/>
      <c r="BX1349" s="57"/>
    </row>
    <row r="1350" spans="1:76" s="2" customFormat="1" ht="15">
      <c r="A1350" s="159">
        <v>17</v>
      </c>
      <c r="B1350" s="301" t="str">
        <f t="shared" si="859"/>
        <v>Asia (Sans Japan): VDMA (2018). Asia PV system costs from modules.ITRPV. (2018). International technology Roadmap for Photovoltaic : Results 2017 including maturity report 2018. VDMA.p-56</v>
      </c>
      <c r="C1350" s="723" t="s">
        <v>799</v>
      </c>
      <c r="D1350" s="728" t="s">
        <v>544</v>
      </c>
      <c r="E1350" s="723" t="s">
        <v>283</v>
      </c>
      <c r="F1350" s="723"/>
      <c r="G1350" s="719" t="s">
        <v>421</v>
      </c>
      <c r="H1350" s="723">
        <v>2017</v>
      </c>
      <c r="I1350" s="720"/>
      <c r="J1350" s="741"/>
      <c r="K1350" s="721" t="s">
        <v>54</v>
      </c>
      <c r="L1350" s="685">
        <f t="shared" si="883"/>
        <v>0</v>
      </c>
      <c r="M1350" s="720" t="s">
        <v>54</v>
      </c>
      <c r="N1350" s="720"/>
      <c r="O1350" s="720" t="s">
        <v>568</v>
      </c>
      <c r="P1350" s="165"/>
      <c r="Q1350" s="365" t="s">
        <v>36</v>
      </c>
      <c r="R1350" s="259">
        <f t="shared" si="860"/>
        <v>0</v>
      </c>
      <c r="S1350" s="260" t="str">
        <f>IF(R1350="","",IF(R1364="Y",T1350,IF(R1350&gt;=R1356-$AA$36*R1360,IF(R1350&lt;=R1356+$AA$36*R1360,R1350,""),"")))</f>
        <v/>
      </c>
      <c r="T1350" s="259">
        <f t="shared" si="861"/>
        <v>0</v>
      </c>
      <c r="U1350" s="166" t="str">
        <f t="shared" si="862"/>
        <v>%</v>
      </c>
      <c r="V1350" s="39"/>
      <c r="W1350" s="39"/>
      <c r="Y1350" s="99"/>
      <c r="AO1350" s="57"/>
      <c r="AP1350" s="39"/>
      <c r="AQ1350" s="39"/>
      <c r="AR1350" s="171"/>
      <c r="AS1350" s="39"/>
      <c r="AT1350" s="360" t="str">
        <f t="shared" si="863"/>
        <v/>
      </c>
      <c r="AU1350" s="360" t="str">
        <f t="shared" si="864"/>
        <v/>
      </c>
      <c r="AV1350" s="39"/>
      <c r="AW1350" s="360" t="str">
        <f t="shared" si="865"/>
        <v/>
      </c>
      <c r="AX1350" s="360" t="str">
        <f t="shared" si="866"/>
        <v/>
      </c>
      <c r="AY1350" s="39"/>
      <c r="AZ1350" s="360" t="str">
        <f t="shared" si="867"/>
        <v/>
      </c>
      <c r="BA1350" s="360" t="str">
        <f t="shared" si="868"/>
        <v/>
      </c>
      <c r="BB1350" s="39"/>
      <c r="BC1350" s="360">
        <f t="shared" si="869"/>
        <v>0</v>
      </c>
      <c r="BD1350" s="360" t="str">
        <f t="shared" si="870"/>
        <v/>
      </c>
      <c r="BE1350" s="39"/>
      <c r="BF1350" s="360" t="str">
        <f t="shared" si="871"/>
        <v/>
      </c>
      <c r="BG1350" s="360" t="str">
        <f t="shared" si="872"/>
        <v/>
      </c>
      <c r="BH1350" s="39"/>
      <c r="BI1350" s="360" t="str">
        <f t="shared" si="873"/>
        <v/>
      </c>
      <c r="BJ1350" s="360" t="str">
        <f t="shared" si="874"/>
        <v/>
      </c>
      <c r="BK1350" s="39"/>
      <c r="BL1350" s="360" t="str">
        <f t="shared" si="875"/>
        <v/>
      </c>
      <c r="BM1350" s="360" t="str">
        <f t="shared" si="876"/>
        <v/>
      </c>
      <c r="BN1350" s="39"/>
      <c r="BO1350" s="360" t="str">
        <f t="shared" si="877"/>
        <v/>
      </c>
      <c r="BP1350" s="360" t="str">
        <f t="shared" si="878"/>
        <v/>
      </c>
      <c r="BQ1350" s="39"/>
      <c r="BR1350" s="360" t="str">
        <f t="shared" si="879"/>
        <v/>
      </c>
      <c r="BS1350" s="360" t="str">
        <f t="shared" si="880"/>
        <v/>
      </c>
      <c r="BT1350" s="39"/>
      <c r="BU1350" s="360" t="str">
        <f t="shared" si="881"/>
        <v/>
      </c>
      <c r="BV1350" s="360" t="str">
        <f t="shared" si="882"/>
        <v/>
      </c>
      <c r="BW1350" s="39"/>
      <c r="BX1350" s="57"/>
    </row>
    <row r="1351" spans="1:76" s="2" customFormat="1" ht="15">
      <c r="A1351" s="159">
        <v>11</v>
      </c>
      <c r="B1351" s="301" t="str">
        <f>CONCATENATE(E1351,": ",C1351)</f>
        <v>World: Munsell. (2018). World  % Share of SPV Costs from Modules.Munsell. (2018, January 31). 10 Trends That Will Shape the Global Solar Market in 2018</v>
      </c>
      <c r="C1351" s="723" t="s">
        <v>800</v>
      </c>
      <c r="D1351" s="668" t="s">
        <v>554</v>
      </c>
      <c r="E1351" s="740" t="s">
        <v>7</v>
      </c>
      <c r="F1351" s="740"/>
      <c r="G1351" s="719" t="s">
        <v>421</v>
      </c>
      <c r="H1351" s="740">
        <v>2016</v>
      </c>
      <c r="I1351" s="720"/>
      <c r="J1351" s="741"/>
      <c r="K1351" s="730" t="s">
        <v>54</v>
      </c>
      <c r="L1351" s="685">
        <f t="shared" si="883"/>
        <v>0</v>
      </c>
      <c r="M1351" s="730" t="s">
        <v>54</v>
      </c>
      <c r="N1351" s="720"/>
      <c r="O1351" s="720" t="s">
        <v>555</v>
      </c>
      <c r="P1351" s="165"/>
      <c r="Q1351" s="365" t="s">
        <v>36</v>
      </c>
      <c r="R1351" s="259">
        <f>IF(Q1351="Y","",IF(AND(L1351="",J1351=""),"",IF(L1351="",J1351,L1351)))</f>
        <v>0</v>
      </c>
      <c r="S1351" s="260">
        <f>IF(R1351="","",IF(R1365="Y",T1351,IF(R1351&gt;=R1357-$AA$36*R1361,IF(R1351&lt;=R1357+$AA$36*R1361,R1351,""),"")))</f>
        <v>0</v>
      </c>
      <c r="T1351" s="259">
        <f>IF(Q1351="Y","",IF(AND(L1351="",J1351=""),"",IF(L1351="",J1351*N1351,L1351*N1351)))</f>
        <v>0</v>
      </c>
      <c r="U1351" s="166" t="str">
        <f>IF(AND(M1351="",K1351=""),"",IF(M1351="",K1351,M1351))</f>
        <v>%</v>
      </c>
      <c r="V1351" s="39"/>
      <c r="W1351" s="39"/>
      <c r="Y1351" s="99"/>
      <c r="AO1351" s="57"/>
      <c r="AP1351" s="39"/>
      <c r="AQ1351" s="39"/>
      <c r="AR1351" s="171"/>
      <c r="AS1351" s="39"/>
      <c r="AT1351" s="360">
        <f>IF($E1351=$AT$48,R1351,"")</f>
        <v>0</v>
      </c>
      <c r="AU1351" s="360">
        <f>IF($E1351=$AT$48,S1351,"")</f>
        <v>0</v>
      </c>
      <c r="AV1351" s="39"/>
      <c r="AW1351" s="360" t="str">
        <f>IF($E1351=$AW$112,R1351,"")</f>
        <v/>
      </c>
      <c r="AX1351" s="360" t="str">
        <f>IF($E1351=$AW$112,S1351,"")</f>
        <v/>
      </c>
      <c r="AY1351" s="39"/>
      <c r="AZ1351" s="360" t="str">
        <f>IF($E1351=$AZ$112,R1351,"")</f>
        <v/>
      </c>
      <c r="BA1351" s="360" t="str">
        <f>IF($E1351=$AZ$112,S1351,"")</f>
        <v/>
      </c>
      <c r="BB1351" s="39"/>
      <c r="BC1351" s="360" t="str">
        <f>IF($E1351=$BC$112,R1351,"")</f>
        <v/>
      </c>
      <c r="BD1351" s="360" t="str">
        <f>IF($E1351=$BC$112,S1351,"")</f>
        <v/>
      </c>
      <c r="BE1351" s="39"/>
      <c r="BF1351" s="360" t="str">
        <f>IF($E1351=$BF$112,R1351,"")</f>
        <v/>
      </c>
      <c r="BG1351" s="360" t="str">
        <f>IF($E1351=$BF$112,S1351,"")</f>
        <v/>
      </c>
      <c r="BH1351" s="39"/>
      <c r="BI1351" s="360" t="str">
        <f>IF($E1351=$BI$112,R1351,"")</f>
        <v/>
      </c>
      <c r="BJ1351" s="360" t="str">
        <f>IF($E1351=$BI$112,S1351,"")</f>
        <v/>
      </c>
      <c r="BK1351" s="39"/>
      <c r="BL1351" s="360" t="str">
        <f>IF($E1351=$BL$112,R1351,"")</f>
        <v/>
      </c>
      <c r="BM1351" s="360" t="str">
        <f>IF($E1351=$BL$112,S1351,"")</f>
        <v/>
      </c>
      <c r="BN1351" s="39"/>
      <c r="BO1351" s="360" t="str">
        <f>IF($E1351=$BO$112,R1351,"")</f>
        <v/>
      </c>
      <c r="BP1351" s="360" t="str">
        <f>IF($E1351=$BO$112,S1351,"")</f>
        <v/>
      </c>
      <c r="BQ1351" s="39"/>
      <c r="BR1351" s="360" t="str">
        <f>IF($E1351=$BR$112,R1351,"")</f>
        <v/>
      </c>
      <c r="BS1351" s="360" t="str">
        <f>IF($E1351=$BR$112,S1351,"")</f>
        <v/>
      </c>
      <c r="BT1351" s="39"/>
      <c r="BU1351" s="360" t="str">
        <f>IF($E1351=$BU$112,R1351,"")</f>
        <v/>
      </c>
      <c r="BV1351" s="360" t="str">
        <f>IF($E1351=$BU$112,S1351,"")</f>
        <v/>
      </c>
      <c r="BW1351" s="39"/>
      <c r="BX1351" s="57"/>
    </row>
    <row r="1352" spans="1:76" s="2" customFormat="1" ht="15">
      <c r="A1352" s="159">
        <v>12</v>
      </c>
      <c r="B1352" s="301" t="str">
        <f>CONCATENATE(E1352,": ",C1352)</f>
        <v>World: Munsell. (2018). World % Share of SPV Costs from Modules.Munsell. (2018, January 31). 10 Trends That Will Shape the Global Solar Market in 2018</v>
      </c>
      <c r="C1352" s="723" t="s">
        <v>801</v>
      </c>
      <c r="D1352" s="668" t="s">
        <v>554</v>
      </c>
      <c r="E1352" s="740" t="s">
        <v>7</v>
      </c>
      <c r="F1352" s="740"/>
      <c r="G1352" s="719" t="s">
        <v>421</v>
      </c>
      <c r="H1352" s="740">
        <v>2017</v>
      </c>
      <c r="I1352" s="720"/>
      <c r="J1352" s="741"/>
      <c r="K1352" s="730" t="s">
        <v>54</v>
      </c>
      <c r="L1352" s="685">
        <f t="shared" si="883"/>
        <v>0</v>
      </c>
      <c r="M1352" s="730" t="s">
        <v>54</v>
      </c>
      <c r="N1352" s="720"/>
      <c r="O1352" s="720" t="s">
        <v>555</v>
      </c>
      <c r="P1352" s="165"/>
      <c r="Q1352" s="365" t="s">
        <v>36</v>
      </c>
      <c r="R1352" s="259">
        <f>IF(Q1352="Y","",IF(AND(L1352="",J1352=""),"",IF(L1352="",J1352,L1352)))</f>
        <v>0</v>
      </c>
      <c r="S1352" s="260">
        <f>IF(R1352="","",IF(R1364="Y",T1352,IF(R1352&gt;=R1356-$AA$36*R1356,IF(R1352&lt;=R1357+$AA$36*R1358,R1352,""),"")))</f>
        <v>0</v>
      </c>
      <c r="T1352" s="259">
        <f>IF(Q1352="Y","",IF(AND(L1352="",J1352=""),"",IF(L1352="",J1352*N1352,L1352*N1352)))</f>
        <v>0</v>
      </c>
      <c r="U1352" s="166" t="str">
        <f>IF(AND(M1352="",K1352=""),"",IF(M1352="",K1352,M1352))</f>
        <v>%</v>
      </c>
      <c r="V1352" s="39"/>
      <c r="W1352" s="39"/>
      <c r="Y1352" s="99"/>
      <c r="AO1352" s="57"/>
      <c r="AP1352" s="39"/>
      <c r="AQ1352" s="39"/>
      <c r="AR1352" s="171"/>
      <c r="AS1352" s="39"/>
      <c r="AT1352" s="360">
        <f>IF($E1352=$AT$48,R1352,"")</f>
        <v>0</v>
      </c>
      <c r="AU1352" s="360">
        <f>IF($E1352=$AT$48,S1352,"")</f>
        <v>0</v>
      </c>
      <c r="AV1352" s="39"/>
      <c r="AW1352" s="360" t="str">
        <f>IF($E1352=$AW$112,R1352,"")</f>
        <v/>
      </c>
      <c r="AX1352" s="360" t="str">
        <f>IF($E1352=$AW$112,S1352,"")</f>
        <v/>
      </c>
      <c r="AY1352" s="39"/>
      <c r="AZ1352" s="360" t="str">
        <f>IF($E1352=$AZ$112,R1352,"")</f>
        <v/>
      </c>
      <c r="BA1352" s="360" t="str">
        <f>IF($E1352=$AZ$112,S1352,"")</f>
        <v/>
      </c>
      <c r="BB1352" s="39"/>
      <c r="BC1352" s="360" t="str">
        <f>IF($E1352=$BC$112,R1352,"")</f>
        <v/>
      </c>
      <c r="BD1352" s="360" t="str">
        <f>IF($E1352=$BC$112,S1352,"")</f>
        <v/>
      </c>
      <c r="BE1352" s="39"/>
      <c r="BF1352" s="360" t="str">
        <f>IF($E1352=$BF$112,R1352,"")</f>
        <v/>
      </c>
      <c r="BG1352" s="360" t="str">
        <f>IF($E1352=$BF$112,S1352,"")</f>
        <v/>
      </c>
      <c r="BH1352" s="39"/>
      <c r="BI1352" s="360" t="str">
        <f>IF($E1352=$BI$112,R1352,"")</f>
        <v/>
      </c>
      <c r="BJ1352" s="360" t="str">
        <f>IF($E1352=$BI$112,S1352,"")</f>
        <v/>
      </c>
      <c r="BK1352" s="39"/>
      <c r="BL1352" s="360" t="str">
        <f>IF($E1352=$BL$112,R1352,"")</f>
        <v/>
      </c>
      <c r="BM1352" s="360" t="str">
        <f>IF($E1352=$BL$112,S1352,"")</f>
        <v/>
      </c>
      <c r="BN1352" s="39"/>
      <c r="BO1352" s="360" t="str">
        <f>IF($E1352=$BO$112,R1352,"")</f>
        <v/>
      </c>
      <c r="BP1352" s="360" t="str">
        <f>IF($E1352=$BO$112,S1352,"")</f>
        <v/>
      </c>
      <c r="BQ1352" s="39"/>
      <c r="BR1352" s="360" t="str">
        <f>IF($E1352=$BR$112,R1352,"")</f>
        <v/>
      </c>
      <c r="BS1352" s="360" t="str">
        <f>IF($E1352=$BR$112,S1352,"")</f>
        <v/>
      </c>
      <c r="BT1352" s="39"/>
      <c r="BU1352" s="360" t="str">
        <f>IF($E1352=$BU$112,R1352,"")</f>
        <v/>
      </c>
      <c r="BV1352" s="360" t="str">
        <f>IF($E1352=$BU$112,S1352,"")</f>
        <v/>
      </c>
      <c r="BW1352" s="39"/>
      <c r="BX1352" s="57"/>
    </row>
    <row r="1353" spans="1:76" s="2" customFormat="1" ht="15">
      <c r="A1353" s="159">
        <v>18</v>
      </c>
      <c r="B1353" s="301" t="str">
        <f t="shared" si="859"/>
        <v xml:space="preserve">: </v>
      </c>
      <c r="C1353" s="723"/>
      <c r="D1353" s="162"/>
      <c r="E1353" s="162"/>
      <c r="F1353" s="169"/>
      <c r="G1353" s="161"/>
      <c r="H1353" s="162"/>
      <c r="I1353" s="163"/>
      <c r="J1353" s="170"/>
      <c r="K1353" s="170"/>
      <c r="L1353" s="685"/>
      <c r="M1353" s="720" t="s">
        <v>54</v>
      </c>
      <c r="N1353" s="664"/>
      <c r="O1353" s="664"/>
      <c r="P1353" s="165"/>
      <c r="Q1353" s="365" t="s">
        <v>36</v>
      </c>
      <c r="R1353" s="259" t="str">
        <f t="shared" si="860"/>
        <v/>
      </c>
      <c r="S1353" s="260" t="str">
        <f>IF(R1353="","",IF(R1364="Y",T1353,IF(R1353&gt;=R1356-$AA$36*R1360,IF(R1353&lt;=R1356+$AA$36*R1360,R1353,""),"")))</f>
        <v/>
      </c>
      <c r="T1353" s="259" t="str">
        <f t="shared" si="861"/>
        <v/>
      </c>
      <c r="U1353" s="166" t="str">
        <f t="shared" si="862"/>
        <v>%</v>
      </c>
      <c r="V1353" s="39"/>
      <c r="W1353" s="39"/>
      <c r="Y1353" s="99"/>
      <c r="AO1353" s="57"/>
      <c r="AP1353" s="39"/>
      <c r="AQ1353" s="39"/>
      <c r="AR1353" s="171"/>
      <c r="AS1353" s="39"/>
      <c r="AT1353" s="360" t="str">
        <f t="shared" si="863"/>
        <v/>
      </c>
      <c r="AU1353" s="360" t="str">
        <f t="shared" si="864"/>
        <v/>
      </c>
      <c r="AV1353" s="39"/>
      <c r="AW1353" s="360" t="str">
        <f t="shared" si="865"/>
        <v/>
      </c>
      <c r="AX1353" s="360" t="str">
        <f t="shared" si="866"/>
        <v/>
      </c>
      <c r="AY1353" s="39"/>
      <c r="AZ1353" s="360" t="str">
        <f t="shared" si="867"/>
        <v/>
      </c>
      <c r="BA1353" s="360" t="str">
        <f t="shared" si="868"/>
        <v/>
      </c>
      <c r="BB1353" s="39"/>
      <c r="BC1353" s="360" t="str">
        <f t="shared" si="869"/>
        <v/>
      </c>
      <c r="BD1353" s="360" t="str">
        <f t="shared" si="870"/>
        <v/>
      </c>
      <c r="BE1353" s="39"/>
      <c r="BF1353" s="360" t="str">
        <f t="shared" si="871"/>
        <v/>
      </c>
      <c r="BG1353" s="360" t="str">
        <f t="shared" si="872"/>
        <v/>
      </c>
      <c r="BH1353" s="39"/>
      <c r="BI1353" s="360" t="str">
        <f t="shared" si="873"/>
        <v/>
      </c>
      <c r="BJ1353" s="360" t="str">
        <f t="shared" si="874"/>
        <v/>
      </c>
      <c r="BK1353" s="39"/>
      <c r="BL1353" s="360" t="str">
        <f t="shared" si="875"/>
        <v/>
      </c>
      <c r="BM1353" s="360" t="str">
        <f t="shared" si="876"/>
        <v/>
      </c>
      <c r="BN1353" s="39"/>
      <c r="BO1353" s="360" t="str">
        <f t="shared" si="877"/>
        <v/>
      </c>
      <c r="BP1353" s="360" t="str">
        <f t="shared" si="878"/>
        <v/>
      </c>
      <c r="BQ1353" s="39"/>
      <c r="BR1353" s="360" t="str">
        <f t="shared" si="879"/>
        <v/>
      </c>
      <c r="BS1353" s="360" t="str">
        <f t="shared" si="880"/>
        <v/>
      </c>
      <c r="BT1353" s="39"/>
      <c r="BU1353" s="360" t="str">
        <f t="shared" si="881"/>
        <v/>
      </c>
      <c r="BV1353" s="360" t="str">
        <f t="shared" si="882"/>
        <v/>
      </c>
      <c r="BW1353" s="39"/>
      <c r="BX1353" s="57"/>
    </row>
    <row r="1354" spans="1:76" s="2" customFormat="1" ht="15">
      <c r="A1354" s="159">
        <v>19</v>
      </c>
      <c r="B1354" s="301" t="str">
        <f t="shared" si="859"/>
        <v xml:space="preserve">: </v>
      </c>
      <c r="C1354" s="723"/>
      <c r="D1354" s="162"/>
      <c r="E1354" s="162"/>
      <c r="F1354" s="169"/>
      <c r="G1354" s="161"/>
      <c r="H1354" s="162"/>
      <c r="I1354" s="163"/>
      <c r="J1354" s="170"/>
      <c r="K1354" s="170"/>
      <c r="L1354" s="689"/>
      <c r="M1354" s="720" t="s">
        <v>54</v>
      </c>
      <c r="N1354" s="664"/>
      <c r="O1354" s="664"/>
      <c r="P1354" s="165"/>
      <c r="Q1354" s="365" t="s">
        <v>36</v>
      </c>
      <c r="R1354" s="259" t="str">
        <f t="shared" si="860"/>
        <v/>
      </c>
      <c r="S1354" s="260" t="str">
        <f>IF(R1354="","",IF(R1364="Y",T1354,IF(R1354&gt;=R1356-$AA$36*R1360,IF(R1354&lt;=R1356+$AA$36*R1360,R1354,""),"")))</f>
        <v/>
      </c>
      <c r="T1354" s="259" t="str">
        <f t="shared" si="861"/>
        <v/>
      </c>
      <c r="U1354" s="166" t="str">
        <f t="shared" si="862"/>
        <v>%</v>
      </c>
      <c r="V1354" s="39"/>
      <c r="W1354" s="39"/>
      <c r="Y1354" s="99"/>
      <c r="AO1354" s="57"/>
      <c r="AP1354" s="39"/>
      <c r="AQ1354" s="39"/>
      <c r="AR1354" s="171"/>
      <c r="AS1354" s="39"/>
      <c r="AT1354" s="360" t="str">
        <f t="shared" si="863"/>
        <v/>
      </c>
      <c r="AU1354" s="360" t="str">
        <f t="shared" si="864"/>
        <v/>
      </c>
      <c r="AV1354" s="39"/>
      <c r="AW1354" s="360" t="str">
        <f t="shared" si="865"/>
        <v/>
      </c>
      <c r="AX1354" s="360" t="str">
        <f t="shared" si="866"/>
        <v/>
      </c>
      <c r="AY1354" s="39"/>
      <c r="AZ1354" s="360" t="str">
        <f t="shared" si="867"/>
        <v/>
      </c>
      <c r="BA1354" s="360" t="str">
        <f t="shared" si="868"/>
        <v/>
      </c>
      <c r="BB1354" s="39"/>
      <c r="BC1354" s="360" t="str">
        <f t="shared" si="869"/>
        <v/>
      </c>
      <c r="BD1354" s="360" t="str">
        <f t="shared" si="870"/>
        <v/>
      </c>
      <c r="BE1354" s="39"/>
      <c r="BF1354" s="360" t="str">
        <f t="shared" si="871"/>
        <v/>
      </c>
      <c r="BG1354" s="360" t="str">
        <f t="shared" si="872"/>
        <v/>
      </c>
      <c r="BH1354" s="39"/>
      <c r="BI1354" s="360" t="str">
        <f t="shared" si="873"/>
        <v/>
      </c>
      <c r="BJ1354" s="360" t="str">
        <f t="shared" si="874"/>
        <v/>
      </c>
      <c r="BK1354" s="39"/>
      <c r="BL1354" s="360" t="str">
        <f t="shared" si="875"/>
        <v/>
      </c>
      <c r="BM1354" s="360" t="str">
        <f t="shared" si="876"/>
        <v/>
      </c>
      <c r="BN1354" s="39"/>
      <c r="BO1354" s="360" t="str">
        <f t="shared" si="877"/>
        <v/>
      </c>
      <c r="BP1354" s="360" t="str">
        <f t="shared" si="878"/>
        <v/>
      </c>
      <c r="BQ1354" s="39"/>
      <c r="BR1354" s="360" t="str">
        <f t="shared" si="879"/>
        <v/>
      </c>
      <c r="BS1354" s="360" t="str">
        <f t="shared" si="880"/>
        <v/>
      </c>
      <c r="BT1354" s="39"/>
      <c r="BU1354" s="360" t="str">
        <f t="shared" si="881"/>
        <v/>
      </c>
      <c r="BV1354" s="360" t="str">
        <f t="shared" si="882"/>
        <v/>
      </c>
      <c r="BW1354" s="39"/>
      <c r="BX1354" s="57"/>
    </row>
    <row r="1355" spans="1:76" s="2" customFormat="1" ht="15">
      <c r="A1355" s="159">
        <v>20</v>
      </c>
      <c r="B1355" s="301" t="str">
        <f t="shared" si="859"/>
        <v xml:space="preserve">: </v>
      </c>
      <c r="C1355" s="168"/>
      <c r="D1355" s="162"/>
      <c r="E1355" s="162"/>
      <c r="F1355" s="169"/>
      <c r="G1355" s="161"/>
      <c r="H1355" s="162"/>
      <c r="I1355" s="163"/>
      <c r="J1355" s="170"/>
      <c r="K1355" s="170"/>
      <c r="L1355" s="685"/>
      <c r="M1355" s="720" t="s">
        <v>54</v>
      </c>
      <c r="N1355" s="664"/>
      <c r="O1355" s="664"/>
      <c r="P1355" s="165"/>
      <c r="Q1355" s="365" t="s">
        <v>36</v>
      </c>
      <c r="R1355" s="259" t="str">
        <f t="shared" si="860"/>
        <v/>
      </c>
      <c r="S1355" s="260" t="str">
        <f>IF(R1355="","",IF(R1364="Y",T1355,IF(R1355&gt;=R1356-$AA$36*R1360,IF(R1355&lt;=R1356+$AA$36*R1360,R1355,""),"")))</f>
        <v/>
      </c>
      <c r="T1355" s="259" t="str">
        <f t="shared" si="861"/>
        <v/>
      </c>
      <c r="U1355" s="166" t="str">
        <f t="shared" si="862"/>
        <v>%</v>
      </c>
      <c r="V1355" s="39"/>
      <c r="W1355" s="39"/>
      <c r="Y1355" s="99"/>
      <c r="AO1355" s="57"/>
      <c r="AP1355" s="39"/>
      <c r="AQ1355" s="39"/>
      <c r="AR1355" s="171"/>
      <c r="AS1355" s="39"/>
      <c r="AT1355" s="360" t="str">
        <f t="shared" si="863"/>
        <v/>
      </c>
      <c r="AU1355" s="360" t="str">
        <f t="shared" si="864"/>
        <v/>
      </c>
      <c r="AV1355" s="39"/>
      <c r="AW1355" s="360" t="str">
        <f t="shared" si="865"/>
        <v/>
      </c>
      <c r="AX1355" s="360" t="str">
        <f t="shared" si="866"/>
        <v/>
      </c>
      <c r="AY1355" s="39"/>
      <c r="AZ1355" s="360" t="str">
        <f t="shared" si="867"/>
        <v/>
      </c>
      <c r="BA1355" s="360" t="str">
        <f t="shared" si="868"/>
        <v/>
      </c>
      <c r="BB1355" s="39"/>
      <c r="BC1355" s="360" t="str">
        <f t="shared" si="869"/>
        <v/>
      </c>
      <c r="BD1355" s="360" t="str">
        <f t="shared" si="870"/>
        <v/>
      </c>
      <c r="BE1355" s="39"/>
      <c r="BF1355" s="360" t="str">
        <f t="shared" si="871"/>
        <v/>
      </c>
      <c r="BG1355" s="360" t="str">
        <f t="shared" si="872"/>
        <v/>
      </c>
      <c r="BH1355" s="39"/>
      <c r="BI1355" s="360" t="str">
        <f t="shared" si="873"/>
        <v/>
      </c>
      <c r="BJ1355" s="360" t="str">
        <f t="shared" si="874"/>
        <v/>
      </c>
      <c r="BK1355" s="39"/>
      <c r="BL1355" s="360" t="str">
        <f t="shared" si="875"/>
        <v/>
      </c>
      <c r="BM1355" s="360" t="str">
        <f t="shared" si="876"/>
        <v/>
      </c>
      <c r="BN1355" s="39"/>
      <c r="BO1355" s="360" t="str">
        <f t="shared" si="877"/>
        <v/>
      </c>
      <c r="BP1355" s="360" t="str">
        <f t="shared" si="878"/>
        <v/>
      </c>
      <c r="BQ1355" s="39"/>
      <c r="BR1355" s="360" t="str">
        <f t="shared" si="879"/>
        <v/>
      </c>
      <c r="BS1355" s="360" t="str">
        <f t="shared" si="880"/>
        <v/>
      </c>
      <c r="BT1355" s="39"/>
      <c r="BU1355" s="360" t="str">
        <f t="shared" si="881"/>
        <v/>
      </c>
      <c r="BV1355" s="360" t="str">
        <f t="shared" si="882"/>
        <v/>
      </c>
      <c r="BW1355" s="39"/>
      <c r="BX1355" s="57"/>
    </row>
    <row r="1356" spans="1:76" s="2" customFormat="1" ht="14">
      <c r="A1356" s="172"/>
      <c r="B1356" s="302" t="s">
        <v>159</v>
      </c>
      <c r="C1356" s="173"/>
      <c r="D1356" s="173"/>
      <c r="E1356" s="173"/>
      <c r="F1356" s="173"/>
      <c r="G1356" s="174"/>
      <c r="H1356" s="39"/>
      <c r="I1356" s="175"/>
      <c r="J1356" s="174"/>
      <c r="K1356" s="174"/>
      <c r="L1356" s="762" t="s">
        <v>99</v>
      </c>
      <c r="M1356" s="174"/>
      <c r="N1356" s="174"/>
      <c r="O1356" s="165"/>
      <c r="P1356" s="165"/>
      <c r="Q1356" s="175" t="s">
        <v>31</v>
      </c>
      <c r="R1356" s="261">
        <v>0.46321901301178947</v>
      </c>
      <c r="S1356" s="261">
        <v>0.46321901301178947</v>
      </c>
      <c r="T1356" s="262" t="e">
        <v>#DIV/0!</v>
      </c>
      <c r="U1356" s="39"/>
      <c r="V1356" s="39"/>
      <c r="W1356" s="39"/>
      <c r="Y1356" s="207"/>
      <c r="AO1356" s="57"/>
      <c r="AP1356" s="39"/>
      <c r="AQ1356" s="39"/>
      <c r="AR1356" s="39"/>
      <c r="AS1356" s="175" t="s">
        <v>31</v>
      </c>
      <c r="AT1356" s="178">
        <f>AVERAGE(AT1334:AT1355)</f>
        <v>0</v>
      </c>
      <c r="AU1356" s="178" t="e">
        <f>SUM(AU1334:AU1355)/COUNTIF(AU1334:AU1355,"&gt;0")</f>
        <v>#DIV/0!</v>
      </c>
      <c r="AV1356" s="175"/>
      <c r="AW1356" s="178" t="e">
        <f>AVERAGE(AW1334:AW1355)</f>
        <v>#DIV/0!</v>
      </c>
      <c r="AX1356" s="178" t="e">
        <f>SUM(AX1334:AX1355)/COUNTIF(AX1334:AX1355,"&gt;0")</f>
        <v>#DIV/0!</v>
      </c>
      <c r="AY1356" s="39"/>
      <c r="AZ1356" s="178" t="e">
        <f>AVERAGE(AZ1334:AZ1355)</f>
        <v>#DIV/0!</v>
      </c>
      <c r="BA1356" s="178" t="e">
        <f>SUM(BA1334:BA1355)/COUNTIF(BA1334:BA1355,"&gt;0")</f>
        <v>#DIV/0!</v>
      </c>
      <c r="BB1356" s="39"/>
      <c r="BC1356" s="178">
        <f>AVERAGE(BC1334:BC1355)</f>
        <v>0</v>
      </c>
      <c r="BD1356" s="178" t="e">
        <f>SUM(BD1334:BD1355)/COUNTIF(BD1334:BD1355,"&gt;0")</f>
        <v>#DIV/0!</v>
      </c>
      <c r="BE1356" s="39"/>
      <c r="BF1356" s="178" t="e">
        <f>AVERAGE(BF1334:BF1355)</f>
        <v>#DIV/0!</v>
      </c>
      <c r="BG1356" s="178" t="e">
        <f>SUM(BG1334:BG1355)/COUNTIF(BG1334:BG1355,"&gt;0")</f>
        <v>#DIV/0!</v>
      </c>
      <c r="BH1356" s="39"/>
      <c r="BI1356" s="178" t="e">
        <f>AVERAGE(BI1334:BI1355)</f>
        <v>#DIV/0!</v>
      </c>
      <c r="BJ1356" s="178" t="e">
        <f>SUM(BJ1334:BJ1355)/COUNTIF(BJ1334:BJ1355,"&gt;0")</f>
        <v>#DIV/0!</v>
      </c>
      <c r="BK1356" s="175"/>
      <c r="BL1356" s="178" t="e">
        <f>AVERAGE(BL1334:BL1355)</f>
        <v>#DIV/0!</v>
      </c>
      <c r="BM1356" s="178" t="e">
        <f>SUM(BM1334:BM1355)/COUNTIF(BM1334:BM1355,"&gt;0")</f>
        <v>#DIV/0!</v>
      </c>
      <c r="BN1356" s="39"/>
      <c r="BO1356" s="178" t="e">
        <f>AVERAGE(BO1334:BO1355)</f>
        <v>#DIV/0!</v>
      </c>
      <c r="BP1356" s="178" t="e">
        <f>SUM(BP1334:BP1355)/COUNTIF(BP1334:BP1355,"&gt;0")</f>
        <v>#DIV/0!</v>
      </c>
      <c r="BQ1356" s="39"/>
      <c r="BR1356" s="178">
        <f>AVERAGE(BR1334:BR1355)</f>
        <v>0</v>
      </c>
      <c r="BS1356" s="178" t="e">
        <f>SUM(BS1334:BS1355)/COUNTIF(BS1334:BS1355,"&gt;0")</f>
        <v>#DIV/0!</v>
      </c>
      <c r="BT1356" s="39"/>
      <c r="BU1356" s="178">
        <f>AVERAGE(BU1334:BU1355)</f>
        <v>0</v>
      </c>
      <c r="BV1356" s="178" t="e">
        <f>SUM(BV1334:BV1355)/COUNTIF(BV1334:BV1355,"&gt;0")</f>
        <v>#DIV/0!</v>
      </c>
      <c r="BW1356" s="39"/>
      <c r="BX1356" s="57"/>
    </row>
    <row r="1357" spans="1:76" s="2" customFormat="1" ht="15">
      <c r="A1357" s="172"/>
      <c r="B1357" s="302" t="s">
        <v>160</v>
      </c>
      <c r="C1357" s="173" t="s">
        <v>112</v>
      </c>
      <c r="D1357" s="953" t="s">
        <v>378</v>
      </c>
      <c r="E1357" s="954"/>
      <c r="F1357" s="954"/>
      <c r="G1357" s="954"/>
      <c r="H1357" s="954"/>
      <c r="I1357" s="954"/>
      <c r="J1357" s="955"/>
      <c r="K1357" s="174"/>
      <c r="L1357" s="762"/>
      <c r="M1357" s="174"/>
      <c r="N1357" s="174"/>
      <c r="O1357" s="165"/>
      <c r="P1357" s="165"/>
      <c r="Q1357" s="366" t="s">
        <v>33</v>
      </c>
      <c r="R1357" s="367">
        <v>0.54830730289782792</v>
      </c>
      <c r="S1357" s="367">
        <v>0.54830730289782792</v>
      </c>
      <c r="T1357" s="367" t="e">
        <v>#DIV/0!</v>
      </c>
      <c r="U1357" s="368">
        <v>1</v>
      </c>
      <c r="V1357" s="50" t="s">
        <v>142</v>
      </c>
      <c r="W1357" s="39"/>
      <c r="X1357" t="s">
        <v>273</v>
      </c>
      <c r="Y1357" s="208"/>
      <c r="AO1357" s="57"/>
      <c r="AP1357" s="39"/>
      <c r="AQ1357" s="39"/>
      <c r="AR1357" s="39"/>
      <c r="AS1357" s="176" t="s">
        <v>33</v>
      </c>
      <c r="AT1357" s="180">
        <f>AT1356+(AT1362*AT1359)</f>
        <v>0</v>
      </c>
      <c r="AU1357" s="180" t="e">
        <f>AU1356+(AU1362*AT1359)</f>
        <v>#DIV/0!</v>
      </c>
      <c r="AV1357" s="176"/>
      <c r="AW1357" s="180" t="e">
        <f>AW1356+(AW1362*AW1359)</f>
        <v>#DIV/0!</v>
      </c>
      <c r="AX1357" s="180" t="e">
        <f>AX1356+(AX1362*AW1359)</f>
        <v>#DIV/0!</v>
      </c>
      <c r="AY1357" s="39"/>
      <c r="AZ1357" s="180" t="e">
        <f>AZ1356+(AZ1362*AZ1359)</f>
        <v>#DIV/0!</v>
      </c>
      <c r="BA1357" s="180" t="e">
        <f>BA1356+(BA1362*AZ1359)</f>
        <v>#DIV/0!</v>
      </c>
      <c r="BB1357" s="39"/>
      <c r="BC1357" s="180">
        <f>BC1356+(BC1362*BC1359)</f>
        <v>0</v>
      </c>
      <c r="BD1357" s="180" t="e">
        <f>BD1356+(BD1362*BC1359)</f>
        <v>#DIV/0!</v>
      </c>
      <c r="BE1357" s="39"/>
      <c r="BF1357" s="180" t="e">
        <f>BF1356+(BF1362*BF1359)</f>
        <v>#DIV/0!</v>
      </c>
      <c r="BG1357" s="180" t="e">
        <f>BG1356+(BG1362*BF1359)</f>
        <v>#DIV/0!</v>
      </c>
      <c r="BH1357" s="39"/>
      <c r="BI1357" s="180" t="e">
        <f>BI1356+(BI1362*BI1359)</f>
        <v>#DIV/0!</v>
      </c>
      <c r="BJ1357" s="180" t="e">
        <f>BJ1356+(BJ1362*BI1359)</f>
        <v>#DIV/0!</v>
      </c>
      <c r="BK1357" s="176"/>
      <c r="BL1357" s="180" t="e">
        <f>BL1356+(BL1362*BL1359)</f>
        <v>#DIV/0!</v>
      </c>
      <c r="BM1357" s="180" t="e">
        <f>BM1356+(BM1362*BL1359)</f>
        <v>#DIV/0!</v>
      </c>
      <c r="BN1357" s="39"/>
      <c r="BO1357" s="180" t="e">
        <f>BO1356+(BO1362*BO1359)</f>
        <v>#DIV/0!</v>
      </c>
      <c r="BP1357" s="180" t="e">
        <f>BP1356+(BP1362*BO1359)</f>
        <v>#DIV/0!</v>
      </c>
      <c r="BQ1357" s="39"/>
      <c r="BR1357" s="180">
        <f>BR1356+(BR1362*BR1359)</f>
        <v>0</v>
      </c>
      <c r="BS1357" s="180" t="e">
        <f>BS1356+(BS1362*BR1359)</f>
        <v>#DIV/0!</v>
      </c>
      <c r="BT1357" s="39"/>
      <c r="BU1357" s="180">
        <f>BU1356+(BU1362*BU1359)</f>
        <v>0</v>
      </c>
      <c r="BV1357" s="180" t="e">
        <f>BV1356+(BV1362*BU1359)</f>
        <v>#DIV/0!</v>
      </c>
      <c r="BW1357" s="39"/>
      <c r="BX1357" s="57"/>
    </row>
    <row r="1358" spans="1:76" s="2" customFormat="1" ht="15">
      <c r="A1358" s="172"/>
      <c r="B1358" s="302" t="s">
        <v>161</v>
      </c>
      <c r="C1358" s="179"/>
      <c r="D1358" s="956"/>
      <c r="E1358" s="890"/>
      <c r="F1358" s="890"/>
      <c r="G1358" s="890"/>
      <c r="H1358" s="890"/>
      <c r="I1358" s="890"/>
      <c r="J1358" s="891"/>
      <c r="K1358" s="39"/>
      <c r="L1358" s="759"/>
      <c r="M1358" s="174"/>
      <c r="N1358" s="174"/>
      <c r="O1358" s="174"/>
      <c r="P1358" s="174"/>
      <c r="Q1358" s="366" t="s">
        <v>32</v>
      </c>
      <c r="R1358" s="367">
        <v>0.37813072312575097</v>
      </c>
      <c r="S1358" s="367">
        <v>0.37813072312575097</v>
      </c>
      <c r="T1358" s="367" t="e">
        <v>#DIV/0!</v>
      </c>
      <c r="U1358" s="368">
        <v>1</v>
      </c>
      <c r="V1358" s="50" t="s">
        <v>143</v>
      </c>
      <c r="W1358" s="39"/>
      <c r="X1358" s="369" t="s">
        <v>36</v>
      </c>
      <c r="Y1358" s="208"/>
      <c r="AO1358" s="57"/>
      <c r="AP1358" s="39"/>
      <c r="AQ1358" s="39"/>
      <c r="AR1358" s="39"/>
      <c r="AS1358" s="176" t="s">
        <v>32</v>
      </c>
      <c r="AT1358" s="180">
        <f>AT1356-(AT1362*AT1360)</f>
        <v>0</v>
      </c>
      <c r="AU1358" s="180" t="e">
        <f>AU1356-(AU1362*AT1360)</f>
        <v>#DIV/0!</v>
      </c>
      <c r="AV1358" s="176"/>
      <c r="AW1358" s="180" t="e">
        <f>AW1356-(AW1362*AW1360)</f>
        <v>#DIV/0!</v>
      </c>
      <c r="AX1358" s="180" t="e">
        <f>AX1356-(AX1362*AW1360)</f>
        <v>#DIV/0!</v>
      </c>
      <c r="AY1358" s="39"/>
      <c r="AZ1358" s="180" t="e">
        <f>AZ1356-(AZ1362*AZ1360)</f>
        <v>#DIV/0!</v>
      </c>
      <c r="BA1358" s="180" t="e">
        <f>BA1356-(BA1362*AZ1360)</f>
        <v>#DIV/0!</v>
      </c>
      <c r="BB1358" s="39"/>
      <c r="BC1358" s="180">
        <f>BC1356-(BC1362*BC1360)</f>
        <v>0</v>
      </c>
      <c r="BD1358" s="180" t="e">
        <f>BD1356-(BD1362*BC1360)</f>
        <v>#DIV/0!</v>
      </c>
      <c r="BE1358" s="39"/>
      <c r="BF1358" s="180" t="e">
        <f>BF1356-(BF1362*BF1360)</f>
        <v>#DIV/0!</v>
      </c>
      <c r="BG1358" s="180" t="e">
        <f>BG1356-(BG1362*BF1360)</f>
        <v>#DIV/0!</v>
      </c>
      <c r="BH1358" s="39"/>
      <c r="BI1358" s="180" t="e">
        <f>BI1356-(BI1362*BI1360)</f>
        <v>#DIV/0!</v>
      </c>
      <c r="BJ1358" s="180" t="e">
        <f>BJ1356-(BJ1362*BI1360)</f>
        <v>#DIV/0!</v>
      </c>
      <c r="BK1358" s="176"/>
      <c r="BL1358" s="180" t="e">
        <f>BL1356-(BL1362*BL1360)</f>
        <v>#DIV/0!</v>
      </c>
      <c r="BM1358" s="180" t="e">
        <f>BM1356-(BM1362*BL1360)</f>
        <v>#DIV/0!</v>
      </c>
      <c r="BN1358" s="39"/>
      <c r="BO1358" s="180" t="e">
        <f>BO1356-(BO1362*BO1360)</f>
        <v>#DIV/0!</v>
      </c>
      <c r="BP1358" s="180" t="e">
        <f>BP1356-(BP1362*BO1360)</f>
        <v>#DIV/0!</v>
      </c>
      <c r="BQ1358" s="39"/>
      <c r="BR1358" s="180">
        <f>BR1356-(BR1362*BR1360)</f>
        <v>0</v>
      </c>
      <c r="BS1358" s="180" t="e">
        <f>BS1356-(BS1362*BR1360)</f>
        <v>#DIV/0!</v>
      </c>
      <c r="BT1358" s="39"/>
      <c r="BU1358" s="180">
        <f>BU1356-(BU1362*BU1360)</f>
        <v>0</v>
      </c>
      <c r="BV1358" s="180" t="e">
        <f>BV1356-(BV1362*BU1360)</f>
        <v>#DIV/0!</v>
      </c>
      <c r="BW1358" s="39"/>
      <c r="BX1358" s="57"/>
    </row>
    <row r="1359" spans="1:76" s="2" customFormat="1" ht="14">
      <c r="A1359" s="172"/>
      <c r="B1359" s="303"/>
      <c r="C1359" s="179"/>
      <c r="D1359" s="956"/>
      <c r="E1359" s="890"/>
      <c r="F1359" s="890"/>
      <c r="G1359" s="890"/>
      <c r="H1359" s="890"/>
      <c r="I1359" s="890"/>
      <c r="J1359" s="891"/>
      <c r="K1359" s="174"/>
      <c r="L1359" s="762"/>
      <c r="M1359" s="174"/>
      <c r="N1359" s="174"/>
      <c r="O1359" s="174"/>
      <c r="P1359" s="174"/>
      <c r="Q1359" s="176" t="s">
        <v>10</v>
      </c>
      <c r="R1359" s="263" t="s">
        <v>38</v>
      </c>
      <c r="S1359" s="263" t="s">
        <v>38</v>
      </c>
      <c r="T1359" s="263" t="e">
        <v>#DIV/0!</v>
      </c>
      <c r="U1359" s="174"/>
      <c r="V1359" s="174"/>
      <c r="W1359" s="174"/>
      <c r="Y1359" s="208"/>
      <c r="AO1359" s="57"/>
      <c r="AP1359" s="174"/>
      <c r="AQ1359" s="174"/>
      <c r="AR1359" s="923" t="s">
        <v>132</v>
      </c>
      <c r="AS1359" s="924"/>
      <c r="AT1359" s="177">
        <v>1</v>
      </c>
      <c r="AU1359" s="174"/>
      <c r="AV1359" s="323"/>
      <c r="AW1359" s="177">
        <v>1</v>
      </c>
      <c r="AX1359" s="174"/>
      <c r="AY1359" s="174"/>
      <c r="AZ1359" s="177">
        <v>1</v>
      </c>
      <c r="BA1359" s="174"/>
      <c r="BB1359" s="174"/>
      <c r="BC1359" s="177">
        <v>1</v>
      </c>
      <c r="BD1359" s="174"/>
      <c r="BE1359" s="174"/>
      <c r="BF1359" s="177">
        <v>1</v>
      </c>
      <c r="BG1359" s="174"/>
      <c r="BH1359" s="174"/>
      <c r="BI1359" s="177">
        <v>1</v>
      </c>
      <c r="BJ1359" s="174"/>
      <c r="BK1359" s="176"/>
      <c r="BL1359" s="177">
        <v>1</v>
      </c>
      <c r="BM1359" s="174"/>
      <c r="BN1359" s="174"/>
      <c r="BO1359" s="177">
        <v>1</v>
      </c>
      <c r="BP1359" s="174"/>
      <c r="BQ1359" s="174"/>
      <c r="BR1359" s="177">
        <v>1</v>
      </c>
      <c r="BS1359" s="174"/>
      <c r="BT1359" s="174"/>
      <c r="BU1359" s="177">
        <v>1</v>
      </c>
      <c r="BV1359" s="174"/>
      <c r="BW1359" s="174"/>
      <c r="BX1359" s="57"/>
    </row>
    <row r="1360" spans="1:76" s="2" customFormat="1" ht="14">
      <c r="A1360" s="172"/>
      <c r="B1360" s="303"/>
      <c r="C1360" s="179"/>
      <c r="D1360" s="956"/>
      <c r="E1360" s="890"/>
      <c r="F1360" s="890"/>
      <c r="G1360" s="890"/>
      <c r="H1360" s="890"/>
      <c r="I1360" s="890"/>
      <c r="J1360" s="891"/>
      <c r="K1360" s="174"/>
      <c r="L1360" s="762"/>
      <c r="M1360" s="50"/>
      <c r="N1360" s="50"/>
      <c r="O1360" s="174"/>
      <c r="P1360" s="174"/>
      <c r="Q1360" s="176" t="s">
        <v>11</v>
      </c>
      <c r="R1360" s="263">
        <v>8.508828988603849E-2</v>
      </c>
      <c r="S1360" s="263">
        <v>8.508828988603849E-2</v>
      </c>
      <c r="T1360" s="263" t="e">
        <v>#DIV/0!</v>
      </c>
      <c r="U1360" s="174"/>
      <c r="V1360" s="174"/>
      <c r="W1360" s="174"/>
      <c r="Y1360" s="208"/>
      <c r="AO1360" s="57"/>
      <c r="AP1360" s="174"/>
      <c r="AQ1360" s="174"/>
      <c r="AR1360" s="923"/>
      <c r="AS1360" s="924"/>
      <c r="AT1360" s="177">
        <v>1</v>
      </c>
      <c r="AU1360" s="174"/>
      <c r="AV1360" s="323"/>
      <c r="AW1360" s="177">
        <v>1</v>
      </c>
      <c r="AX1360" s="174"/>
      <c r="AY1360" s="174"/>
      <c r="AZ1360" s="177">
        <v>1</v>
      </c>
      <c r="BA1360" s="174"/>
      <c r="BB1360" s="174"/>
      <c r="BC1360" s="177">
        <v>1</v>
      </c>
      <c r="BD1360" s="174"/>
      <c r="BE1360" s="174"/>
      <c r="BF1360" s="177">
        <v>1</v>
      </c>
      <c r="BG1360" s="174"/>
      <c r="BH1360" s="174"/>
      <c r="BI1360" s="177">
        <v>1</v>
      </c>
      <c r="BJ1360" s="174"/>
      <c r="BK1360" s="176"/>
      <c r="BL1360" s="177">
        <v>1</v>
      </c>
      <c r="BM1360" s="174"/>
      <c r="BN1360" s="174"/>
      <c r="BO1360" s="177">
        <v>1</v>
      </c>
      <c r="BP1360" s="174"/>
      <c r="BQ1360" s="174"/>
      <c r="BR1360" s="177">
        <v>1</v>
      </c>
      <c r="BS1360" s="174"/>
      <c r="BT1360" s="174"/>
      <c r="BU1360" s="177">
        <v>1</v>
      </c>
      <c r="BV1360" s="174"/>
      <c r="BW1360" s="174"/>
      <c r="BX1360" s="57"/>
    </row>
    <row r="1361" spans="1:76" s="2" customFormat="1" ht="14">
      <c r="A1361" s="174"/>
      <c r="B1361" s="265"/>
      <c r="C1361" s="159"/>
      <c r="D1361" s="956"/>
      <c r="E1361" s="890"/>
      <c r="F1361" s="890"/>
      <c r="G1361" s="890"/>
      <c r="H1361" s="890"/>
      <c r="I1361" s="890"/>
      <c r="J1361" s="891"/>
      <c r="K1361" s="174"/>
      <c r="L1361" s="762"/>
      <c r="M1361" s="174"/>
      <c r="N1361" s="174"/>
      <c r="O1361" s="174"/>
      <c r="P1361" s="174"/>
      <c r="Q1361" s="183" t="s">
        <v>98</v>
      </c>
      <c r="R1361" s="264">
        <v>15</v>
      </c>
      <c r="S1361" s="264">
        <v>15</v>
      </c>
      <c r="T1361" s="265"/>
      <c r="U1361" s="184" t="s">
        <v>55</v>
      </c>
      <c r="V1361" s="174"/>
      <c r="W1361" s="174"/>
      <c r="Y1361" s="99"/>
      <c r="AO1361" s="57"/>
      <c r="AP1361" s="174"/>
      <c r="AQ1361" s="174"/>
      <c r="AR1361" s="174"/>
      <c r="AS1361" s="176" t="s">
        <v>10</v>
      </c>
      <c r="AT1361" s="180" t="str">
        <f>IF((0.67*AT1362)&gt;AT1356,"no","yes")</f>
        <v>yes</v>
      </c>
      <c r="AU1361" s="180" t="e">
        <f>IF((0.67*AU1362)&gt;AU1356,"no","yes")</f>
        <v>#DIV/0!</v>
      </c>
      <c r="AV1361" s="176"/>
      <c r="AW1361" s="180" t="e">
        <f>IF((0.67*AW1362)&gt;AW1356,"no","yes")</f>
        <v>#DIV/0!</v>
      </c>
      <c r="AX1361" s="180" t="e">
        <f>IF((0.67*AX1362)&gt;AX1356,"no","yes")</f>
        <v>#DIV/0!</v>
      </c>
      <c r="AY1361" s="174"/>
      <c r="AZ1361" s="180" t="e">
        <f>IF((0.67*AZ1362)&gt;AZ1356,"no","yes")</f>
        <v>#DIV/0!</v>
      </c>
      <c r="BA1361" s="180" t="e">
        <f>IF((0.67*BA1362)&gt;BA1356,"no","yes")</f>
        <v>#DIV/0!</v>
      </c>
      <c r="BB1361" s="174"/>
      <c r="BC1361" s="180" t="str">
        <f>IF((0.67*BC1362)&gt;BC1356,"no","yes")</f>
        <v>yes</v>
      </c>
      <c r="BD1361" s="180" t="e">
        <f>IF((0.67*BD1362)&gt;BD1356,"no","yes")</f>
        <v>#DIV/0!</v>
      </c>
      <c r="BE1361" s="174"/>
      <c r="BF1361" s="180" t="e">
        <f>IF((0.67*BF1362)&gt;BF1356,"no","yes")</f>
        <v>#DIV/0!</v>
      </c>
      <c r="BG1361" s="180" t="e">
        <f>IF((0.67*BG1362)&gt;BG1356,"no","yes")</f>
        <v>#DIV/0!</v>
      </c>
      <c r="BH1361" s="174"/>
      <c r="BI1361" s="180" t="e">
        <f>IF((0.67*BI1362)&gt;BI1356,"no","yes")</f>
        <v>#DIV/0!</v>
      </c>
      <c r="BJ1361" s="180" t="e">
        <f>IF((0.67*BJ1362)&gt;BJ1356,"no","yes")</f>
        <v>#DIV/0!</v>
      </c>
      <c r="BK1361" s="183"/>
      <c r="BL1361" s="180" t="e">
        <f>IF((0.67*BL1362)&gt;BL1356,"no","yes")</f>
        <v>#DIV/0!</v>
      </c>
      <c r="BM1361" s="180" t="e">
        <f>IF((0.67*BM1362)&gt;BM1356,"no","yes")</f>
        <v>#DIV/0!</v>
      </c>
      <c r="BN1361" s="174"/>
      <c r="BO1361" s="180" t="e">
        <f>IF((0.67*BO1362)&gt;BO1356,"no","yes")</f>
        <v>#DIV/0!</v>
      </c>
      <c r="BP1361" s="180" t="e">
        <f>IF((0.67*BP1362)&gt;BP1356,"no","yes")</f>
        <v>#DIV/0!</v>
      </c>
      <c r="BQ1361" s="174"/>
      <c r="BR1361" s="180" t="str">
        <f>IF((0.67*BR1362)&gt;BR1356,"no","yes")</f>
        <v>yes</v>
      </c>
      <c r="BS1361" s="180" t="e">
        <f>IF((0.67*BS1362)&gt;BS1356,"no","yes")</f>
        <v>#DIV/0!</v>
      </c>
      <c r="BT1361" s="174"/>
      <c r="BU1361" s="180" t="str">
        <f>IF((0.67*BU1362)&gt;BU1356,"no","yes")</f>
        <v>yes</v>
      </c>
      <c r="BV1361" s="180" t="e">
        <f>IF((0.67*BV1362)&gt;BV1356,"no","yes")</f>
        <v>#DIV/0!</v>
      </c>
      <c r="BW1361" s="174"/>
      <c r="BX1361" s="57"/>
    </row>
    <row r="1362" spans="1:76" s="2" customFormat="1" ht="14">
      <c r="B1362" s="5"/>
      <c r="C1362" s="172"/>
      <c r="D1362" s="956"/>
      <c r="E1362" s="890"/>
      <c r="F1362" s="890"/>
      <c r="G1362" s="890"/>
      <c r="H1362" s="890"/>
      <c r="I1362" s="890"/>
      <c r="J1362" s="891"/>
      <c r="K1362" s="174"/>
      <c r="L1362" s="762"/>
      <c r="M1362" s="174"/>
      <c r="N1362" s="174"/>
      <c r="O1362" s="174"/>
      <c r="P1362" s="174"/>
      <c r="Q1362" s="174"/>
      <c r="R1362" s="271"/>
      <c r="S1362" s="267"/>
      <c r="T1362" s="267"/>
      <c r="U1362" s="185"/>
      <c r="V1362" s="186"/>
      <c r="W1362" s="187"/>
      <c r="Y1362" s="99"/>
      <c r="AO1362" s="57"/>
      <c r="AP1362" s="174"/>
      <c r="AQ1362" s="174"/>
      <c r="AR1362" s="174"/>
      <c r="AS1362" s="176" t="s">
        <v>11</v>
      </c>
      <c r="AT1362" s="180">
        <f>_xlfn.STDEV.P(AT1334:AT1355)</f>
        <v>0</v>
      </c>
      <c r="AU1362" s="180">
        <f>_xlfn.STDEV.P(AU1334:AU1355)</f>
        <v>0</v>
      </c>
      <c r="AV1362" s="176"/>
      <c r="AW1362" s="180" t="e">
        <f>_xlfn.STDEV.P(AW1334:AW1355)</f>
        <v>#DIV/0!</v>
      </c>
      <c r="AX1362" s="180" t="e">
        <f>_xlfn.STDEV.P(AX1334:AX1355)</f>
        <v>#DIV/0!</v>
      </c>
      <c r="AY1362" s="174"/>
      <c r="AZ1362" s="180" t="e">
        <f>_xlfn.STDEV.P(AZ1334:AZ1355)</f>
        <v>#DIV/0!</v>
      </c>
      <c r="BA1362" s="180" t="e">
        <f>_xlfn.STDEV.P(BA1334:BA1355)</f>
        <v>#DIV/0!</v>
      </c>
      <c r="BB1362" s="174"/>
      <c r="BC1362" s="180">
        <f>_xlfn.STDEV.P(BC1334:BC1355)</f>
        <v>0</v>
      </c>
      <c r="BD1362" s="180" t="e">
        <f>_xlfn.STDEV.P(BD1334:BD1355)</f>
        <v>#DIV/0!</v>
      </c>
      <c r="BE1362" s="174"/>
      <c r="BF1362" s="180" t="e">
        <f>_xlfn.STDEV.P(BF1334:BF1355)</f>
        <v>#DIV/0!</v>
      </c>
      <c r="BG1362" s="180" t="e">
        <f>_xlfn.STDEV.P(BG1334:BG1355)</f>
        <v>#DIV/0!</v>
      </c>
      <c r="BH1362" s="174"/>
      <c r="BI1362" s="180" t="e">
        <f>_xlfn.STDEV.P(BI1334:BI1355)</f>
        <v>#DIV/0!</v>
      </c>
      <c r="BJ1362" s="180" t="e">
        <f>_xlfn.STDEV.P(BJ1334:BJ1355)</f>
        <v>#DIV/0!</v>
      </c>
      <c r="BK1362" s="174"/>
      <c r="BL1362" s="180" t="e">
        <f>_xlfn.STDEV.P(BL1334:BL1355)</f>
        <v>#DIV/0!</v>
      </c>
      <c r="BM1362" s="180" t="e">
        <f>_xlfn.STDEV.P(BM1334:BM1355)</f>
        <v>#DIV/0!</v>
      </c>
      <c r="BN1362" s="174"/>
      <c r="BO1362" s="180" t="e">
        <f>_xlfn.STDEV.P(BO1334:BO1355)</f>
        <v>#DIV/0!</v>
      </c>
      <c r="BP1362" s="180" t="e">
        <f>_xlfn.STDEV.P(BP1334:BP1355)</f>
        <v>#DIV/0!</v>
      </c>
      <c r="BQ1362" s="174"/>
      <c r="BR1362" s="180">
        <f>_xlfn.STDEV.P(BR1334:BR1355)</f>
        <v>0</v>
      </c>
      <c r="BS1362" s="180" t="e">
        <f>_xlfn.STDEV.P(BS1334:BS1355)</f>
        <v>#DIV/0!</v>
      </c>
      <c r="BT1362" s="174"/>
      <c r="BU1362" s="180">
        <f>_xlfn.STDEV.P(BU1334:BU1355)</f>
        <v>0</v>
      </c>
      <c r="BV1362" s="180" t="e">
        <f>_xlfn.STDEV.P(BV1334:BV1355)</f>
        <v>#DIV/0!</v>
      </c>
      <c r="BX1362" s="57"/>
    </row>
    <row r="1363" spans="1:76" s="2" customFormat="1" ht="14">
      <c r="B1363" s="5"/>
      <c r="C1363" s="172"/>
      <c r="D1363" s="956"/>
      <c r="E1363" s="890"/>
      <c r="F1363" s="890"/>
      <c r="G1363" s="890"/>
      <c r="H1363" s="890"/>
      <c r="I1363" s="890"/>
      <c r="J1363" s="891"/>
      <c r="K1363" s="174"/>
      <c r="L1363" s="762"/>
      <c r="M1363" s="174"/>
      <c r="N1363" s="174"/>
      <c r="O1363" s="174"/>
      <c r="P1363" s="174"/>
      <c r="Q1363" s="174"/>
      <c r="R1363" s="234" t="s">
        <v>137</v>
      </c>
      <c r="S1363" s="165"/>
      <c r="T1363" s="174"/>
      <c r="U1363" s="189"/>
      <c r="V1363" s="190"/>
      <c r="W1363" s="191"/>
      <c r="Y1363" s="99"/>
      <c r="AO1363" s="57"/>
      <c r="AP1363" s="174"/>
      <c r="AQ1363" s="174"/>
      <c r="AR1363" s="174"/>
      <c r="AS1363" s="183" t="s">
        <v>98</v>
      </c>
      <c r="AT1363" s="361">
        <f>COUNTIF(AT1334:AT1355,"&gt;0")</f>
        <v>0</v>
      </c>
      <c r="AU1363" s="361">
        <f>COUNTIF(AU1334:AU1355,"&gt;0")</f>
        <v>0</v>
      </c>
      <c r="AV1363" s="183"/>
      <c r="AW1363" s="361">
        <f>COUNTIF(AW1334:AW1355,"&gt;0")</f>
        <v>0</v>
      </c>
      <c r="AX1363" s="361">
        <f>COUNTIF(AX1334:AX1355,"&gt;0")</f>
        <v>0</v>
      </c>
      <c r="AY1363" s="174"/>
      <c r="AZ1363" s="361">
        <f>COUNTIF(AZ1334:AZ1355,"&gt;0")</f>
        <v>0</v>
      </c>
      <c r="BA1363" s="361">
        <f>COUNTIF(BA1334:BA1355,"&gt;0")</f>
        <v>0</v>
      </c>
      <c r="BB1363" s="174"/>
      <c r="BC1363" s="361">
        <f>COUNTIF(BC1334:BC1355,"&gt;0")</f>
        <v>0</v>
      </c>
      <c r="BD1363" s="361">
        <f>COUNTIF(BD1334:BD1355,"&gt;0")</f>
        <v>0</v>
      </c>
      <c r="BE1363" s="174"/>
      <c r="BF1363" s="361">
        <f>COUNTIF(BF1334:BF1355,"&gt;0")</f>
        <v>0</v>
      </c>
      <c r="BG1363" s="361">
        <f>COUNTIF(BG1334:BG1355,"&gt;0")</f>
        <v>0</v>
      </c>
      <c r="BH1363" s="174"/>
      <c r="BI1363" s="361">
        <f>COUNTIF(BI1334:BI1355,"&gt;0")</f>
        <v>0</v>
      </c>
      <c r="BJ1363" s="361">
        <f>COUNTIF(BJ1334:BJ1355,"&gt;0")</f>
        <v>0</v>
      </c>
      <c r="BK1363" s="174"/>
      <c r="BL1363" s="361">
        <f>COUNTIF(BL1334:BL1355,"&gt;0")</f>
        <v>0</v>
      </c>
      <c r="BM1363" s="361">
        <f>COUNTIF(BM1334:BM1355,"&gt;0")</f>
        <v>0</v>
      </c>
      <c r="BN1363" s="174"/>
      <c r="BO1363" s="361">
        <f>COUNTIF(BO1334:BO1355,"&gt;0")</f>
        <v>0</v>
      </c>
      <c r="BP1363" s="361">
        <f>COUNTIF(BP1334:BP1355,"&gt;0")</f>
        <v>0</v>
      </c>
      <c r="BQ1363" s="174"/>
      <c r="BR1363" s="361">
        <f>COUNTIF(BR1334:BR1355,"&gt;0")</f>
        <v>0</v>
      </c>
      <c r="BS1363" s="361">
        <f>COUNTIF(BS1334:BS1355,"&gt;0")</f>
        <v>0</v>
      </c>
      <c r="BT1363" s="174"/>
      <c r="BU1363" s="361">
        <f>COUNTIF(BU1334:BU1355,"&gt;0")</f>
        <v>0</v>
      </c>
      <c r="BV1363" s="361">
        <f>COUNTIF(BV1334:BV1355,"&gt;0")</f>
        <v>0</v>
      </c>
      <c r="BX1363" s="57"/>
    </row>
    <row r="1364" spans="1:76" s="2" customFormat="1" ht="14">
      <c r="B1364" s="5"/>
      <c r="C1364" s="172"/>
      <c r="D1364" s="956"/>
      <c r="E1364" s="890"/>
      <c r="F1364" s="890"/>
      <c r="G1364" s="890"/>
      <c r="H1364" s="890"/>
      <c r="I1364" s="890"/>
      <c r="J1364" s="891"/>
      <c r="K1364" s="174"/>
      <c r="L1364" s="762"/>
      <c r="M1364" s="174"/>
      <c r="N1364" s="174"/>
      <c r="O1364" s="174"/>
      <c r="P1364" s="174"/>
      <c r="Q1364" s="174"/>
      <c r="R1364" s="192" t="s">
        <v>36</v>
      </c>
      <c r="S1364" s="165"/>
      <c r="T1364" s="174"/>
      <c r="U1364" s="189"/>
      <c r="V1364" s="190"/>
      <c r="W1364" s="191"/>
      <c r="Y1364" s="99"/>
      <c r="AO1364" s="57"/>
      <c r="AS1364" s="209"/>
      <c r="AT1364" s="209"/>
      <c r="AU1364" s="209"/>
      <c r="AV1364" s="209"/>
      <c r="BX1364" s="57"/>
    </row>
    <row r="1365" spans="1:76" s="2" customFormat="1" ht="14">
      <c r="B1365" s="5"/>
      <c r="C1365" s="172"/>
      <c r="D1365" s="956"/>
      <c r="E1365" s="890"/>
      <c r="F1365" s="890"/>
      <c r="G1365" s="890"/>
      <c r="H1365" s="890"/>
      <c r="I1365" s="890"/>
      <c r="J1365" s="891"/>
      <c r="K1365" s="174"/>
      <c r="L1365" s="762"/>
      <c r="M1365" s="174"/>
      <c r="N1365" s="174"/>
      <c r="O1365" s="174"/>
      <c r="P1365" s="174"/>
      <c r="Q1365" s="174"/>
      <c r="R1365" s="174"/>
      <c r="S1365" s="165"/>
      <c r="T1365" s="174"/>
      <c r="U1365" s="193"/>
      <c r="V1365" s="194"/>
      <c r="W1365" s="195"/>
      <c r="Y1365" s="99"/>
      <c r="AO1365" s="57"/>
      <c r="AS1365" s="209"/>
      <c r="AT1365" s="209"/>
      <c r="AU1365" s="209"/>
      <c r="AV1365" s="209"/>
      <c r="BX1365" s="57"/>
    </row>
    <row r="1366" spans="1:76" s="2" customFormat="1" ht="18">
      <c r="B1366" s="5"/>
      <c r="C1366" s="174"/>
      <c r="D1366" s="957"/>
      <c r="E1366" s="958"/>
      <c r="F1366" s="958"/>
      <c r="G1366" s="958"/>
      <c r="H1366" s="958"/>
      <c r="I1366" s="958"/>
      <c r="J1366" s="959"/>
      <c r="L1366" s="349"/>
      <c r="S1366" s="83"/>
      <c r="T1366" s="174"/>
      <c r="U1366" s="174"/>
      <c r="V1366" s="174"/>
      <c r="W1366" s="174"/>
      <c r="Y1366" s="99"/>
      <c r="AO1366" s="142"/>
      <c r="AP1366" s="218"/>
      <c r="AQ1366" s="218"/>
      <c r="AR1366" s="216"/>
      <c r="AS1366" s="216"/>
      <c r="AT1366" s="216"/>
      <c r="AU1366" s="216"/>
      <c r="AV1366" s="216"/>
      <c r="AW1366" s="216"/>
      <c r="AX1366" s="216"/>
      <c r="AY1366" s="216"/>
      <c r="AZ1366" s="216"/>
      <c r="BA1366" s="216"/>
      <c r="BB1366" s="216"/>
      <c r="BC1366" s="216"/>
      <c r="BD1366" s="216"/>
      <c r="BE1366" s="216"/>
      <c r="BF1366" s="216"/>
      <c r="BG1366" s="216"/>
      <c r="BH1366" s="216"/>
      <c r="BI1366" s="216"/>
      <c r="BJ1366" s="216"/>
      <c r="BK1366" s="216"/>
      <c r="BL1366" s="216"/>
      <c r="BM1366" s="216"/>
      <c r="BN1366" s="216"/>
      <c r="BO1366" s="216"/>
      <c r="BP1366" s="216"/>
      <c r="BQ1366" s="216"/>
      <c r="BR1366" s="216"/>
      <c r="BS1366" s="216"/>
      <c r="BT1366" s="216"/>
      <c r="BU1366" s="216"/>
      <c r="BV1366" s="216"/>
      <c r="BW1366" s="216"/>
      <c r="BX1366" s="142"/>
    </row>
    <row r="1367" spans="1:76" s="2" customFormat="1" ht="14">
      <c r="A1367" s="182" t="str">
        <f ca="1">HYPERLINK("#"&amp;"'"&amp;A$1&amp;"'!a1","Back to top")</f>
        <v>Back to top</v>
      </c>
      <c r="B1367" s="304"/>
      <c r="L1367" s="349"/>
      <c r="S1367" s="83"/>
      <c r="T1367" s="83"/>
      <c r="U1367" s="83"/>
      <c r="Y1367" s="99"/>
      <c r="AO1367" s="57"/>
      <c r="AP1367" s="209"/>
      <c r="AQ1367" s="209"/>
      <c r="AR1367" s="209"/>
      <c r="AS1367" s="209"/>
      <c r="AT1367" s="209"/>
      <c r="AU1367" s="209"/>
      <c r="AV1367" s="209"/>
      <c r="AW1367" s="209"/>
      <c r="AX1367" s="209"/>
      <c r="AY1367" s="209"/>
      <c r="AZ1367" s="209"/>
      <c r="BA1367" s="209"/>
      <c r="BB1367" s="209"/>
      <c r="BC1367" s="209"/>
      <c r="BD1367" s="209"/>
      <c r="BE1367" s="209"/>
      <c r="BF1367" s="209"/>
      <c r="BG1367" s="209"/>
      <c r="BH1367" s="209"/>
      <c r="BI1367" s="209"/>
      <c r="BJ1367" s="209"/>
      <c r="BK1367" s="209"/>
      <c r="BL1367" s="209"/>
      <c r="BM1367" s="209"/>
      <c r="BN1367" s="209"/>
      <c r="BO1367" s="209"/>
      <c r="BP1367" s="209"/>
      <c r="BQ1367" s="209"/>
      <c r="BR1367" s="209"/>
      <c r="BS1367" s="209"/>
      <c r="BT1367" s="209"/>
      <c r="BU1367" s="209"/>
      <c r="BV1367" s="209"/>
      <c r="BW1367" s="209"/>
      <c r="BX1367" s="57"/>
    </row>
    <row r="1368" spans="1:76" s="83" customFormat="1" ht="14">
      <c r="A1368" s="182"/>
      <c r="B1368" s="304"/>
      <c r="L1368" s="780"/>
      <c r="Y1368" s="99"/>
      <c r="AO1368" s="99"/>
      <c r="AP1368" s="209"/>
      <c r="AQ1368" s="209"/>
      <c r="AR1368" s="209"/>
      <c r="AS1368" s="209"/>
      <c r="AT1368" s="209"/>
      <c r="AU1368" s="209"/>
      <c r="AV1368" s="209"/>
      <c r="AW1368" s="209"/>
      <c r="AX1368" s="209"/>
      <c r="AY1368" s="209"/>
      <c r="AZ1368" s="209"/>
      <c r="BA1368" s="209"/>
      <c r="BB1368" s="209"/>
      <c r="BC1368" s="209"/>
      <c r="BD1368" s="209"/>
      <c r="BE1368" s="209"/>
      <c r="BF1368" s="209"/>
      <c r="BG1368" s="209"/>
      <c r="BH1368" s="209"/>
      <c r="BI1368" s="209"/>
      <c r="BJ1368" s="209"/>
      <c r="BK1368" s="209"/>
      <c r="BL1368" s="209"/>
      <c r="BM1368" s="209"/>
      <c r="BN1368" s="209"/>
      <c r="BO1368" s="209"/>
      <c r="BP1368" s="209"/>
      <c r="BQ1368" s="209"/>
      <c r="BR1368" s="209"/>
      <c r="BS1368" s="209"/>
      <c r="BT1368" s="209"/>
      <c r="BU1368" s="209"/>
      <c r="BV1368" s="209"/>
      <c r="BW1368" s="209"/>
      <c r="BX1368" s="99"/>
    </row>
    <row r="1369" spans="1:76" s="22" customFormat="1" ht="18">
      <c r="A1369" s="138">
        <f>A1331+1</f>
        <v>33</v>
      </c>
      <c r="B1369" s="298"/>
      <c r="C1369" s="139" t="s">
        <v>569</v>
      </c>
      <c r="D1369" s="196"/>
      <c r="E1369" s="196"/>
      <c r="F1369" s="196"/>
      <c r="G1369" s="196"/>
      <c r="J1369" s="196"/>
      <c r="K1369" s="196"/>
      <c r="L1369" s="761"/>
      <c r="M1369" s="140"/>
      <c r="N1369" s="140"/>
      <c r="R1369" s="839" t="s">
        <v>154</v>
      </c>
      <c r="S1369" s="839"/>
      <c r="T1369" s="839"/>
      <c r="U1369" s="839"/>
      <c r="Y1369" s="198"/>
      <c r="AP1369" s="125">
        <f>A1369</f>
        <v>33</v>
      </c>
      <c r="AQ1369" s="125" t="str">
        <f>C1369</f>
        <v>Carbon abatement cost comparison</v>
      </c>
      <c r="AS1369" s="198"/>
      <c r="AT1369" s="198"/>
      <c r="AU1369" s="198"/>
      <c r="AV1369" s="198"/>
    </row>
    <row r="1370" spans="1:76" s="2" customFormat="1" ht="14">
      <c r="A1370" s="199"/>
      <c r="B1370" s="299"/>
      <c r="C1370" s="199"/>
      <c r="D1370" s="130"/>
      <c r="E1370" s="130"/>
      <c r="F1370" s="130"/>
      <c r="G1370" s="130"/>
      <c r="J1370" s="130"/>
      <c r="K1370" s="130"/>
      <c r="L1370" s="762"/>
      <c r="M1370" s="174"/>
      <c r="N1370" s="174"/>
      <c r="S1370" s="83"/>
      <c r="T1370" s="83"/>
      <c r="Y1370" s="99"/>
      <c r="AO1370" s="57"/>
      <c r="AP1370" s="39"/>
      <c r="AQ1370" s="39"/>
      <c r="AR1370" s="39"/>
      <c r="AS1370" s="39"/>
      <c r="AT1370" s="39"/>
      <c r="AU1370" s="39"/>
      <c r="AV1370" s="39"/>
      <c r="AW1370" s="158" t="s">
        <v>1</v>
      </c>
      <c r="AX1370" s="158"/>
      <c r="AY1370" s="39"/>
      <c r="AZ1370" s="158" t="s">
        <v>2</v>
      </c>
      <c r="BA1370" s="158"/>
      <c r="BB1370" s="39"/>
      <c r="BC1370" s="158" t="s">
        <v>283</v>
      </c>
      <c r="BD1370" s="158"/>
      <c r="BE1370" s="39"/>
      <c r="BF1370" s="158" t="s">
        <v>284</v>
      </c>
      <c r="BG1370" s="158"/>
      <c r="BH1370" s="39"/>
      <c r="BI1370" s="158" t="s">
        <v>3</v>
      </c>
      <c r="BJ1370" s="158"/>
      <c r="BK1370" s="39"/>
      <c r="BL1370" s="158" t="s">
        <v>4</v>
      </c>
      <c r="BM1370" s="158"/>
      <c r="BN1370" s="39"/>
      <c r="BO1370" s="158" t="s">
        <v>5</v>
      </c>
      <c r="BP1370" s="158"/>
      <c r="BQ1370" s="39"/>
      <c r="BR1370" s="158" t="s">
        <v>6</v>
      </c>
      <c r="BS1370" s="158"/>
      <c r="BT1370" s="39"/>
      <c r="BU1370" s="158" t="s">
        <v>34</v>
      </c>
      <c r="BV1370" s="158"/>
      <c r="BW1370" s="39"/>
      <c r="BX1370" s="57"/>
    </row>
    <row r="1371" spans="1:76" s="2" customFormat="1" ht="31" thickBot="1">
      <c r="A1371" s="173" t="s">
        <v>39</v>
      </c>
      <c r="B1371" s="300" t="s">
        <v>9</v>
      </c>
      <c r="C1371" s="145" t="s">
        <v>139</v>
      </c>
      <c r="D1371" s="146" t="s">
        <v>40</v>
      </c>
      <c r="E1371" s="146" t="s">
        <v>234</v>
      </c>
      <c r="F1371" s="147" t="s">
        <v>113</v>
      </c>
      <c r="G1371" s="211" t="s">
        <v>424</v>
      </c>
      <c r="H1371" s="4" t="s">
        <v>59</v>
      </c>
      <c r="I1371" s="695" t="s">
        <v>425</v>
      </c>
      <c r="J1371" s="148" t="s">
        <v>133</v>
      </c>
      <c r="K1371" s="149" t="s">
        <v>140</v>
      </c>
      <c r="L1371" s="776" t="s">
        <v>100</v>
      </c>
      <c r="M1371" s="151" t="s">
        <v>141</v>
      </c>
      <c r="N1371" s="152" t="s">
        <v>135</v>
      </c>
      <c r="O1371" s="151" t="s">
        <v>57</v>
      </c>
      <c r="P1371" s="153"/>
      <c r="Q1371" s="363" t="s">
        <v>272</v>
      </c>
      <c r="R1371" s="364" t="s">
        <v>56</v>
      </c>
      <c r="S1371" s="258" t="s">
        <v>41</v>
      </c>
      <c r="T1371" s="364" t="s">
        <v>136</v>
      </c>
      <c r="U1371" s="156" t="s">
        <v>42</v>
      </c>
      <c r="V1371" s="153"/>
      <c r="W1371" s="153"/>
      <c r="Y1371" s="99"/>
      <c r="AO1371" s="57"/>
      <c r="AP1371" s="153"/>
      <c r="AQ1371" s="153"/>
      <c r="AR1371" s="156" t="s">
        <v>131</v>
      </c>
      <c r="AS1371" s="153"/>
      <c r="AT1371" s="158" t="s">
        <v>230</v>
      </c>
      <c r="AU1371" s="158"/>
      <c r="AV1371" s="153"/>
      <c r="AW1371" s="154" t="s">
        <v>56</v>
      </c>
      <c r="AX1371" s="155" t="s">
        <v>41</v>
      </c>
      <c r="AY1371" s="153"/>
      <c r="AZ1371" s="154" t="s">
        <v>56</v>
      </c>
      <c r="BA1371" s="155" t="s">
        <v>41</v>
      </c>
      <c r="BB1371" s="153"/>
      <c r="BC1371" s="154" t="s">
        <v>56</v>
      </c>
      <c r="BD1371" s="155" t="s">
        <v>41</v>
      </c>
      <c r="BE1371" s="153"/>
      <c r="BF1371" s="154" t="s">
        <v>56</v>
      </c>
      <c r="BG1371" s="155" t="s">
        <v>41</v>
      </c>
      <c r="BH1371" s="153"/>
      <c r="BI1371" s="154" t="s">
        <v>56</v>
      </c>
      <c r="BJ1371" s="155" t="s">
        <v>41</v>
      </c>
      <c r="BK1371" s="153"/>
      <c r="BL1371" s="154" t="s">
        <v>56</v>
      </c>
      <c r="BM1371" s="155" t="s">
        <v>41</v>
      </c>
      <c r="BN1371" s="153"/>
      <c r="BO1371" s="154" t="s">
        <v>56</v>
      </c>
      <c r="BP1371" s="155" t="s">
        <v>41</v>
      </c>
      <c r="BQ1371" s="153"/>
      <c r="BR1371" s="154" t="s">
        <v>56</v>
      </c>
      <c r="BS1371" s="155" t="s">
        <v>41</v>
      </c>
      <c r="BT1371" s="153"/>
      <c r="BU1371" s="154" t="s">
        <v>56</v>
      </c>
      <c r="BV1371" s="155" t="s">
        <v>41</v>
      </c>
      <c r="BW1371" s="153"/>
      <c r="BX1371" s="57"/>
    </row>
    <row r="1372" spans="1:76" s="2" customFormat="1" ht="15">
      <c r="A1372" s="159">
        <v>1</v>
      </c>
      <c r="B1372" s="301" t="str">
        <f t="shared" ref="B1372:B1391" si="884">CONCATENATE(E1372,": ",C1372)</f>
        <v>USA: Lazard. (Nov 2018). Carbon Abatement Cost Comparison.Lazard. (2018). Lazard's Levelized Cost of Energy Analysis - Version 12.0. s-10</v>
      </c>
      <c r="C1372" s="718" t="s">
        <v>630</v>
      </c>
      <c r="D1372" s="810" t="s">
        <v>598</v>
      </c>
      <c r="E1372" s="718" t="s">
        <v>34</v>
      </c>
      <c r="F1372" s="718"/>
      <c r="G1372" s="719" t="s">
        <v>421</v>
      </c>
      <c r="H1372" s="718">
        <v>2017</v>
      </c>
      <c r="I1372" s="720"/>
      <c r="J1372" s="720"/>
      <c r="K1372" s="726" t="s">
        <v>599</v>
      </c>
      <c r="L1372" s="779"/>
      <c r="M1372" s="720" t="s">
        <v>599</v>
      </c>
      <c r="N1372" s="720"/>
      <c r="O1372" s="720" t="s">
        <v>600</v>
      </c>
      <c r="P1372" s="165"/>
      <c r="Q1372" s="365"/>
      <c r="R1372" s="259" t="str">
        <f t="shared" ref="R1372:R1391" si="885">IF(Q1372="Y","",IF(AND(L1372="",J1372=""),"",IF(L1372="",J1372,L1372)))</f>
        <v/>
      </c>
      <c r="S1372" s="260" t="str">
        <f>IF(R1372="","",IF(R1400="Y",T1372,IF(R1372&gt;=R1392-$AA$36*R1396,IF(R1372&lt;=R1392+$AA$36*R1396,R1372,""),"")))</f>
        <v/>
      </c>
      <c r="T1372" s="259" t="str">
        <f t="shared" ref="T1372:T1391" si="886">IF(Q1372="Y","",IF(AND(L1372="",J1372=""),"",IF(L1372="",J1372*N1372,L1372*N1372)))</f>
        <v/>
      </c>
      <c r="U1372" s="166" t="str">
        <f t="shared" ref="U1372:U1391" si="887">IF(AND(M1372="",K1372=""),"",IF(M1372="",K1372,M1372))</f>
        <v>US$/Ton CO2eqv</v>
      </c>
      <c r="V1372" s="39"/>
      <c r="W1372" s="39"/>
      <c r="Y1372" s="99"/>
      <c r="AO1372" s="57"/>
      <c r="AP1372" s="39"/>
      <c r="AQ1372" s="39"/>
      <c r="AR1372" s="359" t="str">
        <f>$U1372</f>
        <v>US$/Ton CO2eqv</v>
      </c>
      <c r="AS1372" s="39"/>
      <c r="AT1372" s="154" t="s">
        <v>56</v>
      </c>
      <c r="AU1372" s="155" t="s">
        <v>41</v>
      </c>
      <c r="AV1372" s="39"/>
      <c r="AW1372" s="360" t="str">
        <f t="shared" ref="AW1372:AW1391" si="888">IF($E1372=$AW$112,R1372,"")</f>
        <v/>
      </c>
      <c r="AX1372" s="360" t="str">
        <f t="shared" ref="AX1372:AX1391" si="889">IF($E1372=$AW$112,S1372,"")</f>
        <v/>
      </c>
      <c r="AY1372" s="39"/>
      <c r="AZ1372" s="360" t="str">
        <f t="shared" ref="AZ1372:AZ1391" si="890">IF($E1372=$AZ$112,R1372,"")</f>
        <v/>
      </c>
      <c r="BA1372" s="360" t="str">
        <f t="shared" ref="BA1372:BA1391" si="891">IF($E1372=$AZ$112,S1372,"")</f>
        <v/>
      </c>
      <c r="BB1372" s="39"/>
      <c r="BC1372" s="360" t="str">
        <f t="shared" ref="BC1372:BC1391" si="892">IF($E1372=$BC$112,R1372,"")</f>
        <v/>
      </c>
      <c r="BD1372" s="360" t="str">
        <f t="shared" ref="BD1372:BD1391" si="893">IF($E1372=$BC$112,S1372,"")</f>
        <v/>
      </c>
      <c r="BE1372" s="39"/>
      <c r="BF1372" s="360" t="str">
        <f t="shared" ref="BF1372:BF1391" si="894">IF($E1372=$BF$112,R1372,"")</f>
        <v/>
      </c>
      <c r="BG1372" s="360" t="str">
        <f t="shared" ref="BG1372:BG1391" si="895">IF($E1372=$BF$112,S1372,"")</f>
        <v/>
      </c>
      <c r="BH1372" s="39"/>
      <c r="BI1372" s="360" t="str">
        <f t="shared" ref="BI1372:BI1391" si="896">IF($E1372=$BI$112,R1372,"")</f>
        <v/>
      </c>
      <c r="BJ1372" s="360" t="str">
        <f t="shared" ref="BJ1372:BJ1391" si="897">IF($E1372=$BI$112,S1372,"")</f>
        <v/>
      </c>
      <c r="BK1372" s="39"/>
      <c r="BL1372" s="360" t="str">
        <f t="shared" ref="BL1372:BL1391" si="898">IF($E1372=$BL$112,R1372,"")</f>
        <v/>
      </c>
      <c r="BM1372" s="360" t="str">
        <f t="shared" ref="BM1372:BM1391" si="899">IF($E1372=$BL$112,S1372,"")</f>
        <v/>
      </c>
      <c r="BN1372" s="39"/>
      <c r="BO1372" s="360" t="str">
        <f t="shared" ref="BO1372:BO1391" si="900">IF($E1372=$BO$112,R1372,"")</f>
        <v/>
      </c>
      <c r="BP1372" s="360" t="str">
        <f t="shared" ref="BP1372:BP1391" si="901">IF($E1372=$BO$112,S1372,"")</f>
        <v/>
      </c>
      <c r="BQ1372" s="39"/>
      <c r="BR1372" s="360" t="str">
        <f t="shared" ref="BR1372:BR1391" si="902">IF($E1372=$BR$112,R1372,"")</f>
        <v/>
      </c>
      <c r="BS1372" s="360" t="str">
        <f t="shared" ref="BS1372:BS1391" si="903">IF($E1372=$BR$112,S1372,"")</f>
        <v/>
      </c>
      <c r="BT1372" s="39"/>
      <c r="BU1372" s="360" t="str">
        <f t="shared" ref="BU1372:BU1391" si="904">IF($E1372=$BU$112,R1372,"")</f>
        <v/>
      </c>
      <c r="BV1372" s="360" t="str">
        <f t="shared" ref="BV1372:BV1391" si="905">IF($E1372=$BU$112,S1372,"")</f>
        <v/>
      </c>
      <c r="BW1372" s="39"/>
      <c r="BX1372" s="57"/>
    </row>
    <row r="1373" spans="1:76" s="2" customFormat="1" ht="15">
      <c r="A1373" s="159">
        <v>2</v>
      </c>
      <c r="B1373" s="301" t="str">
        <f t="shared" si="884"/>
        <v>USA: Lazard. (Nov 2018). Carbon Abatement Cost Comparison.Lazard. (2018). Lazard's Levelized Cost of Energy Analysis - Version 12.0. s-10</v>
      </c>
      <c r="C1373" s="718" t="s">
        <v>630</v>
      </c>
      <c r="D1373" s="810" t="s">
        <v>598</v>
      </c>
      <c r="E1373" s="718" t="s">
        <v>34</v>
      </c>
      <c r="F1373" s="718"/>
      <c r="G1373" s="719" t="s">
        <v>421</v>
      </c>
      <c r="H1373" s="718">
        <v>2017</v>
      </c>
      <c r="I1373" s="720"/>
      <c r="J1373" s="720"/>
      <c r="K1373" s="726" t="s">
        <v>599</v>
      </c>
      <c r="L1373" s="779"/>
      <c r="M1373" s="720" t="s">
        <v>599</v>
      </c>
      <c r="N1373" s="720"/>
      <c r="O1373" s="720" t="s">
        <v>601</v>
      </c>
      <c r="P1373" s="165"/>
      <c r="Q1373" s="365"/>
      <c r="R1373" s="259" t="str">
        <f t="shared" si="885"/>
        <v/>
      </c>
      <c r="S1373" s="260" t="str">
        <f>IF(R1373="","",IF(R1400="Y",T1373,IF(R1373&gt;=R1392-$AA$36*R1396,IF(R1373&lt;=R1392+$AA$36*R1396,R1373,""),"")))</f>
        <v/>
      </c>
      <c r="T1373" s="259" t="str">
        <f t="shared" si="886"/>
        <v/>
      </c>
      <c r="U1373" s="166" t="str">
        <f t="shared" si="887"/>
        <v>US$/Ton CO2eqv</v>
      </c>
      <c r="V1373" s="39"/>
      <c r="W1373" s="39"/>
      <c r="Y1373" s="99"/>
      <c r="AO1373" s="57"/>
      <c r="AP1373" s="39"/>
      <c r="AQ1373" s="39"/>
      <c r="AR1373" s="171"/>
      <c r="AS1373" s="39"/>
      <c r="AT1373" s="360" t="str">
        <f t="shared" ref="AT1373:AT1392" si="906">IF($E1373=$AT$48,R1373,"")</f>
        <v/>
      </c>
      <c r="AU1373" s="360" t="str">
        <f t="shared" ref="AU1373:AU1392" si="907">IF($E1373=$AT$48,S1373,"")</f>
        <v/>
      </c>
      <c r="AV1373" s="39"/>
      <c r="AW1373" s="360" t="str">
        <f t="shared" si="888"/>
        <v/>
      </c>
      <c r="AX1373" s="360" t="str">
        <f t="shared" si="889"/>
        <v/>
      </c>
      <c r="AY1373" s="39"/>
      <c r="AZ1373" s="360" t="str">
        <f t="shared" si="890"/>
        <v/>
      </c>
      <c r="BA1373" s="360" t="str">
        <f t="shared" si="891"/>
        <v/>
      </c>
      <c r="BB1373" s="39"/>
      <c r="BC1373" s="360" t="str">
        <f t="shared" si="892"/>
        <v/>
      </c>
      <c r="BD1373" s="360" t="str">
        <f t="shared" si="893"/>
        <v/>
      </c>
      <c r="BE1373" s="39"/>
      <c r="BF1373" s="360" t="str">
        <f t="shared" si="894"/>
        <v/>
      </c>
      <c r="BG1373" s="360" t="str">
        <f t="shared" si="895"/>
        <v/>
      </c>
      <c r="BH1373" s="39"/>
      <c r="BI1373" s="360" t="str">
        <f t="shared" si="896"/>
        <v/>
      </c>
      <c r="BJ1373" s="360" t="str">
        <f t="shared" si="897"/>
        <v/>
      </c>
      <c r="BK1373" s="39"/>
      <c r="BL1373" s="360" t="str">
        <f t="shared" si="898"/>
        <v/>
      </c>
      <c r="BM1373" s="360" t="str">
        <f t="shared" si="899"/>
        <v/>
      </c>
      <c r="BN1373" s="39"/>
      <c r="BO1373" s="360" t="str">
        <f t="shared" si="900"/>
        <v/>
      </c>
      <c r="BP1373" s="360" t="str">
        <f t="shared" si="901"/>
        <v/>
      </c>
      <c r="BQ1373" s="39"/>
      <c r="BR1373" s="360" t="str">
        <f t="shared" si="902"/>
        <v/>
      </c>
      <c r="BS1373" s="360" t="str">
        <f t="shared" si="903"/>
        <v/>
      </c>
      <c r="BT1373" s="39"/>
      <c r="BU1373" s="360" t="str">
        <f t="shared" si="904"/>
        <v/>
      </c>
      <c r="BV1373" s="360" t="str">
        <f t="shared" si="905"/>
        <v/>
      </c>
      <c r="BW1373" s="39"/>
      <c r="BX1373" s="57"/>
    </row>
    <row r="1374" spans="1:76" s="2" customFormat="1" ht="15">
      <c r="A1374" s="159">
        <v>3</v>
      </c>
      <c r="B1374" s="301"/>
      <c r="C1374" s="718"/>
      <c r="D1374" s="810"/>
      <c r="E1374" s="718"/>
      <c r="F1374" s="718"/>
      <c r="G1374" s="719"/>
      <c r="H1374" s="718"/>
      <c r="I1374" s="720"/>
      <c r="J1374" s="721"/>
      <c r="K1374" s="721"/>
      <c r="L1374" s="779"/>
      <c r="M1374" s="720"/>
      <c r="N1374" s="720"/>
      <c r="O1374" s="720"/>
      <c r="P1374" s="165"/>
      <c r="Q1374" s="365"/>
      <c r="R1374" s="259"/>
      <c r="S1374" s="260"/>
      <c r="T1374" s="259"/>
      <c r="U1374" s="166"/>
      <c r="V1374" s="39"/>
      <c r="W1374" s="39"/>
      <c r="Y1374" s="99"/>
      <c r="AO1374" s="57"/>
      <c r="AP1374" s="39"/>
      <c r="AQ1374" s="39"/>
      <c r="AR1374" s="171"/>
      <c r="AS1374" s="39"/>
      <c r="AT1374" s="360"/>
      <c r="AU1374" s="360"/>
      <c r="AV1374" s="39"/>
      <c r="AW1374" s="360"/>
      <c r="AX1374" s="360"/>
      <c r="AY1374" s="39"/>
      <c r="AZ1374" s="360"/>
      <c r="BA1374" s="360"/>
      <c r="BB1374" s="39"/>
      <c r="BC1374" s="360"/>
      <c r="BD1374" s="360"/>
      <c r="BE1374" s="39"/>
      <c r="BF1374" s="360"/>
      <c r="BG1374" s="360"/>
      <c r="BH1374" s="39"/>
      <c r="BI1374" s="360"/>
      <c r="BJ1374" s="360"/>
      <c r="BK1374" s="39"/>
      <c r="BL1374" s="360"/>
      <c r="BM1374" s="360"/>
      <c r="BN1374" s="39"/>
      <c r="BO1374" s="360"/>
      <c r="BP1374" s="360"/>
      <c r="BQ1374" s="39"/>
      <c r="BR1374" s="360"/>
      <c r="BS1374" s="360"/>
      <c r="BT1374" s="39"/>
      <c r="BU1374" s="360"/>
      <c r="BV1374" s="360"/>
      <c r="BW1374" s="39"/>
      <c r="BX1374" s="57"/>
    </row>
    <row r="1375" spans="1:76" s="2" customFormat="1" ht="15">
      <c r="A1375" s="159">
        <v>4</v>
      </c>
      <c r="B1375" s="301"/>
      <c r="C1375" s="718"/>
      <c r="D1375" s="810"/>
      <c r="E1375" s="718"/>
      <c r="F1375" s="718"/>
      <c r="G1375" s="719"/>
      <c r="H1375" s="718"/>
      <c r="I1375" s="720"/>
      <c r="J1375" s="721"/>
      <c r="K1375" s="721"/>
      <c r="L1375" s="779"/>
      <c r="M1375" s="720"/>
      <c r="N1375" s="720"/>
      <c r="O1375" s="720"/>
      <c r="P1375" s="165"/>
      <c r="Q1375" s="365"/>
      <c r="R1375" s="259"/>
      <c r="S1375" s="260"/>
      <c r="T1375" s="259"/>
      <c r="U1375" s="166"/>
      <c r="V1375" s="39"/>
      <c r="W1375" s="39"/>
      <c r="Y1375" s="99"/>
      <c r="AO1375" s="57"/>
      <c r="AP1375" s="39"/>
      <c r="AQ1375" s="39"/>
      <c r="AR1375" s="171"/>
      <c r="AS1375" s="39"/>
      <c r="AT1375" s="360"/>
      <c r="AU1375" s="360"/>
      <c r="AV1375" s="39"/>
      <c r="AW1375" s="360"/>
      <c r="AX1375" s="360"/>
      <c r="AY1375" s="39"/>
      <c r="AZ1375" s="360"/>
      <c r="BA1375" s="360"/>
      <c r="BB1375" s="39"/>
      <c r="BC1375" s="360"/>
      <c r="BD1375" s="360"/>
      <c r="BE1375" s="39"/>
      <c r="BF1375" s="360"/>
      <c r="BG1375" s="360"/>
      <c r="BH1375" s="39"/>
      <c r="BI1375" s="360"/>
      <c r="BJ1375" s="360"/>
      <c r="BK1375" s="39"/>
      <c r="BL1375" s="360"/>
      <c r="BM1375" s="360"/>
      <c r="BN1375" s="39"/>
      <c r="BO1375" s="360"/>
      <c r="BP1375" s="360"/>
      <c r="BQ1375" s="39"/>
      <c r="BR1375" s="360"/>
      <c r="BS1375" s="360"/>
      <c r="BT1375" s="39"/>
      <c r="BU1375" s="360"/>
      <c r="BV1375" s="360"/>
      <c r="BW1375" s="39"/>
      <c r="BX1375" s="57"/>
    </row>
    <row r="1376" spans="1:76" s="2" customFormat="1" ht="14">
      <c r="A1376" s="159">
        <v>5</v>
      </c>
      <c r="B1376" s="301" t="str">
        <f t="shared" si="884"/>
        <v xml:space="preserve">: </v>
      </c>
      <c r="C1376" s="169"/>
      <c r="D1376" s="169"/>
      <c r="E1376" s="169"/>
      <c r="F1376" s="169"/>
      <c r="G1376" s="161"/>
      <c r="H1376" s="169"/>
      <c r="I1376" s="163"/>
      <c r="J1376" s="170"/>
      <c r="K1376" s="170"/>
      <c r="L1376" s="782"/>
      <c r="M1376" s="664"/>
      <c r="N1376" s="664"/>
      <c r="O1376" s="664"/>
      <c r="P1376" s="165"/>
      <c r="Q1376" s="365"/>
      <c r="R1376" s="259" t="str">
        <f t="shared" si="885"/>
        <v/>
      </c>
      <c r="S1376" s="260" t="str">
        <f>IF(R1376="","",IF(R1400="Y",T1376,IF(R1376&gt;=R1392-$AA$36*R1396,IF(R1376&lt;=R1392+$AA$36*R1396,R1376,""),"")))</f>
        <v/>
      </c>
      <c r="T1376" s="259" t="str">
        <f t="shared" si="886"/>
        <v/>
      </c>
      <c r="U1376" s="166" t="str">
        <f t="shared" si="887"/>
        <v/>
      </c>
      <c r="V1376" s="39"/>
      <c r="W1376" s="39"/>
      <c r="Y1376" s="99"/>
      <c r="AO1376" s="57"/>
      <c r="AP1376" s="39"/>
      <c r="AQ1376" s="39"/>
      <c r="AR1376" s="171"/>
      <c r="AS1376" s="39"/>
      <c r="AT1376" s="360" t="str">
        <f t="shared" si="906"/>
        <v/>
      </c>
      <c r="AU1376" s="360" t="str">
        <f t="shared" si="907"/>
        <v/>
      </c>
      <c r="AV1376" s="39"/>
      <c r="AW1376" s="360" t="str">
        <f t="shared" si="888"/>
        <v/>
      </c>
      <c r="AX1376" s="360" t="str">
        <f t="shared" si="889"/>
        <v/>
      </c>
      <c r="AY1376" s="39"/>
      <c r="AZ1376" s="360" t="str">
        <f t="shared" si="890"/>
        <v/>
      </c>
      <c r="BA1376" s="360" t="str">
        <f t="shared" si="891"/>
        <v/>
      </c>
      <c r="BB1376" s="39"/>
      <c r="BC1376" s="360" t="str">
        <f t="shared" si="892"/>
        <v/>
      </c>
      <c r="BD1376" s="360" t="str">
        <f t="shared" si="893"/>
        <v/>
      </c>
      <c r="BE1376" s="39"/>
      <c r="BF1376" s="360" t="str">
        <f t="shared" si="894"/>
        <v/>
      </c>
      <c r="BG1376" s="360" t="str">
        <f t="shared" si="895"/>
        <v/>
      </c>
      <c r="BH1376" s="39"/>
      <c r="BI1376" s="360" t="str">
        <f t="shared" si="896"/>
        <v/>
      </c>
      <c r="BJ1376" s="360" t="str">
        <f t="shared" si="897"/>
        <v/>
      </c>
      <c r="BK1376" s="39"/>
      <c r="BL1376" s="360" t="str">
        <f t="shared" si="898"/>
        <v/>
      </c>
      <c r="BM1376" s="360" t="str">
        <f t="shared" si="899"/>
        <v/>
      </c>
      <c r="BN1376" s="39"/>
      <c r="BO1376" s="360" t="str">
        <f t="shared" si="900"/>
        <v/>
      </c>
      <c r="BP1376" s="360" t="str">
        <f t="shared" si="901"/>
        <v/>
      </c>
      <c r="BQ1376" s="39"/>
      <c r="BR1376" s="360" t="str">
        <f t="shared" si="902"/>
        <v/>
      </c>
      <c r="BS1376" s="360" t="str">
        <f t="shared" si="903"/>
        <v/>
      </c>
      <c r="BT1376" s="39"/>
      <c r="BU1376" s="360" t="str">
        <f t="shared" si="904"/>
        <v/>
      </c>
      <c r="BV1376" s="360" t="str">
        <f t="shared" si="905"/>
        <v/>
      </c>
      <c r="BW1376" s="39"/>
      <c r="BX1376" s="57"/>
    </row>
    <row r="1377" spans="1:76" s="2" customFormat="1" ht="14">
      <c r="A1377" s="159">
        <v>6</v>
      </c>
      <c r="B1377" s="301" t="str">
        <f t="shared" si="884"/>
        <v xml:space="preserve">: </v>
      </c>
      <c r="C1377" s="169"/>
      <c r="D1377" s="169"/>
      <c r="E1377" s="169"/>
      <c r="F1377" s="169"/>
      <c r="G1377" s="161"/>
      <c r="H1377" s="169"/>
      <c r="I1377" s="163"/>
      <c r="J1377" s="170"/>
      <c r="K1377" s="170"/>
      <c r="L1377" s="782"/>
      <c r="M1377" s="664"/>
      <c r="N1377" s="664"/>
      <c r="O1377" s="664"/>
      <c r="P1377" s="165"/>
      <c r="Q1377" s="365"/>
      <c r="R1377" s="259" t="str">
        <f t="shared" si="885"/>
        <v/>
      </c>
      <c r="S1377" s="260" t="str">
        <f>IF(R1377="","",IF(R1400="Y",T1377,IF(R1377&gt;=R1392-$AA$36*R1396,IF(R1377&lt;=R1392+$AA$36*R1396,R1377,""),"")))</f>
        <v/>
      </c>
      <c r="T1377" s="259" t="str">
        <f t="shared" si="886"/>
        <v/>
      </c>
      <c r="U1377" s="166" t="str">
        <f t="shared" si="887"/>
        <v/>
      </c>
      <c r="V1377" s="39"/>
      <c r="W1377" s="39"/>
      <c r="Y1377" s="99"/>
      <c r="AO1377" s="57"/>
      <c r="AP1377" s="39"/>
      <c r="AQ1377" s="39"/>
      <c r="AR1377" s="171"/>
      <c r="AS1377" s="39"/>
      <c r="AT1377" s="360" t="str">
        <f t="shared" si="906"/>
        <v/>
      </c>
      <c r="AU1377" s="360" t="str">
        <f t="shared" si="907"/>
        <v/>
      </c>
      <c r="AV1377" s="39"/>
      <c r="AW1377" s="360" t="str">
        <f t="shared" si="888"/>
        <v/>
      </c>
      <c r="AX1377" s="360" t="str">
        <f t="shared" si="889"/>
        <v/>
      </c>
      <c r="AY1377" s="39"/>
      <c r="AZ1377" s="360" t="str">
        <f t="shared" si="890"/>
        <v/>
      </c>
      <c r="BA1377" s="360" t="str">
        <f t="shared" si="891"/>
        <v/>
      </c>
      <c r="BB1377" s="39"/>
      <c r="BC1377" s="360" t="str">
        <f t="shared" si="892"/>
        <v/>
      </c>
      <c r="BD1377" s="360" t="str">
        <f t="shared" si="893"/>
        <v/>
      </c>
      <c r="BE1377" s="39"/>
      <c r="BF1377" s="360" t="str">
        <f t="shared" si="894"/>
        <v/>
      </c>
      <c r="BG1377" s="360" t="str">
        <f t="shared" si="895"/>
        <v/>
      </c>
      <c r="BH1377" s="39"/>
      <c r="BI1377" s="360" t="str">
        <f t="shared" si="896"/>
        <v/>
      </c>
      <c r="BJ1377" s="360" t="str">
        <f t="shared" si="897"/>
        <v/>
      </c>
      <c r="BK1377" s="39"/>
      <c r="BL1377" s="360" t="str">
        <f t="shared" si="898"/>
        <v/>
      </c>
      <c r="BM1377" s="360" t="str">
        <f t="shared" si="899"/>
        <v/>
      </c>
      <c r="BN1377" s="39"/>
      <c r="BO1377" s="360" t="str">
        <f t="shared" si="900"/>
        <v/>
      </c>
      <c r="BP1377" s="360" t="str">
        <f t="shared" si="901"/>
        <v/>
      </c>
      <c r="BQ1377" s="39"/>
      <c r="BR1377" s="360" t="str">
        <f t="shared" si="902"/>
        <v/>
      </c>
      <c r="BS1377" s="360" t="str">
        <f t="shared" si="903"/>
        <v/>
      </c>
      <c r="BT1377" s="39"/>
      <c r="BU1377" s="360" t="str">
        <f t="shared" si="904"/>
        <v/>
      </c>
      <c r="BV1377" s="360" t="str">
        <f t="shared" si="905"/>
        <v/>
      </c>
      <c r="BW1377" s="39"/>
      <c r="BX1377" s="57"/>
    </row>
    <row r="1378" spans="1:76" s="2" customFormat="1" ht="14">
      <c r="A1378" s="159">
        <v>7</v>
      </c>
      <c r="B1378" s="301" t="str">
        <f t="shared" si="884"/>
        <v xml:space="preserve">: </v>
      </c>
      <c r="C1378" s="169"/>
      <c r="D1378" s="169"/>
      <c r="E1378" s="169"/>
      <c r="F1378" s="169"/>
      <c r="G1378" s="161"/>
      <c r="H1378" s="169"/>
      <c r="I1378" s="163"/>
      <c r="J1378" s="170"/>
      <c r="K1378" s="170"/>
      <c r="L1378" s="782"/>
      <c r="M1378" s="664"/>
      <c r="N1378" s="664"/>
      <c r="O1378" s="664"/>
      <c r="P1378" s="165"/>
      <c r="Q1378" s="365"/>
      <c r="R1378" s="259" t="str">
        <f t="shared" si="885"/>
        <v/>
      </c>
      <c r="S1378" s="260" t="str">
        <f>IF(R1378="","",IF(R1400="Y",T1378,IF(R1378&gt;=R1392-$AA$36*R1396,IF(R1378&lt;=R1392+$AA$36*R1396,R1378,""),"")))</f>
        <v/>
      </c>
      <c r="T1378" s="259" t="str">
        <f t="shared" si="886"/>
        <v/>
      </c>
      <c r="U1378" s="166" t="str">
        <f t="shared" si="887"/>
        <v/>
      </c>
      <c r="V1378" s="39"/>
      <c r="W1378" s="39"/>
      <c r="Y1378" s="99"/>
      <c r="AO1378" s="57"/>
      <c r="AP1378" s="39"/>
      <c r="AQ1378" s="39"/>
      <c r="AR1378" s="171"/>
      <c r="AS1378" s="39"/>
      <c r="AT1378" s="360" t="str">
        <f t="shared" si="906"/>
        <v/>
      </c>
      <c r="AU1378" s="360" t="str">
        <f t="shared" si="907"/>
        <v/>
      </c>
      <c r="AV1378" s="39"/>
      <c r="AW1378" s="360" t="str">
        <f t="shared" si="888"/>
        <v/>
      </c>
      <c r="AX1378" s="360" t="str">
        <f t="shared" si="889"/>
        <v/>
      </c>
      <c r="AY1378" s="39"/>
      <c r="AZ1378" s="360" t="str">
        <f t="shared" si="890"/>
        <v/>
      </c>
      <c r="BA1378" s="360" t="str">
        <f t="shared" si="891"/>
        <v/>
      </c>
      <c r="BB1378" s="39"/>
      <c r="BC1378" s="360" t="str">
        <f t="shared" si="892"/>
        <v/>
      </c>
      <c r="BD1378" s="360" t="str">
        <f t="shared" si="893"/>
        <v/>
      </c>
      <c r="BE1378" s="39"/>
      <c r="BF1378" s="360" t="str">
        <f t="shared" si="894"/>
        <v/>
      </c>
      <c r="BG1378" s="360" t="str">
        <f t="shared" si="895"/>
        <v/>
      </c>
      <c r="BH1378" s="39"/>
      <c r="BI1378" s="360" t="str">
        <f t="shared" si="896"/>
        <v/>
      </c>
      <c r="BJ1378" s="360" t="str">
        <f t="shared" si="897"/>
        <v/>
      </c>
      <c r="BK1378" s="39"/>
      <c r="BL1378" s="360" t="str">
        <f t="shared" si="898"/>
        <v/>
      </c>
      <c r="BM1378" s="360" t="str">
        <f t="shared" si="899"/>
        <v/>
      </c>
      <c r="BN1378" s="39"/>
      <c r="BO1378" s="360" t="str">
        <f t="shared" si="900"/>
        <v/>
      </c>
      <c r="BP1378" s="360" t="str">
        <f t="shared" si="901"/>
        <v/>
      </c>
      <c r="BQ1378" s="39"/>
      <c r="BR1378" s="360" t="str">
        <f t="shared" si="902"/>
        <v/>
      </c>
      <c r="BS1378" s="360" t="str">
        <f t="shared" si="903"/>
        <v/>
      </c>
      <c r="BT1378" s="39"/>
      <c r="BU1378" s="360" t="str">
        <f t="shared" si="904"/>
        <v/>
      </c>
      <c r="BV1378" s="360" t="str">
        <f t="shared" si="905"/>
        <v/>
      </c>
      <c r="BW1378" s="39"/>
      <c r="BX1378" s="57"/>
    </row>
    <row r="1379" spans="1:76" s="2" customFormat="1" ht="14">
      <c r="A1379" s="159">
        <v>8</v>
      </c>
      <c r="B1379" s="301" t="str">
        <f t="shared" si="884"/>
        <v xml:space="preserve">: </v>
      </c>
      <c r="C1379" s="169"/>
      <c r="D1379" s="169"/>
      <c r="E1379" s="169"/>
      <c r="F1379" s="169"/>
      <c r="G1379" s="161"/>
      <c r="H1379" s="169"/>
      <c r="I1379" s="163"/>
      <c r="J1379" s="170"/>
      <c r="K1379" s="170"/>
      <c r="L1379" s="782"/>
      <c r="M1379" s="664"/>
      <c r="N1379" s="664"/>
      <c r="O1379" s="664"/>
      <c r="P1379" s="165"/>
      <c r="Q1379" s="365"/>
      <c r="R1379" s="259" t="str">
        <f t="shared" si="885"/>
        <v/>
      </c>
      <c r="S1379" s="260" t="str">
        <f>IF(R1379="","",IF(R1400="Y",T1379,IF(R1379&gt;=R1392-$AA$36*R1396,IF(R1379&lt;=R1392+$AA$36*R1396,R1379,""),"")))</f>
        <v/>
      </c>
      <c r="T1379" s="259" t="str">
        <f t="shared" si="886"/>
        <v/>
      </c>
      <c r="U1379" s="166" t="str">
        <f t="shared" si="887"/>
        <v/>
      </c>
      <c r="V1379" s="39"/>
      <c r="W1379" s="39"/>
      <c r="Y1379" s="99"/>
      <c r="AO1379" s="57"/>
      <c r="AP1379" s="39"/>
      <c r="AQ1379" s="39"/>
      <c r="AR1379" s="171"/>
      <c r="AS1379" s="39"/>
      <c r="AT1379" s="360" t="str">
        <f t="shared" si="906"/>
        <v/>
      </c>
      <c r="AU1379" s="360" t="str">
        <f t="shared" si="907"/>
        <v/>
      </c>
      <c r="AV1379" s="39"/>
      <c r="AW1379" s="360" t="str">
        <f t="shared" si="888"/>
        <v/>
      </c>
      <c r="AX1379" s="360" t="str">
        <f t="shared" si="889"/>
        <v/>
      </c>
      <c r="AY1379" s="39"/>
      <c r="AZ1379" s="360" t="str">
        <f t="shared" si="890"/>
        <v/>
      </c>
      <c r="BA1379" s="360" t="str">
        <f t="shared" si="891"/>
        <v/>
      </c>
      <c r="BB1379" s="39"/>
      <c r="BC1379" s="360" t="str">
        <f t="shared" si="892"/>
        <v/>
      </c>
      <c r="BD1379" s="360" t="str">
        <f t="shared" si="893"/>
        <v/>
      </c>
      <c r="BE1379" s="39"/>
      <c r="BF1379" s="360" t="str">
        <f t="shared" si="894"/>
        <v/>
      </c>
      <c r="BG1379" s="360" t="str">
        <f t="shared" si="895"/>
        <v/>
      </c>
      <c r="BH1379" s="39"/>
      <c r="BI1379" s="360" t="str">
        <f t="shared" si="896"/>
        <v/>
      </c>
      <c r="BJ1379" s="360" t="str">
        <f t="shared" si="897"/>
        <v/>
      </c>
      <c r="BK1379" s="39"/>
      <c r="BL1379" s="360" t="str">
        <f t="shared" si="898"/>
        <v/>
      </c>
      <c r="BM1379" s="360" t="str">
        <f t="shared" si="899"/>
        <v/>
      </c>
      <c r="BN1379" s="39"/>
      <c r="BO1379" s="360" t="str">
        <f t="shared" si="900"/>
        <v/>
      </c>
      <c r="BP1379" s="360" t="str">
        <f t="shared" si="901"/>
        <v/>
      </c>
      <c r="BQ1379" s="39"/>
      <c r="BR1379" s="360" t="str">
        <f t="shared" si="902"/>
        <v/>
      </c>
      <c r="BS1379" s="360" t="str">
        <f t="shared" si="903"/>
        <v/>
      </c>
      <c r="BT1379" s="39"/>
      <c r="BU1379" s="360" t="str">
        <f t="shared" si="904"/>
        <v/>
      </c>
      <c r="BV1379" s="360" t="str">
        <f t="shared" si="905"/>
        <v/>
      </c>
      <c r="BW1379" s="39"/>
      <c r="BX1379" s="57"/>
    </row>
    <row r="1380" spans="1:76" s="2" customFormat="1" ht="14">
      <c r="A1380" s="159">
        <v>9</v>
      </c>
      <c r="B1380" s="301" t="str">
        <f t="shared" si="884"/>
        <v xml:space="preserve">: </v>
      </c>
      <c r="C1380" s="169"/>
      <c r="D1380" s="169"/>
      <c r="E1380" s="169"/>
      <c r="F1380" s="169"/>
      <c r="G1380" s="161"/>
      <c r="H1380" s="169"/>
      <c r="I1380" s="163"/>
      <c r="J1380" s="170"/>
      <c r="K1380" s="170"/>
      <c r="L1380" s="782"/>
      <c r="M1380" s="664"/>
      <c r="N1380" s="664"/>
      <c r="O1380" s="664"/>
      <c r="P1380" s="165"/>
      <c r="Q1380" s="365"/>
      <c r="R1380" s="259" t="str">
        <f t="shared" si="885"/>
        <v/>
      </c>
      <c r="S1380" s="260" t="str">
        <f>IF(R1380="","",IF(R1400="Y",T1380,IF(R1380&gt;=R1392-$AA$36*R1396,IF(R1380&lt;=R1392+$AA$36*R1396,R1380,""),"")))</f>
        <v/>
      </c>
      <c r="T1380" s="259" t="str">
        <f t="shared" si="886"/>
        <v/>
      </c>
      <c r="U1380" s="166" t="str">
        <f t="shared" si="887"/>
        <v/>
      </c>
      <c r="V1380" s="39"/>
      <c r="W1380" s="39"/>
      <c r="Y1380" s="99"/>
      <c r="AO1380" s="57"/>
      <c r="AP1380" s="39"/>
      <c r="AQ1380" s="39"/>
      <c r="AR1380" s="171"/>
      <c r="AS1380" s="39"/>
      <c r="AT1380" s="360" t="str">
        <f t="shared" si="906"/>
        <v/>
      </c>
      <c r="AU1380" s="360" t="str">
        <f t="shared" si="907"/>
        <v/>
      </c>
      <c r="AV1380" s="39"/>
      <c r="AW1380" s="360" t="str">
        <f t="shared" si="888"/>
        <v/>
      </c>
      <c r="AX1380" s="360" t="str">
        <f t="shared" si="889"/>
        <v/>
      </c>
      <c r="AY1380" s="39"/>
      <c r="AZ1380" s="360" t="str">
        <f t="shared" si="890"/>
        <v/>
      </c>
      <c r="BA1380" s="360" t="str">
        <f t="shared" si="891"/>
        <v/>
      </c>
      <c r="BB1380" s="39"/>
      <c r="BC1380" s="360" t="str">
        <f t="shared" si="892"/>
        <v/>
      </c>
      <c r="BD1380" s="360" t="str">
        <f t="shared" si="893"/>
        <v/>
      </c>
      <c r="BE1380" s="39"/>
      <c r="BF1380" s="360" t="str">
        <f t="shared" si="894"/>
        <v/>
      </c>
      <c r="BG1380" s="360" t="str">
        <f t="shared" si="895"/>
        <v/>
      </c>
      <c r="BH1380" s="39"/>
      <c r="BI1380" s="360" t="str">
        <f t="shared" si="896"/>
        <v/>
      </c>
      <c r="BJ1380" s="360" t="str">
        <f t="shared" si="897"/>
        <v/>
      </c>
      <c r="BK1380" s="39"/>
      <c r="BL1380" s="360" t="str">
        <f t="shared" si="898"/>
        <v/>
      </c>
      <c r="BM1380" s="360" t="str">
        <f t="shared" si="899"/>
        <v/>
      </c>
      <c r="BN1380" s="39"/>
      <c r="BO1380" s="360" t="str">
        <f t="shared" si="900"/>
        <v/>
      </c>
      <c r="BP1380" s="360" t="str">
        <f t="shared" si="901"/>
        <v/>
      </c>
      <c r="BQ1380" s="39"/>
      <c r="BR1380" s="360" t="str">
        <f t="shared" si="902"/>
        <v/>
      </c>
      <c r="BS1380" s="360" t="str">
        <f t="shared" si="903"/>
        <v/>
      </c>
      <c r="BT1380" s="39"/>
      <c r="BU1380" s="360" t="str">
        <f t="shared" si="904"/>
        <v/>
      </c>
      <c r="BV1380" s="360" t="str">
        <f t="shared" si="905"/>
        <v/>
      </c>
      <c r="BW1380" s="39"/>
      <c r="BX1380" s="57"/>
    </row>
    <row r="1381" spans="1:76" s="2" customFormat="1" ht="14">
      <c r="A1381" s="159">
        <v>10</v>
      </c>
      <c r="B1381" s="301" t="str">
        <f t="shared" si="884"/>
        <v xml:space="preserve">: </v>
      </c>
      <c r="C1381" s="169"/>
      <c r="D1381" s="169"/>
      <c r="E1381" s="169"/>
      <c r="F1381" s="169"/>
      <c r="G1381" s="161"/>
      <c r="H1381" s="169"/>
      <c r="I1381" s="163"/>
      <c r="J1381" s="170"/>
      <c r="K1381" s="170"/>
      <c r="L1381" s="782"/>
      <c r="M1381" s="664"/>
      <c r="N1381" s="664"/>
      <c r="O1381" s="664"/>
      <c r="P1381" s="165"/>
      <c r="Q1381" s="365"/>
      <c r="R1381" s="259" t="str">
        <f t="shared" si="885"/>
        <v/>
      </c>
      <c r="S1381" s="260" t="str">
        <f>IF(R1381="","",IF(R1400="Y",T1381,IF(R1381&gt;=R1392-$AA$36*R1396,IF(R1381&lt;=R1392+$AA$36*R1396,R1381,""),"")))</f>
        <v/>
      </c>
      <c r="T1381" s="259" t="str">
        <f t="shared" si="886"/>
        <v/>
      </c>
      <c r="U1381" s="166" t="str">
        <f t="shared" si="887"/>
        <v/>
      </c>
      <c r="V1381" s="39"/>
      <c r="W1381" s="39"/>
      <c r="Y1381" s="99"/>
      <c r="AO1381" s="57"/>
      <c r="AP1381" s="39"/>
      <c r="AQ1381" s="39"/>
      <c r="AR1381" s="171"/>
      <c r="AS1381" s="39"/>
      <c r="AT1381" s="360" t="str">
        <f t="shared" si="906"/>
        <v/>
      </c>
      <c r="AU1381" s="360" t="str">
        <f t="shared" si="907"/>
        <v/>
      </c>
      <c r="AV1381" s="39"/>
      <c r="AW1381" s="360" t="str">
        <f t="shared" si="888"/>
        <v/>
      </c>
      <c r="AX1381" s="360" t="str">
        <f t="shared" si="889"/>
        <v/>
      </c>
      <c r="AY1381" s="39"/>
      <c r="AZ1381" s="360" t="str">
        <f t="shared" si="890"/>
        <v/>
      </c>
      <c r="BA1381" s="360" t="str">
        <f t="shared" si="891"/>
        <v/>
      </c>
      <c r="BB1381" s="39"/>
      <c r="BC1381" s="360" t="str">
        <f t="shared" si="892"/>
        <v/>
      </c>
      <c r="BD1381" s="360" t="str">
        <f t="shared" si="893"/>
        <v/>
      </c>
      <c r="BE1381" s="39"/>
      <c r="BF1381" s="360" t="str">
        <f t="shared" si="894"/>
        <v/>
      </c>
      <c r="BG1381" s="360" t="str">
        <f t="shared" si="895"/>
        <v/>
      </c>
      <c r="BH1381" s="39"/>
      <c r="BI1381" s="360" t="str">
        <f t="shared" si="896"/>
        <v/>
      </c>
      <c r="BJ1381" s="360" t="str">
        <f t="shared" si="897"/>
        <v/>
      </c>
      <c r="BK1381" s="39"/>
      <c r="BL1381" s="360" t="str">
        <f t="shared" si="898"/>
        <v/>
      </c>
      <c r="BM1381" s="360" t="str">
        <f t="shared" si="899"/>
        <v/>
      </c>
      <c r="BN1381" s="39"/>
      <c r="BO1381" s="360" t="str">
        <f t="shared" si="900"/>
        <v/>
      </c>
      <c r="BP1381" s="360" t="str">
        <f t="shared" si="901"/>
        <v/>
      </c>
      <c r="BQ1381" s="39"/>
      <c r="BR1381" s="360" t="str">
        <f t="shared" si="902"/>
        <v/>
      </c>
      <c r="BS1381" s="360" t="str">
        <f t="shared" si="903"/>
        <v/>
      </c>
      <c r="BT1381" s="39"/>
      <c r="BU1381" s="360" t="str">
        <f t="shared" si="904"/>
        <v/>
      </c>
      <c r="BV1381" s="360" t="str">
        <f t="shared" si="905"/>
        <v/>
      </c>
      <c r="BW1381" s="39"/>
      <c r="BX1381" s="57"/>
    </row>
    <row r="1382" spans="1:76" s="2" customFormat="1" ht="14">
      <c r="A1382" s="159">
        <v>11</v>
      </c>
      <c r="B1382" s="301" t="str">
        <f t="shared" si="884"/>
        <v xml:space="preserve">: </v>
      </c>
      <c r="C1382" s="168"/>
      <c r="D1382" s="162"/>
      <c r="E1382" s="162"/>
      <c r="F1382" s="169"/>
      <c r="G1382" s="161"/>
      <c r="H1382" s="162"/>
      <c r="I1382" s="163"/>
      <c r="J1382" s="170"/>
      <c r="K1382" s="170"/>
      <c r="L1382" s="782"/>
      <c r="M1382" s="664"/>
      <c r="N1382" s="664"/>
      <c r="O1382" s="664"/>
      <c r="P1382" s="165"/>
      <c r="Q1382" s="365"/>
      <c r="R1382" s="259" t="str">
        <f t="shared" si="885"/>
        <v/>
      </c>
      <c r="S1382" s="260" t="str">
        <f>IF(R1382="","",IF(R1400="Y",T1382,IF(R1382&gt;=R1392-$AA$36*R1396,IF(R1382&lt;=R1392+$AA$36*R1396,R1382,""),"")))</f>
        <v/>
      </c>
      <c r="T1382" s="259" t="str">
        <f t="shared" si="886"/>
        <v/>
      </c>
      <c r="U1382" s="166" t="str">
        <f t="shared" si="887"/>
        <v/>
      </c>
      <c r="V1382" s="39"/>
      <c r="W1382" s="39"/>
      <c r="Y1382" s="99"/>
      <c r="AO1382" s="57"/>
      <c r="AP1382" s="39"/>
      <c r="AQ1382" s="39"/>
      <c r="AR1382" s="171"/>
      <c r="AS1382" s="39"/>
      <c r="AT1382" s="360" t="str">
        <f t="shared" si="906"/>
        <v/>
      </c>
      <c r="AU1382" s="360" t="str">
        <f t="shared" si="907"/>
        <v/>
      </c>
      <c r="AV1382" s="39"/>
      <c r="AW1382" s="360" t="str">
        <f t="shared" si="888"/>
        <v/>
      </c>
      <c r="AX1382" s="360" t="str">
        <f t="shared" si="889"/>
        <v/>
      </c>
      <c r="AY1382" s="39"/>
      <c r="AZ1382" s="360" t="str">
        <f t="shared" si="890"/>
        <v/>
      </c>
      <c r="BA1382" s="360" t="str">
        <f t="shared" si="891"/>
        <v/>
      </c>
      <c r="BB1382" s="39"/>
      <c r="BC1382" s="360" t="str">
        <f t="shared" si="892"/>
        <v/>
      </c>
      <c r="BD1382" s="360" t="str">
        <f t="shared" si="893"/>
        <v/>
      </c>
      <c r="BE1382" s="39"/>
      <c r="BF1382" s="360" t="str">
        <f t="shared" si="894"/>
        <v/>
      </c>
      <c r="BG1382" s="360" t="str">
        <f t="shared" si="895"/>
        <v/>
      </c>
      <c r="BH1382" s="39"/>
      <c r="BI1382" s="360" t="str">
        <f t="shared" si="896"/>
        <v/>
      </c>
      <c r="BJ1382" s="360" t="str">
        <f t="shared" si="897"/>
        <v/>
      </c>
      <c r="BK1382" s="39"/>
      <c r="BL1382" s="360" t="str">
        <f t="shared" si="898"/>
        <v/>
      </c>
      <c r="BM1382" s="360" t="str">
        <f t="shared" si="899"/>
        <v/>
      </c>
      <c r="BN1382" s="39"/>
      <c r="BO1382" s="360" t="str">
        <f t="shared" si="900"/>
        <v/>
      </c>
      <c r="BP1382" s="360" t="str">
        <f t="shared" si="901"/>
        <v/>
      </c>
      <c r="BQ1382" s="39"/>
      <c r="BR1382" s="360" t="str">
        <f t="shared" si="902"/>
        <v/>
      </c>
      <c r="BS1382" s="360" t="str">
        <f t="shared" si="903"/>
        <v/>
      </c>
      <c r="BT1382" s="39"/>
      <c r="BU1382" s="360" t="str">
        <f t="shared" si="904"/>
        <v/>
      </c>
      <c r="BV1382" s="360" t="str">
        <f t="shared" si="905"/>
        <v/>
      </c>
      <c r="BW1382" s="39"/>
      <c r="BX1382" s="57"/>
    </row>
    <row r="1383" spans="1:76" s="2" customFormat="1" ht="14">
      <c r="A1383" s="159">
        <v>12</v>
      </c>
      <c r="B1383" s="301" t="str">
        <f t="shared" si="884"/>
        <v xml:space="preserve">: </v>
      </c>
      <c r="C1383" s="169"/>
      <c r="D1383" s="169"/>
      <c r="E1383" s="169"/>
      <c r="F1383" s="169"/>
      <c r="G1383" s="161"/>
      <c r="H1383" s="169"/>
      <c r="I1383" s="163"/>
      <c r="J1383" s="170"/>
      <c r="K1383" s="170"/>
      <c r="L1383" s="782"/>
      <c r="M1383" s="664"/>
      <c r="N1383" s="664"/>
      <c r="O1383" s="664"/>
      <c r="P1383" s="165"/>
      <c r="Q1383" s="365"/>
      <c r="R1383" s="259" t="str">
        <f t="shared" si="885"/>
        <v/>
      </c>
      <c r="S1383" s="260" t="str">
        <f>IF(R1383="","",IF(R1400="Y",T1383,IF(R1383&gt;=R1392-$AA$36*R1396,IF(R1383&lt;=R1392+$AA$36*R1396,R1383,""),"")))</f>
        <v/>
      </c>
      <c r="T1383" s="259" t="str">
        <f t="shared" si="886"/>
        <v/>
      </c>
      <c r="U1383" s="166" t="str">
        <f t="shared" si="887"/>
        <v/>
      </c>
      <c r="V1383" s="39"/>
      <c r="W1383" s="39"/>
      <c r="Y1383" s="99"/>
      <c r="AO1383" s="57"/>
      <c r="AP1383" s="39"/>
      <c r="AQ1383" s="39"/>
      <c r="AR1383" s="171"/>
      <c r="AS1383" s="39"/>
      <c r="AT1383" s="360" t="str">
        <f t="shared" si="906"/>
        <v/>
      </c>
      <c r="AU1383" s="360" t="str">
        <f t="shared" si="907"/>
        <v/>
      </c>
      <c r="AV1383" s="39"/>
      <c r="AW1383" s="360" t="str">
        <f t="shared" si="888"/>
        <v/>
      </c>
      <c r="AX1383" s="360" t="str">
        <f t="shared" si="889"/>
        <v/>
      </c>
      <c r="AY1383" s="39"/>
      <c r="AZ1383" s="360" t="str">
        <f t="shared" si="890"/>
        <v/>
      </c>
      <c r="BA1383" s="360" t="str">
        <f t="shared" si="891"/>
        <v/>
      </c>
      <c r="BB1383" s="39"/>
      <c r="BC1383" s="360" t="str">
        <f t="shared" si="892"/>
        <v/>
      </c>
      <c r="BD1383" s="360" t="str">
        <f t="shared" si="893"/>
        <v/>
      </c>
      <c r="BE1383" s="39"/>
      <c r="BF1383" s="360" t="str">
        <f t="shared" si="894"/>
        <v/>
      </c>
      <c r="BG1383" s="360" t="str">
        <f t="shared" si="895"/>
        <v/>
      </c>
      <c r="BH1383" s="39"/>
      <c r="BI1383" s="360" t="str">
        <f t="shared" si="896"/>
        <v/>
      </c>
      <c r="BJ1383" s="360" t="str">
        <f t="shared" si="897"/>
        <v/>
      </c>
      <c r="BK1383" s="39"/>
      <c r="BL1383" s="360" t="str">
        <f t="shared" si="898"/>
        <v/>
      </c>
      <c r="BM1383" s="360" t="str">
        <f t="shared" si="899"/>
        <v/>
      </c>
      <c r="BN1383" s="39"/>
      <c r="BO1383" s="360" t="str">
        <f t="shared" si="900"/>
        <v/>
      </c>
      <c r="BP1383" s="360" t="str">
        <f t="shared" si="901"/>
        <v/>
      </c>
      <c r="BQ1383" s="39"/>
      <c r="BR1383" s="360" t="str">
        <f t="shared" si="902"/>
        <v/>
      </c>
      <c r="BS1383" s="360" t="str">
        <f t="shared" si="903"/>
        <v/>
      </c>
      <c r="BT1383" s="39"/>
      <c r="BU1383" s="360" t="str">
        <f t="shared" si="904"/>
        <v/>
      </c>
      <c r="BV1383" s="360" t="str">
        <f t="shared" si="905"/>
        <v/>
      </c>
      <c r="BW1383" s="39"/>
      <c r="BX1383" s="57"/>
    </row>
    <row r="1384" spans="1:76" s="2" customFormat="1" ht="14">
      <c r="A1384" s="159">
        <v>13</v>
      </c>
      <c r="B1384" s="301" t="str">
        <f t="shared" si="884"/>
        <v xml:space="preserve">: </v>
      </c>
      <c r="C1384" s="169"/>
      <c r="D1384" s="169"/>
      <c r="E1384" s="169"/>
      <c r="F1384" s="169"/>
      <c r="G1384" s="161"/>
      <c r="H1384" s="169"/>
      <c r="I1384" s="163"/>
      <c r="J1384" s="170"/>
      <c r="K1384" s="170"/>
      <c r="L1384" s="782"/>
      <c r="M1384" s="664"/>
      <c r="N1384" s="664"/>
      <c r="O1384" s="664"/>
      <c r="P1384" s="165"/>
      <c r="Q1384" s="365"/>
      <c r="R1384" s="259" t="str">
        <f t="shared" si="885"/>
        <v/>
      </c>
      <c r="S1384" s="260" t="str">
        <f>IF(R1384="","",IF(R1400="Y",T1384,IF(R1384&gt;=R1392-$AA$36*R1396,IF(R1384&lt;=R1392+$AA$36*R1396,R1384,""),"")))</f>
        <v/>
      </c>
      <c r="T1384" s="259" t="str">
        <f t="shared" si="886"/>
        <v/>
      </c>
      <c r="U1384" s="166" t="str">
        <f t="shared" si="887"/>
        <v/>
      </c>
      <c r="V1384" s="39"/>
      <c r="W1384" s="39"/>
      <c r="Y1384" s="99"/>
      <c r="AO1384" s="57"/>
      <c r="AP1384" s="39"/>
      <c r="AQ1384" s="39"/>
      <c r="AR1384" s="171"/>
      <c r="AS1384" s="39"/>
      <c r="AT1384" s="360" t="str">
        <f t="shared" si="906"/>
        <v/>
      </c>
      <c r="AU1384" s="360" t="str">
        <f t="shared" si="907"/>
        <v/>
      </c>
      <c r="AV1384" s="39"/>
      <c r="AW1384" s="360" t="str">
        <f t="shared" si="888"/>
        <v/>
      </c>
      <c r="AX1384" s="360" t="str">
        <f t="shared" si="889"/>
        <v/>
      </c>
      <c r="AY1384" s="39"/>
      <c r="AZ1384" s="360" t="str">
        <f t="shared" si="890"/>
        <v/>
      </c>
      <c r="BA1384" s="360" t="str">
        <f t="shared" si="891"/>
        <v/>
      </c>
      <c r="BB1384" s="39"/>
      <c r="BC1384" s="360" t="str">
        <f t="shared" si="892"/>
        <v/>
      </c>
      <c r="BD1384" s="360" t="str">
        <f t="shared" si="893"/>
        <v/>
      </c>
      <c r="BE1384" s="39"/>
      <c r="BF1384" s="360" t="str">
        <f t="shared" si="894"/>
        <v/>
      </c>
      <c r="BG1384" s="360" t="str">
        <f t="shared" si="895"/>
        <v/>
      </c>
      <c r="BH1384" s="39"/>
      <c r="BI1384" s="360" t="str">
        <f t="shared" si="896"/>
        <v/>
      </c>
      <c r="BJ1384" s="360" t="str">
        <f t="shared" si="897"/>
        <v/>
      </c>
      <c r="BK1384" s="39"/>
      <c r="BL1384" s="360" t="str">
        <f t="shared" si="898"/>
        <v/>
      </c>
      <c r="BM1384" s="360" t="str">
        <f t="shared" si="899"/>
        <v/>
      </c>
      <c r="BN1384" s="39"/>
      <c r="BO1384" s="360" t="str">
        <f t="shared" si="900"/>
        <v/>
      </c>
      <c r="BP1384" s="360" t="str">
        <f t="shared" si="901"/>
        <v/>
      </c>
      <c r="BQ1384" s="39"/>
      <c r="BR1384" s="360" t="str">
        <f t="shared" si="902"/>
        <v/>
      </c>
      <c r="BS1384" s="360" t="str">
        <f t="shared" si="903"/>
        <v/>
      </c>
      <c r="BT1384" s="39"/>
      <c r="BU1384" s="360" t="str">
        <f t="shared" si="904"/>
        <v/>
      </c>
      <c r="BV1384" s="360" t="str">
        <f t="shared" si="905"/>
        <v/>
      </c>
      <c r="BW1384" s="39"/>
      <c r="BX1384" s="57"/>
    </row>
    <row r="1385" spans="1:76" s="2" customFormat="1" ht="14">
      <c r="A1385" s="159">
        <v>14</v>
      </c>
      <c r="B1385" s="301" t="str">
        <f t="shared" si="884"/>
        <v xml:space="preserve">: </v>
      </c>
      <c r="C1385" s="169"/>
      <c r="D1385" s="169"/>
      <c r="E1385" s="169"/>
      <c r="F1385" s="169"/>
      <c r="G1385" s="161"/>
      <c r="H1385" s="169"/>
      <c r="I1385" s="163"/>
      <c r="J1385" s="170"/>
      <c r="K1385" s="170"/>
      <c r="L1385" s="782"/>
      <c r="M1385" s="664"/>
      <c r="N1385" s="664"/>
      <c r="O1385" s="664"/>
      <c r="P1385" s="165"/>
      <c r="Q1385" s="365"/>
      <c r="R1385" s="259" t="str">
        <f t="shared" si="885"/>
        <v/>
      </c>
      <c r="S1385" s="260" t="str">
        <f>IF(R1385="","",IF(R1400="Y",T1385,IF(R1385&gt;=R1392-$AA$36*R1396,IF(R1385&lt;=R1392+$AA$36*R1396,R1385,""),"")))</f>
        <v/>
      </c>
      <c r="T1385" s="259" t="str">
        <f t="shared" si="886"/>
        <v/>
      </c>
      <c r="U1385" s="166" t="str">
        <f t="shared" si="887"/>
        <v/>
      </c>
      <c r="V1385" s="39"/>
      <c r="W1385" s="39"/>
      <c r="Y1385" s="99"/>
      <c r="AO1385" s="57"/>
      <c r="AP1385" s="39"/>
      <c r="AQ1385" s="39"/>
      <c r="AR1385" s="171"/>
      <c r="AS1385" s="39"/>
      <c r="AT1385" s="360" t="str">
        <f t="shared" si="906"/>
        <v/>
      </c>
      <c r="AU1385" s="360" t="str">
        <f t="shared" si="907"/>
        <v/>
      </c>
      <c r="AV1385" s="39"/>
      <c r="AW1385" s="360" t="str">
        <f t="shared" si="888"/>
        <v/>
      </c>
      <c r="AX1385" s="360" t="str">
        <f t="shared" si="889"/>
        <v/>
      </c>
      <c r="AY1385" s="39"/>
      <c r="AZ1385" s="360" t="str">
        <f t="shared" si="890"/>
        <v/>
      </c>
      <c r="BA1385" s="360" t="str">
        <f t="shared" si="891"/>
        <v/>
      </c>
      <c r="BB1385" s="39"/>
      <c r="BC1385" s="360" t="str">
        <f t="shared" si="892"/>
        <v/>
      </c>
      <c r="BD1385" s="360" t="str">
        <f t="shared" si="893"/>
        <v/>
      </c>
      <c r="BE1385" s="39"/>
      <c r="BF1385" s="360" t="str">
        <f t="shared" si="894"/>
        <v/>
      </c>
      <c r="BG1385" s="360" t="str">
        <f t="shared" si="895"/>
        <v/>
      </c>
      <c r="BH1385" s="39"/>
      <c r="BI1385" s="360" t="str">
        <f t="shared" si="896"/>
        <v/>
      </c>
      <c r="BJ1385" s="360" t="str">
        <f t="shared" si="897"/>
        <v/>
      </c>
      <c r="BK1385" s="39"/>
      <c r="BL1385" s="360" t="str">
        <f t="shared" si="898"/>
        <v/>
      </c>
      <c r="BM1385" s="360" t="str">
        <f t="shared" si="899"/>
        <v/>
      </c>
      <c r="BN1385" s="39"/>
      <c r="BO1385" s="360" t="str">
        <f t="shared" si="900"/>
        <v/>
      </c>
      <c r="BP1385" s="360" t="str">
        <f t="shared" si="901"/>
        <v/>
      </c>
      <c r="BQ1385" s="39"/>
      <c r="BR1385" s="360" t="str">
        <f t="shared" si="902"/>
        <v/>
      </c>
      <c r="BS1385" s="360" t="str">
        <f t="shared" si="903"/>
        <v/>
      </c>
      <c r="BT1385" s="39"/>
      <c r="BU1385" s="360" t="str">
        <f t="shared" si="904"/>
        <v/>
      </c>
      <c r="BV1385" s="360" t="str">
        <f t="shared" si="905"/>
        <v/>
      </c>
      <c r="BW1385" s="39"/>
      <c r="BX1385" s="57"/>
    </row>
    <row r="1386" spans="1:76" s="2" customFormat="1" ht="14">
      <c r="A1386" s="159">
        <v>15</v>
      </c>
      <c r="B1386" s="301" t="str">
        <f t="shared" si="884"/>
        <v xml:space="preserve">: </v>
      </c>
      <c r="C1386" s="169"/>
      <c r="D1386" s="169"/>
      <c r="E1386" s="169"/>
      <c r="F1386" s="169"/>
      <c r="G1386" s="161"/>
      <c r="H1386" s="169"/>
      <c r="I1386" s="163"/>
      <c r="J1386" s="170"/>
      <c r="K1386" s="170"/>
      <c r="L1386" s="782"/>
      <c r="M1386" s="664"/>
      <c r="N1386" s="664"/>
      <c r="O1386" s="664"/>
      <c r="P1386" s="165"/>
      <c r="Q1386" s="365"/>
      <c r="R1386" s="259" t="str">
        <f t="shared" si="885"/>
        <v/>
      </c>
      <c r="S1386" s="260" t="str">
        <f>IF(R1386="","",IF(R1400="Y",T1386,IF(R1386&gt;=R1392-$AA$36*R1396,IF(R1386&lt;=R1392+$AA$36*R1396,R1386,""),"")))</f>
        <v/>
      </c>
      <c r="T1386" s="259" t="str">
        <f t="shared" si="886"/>
        <v/>
      </c>
      <c r="U1386" s="166" t="str">
        <f t="shared" si="887"/>
        <v/>
      </c>
      <c r="V1386" s="39"/>
      <c r="W1386" s="39"/>
      <c r="Y1386" s="99"/>
      <c r="AO1386" s="57"/>
      <c r="AP1386" s="39"/>
      <c r="AQ1386" s="39"/>
      <c r="AR1386" s="171"/>
      <c r="AS1386" s="39"/>
      <c r="AT1386" s="360" t="str">
        <f t="shared" si="906"/>
        <v/>
      </c>
      <c r="AU1386" s="360" t="str">
        <f t="shared" si="907"/>
        <v/>
      </c>
      <c r="AV1386" s="39"/>
      <c r="AW1386" s="360" t="str">
        <f t="shared" si="888"/>
        <v/>
      </c>
      <c r="AX1386" s="360" t="str">
        <f t="shared" si="889"/>
        <v/>
      </c>
      <c r="AY1386" s="39"/>
      <c r="AZ1386" s="360" t="str">
        <f t="shared" si="890"/>
        <v/>
      </c>
      <c r="BA1386" s="360" t="str">
        <f t="shared" si="891"/>
        <v/>
      </c>
      <c r="BB1386" s="39"/>
      <c r="BC1386" s="360" t="str">
        <f t="shared" si="892"/>
        <v/>
      </c>
      <c r="BD1386" s="360" t="str">
        <f t="shared" si="893"/>
        <v/>
      </c>
      <c r="BE1386" s="39"/>
      <c r="BF1386" s="360" t="str">
        <f t="shared" si="894"/>
        <v/>
      </c>
      <c r="BG1386" s="360" t="str">
        <f t="shared" si="895"/>
        <v/>
      </c>
      <c r="BH1386" s="39"/>
      <c r="BI1386" s="360" t="str">
        <f t="shared" si="896"/>
        <v/>
      </c>
      <c r="BJ1386" s="360" t="str">
        <f t="shared" si="897"/>
        <v/>
      </c>
      <c r="BK1386" s="39"/>
      <c r="BL1386" s="360" t="str">
        <f t="shared" si="898"/>
        <v/>
      </c>
      <c r="BM1386" s="360" t="str">
        <f t="shared" si="899"/>
        <v/>
      </c>
      <c r="BN1386" s="39"/>
      <c r="BO1386" s="360" t="str">
        <f t="shared" si="900"/>
        <v/>
      </c>
      <c r="BP1386" s="360" t="str">
        <f t="shared" si="901"/>
        <v/>
      </c>
      <c r="BQ1386" s="39"/>
      <c r="BR1386" s="360" t="str">
        <f t="shared" si="902"/>
        <v/>
      </c>
      <c r="BS1386" s="360" t="str">
        <f t="shared" si="903"/>
        <v/>
      </c>
      <c r="BT1386" s="39"/>
      <c r="BU1386" s="360" t="str">
        <f t="shared" si="904"/>
        <v/>
      </c>
      <c r="BV1386" s="360" t="str">
        <f t="shared" si="905"/>
        <v/>
      </c>
      <c r="BW1386" s="39"/>
      <c r="BX1386" s="57"/>
    </row>
    <row r="1387" spans="1:76" s="2" customFormat="1" ht="14">
      <c r="A1387" s="159">
        <v>16</v>
      </c>
      <c r="B1387" s="301" t="str">
        <f t="shared" si="884"/>
        <v xml:space="preserve">: </v>
      </c>
      <c r="C1387" s="169"/>
      <c r="D1387" s="169"/>
      <c r="E1387" s="169"/>
      <c r="F1387" s="169"/>
      <c r="G1387" s="161"/>
      <c r="H1387" s="169"/>
      <c r="I1387" s="163"/>
      <c r="J1387" s="170"/>
      <c r="K1387" s="170"/>
      <c r="L1387" s="782"/>
      <c r="M1387" s="664"/>
      <c r="N1387" s="664"/>
      <c r="O1387" s="664"/>
      <c r="P1387" s="165"/>
      <c r="Q1387" s="365"/>
      <c r="R1387" s="259" t="str">
        <f t="shared" si="885"/>
        <v/>
      </c>
      <c r="S1387" s="260" t="str">
        <f>IF(R1387="","",IF(R1400="Y",T1387,IF(R1387&gt;=R1392-$AA$36*R1396,IF(R1387&lt;=R1392+$AA$36*R1396,R1387,""),"")))</f>
        <v/>
      </c>
      <c r="T1387" s="259" t="str">
        <f t="shared" si="886"/>
        <v/>
      </c>
      <c r="U1387" s="166" t="str">
        <f t="shared" si="887"/>
        <v/>
      </c>
      <c r="V1387" s="39"/>
      <c r="W1387" s="39"/>
      <c r="Y1387" s="99"/>
      <c r="AO1387" s="57"/>
      <c r="AP1387" s="39"/>
      <c r="AQ1387" s="39"/>
      <c r="AR1387" s="171"/>
      <c r="AS1387" s="39"/>
      <c r="AT1387" s="360" t="str">
        <f t="shared" si="906"/>
        <v/>
      </c>
      <c r="AU1387" s="360" t="str">
        <f t="shared" si="907"/>
        <v/>
      </c>
      <c r="AV1387" s="39"/>
      <c r="AW1387" s="360" t="str">
        <f t="shared" si="888"/>
        <v/>
      </c>
      <c r="AX1387" s="360" t="str">
        <f t="shared" si="889"/>
        <v/>
      </c>
      <c r="AY1387" s="39"/>
      <c r="AZ1387" s="360" t="str">
        <f t="shared" si="890"/>
        <v/>
      </c>
      <c r="BA1387" s="360" t="str">
        <f t="shared" si="891"/>
        <v/>
      </c>
      <c r="BB1387" s="39"/>
      <c r="BC1387" s="360" t="str">
        <f t="shared" si="892"/>
        <v/>
      </c>
      <c r="BD1387" s="360" t="str">
        <f t="shared" si="893"/>
        <v/>
      </c>
      <c r="BE1387" s="39"/>
      <c r="BF1387" s="360" t="str">
        <f t="shared" si="894"/>
        <v/>
      </c>
      <c r="BG1387" s="360" t="str">
        <f t="shared" si="895"/>
        <v/>
      </c>
      <c r="BH1387" s="39"/>
      <c r="BI1387" s="360" t="str">
        <f t="shared" si="896"/>
        <v/>
      </c>
      <c r="BJ1387" s="360" t="str">
        <f t="shared" si="897"/>
        <v/>
      </c>
      <c r="BK1387" s="39"/>
      <c r="BL1387" s="360" t="str">
        <f t="shared" si="898"/>
        <v/>
      </c>
      <c r="BM1387" s="360" t="str">
        <f t="shared" si="899"/>
        <v/>
      </c>
      <c r="BN1387" s="39"/>
      <c r="BO1387" s="360" t="str">
        <f t="shared" si="900"/>
        <v/>
      </c>
      <c r="BP1387" s="360" t="str">
        <f t="shared" si="901"/>
        <v/>
      </c>
      <c r="BQ1387" s="39"/>
      <c r="BR1387" s="360" t="str">
        <f t="shared" si="902"/>
        <v/>
      </c>
      <c r="BS1387" s="360" t="str">
        <f t="shared" si="903"/>
        <v/>
      </c>
      <c r="BT1387" s="39"/>
      <c r="BU1387" s="360" t="str">
        <f t="shared" si="904"/>
        <v/>
      </c>
      <c r="BV1387" s="360" t="str">
        <f t="shared" si="905"/>
        <v/>
      </c>
      <c r="BW1387" s="39"/>
      <c r="BX1387" s="57"/>
    </row>
    <row r="1388" spans="1:76" s="2" customFormat="1" ht="14">
      <c r="A1388" s="159">
        <v>17</v>
      </c>
      <c r="B1388" s="301" t="str">
        <f t="shared" si="884"/>
        <v xml:space="preserve">: </v>
      </c>
      <c r="C1388" s="168"/>
      <c r="D1388" s="162"/>
      <c r="E1388" s="162"/>
      <c r="F1388" s="169"/>
      <c r="G1388" s="161"/>
      <c r="H1388" s="162"/>
      <c r="I1388" s="163"/>
      <c r="J1388" s="170"/>
      <c r="K1388" s="170"/>
      <c r="L1388" s="782"/>
      <c r="M1388" s="664"/>
      <c r="N1388" s="664"/>
      <c r="O1388" s="664"/>
      <c r="P1388" s="165"/>
      <c r="Q1388" s="365"/>
      <c r="R1388" s="259" t="str">
        <f t="shared" si="885"/>
        <v/>
      </c>
      <c r="S1388" s="260" t="str">
        <f>IF(R1388="","",IF(R1400="Y",T1388,IF(R1388&gt;=R1392-$AA$36*R1396,IF(R1388&lt;=R1392+$AA$36*R1396,R1388,""),"")))</f>
        <v/>
      </c>
      <c r="T1388" s="259" t="str">
        <f t="shared" si="886"/>
        <v/>
      </c>
      <c r="U1388" s="166" t="str">
        <f t="shared" si="887"/>
        <v/>
      </c>
      <c r="V1388" s="39"/>
      <c r="W1388" s="39"/>
      <c r="Y1388" s="99"/>
      <c r="AO1388" s="57"/>
      <c r="AP1388" s="39"/>
      <c r="AQ1388" s="39"/>
      <c r="AR1388" s="171"/>
      <c r="AS1388" s="39"/>
      <c r="AT1388" s="360" t="str">
        <f t="shared" si="906"/>
        <v/>
      </c>
      <c r="AU1388" s="360" t="str">
        <f t="shared" si="907"/>
        <v/>
      </c>
      <c r="AV1388" s="39"/>
      <c r="AW1388" s="360" t="str">
        <f t="shared" si="888"/>
        <v/>
      </c>
      <c r="AX1388" s="360" t="str">
        <f t="shared" si="889"/>
        <v/>
      </c>
      <c r="AY1388" s="39"/>
      <c r="AZ1388" s="360" t="str">
        <f t="shared" si="890"/>
        <v/>
      </c>
      <c r="BA1388" s="360" t="str">
        <f t="shared" si="891"/>
        <v/>
      </c>
      <c r="BB1388" s="39"/>
      <c r="BC1388" s="360" t="str">
        <f t="shared" si="892"/>
        <v/>
      </c>
      <c r="BD1388" s="360" t="str">
        <f t="shared" si="893"/>
        <v/>
      </c>
      <c r="BE1388" s="39"/>
      <c r="BF1388" s="360" t="str">
        <f t="shared" si="894"/>
        <v/>
      </c>
      <c r="BG1388" s="360" t="str">
        <f t="shared" si="895"/>
        <v/>
      </c>
      <c r="BH1388" s="39"/>
      <c r="BI1388" s="360" t="str">
        <f t="shared" si="896"/>
        <v/>
      </c>
      <c r="BJ1388" s="360" t="str">
        <f t="shared" si="897"/>
        <v/>
      </c>
      <c r="BK1388" s="39"/>
      <c r="BL1388" s="360" t="str">
        <f t="shared" si="898"/>
        <v/>
      </c>
      <c r="BM1388" s="360" t="str">
        <f t="shared" si="899"/>
        <v/>
      </c>
      <c r="BN1388" s="39"/>
      <c r="BO1388" s="360" t="str">
        <f t="shared" si="900"/>
        <v/>
      </c>
      <c r="BP1388" s="360" t="str">
        <f t="shared" si="901"/>
        <v/>
      </c>
      <c r="BQ1388" s="39"/>
      <c r="BR1388" s="360" t="str">
        <f t="shared" si="902"/>
        <v/>
      </c>
      <c r="BS1388" s="360" t="str">
        <f t="shared" si="903"/>
        <v/>
      </c>
      <c r="BT1388" s="39"/>
      <c r="BU1388" s="360" t="str">
        <f t="shared" si="904"/>
        <v/>
      </c>
      <c r="BV1388" s="360" t="str">
        <f t="shared" si="905"/>
        <v/>
      </c>
      <c r="BW1388" s="39"/>
      <c r="BX1388" s="57"/>
    </row>
    <row r="1389" spans="1:76" s="2" customFormat="1" ht="14">
      <c r="A1389" s="159">
        <v>18</v>
      </c>
      <c r="B1389" s="301" t="str">
        <f t="shared" si="884"/>
        <v xml:space="preserve">: </v>
      </c>
      <c r="C1389" s="168"/>
      <c r="D1389" s="162"/>
      <c r="E1389" s="162"/>
      <c r="F1389" s="169"/>
      <c r="G1389" s="161"/>
      <c r="H1389" s="162"/>
      <c r="I1389" s="163"/>
      <c r="J1389" s="170"/>
      <c r="K1389" s="170"/>
      <c r="L1389" s="782"/>
      <c r="M1389" s="664"/>
      <c r="N1389" s="664"/>
      <c r="O1389" s="664"/>
      <c r="P1389" s="165"/>
      <c r="Q1389" s="365"/>
      <c r="R1389" s="259" t="str">
        <f t="shared" si="885"/>
        <v/>
      </c>
      <c r="S1389" s="260" t="str">
        <f>IF(R1389="","",IF(R1400="Y",T1389,IF(R1389&gt;=R1392-$AA$36*R1396,IF(R1389&lt;=R1392+$AA$36*R1396,R1389,""),"")))</f>
        <v/>
      </c>
      <c r="T1389" s="259" t="str">
        <f t="shared" si="886"/>
        <v/>
      </c>
      <c r="U1389" s="166" t="str">
        <f t="shared" si="887"/>
        <v/>
      </c>
      <c r="V1389" s="39"/>
      <c r="W1389" s="39"/>
      <c r="Y1389" s="99"/>
      <c r="AO1389" s="57"/>
      <c r="AP1389" s="39"/>
      <c r="AQ1389" s="39"/>
      <c r="AR1389" s="171"/>
      <c r="AS1389" s="39"/>
      <c r="AT1389" s="360" t="str">
        <f t="shared" si="906"/>
        <v/>
      </c>
      <c r="AU1389" s="360" t="str">
        <f t="shared" si="907"/>
        <v/>
      </c>
      <c r="AV1389" s="39"/>
      <c r="AW1389" s="360" t="str">
        <f t="shared" si="888"/>
        <v/>
      </c>
      <c r="AX1389" s="360" t="str">
        <f t="shared" si="889"/>
        <v/>
      </c>
      <c r="AY1389" s="39"/>
      <c r="AZ1389" s="360" t="str">
        <f t="shared" si="890"/>
        <v/>
      </c>
      <c r="BA1389" s="360" t="str">
        <f t="shared" si="891"/>
        <v/>
      </c>
      <c r="BB1389" s="39"/>
      <c r="BC1389" s="360" t="str">
        <f t="shared" si="892"/>
        <v/>
      </c>
      <c r="BD1389" s="360" t="str">
        <f t="shared" si="893"/>
        <v/>
      </c>
      <c r="BE1389" s="39"/>
      <c r="BF1389" s="360" t="str">
        <f t="shared" si="894"/>
        <v/>
      </c>
      <c r="BG1389" s="360" t="str">
        <f t="shared" si="895"/>
        <v/>
      </c>
      <c r="BH1389" s="39"/>
      <c r="BI1389" s="360" t="str">
        <f t="shared" si="896"/>
        <v/>
      </c>
      <c r="BJ1389" s="360" t="str">
        <f t="shared" si="897"/>
        <v/>
      </c>
      <c r="BK1389" s="39"/>
      <c r="BL1389" s="360" t="str">
        <f t="shared" si="898"/>
        <v/>
      </c>
      <c r="BM1389" s="360" t="str">
        <f t="shared" si="899"/>
        <v/>
      </c>
      <c r="BN1389" s="39"/>
      <c r="BO1389" s="360" t="str">
        <f t="shared" si="900"/>
        <v/>
      </c>
      <c r="BP1389" s="360" t="str">
        <f t="shared" si="901"/>
        <v/>
      </c>
      <c r="BQ1389" s="39"/>
      <c r="BR1389" s="360" t="str">
        <f t="shared" si="902"/>
        <v/>
      </c>
      <c r="BS1389" s="360" t="str">
        <f t="shared" si="903"/>
        <v/>
      </c>
      <c r="BT1389" s="39"/>
      <c r="BU1389" s="360" t="str">
        <f t="shared" si="904"/>
        <v/>
      </c>
      <c r="BV1389" s="360" t="str">
        <f t="shared" si="905"/>
        <v/>
      </c>
      <c r="BW1389" s="39"/>
      <c r="BX1389" s="57"/>
    </row>
    <row r="1390" spans="1:76" s="2" customFormat="1" ht="14">
      <c r="A1390" s="159">
        <v>19</v>
      </c>
      <c r="B1390" s="301" t="str">
        <f t="shared" si="884"/>
        <v xml:space="preserve">: </v>
      </c>
      <c r="C1390" s="168"/>
      <c r="D1390" s="162"/>
      <c r="E1390" s="162"/>
      <c r="F1390" s="169"/>
      <c r="G1390" s="161"/>
      <c r="H1390" s="162"/>
      <c r="I1390" s="163"/>
      <c r="J1390" s="170"/>
      <c r="K1390" s="170"/>
      <c r="L1390" s="782"/>
      <c r="M1390" s="664"/>
      <c r="N1390" s="664"/>
      <c r="O1390" s="664"/>
      <c r="P1390" s="165"/>
      <c r="Q1390" s="365"/>
      <c r="R1390" s="259" t="str">
        <f t="shared" si="885"/>
        <v/>
      </c>
      <c r="S1390" s="260" t="str">
        <f>IF(R1390="","",IF(R1400="Y",T1390,IF(R1390&gt;=R1392-$AA$36*R1396,IF(R1390&lt;=R1392+$AA$36*R1396,R1390,""),"")))</f>
        <v/>
      </c>
      <c r="T1390" s="259" t="str">
        <f t="shared" si="886"/>
        <v/>
      </c>
      <c r="U1390" s="166" t="str">
        <f t="shared" si="887"/>
        <v/>
      </c>
      <c r="V1390" s="39"/>
      <c r="W1390" s="39"/>
      <c r="Y1390" s="99"/>
      <c r="AO1390" s="57"/>
      <c r="AP1390" s="39"/>
      <c r="AQ1390" s="39"/>
      <c r="AR1390" s="171"/>
      <c r="AS1390" s="39"/>
      <c r="AT1390" s="360" t="str">
        <f t="shared" si="906"/>
        <v/>
      </c>
      <c r="AU1390" s="360" t="str">
        <f t="shared" si="907"/>
        <v/>
      </c>
      <c r="AV1390" s="39"/>
      <c r="AW1390" s="360" t="str">
        <f t="shared" si="888"/>
        <v/>
      </c>
      <c r="AX1390" s="360" t="str">
        <f t="shared" si="889"/>
        <v/>
      </c>
      <c r="AY1390" s="39"/>
      <c r="AZ1390" s="360" t="str">
        <f t="shared" si="890"/>
        <v/>
      </c>
      <c r="BA1390" s="360" t="str">
        <f t="shared" si="891"/>
        <v/>
      </c>
      <c r="BB1390" s="39"/>
      <c r="BC1390" s="360" t="str">
        <f t="shared" si="892"/>
        <v/>
      </c>
      <c r="BD1390" s="360" t="str">
        <f t="shared" si="893"/>
        <v/>
      </c>
      <c r="BE1390" s="39"/>
      <c r="BF1390" s="360" t="str">
        <f t="shared" si="894"/>
        <v/>
      </c>
      <c r="BG1390" s="360" t="str">
        <f t="shared" si="895"/>
        <v/>
      </c>
      <c r="BH1390" s="39"/>
      <c r="BI1390" s="360" t="str">
        <f t="shared" si="896"/>
        <v/>
      </c>
      <c r="BJ1390" s="360" t="str">
        <f t="shared" si="897"/>
        <v/>
      </c>
      <c r="BK1390" s="39"/>
      <c r="BL1390" s="360" t="str">
        <f t="shared" si="898"/>
        <v/>
      </c>
      <c r="BM1390" s="360" t="str">
        <f t="shared" si="899"/>
        <v/>
      </c>
      <c r="BN1390" s="39"/>
      <c r="BO1390" s="360" t="str">
        <f t="shared" si="900"/>
        <v/>
      </c>
      <c r="BP1390" s="360" t="str">
        <f t="shared" si="901"/>
        <v/>
      </c>
      <c r="BQ1390" s="39"/>
      <c r="BR1390" s="360" t="str">
        <f t="shared" si="902"/>
        <v/>
      </c>
      <c r="BS1390" s="360" t="str">
        <f t="shared" si="903"/>
        <v/>
      </c>
      <c r="BT1390" s="39"/>
      <c r="BU1390" s="360" t="str">
        <f t="shared" si="904"/>
        <v/>
      </c>
      <c r="BV1390" s="360" t="str">
        <f t="shared" si="905"/>
        <v/>
      </c>
      <c r="BW1390" s="39"/>
      <c r="BX1390" s="57"/>
    </row>
    <row r="1391" spans="1:76" s="2" customFormat="1" ht="14">
      <c r="A1391" s="159">
        <v>20</v>
      </c>
      <c r="B1391" s="301" t="str">
        <f t="shared" si="884"/>
        <v xml:space="preserve">: </v>
      </c>
      <c r="C1391" s="168"/>
      <c r="D1391" s="162"/>
      <c r="E1391" s="162"/>
      <c r="F1391" s="169"/>
      <c r="G1391" s="161"/>
      <c r="H1391" s="162"/>
      <c r="I1391" s="163"/>
      <c r="J1391" s="170"/>
      <c r="K1391" s="170"/>
      <c r="L1391" s="782"/>
      <c r="M1391" s="664"/>
      <c r="N1391" s="664"/>
      <c r="O1391" s="664"/>
      <c r="P1391" s="165"/>
      <c r="Q1391" s="365"/>
      <c r="R1391" s="259" t="str">
        <f t="shared" si="885"/>
        <v/>
      </c>
      <c r="S1391" s="260" t="str">
        <f>IF(R1391="","",IF(R1400="Y",T1391,IF(R1391&gt;=R1392-$AA$36*R1396,IF(R1391&lt;=R1392+$AA$36*R1396,R1391,""),"")))</f>
        <v/>
      </c>
      <c r="T1391" s="259" t="str">
        <f t="shared" si="886"/>
        <v/>
      </c>
      <c r="U1391" s="166" t="str">
        <f t="shared" si="887"/>
        <v/>
      </c>
      <c r="V1391" s="39"/>
      <c r="W1391" s="39"/>
      <c r="Y1391" s="99"/>
      <c r="AO1391" s="57"/>
      <c r="AP1391" s="39"/>
      <c r="AQ1391" s="39"/>
      <c r="AR1391" s="171"/>
      <c r="AS1391" s="39"/>
      <c r="AT1391" s="360" t="str">
        <f t="shared" si="906"/>
        <v/>
      </c>
      <c r="AU1391" s="360" t="str">
        <f t="shared" si="907"/>
        <v/>
      </c>
      <c r="AV1391" s="39"/>
      <c r="AW1391" s="360" t="str">
        <f t="shared" si="888"/>
        <v/>
      </c>
      <c r="AX1391" s="360" t="str">
        <f t="shared" si="889"/>
        <v/>
      </c>
      <c r="AY1391" s="39"/>
      <c r="AZ1391" s="360" t="str">
        <f t="shared" si="890"/>
        <v/>
      </c>
      <c r="BA1391" s="360" t="str">
        <f t="shared" si="891"/>
        <v/>
      </c>
      <c r="BB1391" s="39"/>
      <c r="BC1391" s="360" t="str">
        <f t="shared" si="892"/>
        <v/>
      </c>
      <c r="BD1391" s="360" t="str">
        <f t="shared" si="893"/>
        <v/>
      </c>
      <c r="BE1391" s="39"/>
      <c r="BF1391" s="360" t="str">
        <f t="shared" si="894"/>
        <v/>
      </c>
      <c r="BG1391" s="360" t="str">
        <f t="shared" si="895"/>
        <v/>
      </c>
      <c r="BH1391" s="39"/>
      <c r="BI1391" s="360" t="str">
        <f t="shared" si="896"/>
        <v/>
      </c>
      <c r="BJ1391" s="360" t="str">
        <f t="shared" si="897"/>
        <v/>
      </c>
      <c r="BK1391" s="39"/>
      <c r="BL1391" s="360" t="str">
        <f t="shared" si="898"/>
        <v/>
      </c>
      <c r="BM1391" s="360" t="str">
        <f t="shared" si="899"/>
        <v/>
      </c>
      <c r="BN1391" s="39"/>
      <c r="BO1391" s="360" t="str">
        <f t="shared" si="900"/>
        <v/>
      </c>
      <c r="BP1391" s="360" t="str">
        <f t="shared" si="901"/>
        <v/>
      </c>
      <c r="BQ1391" s="39"/>
      <c r="BR1391" s="360" t="str">
        <f t="shared" si="902"/>
        <v/>
      </c>
      <c r="BS1391" s="360" t="str">
        <f t="shared" si="903"/>
        <v/>
      </c>
      <c r="BT1391" s="39"/>
      <c r="BU1391" s="360" t="str">
        <f t="shared" si="904"/>
        <v/>
      </c>
      <c r="BV1391" s="360" t="str">
        <f t="shared" si="905"/>
        <v/>
      </c>
      <c r="BW1391" s="39"/>
      <c r="BX1391" s="57"/>
    </row>
    <row r="1392" spans="1:76" s="2" customFormat="1" ht="14">
      <c r="A1392" s="172"/>
      <c r="B1392" s="302" t="s">
        <v>159</v>
      </c>
      <c r="C1392" s="173"/>
      <c r="D1392" s="173"/>
      <c r="E1392" s="173"/>
      <c r="F1392" s="173"/>
      <c r="H1392" s="39"/>
      <c r="I1392" s="175"/>
      <c r="J1392" s="174"/>
      <c r="K1392" s="174"/>
      <c r="L1392" s="762" t="s">
        <v>99</v>
      </c>
      <c r="M1392" s="174"/>
      <c r="N1392" s="174"/>
      <c r="O1392" s="165"/>
      <c r="P1392" s="165"/>
      <c r="Q1392" s="175" t="s">
        <v>31</v>
      </c>
      <c r="R1392" s="261">
        <v>18</v>
      </c>
      <c r="S1392" s="261">
        <v>18</v>
      </c>
      <c r="T1392" s="262" t="e">
        <v>#DIV/0!</v>
      </c>
      <c r="U1392" s="39"/>
      <c r="V1392" s="39"/>
      <c r="W1392" s="39"/>
      <c r="Y1392" s="207"/>
      <c r="AO1392" s="57"/>
      <c r="AP1392" s="39"/>
      <c r="AQ1392" s="39"/>
      <c r="AR1392" s="39"/>
      <c r="AS1392" s="175" t="s">
        <v>31</v>
      </c>
      <c r="AT1392" s="360" t="str">
        <f t="shared" si="906"/>
        <v/>
      </c>
      <c r="AU1392" s="360" t="str">
        <f t="shared" si="907"/>
        <v/>
      </c>
      <c r="AV1392" s="175"/>
      <c r="AW1392" s="178" t="e">
        <f>AVERAGE(AW1372:AW1391)</f>
        <v>#DIV/0!</v>
      </c>
      <c r="AX1392" s="178" t="e">
        <f>SUM(AX1372:AX1391)/COUNTIF(AX1372:AX1391,"&gt;0")</f>
        <v>#DIV/0!</v>
      </c>
      <c r="AY1392" s="39"/>
      <c r="AZ1392" s="178" t="e">
        <f>AVERAGE(AZ1372:AZ1391)</f>
        <v>#DIV/0!</v>
      </c>
      <c r="BA1392" s="178" t="e">
        <f>SUM(BA1372:BA1391)/COUNTIF(BA1372:BA1391,"&gt;0")</f>
        <v>#DIV/0!</v>
      </c>
      <c r="BB1392" s="39"/>
      <c r="BC1392" s="178" t="e">
        <f>AVERAGE(BC1372:BC1391)</f>
        <v>#DIV/0!</v>
      </c>
      <c r="BD1392" s="178" t="e">
        <f>SUM(BD1372:BD1391)/COUNTIF(BD1372:BD1391,"&gt;0")</f>
        <v>#DIV/0!</v>
      </c>
      <c r="BE1392" s="39"/>
      <c r="BF1392" s="178" t="e">
        <f>AVERAGE(BF1372:BF1391)</f>
        <v>#DIV/0!</v>
      </c>
      <c r="BG1392" s="178" t="e">
        <f>SUM(BG1372:BG1391)/COUNTIF(BG1372:BG1391,"&gt;0")</f>
        <v>#DIV/0!</v>
      </c>
      <c r="BH1392" s="39"/>
      <c r="BI1392" s="178" t="e">
        <f>AVERAGE(BI1372:BI1391)</f>
        <v>#DIV/0!</v>
      </c>
      <c r="BJ1392" s="178" t="e">
        <f>SUM(BJ1372:BJ1391)/COUNTIF(BJ1372:BJ1391,"&gt;0")</f>
        <v>#DIV/0!</v>
      </c>
      <c r="BK1392" s="175"/>
      <c r="BL1392" s="178" t="e">
        <f>AVERAGE(BL1372:BL1391)</f>
        <v>#DIV/0!</v>
      </c>
      <c r="BM1392" s="178" t="e">
        <f>SUM(BM1372:BM1391)/COUNTIF(BM1372:BM1391,"&gt;0")</f>
        <v>#DIV/0!</v>
      </c>
      <c r="BN1392" s="39"/>
      <c r="BO1392" s="178" t="e">
        <f>AVERAGE(BO1372:BO1391)</f>
        <v>#DIV/0!</v>
      </c>
      <c r="BP1392" s="178" t="e">
        <f>SUM(BP1372:BP1391)/COUNTIF(BP1372:BP1391,"&gt;0")</f>
        <v>#DIV/0!</v>
      </c>
      <c r="BQ1392" s="39"/>
      <c r="BR1392" s="178" t="e">
        <f>AVERAGE(BR1372:BR1391)</f>
        <v>#DIV/0!</v>
      </c>
      <c r="BS1392" s="178" t="e">
        <f>SUM(BS1372:BS1391)/COUNTIF(BS1372:BS1391,"&gt;0")</f>
        <v>#DIV/0!</v>
      </c>
      <c r="BT1392" s="39"/>
      <c r="BU1392" s="178" t="e">
        <f>AVERAGE(BU1372:BU1391)</f>
        <v>#DIV/0!</v>
      </c>
      <c r="BV1392" s="178" t="e">
        <f>SUM(BV1372:BV1391)/COUNTIF(BV1372:BV1391,"&gt;0")</f>
        <v>#DIV/0!</v>
      </c>
      <c r="BW1392" s="39"/>
      <c r="BX1392" s="57"/>
    </row>
    <row r="1393" spans="1:76" s="2" customFormat="1" ht="15">
      <c r="A1393" s="172"/>
      <c r="B1393" s="302" t="s">
        <v>160</v>
      </c>
      <c r="C1393" s="173" t="s">
        <v>112</v>
      </c>
      <c r="D1393" s="925" t="s">
        <v>603</v>
      </c>
      <c r="E1393" s="926"/>
      <c r="F1393" s="926"/>
      <c r="G1393" s="926"/>
      <c r="H1393" s="926"/>
      <c r="I1393" s="926"/>
      <c r="J1393" s="927"/>
      <c r="K1393" s="174"/>
      <c r="L1393" s="762"/>
      <c r="M1393" s="174"/>
      <c r="N1393" s="174"/>
      <c r="O1393" s="165"/>
      <c r="P1393" s="165"/>
      <c r="Q1393" s="366" t="s">
        <v>33</v>
      </c>
      <c r="R1393" s="367">
        <v>26</v>
      </c>
      <c r="S1393" s="367">
        <v>26</v>
      </c>
      <c r="T1393" s="367" t="e">
        <v>#DIV/0!</v>
      </c>
      <c r="U1393" s="368">
        <v>1</v>
      </c>
      <c r="V1393" s="50" t="s">
        <v>142</v>
      </c>
      <c r="W1393" s="39"/>
      <c r="X1393" t="s">
        <v>273</v>
      </c>
      <c r="Y1393" s="208"/>
      <c r="AO1393" s="57"/>
      <c r="AP1393" s="39"/>
      <c r="AQ1393" s="39"/>
      <c r="AR1393" s="39"/>
      <c r="AS1393" s="176" t="s">
        <v>33</v>
      </c>
      <c r="AT1393" s="178" t="e">
        <f>AVERAGE(AT1373:AT1392)</f>
        <v>#DIV/0!</v>
      </c>
      <c r="AU1393" s="178" t="e">
        <f>SUM(AU1373:AU1392)/COUNTIF(AU1373:AU1392,"&gt;0")</f>
        <v>#DIV/0!</v>
      </c>
      <c r="AV1393" s="176"/>
      <c r="AW1393" s="180" t="e">
        <f>AW1392+(AW1398*AW1395)</f>
        <v>#DIV/0!</v>
      </c>
      <c r="AX1393" s="180" t="e">
        <f>AX1392+(AX1398*AW1395)</f>
        <v>#DIV/0!</v>
      </c>
      <c r="AY1393" s="39"/>
      <c r="AZ1393" s="180" t="e">
        <f>AZ1392+(AZ1398*AZ1395)</f>
        <v>#DIV/0!</v>
      </c>
      <c r="BA1393" s="180" t="e">
        <f>BA1392+(BA1398*AZ1395)</f>
        <v>#DIV/0!</v>
      </c>
      <c r="BB1393" s="39"/>
      <c r="BC1393" s="180" t="e">
        <f>BC1392+(BC1398*BC1395)</f>
        <v>#DIV/0!</v>
      </c>
      <c r="BD1393" s="180" t="e">
        <f>BD1392+(BD1398*BC1395)</f>
        <v>#DIV/0!</v>
      </c>
      <c r="BE1393" s="39"/>
      <c r="BF1393" s="180" t="e">
        <f>BF1392+(BF1398*BF1395)</f>
        <v>#DIV/0!</v>
      </c>
      <c r="BG1393" s="180" t="e">
        <f>BG1392+(BG1398*BF1395)</f>
        <v>#DIV/0!</v>
      </c>
      <c r="BH1393" s="39"/>
      <c r="BI1393" s="180" t="e">
        <f>BI1392+(BI1398*BI1395)</f>
        <v>#DIV/0!</v>
      </c>
      <c r="BJ1393" s="180" t="e">
        <f>BJ1392+(BJ1398*BI1395)</f>
        <v>#DIV/0!</v>
      </c>
      <c r="BK1393" s="176"/>
      <c r="BL1393" s="180" t="e">
        <f>BL1392+(BL1398*BL1395)</f>
        <v>#DIV/0!</v>
      </c>
      <c r="BM1393" s="180" t="e">
        <f>BM1392+(BM1398*BL1395)</f>
        <v>#DIV/0!</v>
      </c>
      <c r="BN1393" s="39"/>
      <c r="BO1393" s="180" t="e">
        <f>BO1392+(BO1398*BO1395)</f>
        <v>#DIV/0!</v>
      </c>
      <c r="BP1393" s="180" t="e">
        <f>BP1392+(BP1398*BO1395)</f>
        <v>#DIV/0!</v>
      </c>
      <c r="BQ1393" s="39"/>
      <c r="BR1393" s="180" t="e">
        <f>BR1392+(BR1398*BR1395)</f>
        <v>#DIV/0!</v>
      </c>
      <c r="BS1393" s="180" t="e">
        <f>BS1392+(BS1398*BR1395)</f>
        <v>#DIV/0!</v>
      </c>
      <c r="BT1393" s="39"/>
      <c r="BU1393" s="180" t="e">
        <f>BU1392+(BU1398*BU1395)</f>
        <v>#DIV/0!</v>
      </c>
      <c r="BV1393" s="180" t="e">
        <f>BV1392+(BV1398*BU1395)</f>
        <v>#DIV/0!</v>
      </c>
      <c r="BW1393" s="39"/>
      <c r="BX1393" s="57"/>
    </row>
    <row r="1394" spans="1:76" s="2" customFormat="1" ht="15">
      <c r="A1394" s="172"/>
      <c r="B1394" s="302" t="s">
        <v>161</v>
      </c>
      <c r="C1394" s="179"/>
      <c r="D1394" s="928"/>
      <c r="E1394" s="890"/>
      <c r="F1394" s="890"/>
      <c r="G1394" s="890"/>
      <c r="H1394" s="890"/>
      <c r="I1394" s="890"/>
      <c r="J1394" s="891"/>
      <c r="K1394" s="39"/>
      <c r="L1394" s="759"/>
      <c r="M1394" s="174"/>
      <c r="N1394" s="174"/>
      <c r="O1394" s="174"/>
      <c r="P1394" s="174"/>
      <c r="Q1394" s="366" t="s">
        <v>32</v>
      </c>
      <c r="R1394" s="367">
        <v>10</v>
      </c>
      <c r="S1394" s="367">
        <v>10</v>
      </c>
      <c r="T1394" s="367" t="e">
        <v>#DIV/0!</v>
      </c>
      <c r="U1394" s="368">
        <v>1</v>
      </c>
      <c r="V1394" s="50" t="s">
        <v>143</v>
      </c>
      <c r="W1394" s="39"/>
      <c r="X1394" s="369" t="s">
        <v>36</v>
      </c>
      <c r="Y1394" s="208"/>
      <c r="AO1394" s="57"/>
      <c r="AP1394" s="39"/>
      <c r="AQ1394" s="39"/>
      <c r="AR1394" s="39"/>
      <c r="AS1394" s="176" t="s">
        <v>32</v>
      </c>
      <c r="AT1394" s="180" t="e">
        <f>AT1393+(AT1399*AT1396)</f>
        <v>#DIV/0!</v>
      </c>
      <c r="AU1394" s="180" t="e">
        <f>AU1393+(AU1399*AT1396)</f>
        <v>#DIV/0!</v>
      </c>
      <c r="AV1394" s="176"/>
      <c r="AW1394" s="180" t="e">
        <f>AW1392-(AW1398*AW1396)</f>
        <v>#DIV/0!</v>
      </c>
      <c r="AX1394" s="180" t="e">
        <f>AX1392-(AX1398*AW1396)</f>
        <v>#DIV/0!</v>
      </c>
      <c r="AY1394" s="39"/>
      <c r="AZ1394" s="180" t="e">
        <f>AZ1392-(AZ1398*AZ1396)</f>
        <v>#DIV/0!</v>
      </c>
      <c r="BA1394" s="180" t="e">
        <f>BA1392-(BA1398*AZ1396)</f>
        <v>#DIV/0!</v>
      </c>
      <c r="BB1394" s="39"/>
      <c r="BC1394" s="180" t="e">
        <f>BC1392-(BC1398*BC1396)</f>
        <v>#DIV/0!</v>
      </c>
      <c r="BD1394" s="180" t="e">
        <f>BD1392-(BD1398*BC1396)</f>
        <v>#DIV/0!</v>
      </c>
      <c r="BE1394" s="39"/>
      <c r="BF1394" s="180" t="e">
        <f>BF1392-(BF1398*BF1396)</f>
        <v>#DIV/0!</v>
      </c>
      <c r="BG1394" s="180" t="e">
        <f>BG1392-(BG1398*BF1396)</f>
        <v>#DIV/0!</v>
      </c>
      <c r="BH1394" s="39"/>
      <c r="BI1394" s="180" t="e">
        <f>BI1392-(BI1398*BI1396)</f>
        <v>#DIV/0!</v>
      </c>
      <c r="BJ1394" s="180" t="e">
        <f>BJ1392-(BJ1398*BI1396)</f>
        <v>#DIV/0!</v>
      </c>
      <c r="BK1394" s="176"/>
      <c r="BL1394" s="180" t="e">
        <f>BL1392-(BL1398*BL1396)</f>
        <v>#DIV/0!</v>
      </c>
      <c r="BM1394" s="180" t="e">
        <f>BM1392-(BM1398*BL1396)</f>
        <v>#DIV/0!</v>
      </c>
      <c r="BN1394" s="39"/>
      <c r="BO1394" s="180" t="e">
        <f>BO1392-(BO1398*BO1396)</f>
        <v>#DIV/0!</v>
      </c>
      <c r="BP1394" s="180" t="e">
        <f>BP1392-(BP1398*BO1396)</f>
        <v>#DIV/0!</v>
      </c>
      <c r="BQ1394" s="39"/>
      <c r="BR1394" s="180" t="e">
        <f>BR1392-(BR1398*BR1396)</f>
        <v>#DIV/0!</v>
      </c>
      <c r="BS1394" s="180" t="e">
        <f>BS1392-(BS1398*BR1396)</f>
        <v>#DIV/0!</v>
      </c>
      <c r="BT1394" s="39"/>
      <c r="BU1394" s="180" t="e">
        <f>BU1392-(BU1398*BU1396)</f>
        <v>#DIV/0!</v>
      </c>
      <c r="BV1394" s="180" t="e">
        <f>BV1392-(BV1398*BU1396)</f>
        <v>#DIV/0!</v>
      </c>
      <c r="BW1394" s="39"/>
      <c r="BX1394" s="57"/>
    </row>
    <row r="1395" spans="1:76" s="2" customFormat="1" ht="14">
      <c r="A1395" s="172"/>
      <c r="B1395" s="303"/>
      <c r="C1395" s="179"/>
      <c r="D1395" s="928"/>
      <c r="E1395" s="890"/>
      <c r="F1395" s="890"/>
      <c r="G1395" s="890"/>
      <c r="H1395" s="890"/>
      <c r="I1395" s="890"/>
      <c r="J1395" s="891"/>
      <c r="K1395" s="174"/>
      <c r="L1395" s="762"/>
      <c r="M1395" s="174"/>
      <c r="N1395" s="174"/>
      <c r="O1395" s="174"/>
      <c r="P1395" s="174"/>
      <c r="Q1395" s="176" t="s">
        <v>10</v>
      </c>
      <c r="R1395" s="263" t="s">
        <v>38</v>
      </c>
      <c r="S1395" s="263" t="s">
        <v>38</v>
      </c>
      <c r="T1395" s="263" t="e">
        <v>#DIV/0!</v>
      </c>
      <c r="U1395" s="174"/>
      <c r="V1395" s="174"/>
      <c r="W1395" s="174"/>
      <c r="Y1395" s="208"/>
      <c r="AO1395" s="57"/>
      <c r="AP1395" s="174"/>
      <c r="AQ1395" s="174"/>
      <c r="AR1395" s="923" t="s">
        <v>132</v>
      </c>
      <c r="AS1395" s="924"/>
      <c r="AT1395" s="180" t="e">
        <f>AT1393-(AT1399*AT1397)</f>
        <v>#DIV/0!</v>
      </c>
      <c r="AU1395" s="180" t="e">
        <f>AU1393-(AU1399*AT1397)</f>
        <v>#DIV/0!</v>
      </c>
      <c r="AV1395" s="323"/>
      <c r="AW1395" s="177">
        <v>1</v>
      </c>
      <c r="AX1395" s="174"/>
      <c r="AY1395" s="174"/>
      <c r="AZ1395" s="177">
        <v>1</v>
      </c>
      <c r="BA1395" s="174"/>
      <c r="BB1395" s="174"/>
      <c r="BC1395" s="177">
        <v>1</v>
      </c>
      <c r="BD1395" s="174"/>
      <c r="BE1395" s="174"/>
      <c r="BF1395" s="177">
        <v>1</v>
      </c>
      <c r="BG1395" s="174"/>
      <c r="BH1395" s="174"/>
      <c r="BI1395" s="177">
        <v>1</v>
      </c>
      <c r="BJ1395" s="174"/>
      <c r="BK1395" s="176"/>
      <c r="BL1395" s="177">
        <v>1</v>
      </c>
      <c r="BM1395" s="174"/>
      <c r="BN1395" s="174"/>
      <c r="BO1395" s="177">
        <v>1</v>
      </c>
      <c r="BP1395" s="174"/>
      <c r="BQ1395" s="174"/>
      <c r="BR1395" s="177">
        <v>1</v>
      </c>
      <c r="BS1395" s="174"/>
      <c r="BT1395" s="174"/>
      <c r="BU1395" s="177">
        <v>1</v>
      </c>
      <c r="BV1395" s="174"/>
      <c r="BW1395" s="174"/>
      <c r="BX1395" s="57"/>
    </row>
    <row r="1396" spans="1:76" s="2" customFormat="1" ht="14">
      <c r="A1396" s="172"/>
      <c r="B1396" s="303"/>
      <c r="C1396" s="179"/>
      <c r="D1396" s="928"/>
      <c r="E1396" s="890"/>
      <c r="F1396" s="890"/>
      <c r="G1396" s="890"/>
      <c r="H1396" s="890"/>
      <c r="I1396" s="890"/>
      <c r="J1396" s="891"/>
      <c r="K1396" s="174"/>
      <c r="L1396" s="762"/>
      <c r="M1396" s="50"/>
      <c r="N1396" s="50"/>
      <c r="O1396" s="174"/>
      <c r="P1396" s="174"/>
      <c r="Q1396" s="176" t="s">
        <v>11</v>
      </c>
      <c r="R1396" s="263">
        <v>8</v>
      </c>
      <c r="S1396" s="263">
        <v>8</v>
      </c>
      <c r="T1396" s="263" t="e">
        <v>#DIV/0!</v>
      </c>
      <c r="U1396" s="174"/>
      <c r="V1396" s="174"/>
      <c r="W1396" s="174"/>
      <c r="Y1396" s="208"/>
      <c r="AO1396" s="57"/>
      <c r="AP1396" s="174"/>
      <c r="AQ1396" s="174"/>
      <c r="AR1396" s="923"/>
      <c r="AS1396" s="924"/>
      <c r="AT1396" s="177">
        <v>1</v>
      </c>
      <c r="AU1396" s="174"/>
      <c r="AV1396" s="323"/>
      <c r="AW1396" s="177">
        <v>1</v>
      </c>
      <c r="AX1396" s="174"/>
      <c r="AY1396" s="174"/>
      <c r="AZ1396" s="177">
        <v>1</v>
      </c>
      <c r="BA1396" s="174"/>
      <c r="BB1396" s="174"/>
      <c r="BC1396" s="177">
        <v>1</v>
      </c>
      <c r="BD1396" s="174"/>
      <c r="BE1396" s="174"/>
      <c r="BF1396" s="177">
        <v>1</v>
      </c>
      <c r="BG1396" s="174"/>
      <c r="BH1396" s="174"/>
      <c r="BI1396" s="177">
        <v>1</v>
      </c>
      <c r="BJ1396" s="174"/>
      <c r="BK1396" s="176"/>
      <c r="BL1396" s="177">
        <v>1</v>
      </c>
      <c r="BM1396" s="174"/>
      <c r="BN1396" s="174"/>
      <c r="BO1396" s="177">
        <v>1</v>
      </c>
      <c r="BP1396" s="174"/>
      <c r="BQ1396" s="174"/>
      <c r="BR1396" s="177">
        <v>1</v>
      </c>
      <c r="BS1396" s="174"/>
      <c r="BT1396" s="174"/>
      <c r="BU1396" s="177">
        <v>1</v>
      </c>
      <c r="BV1396" s="174"/>
      <c r="BW1396" s="174"/>
      <c r="BX1396" s="57"/>
    </row>
    <row r="1397" spans="1:76" s="2" customFormat="1" ht="14">
      <c r="A1397" s="174"/>
      <c r="B1397" s="265"/>
      <c r="C1397" s="159"/>
      <c r="D1397" s="928"/>
      <c r="E1397" s="890"/>
      <c r="F1397" s="890"/>
      <c r="G1397" s="890"/>
      <c r="H1397" s="890"/>
      <c r="I1397" s="890"/>
      <c r="J1397" s="891"/>
      <c r="K1397" s="174"/>
      <c r="L1397" s="762"/>
      <c r="M1397" s="174"/>
      <c r="N1397" s="174"/>
      <c r="O1397" s="174"/>
      <c r="P1397" s="174"/>
      <c r="Q1397" s="183" t="s">
        <v>98</v>
      </c>
      <c r="R1397" s="264">
        <v>2</v>
      </c>
      <c r="S1397" s="264">
        <v>2</v>
      </c>
      <c r="T1397" s="265"/>
      <c r="U1397" s="184" t="s">
        <v>55</v>
      </c>
      <c r="V1397" s="174"/>
      <c r="W1397" s="174"/>
      <c r="Y1397" s="99"/>
      <c r="AO1397" s="57"/>
      <c r="AP1397" s="174"/>
      <c r="AQ1397" s="174"/>
      <c r="AR1397" s="174"/>
      <c r="AS1397" s="176" t="s">
        <v>10</v>
      </c>
      <c r="AT1397" s="177">
        <v>1</v>
      </c>
      <c r="AU1397" s="174"/>
      <c r="AV1397" s="176"/>
      <c r="AW1397" s="180" t="e">
        <f>IF((0.67*AW1398)&gt;AW1392,"no","yes")</f>
        <v>#DIV/0!</v>
      </c>
      <c r="AX1397" s="180" t="e">
        <f>IF((0.67*AX1398)&gt;AX1392,"no","yes")</f>
        <v>#DIV/0!</v>
      </c>
      <c r="AY1397" s="174"/>
      <c r="AZ1397" s="180" t="e">
        <f>IF((0.67*AZ1398)&gt;AZ1392,"no","yes")</f>
        <v>#DIV/0!</v>
      </c>
      <c r="BA1397" s="180" t="e">
        <f>IF((0.67*BA1398)&gt;BA1392,"no","yes")</f>
        <v>#DIV/0!</v>
      </c>
      <c r="BB1397" s="174"/>
      <c r="BC1397" s="180" t="e">
        <f>IF((0.67*BC1398)&gt;BC1392,"no","yes")</f>
        <v>#DIV/0!</v>
      </c>
      <c r="BD1397" s="180" t="e">
        <f>IF((0.67*BD1398)&gt;BD1392,"no","yes")</f>
        <v>#DIV/0!</v>
      </c>
      <c r="BE1397" s="174"/>
      <c r="BF1397" s="180" t="e">
        <f>IF((0.67*BF1398)&gt;BF1392,"no","yes")</f>
        <v>#DIV/0!</v>
      </c>
      <c r="BG1397" s="180" t="e">
        <f>IF((0.67*BG1398)&gt;BG1392,"no","yes")</f>
        <v>#DIV/0!</v>
      </c>
      <c r="BH1397" s="174"/>
      <c r="BI1397" s="180" t="e">
        <f>IF((0.67*BI1398)&gt;BI1392,"no","yes")</f>
        <v>#DIV/0!</v>
      </c>
      <c r="BJ1397" s="180" t="e">
        <f>IF((0.67*BJ1398)&gt;BJ1392,"no","yes")</f>
        <v>#DIV/0!</v>
      </c>
      <c r="BK1397" s="183"/>
      <c r="BL1397" s="180" t="e">
        <f>IF((0.67*BL1398)&gt;BL1392,"no","yes")</f>
        <v>#DIV/0!</v>
      </c>
      <c r="BM1397" s="180" t="e">
        <f>IF((0.67*BM1398)&gt;BM1392,"no","yes")</f>
        <v>#DIV/0!</v>
      </c>
      <c r="BN1397" s="174"/>
      <c r="BO1397" s="180" t="e">
        <f>IF((0.67*BO1398)&gt;BO1392,"no","yes")</f>
        <v>#DIV/0!</v>
      </c>
      <c r="BP1397" s="180" t="e">
        <f>IF((0.67*BP1398)&gt;BP1392,"no","yes")</f>
        <v>#DIV/0!</v>
      </c>
      <c r="BQ1397" s="174"/>
      <c r="BR1397" s="180" t="e">
        <f>IF((0.67*BR1398)&gt;BR1392,"no","yes")</f>
        <v>#DIV/0!</v>
      </c>
      <c r="BS1397" s="180" t="e">
        <f>IF((0.67*BS1398)&gt;BS1392,"no","yes")</f>
        <v>#DIV/0!</v>
      </c>
      <c r="BT1397" s="174"/>
      <c r="BU1397" s="180" t="e">
        <f>IF((0.67*BU1398)&gt;BU1392,"no","yes")</f>
        <v>#DIV/0!</v>
      </c>
      <c r="BV1397" s="180" t="e">
        <f>IF((0.67*BV1398)&gt;BV1392,"no","yes")</f>
        <v>#DIV/0!</v>
      </c>
      <c r="BW1397" s="174"/>
      <c r="BX1397" s="57"/>
    </row>
    <row r="1398" spans="1:76" s="2" customFormat="1" ht="14">
      <c r="B1398" s="5"/>
      <c r="C1398" s="172"/>
      <c r="D1398" s="928"/>
      <c r="E1398" s="890"/>
      <c r="F1398" s="890"/>
      <c r="G1398" s="890"/>
      <c r="H1398" s="890"/>
      <c r="I1398" s="890"/>
      <c r="J1398" s="891"/>
      <c r="K1398" s="174"/>
      <c r="L1398" s="762"/>
      <c r="M1398" s="174"/>
      <c r="N1398" s="174"/>
      <c r="O1398" s="174"/>
      <c r="P1398" s="174"/>
      <c r="Q1398" s="174"/>
      <c r="R1398" s="271"/>
      <c r="S1398" s="267"/>
      <c r="T1398" s="267"/>
      <c r="U1398" s="185"/>
      <c r="V1398" s="186"/>
      <c r="W1398" s="187"/>
      <c r="Y1398" s="99"/>
      <c r="AO1398" s="57"/>
      <c r="AP1398" s="174"/>
      <c r="AQ1398" s="174"/>
      <c r="AR1398" s="174"/>
      <c r="AS1398" s="176" t="s">
        <v>11</v>
      </c>
      <c r="AT1398" s="180" t="e">
        <f>IF((0.67*AT1399)&gt;AT1393,"no","yes")</f>
        <v>#DIV/0!</v>
      </c>
      <c r="AU1398" s="180" t="e">
        <f>IF((0.67*AU1399)&gt;AU1393,"no","yes")</f>
        <v>#DIV/0!</v>
      </c>
      <c r="AV1398" s="176"/>
      <c r="AW1398" s="180" t="e">
        <f>_xlfn.STDEV.P(AW1372:AW1391)</f>
        <v>#DIV/0!</v>
      </c>
      <c r="AX1398" s="180" t="e">
        <f>_xlfn.STDEV.P(AX1372:AX1391)</f>
        <v>#DIV/0!</v>
      </c>
      <c r="AY1398" s="174"/>
      <c r="AZ1398" s="180" t="e">
        <f>_xlfn.STDEV.P(AZ1372:AZ1391)</f>
        <v>#DIV/0!</v>
      </c>
      <c r="BA1398" s="180" t="e">
        <f>_xlfn.STDEV.P(BA1372:BA1391)</f>
        <v>#DIV/0!</v>
      </c>
      <c r="BB1398" s="174"/>
      <c r="BC1398" s="180" t="e">
        <f>_xlfn.STDEV.P(BC1372:BC1391)</f>
        <v>#DIV/0!</v>
      </c>
      <c r="BD1398" s="180" t="e">
        <f>_xlfn.STDEV.P(BD1372:BD1391)</f>
        <v>#DIV/0!</v>
      </c>
      <c r="BE1398" s="174"/>
      <c r="BF1398" s="180" t="e">
        <f>_xlfn.STDEV.P(BF1372:BF1391)</f>
        <v>#DIV/0!</v>
      </c>
      <c r="BG1398" s="180" t="e">
        <f>_xlfn.STDEV.P(BG1372:BG1391)</f>
        <v>#DIV/0!</v>
      </c>
      <c r="BH1398" s="174"/>
      <c r="BI1398" s="180" t="e">
        <f>_xlfn.STDEV.P(BI1372:BI1391)</f>
        <v>#DIV/0!</v>
      </c>
      <c r="BJ1398" s="180" t="e">
        <f>_xlfn.STDEV.P(BJ1372:BJ1391)</f>
        <v>#DIV/0!</v>
      </c>
      <c r="BK1398" s="174"/>
      <c r="BL1398" s="180" t="e">
        <f>_xlfn.STDEV.P(BL1372:BL1391)</f>
        <v>#DIV/0!</v>
      </c>
      <c r="BM1398" s="180" t="e">
        <f>_xlfn.STDEV.P(BM1372:BM1391)</f>
        <v>#DIV/0!</v>
      </c>
      <c r="BN1398" s="174"/>
      <c r="BO1398" s="180" t="e">
        <f>_xlfn.STDEV.P(BO1372:BO1391)</f>
        <v>#DIV/0!</v>
      </c>
      <c r="BP1398" s="180" t="e">
        <f>_xlfn.STDEV.P(BP1372:BP1391)</f>
        <v>#DIV/0!</v>
      </c>
      <c r="BQ1398" s="174"/>
      <c r="BR1398" s="180" t="e">
        <f>_xlfn.STDEV.P(BR1372:BR1391)</f>
        <v>#DIV/0!</v>
      </c>
      <c r="BS1398" s="180" t="e">
        <f>_xlfn.STDEV.P(BS1372:BS1391)</f>
        <v>#DIV/0!</v>
      </c>
      <c r="BT1398" s="174"/>
      <c r="BU1398" s="180" t="e">
        <f>_xlfn.STDEV.P(BU1372:BU1391)</f>
        <v>#DIV/0!</v>
      </c>
      <c r="BV1398" s="180" t="e">
        <f>_xlfn.STDEV.P(BV1372:BV1391)</f>
        <v>#DIV/0!</v>
      </c>
      <c r="BX1398" s="57"/>
    </row>
    <row r="1399" spans="1:76" s="2" customFormat="1" ht="14">
      <c r="B1399" s="5"/>
      <c r="C1399" s="172"/>
      <c r="D1399" s="928"/>
      <c r="E1399" s="890"/>
      <c r="F1399" s="890"/>
      <c r="G1399" s="890"/>
      <c r="H1399" s="890"/>
      <c r="I1399" s="890"/>
      <c r="J1399" s="891"/>
      <c r="K1399" s="174"/>
      <c r="L1399" s="762"/>
      <c r="M1399" s="174"/>
      <c r="N1399" s="174"/>
      <c r="O1399" s="174"/>
      <c r="P1399" s="174"/>
      <c r="Q1399" s="174"/>
      <c r="R1399" s="234" t="s">
        <v>137</v>
      </c>
      <c r="S1399" s="165"/>
      <c r="T1399" s="174"/>
      <c r="U1399" s="189"/>
      <c r="V1399" s="190"/>
      <c r="W1399" s="191"/>
      <c r="Y1399" s="99"/>
      <c r="AO1399" s="57"/>
      <c r="AP1399" s="174"/>
      <c r="AQ1399" s="174"/>
      <c r="AR1399" s="174"/>
      <c r="AS1399" s="183" t="s">
        <v>98</v>
      </c>
      <c r="AT1399" s="180" t="e">
        <f>_xlfn.STDEV.P(AT1373:AT1392)</f>
        <v>#DIV/0!</v>
      </c>
      <c r="AU1399" s="180" t="e">
        <f>_xlfn.STDEV.P(AU1373:AU1392)</f>
        <v>#DIV/0!</v>
      </c>
      <c r="AV1399" s="183"/>
      <c r="AW1399" s="361">
        <f>COUNTIF(AW1372:AW1391,"&gt;0")</f>
        <v>0</v>
      </c>
      <c r="AX1399" s="361">
        <f>COUNTIF(AX1372:AX1391,"&gt;0")</f>
        <v>0</v>
      </c>
      <c r="AY1399" s="174"/>
      <c r="AZ1399" s="361">
        <f>COUNTIF(AZ1372:AZ1391,"&gt;0")</f>
        <v>0</v>
      </c>
      <c r="BA1399" s="361">
        <f>COUNTIF(BA1372:BA1391,"&gt;0")</f>
        <v>0</v>
      </c>
      <c r="BB1399" s="174"/>
      <c r="BC1399" s="361">
        <f>COUNTIF(BC1372:BC1391,"&gt;0")</f>
        <v>0</v>
      </c>
      <c r="BD1399" s="361">
        <f>COUNTIF(BD1372:BD1391,"&gt;0")</f>
        <v>0</v>
      </c>
      <c r="BE1399" s="174"/>
      <c r="BF1399" s="361">
        <f>COUNTIF(BF1372:BF1391,"&gt;0")</f>
        <v>0</v>
      </c>
      <c r="BG1399" s="361">
        <f>COUNTIF(BG1372:BG1391,"&gt;0")</f>
        <v>0</v>
      </c>
      <c r="BH1399" s="174"/>
      <c r="BI1399" s="361">
        <f>COUNTIF(BI1372:BI1391,"&gt;0")</f>
        <v>0</v>
      </c>
      <c r="BJ1399" s="361">
        <f>COUNTIF(BJ1372:BJ1391,"&gt;0")</f>
        <v>0</v>
      </c>
      <c r="BK1399" s="174"/>
      <c r="BL1399" s="361">
        <f>COUNTIF(BL1372:BL1391,"&gt;0")</f>
        <v>0</v>
      </c>
      <c r="BM1399" s="361">
        <f>COUNTIF(BM1372:BM1391,"&gt;0")</f>
        <v>0</v>
      </c>
      <c r="BN1399" s="174"/>
      <c r="BO1399" s="361">
        <f>COUNTIF(BO1372:BO1391,"&gt;0")</f>
        <v>0</v>
      </c>
      <c r="BP1399" s="361">
        <f>COUNTIF(BP1372:BP1391,"&gt;0")</f>
        <v>0</v>
      </c>
      <c r="BQ1399" s="174"/>
      <c r="BR1399" s="361">
        <f>COUNTIF(BR1372:BR1391,"&gt;0")</f>
        <v>0</v>
      </c>
      <c r="BS1399" s="361">
        <f>COUNTIF(BS1372:BS1391,"&gt;0")</f>
        <v>0</v>
      </c>
      <c r="BT1399" s="174"/>
      <c r="BU1399" s="361">
        <f>COUNTIF(BU1372:BU1391,"&gt;0")</f>
        <v>0</v>
      </c>
      <c r="BV1399" s="361">
        <f>COUNTIF(BV1372:BV1391,"&gt;0")</f>
        <v>0</v>
      </c>
      <c r="BX1399" s="57"/>
    </row>
    <row r="1400" spans="1:76" s="2" customFormat="1" ht="14">
      <c r="B1400" s="5"/>
      <c r="C1400" s="172"/>
      <c r="D1400" s="928"/>
      <c r="E1400" s="890"/>
      <c r="F1400" s="890"/>
      <c r="G1400" s="890"/>
      <c r="H1400" s="890"/>
      <c r="I1400" s="890"/>
      <c r="J1400" s="891"/>
      <c r="K1400" s="174"/>
      <c r="L1400" s="762"/>
      <c r="M1400" s="174"/>
      <c r="N1400" s="174"/>
      <c r="O1400" s="174"/>
      <c r="P1400" s="174"/>
      <c r="Q1400" s="174"/>
      <c r="R1400" s="192" t="s">
        <v>36</v>
      </c>
      <c r="S1400" s="165"/>
      <c r="T1400" s="174"/>
      <c r="U1400" s="189"/>
      <c r="V1400" s="190"/>
      <c r="W1400" s="191"/>
      <c r="Y1400" s="99"/>
      <c r="AO1400" s="57"/>
      <c r="AS1400" s="209"/>
      <c r="AT1400" s="361">
        <f>COUNTIF(AT1373:AT1392,"&gt;0")</f>
        <v>0</v>
      </c>
      <c r="AU1400" s="361">
        <f>COUNTIF(AU1373:AU1392,"&gt;0")</f>
        <v>0</v>
      </c>
      <c r="AV1400" s="209"/>
      <c r="BX1400" s="57"/>
    </row>
    <row r="1401" spans="1:76" s="2" customFormat="1" ht="14">
      <c r="B1401" s="5"/>
      <c r="C1401" s="172"/>
      <c r="D1401" s="928"/>
      <c r="E1401" s="890"/>
      <c r="F1401" s="890"/>
      <c r="G1401" s="890"/>
      <c r="H1401" s="890"/>
      <c r="I1401" s="890"/>
      <c r="J1401" s="891"/>
      <c r="K1401" s="174"/>
      <c r="L1401" s="762"/>
      <c r="M1401" s="174"/>
      <c r="N1401" s="174"/>
      <c r="O1401" s="174"/>
      <c r="P1401" s="174"/>
      <c r="Q1401" s="174"/>
      <c r="R1401" s="174"/>
      <c r="S1401" s="165"/>
      <c r="T1401" s="174"/>
      <c r="U1401" s="193"/>
      <c r="V1401" s="194"/>
      <c r="W1401" s="195"/>
      <c r="Y1401" s="99"/>
      <c r="AO1401" s="57"/>
      <c r="AS1401" s="209"/>
      <c r="AT1401" s="209"/>
      <c r="AU1401" s="209"/>
      <c r="AV1401" s="209"/>
      <c r="BX1401" s="57"/>
    </row>
    <row r="1402" spans="1:76" s="2" customFormat="1" ht="18">
      <c r="A1402" s="182" t="str">
        <f ca="1">HYPERLINK("#"&amp;"'"&amp;A$1&amp;"'!a1","Back to top")</f>
        <v>Back to top</v>
      </c>
      <c r="B1402" s="304"/>
      <c r="C1402" s="174"/>
      <c r="D1402" s="929"/>
      <c r="E1402" s="930"/>
      <c r="F1402" s="930"/>
      <c r="G1402" s="930"/>
      <c r="H1402" s="930"/>
      <c r="I1402" s="930"/>
      <c r="J1402" s="931"/>
      <c r="L1402" s="349"/>
      <c r="S1402" s="83"/>
      <c r="T1402" s="174"/>
      <c r="U1402" s="174"/>
      <c r="V1402" s="174"/>
      <c r="W1402" s="174"/>
      <c r="Y1402" s="99"/>
      <c r="AO1402" s="142"/>
      <c r="AP1402" s="218"/>
      <c r="AQ1402" s="218"/>
      <c r="AR1402" s="216"/>
      <c r="AS1402" s="216"/>
      <c r="AT1402" s="216"/>
      <c r="AU1402" s="216"/>
      <c r="AV1402" s="216"/>
      <c r="AW1402" s="216"/>
      <c r="AX1402" s="216"/>
      <c r="AY1402" s="216"/>
      <c r="AZ1402" s="216"/>
      <c r="BA1402" s="216"/>
      <c r="BB1402" s="216"/>
      <c r="BC1402" s="216"/>
      <c r="BD1402" s="216"/>
      <c r="BE1402" s="216"/>
      <c r="BF1402" s="216"/>
      <c r="BG1402" s="216"/>
      <c r="BH1402" s="216"/>
      <c r="BI1402" s="216"/>
      <c r="BJ1402" s="216"/>
      <c r="BK1402" s="216"/>
      <c r="BL1402" s="216"/>
      <c r="BM1402" s="216"/>
      <c r="BN1402" s="216"/>
      <c r="BO1402" s="216"/>
      <c r="BP1402" s="216"/>
      <c r="BQ1402" s="216"/>
      <c r="BR1402" s="216"/>
      <c r="BS1402" s="216"/>
      <c r="BT1402" s="216"/>
      <c r="BU1402" s="216"/>
      <c r="BV1402" s="216"/>
      <c r="BW1402" s="216"/>
      <c r="BX1402" s="142"/>
    </row>
    <row r="1403" spans="1:76" s="2" customFormat="1" ht="18">
      <c r="A1403" s="182"/>
      <c r="B1403" s="304"/>
      <c r="C1403" s="174"/>
      <c r="L1403" s="349"/>
      <c r="S1403" s="83"/>
      <c r="T1403" s="174"/>
      <c r="U1403" s="174"/>
      <c r="V1403" s="174"/>
      <c r="W1403" s="174"/>
      <c r="Y1403" s="99"/>
      <c r="AO1403" s="142"/>
      <c r="AP1403" s="218"/>
      <c r="AQ1403" s="218"/>
      <c r="AR1403" s="216"/>
      <c r="AS1403" s="216"/>
      <c r="AT1403" s="216"/>
      <c r="AU1403" s="216"/>
      <c r="AV1403" s="216"/>
      <c r="AW1403" s="216"/>
      <c r="AX1403" s="216"/>
      <c r="AY1403" s="216"/>
      <c r="AZ1403" s="216"/>
      <c r="BA1403" s="216"/>
      <c r="BB1403" s="216"/>
      <c r="BC1403" s="216"/>
      <c r="BD1403" s="216"/>
      <c r="BE1403" s="216"/>
      <c r="BF1403" s="216"/>
      <c r="BG1403" s="216"/>
      <c r="BH1403" s="216"/>
      <c r="BI1403" s="216"/>
      <c r="BJ1403" s="216"/>
      <c r="BK1403" s="216"/>
      <c r="BL1403" s="216"/>
      <c r="BM1403" s="216"/>
      <c r="BN1403" s="216"/>
      <c r="BO1403" s="216"/>
      <c r="BP1403" s="216"/>
      <c r="BQ1403" s="216"/>
      <c r="BR1403" s="216"/>
      <c r="BS1403" s="216"/>
      <c r="BT1403" s="216"/>
      <c r="BU1403" s="216"/>
      <c r="BV1403" s="216"/>
      <c r="BW1403" s="216"/>
      <c r="BX1403" s="142"/>
    </row>
    <row r="1404" spans="1:76" s="2" customFormat="1" ht="14">
      <c r="B1404" s="5"/>
      <c r="L1404" s="349"/>
      <c r="S1404" s="83"/>
      <c r="T1404" s="83"/>
      <c r="U1404" s="83"/>
      <c r="Y1404" s="99"/>
      <c r="AO1404" s="57"/>
      <c r="AP1404" s="209"/>
      <c r="AQ1404" s="209"/>
      <c r="AR1404" s="209"/>
      <c r="AS1404" s="209"/>
      <c r="AT1404" s="209"/>
      <c r="AU1404" s="209"/>
      <c r="AV1404" s="209"/>
      <c r="AW1404" s="209"/>
      <c r="AX1404" s="209"/>
      <c r="AY1404" s="209"/>
      <c r="AZ1404" s="209"/>
      <c r="BA1404" s="209"/>
      <c r="BB1404" s="209"/>
      <c r="BC1404" s="209"/>
      <c r="BD1404" s="209"/>
      <c r="BE1404" s="209"/>
      <c r="BF1404" s="209"/>
      <c r="BG1404" s="209"/>
      <c r="BH1404" s="209"/>
      <c r="BI1404" s="209"/>
      <c r="BJ1404" s="209"/>
      <c r="BK1404" s="209"/>
      <c r="BL1404" s="209"/>
      <c r="BM1404" s="209"/>
      <c r="BN1404" s="209"/>
      <c r="BO1404" s="209"/>
      <c r="BP1404" s="209"/>
      <c r="BQ1404" s="209"/>
      <c r="BR1404" s="209"/>
      <c r="BS1404" s="209"/>
      <c r="BT1404" s="209"/>
      <c r="BU1404" s="209"/>
      <c r="BV1404" s="209"/>
      <c r="BW1404" s="209"/>
      <c r="BX1404" s="57"/>
    </row>
    <row r="1405" spans="1:76" s="22" customFormat="1" ht="18">
      <c r="A1405" s="138">
        <f>A1369+1</f>
        <v>34</v>
      </c>
      <c r="B1405" s="298"/>
      <c r="C1405" s="139" t="s">
        <v>138</v>
      </c>
      <c r="D1405" s="196"/>
      <c r="E1405" s="196"/>
      <c r="F1405" s="196"/>
      <c r="G1405" s="196"/>
      <c r="J1405" s="196"/>
      <c r="K1405" s="196"/>
      <c r="L1405" s="761"/>
      <c r="M1405" s="140"/>
      <c r="N1405" s="140"/>
      <c r="R1405" s="839" t="s">
        <v>154</v>
      </c>
      <c r="S1405" s="839"/>
      <c r="T1405" s="839"/>
      <c r="U1405" s="839"/>
      <c r="Y1405" s="198"/>
      <c r="AP1405" s="125">
        <f>A1405</f>
        <v>34</v>
      </c>
      <c r="AQ1405" s="125" t="str">
        <f>C1405</f>
        <v>VARIABLE</v>
      </c>
      <c r="AS1405" s="198"/>
      <c r="AT1405" s="198"/>
      <c r="AU1405" s="198"/>
      <c r="AV1405" s="198"/>
    </row>
    <row r="1406" spans="1:76" s="2" customFormat="1" ht="14">
      <c r="A1406" s="199"/>
      <c r="B1406" s="299"/>
      <c r="C1406" s="199"/>
      <c r="D1406" s="130"/>
      <c r="E1406" s="130"/>
      <c r="F1406" s="130"/>
      <c r="G1406" s="130"/>
      <c r="J1406" s="130"/>
      <c r="K1406" s="130"/>
      <c r="L1406" s="762"/>
      <c r="M1406" s="174"/>
      <c r="N1406" s="174"/>
      <c r="S1406" s="83"/>
      <c r="T1406" s="83"/>
      <c r="Y1406" s="99"/>
      <c r="AO1406" s="57"/>
      <c r="AP1406" s="39"/>
      <c r="AQ1406" s="39"/>
      <c r="AR1406" s="39"/>
      <c r="AS1406" s="39"/>
      <c r="AT1406" s="158" t="s">
        <v>230</v>
      </c>
      <c r="AU1406" s="158"/>
      <c r="AV1406" s="39"/>
      <c r="AW1406" s="158" t="s">
        <v>1</v>
      </c>
      <c r="AX1406" s="158"/>
      <c r="AY1406" s="39"/>
      <c r="AZ1406" s="158" t="s">
        <v>2</v>
      </c>
      <c r="BA1406" s="158"/>
      <c r="BB1406" s="39"/>
      <c r="BC1406" s="158" t="s">
        <v>283</v>
      </c>
      <c r="BD1406" s="158"/>
      <c r="BE1406" s="39"/>
      <c r="BF1406" s="158" t="s">
        <v>284</v>
      </c>
      <c r="BG1406" s="158"/>
      <c r="BH1406" s="39"/>
      <c r="BI1406" s="158" t="s">
        <v>3</v>
      </c>
      <c r="BJ1406" s="158"/>
      <c r="BK1406" s="39"/>
      <c r="BL1406" s="158" t="s">
        <v>4</v>
      </c>
      <c r="BM1406" s="158"/>
      <c r="BN1406" s="39"/>
      <c r="BO1406" s="158" t="s">
        <v>5</v>
      </c>
      <c r="BP1406" s="158"/>
      <c r="BQ1406" s="39"/>
      <c r="BR1406" s="158" t="s">
        <v>6</v>
      </c>
      <c r="BS1406" s="158"/>
      <c r="BT1406" s="39"/>
      <c r="BU1406" s="158" t="s">
        <v>34</v>
      </c>
      <c r="BV1406" s="158"/>
      <c r="BW1406" s="39"/>
      <c r="BX1406" s="57"/>
    </row>
    <row r="1407" spans="1:76" s="2" customFormat="1" ht="31" thickBot="1">
      <c r="A1407" s="173" t="s">
        <v>39</v>
      </c>
      <c r="B1407" s="300" t="s">
        <v>9</v>
      </c>
      <c r="C1407" s="145" t="s">
        <v>139</v>
      </c>
      <c r="D1407" s="146" t="s">
        <v>40</v>
      </c>
      <c r="E1407" s="146" t="s">
        <v>234</v>
      </c>
      <c r="F1407" s="147" t="s">
        <v>113</v>
      </c>
      <c r="G1407" s="211" t="s">
        <v>424</v>
      </c>
      <c r="H1407" s="4" t="s">
        <v>59</v>
      </c>
      <c r="I1407" s="695" t="s">
        <v>425</v>
      </c>
      <c r="J1407" s="148" t="s">
        <v>133</v>
      </c>
      <c r="K1407" s="149" t="s">
        <v>140</v>
      </c>
      <c r="L1407" s="776" t="s">
        <v>100</v>
      </c>
      <c r="M1407" s="151" t="s">
        <v>141</v>
      </c>
      <c r="N1407" s="152" t="s">
        <v>135</v>
      </c>
      <c r="O1407" s="151" t="s">
        <v>57</v>
      </c>
      <c r="P1407" s="153"/>
      <c r="Q1407" s="363" t="s">
        <v>272</v>
      </c>
      <c r="R1407" s="364" t="s">
        <v>56</v>
      </c>
      <c r="S1407" s="258" t="s">
        <v>41</v>
      </c>
      <c r="T1407" s="364" t="s">
        <v>136</v>
      </c>
      <c r="U1407" s="156" t="s">
        <v>42</v>
      </c>
      <c r="V1407" s="153"/>
      <c r="W1407" s="153"/>
      <c r="Y1407" s="99"/>
      <c r="AO1407" s="57"/>
      <c r="AP1407" s="153"/>
      <c r="AQ1407" s="153"/>
      <c r="AR1407" s="156" t="s">
        <v>131</v>
      </c>
      <c r="AS1407" s="153"/>
      <c r="AT1407" s="154" t="s">
        <v>56</v>
      </c>
      <c r="AU1407" s="155" t="s">
        <v>41</v>
      </c>
      <c r="AV1407" s="153"/>
      <c r="AW1407" s="154" t="s">
        <v>56</v>
      </c>
      <c r="AX1407" s="155" t="s">
        <v>41</v>
      </c>
      <c r="AY1407" s="153"/>
      <c r="AZ1407" s="154" t="s">
        <v>56</v>
      </c>
      <c r="BA1407" s="155" t="s">
        <v>41</v>
      </c>
      <c r="BB1407" s="153"/>
      <c r="BC1407" s="154" t="s">
        <v>56</v>
      </c>
      <c r="BD1407" s="155" t="s">
        <v>41</v>
      </c>
      <c r="BE1407" s="153"/>
      <c r="BF1407" s="154" t="s">
        <v>56</v>
      </c>
      <c r="BG1407" s="155" t="s">
        <v>41</v>
      </c>
      <c r="BH1407" s="153"/>
      <c r="BI1407" s="154" t="s">
        <v>56</v>
      </c>
      <c r="BJ1407" s="155" t="s">
        <v>41</v>
      </c>
      <c r="BK1407" s="153"/>
      <c r="BL1407" s="154" t="s">
        <v>56</v>
      </c>
      <c r="BM1407" s="155" t="s">
        <v>41</v>
      </c>
      <c r="BN1407" s="153"/>
      <c r="BO1407" s="154" t="s">
        <v>56</v>
      </c>
      <c r="BP1407" s="155" t="s">
        <v>41</v>
      </c>
      <c r="BQ1407" s="153"/>
      <c r="BR1407" s="154" t="s">
        <v>56</v>
      </c>
      <c r="BS1407" s="155" t="s">
        <v>41</v>
      </c>
      <c r="BT1407" s="153"/>
      <c r="BU1407" s="154" t="s">
        <v>56</v>
      </c>
      <c r="BV1407" s="155" t="s">
        <v>41</v>
      </c>
      <c r="BW1407" s="153"/>
      <c r="BX1407" s="57"/>
    </row>
    <row r="1408" spans="1:76" s="2" customFormat="1" ht="14">
      <c r="A1408" s="159">
        <v>1</v>
      </c>
      <c r="B1408" s="301" t="str">
        <f t="shared" ref="B1408:B1427" si="908">CONCATENATE(E1408,": ",C1408)</f>
        <v xml:space="preserve">: </v>
      </c>
      <c r="C1408" s="718"/>
      <c r="D1408" s="718"/>
      <c r="E1408" s="718"/>
      <c r="F1408" s="718"/>
      <c r="G1408" s="719"/>
      <c r="H1408" s="718"/>
      <c r="I1408" s="720"/>
      <c r="J1408" s="730"/>
      <c r="K1408" s="730"/>
      <c r="L1408" s="774"/>
      <c r="M1408" s="720"/>
      <c r="N1408" s="720"/>
      <c r="O1408" s="721"/>
      <c r="P1408" s="165"/>
      <c r="Q1408" s="365"/>
      <c r="R1408" s="259" t="str">
        <f t="shared" ref="R1408:R1427" si="909">IF(Q1408="Y","",IF(AND(L1408="",J1408=""),"",IF(L1408="",J1408,L1408)))</f>
        <v/>
      </c>
      <c r="S1408" s="260" t="str">
        <f>IF(R1408="","",IF(R1436="Y",T1408,IF(R1408&gt;=R1428-$AA$36*R1432,IF(R1408&lt;=R1428+$AA$36*R1432,R1408,""),"")))</f>
        <v/>
      </c>
      <c r="T1408" s="259" t="str">
        <f t="shared" ref="T1408:T1427" si="910">IF(Q1408="Y","",IF(AND(L1408="",J1408=""),"",IF(L1408="",J1408*N1408,L1408*N1408)))</f>
        <v/>
      </c>
      <c r="U1408" s="166" t="str">
        <f t="shared" ref="U1408:U1427" si="911">IF(AND(M1408="",K1408=""),"",IF(M1408="",K1408,M1408))</f>
        <v/>
      </c>
      <c r="V1408" s="39"/>
      <c r="W1408" s="39"/>
      <c r="Y1408" s="99"/>
      <c r="AO1408" s="57"/>
      <c r="AP1408" s="39"/>
      <c r="AQ1408" s="39"/>
      <c r="AR1408" s="359" t="str">
        <f>$U1408</f>
        <v/>
      </c>
      <c r="AS1408" s="39"/>
      <c r="AT1408" s="360" t="str">
        <f t="shared" ref="AT1408:AT1427" si="912">IF($E1408=$AT$48,R1408,"")</f>
        <v/>
      </c>
      <c r="AU1408" s="360" t="str">
        <f t="shared" ref="AU1408:AU1427" si="913">IF($E1408=$AT$48,S1408,"")</f>
        <v/>
      </c>
      <c r="AV1408" s="39"/>
      <c r="AW1408" s="360" t="str">
        <f t="shared" ref="AW1408:AW1427" si="914">IF($E1408=$AW$112,R1408,"")</f>
        <v/>
      </c>
      <c r="AX1408" s="360" t="str">
        <f t="shared" ref="AX1408:AX1427" si="915">IF($E1408=$AW$112,S1408,"")</f>
        <v/>
      </c>
      <c r="AY1408" s="39"/>
      <c r="AZ1408" s="360" t="str">
        <f t="shared" ref="AZ1408:AZ1427" si="916">IF($E1408=$AZ$112,R1408,"")</f>
        <v/>
      </c>
      <c r="BA1408" s="360" t="str">
        <f t="shared" ref="BA1408:BA1427" si="917">IF($E1408=$AZ$112,S1408,"")</f>
        <v/>
      </c>
      <c r="BB1408" s="39"/>
      <c r="BC1408" s="360" t="str">
        <f t="shared" ref="BC1408:BC1427" si="918">IF($E1408=$BC$112,R1408,"")</f>
        <v/>
      </c>
      <c r="BD1408" s="360" t="str">
        <f t="shared" ref="BD1408:BD1427" si="919">IF($E1408=$BC$112,S1408,"")</f>
        <v/>
      </c>
      <c r="BE1408" s="39"/>
      <c r="BF1408" s="360" t="str">
        <f t="shared" ref="BF1408:BF1427" si="920">IF($E1408=$BF$112,R1408,"")</f>
        <v/>
      </c>
      <c r="BG1408" s="360" t="str">
        <f t="shared" ref="BG1408:BG1427" si="921">IF($E1408=$BF$112,S1408,"")</f>
        <v/>
      </c>
      <c r="BH1408" s="39"/>
      <c r="BI1408" s="360" t="str">
        <f t="shared" ref="BI1408:BI1427" si="922">IF($E1408=$BI$112,R1408,"")</f>
        <v/>
      </c>
      <c r="BJ1408" s="360" t="str">
        <f t="shared" ref="BJ1408:BJ1427" si="923">IF($E1408=$BI$112,S1408,"")</f>
        <v/>
      </c>
      <c r="BK1408" s="39"/>
      <c r="BL1408" s="360" t="str">
        <f t="shared" ref="BL1408:BL1427" si="924">IF($E1408=$BL$112,R1408,"")</f>
        <v/>
      </c>
      <c r="BM1408" s="360" t="str">
        <f t="shared" ref="BM1408:BM1427" si="925">IF($E1408=$BL$112,S1408,"")</f>
        <v/>
      </c>
      <c r="BN1408" s="39"/>
      <c r="BO1408" s="360" t="str">
        <f t="shared" ref="BO1408:BO1427" si="926">IF($E1408=$BO$112,R1408,"")</f>
        <v/>
      </c>
      <c r="BP1408" s="360" t="str">
        <f t="shared" ref="BP1408:BP1427" si="927">IF($E1408=$BO$112,S1408,"")</f>
        <v/>
      </c>
      <c r="BQ1408" s="39"/>
      <c r="BR1408" s="360" t="str">
        <f t="shared" ref="BR1408:BR1427" si="928">IF($E1408=$BR$112,R1408,"")</f>
        <v/>
      </c>
      <c r="BS1408" s="360" t="str">
        <f t="shared" ref="BS1408:BS1427" si="929">IF($E1408=$BR$112,S1408,"")</f>
        <v/>
      </c>
      <c r="BT1408" s="39"/>
      <c r="BU1408" s="360" t="str">
        <f t="shared" ref="BU1408:BU1427" si="930">IF($E1408=$BU$112,R1408,"")</f>
        <v/>
      </c>
      <c r="BV1408" s="360" t="str">
        <f t="shared" ref="BV1408:BV1427" si="931">IF($E1408=$BU$112,S1408,"")</f>
        <v/>
      </c>
      <c r="BW1408" s="39"/>
      <c r="BX1408" s="57"/>
    </row>
    <row r="1409" spans="1:76" s="2" customFormat="1" ht="14">
      <c r="A1409" s="159">
        <v>2</v>
      </c>
      <c r="B1409" s="301" t="str">
        <f t="shared" si="908"/>
        <v xml:space="preserve">: </v>
      </c>
      <c r="C1409" s="724"/>
      <c r="D1409" s="720"/>
      <c r="E1409" s="718"/>
      <c r="F1409" s="736"/>
      <c r="G1409" s="719"/>
      <c r="H1409" s="718"/>
      <c r="I1409" s="720"/>
      <c r="J1409" s="743"/>
      <c r="K1409" s="730"/>
      <c r="L1409" s="783"/>
      <c r="M1409" s="720"/>
      <c r="N1409" s="726"/>
      <c r="O1409" s="730"/>
      <c r="P1409" s="165"/>
      <c r="Q1409" s="365"/>
      <c r="R1409" s="259" t="str">
        <f t="shared" si="909"/>
        <v/>
      </c>
      <c r="S1409" s="260" t="str">
        <f>IF(R1409="","",IF(R1436="Y",T1409,IF(R1409&gt;=R1428-$AA$36*R1432,IF(R1409&lt;=R1428+$AA$36*R1432,R1409,""),"")))</f>
        <v/>
      </c>
      <c r="T1409" s="259" t="str">
        <f t="shared" si="910"/>
        <v/>
      </c>
      <c r="U1409" s="166" t="str">
        <f t="shared" si="911"/>
        <v/>
      </c>
      <c r="V1409" s="39"/>
      <c r="W1409" s="39"/>
      <c r="Y1409" s="99"/>
      <c r="AO1409" s="57"/>
      <c r="AP1409" s="39"/>
      <c r="AQ1409" s="39"/>
      <c r="AR1409" s="171"/>
      <c r="AS1409" s="39"/>
      <c r="AT1409" s="360" t="str">
        <f t="shared" si="912"/>
        <v/>
      </c>
      <c r="AU1409" s="360" t="str">
        <f t="shared" si="913"/>
        <v/>
      </c>
      <c r="AV1409" s="39"/>
      <c r="AW1409" s="360" t="str">
        <f t="shared" si="914"/>
        <v/>
      </c>
      <c r="AX1409" s="360" t="str">
        <f t="shared" si="915"/>
        <v/>
      </c>
      <c r="AY1409" s="39"/>
      <c r="AZ1409" s="360" t="str">
        <f t="shared" si="916"/>
        <v/>
      </c>
      <c r="BA1409" s="360" t="str">
        <f t="shared" si="917"/>
        <v/>
      </c>
      <c r="BB1409" s="39"/>
      <c r="BC1409" s="360" t="str">
        <f t="shared" si="918"/>
        <v/>
      </c>
      <c r="BD1409" s="360" t="str">
        <f t="shared" si="919"/>
        <v/>
      </c>
      <c r="BE1409" s="39"/>
      <c r="BF1409" s="360" t="str">
        <f t="shared" si="920"/>
        <v/>
      </c>
      <c r="BG1409" s="360" t="str">
        <f t="shared" si="921"/>
        <v/>
      </c>
      <c r="BH1409" s="39"/>
      <c r="BI1409" s="360" t="str">
        <f t="shared" si="922"/>
        <v/>
      </c>
      <c r="BJ1409" s="360" t="str">
        <f t="shared" si="923"/>
        <v/>
      </c>
      <c r="BK1409" s="39"/>
      <c r="BL1409" s="360" t="str">
        <f t="shared" si="924"/>
        <v/>
      </c>
      <c r="BM1409" s="360" t="str">
        <f t="shared" si="925"/>
        <v/>
      </c>
      <c r="BN1409" s="39"/>
      <c r="BO1409" s="360" t="str">
        <f t="shared" si="926"/>
        <v/>
      </c>
      <c r="BP1409" s="360" t="str">
        <f t="shared" si="927"/>
        <v/>
      </c>
      <c r="BQ1409" s="39"/>
      <c r="BR1409" s="360" t="str">
        <f t="shared" si="928"/>
        <v/>
      </c>
      <c r="BS1409" s="360" t="str">
        <f t="shared" si="929"/>
        <v/>
      </c>
      <c r="BT1409" s="39"/>
      <c r="BU1409" s="360" t="str">
        <f t="shared" si="930"/>
        <v/>
      </c>
      <c r="BV1409" s="360" t="str">
        <f t="shared" si="931"/>
        <v/>
      </c>
      <c r="BW1409" s="39"/>
      <c r="BX1409" s="57"/>
    </row>
    <row r="1410" spans="1:76" s="2" customFormat="1" ht="14">
      <c r="A1410" s="159">
        <v>3</v>
      </c>
      <c r="B1410" s="301" t="str">
        <f t="shared" si="908"/>
        <v xml:space="preserve">: </v>
      </c>
      <c r="C1410" s="724"/>
      <c r="D1410" s="720"/>
      <c r="E1410" s="718"/>
      <c r="F1410" s="736"/>
      <c r="G1410" s="719"/>
      <c r="H1410" s="718"/>
      <c r="I1410" s="720"/>
      <c r="J1410" s="743"/>
      <c r="K1410" s="730"/>
      <c r="L1410" s="783"/>
      <c r="M1410" s="720"/>
      <c r="N1410" s="726"/>
      <c r="O1410" s="730"/>
      <c r="P1410" s="165"/>
      <c r="Q1410" s="365"/>
      <c r="R1410" s="259" t="str">
        <f t="shared" si="909"/>
        <v/>
      </c>
      <c r="S1410" s="260" t="str">
        <f>IF(R1410="","",IF(R1436="Y",T1410,IF(R1410&gt;=R1428-$AA$36*R1432,IF(R1410&lt;=R1428+$AA$36*R1432,R1410,""),"")))</f>
        <v/>
      </c>
      <c r="T1410" s="259" t="str">
        <f t="shared" si="910"/>
        <v/>
      </c>
      <c r="U1410" s="166" t="str">
        <f t="shared" si="911"/>
        <v/>
      </c>
      <c r="V1410" s="39"/>
      <c r="W1410" s="39"/>
      <c r="Y1410" s="99"/>
      <c r="AO1410" s="57"/>
      <c r="AP1410" s="39"/>
      <c r="AQ1410" s="39"/>
      <c r="AR1410" s="171"/>
      <c r="AS1410" s="39"/>
      <c r="AT1410" s="360" t="str">
        <f t="shared" si="912"/>
        <v/>
      </c>
      <c r="AU1410" s="360" t="str">
        <f t="shared" si="913"/>
        <v/>
      </c>
      <c r="AV1410" s="39"/>
      <c r="AW1410" s="360" t="str">
        <f t="shared" si="914"/>
        <v/>
      </c>
      <c r="AX1410" s="360" t="str">
        <f t="shared" si="915"/>
        <v/>
      </c>
      <c r="AY1410" s="39"/>
      <c r="AZ1410" s="360" t="str">
        <f t="shared" si="916"/>
        <v/>
      </c>
      <c r="BA1410" s="360" t="str">
        <f t="shared" si="917"/>
        <v/>
      </c>
      <c r="BB1410" s="39"/>
      <c r="BC1410" s="360" t="str">
        <f t="shared" si="918"/>
        <v/>
      </c>
      <c r="BD1410" s="360" t="str">
        <f t="shared" si="919"/>
        <v/>
      </c>
      <c r="BE1410" s="39"/>
      <c r="BF1410" s="360" t="str">
        <f t="shared" si="920"/>
        <v/>
      </c>
      <c r="BG1410" s="360" t="str">
        <f t="shared" si="921"/>
        <v/>
      </c>
      <c r="BH1410" s="39"/>
      <c r="BI1410" s="360" t="str">
        <f t="shared" si="922"/>
        <v/>
      </c>
      <c r="BJ1410" s="360" t="str">
        <f t="shared" si="923"/>
        <v/>
      </c>
      <c r="BK1410" s="39"/>
      <c r="BL1410" s="360" t="str">
        <f t="shared" si="924"/>
        <v/>
      </c>
      <c r="BM1410" s="360" t="str">
        <f t="shared" si="925"/>
        <v/>
      </c>
      <c r="BN1410" s="39"/>
      <c r="BO1410" s="360" t="str">
        <f t="shared" si="926"/>
        <v/>
      </c>
      <c r="BP1410" s="360" t="str">
        <f t="shared" si="927"/>
        <v/>
      </c>
      <c r="BQ1410" s="39"/>
      <c r="BR1410" s="360" t="str">
        <f t="shared" si="928"/>
        <v/>
      </c>
      <c r="BS1410" s="360" t="str">
        <f t="shared" si="929"/>
        <v/>
      </c>
      <c r="BT1410" s="39"/>
      <c r="BU1410" s="360" t="str">
        <f t="shared" si="930"/>
        <v/>
      </c>
      <c r="BV1410" s="360" t="str">
        <f t="shared" si="931"/>
        <v/>
      </c>
      <c r="BW1410" s="39"/>
      <c r="BX1410" s="57"/>
    </row>
    <row r="1411" spans="1:76" s="2" customFormat="1" ht="14">
      <c r="A1411" s="159">
        <v>4</v>
      </c>
      <c r="B1411" s="301" t="str">
        <f t="shared" si="908"/>
        <v xml:space="preserve">: </v>
      </c>
      <c r="C1411" s="724"/>
      <c r="D1411" s="720"/>
      <c r="E1411" s="718"/>
      <c r="F1411" s="736"/>
      <c r="G1411" s="719"/>
      <c r="H1411" s="718"/>
      <c r="I1411" s="720"/>
      <c r="J1411" s="743"/>
      <c r="K1411" s="730"/>
      <c r="L1411" s="783"/>
      <c r="M1411" s="720"/>
      <c r="N1411" s="726"/>
      <c r="O1411" s="730"/>
      <c r="P1411" s="165"/>
      <c r="Q1411" s="365"/>
      <c r="R1411" s="259" t="str">
        <f t="shared" si="909"/>
        <v/>
      </c>
      <c r="S1411" s="260" t="str">
        <f>IF(R1411="","",IF(R1436="Y",T1411,IF(R1411&gt;=R1428-$AA$36*R1432,IF(R1411&lt;=R1428+$AA$36*R1432,R1411,""),"")))</f>
        <v/>
      </c>
      <c r="T1411" s="259" t="str">
        <f t="shared" si="910"/>
        <v/>
      </c>
      <c r="U1411" s="166" t="str">
        <f t="shared" si="911"/>
        <v/>
      </c>
      <c r="V1411" s="39"/>
      <c r="W1411" s="39"/>
      <c r="Y1411" s="99"/>
      <c r="AO1411" s="57"/>
      <c r="AP1411" s="39"/>
      <c r="AQ1411" s="39"/>
      <c r="AR1411" s="171"/>
      <c r="AS1411" s="39"/>
      <c r="AT1411" s="360" t="str">
        <f t="shared" si="912"/>
        <v/>
      </c>
      <c r="AU1411" s="360" t="str">
        <f t="shared" si="913"/>
        <v/>
      </c>
      <c r="AV1411" s="39"/>
      <c r="AW1411" s="360" t="str">
        <f t="shared" si="914"/>
        <v/>
      </c>
      <c r="AX1411" s="360" t="str">
        <f t="shared" si="915"/>
        <v/>
      </c>
      <c r="AY1411" s="39"/>
      <c r="AZ1411" s="360" t="str">
        <f t="shared" si="916"/>
        <v/>
      </c>
      <c r="BA1411" s="360" t="str">
        <f t="shared" si="917"/>
        <v/>
      </c>
      <c r="BB1411" s="39"/>
      <c r="BC1411" s="360" t="str">
        <f t="shared" si="918"/>
        <v/>
      </c>
      <c r="BD1411" s="360" t="str">
        <f t="shared" si="919"/>
        <v/>
      </c>
      <c r="BE1411" s="39"/>
      <c r="BF1411" s="360" t="str">
        <f t="shared" si="920"/>
        <v/>
      </c>
      <c r="BG1411" s="360" t="str">
        <f t="shared" si="921"/>
        <v/>
      </c>
      <c r="BH1411" s="39"/>
      <c r="BI1411" s="360" t="str">
        <f t="shared" si="922"/>
        <v/>
      </c>
      <c r="BJ1411" s="360" t="str">
        <f t="shared" si="923"/>
        <v/>
      </c>
      <c r="BK1411" s="39"/>
      <c r="BL1411" s="360" t="str">
        <f t="shared" si="924"/>
        <v/>
      </c>
      <c r="BM1411" s="360" t="str">
        <f t="shared" si="925"/>
        <v/>
      </c>
      <c r="BN1411" s="39"/>
      <c r="BO1411" s="360" t="str">
        <f t="shared" si="926"/>
        <v/>
      </c>
      <c r="BP1411" s="360" t="str">
        <f t="shared" si="927"/>
        <v/>
      </c>
      <c r="BQ1411" s="39"/>
      <c r="BR1411" s="360" t="str">
        <f t="shared" si="928"/>
        <v/>
      </c>
      <c r="BS1411" s="360" t="str">
        <f t="shared" si="929"/>
        <v/>
      </c>
      <c r="BT1411" s="39"/>
      <c r="BU1411" s="360" t="str">
        <f t="shared" si="930"/>
        <v/>
      </c>
      <c r="BV1411" s="360" t="str">
        <f t="shared" si="931"/>
        <v/>
      </c>
      <c r="BW1411" s="39"/>
      <c r="BX1411" s="57"/>
    </row>
    <row r="1412" spans="1:76" s="2" customFormat="1" ht="14">
      <c r="A1412" s="159">
        <v>5</v>
      </c>
      <c r="B1412" s="301" t="str">
        <f t="shared" si="908"/>
        <v xml:space="preserve">: </v>
      </c>
      <c r="C1412" s="724"/>
      <c r="D1412" s="725"/>
      <c r="E1412" s="723"/>
      <c r="F1412" s="744"/>
      <c r="G1412" s="719"/>
      <c r="H1412" s="745"/>
      <c r="I1412" s="746"/>
      <c r="J1412" s="747"/>
      <c r="K1412" s="720"/>
      <c r="L1412" s="784"/>
      <c r="M1412" s="720"/>
      <c r="N1412" s="720"/>
      <c r="O1412" s="730"/>
      <c r="P1412" s="165"/>
      <c r="Q1412" s="365"/>
      <c r="R1412" s="259" t="str">
        <f t="shared" si="909"/>
        <v/>
      </c>
      <c r="S1412" s="260" t="str">
        <f>IF(R1412="","",IF(R1439="Y",T1412,IF(R1412&gt;=R1431-$AA$36*R1435,IF(R1412&lt;=R1431+$AA$36*R1435,R1412,""),"")))</f>
        <v/>
      </c>
      <c r="T1412" s="259" t="str">
        <f t="shared" si="910"/>
        <v/>
      </c>
      <c r="U1412" s="166" t="str">
        <f t="shared" si="911"/>
        <v/>
      </c>
      <c r="V1412" s="39"/>
      <c r="W1412" s="39"/>
      <c r="Y1412" s="99"/>
      <c r="AO1412" s="57"/>
      <c r="AP1412" s="39"/>
      <c r="AQ1412" s="39"/>
      <c r="AR1412" s="171"/>
      <c r="AS1412" s="39"/>
      <c r="AT1412" s="360" t="str">
        <f t="shared" si="912"/>
        <v/>
      </c>
      <c r="AU1412" s="360" t="str">
        <f t="shared" si="913"/>
        <v/>
      </c>
      <c r="AV1412" s="39"/>
      <c r="AW1412" s="360" t="str">
        <f t="shared" si="914"/>
        <v/>
      </c>
      <c r="AX1412" s="360" t="str">
        <f t="shared" si="915"/>
        <v/>
      </c>
      <c r="AY1412" s="39"/>
      <c r="AZ1412" s="360" t="str">
        <f t="shared" si="916"/>
        <v/>
      </c>
      <c r="BA1412" s="360" t="str">
        <f t="shared" si="917"/>
        <v/>
      </c>
      <c r="BB1412" s="39"/>
      <c r="BC1412" s="360" t="str">
        <f t="shared" si="918"/>
        <v/>
      </c>
      <c r="BD1412" s="360" t="str">
        <f t="shared" si="919"/>
        <v/>
      </c>
      <c r="BE1412" s="39"/>
      <c r="BF1412" s="360" t="str">
        <f t="shared" si="920"/>
        <v/>
      </c>
      <c r="BG1412" s="360" t="str">
        <f t="shared" si="921"/>
        <v/>
      </c>
      <c r="BH1412" s="39"/>
      <c r="BI1412" s="360" t="str">
        <f t="shared" si="922"/>
        <v/>
      </c>
      <c r="BJ1412" s="360" t="str">
        <f t="shared" si="923"/>
        <v/>
      </c>
      <c r="BK1412" s="39"/>
      <c r="BL1412" s="360" t="str">
        <f t="shared" si="924"/>
        <v/>
      </c>
      <c r="BM1412" s="360" t="str">
        <f t="shared" si="925"/>
        <v/>
      </c>
      <c r="BN1412" s="39"/>
      <c r="BO1412" s="360" t="str">
        <f t="shared" si="926"/>
        <v/>
      </c>
      <c r="BP1412" s="360" t="str">
        <f t="shared" si="927"/>
        <v/>
      </c>
      <c r="BQ1412" s="39"/>
      <c r="BR1412" s="360" t="str">
        <f t="shared" si="928"/>
        <v/>
      </c>
      <c r="BS1412" s="360" t="str">
        <f t="shared" si="929"/>
        <v/>
      </c>
      <c r="BT1412" s="39"/>
      <c r="BU1412" s="360" t="str">
        <f t="shared" si="930"/>
        <v/>
      </c>
      <c r="BV1412" s="360" t="str">
        <f t="shared" si="931"/>
        <v/>
      </c>
      <c r="BW1412" s="39"/>
      <c r="BX1412" s="57"/>
    </row>
    <row r="1413" spans="1:76" s="2" customFormat="1" ht="14">
      <c r="A1413" s="159">
        <v>6</v>
      </c>
      <c r="B1413" s="301" t="str">
        <f t="shared" si="908"/>
        <v xml:space="preserve">: </v>
      </c>
      <c r="C1413" s="724"/>
      <c r="D1413" s="725"/>
      <c r="E1413" s="723"/>
      <c r="F1413" s="744"/>
      <c r="G1413" s="719"/>
      <c r="H1413" s="745"/>
      <c r="I1413" s="746"/>
      <c r="J1413" s="747"/>
      <c r="K1413" s="720"/>
      <c r="L1413" s="784"/>
      <c r="M1413" s="720"/>
      <c r="N1413" s="720"/>
      <c r="O1413" s="730"/>
      <c r="P1413" s="165"/>
      <c r="Q1413" s="365"/>
      <c r="R1413" s="259" t="str">
        <f t="shared" si="909"/>
        <v/>
      </c>
      <c r="S1413" s="260" t="str">
        <f>IF(R1413="","",IF(R1439="Y",T1413,IF(R1413&gt;=R1431-$AA$36*R1435,IF(R1413&lt;=R1431+$AA$36*R1435,R1413,""),"")))</f>
        <v/>
      </c>
      <c r="T1413" s="259" t="str">
        <f t="shared" si="910"/>
        <v/>
      </c>
      <c r="U1413" s="166" t="str">
        <f t="shared" si="911"/>
        <v/>
      </c>
      <c r="V1413" s="39"/>
      <c r="W1413" s="39"/>
      <c r="Y1413" s="99"/>
      <c r="AO1413" s="57"/>
      <c r="AP1413" s="39"/>
      <c r="AQ1413" s="39"/>
      <c r="AR1413" s="171"/>
      <c r="AS1413" s="39"/>
      <c r="AT1413" s="360" t="str">
        <f t="shared" si="912"/>
        <v/>
      </c>
      <c r="AU1413" s="360" t="str">
        <f t="shared" si="913"/>
        <v/>
      </c>
      <c r="AV1413" s="39"/>
      <c r="AW1413" s="360" t="str">
        <f t="shared" si="914"/>
        <v/>
      </c>
      <c r="AX1413" s="360" t="str">
        <f t="shared" si="915"/>
        <v/>
      </c>
      <c r="AY1413" s="39"/>
      <c r="AZ1413" s="360" t="str">
        <f t="shared" si="916"/>
        <v/>
      </c>
      <c r="BA1413" s="360" t="str">
        <f t="shared" si="917"/>
        <v/>
      </c>
      <c r="BB1413" s="39"/>
      <c r="BC1413" s="360" t="str">
        <f t="shared" si="918"/>
        <v/>
      </c>
      <c r="BD1413" s="360" t="str">
        <f t="shared" si="919"/>
        <v/>
      </c>
      <c r="BE1413" s="39"/>
      <c r="BF1413" s="360" t="str">
        <f t="shared" si="920"/>
        <v/>
      </c>
      <c r="BG1413" s="360" t="str">
        <f t="shared" si="921"/>
        <v/>
      </c>
      <c r="BH1413" s="39"/>
      <c r="BI1413" s="360" t="str">
        <f t="shared" si="922"/>
        <v/>
      </c>
      <c r="BJ1413" s="360" t="str">
        <f t="shared" si="923"/>
        <v/>
      </c>
      <c r="BK1413" s="39"/>
      <c r="BL1413" s="360" t="str">
        <f t="shared" si="924"/>
        <v/>
      </c>
      <c r="BM1413" s="360" t="str">
        <f t="shared" si="925"/>
        <v/>
      </c>
      <c r="BN1413" s="39"/>
      <c r="BO1413" s="360" t="str">
        <f t="shared" si="926"/>
        <v/>
      </c>
      <c r="BP1413" s="360" t="str">
        <f t="shared" si="927"/>
        <v/>
      </c>
      <c r="BQ1413" s="39"/>
      <c r="BR1413" s="360" t="str">
        <f t="shared" si="928"/>
        <v/>
      </c>
      <c r="BS1413" s="360" t="str">
        <f t="shared" si="929"/>
        <v/>
      </c>
      <c r="BT1413" s="39"/>
      <c r="BU1413" s="360" t="str">
        <f t="shared" si="930"/>
        <v/>
      </c>
      <c r="BV1413" s="360" t="str">
        <f t="shared" si="931"/>
        <v/>
      </c>
      <c r="BW1413" s="39"/>
      <c r="BX1413" s="57"/>
    </row>
    <row r="1414" spans="1:76" s="2" customFormat="1" ht="14">
      <c r="A1414" s="159">
        <v>7</v>
      </c>
      <c r="B1414" s="301" t="str">
        <f t="shared" si="908"/>
        <v xml:space="preserve">: </v>
      </c>
      <c r="C1414" s="724"/>
      <c r="D1414" s="725"/>
      <c r="E1414" s="723"/>
      <c r="F1414" s="744"/>
      <c r="G1414" s="719"/>
      <c r="H1414" s="745"/>
      <c r="I1414" s="746"/>
      <c r="J1414" s="747"/>
      <c r="K1414" s="720"/>
      <c r="L1414" s="784"/>
      <c r="M1414" s="720"/>
      <c r="N1414" s="720"/>
      <c r="O1414" s="730"/>
      <c r="P1414" s="165"/>
      <c r="Q1414" s="365"/>
      <c r="R1414" s="259" t="str">
        <f t="shared" si="909"/>
        <v/>
      </c>
      <c r="S1414" s="260" t="str">
        <f>IF(R1414="","",IF(R1439="Y",T1414,IF(R1414&gt;=R1431-$AA$36*R1435,IF(R1414&lt;=R1431+$AA$36*R1435,R1414,""),"")))</f>
        <v/>
      </c>
      <c r="T1414" s="259" t="str">
        <f t="shared" si="910"/>
        <v/>
      </c>
      <c r="U1414" s="166" t="str">
        <f t="shared" si="911"/>
        <v/>
      </c>
      <c r="V1414" s="39"/>
      <c r="W1414" s="39"/>
      <c r="Y1414" s="99"/>
      <c r="AO1414" s="57"/>
      <c r="AP1414" s="39"/>
      <c r="AQ1414" s="39"/>
      <c r="AR1414" s="171"/>
      <c r="AS1414" s="39"/>
      <c r="AT1414" s="360" t="str">
        <f t="shared" si="912"/>
        <v/>
      </c>
      <c r="AU1414" s="360" t="str">
        <f t="shared" si="913"/>
        <v/>
      </c>
      <c r="AV1414" s="39"/>
      <c r="AW1414" s="360" t="str">
        <f t="shared" si="914"/>
        <v/>
      </c>
      <c r="AX1414" s="360" t="str">
        <f t="shared" si="915"/>
        <v/>
      </c>
      <c r="AY1414" s="39"/>
      <c r="AZ1414" s="360" t="str">
        <f t="shared" si="916"/>
        <v/>
      </c>
      <c r="BA1414" s="360" t="str">
        <f t="shared" si="917"/>
        <v/>
      </c>
      <c r="BB1414" s="39"/>
      <c r="BC1414" s="360" t="str">
        <f t="shared" si="918"/>
        <v/>
      </c>
      <c r="BD1414" s="360" t="str">
        <f t="shared" si="919"/>
        <v/>
      </c>
      <c r="BE1414" s="39"/>
      <c r="BF1414" s="360" t="str">
        <f t="shared" si="920"/>
        <v/>
      </c>
      <c r="BG1414" s="360" t="str">
        <f t="shared" si="921"/>
        <v/>
      </c>
      <c r="BH1414" s="39"/>
      <c r="BI1414" s="360" t="str">
        <f t="shared" si="922"/>
        <v/>
      </c>
      <c r="BJ1414" s="360" t="str">
        <f t="shared" si="923"/>
        <v/>
      </c>
      <c r="BK1414" s="39"/>
      <c r="BL1414" s="360" t="str">
        <f t="shared" si="924"/>
        <v/>
      </c>
      <c r="BM1414" s="360" t="str">
        <f t="shared" si="925"/>
        <v/>
      </c>
      <c r="BN1414" s="39"/>
      <c r="BO1414" s="360" t="str">
        <f t="shared" si="926"/>
        <v/>
      </c>
      <c r="BP1414" s="360" t="str">
        <f t="shared" si="927"/>
        <v/>
      </c>
      <c r="BQ1414" s="39"/>
      <c r="BR1414" s="360" t="str">
        <f t="shared" si="928"/>
        <v/>
      </c>
      <c r="BS1414" s="360" t="str">
        <f t="shared" si="929"/>
        <v/>
      </c>
      <c r="BT1414" s="39"/>
      <c r="BU1414" s="360" t="str">
        <f t="shared" si="930"/>
        <v/>
      </c>
      <c r="BV1414" s="360" t="str">
        <f t="shared" si="931"/>
        <v/>
      </c>
      <c r="BW1414" s="39"/>
      <c r="BX1414" s="57"/>
    </row>
    <row r="1415" spans="1:76" s="2" customFormat="1" ht="14">
      <c r="A1415" s="159">
        <v>8</v>
      </c>
      <c r="B1415" s="301" t="str">
        <f t="shared" si="908"/>
        <v xml:space="preserve">: </v>
      </c>
      <c r="C1415" s="724"/>
      <c r="D1415" s="725"/>
      <c r="E1415" s="723"/>
      <c r="F1415" s="744"/>
      <c r="G1415" s="719"/>
      <c r="H1415" s="745"/>
      <c r="I1415" s="746"/>
      <c r="J1415" s="747"/>
      <c r="K1415" s="720"/>
      <c r="L1415" s="784"/>
      <c r="M1415" s="720"/>
      <c r="N1415" s="720"/>
      <c r="O1415" s="730"/>
      <c r="P1415" s="165"/>
      <c r="Q1415" s="365"/>
      <c r="R1415" s="259" t="str">
        <f t="shared" si="909"/>
        <v/>
      </c>
      <c r="S1415" s="260" t="str">
        <f>IF(R1415="","",IF(R1442="Y",T1415,IF(R1415&gt;=R1434-$AA$36*R1438,IF(R1415&lt;=R1434+$AA$36*R1438,R1415,""),"")))</f>
        <v/>
      </c>
      <c r="T1415" s="259" t="str">
        <f t="shared" si="910"/>
        <v/>
      </c>
      <c r="U1415" s="166" t="str">
        <f t="shared" si="911"/>
        <v/>
      </c>
      <c r="V1415" s="39"/>
      <c r="W1415" s="39"/>
      <c r="Y1415" s="99"/>
      <c r="AO1415" s="57"/>
      <c r="AP1415" s="39"/>
      <c r="AQ1415" s="39"/>
      <c r="AR1415" s="171"/>
      <c r="AS1415" s="39"/>
      <c r="AT1415" s="360" t="str">
        <f t="shared" si="912"/>
        <v/>
      </c>
      <c r="AU1415" s="360" t="str">
        <f t="shared" si="913"/>
        <v/>
      </c>
      <c r="AV1415" s="39"/>
      <c r="AW1415" s="360" t="str">
        <f t="shared" si="914"/>
        <v/>
      </c>
      <c r="AX1415" s="360" t="str">
        <f t="shared" si="915"/>
        <v/>
      </c>
      <c r="AY1415" s="39"/>
      <c r="AZ1415" s="360" t="str">
        <f t="shared" si="916"/>
        <v/>
      </c>
      <c r="BA1415" s="360" t="str">
        <f t="shared" si="917"/>
        <v/>
      </c>
      <c r="BB1415" s="39"/>
      <c r="BC1415" s="360" t="str">
        <f t="shared" si="918"/>
        <v/>
      </c>
      <c r="BD1415" s="360" t="str">
        <f t="shared" si="919"/>
        <v/>
      </c>
      <c r="BE1415" s="39"/>
      <c r="BF1415" s="360" t="str">
        <f t="shared" si="920"/>
        <v/>
      </c>
      <c r="BG1415" s="360" t="str">
        <f t="shared" si="921"/>
        <v/>
      </c>
      <c r="BH1415" s="39"/>
      <c r="BI1415" s="360" t="str">
        <f t="shared" si="922"/>
        <v/>
      </c>
      <c r="BJ1415" s="360" t="str">
        <f t="shared" si="923"/>
        <v/>
      </c>
      <c r="BK1415" s="39"/>
      <c r="BL1415" s="360" t="str">
        <f t="shared" si="924"/>
        <v/>
      </c>
      <c r="BM1415" s="360" t="str">
        <f t="shared" si="925"/>
        <v/>
      </c>
      <c r="BN1415" s="39"/>
      <c r="BO1415" s="360" t="str">
        <f t="shared" si="926"/>
        <v/>
      </c>
      <c r="BP1415" s="360" t="str">
        <f t="shared" si="927"/>
        <v/>
      </c>
      <c r="BQ1415" s="39"/>
      <c r="BR1415" s="360" t="str">
        <f t="shared" si="928"/>
        <v/>
      </c>
      <c r="BS1415" s="360" t="str">
        <f t="shared" si="929"/>
        <v/>
      </c>
      <c r="BT1415" s="39"/>
      <c r="BU1415" s="360" t="str">
        <f t="shared" si="930"/>
        <v/>
      </c>
      <c r="BV1415" s="360" t="str">
        <f t="shared" si="931"/>
        <v/>
      </c>
      <c r="BW1415" s="39"/>
      <c r="BX1415" s="57"/>
    </row>
    <row r="1416" spans="1:76" s="2" customFormat="1" ht="14">
      <c r="A1416" s="159">
        <v>9</v>
      </c>
      <c r="B1416" s="301" t="str">
        <f t="shared" si="908"/>
        <v xml:space="preserve">: </v>
      </c>
      <c r="C1416" s="724"/>
      <c r="D1416" s="725"/>
      <c r="E1416" s="723"/>
      <c r="F1416" s="744"/>
      <c r="G1416" s="719"/>
      <c r="H1416" s="745"/>
      <c r="I1416" s="746"/>
      <c r="J1416" s="747"/>
      <c r="K1416" s="720"/>
      <c r="L1416" s="784"/>
      <c r="M1416" s="720"/>
      <c r="N1416" s="720"/>
      <c r="O1416" s="730"/>
      <c r="P1416" s="165"/>
      <c r="Q1416" s="365"/>
      <c r="R1416" s="259" t="str">
        <f t="shared" si="909"/>
        <v/>
      </c>
      <c r="S1416" s="260" t="str">
        <f>IF(R1416="","",IF(R1442="Y",T1416,IF(R1416&gt;=R1434-$AA$36*R1438,IF(R1416&lt;=R1434+$AA$36*R1438,R1416,""),"")))</f>
        <v/>
      </c>
      <c r="T1416" s="259" t="str">
        <f t="shared" si="910"/>
        <v/>
      </c>
      <c r="U1416" s="166" t="str">
        <f t="shared" si="911"/>
        <v/>
      </c>
      <c r="V1416" s="39"/>
      <c r="W1416" s="39"/>
      <c r="Y1416" s="99"/>
      <c r="AO1416" s="57"/>
      <c r="AP1416" s="39"/>
      <c r="AQ1416" s="39"/>
      <c r="AR1416" s="171"/>
      <c r="AS1416" s="39"/>
      <c r="AT1416" s="360" t="str">
        <f t="shared" si="912"/>
        <v/>
      </c>
      <c r="AU1416" s="360" t="str">
        <f t="shared" si="913"/>
        <v/>
      </c>
      <c r="AV1416" s="39"/>
      <c r="AW1416" s="360" t="str">
        <f t="shared" si="914"/>
        <v/>
      </c>
      <c r="AX1416" s="360" t="str">
        <f t="shared" si="915"/>
        <v/>
      </c>
      <c r="AY1416" s="39"/>
      <c r="AZ1416" s="360" t="str">
        <f t="shared" si="916"/>
        <v/>
      </c>
      <c r="BA1416" s="360" t="str">
        <f t="shared" si="917"/>
        <v/>
      </c>
      <c r="BB1416" s="39"/>
      <c r="BC1416" s="360" t="str">
        <f t="shared" si="918"/>
        <v/>
      </c>
      <c r="BD1416" s="360" t="str">
        <f t="shared" si="919"/>
        <v/>
      </c>
      <c r="BE1416" s="39"/>
      <c r="BF1416" s="360" t="str">
        <f t="shared" si="920"/>
        <v/>
      </c>
      <c r="BG1416" s="360" t="str">
        <f t="shared" si="921"/>
        <v/>
      </c>
      <c r="BH1416" s="39"/>
      <c r="BI1416" s="360" t="str">
        <f t="shared" si="922"/>
        <v/>
      </c>
      <c r="BJ1416" s="360" t="str">
        <f t="shared" si="923"/>
        <v/>
      </c>
      <c r="BK1416" s="39"/>
      <c r="BL1416" s="360" t="str">
        <f t="shared" si="924"/>
        <v/>
      </c>
      <c r="BM1416" s="360" t="str">
        <f t="shared" si="925"/>
        <v/>
      </c>
      <c r="BN1416" s="39"/>
      <c r="BO1416" s="360" t="str">
        <f t="shared" si="926"/>
        <v/>
      </c>
      <c r="BP1416" s="360" t="str">
        <f t="shared" si="927"/>
        <v/>
      </c>
      <c r="BQ1416" s="39"/>
      <c r="BR1416" s="360" t="str">
        <f t="shared" si="928"/>
        <v/>
      </c>
      <c r="BS1416" s="360" t="str">
        <f t="shared" si="929"/>
        <v/>
      </c>
      <c r="BT1416" s="39"/>
      <c r="BU1416" s="360" t="str">
        <f t="shared" si="930"/>
        <v/>
      </c>
      <c r="BV1416" s="360" t="str">
        <f t="shared" si="931"/>
        <v/>
      </c>
      <c r="BW1416" s="39"/>
      <c r="BX1416" s="57"/>
    </row>
    <row r="1417" spans="1:76" s="2" customFormat="1" ht="14">
      <c r="A1417" s="159">
        <v>10</v>
      </c>
      <c r="B1417" s="301" t="str">
        <f t="shared" si="908"/>
        <v xml:space="preserve">: </v>
      </c>
      <c r="C1417" s="724"/>
      <c r="D1417" s="725"/>
      <c r="E1417" s="723"/>
      <c r="F1417" s="744"/>
      <c r="G1417" s="719"/>
      <c r="H1417" s="745"/>
      <c r="I1417" s="746"/>
      <c r="J1417" s="747"/>
      <c r="K1417" s="720"/>
      <c r="L1417" s="784"/>
      <c r="M1417" s="720"/>
      <c r="N1417" s="720"/>
      <c r="O1417" s="730"/>
      <c r="P1417" s="165"/>
      <c r="Q1417" s="365"/>
      <c r="R1417" s="259" t="str">
        <f t="shared" si="909"/>
        <v/>
      </c>
      <c r="S1417" s="260" t="str">
        <f>IF(R1417="","",IF(R1442="Y",T1417,IF(R1417&gt;=R1434-$AA$36*R1438,IF(R1417&lt;=R1434+$AA$36*R1438,R1417,""),"")))</f>
        <v/>
      </c>
      <c r="T1417" s="259" t="str">
        <f t="shared" si="910"/>
        <v/>
      </c>
      <c r="U1417" s="166" t="str">
        <f t="shared" si="911"/>
        <v/>
      </c>
      <c r="V1417" s="39"/>
      <c r="W1417" s="39"/>
      <c r="Y1417" s="99"/>
      <c r="AO1417" s="57"/>
      <c r="AP1417" s="39"/>
      <c r="AQ1417" s="39"/>
      <c r="AR1417" s="171"/>
      <c r="AS1417" s="39"/>
      <c r="AT1417" s="360" t="str">
        <f t="shared" si="912"/>
        <v/>
      </c>
      <c r="AU1417" s="360" t="str">
        <f t="shared" si="913"/>
        <v/>
      </c>
      <c r="AV1417" s="39"/>
      <c r="AW1417" s="360" t="str">
        <f t="shared" si="914"/>
        <v/>
      </c>
      <c r="AX1417" s="360" t="str">
        <f t="shared" si="915"/>
        <v/>
      </c>
      <c r="AY1417" s="39"/>
      <c r="AZ1417" s="360" t="str">
        <f t="shared" si="916"/>
        <v/>
      </c>
      <c r="BA1417" s="360" t="str">
        <f t="shared" si="917"/>
        <v/>
      </c>
      <c r="BB1417" s="39"/>
      <c r="BC1417" s="360" t="str">
        <f t="shared" si="918"/>
        <v/>
      </c>
      <c r="BD1417" s="360" t="str">
        <f t="shared" si="919"/>
        <v/>
      </c>
      <c r="BE1417" s="39"/>
      <c r="BF1417" s="360" t="str">
        <f t="shared" si="920"/>
        <v/>
      </c>
      <c r="BG1417" s="360" t="str">
        <f t="shared" si="921"/>
        <v/>
      </c>
      <c r="BH1417" s="39"/>
      <c r="BI1417" s="360" t="str">
        <f t="shared" si="922"/>
        <v/>
      </c>
      <c r="BJ1417" s="360" t="str">
        <f t="shared" si="923"/>
        <v/>
      </c>
      <c r="BK1417" s="39"/>
      <c r="BL1417" s="360" t="str">
        <f t="shared" si="924"/>
        <v/>
      </c>
      <c r="BM1417" s="360" t="str">
        <f t="shared" si="925"/>
        <v/>
      </c>
      <c r="BN1417" s="39"/>
      <c r="BO1417" s="360" t="str">
        <f t="shared" si="926"/>
        <v/>
      </c>
      <c r="BP1417" s="360" t="str">
        <f t="shared" si="927"/>
        <v/>
      </c>
      <c r="BQ1417" s="39"/>
      <c r="BR1417" s="360" t="str">
        <f t="shared" si="928"/>
        <v/>
      </c>
      <c r="BS1417" s="360" t="str">
        <f t="shared" si="929"/>
        <v/>
      </c>
      <c r="BT1417" s="39"/>
      <c r="BU1417" s="360" t="str">
        <f t="shared" si="930"/>
        <v/>
      </c>
      <c r="BV1417" s="360" t="str">
        <f t="shared" si="931"/>
        <v/>
      </c>
      <c r="BW1417" s="39"/>
      <c r="BX1417" s="57"/>
    </row>
    <row r="1418" spans="1:76" s="2" customFormat="1" ht="14">
      <c r="A1418" s="159">
        <v>11</v>
      </c>
      <c r="B1418" s="301" t="str">
        <f t="shared" si="908"/>
        <v xml:space="preserve">: </v>
      </c>
      <c r="C1418" s="724"/>
      <c r="D1418" s="725"/>
      <c r="E1418" s="723"/>
      <c r="F1418" s="744"/>
      <c r="G1418" s="719"/>
      <c r="H1418" s="745"/>
      <c r="I1418" s="746"/>
      <c r="J1418" s="747"/>
      <c r="K1418" s="720"/>
      <c r="L1418" s="784"/>
      <c r="M1418" s="720"/>
      <c r="N1418" s="720"/>
      <c r="O1418" s="730"/>
      <c r="P1418" s="165"/>
      <c r="Q1418" s="365"/>
      <c r="R1418" s="259" t="str">
        <f t="shared" si="909"/>
        <v/>
      </c>
      <c r="S1418" s="260" t="str">
        <f>IF(R1418="","",IF(R1445="Y",T1418,IF(R1418&gt;=R1437-$AA$36*R1441,IF(R1418&lt;=R1437+$AA$36*R1441,R1418,""),"")))</f>
        <v/>
      </c>
      <c r="T1418" s="259" t="str">
        <f t="shared" si="910"/>
        <v/>
      </c>
      <c r="U1418" s="166" t="str">
        <f t="shared" si="911"/>
        <v/>
      </c>
      <c r="V1418" s="39"/>
      <c r="W1418" s="39"/>
      <c r="Y1418" s="99"/>
      <c r="AO1418" s="57"/>
      <c r="AP1418" s="39"/>
      <c r="AQ1418" s="39"/>
      <c r="AR1418" s="171"/>
      <c r="AS1418" s="39"/>
      <c r="AT1418" s="360" t="str">
        <f t="shared" si="912"/>
        <v/>
      </c>
      <c r="AU1418" s="360" t="str">
        <f t="shared" si="913"/>
        <v/>
      </c>
      <c r="AV1418" s="39"/>
      <c r="AW1418" s="360" t="str">
        <f t="shared" si="914"/>
        <v/>
      </c>
      <c r="AX1418" s="360" t="str">
        <f t="shared" si="915"/>
        <v/>
      </c>
      <c r="AY1418" s="39"/>
      <c r="AZ1418" s="360" t="str">
        <f t="shared" si="916"/>
        <v/>
      </c>
      <c r="BA1418" s="360" t="str">
        <f t="shared" si="917"/>
        <v/>
      </c>
      <c r="BB1418" s="39"/>
      <c r="BC1418" s="360" t="str">
        <f t="shared" si="918"/>
        <v/>
      </c>
      <c r="BD1418" s="360" t="str">
        <f t="shared" si="919"/>
        <v/>
      </c>
      <c r="BE1418" s="39"/>
      <c r="BF1418" s="360" t="str">
        <f t="shared" si="920"/>
        <v/>
      </c>
      <c r="BG1418" s="360" t="str">
        <f t="shared" si="921"/>
        <v/>
      </c>
      <c r="BH1418" s="39"/>
      <c r="BI1418" s="360" t="str">
        <f t="shared" si="922"/>
        <v/>
      </c>
      <c r="BJ1418" s="360" t="str">
        <f t="shared" si="923"/>
        <v/>
      </c>
      <c r="BK1418" s="39"/>
      <c r="BL1418" s="360" t="str">
        <f t="shared" si="924"/>
        <v/>
      </c>
      <c r="BM1418" s="360" t="str">
        <f t="shared" si="925"/>
        <v/>
      </c>
      <c r="BN1418" s="39"/>
      <c r="BO1418" s="360" t="str">
        <f t="shared" si="926"/>
        <v/>
      </c>
      <c r="BP1418" s="360" t="str">
        <f t="shared" si="927"/>
        <v/>
      </c>
      <c r="BQ1418" s="39"/>
      <c r="BR1418" s="360" t="str">
        <f t="shared" si="928"/>
        <v/>
      </c>
      <c r="BS1418" s="360" t="str">
        <f t="shared" si="929"/>
        <v/>
      </c>
      <c r="BT1418" s="39"/>
      <c r="BU1418" s="360" t="str">
        <f t="shared" si="930"/>
        <v/>
      </c>
      <c r="BV1418" s="360" t="str">
        <f t="shared" si="931"/>
        <v/>
      </c>
      <c r="BW1418" s="39"/>
      <c r="BX1418" s="57"/>
    </row>
    <row r="1419" spans="1:76" s="2" customFormat="1" ht="14">
      <c r="A1419" s="159">
        <v>12</v>
      </c>
      <c r="B1419" s="301" t="str">
        <f t="shared" si="908"/>
        <v xml:space="preserve">: </v>
      </c>
      <c r="C1419" s="724"/>
      <c r="D1419" s="725"/>
      <c r="E1419" s="723"/>
      <c r="F1419" s="744"/>
      <c r="G1419" s="719"/>
      <c r="H1419" s="745"/>
      <c r="I1419" s="746"/>
      <c r="J1419" s="747"/>
      <c r="K1419" s="720"/>
      <c r="L1419" s="784"/>
      <c r="M1419" s="720"/>
      <c r="N1419" s="720"/>
      <c r="O1419" s="730"/>
      <c r="P1419" s="165"/>
      <c r="Q1419" s="365"/>
      <c r="R1419" s="259" t="str">
        <f t="shared" si="909"/>
        <v/>
      </c>
      <c r="S1419" s="260" t="str">
        <f>IF(R1419="","",IF(R1445="Y",T1419,IF(R1419&gt;=R1437-$AA$36*R1441,IF(R1419&lt;=R1437+$AA$36*R1441,R1419,""),"")))</f>
        <v/>
      </c>
      <c r="T1419" s="259" t="str">
        <f t="shared" si="910"/>
        <v/>
      </c>
      <c r="U1419" s="166" t="str">
        <f t="shared" si="911"/>
        <v/>
      </c>
      <c r="V1419" s="39"/>
      <c r="W1419" s="39"/>
      <c r="Y1419" s="99"/>
      <c r="AO1419" s="57"/>
      <c r="AP1419" s="39"/>
      <c r="AQ1419" s="39"/>
      <c r="AR1419" s="171"/>
      <c r="AS1419" s="39"/>
      <c r="AT1419" s="360" t="str">
        <f t="shared" si="912"/>
        <v/>
      </c>
      <c r="AU1419" s="360" t="str">
        <f t="shared" si="913"/>
        <v/>
      </c>
      <c r="AV1419" s="39"/>
      <c r="AW1419" s="360" t="str">
        <f t="shared" si="914"/>
        <v/>
      </c>
      <c r="AX1419" s="360" t="str">
        <f t="shared" si="915"/>
        <v/>
      </c>
      <c r="AY1419" s="39"/>
      <c r="AZ1419" s="360" t="str">
        <f t="shared" si="916"/>
        <v/>
      </c>
      <c r="BA1419" s="360" t="str">
        <f t="shared" si="917"/>
        <v/>
      </c>
      <c r="BB1419" s="39"/>
      <c r="BC1419" s="360" t="str">
        <f t="shared" si="918"/>
        <v/>
      </c>
      <c r="BD1419" s="360" t="str">
        <f t="shared" si="919"/>
        <v/>
      </c>
      <c r="BE1419" s="39"/>
      <c r="BF1419" s="360" t="str">
        <f t="shared" si="920"/>
        <v/>
      </c>
      <c r="BG1419" s="360" t="str">
        <f t="shared" si="921"/>
        <v/>
      </c>
      <c r="BH1419" s="39"/>
      <c r="BI1419" s="360" t="str">
        <f t="shared" si="922"/>
        <v/>
      </c>
      <c r="BJ1419" s="360" t="str">
        <f t="shared" si="923"/>
        <v/>
      </c>
      <c r="BK1419" s="39"/>
      <c r="BL1419" s="360" t="str">
        <f t="shared" si="924"/>
        <v/>
      </c>
      <c r="BM1419" s="360" t="str">
        <f t="shared" si="925"/>
        <v/>
      </c>
      <c r="BN1419" s="39"/>
      <c r="BO1419" s="360" t="str">
        <f t="shared" si="926"/>
        <v/>
      </c>
      <c r="BP1419" s="360" t="str">
        <f t="shared" si="927"/>
        <v/>
      </c>
      <c r="BQ1419" s="39"/>
      <c r="BR1419" s="360" t="str">
        <f t="shared" si="928"/>
        <v/>
      </c>
      <c r="BS1419" s="360" t="str">
        <f t="shared" si="929"/>
        <v/>
      </c>
      <c r="BT1419" s="39"/>
      <c r="BU1419" s="360" t="str">
        <f t="shared" si="930"/>
        <v/>
      </c>
      <c r="BV1419" s="360" t="str">
        <f t="shared" si="931"/>
        <v/>
      </c>
      <c r="BW1419" s="39"/>
      <c r="BX1419" s="57"/>
    </row>
    <row r="1420" spans="1:76" s="2" customFormat="1" ht="14">
      <c r="A1420" s="159">
        <v>13</v>
      </c>
      <c r="B1420" s="301" t="str">
        <f t="shared" si="908"/>
        <v xml:space="preserve">: </v>
      </c>
      <c r="C1420" s="724"/>
      <c r="D1420" s="725"/>
      <c r="E1420" s="723"/>
      <c r="F1420" s="744"/>
      <c r="G1420" s="719"/>
      <c r="H1420" s="745"/>
      <c r="I1420" s="746"/>
      <c r="J1420" s="747"/>
      <c r="K1420" s="720"/>
      <c r="L1420" s="784"/>
      <c r="M1420" s="720"/>
      <c r="N1420" s="720"/>
      <c r="O1420" s="730"/>
      <c r="P1420" s="165"/>
      <c r="Q1420" s="365"/>
      <c r="R1420" s="259" t="str">
        <f t="shared" si="909"/>
        <v/>
      </c>
      <c r="S1420" s="260" t="str">
        <f>IF(R1420="","",IF(R1445="Y",T1420,IF(R1420&gt;=R1437-$AA$36*R1441,IF(R1420&lt;=R1437+$AA$36*R1441,R1420,""),"")))</f>
        <v/>
      </c>
      <c r="T1420" s="259" t="str">
        <f t="shared" si="910"/>
        <v/>
      </c>
      <c r="U1420" s="166" t="str">
        <f t="shared" si="911"/>
        <v/>
      </c>
      <c r="V1420" s="39"/>
      <c r="W1420" s="39"/>
      <c r="Y1420" s="99"/>
      <c r="AO1420" s="57"/>
      <c r="AP1420" s="39"/>
      <c r="AQ1420" s="39"/>
      <c r="AR1420" s="171"/>
      <c r="AS1420" s="39"/>
      <c r="AT1420" s="360" t="str">
        <f t="shared" si="912"/>
        <v/>
      </c>
      <c r="AU1420" s="360" t="str">
        <f t="shared" si="913"/>
        <v/>
      </c>
      <c r="AV1420" s="39"/>
      <c r="AW1420" s="360" t="str">
        <f t="shared" si="914"/>
        <v/>
      </c>
      <c r="AX1420" s="360" t="str">
        <f t="shared" si="915"/>
        <v/>
      </c>
      <c r="AY1420" s="39"/>
      <c r="AZ1420" s="360" t="str">
        <f t="shared" si="916"/>
        <v/>
      </c>
      <c r="BA1420" s="360" t="str">
        <f t="shared" si="917"/>
        <v/>
      </c>
      <c r="BB1420" s="39"/>
      <c r="BC1420" s="360" t="str">
        <f t="shared" si="918"/>
        <v/>
      </c>
      <c r="BD1420" s="360" t="str">
        <f t="shared" si="919"/>
        <v/>
      </c>
      <c r="BE1420" s="39"/>
      <c r="BF1420" s="360" t="str">
        <f t="shared" si="920"/>
        <v/>
      </c>
      <c r="BG1420" s="360" t="str">
        <f t="shared" si="921"/>
        <v/>
      </c>
      <c r="BH1420" s="39"/>
      <c r="BI1420" s="360" t="str">
        <f t="shared" si="922"/>
        <v/>
      </c>
      <c r="BJ1420" s="360" t="str">
        <f t="shared" si="923"/>
        <v/>
      </c>
      <c r="BK1420" s="39"/>
      <c r="BL1420" s="360" t="str">
        <f t="shared" si="924"/>
        <v/>
      </c>
      <c r="BM1420" s="360" t="str">
        <f t="shared" si="925"/>
        <v/>
      </c>
      <c r="BN1420" s="39"/>
      <c r="BO1420" s="360" t="str">
        <f t="shared" si="926"/>
        <v/>
      </c>
      <c r="BP1420" s="360" t="str">
        <f t="shared" si="927"/>
        <v/>
      </c>
      <c r="BQ1420" s="39"/>
      <c r="BR1420" s="360" t="str">
        <f t="shared" si="928"/>
        <v/>
      </c>
      <c r="BS1420" s="360" t="str">
        <f t="shared" si="929"/>
        <v/>
      </c>
      <c r="BT1420" s="39"/>
      <c r="BU1420" s="360" t="str">
        <f t="shared" si="930"/>
        <v/>
      </c>
      <c r="BV1420" s="360" t="str">
        <f t="shared" si="931"/>
        <v/>
      </c>
      <c r="BW1420" s="39"/>
      <c r="BX1420" s="57"/>
    </row>
    <row r="1421" spans="1:76" s="2" customFormat="1" ht="14">
      <c r="A1421" s="159">
        <v>14</v>
      </c>
      <c r="B1421" s="301" t="str">
        <f t="shared" si="908"/>
        <v xml:space="preserve">: </v>
      </c>
      <c r="C1421" s="724"/>
      <c r="D1421" s="725"/>
      <c r="E1421" s="723"/>
      <c r="F1421" s="744"/>
      <c r="G1421" s="719"/>
      <c r="H1421" s="745"/>
      <c r="I1421" s="746"/>
      <c r="J1421" s="747"/>
      <c r="K1421" s="720"/>
      <c r="L1421" s="784"/>
      <c r="M1421" s="720"/>
      <c r="N1421" s="720"/>
      <c r="O1421" s="730"/>
      <c r="P1421" s="165"/>
      <c r="Q1421" s="365"/>
      <c r="R1421" s="259" t="str">
        <f t="shared" si="909"/>
        <v/>
      </c>
      <c r="S1421" s="260" t="str">
        <f>IF(R1421="","",IF(R1448="Y",T1421,IF(R1421&gt;=R1440-$AA$36*R1444,IF(R1421&lt;=R1440+$AA$36*R1444,R1421,""),"")))</f>
        <v/>
      </c>
      <c r="T1421" s="259" t="str">
        <f t="shared" si="910"/>
        <v/>
      </c>
      <c r="U1421" s="166" t="str">
        <f t="shared" si="911"/>
        <v/>
      </c>
      <c r="V1421" s="39"/>
      <c r="W1421" s="39"/>
      <c r="Y1421" s="99"/>
      <c r="AO1421" s="57"/>
      <c r="AP1421" s="39"/>
      <c r="AQ1421" s="39"/>
      <c r="AR1421" s="171"/>
      <c r="AS1421" s="39"/>
      <c r="AT1421" s="360" t="str">
        <f t="shared" si="912"/>
        <v/>
      </c>
      <c r="AU1421" s="360" t="str">
        <f t="shared" si="913"/>
        <v/>
      </c>
      <c r="AV1421" s="39"/>
      <c r="AW1421" s="360" t="str">
        <f t="shared" si="914"/>
        <v/>
      </c>
      <c r="AX1421" s="360" t="str">
        <f t="shared" si="915"/>
        <v/>
      </c>
      <c r="AY1421" s="39"/>
      <c r="AZ1421" s="360" t="str">
        <f t="shared" si="916"/>
        <v/>
      </c>
      <c r="BA1421" s="360" t="str">
        <f t="shared" si="917"/>
        <v/>
      </c>
      <c r="BB1421" s="39"/>
      <c r="BC1421" s="360" t="str">
        <f t="shared" si="918"/>
        <v/>
      </c>
      <c r="BD1421" s="360" t="str">
        <f t="shared" si="919"/>
        <v/>
      </c>
      <c r="BE1421" s="39"/>
      <c r="BF1421" s="360" t="str">
        <f t="shared" si="920"/>
        <v/>
      </c>
      <c r="BG1421" s="360" t="str">
        <f t="shared" si="921"/>
        <v/>
      </c>
      <c r="BH1421" s="39"/>
      <c r="BI1421" s="360" t="str">
        <f t="shared" si="922"/>
        <v/>
      </c>
      <c r="BJ1421" s="360" t="str">
        <f t="shared" si="923"/>
        <v/>
      </c>
      <c r="BK1421" s="39"/>
      <c r="BL1421" s="360" t="str">
        <f t="shared" si="924"/>
        <v/>
      </c>
      <c r="BM1421" s="360" t="str">
        <f t="shared" si="925"/>
        <v/>
      </c>
      <c r="BN1421" s="39"/>
      <c r="BO1421" s="360" t="str">
        <f t="shared" si="926"/>
        <v/>
      </c>
      <c r="BP1421" s="360" t="str">
        <f t="shared" si="927"/>
        <v/>
      </c>
      <c r="BQ1421" s="39"/>
      <c r="BR1421" s="360" t="str">
        <f t="shared" si="928"/>
        <v/>
      </c>
      <c r="BS1421" s="360" t="str">
        <f t="shared" si="929"/>
        <v/>
      </c>
      <c r="BT1421" s="39"/>
      <c r="BU1421" s="360" t="str">
        <f t="shared" si="930"/>
        <v/>
      </c>
      <c r="BV1421" s="360" t="str">
        <f t="shared" si="931"/>
        <v/>
      </c>
      <c r="BW1421" s="39"/>
      <c r="BX1421" s="57"/>
    </row>
    <row r="1422" spans="1:76" s="2" customFormat="1" ht="14">
      <c r="A1422" s="159">
        <v>15</v>
      </c>
      <c r="B1422" s="301" t="str">
        <f t="shared" si="908"/>
        <v xml:space="preserve">: </v>
      </c>
      <c r="C1422" s="724"/>
      <c r="D1422" s="725"/>
      <c r="E1422" s="723"/>
      <c r="F1422" s="744"/>
      <c r="G1422" s="719"/>
      <c r="H1422" s="745"/>
      <c r="I1422" s="746"/>
      <c r="J1422" s="747"/>
      <c r="K1422" s="720"/>
      <c r="L1422" s="784"/>
      <c r="M1422" s="720"/>
      <c r="N1422" s="720"/>
      <c r="O1422" s="730"/>
      <c r="P1422" s="165"/>
      <c r="Q1422" s="365"/>
      <c r="R1422" s="259" t="str">
        <f t="shared" si="909"/>
        <v/>
      </c>
      <c r="S1422" s="260" t="str">
        <f>IF(R1422="","",IF(R1448="Y",T1422,IF(R1422&gt;=R1440-$AA$36*R1444,IF(R1422&lt;=R1440+$AA$36*R1444,R1422,""),"")))</f>
        <v/>
      </c>
      <c r="T1422" s="259" t="str">
        <f t="shared" si="910"/>
        <v/>
      </c>
      <c r="U1422" s="166" t="str">
        <f t="shared" si="911"/>
        <v/>
      </c>
      <c r="V1422" s="39"/>
      <c r="W1422" s="39"/>
      <c r="Y1422" s="99"/>
      <c r="AO1422" s="57"/>
      <c r="AP1422" s="39"/>
      <c r="AQ1422" s="39"/>
      <c r="AR1422" s="171"/>
      <c r="AS1422" s="39"/>
      <c r="AT1422" s="360" t="str">
        <f t="shared" si="912"/>
        <v/>
      </c>
      <c r="AU1422" s="360" t="str">
        <f t="shared" si="913"/>
        <v/>
      </c>
      <c r="AV1422" s="39"/>
      <c r="AW1422" s="360" t="str">
        <f t="shared" si="914"/>
        <v/>
      </c>
      <c r="AX1422" s="360" t="str">
        <f t="shared" si="915"/>
        <v/>
      </c>
      <c r="AY1422" s="39"/>
      <c r="AZ1422" s="360" t="str">
        <f t="shared" si="916"/>
        <v/>
      </c>
      <c r="BA1422" s="360" t="str">
        <f t="shared" si="917"/>
        <v/>
      </c>
      <c r="BB1422" s="39"/>
      <c r="BC1422" s="360" t="str">
        <f t="shared" si="918"/>
        <v/>
      </c>
      <c r="BD1422" s="360" t="str">
        <f t="shared" si="919"/>
        <v/>
      </c>
      <c r="BE1422" s="39"/>
      <c r="BF1422" s="360" t="str">
        <f t="shared" si="920"/>
        <v/>
      </c>
      <c r="BG1422" s="360" t="str">
        <f t="shared" si="921"/>
        <v/>
      </c>
      <c r="BH1422" s="39"/>
      <c r="BI1422" s="360" t="str">
        <f t="shared" si="922"/>
        <v/>
      </c>
      <c r="BJ1422" s="360" t="str">
        <f t="shared" si="923"/>
        <v/>
      </c>
      <c r="BK1422" s="39"/>
      <c r="BL1422" s="360" t="str">
        <f t="shared" si="924"/>
        <v/>
      </c>
      <c r="BM1422" s="360" t="str">
        <f t="shared" si="925"/>
        <v/>
      </c>
      <c r="BN1422" s="39"/>
      <c r="BO1422" s="360" t="str">
        <f t="shared" si="926"/>
        <v/>
      </c>
      <c r="BP1422" s="360" t="str">
        <f t="shared" si="927"/>
        <v/>
      </c>
      <c r="BQ1422" s="39"/>
      <c r="BR1422" s="360" t="str">
        <f t="shared" si="928"/>
        <v/>
      </c>
      <c r="BS1422" s="360" t="str">
        <f t="shared" si="929"/>
        <v/>
      </c>
      <c r="BT1422" s="39"/>
      <c r="BU1422" s="360" t="str">
        <f t="shared" si="930"/>
        <v/>
      </c>
      <c r="BV1422" s="360" t="str">
        <f t="shared" si="931"/>
        <v/>
      </c>
      <c r="BW1422" s="39"/>
      <c r="BX1422" s="57"/>
    </row>
    <row r="1423" spans="1:76" s="2" customFormat="1" ht="14">
      <c r="A1423" s="159">
        <v>16</v>
      </c>
      <c r="B1423" s="301" t="str">
        <f t="shared" si="908"/>
        <v xml:space="preserve">: </v>
      </c>
      <c r="C1423" s="724"/>
      <c r="D1423" s="725"/>
      <c r="E1423" s="723"/>
      <c r="F1423" s="744"/>
      <c r="G1423" s="719"/>
      <c r="H1423" s="745"/>
      <c r="I1423" s="746"/>
      <c r="J1423" s="747"/>
      <c r="K1423" s="720"/>
      <c r="L1423" s="784"/>
      <c r="M1423" s="720"/>
      <c r="N1423" s="720"/>
      <c r="O1423" s="730"/>
      <c r="P1423" s="165"/>
      <c r="Q1423" s="365"/>
      <c r="R1423" s="259" t="str">
        <f t="shared" si="909"/>
        <v/>
      </c>
      <c r="S1423" s="260" t="str">
        <f>IF(R1423="","",IF(R1448="Y",T1423,IF(R1423&gt;=R1440-$AA$36*R1444,IF(R1423&lt;=R1440+$AA$36*R1444,R1423,""),"")))</f>
        <v/>
      </c>
      <c r="T1423" s="259" t="str">
        <f t="shared" si="910"/>
        <v/>
      </c>
      <c r="U1423" s="166" t="str">
        <f t="shared" si="911"/>
        <v/>
      </c>
      <c r="V1423" s="39"/>
      <c r="W1423" s="39"/>
      <c r="Y1423" s="99"/>
      <c r="AO1423" s="57"/>
      <c r="AP1423" s="39"/>
      <c r="AQ1423" s="39"/>
      <c r="AR1423" s="171"/>
      <c r="AS1423" s="39"/>
      <c r="AT1423" s="360" t="str">
        <f t="shared" si="912"/>
        <v/>
      </c>
      <c r="AU1423" s="360" t="str">
        <f t="shared" si="913"/>
        <v/>
      </c>
      <c r="AV1423" s="39"/>
      <c r="AW1423" s="360" t="str">
        <f t="shared" si="914"/>
        <v/>
      </c>
      <c r="AX1423" s="360" t="str">
        <f t="shared" si="915"/>
        <v/>
      </c>
      <c r="AY1423" s="39"/>
      <c r="AZ1423" s="360" t="str">
        <f t="shared" si="916"/>
        <v/>
      </c>
      <c r="BA1423" s="360" t="str">
        <f t="shared" si="917"/>
        <v/>
      </c>
      <c r="BB1423" s="39"/>
      <c r="BC1423" s="360" t="str">
        <f t="shared" si="918"/>
        <v/>
      </c>
      <c r="BD1423" s="360" t="str">
        <f t="shared" si="919"/>
        <v/>
      </c>
      <c r="BE1423" s="39"/>
      <c r="BF1423" s="360" t="str">
        <f t="shared" si="920"/>
        <v/>
      </c>
      <c r="BG1423" s="360" t="str">
        <f t="shared" si="921"/>
        <v/>
      </c>
      <c r="BH1423" s="39"/>
      <c r="BI1423" s="360" t="str">
        <f t="shared" si="922"/>
        <v/>
      </c>
      <c r="BJ1423" s="360" t="str">
        <f t="shared" si="923"/>
        <v/>
      </c>
      <c r="BK1423" s="39"/>
      <c r="BL1423" s="360" t="str">
        <f t="shared" si="924"/>
        <v/>
      </c>
      <c r="BM1423" s="360" t="str">
        <f t="shared" si="925"/>
        <v/>
      </c>
      <c r="BN1423" s="39"/>
      <c r="BO1423" s="360" t="str">
        <f t="shared" si="926"/>
        <v/>
      </c>
      <c r="BP1423" s="360" t="str">
        <f t="shared" si="927"/>
        <v/>
      </c>
      <c r="BQ1423" s="39"/>
      <c r="BR1423" s="360" t="str">
        <f t="shared" si="928"/>
        <v/>
      </c>
      <c r="BS1423" s="360" t="str">
        <f t="shared" si="929"/>
        <v/>
      </c>
      <c r="BT1423" s="39"/>
      <c r="BU1423" s="360" t="str">
        <f t="shared" si="930"/>
        <v/>
      </c>
      <c r="BV1423" s="360" t="str">
        <f t="shared" si="931"/>
        <v/>
      </c>
      <c r="BW1423" s="39"/>
      <c r="BX1423" s="57"/>
    </row>
    <row r="1424" spans="1:76" s="2" customFormat="1" ht="14">
      <c r="A1424" s="159">
        <v>17</v>
      </c>
      <c r="B1424" s="301" t="str">
        <f t="shared" si="908"/>
        <v xml:space="preserve">: </v>
      </c>
      <c r="C1424" s="724"/>
      <c r="D1424" s="725"/>
      <c r="E1424" s="723"/>
      <c r="F1424" s="744"/>
      <c r="G1424" s="719"/>
      <c r="H1424" s="745"/>
      <c r="I1424" s="746"/>
      <c r="J1424" s="747"/>
      <c r="K1424" s="720"/>
      <c r="L1424" s="784"/>
      <c r="M1424" s="720"/>
      <c r="N1424" s="720"/>
      <c r="O1424" s="730"/>
      <c r="P1424" s="165"/>
      <c r="Q1424" s="365"/>
      <c r="R1424" s="259" t="str">
        <f t="shared" si="909"/>
        <v/>
      </c>
      <c r="S1424" s="260" t="str">
        <f>IF(R1424="","",IF(R1451="Y",T1424,IF(R1424&gt;=R1443-$AA$36*R1447,IF(R1424&lt;=R1443+$AA$36*R1447,R1424,""),"")))</f>
        <v/>
      </c>
      <c r="T1424" s="259" t="str">
        <f t="shared" si="910"/>
        <v/>
      </c>
      <c r="U1424" s="166" t="str">
        <f t="shared" si="911"/>
        <v/>
      </c>
      <c r="V1424" s="39"/>
      <c r="W1424" s="39"/>
      <c r="Y1424" s="99"/>
      <c r="AO1424" s="57"/>
      <c r="AP1424" s="39"/>
      <c r="AQ1424" s="39"/>
      <c r="AR1424" s="171"/>
      <c r="AS1424" s="39"/>
      <c r="AT1424" s="360" t="str">
        <f t="shared" si="912"/>
        <v/>
      </c>
      <c r="AU1424" s="360" t="str">
        <f t="shared" si="913"/>
        <v/>
      </c>
      <c r="AV1424" s="39"/>
      <c r="AW1424" s="360" t="str">
        <f t="shared" si="914"/>
        <v/>
      </c>
      <c r="AX1424" s="360" t="str">
        <f t="shared" si="915"/>
        <v/>
      </c>
      <c r="AY1424" s="39"/>
      <c r="AZ1424" s="360" t="str">
        <f t="shared" si="916"/>
        <v/>
      </c>
      <c r="BA1424" s="360" t="str">
        <f t="shared" si="917"/>
        <v/>
      </c>
      <c r="BB1424" s="39"/>
      <c r="BC1424" s="360" t="str">
        <f t="shared" si="918"/>
        <v/>
      </c>
      <c r="BD1424" s="360" t="str">
        <f t="shared" si="919"/>
        <v/>
      </c>
      <c r="BE1424" s="39"/>
      <c r="BF1424" s="360" t="str">
        <f t="shared" si="920"/>
        <v/>
      </c>
      <c r="BG1424" s="360" t="str">
        <f t="shared" si="921"/>
        <v/>
      </c>
      <c r="BH1424" s="39"/>
      <c r="BI1424" s="360" t="str">
        <f t="shared" si="922"/>
        <v/>
      </c>
      <c r="BJ1424" s="360" t="str">
        <f t="shared" si="923"/>
        <v/>
      </c>
      <c r="BK1424" s="39"/>
      <c r="BL1424" s="360" t="str">
        <f t="shared" si="924"/>
        <v/>
      </c>
      <c r="BM1424" s="360" t="str">
        <f t="shared" si="925"/>
        <v/>
      </c>
      <c r="BN1424" s="39"/>
      <c r="BO1424" s="360" t="str">
        <f t="shared" si="926"/>
        <v/>
      </c>
      <c r="BP1424" s="360" t="str">
        <f t="shared" si="927"/>
        <v/>
      </c>
      <c r="BQ1424" s="39"/>
      <c r="BR1424" s="360" t="str">
        <f t="shared" si="928"/>
        <v/>
      </c>
      <c r="BS1424" s="360" t="str">
        <f t="shared" si="929"/>
        <v/>
      </c>
      <c r="BT1424" s="39"/>
      <c r="BU1424" s="360" t="str">
        <f t="shared" si="930"/>
        <v/>
      </c>
      <c r="BV1424" s="360" t="str">
        <f t="shared" si="931"/>
        <v/>
      </c>
      <c r="BW1424" s="39"/>
      <c r="BX1424" s="57"/>
    </row>
    <row r="1425" spans="1:76" s="2" customFormat="1" ht="14">
      <c r="A1425" s="159">
        <v>18</v>
      </c>
      <c r="B1425" s="301" t="str">
        <f t="shared" si="908"/>
        <v xml:space="preserve">: </v>
      </c>
      <c r="C1425" s="724"/>
      <c r="D1425" s="725"/>
      <c r="E1425" s="723"/>
      <c r="F1425" s="744"/>
      <c r="G1425" s="719"/>
      <c r="H1425" s="745"/>
      <c r="I1425" s="746"/>
      <c r="J1425" s="747"/>
      <c r="K1425" s="720"/>
      <c r="L1425" s="784"/>
      <c r="M1425" s="720"/>
      <c r="N1425" s="720"/>
      <c r="O1425" s="730"/>
      <c r="P1425" s="165"/>
      <c r="Q1425" s="365"/>
      <c r="R1425" s="259" t="str">
        <f t="shared" si="909"/>
        <v/>
      </c>
      <c r="S1425" s="260" t="str">
        <f>IF(R1425="","",IF(R1451="Y",T1425,IF(R1425&gt;=R1443-$AA$36*R1447,IF(R1425&lt;=R1443+$AA$36*R1447,R1425,""),"")))</f>
        <v/>
      </c>
      <c r="T1425" s="259" t="str">
        <f t="shared" si="910"/>
        <v/>
      </c>
      <c r="U1425" s="166" t="str">
        <f t="shared" si="911"/>
        <v/>
      </c>
      <c r="V1425" s="39"/>
      <c r="W1425" s="39"/>
      <c r="Y1425" s="99"/>
      <c r="AO1425" s="57"/>
      <c r="AP1425" s="39"/>
      <c r="AQ1425" s="39"/>
      <c r="AR1425" s="171"/>
      <c r="AS1425" s="39"/>
      <c r="AT1425" s="360" t="str">
        <f t="shared" si="912"/>
        <v/>
      </c>
      <c r="AU1425" s="360" t="str">
        <f t="shared" si="913"/>
        <v/>
      </c>
      <c r="AV1425" s="39"/>
      <c r="AW1425" s="360" t="str">
        <f t="shared" si="914"/>
        <v/>
      </c>
      <c r="AX1425" s="360" t="str">
        <f t="shared" si="915"/>
        <v/>
      </c>
      <c r="AY1425" s="39"/>
      <c r="AZ1425" s="360" t="str">
        <f t="shared" si="916"/>
        <v/>
      </c>
      <c r="BA1425" s="360" t="str">
        <f t="shared" si="917"/>
        <v/>
      </c>
      <c r="BB1425" s="39"/>
      <c r="BC1425" s="360" t="str">
        <f t="shared" si="918"/>
        <v/>
      </c>
      <c r="BD1425" s="360" t="str">
        <f t="shared" si="919"/>
        <v/>
      </c>
      <c r="BE1425" s="39"/>
      <c r="BF1425" s="360" t="str">
        <f t="shared" si="920"/>
        <v/>
      </c>
      <c r="BG1425" s="360" t="str">
        <f t="shared" si="921"/>
        <v/>
      </c>
      <c r="BH1425" s="39"/>
      <c r="BI1425" s="360" t="str">
        <f t="shared" si="922"/>
        <v/>
      </c>
      <c r="BJ1425" s="360" t="str">
        <f t="shared" si="923"/>
        <v/>
      </c>
      <c r="BK1425" s="39"/>
      <c r="BL1425" s="360" t="str">
        <f t="shared" si="924"/>
        <v/>
      </c>
      <c r="BM1425" s="360" t="str">
        <f t="shared" si="925"/>
        <v/>
      </c>
      <c r="BN1425" s="39"/>
      <c r="BO1425" s="360" t="str">
        <f t="shared" si="926"/>
        <v/>
      </c>
      <c r="BP1425" s="360" t="str">
        <f t="shared" si="927"/>
        <v/>
      </c>
      <c r="BQ1425" s="39"/>
      <c r="BR1425" s="360" t="str">
        <f t="shared" si="928"/>
        <v/>
      </c>
      <c r="BS1425" s="360" t="str">
        <f t="shared" si="929"/>
        <v/>
      </c>
      <c r="BT1425" s="39"/>
      <c r="BU1425" s="360" t="str">
        <f t="shared" si="930"/>
        <v/>
      </c>
      <c r="BV1425" s="360" t="str">
        <f t="shared" si="931"/>
        <v/>
      </c>
      <c r="BW1425" s="39"/>
      <c r="BX1425" s="57"/>
    </row>
    <row r="1426" spans="1:76" s="2" customFormat="1" ht="14">
      <c r="A1426" s="159">
        <v>19</v>
      </c>
      <c r="B1426" s="301" t="str">
        <f t="shared" si="908"/>
        <v xml:space="preserve">: </v>
      </c>
      <c r="C1426" s="724"/>
      <c r="D1426" s="725"/>
      <c r="E1426" s="723"/>
      <c r="F1426" s="744"/>
      <c r="G1426" s="719"/>
      <c r="H1426" s="745"/>
      <c r="I1426" s="746"/>
      <c r="J1426" s="747"/>
      <c r="K1426" s="720"/>
      <c r="L1426" s="784"/>
      <c r="M1426" s="720"/>
      <c r="N1426" s="720"/>
      <c r="O1426" s="730"/>
      <c r="P1426" s="165"/>
      <c r="Q1426" s="365"/>
      <c r="R1426" s="259" t="str">
        <f t="shared" si="909"/>
        <v/>
      </c>
      <c r="S1426" s="260" t="str">
        <f>IF(R1426="","",IF(R1452="Y",T1426,IF(R1426&gt;=R1444-$AA$36*R1448,IF(R1426&lt;=R1444+$AA$36*R1448,R1426,""),"")))</f>
        <v/>
      </c>
      <c r="T1426" s="259" t="str">
        <f t="shared" si="910"/>
        <v/>
      </c>
      <c r="U1426" s="166" t="str">
        <f t="shared" si="911"/>
        <v/>
      </c>
      <c r="V1426" s="39"/>
      <c r="W1426" s="39"/>
      <c r="Y1426" s="99"/>
      <c r="AO1426" s="57"/>
      <c r="AP1426" s="39"/>
      <c r="AQ1426" s="39"/>
      <c r="AR1426" s="171"/>
      <c r="AS1426" s="39"/>
      <c r="AT1426" s="360" t="str">
        <f t="shared" si="912"/>
        <v/>
      </c>
      <c r="AU1426" s="360" t="str">
        <f t="shared" si="913"/>
        <v/>
      </c>
      <c r="AV1426" s="39"/>
      <c r="AW1426" s="360" t="str">
        <f t="shared" si="914"/>
        <v/>
      </c>
      <c r="AX1426" s="360" t="str">
        <f t="shared" si="915"/>
        <v/>
      </c>
      <c r="AY1426" s="39"/>
      <c r="AZ1426" s="360" t="str">
        <f t="shared" si="916"/>
        <v/>
      </c>
      <c r="BA1426" s="360" t="str">
        <f t="shared" si="917"/>
        <v/>
      </c>
      <c r="BB1426" s="39"/>
      <c r="BC1426" s="360" t="str">
        <f t="shared" si="918"/>
        <v/>
      </c>
      <c r="BD1426" s="360" t="str">
        <f t="shared" si="919"/>
        <v/>
      </c>
      <c r="BE1426" s="39"/>
      <c r="BF1426" s="360" t="str">
        <f t="shared" si="920"/>
        <v/>
      </c>
      <c r="BG1426" s="360" t="str">
        <f t="shared" si="921"/>
        <v/>
      </c>
      <c r="BH1426" s="39"/>
      <c r="BI1426" s="360" t="str">
        <f t="shared" si="922"/>
        <v/>
      </c>
      <c r="BJ1426" s="360" t="str">
        <f t="shared" si="923"/>
        <v/>
      </c>
      <c r="BK1426" s="39"/>
      <c r="BL1426" s="360" t="str">
        <f t="shared" si="924"/>
        <v/>
      </c>
      <c r="BM1426" s="360" t="str">
        <f t="shared" si="925"/>
        <v/>
      </c>
      <c r="BN1426" s="39"/>
      <c r="BO1426" s="360" t="str">
        <f t="shared" si="926"/>
        <v/>
      </c>
      <c r="BP1426" s="360" t="str">
        <f t="shared" si="927"/>
        <v/>
      </c>
      <c r="BQ1426" s="39"/>
      <c r="BR1426" s="360" t="str">
        <f t="shared" si="928"/>
        <v/>
      </c>
      <c r="BS1426" s="360" t="str">
        <f t="shared" si="929"/>
        <v/>
      </c>
      <c r="BT1426" s="39"/>
      <c r="BU1426" s="360" t="str">
        <f t="shared" si="930"/>
        <v/>
      </c>
      <c r="BV1426" s="360" t="str">
        <f t="shared" si="931"/>
        <v/>
      </c>
      <c r="BW1426" s="39"/>
      <c r="BX1426" s="57"/>
    </row>
    <row r="1427" spans="1:76" s="2" customFormat="1" ht="14">
      <c r="A1427" s="159">
        <v>20</v>
      </c>
      <c r="B1427" s="301" t="str">
        <f t="shared" si="908"/>
        <v xml:space="preserve">: </v>
      </c>
      <c r="C1427" s="168"/>
      <c r="D1427" s="162"/>
      <c r="E1427" s="162"/>
      <c r="F1427" s="169"/>
      <c r="G1427" s="161"/>
      <c r="H1427" s="162"/>
      <c r="I1427" s="163"/>
      <c r="J1427" s="170"/>
      <c r="K1427" s="170"/>
      <c r="L1427" s="782"/>
      <c r="M1427" s="664"/>
      <c r="N1427" s="664"/>
      <c r="O1427" s="664"/>
      <c r="P1427" s="165"/>
      <c r="Q1427" s="365"/>
      <c r="R1427" s="259" t="str">
        <f t="shared" si="909"/>
        <v/>
      </c>
      <c r="S1427" s="260" t="str">
        <f>IF(R1427="","",IF(R1436="Y",T1427,IF(R1427&gt;=R1428-$AA$36*R1432,IF(R1427&lt;=R1428+$AA$36*R1432,R1427,""),"")))</f>
        <v/>
      </c>
      <c r="T1427" s="259" t="str">
        <f t="shared" si="910"/>
        <v/>
      </c>
      <c r="U1427" s="166" t="str">
        <f t="shared" si="911"/>
        <v/>
      </c>
      <c r="V1427" s="39"/>
      <c r="W1427" s="39"/>
      <c r="Y1427" s="99"/>
      <c r="AO1427" s="57"/>
      <c r="AP1427" s="39"/>
      <c r="AQ1427" s="39"/>
      <c r="AR1427" s="171"/>
      <c r="AS1427" s="39"/>
      <c r="AT1427" s="360" t="str">
        <f t="shared" si="912"/>
        <v/>
      </c>
      <c r="AU1427" s="360" t="str">
        <f t="shared" si="913"/>
        <v/>
      </c>
      <c r="AV1427" s="39"/>
      <c r="AW1427" s="360" t="str">
        <f t="shared" si="914"/>
        <v/>
      </c>
      <c r="AX1427" s="360" t="str">
        <f t="shared" si="915"/>
        <v/>
      </c>
      <c r="AY1427" s="39"/>
      <c r="AZ1427" s="360" t="str">
        <f t="shared" si="916"/>
        <v/>
      </c>
      <c r="BA1427" s="360" t="str">
        <f t="shared" si="917"/>
        <v/>
      </c>
      <c r="BB1427" s="39"/>
      <c r="BC1427" s="360" t="str">
        <f t="shared" si="918"/>
        <v/>
      </c>
      <c r="BD1427" s="360" t="str">
        <f t="shared" si="919"/>
        <v/>
      </c>
      <c r="BE1427" s="39"/>
      <c r="BF1427" s="360" t="str">
        <f t="shared" si="920"/>
        <v/>
      </c>
      <c r="BG1427" s="360" t="str">
        <f t="shared" si="921"/>
        <v/>
      </c>
      <c r="BH1427" s="39"/>
      <c r="BI1427" s="360" t="str">
        <f t="shared" si="922"/>
        <v/>
      </c>
      <c r="BJ1427" s="360" t="str">
        <f t="shared" si="923"/>
        <v/>
      </c>
      <c r="BK1427" s="39"/>
      <c r="BL1427" s="360" t="str">
        <f t="shared" si="924"/>
        <v/>
      </c>
      <c r="BM1427" s="360" t="str">
        <f t="shared" si="925"/>
        <v/>
      </c>
      <c r="BN1427" s="39"/>
      <c r="BO1427" s="360" t="str">
        <f t="shared" si="926"/>
        <v/>
      </c>
      <c r="BP1427" s="360" t="str">
        <f t="shared" si="927"/>
        <v/>
      </c>
      <c r="BQ1427" s="39"/>
      <c r="BR1427" s="360" t="str">
        <f t="shared" si="928"/>
        <v/>
      </c>
      <c r="BS1427" s="360" t="str">
        <f t="shared" si="929"/>
        <v/>
      </c>
      <c r="BT1427" s="39"/>
      <c r="BU1427" s="360" t="str">
        <f t="shared" si="930"/>
        <v/>
      </c>
      <c r="BV1427" s="360" t="str">
        <f t="shared" si="931"/>
        <v/>
      </c>
      <c r="BW1427" s="39"/>
      <c r="BX1427" s="57"/>
    </row>
    <row r="1428" spans="1:76" s="2" customFormat="1" ht="14">
      <c r="A1428" s="172"/>
      <c r="B1428" s="302" t="s">
        <v>159</v>
      </c>
      <c r="C1428" s="173"/>
      <c r="D1428" s="173"/>
      <c r="E1428" s="173"/>
      <c r="F1428" s="173"/>
      <c r="H1428" s="39"/>
      <c r="I1428" s="175"/>
      <c r="J1428" s="174"/>
      <c r="K1428" s="174"/>
      <c r="L1428" s="762" t="s">
        <v>99</v>
      </c>
      <c r="M1428" s="174"/>
      <c r="N1428" s="174"/>
      <c r="O1428" s="165"/>
      <c r="P1428" s="165"/>
      <c r="Q1428" s="175" t="s">
        <v>31</v>
      </c>
      <c r="R1428" s="261" t="e">
        <f>AVERAGE(R1408:R1427)</f>
        <v>#DIV/0!</v>
      </c>
      <c r="S1428" s="261" t="e">
        <f>IF(R1436="Y",SUM(S1408:S1427)/SUM(N1408:N1427),AVERAGE(S1408:S1427))</f>
        <v>#DIV/0!</v>
      </c>
      <c r="T1428" s="262" t="e">
        <f>SUM(T1408:T1427)/SUM(N1408:N1427)</f>
        <v>#DIV/0!</v>
      </c>
      <c r="U1428" s="39"/>
      <c r="V1428" s="39"/>
      <c r="W1428" s="39"/>
      <c r="Y1428" s="207"/>
      <c r="AO1428" s="57"/>
      <c r="AP1428" s="39"/>
      <c r="AQ1428" s="39"/>
      <c r="AR1428" s="39"/>
      <c r="AS1428" s="175" t="s">
        <v>31</v>
      </c>
      <c r="AT1428" s="178" t="e">
        <f>AVERAGE(AT1408:AT1427)</f>
        <v>#DIV/0!</v>
      </c>
      <c r="AU1428" s="178" t="e">
        <f>SUM(AU1408:AU1427)/COUNTIF(AU1408:AU1427,"&gt;0")</f>
        <v>#DIV/0!</v>
      </c>
      <c r="AV1428" s="175"/>
      <c r="AW1428" s="178" t="e">
        <f>AVERAGE(AW1408:AW1427)</f>
        <v>#DIV/0!</v>
      </c>
      <c r="AX1428" s="178" t="e">
        <f>SUM(AX1408:AX1427)/COUNTIF(AX1408:AX1427,"&gt;0")</f>
        <v>#DIV/0!</v>
      </c>
      <c r="AY1428" s="39"/>
      <c r="AZ1428" s="178" t="e">
        <f>AVERAGE(AZ1408:AZ1427)</f>
        <v>#DIV/0!</v>
      </c>
      <c r="BA1428" s="178" t="e">
        <f>SUM(BA1408:BA1427)/COUNTIF(BA1408:BA1427,"&gt;0")</f>
        <v>#DIV/0!</v>
      </c>
      <c r="BB1428" s="39"/>
      <c r="BC1428" s="178" t="e">
        <f>AVERAGE(BC1408:BC1427)</f>
        <v>#DIV/0!</v>
      </c>
      <c r="BD1428" s="178" t="e">
        <f>SUM(BD1408:BD1427)/COUNTIF(BD1408:BD1427,"&gt;0")</f>
        <v>#DIV/0!</v>
      </c>
      <c r="BE1428" s="39"/>
      <c r="BF1428" s="178" t="e">
        <f>AVERAGE(BF1408:BF1427)</f>
        <v>#DIV/0!</v>
      </c>
      <c r="BG1428" s="178" t="e">
        <f>SUM(BG1408:BG1427)/COUNTIF(BG1408:BG1427,"&gt;0")</f>
        <v>#DIV/0!</v>
      </c>
      <c r="BH1428" s="39"/>
      <c r="BI1428" s="178" t="e">
        <f>AVERAGE(BI1408:BI1427)</f>
        <v>#DIV/0!</v>
      </c>
      <c r="BJ1428" s="178" t="e">
        <f>SUM(BJ1408:BJ1427)/COUNTIF(BJ1408:BJ1427,"&gt;0")</f>
        <v>#DIV/0!</v>
      </c>
      <c r="BK1428" s="175"/>
      <c r="BL1428" s="178" t="e">
        <f>AVERAGE(BL1408:BL1427)</f>
        <v>#DIV/0!</v>
      </c>
      <c r="BM1428" s="178" t="e">
        <f>SUM(BM1408:BM1427)/COUNTIF(BM1408:BM1427,"&gt;0")</f>
        <v>#DIV/0!</v>
      </c>
      <c r="BN1428" s="39"/>
      <c r="BO1428" s="178" t="e">
        <f>AVERAGE(BO1408:BO1427)</f>
        <v>#DIV/0!</v>
      </c>
      <c r="BP1428" s="178" t="e">
        <f>SUM(BP1408:BP1427)/COUNTIF(BP1408:BP1427,"&gt;0")</f>
        <v>#DIV/0!</v>
      </c>
      <c r="BQ1428" s="39"/>
      <c r="BR1428" s="178" t="e">
        <f>AVERAGE(BR1408:BR1427)</f>
        <v>#DIV/0!</v>
      </c>
      <c r="BS1428" s="178" t="e">
        <f>SUM(BS1408:BS1427)/COUNTIF(BS1408:BS1427,"&gt;0")</f>
        <v>#DIV/0!</v>
      </c>
      <c r="BT1428" s="39"/>
      <c r="BU1428" s="178" t="e">
        <f>AVERAGE(BU1408:BU1427)</f>
        <v>#DIV/0!</v>
      </c>
      <c r="BV1428" s="178" t="e">
        <f>SUM(BV1408:BV1427)/COUNTIF(BV1408:BV1427,"&gt;0")</f>
        <v>#DIV/0!</v>
      </c>
      <c r="BW1428" s="39"/>
      <c r="BX1428" s="57"/>
    </row>
    <row r="1429" spans="1:76" s="2" customFormat="1" ht="15">
      <c r="A1429" s="172"/>
      <c r="B1429" s="302" t="s">
        <v>160</v>
      </c>
      <c r="C1429" s="173" t="s">
        <v>112</v>
      </c>
      <c r="D1429" s="840"/>
      <c r="E1429" s="841"/>
      <c r="F1429" s="841"/>
      <c r="G1429" s="841"/>
      <c r="H1429" s="841"/>
      <c r="I1429" s="841"/>
      <c r="J1429" s="842"/>
      <c r="K1429" s="174"/>
      <c r="L1429" s="762"/>
      <c r="M1429" s="174"/>
      <c r="N1429" s="174"/>
      <c r="O1429" s="165"/>
      <c r="P1429" s="165"/>
      <c r="Q1429" s="366" t="s">
        <v>33</v>
      </c>
      <c r="R1429" s="367" t="e">
        <f>R1428+U1429*R1432</f>
        <v>#DIV/0!</v>
      </c>
      <c r="S1429" s="367" t="e">
        <f>S1428+U1429*S1432</f>
        <v>#DIV/0!</v>
      </c>
      <c r="T1429" s="367" t="e">
        <f>T1428+U1429*T1432</f>
        <v>#DIV/0!</v>
      </c>
      <c r="U1429" s="368">
        <v>1</v>
      </c>
      <c r="V1429" s="50" t="s">
        <v>142</v>
      </c>
      <c r="W1429" s="39"/>
      <c r="X1429" t="s">
        <v>273</v>
      </c>
      <c r="Y1429" s="208"/>
      <c r="AO1429" s="57"/>
      <c r="AP1429" s="39"/>
      <c r="AQ1429" s="39"/>
      <c r="AR1429" s="39"/>
      <c r="AS1429" s="176" t="s">
        <v>33</v>
      </c>
      <c r="AT1429" s="180" t="e">
        <f>AT1428+(AT1434*AT1431)</f>
        <v>#DIV/0!</v>
      </c>
      <c r="AU1429" s="180" t="e">
        <f>AU1428+(AU1434*AT1431)</f>
        <v>#DIV/0!</v>
      </c>
      <c r="AV1429" s="176"/>
      <c r="AW1429" s="180" t="e">
        <f>AW1428+(AW1434*AW1431)</f>
        <v>#DIV/0!</v>
      </c>
      <c r="AX1429" s="180" t="e">
        <f>AX1428+(AX1434*AW1431)</f>
        <v>#DIV/0!</v>
      </c>
      <c r="AY1429" s="39"/>
      <c r="AZ1429" s="180" t="e">
        <f>AZ1428+(AZ1434*AZ1431)</f>
        <v>#DIV/0!</v>
      </c>
      <c r="BA1429" s="180" t="e">
        <f>BA1428+(BA1434*AZ1431)</f>
        <v>#DIV/0!</v>
      </c>
      <c r="BB1429" s="39"/>
      <c r="BC1429" s="180" t="e">
        <f>BC1428+(BC1434*BC1431)</f>
        <v>#DIV/0!</v>
      </c>
      <c r="BD1429" s="180" t="e">
        <f>BD1428+(BD1434*BC1431)</f>
        <v>#DIV/0!</v>
      </c>
      <c r="BE1429" s="39"/>
      <c r="BF1429" s="180" t="e">
        <f>BF1428+(BF1434*BF1431)</f>
        <v>#DIV/0!</v>
      </c>
      <c r="BG1429" s="180" t="e">
        <f>BG1428+(BG1434*BF1431)</f>
        <v>#DIV/0!</v>
      </c>
      <c r="BH1429" s="39"/>
      <c r="BI1429" s="180" t="e">
        <f>BI1428+(BI1434*BI1431)</f>
        <v>#DIV/0!</v>
      </c>
      <c r="BJ1429" s="180" t="e">
        <f>BJ1428+(BJ1434*BI1431)</f>
        <v>#DIV/0!</v>
      </c>
      <c r="BK1429" s="176"/>
      <c r="BL1429" s="180" t="e">
        <f>BL1428+(BL1434*BL1431)</f>
        <v>#DIV/0!</v>
      </c>
      <c r="BM1429" s="180" t="e">
        <f>BM1428+(BM1434*BL1431)</f>
        <v>#DIV/0!</v>
      </c>
      <c r="BN1429" s="39"/>
      <c r="BO1429" s="180" t="e">
        <f>BO1428+(BO1434*BO1431)</f>
        <v>#DIV/0!</v>
      </c>
      <c r="BP1429" s="180" t="e">
        <f>BP1428+(BP1434*BO1431)</f>
        <v>#DIV/0!</v>
      </c>
      <c r="BQ1429" s="39"/>
      <c r="BR1429" s="180" t="e">
        <f>BR1428+(BR1434*BR1431)</f>
        <v>#DIV/0!</v>
      </c>
      <c r="BS1429" s="180" t="e">
        <f>BS1428+(BS1434*BR1431)</f>
        <v>#DIV/0!</v>
      </c>
      <c r="BT1429" s="39"/>
      <c r="BU1429" s="180" t="e">
        <f>BU1428+(BU1434*BU1431)</f>
        <v>#DIV/0!</v>
      </c>
      <c r="BV1429" s="180" t="e">
        <f>BV1428+(BV1434*BU1431)</f>
        <v>#DIV/0!</v>
      </c>
      <c r="BW1429" s="39"/>
      <c r="BX1429" s="57"/>
    </row>
    <row r="1430" spans="1:76" s="2" customFormat="1" ht="15">
      <c r="A1430" s="172"/>
      <c r="B1430" s="302" t="s">
        <v>161</v>
      </c>
      <c r="C1430" s="179"/>
      <c r="D1430" s="843"/>
      <c r="E1430" s="844"/>
      <c r="F1430" s="844"/>
      <c r="G1430" s="844"/>
      <c r="H1430" s="844"/>
      <c r="I1430" s="844"/>
      <c r="J1430" s="845"/>
      <c r="K1430" s="39"/>
      <c r="L1430" s="759"/>
      <c r="M1430" s="174"/>
      <c r="N1430" s="174"/>
      <c r="O1430" s="174"/>
      <c r="P1430" s="174"/>
      <c r="Q1430" s="366" t="s">
        <v>32</v>
      </c>
      <c r="R1430" s="367" t="e">
        <f>IF($X1430="Y",MIN(R1408:R1427),R1428-$U1430*R1432)</f>
        <v>#DIV/0!</v>
      </c>
      <c r="S1430" s="367" t="e">
        <f>IF($X1430="Y",MIN(S1408:S1427),S1428-$U1430*S1432)</f>
        <v>#DIV/0!</v>
      </c>
      <c r="T1430" s="367" t="e">
        <f>IF($X1430="Y",MIN(T1408:T1427),T1428-$U1430*T1432)</f>
        <v>#DIV/0!</v>
      </c>
      <c r="U1430" s="368">
        <v>1</v>
      </c>
      <c r="V1430" s="50" t="s">
        <v>143</v>
      </c>
      <c r="W1430" s="39"/>
      <c r="X1430" s="369" t="s">
        <v>36</v>
      </c>
      <c r="Y1430" s="208"/>
      <c r="AO1430" s="57"/>
      <c r="AP1430" s="39"/>
      <c r="AQ1430" s="39"/>
      <c r="AR1430" s="39"/>
      <c r="AS1430" s="176" t="s">
        <v>32</v>
      </c>
      <c r="AT1430" s="180" t="e">
        <f>AT1428-(AT1434*AT1432)</f>
        <v>#DIV/0!</v>
      </c>
      <c r="AU1430" s="180" t="e">
        <f>AU1428-(AU1434*AT1432)</f>
        <v>#DIV/0!</v>
      </c>
      <c r="AV1430" s="176"/>
      <c r="AW1430" s="180" t="e">
        <f>AW1428-(AW1434*AW1432)</f>
        <v>#DIV/0!</v>
      </c>
      <c r="AX1430" s="180" t="e">
        <f>AX1428-(AX1434*AW1432)</f>
        <v>#DIV/0!</v>
      </c>
      <c r="AY1430" s="39"/>
      <c r="AZ1430" s="180" t="e">
        <f>AZ1428-(AZ1434*AZ1432)</f>
        <v>#DIV/0!</v>
      </c>
      <c r="BA1430" s="180" t="e">
        <f>BA1428-(BA1434*AZ1432)</f>
        <v>#DIV/0!</v>
      </c>
      <c r="BB1430" s="39"/>
      <c r="BC1430" s="180" t="e">
        <f>BC1428-(BC1434*BC1432)</f>
        <v>#DIV/0!</v>
      </c>
      <c r="BD1430" s="180" t="e">
        <f>BD1428-(BD1434*BC1432)</f>
        <v>#DIV/0!</v>
      </c>
      <c r="BE1430" s="39"/>
      <c r="BF1430" s="180" t="e">
        <f>BF1428-(BF1434*BF1432)</f>
        <v>#DIV/0!</v>
      </c>
      <c r="BG1430" s="180" t="e">
        <f>BG1428-(BG1434*BF1432)</f>
        <v>#DIV/0!</v>
      </c>
      <c r="BH1430" s="39"/>
      <c r="BI1430" s="180" t="e">
        <f>BI1428-(BI1434*BI1432)</f>
        <v>#DIV/0!</v>
      </c>
      <c r="BJ1430" s="180" t="e">
        <f>BJ1428-(BJ1434*BI1432)</f>
        <v>#DIV/0!</v>
      </c>
      <c r="BK1430" s="176"/>
      <c r="BL1430" s="180" t="e">
        <f>BL1428-(BL1434*BL1432)</f>
        <v>#DIV/0!</v>
      </c>
      <c r="BM1430" s="180" t="e">
        <f>BM1428-(BM1434*BL1432)</f>
        <v>#DIV/0!</v>
      </c>
      <c r="BN1430" s="39"/>
      <c r="BO1430" s="180" t="e">
        <f>BO1428-(BO1434*BO1432)</f>
        <v>#DIV/0!</v>
      </c>
      <c r="BP1430" s="180" t="e">
        <f>BP1428-(BP1434*BO1432)</f>
        <v>#DIV/0!</v>
      </c>
      <c r="BQ1430" s="39"/>
      <c r="BR1430" s="180" t="e">
        <f>BR1428-(BR1434*BR1432)</f>
        <v>#DIV/0!</v>
      </c>
      <c r="BS1430" s="180" t="e">
        <f>BS1428-(BS1434*BR1432)</f>
        <v>#DIV/0!</v>
      </c>
      <c r="BT1430" s="39"/>
      <c r="BU1430" s="180" t="e">
        <f>BU1428-(BU1434*BU1432)</f>
        <v>#DIV/0!</v>
      </c>
      <c r="BV1430" s="180" t="e">
        <f>BV1428-(BV1434*BU1432)</f>
        <v>#DIV/0!</v>
      </c>
      <c r="BW1430" s="39"/>
      <c r="BX1430" s="57"/>
    </row>
    <row r="1431" spans="1:76" s="2" customFormat="1" ht="14">
      <c r="A1431" s="172"/>
      <c r="B1431" s="303"/>
      <c r="C1431" s="179"/>
      <c r="D1431" s="843"/>
      <c r="E1431" s="844"/>
      <c r="F1431" s="844"/>
      <c r="G1431" s="844"/>
      <c r="H1431" s="844"/>
      <c r="I1431" s="844"/>
      <c r="J1431" s="845"/>
      <c r="K1431" s="174"/>
      <c r="L1431" s="762"/>
      <c r="M1431" s="174"/>
      <c r="N1431" s="174"/>
      <c r="O1431" s="174"/>
      <c r="P1431" s="174"/>
      <c r="Q1431" s="176" t="s">
        <v>10</v>
      </c>
      <c r="R1431" s="263" t="e">
        <f>IF((0.67*R1432)&gt;R1428,"no","yes")</f>
        <v>#DIV/0!</v>
      </c>
      <c r="S1431" s="263" t="e">
        <f>IF((0.67*S1432)&gt;S1428,"no","yes")</f>
        <v>#DIV/0!</v>
      </c>
      <c r="T1431" s="263" t="e">
        <f>IF((0.67*T1432)&gt;T1428,"no","yes")</f>
        <v>#DIV/0!</v>
      </c>
      <c r="U1431" s="174"/>
      <c r="V1431" s="174"/>
      <c r="W1431" s="174"/>
      <c r="Y1431" s="208"/>
      <c r="AO1431" s="57"/>
      <c r="AP1431" s="174"/>
      <c r="AQ1431" s="174"/>
      <c r="AR1431" s="923" t="s">
        <v>132</v>
      </c>
      <c r="AS1431" s="924"/>
      <c r="AT1431" s="177">
        <v>1</v>
      </c>
      <c r="AU1431" s="174"/>
      <c r="AV1431" s="323"/>
      <c r="AW1431" s="177">
        <v>1</v>
      </c>
      <c r="AX1431" s="174"/>
      <c r="AY1431" s="174"/>
      <c r="AZ1431" s="177">
        <v>1</v>
      </c>
      <c r="BA1431" s="174"/>
      <c r="BB1431" s="174"/>
      <c r="BC1431" s="177">
        <v>1</v>
      </c>
      <c r="BD1431" s="174"/>
      <c r="BE1431" s="174"/>
      <c r="BF1431" s="177">
        <v>1</v>
      </c>
      <c r="BG1431" s="174"/>
      <c r="BH1431" s="174"/>
      <c r="BI1431" s="177">
        <v>1</v>
      </c>
      <c r="BJ1431" s="174"/>
      <c r="BK1431" s="176"/>
      <c r="BL1431" s="177">
        <v>1</v>
      </c>
      <c r="BM1431" s="174"/>
      <c r="BN1431" s="174"/>
      <c r="BO1431" s="177">
        <v>1</v>
      </c>
      <c r="BP1431" s="174"/>
      <c r="BQ1431" s="174"/>
      <c r="BR1431" s="177">
        <v>1</v>
      </c>
      <c r="BS1431" s="174"/>
      <c r="BT1431" s="174"/>
      <c r="BU1431" s="177">
        <v>1</v>
      </c>
      <c r="BV1431" s="174"/>
      <c r="BW1431" s="174"/>
      <c r="BX1431" s="57"/>
    </row>
    <row r="1432" spans="1:76" s="2" customFormat="1" ht="14">
      <c r="A1432" s="172"/>
      <c r="B1432" s="303"/>
      <c r="C1432" s="179"/>
      <c r="D1432" s="843"/>
      <c r="E1432" s="844"/>
      <c r="F1432" s="844"/>
      <c r="G1432" s="844"/>
      <c r="H1432" s="844"/>
      <c r="I1432" s="844"/>
      <c r="J1432" s="845"/>
      <c r="K1432" s="174"/>
      <c r="L1432" s="762"/>
      <c r="M1432" s="50"/>
      <c r="N1432" s="50"/>
      <c r="O1432" s="174"/>
      <c r="P1432" s="174"/>
      <c r="Q1432" s="176" t="s">
        <v>11</v>
      </c>
      <c r="R1432" s="263" t="e">
        <f>_xlfn.STDEV.P(R1408:R1427)</f>
        <v>#DIV/0!</v>
      </c>
      <c r="S1432" s="263" t="e">
        <f t="array" ref="S1432">IF(R1436="Y",SQRT(SUM(IFERROR(N1408:N1427*(R1408:R1427-(S1428))^2,0))/((COUNTIFS(N1408:N1427,"&lt;&gt;"&amp;"")-1)/COUNTIFS(N1408:N1427,"&lt;&gt;"&amp;"")*SUM(N1408:N1427))),_xlfn.STDEV.P(S1408:S1427))</f>
        <v>#DIV/0!</v>
      </c>
      <c r="T1432" s="263" t="e">
        <f t="array" ref="T1432">SQRT(SUM(IFERROR(N1408:N1427*(R1408:R1427-(T1428))^2,0))/((COUNTIFS(N1408:N1427,"&lt;&gt;"&amp;"")-1)/COUNTIFS(N1408:N1427,"&lt;&gt;"&amp;"")*SUM(N1408:N1427)))</f>
        <v>#DIV/0!</v>
      </c>
      <c r="U1432" s="174"/>
      <c r="V1432" s="174"/>
      <c r="W1432" s="174"/>
      <c r="Y1432" s="208"/>
      <c r="AO1432" s="57"/>
      <c r="AP1432" s="174"/>
      <c r="AQ1432" s="174"/>
      <c r="AR1432" s="923"/>
      <c r="AS1432" s="924"/>
      <c r="AT1432" s="177">
        <v>1</v>
      </c>
      <c r="AU1432" s="174"/>
      <c r="AV1432" s="323"/>
      <c r="AW1432" s="177">
        <v>1</v>
      </c>
      <c r="AX1432" s="174"/>
      <c r="AY1432" s="174"/>
      <c r="AZ1432" s="177">
        <v>1</v>
      </c>
      <c r="BA1432" s="174"/>
      <c r="BB1432" s="174"/>
      <c r="BC1432" s="177">
        <v>1</v>
      </c>
      <c r="BD1432" s="174"/>
      <c r="BE1432" s="174"/>
      <c r="BF1432" s="177">
        <v>1</v>
      </c>
      <c r="BG1432" s="174"/>
      <c r="BH1432" s="174"/>
      <c r="BI1432" s="177">
        <v>1</v>
      </c>
      <c r="BJ1432" s="174"/>
      <c r="BK1432" s="176"/>
      <c r="BL1432" s="177">
        <v>1</v>
      </c>
      <c r="BM1432" s="174"/>
      <c r="BN1432" s="174"/>
      <c r="BO1432" s="177">
        <v>1</v>
      </c>
      <c r="BP1432" s="174"/>
      <c r="BQ1432" s="174"/>
      <c r="BR1432" s="177">
        <v>1</v>
      </c>
      <c r="BS1432" s="174"/>
      <c r="BT1432" s="174"/>
      <c r="BU1432" s="177">
        <v>1</v>
      </c>
      <c r="BV1432" s="174"/>
      <c r="BW1432" s="174"/>
      <c r="BX1432" s="57"/>
    </row>
    <row r="1433" spans="1:76" s="2" customFormat="1" ht="14">
      <c r="A1433" s="174"/>
      <c r="B1433" s="265"/>
      <c r="C1433" s="159"/>
      <c r="D1433" s="843"/>
      <c r="E1433" s="844"/>
      <c r="F1433" s="844"/>
      <c r="G1433" s="844"/>
      <c r="H1433" s="844"/>
      <c r="I1433" s="844"/>
      <c r="J1433" s="845"/>
      <c r="K1433" s="174"/>
      <c r="L1433" s="762"/>
      <c r="M1433" s="174"/>
      <c r="N1433" s="174"/>
      <c r="O1433" s="174"/>
      <c r="P1433" s="174"/>
      <c r="Q1433" s="183" t="s">
        <v>98</v>
      </c>
      <c r="R1433" s="264">
        <f>COUNTIF(R1408:R1427,"&gt;0")</f>
        <v>0</v>
      </c>
      <c r="S1433" s="264">
        <f>COUNTIF(S1408:S1427,"&gt;0")</f>
        <v>0</v>
      </c>
      <c r="T1433" s="265"/>
      <c r="U1433" s="184" t="s">
        <v>55</v>
      </c>
      <c r="V1433" s="174"/>
      <c r="W1433" s="174"/>
      <c r="Y1433" s="99"/>
      <c r="AO1433" s="57"/>
      <c r="AP1433" s="174"/>
      <c r="AQ1433" s="174"/>
      <c r="AR1433" s="174"/>
      <c r="AS1433" s="176" t="s">
        <v>10</v>
      </c>
      <c r="AT1433" s="180" t="e">
        <f>IF((0.67*AT1434)&gt;AT1428,"no","yes")</f>
        <v>#DIV/0!</v>
      </c>
      <c r="AU1433" s="180" t="e">
        <f>IF((0.67*AU1434)&gt;AU1428,"no","yes")</f>
        <v>#DIV/0!</v>
      </c>
      <c r="AV1433" s="176"/>
      <c r="AW1433" s="180" t="e">
        <f>IF((0.67*AW1434)&gt;AW1428,"no","yes")</f>
        <v>#DIV/0!</v>
      </c>
      <c r="AX1433" s="180" t="e">
        <f>IF((0.67*AX1434)&gt;AX1428,"no","yes")</f>
        <v>#DIV/0!</v>
      </c>
      <c r="AY1433" s="174"/>
      <c r="AZ1433" s="180" t="e">
        <f>IF((0.67*AZ1434)&gt;AZ1428,"no","yes")</f>
        <v>#DIV/0!</v>
      </c>
      <c r="BA1433" s="180" t="e">
        <f>IF((0.67*BA1434)&gt;BA1428,"no","yes")</f>
        <v>#DIV/0!</v>
      </c>
      <c r="BB1433" s="174"/>
      <c r="BC1433" s="180" t="e">
        <f>IF((0.67*BC1434)&gt;BC1428,"no","yes")</f>
        <v>#DIV/0!</v>
      </c>
      <c r="BD1433" s="180" t="e">
        <f>IF((0.67*BD1434)&gt;BD1428,"no","yes")</f>
        <v>#DIV/0!</v>
      </c>
      <c r="BE1433" s="174"/>
      <c r="BF1433" s="180" t="e">
        <f>IF((0.67*BF1434)&gt;BF1428,"no","yes")</f>
        <v>#DIV/0!</v>
      </c>
      <c r="BG1433" s="180" t="e">
        <f>IF((0.67*BG1434)&gt;BG1428,"no","yes")</f>
        <v>#DIV/0!</v>
      </c>
      <c r="BH1433" s="174"/>
      <c r="BI1433" s="180" t="e">
        <f>IF((0.67*BI1434)&gt;BI1428,"no","yes")</f>
        <v>#DIV/0!</v>
      </c>
      <c r="BJ1433" s="180" t="e">
        <f>IF((0.67*BJ1434)&gt;BJ1428,"no","yes")</f>
        <v>#DIV/0!</v>
      </c>
      <c r="BK1433" s="183"/>
      <c r="BL1433" s="180" t="e">
        <f>IF((0.67*BL1434)&gt;BL1428,"no","yes")</f>
        <v>#DIV/0!</v>
      </c>
      <c r="BM1433" s="180" t="e">
        <f>IF((0.67*BM1434)&gt;BM1428,"no","yes")</f>
        <v>#DIV/0!</v>
      </c>
      <c r="BN1433" s="174"/>
      <c r="BO1433" s="180" t="e">
        <f>IF((0.67*BO1434)&gt;BO1428,"no","yes")</f>
        <v>#DIV/0!</v>
      </c>
      <c r="BP1433" s="180" t="e">
        <f>IF((0.67*BP1434)&gt;BP1428,"no","yes")</f>
        <v>#DIV/0!</v>
      </c>
      <c r="BQ1433" s="174"/>
      <c r="BR1433" s="180" t="e">
        <f>IF((0.67*BR1434)&gt;BR1428,"no","yes")</f>
        <v>#DIV/0!</v>
      </c>
      <c r="BS1433" s="180" t="e">
        <f>IF((0.67*BS1434)&gt;BS1428,"no","yes")</f>
        <v>#DIV/0!</v>
      </c>
      <c r="BT1433" s="174"/>
      <c r="BU1433" s="180" t="e">
        <f>IF((0.67*BU1434)&gt;BU1428,"no","yes")</f>
        <v>#DIV/0!</v>
      </c>
      <c r="BV1433" s="180" t="e">
        <f>IF((0.67*BV1434)&gt;BV1428,"no","yes")</f>
        <v>#DIV/0!</v>
      </c>
      <c r="BW1433" s="174"/>
      <c r="BX1433" s="57"/>
    </row>
    <row r="1434" spans="1:76" s="2" customFormat="1" ht="14">
      <c r="B1434" s="5"/>
      <c r="C1434" s="172"/>
      <c r="D1434" s="843"/>
      <c r="E1434" s="844"/>
      <c r="F1434" s="844"/>
      <c r="G1434" s="844"/>
      <c r="H1434" s="844"/>
      <c r="I1434" s="844"/>
      <c r="J1434" s="845"/>
      <c r="K1434" s="174"/>
      <c r="L1434" s="762"/>
      <c r="M1434" s="174"/>
      <c r="N1434" s="174"/>
      <c r="O1434" s="174"/>
      <c r="P1434" s="174"/>
      <c r="Q1434" s="174"/>
      <c r="R1434" s="271"/>
      <c r="S1434" s="267"/>
      <c r="T1434" s="267"/>
      <c r="U1434" s="185"/>
      <c r="V1434" s="186"/>
      <c r="W1434" s="187"/>
      <c r="Y1434" s="99"/>
      <c r="AO1434" s="57"/>
      <c r="AP1434" s="174"/>
      <c r="AQ1434" s="174"/>
      <c r="AR1434" s="174"/>
      <c r="AS1434" s="176" t="s">
        <v>11</v>
      </c>
      <c r="AT1434" s="180" t="e">
        <f>_xlfn.STDEV.P(AT1408:AT1427)</f>
        <v>#DIV/0!</v>
      </c>
      <c r="AU1434" s="180" t="e">
        <f>_xlfn.STDEV.P(AU1408:AU1427)</f>
        <v>#DIV/0!</v>
      </c>
      <c r="AV1434" s="176"/>
      <c r="AW1434" s="180" t="e">
        <f>_xlfn.STDEV.P(AW1408:AW1427)</f>
        <v>#DIV/0!</v>
      </c>
      <c r="AX1434" s="180" t="e">
        <f>_xlfn.STDEV.P(AX1408:AX1427)</f>
        <v>#DIV/0!</v>
      </c>
      <c r="AY1434" s="174"/>
      <c r="AZ1434" s="180" t="e">
        <f>_xlfn.STDEV.P(AZ1408:AZ1427)</f>
        <v>#DIV/0!</v>
      </c>
      <c r="BA1434" s="180" t="e">
        <f>_xlfn.STDEV.P(BA1408:BA1427)</f>
        <v>#DIV/0!</v>
      </c>
      <c r="BB1434" s="174"/>
      <c r="BC1434" s="180" t="e">
        <f>_xlfn.STDEV.P(BC1408:BC1427)</f>
        <v>#DIV/0!</v>
      </c>
      <c r="BD1434" s="180" t="e">
        <f>_xlfn.STDEV.P(BD1408:BD1427)</f>
        <v>#DIV/0!</v>
      </c>
      <c r="BE1434" s="174"/>
      <c r="BF1434" s="180" t="e">
        <f>_xlfn.STDEV.P(BF1408:BF1427)</f>
        <v>#DIV/0!</v>
      </c>
      <c r="BG1434" s="180" t="e">
        <f>_xlfn.STDEV.P(BG1408:BG1427)</f>
        <v>#DIV/0!</v>
      </c>
      <c r="BH1434" s="174"/>
      <c r="BI1434" s="180" t="e">
        <f>_xlfn.STDEV.P(BI1408:BI1427)</f>
        <v>#DIV/0!</v>
      </c>
      <c r="BJ1434" s="180" t="e">
        <f>_xlfn.STDEV.P(BJ1408:BJ1427)</f>
        <v>#DIV/0!</v>
      </c>
      <c r="BK1434" s="174"/>
      <c r="BL1434" s="180" t="e">
        <f>_xlfn.STDEV.P(BL1408:BL1427)</f>
        <v>#DIV/0!</v>
      </c>
      <c r="BM1434" s="180" t="e">
        <f>_xlfn.STDEV.P(BM1408:BM1427)</f>
        <v>#DIV/0!</v>
      </c>
      <c r="BN1434" s="174"/>
      <c r="BO1434" s="180" t="e">
        <f>_xlfn.STDEV.P(BO1408:BO1427)</f>
        <v>#DIV/0!</v>
      </c>
      <c r="BP1434" s="180" t="e">
        <f>_xlfn.STDEV.P(BP1408:BP1427)</f>
        <v>#DIV/0!</v>
      </c>
      <c r="BQ1434" s="174"/>
      <c r="BR1434" s="180" t="e">
        <f>_xlfn.STDEV.P(BR1408:BR1427)</f>
        <v>#DIV/0!</v>
      </c>
      <c r="BS1434" s="180" t="e">
        <f>_xlfn.STDEV.P(BS1408:BS1427)</f>
        <v>#DIV/0!</v>
      </c>
      <c r="BT1434" s="174"/>
      <c r="BU1434" s="180" t="e">
        <f>_xlfn.STDEV.P(BU1408:BU1427)</f>
        <v>#DIV/0!</v>
      </c>
      <c r="BV1434" s="180" t="e">
        <f>_xlfn.STDEV.P(BV1408:BV1427)</f>
        <v>#DIV/0!</v>
      </c>
      <c r="BX1434" s="57"/>
    </row>
    <row r="1435" spans="1:76" s="2" customFormat="1" ht="14">
      <c r="B1435" s="5"/>
      <c r="C1435" s="172"/>
      <c r="D1435" s="843"/>
      <c r="E1435" s="844"/>
      <c r="F1435" s="844"/>
      <c r="G1435" s="844"/>
      <c r="H1435" s="844"/>
      <c r="I1435" s="844"/>
      <c r="J1435" s="845"/>
      <c r="K1435" s="174"/>
      <c r="L1435" s="762"/>
      <c r="M1435" s="174"/>
      <c r="N1435" s="174"/>
      <c r="O1435" s="174"/>
      <c r="P1435" s="174"/>
      <c r="Q1435" s="174"/>
      <c r="R1435" s="234" t="s">
        <v>137</v>
      </c>
      <c r="S1435" s="165"/>
      <c r="T1435" s="174"/>
      <c r="U1435" s="189"/>
      <c r="V1435" s="190"/>
      <c r="W1435" s="191"/>
      <c r="Y1435" s="99"/>
      <c r="AO1435" s="57"/>
      <c r="AP1435" s="174"/>
      <c r="AQ1435" s="174"/>
      <c r="AR1435" s="174"/>
      <c r="AS1435" s="183" t="s">
        <v>98</v>
      </c>
      <c r="AT1435" s="361">
        <f>COUNTIF(AT1408:AT1427,"&gt;0")</f>
        <v>0</v>
      </c>
      <c r="AU1435" s="361">
        <f>COUNTIF(AU1408:AU1427,"&gt;0")</f>
        <v>0</v>
      </c>
      <c r="AV1435" s="183"/>
      <c r="AW1435" s="361">
        <f>COUNTIF(AW1408:AW1427,"&gt;0")</f>
        <v>0</v>
      </c>
      <c r="AX1435" s="361">
        <f>COUNTIF(AX1408:AX1427,"&gt;0")</f>
        <v>0</v>
      </c>
      <c r="AY1435" s="174"/>
      <c r="AZ1435" s="361">
        <f>COUNTIF(AZ1408:AZ1427,"&gt;0")</f>
        <v>0</v>
      </c>
      <c r="BA1435" s="361">
        <f>COUNTIF(BA1408:BA1427,"&gt;0")</f>
        <v>0</v>
      </c>
      <c r="BB1435" s="174"/>
      <c r="BC1435" s="361">
        <f>COUNTIF(BC1408:BC1427,"&gt;0")</f>
        <v>0</v>
      </c>
      <c r="BD1435" s="361">
        <f>COUNTIF(BD1408:BD1427,"&gt;0")</f>
        <v>0</v>
      </c>
      <c r="BE1435" s="174"/>
      <c r="BF1435" s="361">
        <f>COUNTIF(BF1408:BF1427,"&gt;0")</f>
        <v>0</v>
      </c>
      <c r="BG1435" s="361">
        <f>COUNTIF(BG1408:BG1427,"&gt;0")</f>
        <v>0</v>
      </c>
      <c r="BH1435" s="174"/>
      <c r="BI1435" s="361">
        <f>COUNTIF(BI1408:BI1427,"&gt;0")</f>
        <v>0</v>
      </c>
      <c r="BJ1435" s="361">
        <f>COUNTIF(BJ1408:BJ1427,"&gt;0")</f>
        <v>0</v>
      </c>
      <c r="BK1435" s="174"/>
      <c r="BL1435" s="361">
        <f>COUNTIF(BL1408:BL1427,"&gt;0")</f>
        <v>0</v>
      </c>
      <c r="BM1435" s="361">
        <f>COUNTIF(BM1408:BM1427,"&gt;0")</f>
        <v>0</v>
      </c>
      <c r="BN1435" s="174"/>
      <c r="BO1435" s="361">
        <f>COUNTIF(BO1408:BO1427,"&gt;0")</f>
        <v>0</v>
      </c>
      <c r="BP1435" s="361">
        <f>COUNTIF(BP1408:BP1427,"&gt;0")</f>
        <v>0</v>
      </c>
      <c r="BQ1435" s="174"/>
      <c r="BR1435" s="361">
        <f>COUNTIF(BR1408:BR1427,"&gt;0")</f>
        <v>0</v>
      </c>
      <c r="BS1435" s="361">
        <f>COUNTIF(BS1408:BS1427,"&gt;0")</f>
        <v>0</v>
      </c>
      <c r="BT1435" s="174"/>
      <c r="BU1435" s="361">
        <f>COUNTIF(BU1408:BU1427,"&gt;0")</f>
        <v>0</v>
      </c>
      <c r="BV1435" s="361">
        <f>COUNTIF(BV1408:BV1427,"&gt;0")</f>
        <v>0</v>
      </c>
      <c r="BX1435" s="57"/>
    </row>
    <row r="1436" spans="1:76" s="2" customFormat="1" ht="14">
      <c r="B1436" s="5"/>
      <c r="C1436" s="172"/>
      <c r="D1436" s="843"/>
      <c r="E1436" s="844"/>
      <c r="F1436" s="844"/>
      <c r="G1436" s="844"/>
      <c r="H1436" s="844"/>
      <c r="I1436" s="844"/>
      <c r="J1436" s="845"/>
      <c r="K1436" s="174"/>
      <c r="L1436" s="762"/>
      <c r="M1436" s="174"/>
      <c r="N1436" s="174"/>
      <c r="O1436" s="174"/>
      <c r="P1436" s="174"/>
      <c r="Q1436" s="174"/>
      <c r="R1436" s="192" t="s">
        <v>36</v>
      </c>
      <c r="S1436" s="165"/>
      <c r="T1436" s="174"/>
      <c r="U1436" s="189"/>
      <c r="V1436" s="190"/>
      <c r="W1436" s="191"/>
      <c r="Y1436" s="99"/>
      <c r="AO1436" s="57"/>
      <c r="AS1436" s="209"/>
      <c r="AT1436" s="209"/>
      <c r="AU1436" s="209"/>
      <c r="AV1436" s="209"/>
      <c r="BX1436" s="57"/>
    </row>
    <row r="1437" spans="1:76" s="2" customFormat="1" ht="14">
      <c r="B1437" s="5"/>
      <c r="C1437" s="172"/>
      <c r="D1437" s="843"/>
      <c r="E1437" s="844"/>
      <c r="F1437" s="844"/>
      <c r="G1437" s="844"/>
      <c r="H1437" s="844"/>
      <c r="I1437" s="844"/>
      <c r="J1437" s="845"/>
      <c r="K1437" s="174"/>
      <c r="L1437" s="762"/>
      <c r="M1437" s="174"/>
      <c r="N1437" s="174"/>
      <c r="O1437" s="174"/>
      <c r="P1437" s="174"/>
      <c r="Q1437" s="174"/>
      <c r="R1437" s="174"/>
      <c r="S1437" s="165"/>
      <c r="T1437" s="174"/>
      <c r="U1437" s="193"/>
      <c r="V1437" s="194"/>
      <c r="W1437" s="195"/>
      <c r="Y1437" s="99"/>
      <c r="AO1437" s="57"/>
      <c r="AS1437" s="209"/>
      <c r="AT1437" s="209"/>
      <c r="AU1437" s="209"/>
      <c r="AV1437" s="209"/>
      <c r="BX1437" s="57"/>
    </row>
    <row r="1438" spans="1:76" s="2" customFormat="1" ht="18">
      <c r="A1438" s="182" t="str">
        <f ca="1">HYPERLINK("#"&amp;"'"&amp;A$1&amp;"'!a1","Back to top")</f>
        <v>Back to top</v>
      </c>
      <c r="B1438" s="304"/>
      <c r="C1438" s="174"/>
      <c r="D1438" s="846"/>
      <c r="E1438" s="847"/>
      <c r="F1438" s="847"/>
      <c r="G1438" s="847"/>
      <c r="H1438" s="847"/>
      <c r="I1438" s="847"/>
      <c r="J1438" s="848"/>
      <c r="L1438" s="349"/>
      <c r="S1438" s="83"/>
      <c r="T1438" s="174"/>
      <c r="U1438" s="174"/>
      <c r="V1438" s="174"/>
      <c r="W1438" s="174"/>
      <c r="Y1438" s="99"/>
      <c r="AO1438" s="142"/>
      <c r="AP1438" s="218"/>
      <c r="AQ1438" s="218"/>
      <c r="AR1438" s="216"/>
      <c r="AS1438" s="216"/>
      <c r="AT1438" s="216"/>
      <c r="AU1438" s="216"/>
      <c r="AV1438" s="216"/>
      <c r="AW1438" s="216"/>
      <c r="AX1438" s="216"/>
      <c r="AY1438" s="216"/>
      <c r="AZ1438" s="216"/>
      <c r="BA1438" s="216"/>
      <c r="BB1438" s="216"/>
      <c r="BC1438" s="216"/>
      <c r="BD1438" s="216"/>
      <c r="BE1438" s="216"/>
      <c r="BF1438" s="216"/>
      <c r="BG1438" s="216"/>
      <c r="BH1438" s="216"/>
      <c r="BI1438" s="216"/>
      <c r="BJ1438" s="216"/>
      <c r="BK1438" s="216"/>
      <c r="BL1438" s="216"/>
      <c r="BM1438" s="216"/>
      <c r="BN1438" s="216"/>
      <c r="BO1438" s="216"/>
      <c r="BP1438" s="216"/>
      <c r="BQ1438" s="216"/>
      <c r="BR1438" s="216"/>
      <c r="BS1438" s="216"/>
      <c r="BT1438" s="216"/>
      <c r="BU1438" s="216"/>
      <c r="BV1438" s="216"/>
      <c r="BW1438" s="216"/>
      <c r="BX1438" s="142"/>
    </row>
    <row r="1439" spans="1:76" s="2" customFormat="1" ht="18">
      <c r="A1439" s="182"/>
      <c r="B1439" s="304"/>
      <c r="C1439" s="174"/>
      <c r="D1439" s="203"/>
      <c r="E1439" s="203"/>
      <c r="F1439" s="203"/>
      <c r="G1439" s="203"/>
      <c r="H1439" s="203"/>
      <c r="I1439" s="203"/>
      <c r="J1439" s="203"/>
      <c r="K1439" s="3"/>
      <c r="L1439" s="785"/>
      <c r="M1439" s="3"/>
      <c r="N1439" s="3"/>
      <c r="O1439" s="3"/>
      <c r="P1439" s="3"/>
      <c r="Q1439" s="3"/>
      <c r="R1439" s="3"/>
      <c r="S1439" s="209"/>
      <c r="T1439" s="174"/>
      <c r="U1439" s="174"/>
      <c r="V1439" s="174"/>
      <c r="W1439" s="174"/>
      <c r="Y1439" s="99"/>
      <c r="AO1439" s="142"/>
      <c r="AP1439" s="218"/>
      <c r="AQ1439" s="218"/>
      <c r="AR1439" s="216"/>
      <c r="AS1439" s="216"/>
      <c r="AT1439" s="216"/>
      <c r="AU1439" s="216"/>
      <c r="AV1439" s="216"/>
      <c r="AW1439" s="216"/>
      <c r="AX1439" s="216"/>
      <c r="AY1439" s="216"/>
      <c r="AZ1439" s="216"/>
      <c r="BA1439" s="216"/>
      <c r="BB1439" s="216"/>
      <c r="BC1439" s="216"/>
      <c r="BD1439" s="216"/>
      <c r="BE1439" s="216"/>
      <c r="BF1439" s="216"/>
      <c r="BG1439" s="216"/>
      <c r="BH1439" s="216"/>
      <c r="BI1439" s="216"/>
      <c r="BJ1439" s="216"/>
      <c r="BK1439" s="216"/>
      <c r="BL1439" s="216"/>
      <c r="BM1439" s="216"/>
      <c r="BN1439" s="216"/>
      <c r="BO1439" s="216"/>
      <c r="BP1439" s="216"/>
      <c r="BQ1439" s="216"/>
      <c r="BR1439" s="216"/>
      <c r="BS1439" s="216"/>
      <c r="BT1439" s="216"/>
      <c r="BU1439" s="216"/>
      <c r="BV1439" s="216"/>
      <c r="BW1439" s="216"/>
      <c r="BX1439" s="142"/>
    </row>
    <row r="1440" spans="1:76" s="22" customFormat="1" ht="18">
      <c r="A1440" s="138">
        <f>A1405+1</f>
        <v>35</v>
      </c>
      <c r="B1440" s="298"/>
      <c r="C1440" s="139" t="s">
        <v>138</v>
      </c>
      <c r="D1440" s="196"/>
      <c r="E1440" s="196"/>
      <c r="F1440" s="196"/>
      <c r="G1440" s="196"/>
      <c r="J1440" s="196"/>
      <c r="K1440" s="196"/>
      <c r="L1440" s="761"/>
      <c r="M1440" s="140"/>
      <c r="N1440" s="140"/>
      <c r="R1440" s="839" t="s">
        <v>154</v>
      </c>
      <c r="S1440" s="839"/>
      <c r="T1440" s="839"/>
      <c r="U1440" s="839"/>
      <c r="Y1440" s="198"/>
      <c r="AP1440" s="125">
        <f>A1440</f>
        <v>35</v>
      </c>
      <c r="AQ1440" s="125" t="str">
        <f>C1440</f>
        <v>VARIABLE</v>
      </c>
      <c r="AS1440" s="198"/>
      <c r="AT1440" s="198"/>
      <c r="AU1440" s="198"/>
      <c r="AV1440" s="198"/>
    </row>
    <row r="1441" spans="1:76" s="2" customFormat="1" ht="14">
      <c r="A1441" s="199"/>
      <c r="B1441" s="299"/>
      <c r="C1441" s="199"/>
      <c r="D1441" s="130"/>
      <c r="E1441" s="130"/>
      <c r="F1441" s="130"/>
      <c r="G1441" s="130"/>
      <c r="J1441" s="130"/>
      <c r="K1441" s="130"/>
      <c r="L1441" s="762"/>
      <c r="M1441" s="174"/>
      <c r="N1441" s="174"/>
      <c r="R1441" s="5"/>
      <c r="S1441" s="270"/>
      <c r="T1441" s="270"/>
      <c r="Y1441" s="99"/>
      <c r="AO1441" s="57"/>
      <c r="AP1441" s="39"/>
      <c r="AQ1441" s="39"/>
      <c r="AR1441" s="39"/>
      <c r="AS1441" s="39"/>
      <c r="AT1441" s="158" t="s">
        <v>230</v>
      </c>
      <c r="AU1441" s="158"/>
      <c r="AV1441" s="39"/>
      <c r="AW1441" s="158" t="s">
        <v>1</v>
      </c>
      <c r="AX1441" s="158"/>
      <c r="AY1441" s="39"/>
      <c r="AZ1441" s="158" t="s">
        <v>2</v>
      </c>
      <c r="BA1441" s="158"/>
      <c r="BB1441" s="39"/>
      <c r="BC1441" s="158" t="s">
        <v>283</v>
      </c>
      <c r="BD1441" s="158"/>
      <c r="BE1441" s="39"/>
      <c r="BF1441" s="158" t="s">
        <v>284</v>
      </c>
      <c r="BG1441" s="158"/>
      <c r="BH1441" s="39"/>
      <c r="BI1441" s="158" t="s">
        <v>3</v>
      </c>
      <c r="BJ1441" s="158"/>
      <c r="BK1441" s="39"/>
      <c r="BL1441" s="158" t="s">
        <v>4</v>
      </c>
      <c r="BM1441" s="158"/>
      <c r="BN1441" s="39"/>
      <c r="BO1441" s="158" t="s">
        <v>5</v>
      </c>
      <c r="BP1441" s="158"/>
      <c r="BQ1441" s="39"/>
      <c r="BR1441" s="158" t="s">
        <v>6</v>
      </c>
      <c r="BS1441" s="158"/>
      <c r="BT1441" s="39"/>
      <c r="BU1441" s="158" t="s">
        <v>34</v>
      </c>
      <c r="BV1441" s="158"/>
      <c r="BW1441" s="39"/>
      <c r="BX1441" s="57"/>
    </row>
    <row r="1442" spans="1:76" s="2" customFormat="1" ht="31" thickBot="1">
      <c r="A1442" s="173" t="s">
        <v>39</v>
      </c>
      <c r="B1442" s="300" t="s">
        <v>9</v>
      </c>
      <c r="C1442" s="145" t="s">
        <v>139</v>
      </c>
      <c r="D1442" s="146" t="s">
        <v>40</v>
      </c>
      <c r="E1442" s="146" t="s">
        <v>234</v>
      </c>
      <c r="F1442" s="147" t="s">
        <v>113</v>
      </c>
      <c r="G1442" s="211" t="s">
        <v>424</v>
      </c>
      <c r="H1442" s="4" t="s">
        <v>59</v>
      </c>
      <c r="I1442" s="695" t="s">
        <v>425</v>
      </c>
      <c r="J1442" s="148" t="s">
        <v>133</v>
      </c>
      <c r="K1442" s="149" t="s">
        <v>140</v>
      </c>
      <c r="L1442" s="776" t="s">
        <v>100</v>
      </c>
      <c r="M1442" s="151" t="s">
        <v>141</v>
      </c>
      <c r="N1442" s="152" t="s">
        <v>135</v>
      </c>
      <c r="O1442" s="151" t="s">
        <v>57</v>
      </c>
      <c r="P1442" s="153"/>
      <c r="Q1442" s="363" t="s">
        <v>272</v>
      </c>
      <c r="R1442" s="364" t="s">
        <v>56</v>
      </c>
      <c r="S1442" s="258" t="s">
        <v>41</v>
      </c>
      <c r="T1442" s="364" t="s">
        <v>136</v>
      </c>
      <c r="U1442" s="156" t="s">
        <v>42</v>
      </c>
      <c r="V1442" s="153"/>
      <c r="W1442" s="153"/>
      <c r="Y1442" s="99"/>
      <c r="AO1442" s="57"/>
      <c r="AP1442" s="153"/>
      <c r="AQ1442" s="153"/>
      <c r="AR1442" s="156" t="s">
        <v>131</v>
      </c>
      <c r="AS1442" s="153"/>
      <c r="AT1442" s="154" t="s">
        <v>56</v>
      </c>
      <c r="AU1442" s="155" t="s">
        <v>41</v>
      </c>
      <c r="AV1442" s="153"/>
      <c r="AW1442" s="154" t="s">
        <v>56</v>
      </c>
      <c r="AX1442" s="155" t="s">
        <v>41</v>
      </c>
      <c r="AY1442" s="153"/>
      <c r="AZ1442" s="154" t="s">
        <v>56</v>
      </c>
      <c r="BA1442" s="155" t="s">
        <v>41</v>
      </c>
      <c r="BB1442" s="153"/>
      <c r="BC1442" s="154" t="s">
        <v>56</v>
      </c>
      <c r="BD1442" s="155" t="s">
        <v>41</v>
      </c>
      <c r="BE1442" s="153"/>
      <c r="BF1442" s="154" t="s">
        <v>56</v>
      </c>
      <c r="BG1442" s="155" t="s">
        <v>41</v>
      </c>
      <c r="BH1442" s="153"/>
      <c r="BI1442" s="154" t="s">
        <v>56</v>
      </c>
      <c r="BJ1442" s="155" t="s">
        <v>41</v>
      </c>
      <c r="BK1442" s="153"/>
      <c r="BL1442" s="154" t="s">
        <v>56</v>
      </c>
      <c r="BM1442" s="155" t="s">
        <v>41</v>
      </c>
      <c r="BN1442" s="153"/>
      <c r="BO1442" s="154" t="s">
        <v>56</v>
      </c>
      <c r="BP1442" s="155" t="s">
        <v>41</v>
      </c>
      <c r="BQ1442" s="153"/>
      <c r="BR1442" s="154" t="s">
        <v>56</v>
      </c>
      <c r="BS1442" s="155" t="s">
        <v>41</v>
      </c>
      <c r="BT1442" s="153"/>
      <c r="BU1442" s="154" t="s">
        <v>56</v>
      </c>
      <c r="BV1442" s="155" t="s">
        <v>41</v>
      </c>
      <c r="BW1442" s="153"/>
      <c r="BX1442" s="57"/>
    </row>
    <row r="1443" spans="1:76" s="2" customFormat="1" ht="14">
      <c r="A1443" s="159">
        <v>1</v>
      </c>
      <c r="B1443" s="301" t="str">
        <f t="shared" ref="B1443:B1462" si="932">CONCATENATE(E1443,": ",C1443)</f>
        <v xml:space="preserve">: </v>
      </c>
      <c r="C1443" s="718"/>
      <c r="D1443" s="718"/>
      <c r="E1443" s="718"/>
      <c r="F1443" s="718"/>
      <c r="G1443" s="719"/>
      <c r="H1443" s="718"/>
      <c r="I1443" s="720"/>
      <c r="J1443" s="786"/>
      <c r="K1443" s="726"/>
      <c r="L1443" s="731"/>
      <c r="M1443" s="720"/>
      <c r="N1443" s="732"/>
      <c r="O1443" s="721"/>
      <c r="P1443" s="165"/>
      <c r="Q1443" s="365"/>
      <c r="R1443" s="259" t="str">
        <f t="shared" ref="R1443:R1462" si="933">IF(Q1443="Y","",IF(AND(L1443="",J1443=""),"",IF(L1443="",J1443,L1443)))</f>
        <v/>
      </c>
      <c r="S1443" s="260" t="str">
        <f>IF(R1443="","",IF(R1471="Y",T1443,IF(R1443&gt;=R1463-$AA$36*R1467,IF(R1443&lt;=R1463+$AA$36*R1467,R1443,""),"")))</f>
        <v/>
      </c>
      <c r="T1443" s="259" t="str">
        <f t="shared" ref="T1443:T1462" si="934">IF(Q1443="Y","",IF(AND(L1443="",J1443=""),"",IF(L1443="",J1443*N1443,L1443*N1443)))</f>
        <v/>
      </c>
      <c r="U1443" s="166" t="str">
        <f t="shared" ref="U1443:U1462" si="935">IF(AND(M1443="",K1443=""),"",IF(M1443="",K1443,M1443))</f>
        <v/>
      </c>
      <c r="V1443" s="39"/>
      <c r="W1443" s="39"/>
      <c r="Y1443" s="99"/>
      <c r="AO1443" s="57"/>
      <c r="AP1443" s="39"/>
      <c r="AQ1443" s="39"/>
      <c r="AR1443" s="359" t="str">
        <f>$U1443</f>
        <v/>
      </c>
      <c r="AS1443" s="39"/>
      <c r="AT1443" s="360" t="str">
        <f t="shared" ref="AT1443:AT1462" si="936">IF($E1443=$AT$48,R1443,"")</f>
        <v/>
      </c>
      <c r="AU1443" s="360" t="str">
        <f t="shared" ref="AU1443:AU1462" si="937">IF($E1443=$AT$48,S1443,"")</f>
        <v/>
      </c>
      <c r="AV1443" s="39"/>
      <c r="AW1443" s="360" t="str">
        <f t="shared" ref="AW1443:AW1462" si="938">IF($E1443=$AW$112,R1443,"")</f>
        <v/>
      </c>
      <c r="AX1443" s="360" t="str">
        <f t="shared" ref="AX1443:AX1462" si="939">IF($E1443=$AW$112,S1443,"")</f>
        <v/>
      </c>
      <c r="AY1443" s="39"/>
      <c r="AZ1443" s="360" t="str">
        <f t="shared" ref="AZ1443:AZ1462" si="940">IF($E1443=$AZ$112,R1443,"")</f>
        <v/>
      </c>
      <c r="BA1443" s="360" t="str">
        <f t="shared" ref="BA1443:BA1462" si="941">IF($E1443=$AZ$112,S1443,"")</f>
        <v/>
      </c>
      <c r="BB1443" s="39"/>
      <c r="BC1443" s="360" t="str">
        <f t="shared" ref="BC1443:BC1462" si="942">IF($E1443=$BC$112,R1443,"")</f>
        <v/>
      </c>
      <c r="BD1443" s="360" t="str">
        <f t="shared" ref="BD1443:BD1462" si="943">IF($E1443=$BC$112,S1443,"")</f>
        <v/>
      </c>
      <c r="BE1443" s="39"/>
      <c r="BF1443" s="360" t="str">
        <f t="shared" ref="BF1443:BF1462" si="944">IF($E1443=$BF$112,R1443,"")</f>
        <v/>
      </c>
      <c r="BG1443" s="360" t="str">
        <f t="shared" ref="BG1443:BG1462" si="945">IF($E1443=$BF$112,S1443,"")</f>
        <v/>
      </c>
      <c r="BH1443" s="39"/>
      <c r="BI1443" s="360" t="str">
        <f t="shared" ref="BI1443:BI1462" si="946">IF($E1443=$BI$112,R1443,"")</f>
        <v/>
      </c>
      <c r="BJ1443" s="360" t="str">
        <f t="shared" ref="BJ1443:BJ1462" si="947">IF($E1443=$BI$112,S1443,"")</f>
        <v/>
      </c>
      <c r="BK1443" s="39"/>
      <c r="BL1443" s="360" t="str">
        <f t="shared" ref="BL1443:BL1462" si="948">IF($E1443=$BL$112,R1443,"")</f>
        <v/>
      </c>
      <c r="BM1443" s="360" t="str">
        <f t="shared" ref="BM1443:BM1462" si="949">IF($E1443=$BL$112,S1443,"")</f>
        <v/>
      </c>
      <c r="BN1443" s="39"/>
      <c r="BO1443" s="360" t="str">
        <f t="shared" ref="BO1443:BO1462" si="950">IF($E1443=$BO$112,R1443,"")</f>
        <v/>
      </c>
      <c r="BP1443" s="360" t="str">
        <f t="shared" ref="BP1443:BP1462" si="951">IF($E1443=$BO$112,S1443,"")</f>
        <v/>
      </c>
      <c r="BQ1443" s="39"/>
      <c r="BR1443" s="360" t="str">
        <f t="shared" ref="BR1443:BR1462" si="952">IF($E1443=$BR$112,R1443,"")</f>
        <v/>
      </c>
      <c r="BS1443" s="360" t="str">
        <f t="shared" ref="BS1443:BS1462" si="953">IF($E1443=$BR$112,S1443,"")</f>
        <v/>
      </c>
      <c r="BT1443" s="39"/>
      <c r="BU1443" s="360" t="str">
        <f t="shared" ref="BU1443:BU1462" si="954">IF($E1443=$BU$112,R1443,"")</f>
        <v/>
      </c>
      <c r="BV1443" s="360" t="str">
        <f t="shared" ref="BV1443:BV1462" si="955">IF($E1443=$BU$112,S1443,"")</f>
        <v/>
      </c>
      <c r="BW1443" s="39"/>
      <c r="BX1443" s="57"/>
    </row>
    <row r="1444" spans="1:76" s="2" customFormat="1" ht="14">
      <c r="A1444" s="159">
        <v>2</v>
      </c>
      <c r="B1444" s="301" t="str">
        <f t="shared" si="932"/>
        <v xml:space="preserve">: </v>
      </c>
      <c r="C1444" s="718"/>
      <c r="D1444" s="718"/>
      <c r="E1444" s="718"/>
      <c r="F1444" s="718"/>
      <c r="G1444" s="719"/>
      <c r="H1444" s="718"/>
      <c r="I1444" s="720"/>
      <c r="J1444" s="786"/>
      <c r="K1444" s="726"/>
      <c r="L1444" s="731"/>
      <c r="M1444" s="720"/>
      <c r="N1444" s="732"/>
      <c r="O1444" s="721"/>
      <c r="P1444" s="165"/>
      <c r="Q1444" s="365"/>
      <c r="R1444" s="259" t="str">
        <f t="shared" si="933"/>
        <v/>
      </c>
      <c r="S1444" s="260" t="str">
        <f>IF(R1444="","",IF(R1471="Y",T1444,IF(R1444&gt;=R1463-$AA$36*R1467,IF(R1444&lt;=R1463+$AA$36*R1467,R1444,""),"")))</f>
        <v/>
      </c>
      <c r="T1444" s="259" t="str">
        <f t="shared" si="934"/>
        <v/>
      </c>
      <c r="U1444" s="166" t="str">
        <f t="shared" si="935"/>
        <v/>
      </c>
      <c r="V1444" s="39"/>
      <c r="W1444" s="39"/>
      <c r="Y1444" s="99"/>
      <c r="AO1444" s="57"/>
      <c r="AP1444" s="39"/>
      <c r="AQ1444" s="39"/>
      <c r="AR1444" s="171"/>
      <c r="AS1444" s="39"/>
      <c r="AT1444" s="360" t="str">
        <f t="shared" si="936"/>
        <v/>
      </c>
      <c r="AU1444" s="360" t="str">
        <f t="shared" si="937"/>
        <v/>
      </c>
      <c r="AV1444" s="39"/>
      <c r="AW1444" s="360" t="str">
        <f t="shared" si="938"/>
        <v/>
      </c>
      <c r="AX1444" s="360" t="str">
        <f t="shared" si="939"/>
        <v/>
      </c>
      <c r="AY1444" s="39"/>
      <c r="AZ1444" s="360" t="str">
        <f t="shared" si="940"/>
        <v/>
      </c>
      <c r="BA1444" s="360" t="str">
        <f t="shared" si="941"/>
        <v/>
      </c>
      <c r="BB1444" s="39"/>
      <c r="BC1444" s="360" t="str">
        <f t="shared" si="942"/>
        <v/>
      </c>
      <c r="BD1444" s="360" t="str">
        <f t="shared" si="943"/>
        <v/>
      </c>
      <c r="BE1444" s="39"/>
      <c r="BF1444" s="360" t="str">
        <f t="shared" si="944"/>
        <v/>
      </c>
      <c r="BG1444" s="360" t="str">
        <f t="shared" si="945"/>
        <v/>
      </c>
      <c r="BH1444" s="39"/>
      <c r="BI1444" s="360" t="str">
        <f t="shared" si="946"/>
        <v/>
      </c>
      <c r="BJ1444" s="360" t="str">
        <f t="shared" si="947"/>
        <v/>
      </c>
      <c r="BK1444" s="39"/>
      <c r="BL1444" s="360" t="str">
        <f t="shared" si="948"/>
        <v/>
      </c>
      <c r="BM1444" s="360" t="str">
        <f t="shared" si="949"/>
        <v/>
      </c>
      <c r="BN1444" s="39"/>
      <c r="BO1444" s="360" t="str">
        <f t="shared" si="950"/>
        <v/>
      </c>
      <c r="BP1444" s="360" t="str">
        <f t="shared" si="951"/>
        <v/>
      </c>
      <c r="BQ1444" s="39"/>
      <c r="BR1444" s="360" t="str">
        <f t="shared" si="952"/>
        <v/>
      </c>
      <c r="BS1444" s="360" t="str">
        <f t="shared" si="953"/>
        <v/>
      </c>
      <c r="BT1444" s="39"/>
      <c r="BU1444" s="360" t="str">
        <f t="shared" si="954"/>
        <v/>
      </c>
      <c r="BV1444" s="360" t="str">
        <f t="shared" si="955"/>
        <v/>
      </c>
      <c r="BW1444" s="39"/>
      <c r="BX1444" s="57"/>
    </row>
    <row r="1445" spans="1:76" s="2" customFormat="1" ht="14">
      <c r="A1445" s="159">
        <v>3</v>
      </c>
      <c r="B1445" s="301" t="str">
        <f t="shared" si="932"/>
        <v xml:space="preserve">: </v>
      </c>
      <c r="C1445" s="723"/>
      <c r="D1445" s="723"/>
      <c r="E1445" s="723"/>
      <c r="F1445" s="723"/>
      <c r="G1445" s="719"/>
      <c r="H1445" s="723"/>
      <c r="I1445" s="720"/>
      <c r="J1445" s="787"/>
      <c r="K1445" s="720"/>
      <c r="L1445" s="731"/>
      <c r="M1445" s="720"/>
      <c r="N1445" s="732"/>
      <c r="O1445" s="721"/>
      <c r="P1445" s="165"/>
      <c r="Q1445" s="365"/>
      <c r="R1445" s="259" t="str">
        <f t="shared" si="933"/>
        <v/>
      </c>
      <c r="S1445" s="260" t="str">
        <f>IF(R1445="","",IF(R1471="Y",T1445,IF(R1445&gt;=R1463-$AA$36*R1467,IF(R1445&lt;=R1463+$AA$36*R1467,R1445,""),"")))</f>
        <v/>
      </c>
      <c r="T1445" s="259" t="str">
        <f t="shared" si="934"/>
        <v/>
      </c>
      <c r="U1445" s="166" t="str">
        <f t="shared" si="935"/>
        <v/>
      </c>
      <c r="V1445" s="39"/>
      <c r="W1445" s="39"/>
      <c r="Y1445" s="99"/>
      <c r="AO1445" s="57"/>
      <c r="AP1445" s="39"/>
      <c r="AQ1445" s="39"/>
      <c r="AR1445" s="171"/>
      <c r="AS1445" s="39"/>
      <c r="AT1445" s="360" t="str">
        <f t="shared" si="936"/>
        <v/>
      </c>
      <c r="AU1445" s="360" t="str">
        <f t="shared" si="937"/>
        <v/>
      </c>
      <c r="AV1445" s="39"/>
      <c r="AW1445" s="360" t="str">
        <f t="shared" si="938"/>
        <v/>
      </c>
      <c r="AX1445" s="360" t="str">
        <f t="shared" si="939"/>
        <v/>
      </c>
      <c r="AY1445" s="39"/>
      <c r="AZ1445" s="360" t="str">
        <f t="shared" si="940"/>
        <v/>
      </c>
      <c r="BA1445" s="360" t="str">
        <f t="shared" si="941"/>
        <v/>
      </c>
      <c r="BB1445" s="39"/>
      <c r="BC1445" s="360" t="str">
        <f t="shared" si="942"/>
        <v/>
      </c>
      <c r="BD1445" s="360" t="str">
        <f t="shared" si="943"/>
        <v/>
      </c>
      <c r="BE1445" s="39"/>
      <c r="BF1445" s="360" t="str">
        <f t="shared" si="944"/>
        <v/>
      </c>
      <c r="BG1445" s="360" t="str">
        <f t="shared" si="945"/>
        <v/>
      </c>
      <c r="BH1445" s="39"/>
      <c r="BI1445" s="360" t="str">
        <f t="shared" si="946"/>
        <v/>
      </c>
      <c r="BJ1445" s="360" t="str">
        <f t="shared" si="947"/>
        <v/>
      </c>
      <c r="BK1445" s="39"/>
      <c r="BL1445" s="360" t="str">
        <f t="shared" si="948"/>
        <v/>
      </c>
      <c r="BM1445" s="360" t="str">
        <f t="shared" si="949"/>
        <v/>
      </c>
      <c r="BN1445" s="39"/>
      <c r="BO1445" s="360" t="str">
        <f t="shared" si="950"/>
        <v/>
      </c>
      <c r="BP1445" s="360" t="str">
        <f t="shared" si="951"/>
        <v/>
      </c>
      <c r="BQ1445" s="39"/>
      <c r="BR1445" s="360" t="str">
        <f t="shared" si="952"/>
        <v/>
      </c>
      <c r="BS1445" s="360" t="str">
        <f t="shared" si="953"/>
        <v/>
      </c>
      <c r="BT1445" s="39"/>
      <c r="BU1445" s="360" t="str">
        <f t="shared" si="954"/>
        <v/>
      </c>
      <c r="BV1445" s="360" t="str">
        <f t="shared" si="955"/>
        <v/>
      </c>
      <c r="BW1445" s="39"/>
      <c r="BX1445" s="57"/>
    </row>
    <row r="1446" spans="1:76" s="2" customFormat="1" ht="14">
      <c r="A1446" s="159">
        <v>4</v>
      </c>
      <c r="B1446" s="301" t="str">
        <f t="shared" si="932"/>
        <v xml:space="preserve">: </v>
      </c>
      <c r="C1446" s="718"/>
      <c r="D1446" s="718"/>
      <c r="E1446" s="718"/>
      <c r="F1446" s="718"/>
      <c r="G1446" s="719"/>
      <c r="H1446" s="718"/>
      <c r="I1446" s="746"/>
      <c r="J1446" s="788"/>
      <c r="K1446" s="726"/>
      <c r="L1446" s="731"/>
      <c r="M1446" s="720"/>
      <c r="N1446" s="720"/>
      <c r="O1446" s="730"/>
      <c r="P1446" s="165"/>
      <c r="Q1446" s="365"/>
      <c r="R1446" s="259" t="str">
        <f t="shared" si="933"/>
        <v/>
      </c>
      <c r="S1446" s="260" t="str">
        <f>IF(R1446="","",IF(R1471="Y",T1446,IF(R1446&gt;=R1463-$AA$36*R1467,IF(R1446&lt;=R1463+$AA$36*R1467,R1446,""),"")))</f>
        <v/>
      </c>
      <c r="T1446" s="259" t="str">
        <f t="shared" si="934"/>
        <v/>
      </c>
      <c r="U1446" s="166" t="str">
        <f t="shared" si="935"/>
        <v/>
      </c>
      <c r="V1446" s="39"/>
      <c r="W1446" s="39"/>
      <c r="Y1446" s="99"/>
      <c r="AO1446" s="57"/>
      <c r="AP1446" s="39"/>
      <c r="AQ1446" s="39"/>
      <c r="AR1446" s="171"/>
      <c r="AS1446" s="39"/>
      <c r="AT1446" s="360" t="str">
        <f t="shared" si="936"/>
        <v/>
      </c>
      <c r="AU1446" s="360" t="str">
        <f t="shared" si="937"/>
        <v/>
      </c>
      <c r="AV1446" s="39"/>
      <c r="AW1446" s="360" t="str">
        <f t="shared" si="938"/>
        <v/>
      </c>
      <c r="AX1446" s="360" t="str">
        <f t="shared" si="939"/>
        <v/>
      </c>
      <c r="AY1446" s="39"/>
      <c r="AZ1446" s="360" t="str">
        <f t="shared" si="940"/>
        <v/>
      </c>
      <c r="BA1446" s="360" t="str">
        <f t="shared" si="941"/>
        <v/>
      </c>
      <c r="BB1446" s="39"/>
      <c r="BC1446" s="360" t="str">
        <f t="shared" si="942"/>
        <v/>
      </c>
      <c r="BD1446" s="360" t="str">
        <f t="shared" si="943"/>
        <v/>
      </c>
      <c r="BE1446" s="39"/>
      <c r="BF1446" s="360" t="str">
        <f t="shared" si="944"/>
        <v/>
      </c>
      <c r="BG1446" s="360" t="str">
        <f t="shared" si="945"/>
        <v/>
      </c>
      <c r="BH1446" s="39"/>
      <c r="BI1446" s="360" t="str">
        <f t="shared" si="946"/>
        <v/>
      </c>
      <c r="BJ1446" s="360" t="str">
        <f t="shared" si="947"/>
        <v/>
      </c>
      <c r="BK1446" s="39"/>
      <c r="BL1446" s="360" t="str">
        <f t="shared" si="948"/>
        <v/>
      </c>
      <c r="BM1446" s="360" t="str">
        <f t="shared" si="949"/>
        <v/>
      </c>
      <c r="BN1446" s="39"/>
      <c r="BO1446" s="360" t="str">
        <f t="shared" si="950"/>
        <v/>
      </c>
      <c r="BP1446" s="360" t="str">
        <f t="shared" si="951"/>
        <v/>
      </c>
      <c r="BQ1446" s="39"/>
      <c r="BR1446" s="360" t="str">
        <f t="shared" si="952"/>
        <v/>
      </c>
      <c r="BS1446" s="360" t="str">
        <f t="shared" si="953"/>
        <v/>
      </c>
      <c r="BT1446" s="39"/>
      <c r="BU1446" s="360" t="str">
        <f t="shared" si="954"/>
        <v/>
      </c>
      <c r="BV1446" s="360" t="str">
        <f t="shared" si="955"/>
        <v/>
      </c>
      <c r="BW1446" s="39"/>
      <c r="BX1446" s="57"/>
    </row>
    <row r="1447" spans="1:76" s="2" customFormat="1" ht="14">
      <c r="A1447" s="159">
        <v>5</v>
      </c>
      <c r="B1447" s="301" t="str">
        <f t="shared" si="932"/>
        <v xml:space="preserve">: </v>
      </c>
      <c r="C1447" s="718"/>
      <c r="D1447" s="718"/>
      <c r="E1447" s="718"/>
      <c r="F1447" s="718"/>
      <c r="G1447" s="719"/>
      <c r="H1447" s="718"/>
      <c r="I1447" s="746"/>
      <c r="J1447" s="788"/>
      <c r="K1447" s="726"/>
      <c r="L1447" s="731"/>
      <c r="M1447" s="720"/>
      <c r="N1447" s="720"/>
      <c r="O1447" s="730"/>
      <c r="P1447" s="165"/>
      <c r="Q1447" s="365"/>
      <c r="R1447" s="259" t="str">
        <f t="shared" si="933"/>
        <v/>
      </c>
      <c r="S1447" s="260" t="str">
        <f>IF(R1447="","",IF(R1471="Y",T1447,IF(R1447&gt;=R1463-$AA$36*R1467,IF(R1447&lt;=R1463+$AA$36*R1467,R1447,""),"")))</f>
        <v/>
      </c>
      <c r="T1447" s="259" t="str">
        <f t="shared" si="934"/>
        <v/>
      </c>
      <c r="U1447" s="166" t="str">
        <f t="shared" si="935"/>
        <v/>
      </c>
      <c r="V1447" s="39"/>
      <c r="W1447" s="39"/>
      <c r="Y1447" s="99"/>
      <c r="AO1447" s="57"/>
      <c r="AP1447" s="39"/>
      <c r="AQ1447" s="39"/>
      <c r="AR1447" s="171"/>
      <c r="AS1447" s="39"/>
      <c r="AT1447" s="360" t="str">
        <f t="shared" si="936"/>
        <v/>
      </c>
      <c r="AU1447" s="360" t="str">
        <f t="shared" si="937"/>
        <v/>
      </c>
      <c r="AV1447" s="39"/>
      <c r="AW1447" s="360" t="str">
        <f t="shared" si="938"/>
        <v/>
      </c>
      <c r="AX1447" s="360" t="str">
        <f t="shared" si="939"/>
        <v/>
      </c>
      <c r="AY1447" s="39"/>
      <c r="AZ1447" s="360" t="str">
        <f t="shared" si="940"/>
        <v/>
      </c>
      <c r="BA1447" s="360" t="str">
        <f t="shared" si="941"/>
        <v/>
      </c>
      <c r="BB1447" s="39"/>
      <c r="BC1447" s="360" t="str">
        <f t="shared" si="942"/>
        <v/>
      </c>
      <c r="BD1447" s="360" t="str">
        <f t="shared" si="943"/>
        <v/>
      </c>
      <c r="BE1447" s="39"/>
      <c r="BF1447" s="360" t="str">
        <f t="shared" si="944"/>
        <v/>
      </c>
      <c r="BG1447" s="360" t="str">
        <f t="shared" si="945"/>
        <v/>
      </c>
      <c r="BH1447" s="39"/>
      <c r="BI1447" s="360" t="str">
        <f t="shared" si="946"/>
        <v/>
      </c>
      <c r="BJ1447" s="360" t="str">
        <f t="shared" si="947"/>
        <v/>
      </c>
      <c r="BK1447" s="39"/>
      <c r="BL1447" s="360" t="str">
        <f t="shared" si="948"/>
        <v/>
      </c>
      <c r="BM1447" s="360" t="str">
        <f t="shared" si="949"/>
        <v/>
      </c>
      <c r="BN1447" s="39"/>
      <c r="BO1447" s="360" t="str">
        <f t="shared" si="950"/>
        <v/>
      </c>
      <c r="BP1447" s="360" t="str">
        <f t="shared" si="951"/>
        <v/>
      </c>
      <c r="BQ1447" s="39"/>
      <c r="BR1447" s="360" t="str">
        <f t="shared" si="952"/>
        <v/>
      </c>
      <c r="BS1447" s="360" t="str">
        <f t="shared" si="953"/>
        <v/>
      </c>
      <c r="BT1447" s="39"/>
      <c r="BU1447" s="360" t="str">
        <f t="shared" si="954"/>
        <v/>
      </c>
      <c r="BV1447" s="360" t="str">
        <f t="shared" si="955"/>
        <v/>
      </c>
      <c r="BW1447" s="39"/>
      <c r="BX1447" s="57"/>
    </row>
    <row r="1448" spans="1:76" s="2" customFormat="1" ht="14">
      <c r="A1448" s="159">
        <v>6</v>
      </c>
      <c r="B1448" s="301" t="str">
        <f t="shared" si="932"/>
        <v xml:space="preserve">: </v>
      </c>
      <c r="C1448" s="718"/>
      <c r="D1448" s="718"/>
      <c r="E1448" s="718"/>
      <c r="F1448" s="718"/>
      <c r="G1448" s="719"/>
      <c r="H1448" s="718"/>
      <c r="I1448" s="746"/>
      <c r="J1448" s="788"/>
      <c r="K1448" s="726"/>
      <c r="L1448" s="731"/>
      <c r="M1448" s="720"/>
      <c r="N1448" s="720"/>
      <c r="O1448" s="730"/>
      <c r="P1448" s="165"/>
      <c r="Q1448" s="365"/>
      <c r="R1448" s="259" t="str">
        <f t="shared" si="933"/>
        <v/>
      </c>
      <c r="S1448" s="260" t="str">
        <f>IF(R1448="","",IF(R1471="Y",T1448,IF(R1448&gt;=R1463-$AA$36*R1467,IF(R1448&lt;=R1463+$AA$36*R1467,R1448,""),"")))</f>
        <v/>
      </c>
      <c r="T1448" s="259" t="str">
        <f t="shared" si="934"/>
        <v/>
      </c>
      <c r="U1448" s="166" t="str">
        <f t="shared" si="935"/>
        <v/>
      </c>
      <c r="V1448" s="39"/>
      <c r="W1448" s="39"/>
      <c r="Y1448" s="99"/>
      <c r="AO1448" s="57"/>
      <c r="AP1448" s="39"/>
      <c r="AQ1448" s="39"/>
      <c r="AR1448" s="171"/>
      <c r="AS1448" s="39"/>
      <c r="AT1448" s="360" t="str">
        <f t="shared" si="936"/>
        <v/>
      </c>
      <c r="AU1448" s="360" t="str">
        <f t="shared" si="937"/>
        <v/>
      </c>
      <c r="AV1448" s="39"/>
      <c r="AW1448" s="360" t="str">
        <f t="shared" si="938"/>
        <v/>
      </c>
      <c r="AX1448" s="360" t="str">
        <f t="shared" si="939"/>
        <v/>
      </c>
      <c r="AY1448" s="39"/>
      <c r="AZ1448" s="360" t="str">
        <f t="shared" si="940"/>
        <v/>
      </c>
      <c r="BA1448" s="360" t="str">
        <f t="shared" si="941"/>
        <v/>
      </c>
      <c r="BB1448" s="39"/>
      <c r="BC1448" s="360" t="str">
        <f t="shared" si="942"/>
        <v/>
      </c>
      <c r="BD1448" s="360" t="str">
        <f t="shared" si="943"/>
        <v/>
      </c>
      <c r="BE1448" s="39"/>
      <c r="BF1448" s="360" t="str">
        <f t="shared" si="944"/>
        <v/>
      </c>
      <c r="BG1448" s="360" t="str">
        <f t="shared" si="945"/>
        <v/>
      </c>
      <c r="BH1448" s="39"/>
      <c r="BI1448" s="360" t="str">
        <f t="shared" si="946"/>
        <v/>
      </c>
      <c r="BJ1448" s="360" t="str">
        <f t="shared" si="947"/>
        <v/>
      </c>
      <c r="BK1448" s="39"/>
      <c r="BL1448" s="360" t="str">
        <f t="shared" si="948"/>
        <v/>
      </c>
      <c r="BM1448" s="360" t="str">
        <f t="shared" si="949"/>
        <v/>
      </c>
      <c r="BN1448" s="39"/>
      <c r="BO1448" s="360" t="str">
        <f t="shared" si="950"/>
        <v/>
      </c>
      <c r="BP1448" s="360" t="str">
        <f t="shared" si="951"/>
        <v/>
      </c>
      <c r="BQ1448" s="39"/>
      <c r="BR1448" s="360" t="str">
        <f t="shared" si="952"/>
        <v/>
      </c>
      <c r="BS1448" s="360" t="str">
        <f t="shared" si="953"/>
        <v/>
      </c>
      <c r="BT1448" s="39"/>
      <c r="BU1448" s="360" t="str">
        <f t="shared" si="954"/>
        <v/>
      </c>
      <c r="BV1448" s="360" t="str">
        <f t="shared" si="955"/>
        <v/>
      </c>
      <c r="BW1448" s="39"/>
      <c r="BX1448" s="57"/>
    </row>
    <row r="1449" spans="1:76" s="2" customFormat="1" ht="14">
      <c r="A1449" s="159">
        <v>7</v>
      </c>
      <c r="B1449" s="301" t="str">
        <f t="shared" si="932"/>
        <v xml:space="preserve">: </v>
      </c>
      <c r="C1449" s="724"/>
      <c r="D1449" s="720"/>
      <c r="E1449" s="725"/>
      <c r="F1449" s="725"/>
      <c r="G1449" s="719"/>
      <c r="H1449" s="718"/>
      <c r="I1449" s="720"/>
      <c r="J1449" s="786"/>
      <c r="K1449" s="726"/>
      <c r="L1449" s="731"/>
      <c r="M1449" s="720"/>
      <c r="N1449" s="732"/>
      <c r="O1449" s="721"/>
      <c r="P1449" s="165"/>
      <c r="Q1449" s="365"/>
      <c r="R1449" s="259" t="str">
        <f t="shared" si="933"/>
        <v/>
      </c>
      <c r="S1449" s="260" t="str">
        <f>IF(R1449="","",IF(R1471="Y",T1449,IF(R1449&gt;=R1463-$AA$36*R1467,IF(R1449&lt;=R1463+$AA$36*R1467,R1449,""),"")))</f>
        <v/>
      </c>
      <c r="T1449" s="259" t="str">
        <f t="shared" si="934"/>
        <v/>
      </c>
      <c r="U1449" s="166" t="str">
        <f t="shared" si="935"/>
        <v/>
      </c>
      <c r="V1449" s="39"/>
      <c r="W1449" s="39"/>
      <c r="Y1449" s="99"/>
      <c r="AO1449" s="57"/>
      <c r="AP1449" s="39"/>
      <c r="AQ1449" s="39"/>
      <c r="AR1449" s="171"/>
      <c r="AS1449" s="39"/>
      <c r="AT1449" s="360" t="str">
        <f t="shared" si="936"/>
        <v/>
      </c>
      <c r="AU1449" s="360" t="str">
        <f t="shared" si="937"/>
        <v/>
      </c>
      <c r="AV1449" s="39"/>
      <c r="AW1449" s="360" t="str">
        <f t="shared" si="938"/>
        <v/>
      </c>
      <c r="AX1449" s="360" t="str">
        <f t="shared" si="939"/>
        <v/>
      </c>
      <c r="AY1449" s="39"/>
      <c r="AZ1449" s="360" t="str">
        <f t="shared" si="940"/>
        <v/>
      </c>
      <c r="BA1449" s="360" t="str">
        <f t="shared" si="941"/>
        <v/>
      </c>
      <c r="BB1449" s="39"/>
      <c r="BC1449" s="360" t="str">
        <f t="shared" si="942"/>
        <v/>
      </c>
      <c r="BD1449" s="360" t="str">
        <f t="shared" si="943"/>
        <v/>
      </c>
      <c r="BE1449" s="39"/>
      <c r="BF1449" s="360" t="str">
        <f t="shared" si="944"/>
        <v/>
      </c>
      <c r="BG1449" s="360" t="str">
        <f t="shared" si="945"/>
        <v/>
      </c>
      <c r="BH1449" s="39"/>
      <c r="BI1449" s="360" t="str">
        <f t="shared" si="946"/>
        <v/>
      </c>
      <c r="BJ1449" s="360" t="str">
        <f t="shared" si="947"/>
        <v/>
      </c>
      <c r="BK1449" s="39"/>
      <c r="BL1449" s="360" t="str">
        <f t="shared" si="948"/>
        <v/>
      </c>
      <c r="BM1449" s="360" t="str">
        <f t="shared" si="949"/>
        <v/>
      </c>
      <c r="BN1449" s="39"/>
      <c r="BO1449" s="360" t="str">
        <f t="shared" si="950"/>
        <v/>
      </c>
      <c r="BP1449" s="360" t="str">
        <f t="shared" si="951"/>
        <v/>
      </c>
      <c r="BQ1449" s="39"/>
      <c r="BR1449" s="360" t="str">
        <f t="shared" si="952"/>
        <v/>
      </c>
      <c r="BS1449" s="360" t="str">
        <f t="shared" si="953"/>
        <v/>
      </c>
      <c r="BT1449" s="39"/>
      <c r="BU1449" s="360" t="str">
        <f t="shared" si="954"/>
        <v/>
      </c>
      <c r="BV1449" s="360" t="str">
        <f t="shared" si="955"/>
        <v/>
      </c>
      <c r="BW1449" s="39"/>
      <c r="BX1449" s="57"/>
    </row>
    <row r="1450" spans="1:76" s="2" customFormat="1" ht="14">
      <c r="A1450" s="159">
        <v>8</v>
      </c>
      <c r="B1450" s="301" t="str">
        <f t="shared" si="932"/>
        <v xml:space="preserve">: </v>
      </c>
      <c r="C1450" s="724"/>
      <c r="D1450" s="720"/>
      <c r="E1450" s="718"/>
      <c r="F1450" s="736"/>
      <c r="G1450" s="719"/>
      <c r="H1450" s="718"/>
      <c r="I1450" s="720"/>
      <c r="J1450" s="786"/>
      <c r="K1450" s="726"/>
      <c r="L1450" s="731"/>
      <c r="M1450" s="720"/>
      <c r="N1450" s="732"/>
      <c r="O1450" s="721"/>
      <c r="P1450" s="165"/>
      <c r="Q1450" s="365"/>
      <c r="R1450" s="259" t="str">
        <f t="shared" si="933"/>
        <v/>
      </c>
      <c r="S1450" s="260" t="str">
        <f>IF(R1450="","",IF(R1471="Y",T1450,IF(R1450&gt;=R1463-$AA$36*R1467,IF(R1450&lt;=R1463+$AA$36*R1467,R1450,""),"")))</f>
        <v/>
      </c>
      <c r="T1450" s="259" t="str">
        <f t="shared" si="934"/>
        <v/>
      </c>
      <c r="U1450" s="166" t="str">
        <f t="shared" si="935"/>
        <v/>
      </c>
      <c r="V1450" s="39"/>
      <c r="W1450" s="39"/>
      <c r="Y1450" s="99"/>
      <c r="AO1450" s="57"/>
      <c r="AP1450" s="39"/>
      <c r="AQ1450" s="39"/>
      <c r="AR1450" s="171"/>
      <c r="AS1450" s="39"/>
      <c r="AT1450" s="360" t="str">
        <f t="shared" si="936"/>
        <v/>
      </c>
      <c r="AU1450" s="360" t="str">
        <f t="shared" si="937"/>
        <v/>
      </c>
      <c r="AV1450" s="39"/>
      <c r="AW1450" s="360" t="str">
        <f t="shared" si="938"/>
        <v/>
      </c>
      <c r="AX1450" s="360" t="str">
        <f t="shared" si="939"/>
        <v/>
      </c>
      <c r="AY1450" s="39"/>
      <c r="AZ1450" s="360" t="str">
        <f t="shared" si="940"/>
        <v/>
      </c>
      <c r="BA1450" s="360" t="str">
        <f t="shared" si="941"/>
        <v/>
      </c>
      <c r="BB1450" s="39"/>
      <c r="BC1450" s="360" t="str">
        <f t="shared" si="942"/>
        <v/>
      </c>
      <c r="BD1450" s="360" t="str">
        <f t="shared" si="943"/>
        <v/>
      </c>
      <c r="BE1450" s="39"/>
      <c r="BF1450" s="360" t="str">
        <f t="shared" si="944"/>
        <v/>
      </c>
      <c r="BG1450" s="360" t="str">
        <f t="shared" si="945"/>
        <v/>
      </c>
      <c r="BH1450" s="39"/>
      <c r="BI1450" s="360" t="str">
        <f t="shared" si="946"/>
        <v/>
      </c>
      <c r="BJ1450" s="360" t="str">
        <f t="shared" si="947"/>
        <v/>
      </c>
      <c r="BK1450" s="39"/>
      <c r="BL1450" s="360" t="str">
        <f t="shared" si="948"/>
        <v/>
      </c>
      <c r="BM1450" s="360" t="str">
        <f t="shared" si="949"/>
        <v/>
      </c>
      <c r="BN1450" s="39"/>
      <c r="BO1450" s="360" t="str">
        <f t="shared" si="950"/>
        <v/>
      </c>
      <c r="BP1450" s="360" t="str">
        <f t="shared" si="951"/>
        <v/>
      </c>
      <c r="BQ1450" s="39"/>
      <c r="BR1450" s="360" t="str">
        <f t="shared" si="952"/>
        <v/>
      </c>
      <c r="BS1450" s="360" t="str">
        <f t="shared" si="953"/>
        <v/>
      </c>
      <c r="BT1450" s="39"/>
      <c r="BU1450" s="360" t="str">
        <f t="shared" si="954"/>
        <v/>
      </c>
      <c r="BV1450" s="360" t="str">
        <f t="shared" si="955"/>
        <v/>
      </c>
      <c r="BW1450" s="39"/>
      <c r="BX1450" s="57"/>
    </row>
    <row r="1451" spans="1:76" s="2" customFormat="1" ht="14">
      <c r="A1451" s="159">
        <v>9</v>
      </c>
      <c r="B1451" s="301" t="str">
        <f t="shared" si="932"/>
        <v xml:space="preserve">: </v>
      </c>
      <c r="C1451" s="724"/>
      <c r="D1451" s="720"/>
      <c r="E1451" s="718"/>
      <c r="F1451" s="736"/>
      <c r="G1451" s="719"/>
      <c r="H1451" s="718"/>
      <c r="I1451" s="720"/>
      <c r="J1451" s="786"/>
      <c r="K1451" s="726"/>
      <c r="L1451" s="731"/>
      <c r="M1451" s="720"/>
      <c r="N1451" s="732"/>
      <c r="O1451" s="721"/>
      <c r="P1451" s="165"/>
      <c r="Q1451" s="365"/>
      <c r="R1451" s="259" t="str">
        <f t="shared" si="933"/>
        <v/>
      </c>
      <c r="S1451" s="260" t="str">
        <f>IF(R1451="","",IF(R1471="Y",T1451,IF(R1451&gt;=R1463-$AA$36*R1467,IF(R1451&lt;=R1463+$AA$36*R1467,R1451,""),"")))</f>
        <v/>
      </c>
      <c r="T1451" s="259" t="str">
        <f t="shared" si="934"/>
        <v/>
      </c>
      <c r="U1451" s="166" t="str">
        <f t="shared" si="935"/>
        <v/>
      </c>
      <c r="V1451" s="39"/>
      <c r="W1451" s="39"/>
      <c r="Y1451" s="99"/>
      <c r="AO1451" s="57"/>
      <c r="AP1451" s="39"/>
      <c r="AQ1451" s="39"/>
      <c r="AR1451" s="171"/>
      <c r="AS1451" s="39"/>
      <c r="AT1451" s="360" t="str">
        <f t="shared" si="936"/>
        <v/>
      </c>
      <c r="AU1451" s="360" t="str">
        <f t="shared" si="937"/>
        <v/>
      </c>
      <c r="AV1451" s="39"/>
      <c r="AW1451" s="360" t="str">
        <f t="shared" si="938"/>
        <v/>
      </c>
      <c r="AX1451" s="360" t="str">
        <f t="shared" si="939"/>
        <v/>
      </c>
      <c r="AY1451" s="39"/>
      <c r="AZ1451" s="360" t="str">
        <f t="shared" si="940"/>
        <v/>
      </c>
      <c r="BA1451" s="360" t="str">
        <f t="shared" si="941"/>
        <v/>
      </c>
      <c r="BB1451" s="39"/>
      <c r="BC1451" s="360" t="str">
        <f t="shared" si="942"/>
        <v/>
      </c>
      <c r="BD1451" s="360" t="str">
        <f t="shared" si="943"/>
        <v/>
      </c>
      <c r="BE1451" s="39"/>
      <c r="BF1451" s="360" t="str">
        <f t="shared" si="944"/>
        <v/>
      </c>
      <c r="BG1451" s="360" t="str">
        <f t="shared" si="945"/>
        <v/>
      </c>
      <c r="BH1451" s="39"/>
      <c r="BI1451" s="360" t="str">
        <f t="shared" si="946"/>
        <v/>
      </c>
      <c r="BJ1451" s="360" t="str">
        <f t="shared" si="947"/>
        <v/>
      </c>
      <c r="BK1451" s="39"/>
      <c r="BL1451" s="360" t="str">
        <f t="shared" si="948"/>
        <v/>
      </c>
      <c r="BM1451" s="360" t="str">
        <f t="shared" si="949"/>
        <v/>
      </c>
      <c r="BN1451" s="39"/>
      <c r="BO1451" s="360" t="str">
        <f t="shared" si="950"/>
        <v/>
      </c>
      <c r="BP1451" s="360" t="str">
        <f t="shared" si="951"/>
        <v/>
      </c>
      <c r="BQ1451" s="39"/>
      <c r="BR1451" s="360" t="str">
        <f t="shared" si="952"/>
        <v/>
      </c>
      <c r="BS1451" s="360" t="str">
        <f t="shared" si="953"/>
        <v/>
      </c>
      <c r="BT1451" s="39"/>
      <c r="BU1451" s="360" t="str">
        <f t="shared" si="954"/>
        <v/>
      </c>
      <c r="BV1451" s="360" t="str">
        <f t="shared" si="955"/>
        <v/>
      </c>
      <c r="BW1451" s="39"/>
      <c r="BX1451" s="57"/>
    </row>
    <row r="1452" spans="1:76" s="2" customFormat="1" ht="14">
      <c r="A1452" s="159">
        <v>10</v>
      </c>
      <c r="B1452" s="301" t="str">
        <f t="shared" si="932"/>
        <v xml:space="preserve">: </v>
      </c>
      <c r="C1452" s="724"/>
      <c r="D1452" s="720"/>
      <c r="E1452" s="718"/>
      <c r="F1452" s="736"/>
      <c r="G1452" s="719"/>
      <c r="H1452" s="718"/>
      <c r="I1452" s="720"/>
      <c r="J1452" s="786"/>
      <c r="K1452" s="726"/>
      <c r="L1452" s="731"/>
      <c r="M1452" s="720"/>
      <c r="N1452" s="732"/>
      <c r="O1452" s="721"/>
      <c r="P1452" s="165"/>
      <c r="Q1452" s="365"/>
      <c r="R1452" s="259" t="str">
        <f t="shared" si="933"/>
        <v/>
      </c>
      <c r="S1452" s="260" t="str">
        <f>IF(R1452="","",IF(R1471="Y",T1452,IF(R1452&gt;=R1463-$AA$36*R1467,IF(R1452&lt;=R1463+$AA$36*R1467,R1452,""),"")))</f>
        <v/>
      </c>
      <c r="T1452" s="259" t="str">
        <f t="shared" si="934"/>
        <v/>
      </c>
      <c r="U1452" s="166" t="str">
        <f t="shared" si="935"/>
        <v/>
      </c>
      <c r="V1452" s="39"/>
      <c r="W1452" s="39"/>
      <c r="Y1452" s="99"/>
      <c r="AO1452" s="57"/>
      <c r="AP1452" s="39"/>
      <c r="AQ1452" s="39"/>
      <c r="AR1452" s="171"/>
      <c r="AS1452" s="39"/>
      <c r="AT1452" s="360" t="str">
        <f t="shared" si="936"/>
        <v/>
      </c>
      <c r="AU1452" s="360" t="str">
        <f t="shared" si="937"/>
        <v/>
      </c>
      <c r="AV1452" s="39"/>
      <c r="AW1452" s="360" t="str">
        <f t="shared" si="938"/>
        <v/>
      </c>
      <c r="AX1452" s="360" t="str">
        <f t="shared" si="939"/>
        <v/>
      </c>
      <c r="AY1452" s="39"/>
      <c r="AZ1452" s="360" t="str">
        <f t="shared" si="940"/>
        <v/>
      </c>
      <c r="BA1452" s="360" t="str">
        <f t="shared" si="941"/>
        <v/>
      </c>
      <c r="BB1452" s="39"/>
      <c r="BC1452" s="360" t="str">
        <f t="shared" si="942"/>
        <v/>
      </c>
      <c r="BD1452" s="360" t="str">
        <f t="shared" si="943"/>
        <v/>
      </c>
      <c r="BE1452" s="39"/>
      <c r="BF1452" s="360" t="str">
        <f t="shared" si="944"/>
        <v/>
      </c>
      <c r="BG1452" s="360" t="str">
        <f t="shared" si="945"/>
        <v/>
      </c>
      <c r="BH1452" s="39"/>
      <c r="BI1452" s="360" t="str">
        <f t="shared" si="946"/>
        <v/>
      </c>
      <c r="BJ1452" s="360" t="str">
        <f t="shared" si="947"/>
        <v/>
      </c>
      <c r="BK1452" s="39"/>
      <c r="BL1452" s="360" t="str">
        <f t="shared" si="948"/>
        <v/>
      </c>
      <c r="BM1452" s="360" t="str">
        <f t="shared" si="949"/>
        <v/>
      </c>
      <c r="BN1452" s="39"/>
      <c r="BO1452" s="360" t="str">
        <f t="shared" si="950"/>
        <v/>
      </c>
      <c r="BP1452" s="360" t="str">
        <f t="shared" si="951"/>
        <v/>
      </c>
      <c r="BQ1452" s="39"/>
      <c r="BR1452" s="360" t="str">
        <f t="shared" si="952"/>
        <v/>
      </c>
      <c r="BS1452" s="360" t="str">
        <f t="shared" si="953"/>
        <v/>
      </c>
      <c r="BT1452" s="39"/>
      <c r="BU1452" s="360" t="str">
        <f t="shared" si="954"/>
        <v/>
      </c>
      <c r="BV1452" s="360" t="str">
        <f t="shared" si="955"/>
        <v/>
      </c>
      <c r="BW1452" s="39"/>
      <c r="BX1452" s="57"/>
    </row>
    <row r="1453" spans="1:76" s="2" customFormat="1" ht="14">
      <c r="A1453" s="159">
        <v>11</v>
      </c>
      <c r="B1453" s="301" t="str">
        <f t="shared" si="932"/>
        <v xml:space="preserve">: </v>
      </c>
      <c r="C1453" s="724"/>
      <c r="D1453" s="725"/>
      <c r="E1453" s="725"/>
      <c r="F1453" s="789"/>
      <c r="G1453" s="719"/>
      <c r="H1453" s="745"/>
      <c r="I1453" s="719"/>
      <c r="J1453" s="790"/>
      <c r="K1453" s="726"/>
      <c r="L1453" s="731"/>
      <c r="M1453" s="720"/>
      <c r="N1453" s="720"/>
      <c r="O1453" s="730"/>
      <c r="P1453" s="165"/>
      <c r="Q1453" s="365"/>
      <c r="R1453" s="259" t="str">
        <f t="shared" si="933"/>
        <v/>
      </c>
      <c r="S1453" s="260" t="str">
        <f>IF(R1453="","",IF(R1471="Y",T1453,IF(R1453&gt;=R1463-$AA$36*R1467,IF(R1453&lt;=R1463+$AA$36*R1467,R1453,""),"")))</f>
        <v/>
      </c>
      <c r="T1453" s="259" t="str">
        <f t="shared" si="934"/>
        <v/>
      </c>
      <c r="U1453" s="166" t="str">
        <f t="shared" si="935"/>
        <v/>
      </c>
      <c r="V1453" s="39"/>
      <c r="W1453" s="39"/>
      <c r="Y1453" s="99"/>
      <c r="AO1453" s="57"/>
      <c r="AP1453" s="39"/>
      <c r="AQ1453" s="39"/>
      <c r="AR1453" s="171"/>
      <c r="AS1453" s="39"/>
      <c r="AT1453" s="360" t="str">
        <f t="shared" si="936"/>
        <v/>
      </c>
      <c r="AU1453" s="360" t="str">
        <f t="shared" si="937"/>
        <v/>
      </c>
      <c r="AV1453" s="39"/>
      <c r="AW1453" s="360" t="str">
        <f t="shared" si="938"/>
        <v/>
      </c>
      <c r="AX1453" s="360" t="str">
        <f t="shared" si="939"/>
        <v/>
      </c>
      <c r="AY1453" s="39"/>
      <c r="AZ1453" s="360" t="str">
        <f t="shared" si="940"/>
        <v/>
      </c>
      <c r="BA1453" s="360" t="str">
        <f t="shared" si="941"/>
        <v/>
      </c>
      <c r="BB1453" s="39"/>
      <c r="BC1453" s="360" t="str">
        <f t="shared" si="942"/>
        <v/>
      </c>
      <c r="BD1453" s="360" t="str">
        <f t="shared" si="943"/>
        <v/>
      </c>
      <c r="BE1453" s="39"/>
      <c r="BF1453" s="360" t="str">
        <f t="shared" si="944"/>
        <v/>
      </c>
      <c r="BG1453" s="360" t="str">
        <f t="shared" si="945"/>
        <v/>
      </c>
      <c r="BH1453" s="39"/>
      <c r="BI1453" s="360" t="str">
        <f t="shared" si="946"/>
        <v/>
      </c>
      <c r="BJ1453" s="360" t="str">
        <f t="shared" si="947"/>
        <v/>
      </c>
      <c r="BK1453" s="39"/>
      <c r="BL1453" s="360" t="str">
        <f t="shared" si="948"/>
        <v/>
      </c>
      <c r="BM1453" s="360" t="str">
        <f t="shared" si="949"/>
        <v/>
      </c>
      <c r="BN1453" s="39"/>
      <c r="BO1453" s="360" t="str">
        <f t="shared" si="950"/>
        <v/>
      </c>
      <c r="BP1453" s="360" t="str">
        <f t="shared" si="951"/>
        <v/>
      </c>
      <c r="BQ1453" s="39"/>
      <c r="BR1453" s="360" t="str">
        <f t="shared" si="952"/>
        <v/>
      </c>
      <c r="BS1453" s="360" t="str">
        <f t="shared" si="953"/>
        <v/>
      </c>
      <c r="BT1453" s="39"/>
      <c r="BU1453" s="360" t="str">
        <f t="shared" si="954"/>
        <v/>
      </c>
      <c r="BV1453" s="360" t="str">
        <f t="shared" si="955"/>
        <v/>
      </c>
      <c r="BW1453" s="39"/>
      <c r="BX1453" s="57"/>
    </row>
    <row r="1454" spans="1:76" s="2" customFormat="1" ht="14">
      <c r="A1454" s="159">
        <v>12</v>
      </c>
      <c r="B1454" s="301" t="str">
        <f t="shared" si="932"/>
        <v xml:space="preserve">: </v>
      </c>
      <c r="C1454" s="724"/>
      <c r="D1454" s="725"/>
      <c r="E1454" s="725"/>
      <c r="F1454" s="789"/>
      <c r="G1454" s="719"/>
      <c r="H1454" s="745"/>
      <c r="I1454" s="719"/>
      <c r="J1454" s="790"/>
      <c r="K1454" s="726"/>
      <c r="L1454" s="731"/>
      <c r="M1454" s="720"/>
      <c r="N1454" s="720"/>
      <c r="O1454" s="730"/>
      <c r="P1454" s="165"/>
      <c r="Q1454" s="365"/>
      <c r="R1454" s="259" t="str">
        <f t="shared" si="933"/>
        <v/>
      </c>
      <c r="S1454" s="260" t="str">
        <f>IF(R1454="","",IF(R1471="Y",T1454,IF(R1454&gt;=R1463-$AA$36*R1467,IF(R1454&lt;=R1463+$AA$36*R1467,R1454,""),"")))</f>
        <v/>
      </c>
      <c r="T1454" s="259" t="str">
        <f t="shared" si="934"/>
        <v/>
      </c>
      <c r="U1454" s="166" t="str">
        <f t="shared" si="935"/>
        <v/>
      </c>
      <c r="V1454" s="39"/>
      <c r="W1454" s="39"/>
      <c r="Y1454" s="99"/>
      <c r="AO1454" s="57"/>
      <c r="AP1454" s="39"/>
      <c r="AQ1454" s="39"/>
      <c r="AR1454" s="171"/>
      <c r="AS1454" s="39"/>
      <c r="AT1454" s="360" t="str">
        <f t="shared" si="936"/>
        <v/>
      </c>
      <c r="AU1454" s="360" t="str">
        <f t="shared" si="937"/>
        <v/>
      </c>
      <c r="AV1454" s="39"/>
      <c r="AW1454" s="360" t="str">
        <f t="shared" si="938"/>
        <v/>
      </c>
      <c r="AX1454" s="360" t="str">
        <f t="shared" si="939"/>
        <v/>
      </c>
      <c r="AY1454" s="39"/>
      <c r="AZ1454" s="360" t="str">
        <f t="shared" si="940"/>
        <v/>
      </c>
      <c r="BA1454" s="360" t="str">
        <f t="shared" si="941"/>
        <v/>
      </c>
      <c r="BB1454" s="39"/>
      <c r="BC1454" s="360" t="str">
        <f t="shared" si="942"/>
        <v/>
      </c>
      <c r="BD1454" s="360" t="str">
        <f t="shared" si="943"/>
        <v/>
      </c>
      <c r="BE1454" s="39"/>
      <c r="BF1454" s="360" t="str">
        <f t="shared" si="944"/>
        <v/>
      </c>
      <c r="BG1454" s="360" t="str">
        <f t="shared" si="945"/>
        <v/>
      </c>
      <c r="BH1454" s="39"/>
      <c r="BI1454" s="360" t="str">
        <f t="shared" si="946"/>
        <v/>
      </c>
      <c r="BJ1454" s="360" t="str">
        <f t="shared" si="947"/>
        <v/>
      </c>
      <c r="BK1454" s="39"/>
      <c r="BL1454" s="360" t="str">
        <f t="shared" si="948"/>
        <v/>
      </c>
      <c r="BM1454" s="360" t="str">
        <f t="shared" si="949"/>
        <v/>
      </c>
      <c r="BN1454" s="39"/>
      <c r="BO1454" s="360" t="str">
        <f t="shared" si="950"/>
        <v/>
      </c>
      <c r="BP1454" s="360" t="str">
        <f t="shared" si="951"/>
        <v/>
      </c>
      <c r="BQ1454" s="39"/>
      <c r="BR1454" s="360" t="str">
        <f t="shared" si="952"/>
        <v/>
      </c>
      <c r="BS1454" s="360" t="str">
        <f t="shared" si="953"/>
        <v/>
      </c>
      <c r="BT1454" s="39"/>
      <c r="BU1454" s="360" t="str">
        <f t="shared" si="954"/>
        <v/>
      </c>
      <c r="BV1454" s="360" t="str">
        <f t="shared" si="955"/>
        <v/>
      </c>
      <c r="BW1454" s="39"/>
      <c r="BX1454" s="57"/>
    </row>
    <row r="1455" spans="1:76" s="2" customFormat="1" ht="14">
      <c r="A1455" s="159">
        <v>13</v>
      </c>
      <c r="B1455" s="301" t="str">
        <f t="shared" si="932"/>
        <v xml:space="preserve">: </v>
      </c>
      <c r="C1455" s="724"/>
      <c r="D1455" s="725"/>
      <c r="E1455" s="723"/>
      <c r="F1455" s="791"/>
      <c r="G1455" s="746"/>
      <c r="H1455" s="745"/>
      <c r="I1455" s="746"/>
      <c r="J1455" s="790"/>
      <c r="K1455" s="726"/>
      <c r="L1455" s="731"/>
      <c r="M1455" s="720"/>
      <c r="N1455" s="720"/>
      <c r="O1455" s="730"/>
      <c r="P1455" s="165"/>
      <c r="Q1455" s="365"/>
      <c r="R1455" s="259" t="str">
        <f t="shared" si="933"/>
        <v/>
      </c>
      <c r="S1455" s="260" t="str">
        <f>IF(R1455="","",IF(R1471="Y",T1455,IF(R1455&gt;=R1463-$AA$36*R1467,IF(R1455&lt;=R1463+$AA$36*R1467,R1455,""),"")))</f>
        <v/>
      </c>
      <c r="T1455" s="259" t="str">
        <f t="shared" si="934"/>
        <v/>
      </c>
      <c r="U1455" s="166" t="str">
        <f t="shared" si="935"/>
        <v/>
      </c>
      <c r="V1455" s="39"/>
      <c r="W1455" s="39"/>
      <c r="Y1455" s="99"/>
      <c r="AO1455" s="57"/>
      <c r="AP1455" s="39"/>
      <c r="AQ1455" s="39"/>
      <c r="AR1455" s="171"/>
      <c r="AS1455" s="39"/>
      <c r="AT1455" s="360" t="str">
        <f t="shared" si="936"/>
        <v/>
      </c>
      <c r="AU1455" s="360" t="str">
        <f t="shared" si="937"/>
        <v/>
      </c>
      <c r="AV1455" s="39"/>
      <c r="AW1455" s="360" t="str">
        <f t="shared" si="938"/>
        <v/>
      </c>
      <c r="AX1455" s="360" t="str">
        <f t="shared" si="939"/>
        <v/>
      </c>
      <c r="AY1455" s="39"/>
      <c r="AZ1455" s="360" t="str">
        <f t="shared" si="940"/>
        <v/>
      </c>
      <c r="BA1455" s="360" t="str">
        <f t="shared" si="941"/>
        <v/>
      </c>
      <c r="BB1455" s="39"/>
      <c r="BC1455" s="360" t="str">
        <f t="shared" si="942"/>
        <v/>
      </c>
      <c r="BD1455" s="360" t="str">
        <f t="shared" si="943"/>
        <v/>
      </c>
      <c r="BE1455" s="39"/>
      <c r="BF1455" s="360" t="str">
        <f t="shared" si="944"/>
        <v/>
      </c>
      <c r="BG1455" s="360" t="str">
        <f t="shared" si="945"/>
        <v/>
      </c>
      <c r="BH1455" s="39"/>
      <c r="BI1455" s="360" t="str">
        <f t="shared" si="946"/>
        <v/>
      </c>
      <c r="BJ1455" s="360" t="str">
        <f t="shared" si="947"/>
        <v/>
      </c>
      <c r="BK1455" s="39"/>
      <c r="BL1455" s="360" t="str">
        <f t="shared" si="948"/>
        <v/>
      </c>
      <c r="BM1455" s="360" t="str">
        <f t="shared" si="949"/>
        <v/>
      </c>
      <c r="BN1455" s="39"/>
      <c r="BO1455" s="360" t="str">
        <f t="shared" si="950"/>
        <v/>
      </c>
      <c r="BP1455" s="360" t="str">
        <f t="shared" si="951"/>
        <v/>
      </c>
      <c r="BQ1455" s="39"/>
      <c r="BR1455" s="360" t="str">
        <f t="shared" si="952"/>
        <v/>
      </c>
      <c r="BS1455" s="360" t="str">
        <f t="shared" si="953"/>
        <v/>
      </c>
      <c r="BT1455" s="39"/>
      <c r="BU1455" s="360" t="str">
        <f t="shared" si="954"/>
        <v/>
      </c>
      <c r="BV1455" s="360" t="str">
        <f t="shared" si="955"/>
        <v/>
      </c>
      <c r="BW1455" s="39"/>
      <c r="BX1455" s="57"/>
    </row>
    <row r="1456" spans="1:76" s="2" customFormat="1" ht="14">
      <c r="A1456" s="159">
        <v>14</v>
      </c>
      <c r="B1456" s="301" t="str">
        <f t="shared" si="932"/>
        <v xml:space="preserve">: </v>
      </c>
      <c r="C1456" s="724"/>
      <c r="D1456" s="725"/>
      <c r="E1456" s="723"/>
      <c r="F1456" s="791"/>
      <c r="G1456" s="746"/>
      <c r="H1456" s="745"/>
      <c r="I1456" s="746"/>
      <c r="J1456" s="790"/>
      <c r="K1456" s="726"/>
      <c r="L1456" s="731"/>
      <c r="M1456" s="720"/>
      <c r="N1456" s="720"/>
      <c r="O1456" s="730"/>
      <c r="P1456" s="165"/>
      <c r="Q1456" s="365"/>
      <c r="R1456" s="259" t="str">
        <f t="shared" si="933"/>
        <v/>
      </c>
      <c r="S1456" s="260" t="str">
        <f>IF(R1456="","",IF(R1471="Y",T1456,IF(R1456&gt;=R1463-$AA$36*R1467,IF(R1456&lt;=R1463+$AA$36*R1467,R1456,""),"")))</f>
        <v/>
      </c>
      <c r="T1456" s="259" t="str">
        <f t="shared" si="934"/>
        <v/>
      </c>
      <c r="U1456" s="166" t="str">
        <f t="shared" si="935"/>
        <v/>
      </c>
      <c r="V1456" s="39"/>
      <c r="W1456" s="39"/>
      <c r="Y1456" s="99"/>
      <c r="AO1456" s="57"/>
      <c r="AP1456" s="39"/>
      <c r="AQ1456" s="39"/>
      <c r="AR1456" s="171"/>
      <c r="AS1456" s="39"/>
      <c r="AT1456" s="360" t="str">
        <f t="shared" si="936"/>
        <v/>
      </c>
      <c r="AU1456" s="360" t="str">
        <f t="shared" si="937"/>
        <v/>
      </c>
      <c r="AV1456" s="39"/>
      <c r="AW1456" s="360" t="str">
        <f t="shared" si="938"/>
        <v/>
      </c>
      <c r="AX1456" s="360" t="str">
        <f t="shared" si="939"/>
        <v/>
      </c>
      <c r="AY1456" s="39"/>
      <c r="AZ1456" s="360" t="str">
        <f t="shared" si="940"/>
        <v/>
      </c>
      <c r="BA1456" s="360" t="str">
        <f t="shared" si="941"/>
        <v/>
      </c>
      <c r="BB1456" s="39"/>
      <c r="BC1456" s="360" t="str">
        <f t="shared" si="942"/>
        <v/>
      </c>
      <c r="BD1456" s="360" t="str">
        <f t="shared" si="943"/>
        <v/>
      </c>
      <c r="BE1456" s="39"/>
      <c r="BF1456" s="360" t="str">
        <f t="shared" si="944"/>
        <v/>
      </c>
      <c r="BG1456" s="360" t="str">
        <f t="shared" si="945"/>
        <v/>
      </c>
      <c r="BH1456" s="39"/>
      <c r="BI1456" s="360" t="str">
        <f t="shared" si="946"/>
        <v/>
      </c>
      <c r="BJ1456" s="360" t="str">
        <f t="shared" si="947"/>
        <v/>
      </c>
      <c r="BK1456" s="39"/>
      <c r="BL1456" s="360" t="str">
        <f t="shared" si="948"/>
        <v/>
      </c>
      <c r="BM1456" s="360" t="str">
        <f t="shared" si="949"/>
        <v/>
      </c>
      <c r="BN1456" s="39"/>
      <c r="BO1456" s="360" t="str">
        <f t="shared" si="950"/>
        <v/>
      </c>
      <c r="BP1456" s="360" t="str">
        <f t="shared" si="951"/>
        <v/>
      </c>
      <c r="BQ1456" s="39"/>
      <c r="BR1456" s="360" t="str">
        <f t="shared" si="952"/>
        <v/>
      </c>
      <c r="BS1456" s="360" t="str">
        <f t="shared" si="953"/>
        <v/>
      </c>
      <c r="BT1456" s="39"/>
      <c r="BU1456" s="360" t="str">
        <f t="shared" si="954"/>
        <v/>
      </c>
      <c r="BV1456" s="360" t="str">
        <f t="shared" si="955"/>
        <v/>
      </c>
      <c r="BW1456" s="39"/>
      <c r="BX1456" s="57"/>
    </row>
    <row r="1457" spans="1:76" s="2" customFormat="1" ht="14">
      <c r="A1457" s="159">
        <v>15</v>
      </c>
      <c r="B1457" s="301" t="str">
        <f t="shared" si="932"/>
        <v xml:space="preserve">: </v>
      </c>
      <c r="C1457" s="724"/>
      <c r="D1457" s="725"/>
      <c r="E1457" s="723"/>
      <c r="F1457" s="791"/>
      <c r="G1457" s="746"/>
      <c r="H1457" s="745"/>
      <c r="I1457" s="746"/>
      <c r="J1457" s="790"/>
      <c r="K1457" s="726"/>
      <c r="L1457" s="731"/>
      <c r="M1457" s="720"/>
      <c r="N1457" s="720"/>
      <c r="O1457" s="730"/>
      <c r="P1457" s="165"/>
      <c r="Q1457" s="365"/>
      <c r="R1457" s="259" t="str">
        <f t="shared" si="933"/>
        <v/>
      </c>
      <c r="S1457" s="260" t="str">
        <f>IF(R1457="","",IF(R1471="Y",T1457,IF(R1457&gt;=R1463-$AA$36*R1467,IF(R1457&lt;=R1463+$AA$36*R1467,R1457,""),"")))</f>
        <v/>
      </c>
      <c r="T1457" s="259" t="str">
        <f t="shared" si="934"/>
        <v/>
      </c>
      <c r="U1457" s="166" t="str">
        <f t="shared" si="935"/>
        <v/>
      </c>
      <c r="V1457" s="39"/>
      <c r="W1457" s="39"/>
      <c r="Y1457" s="99"/>
      <c r="AO1457" s="57"/>
      <c r="AP1457" s="39"/>
      <c r="AQ1457" s="39"/>
      <c r="AR1457" s="171"/>
      <c r="AS1457" s="39"/>
      <c r="AT1457" s="360" t="str">
        <f t="shared" si="936"/>
        <v/>
      </c>
      <c r="AU1457" s="360" t="str">
        <f t="shared" si="937"/>
        <v/>
      </c>
      <c r="AV1457" s="39"/>
      <c r="AW1457" s="360" t="str">
        <f t="shared" si="938"/>
        <v/>
      </c>
      <c r="AX1457" s="360" t="str">
        <f t="shared" si="939"/>
        <v/>
      </c>
      <c r="AY1457" s="39"/>
      <c r="AZ1457" s="360" t="str">
        <f t="shared" si="940"/>
        <v/>
      </c>
      <c r="BA1457" s="360" t="str">
        <f t="shared" si="941"/>
        <v/>
      </c>
      <c r="BB1457" s="39"/>
      <c r="BC1457" s="360" t="str">
        <f t="shared" si="942"/>
        <v/>
      </c>
      <c r="BD1457" s="360" t="str">
        <f t="shared" si="943"/>
        <v/>
      </c>
      <c r="BE1457" s="39"/>
      <c r="BF1457" s="360" t="str">
        <f t="shared" si="944"/>
        <v/>
      </c>
      <c r="BG1457" s="360" t="str">
        <f t="shared" si="945"/>
        <v/>
      </c>
      <c r="BH1457" s="39"/>
      <c r="BI1457" s="360" t="str">
        <f t="shared" si="946"/>
        <v/>
      </c>
      <c r="BJ1457" s="360" t="str">
        <f t="shared" si="947"/>
        <v/>
      </c>
      <c r="BK1457" s="39"/>
      <c r="BL1457" s="360" t="str">
        <f t="shared" si="948"/>
        <v/>
      </c>
      <c r="BM1457" s="360" t="str">
        <f t="shared" si="949"/>
        <v/>
      </c>
      <c r="BN1457" s="39"/>
      <c r="BO1457" s="360" t="str">
        <f t="shared" si="950"/>
        <v/>
      </c>
      <c r="BP1457" s="360" t="str">
        <f t="shared" si="951"/>
        <v/>
      </c>
      <c r="BQ1457" s="39"/>
      <c r="BR1457" s="360" t="str">
        <f t="shared" si="952"/>
        <v/>
      </c>
      <c r="BS1457" s="360" t="str">
        <f t="shared" si="953"/>
        <v/>
      </c>
      <c r="BT1457" s="39"/>
      <c r="BU1457" s="360" t="str">
        <f t="shared" si="954"/>
        <v/>
      </c>
      <c r="BV1457" s="360" t="str">
        <f t="shared" si="955"/>
        <v/>
      </c>
      <c r="BW1457" s="39"/>
      <c r="BX1457" s="57"/>
    </row>
    <row r="1458" spans="1:76" s="2" customFormat="1" ht="14">
      <c r="A1458" s="159">
        <v>16</v>
      </c>
      <c r="B1458" s="301" t="str">
        <f t="shared" si="932"/>
        <v xml:space="preserve">: </v>
      </c>
      <c r="C1458" s="724"/>
      <c r="D1458" s="725"/>
      <c r="E1458" s="723"/>
      <c r="F1458" s="791"/>
      <c r="G1458" s="746"/>
      <c r="H1458" s="745"/>
      <c r="I1458" s="746"/>
      <c r="J1458" s="790"/>
      <c r="K1458" s="726"/>
      <c r="L1458" s="731"/>
      <c r="M1458" s="720"/>
      <c r="N1458" s="720"/>
      <c r="O1458" s="730"/>
      <c r="P1458" s="165"/>
      <c r="Q1458" s="365"/>
      <c r="R1458" s="259" t="str">
        <f t="shared" si="933"/>
        <v/>
      </c>
      <c r="S1458" s="260" t="str">
        <f>IF(R1458="","",IF(R1471="Y",T1458,IF(R1458&gt;=R1463-$AA$36*R1467,IF(R1458&lt;=R1463+$AA$36*R1467,R1458,""),"")))</f>
        <v/>
      </c>
      <c r="T1458" s="259" t="str">
        <f t="shared" si="934"/>
        <v/>
      </c>
      <c r="U1458" s="166" t="str">
        <f t="shared" si="935"/>
        <v/>
      </c>
      <c r="V1458" s="39"/>
      <c r="W1458" s="39"/>
      <c r="Y1458" s="99"/>
      <c r="AO1458" s="57"/>
      <c r="AP1458" s="39"/>
      <c r="AQ1458" s="39"/>
      <c r="AR1458" s="171"/>
      <c r="AS1458" s="39"/>
      <c r="AT1458" s="360" t="str">
        <f t="shared" si="936"/>
        <v/>
      </c>
      <c r="AU1458" s="360" t="str">
        <f t="shared" si="937"/>
        <v/>
      </c>
      <c r="AV1458" s="39"/>
      <c r="AW1458" s="360" t="str">
        <f t="shared" si="938"/>
        <v/>
      </c>
      <c r="AX1458" s="360" t="str">
        <f t="shared" si="939"/>
        <v/>
      </c>
      <c r="AY1458" s="39"/>
      <c r="AZ1458" s="360" t="str">
        <f t="shared" si="940"/>
        <v/>
      </c>
      <c r="BA1458" s="360" t="str">
        <f t="shared" si="941"/>
        <v/>
      </c>
      <c r="BB1458" s="39"/>
      <c r="BC1458" s="360" t="str">
        <f t="shared" si="942"/>
        <v/>
      </c>
      <c r="BD1458" s="360" t="str">
        <f t="shared" si="943"/>
        <v/>
      </c>
      <c r="BE1458" s="39"/>
      <c r="BF1458" s="360" t="str">
        <f t="shared" si="944"/>
        <v/>
      </c>
      <c r="BG1458" s="360" t="str">
        <f t="shared" si="945"/>
        <v/>
      </c>
      <c r="BH1458" s="39"/>
      <c r="BI1458" s="360" t="str">
        <f t="shared" si="946"/>
        <v/>
      </c>
      <c r="BJ1458" s="360" t="str">
        <f t="shared" si="947"/>
        <v/>
      </c>
      <c r="BK1458" s="39"/>
      <c r="BL1458" s="360" t="str">
        <f t="shared" si="948"/>
        <v/>
      </c>
      <c r="BM1458" s="360" t="str">
        <f t="shared" si="949"/>
        <v/>
      </c>
      <c r="BN1458" s="39"/>
      <c r="BO1458" s="360" t="str">
        <f t="shared" si="950"/>
        <v/>
      </c>
      <c r="BP1458" s="360" t="str">
        <f t="shared" si="951"/>
        <v/>
      </c>
      <c r="BQ1458" s="39"/>
      <c r="BR1458" s="360" t="str">
        <f t="shared" si="952"/>
        <v/>
      </c>
      <c r="BS1458" s="360" t="str">
        <f t="shared" si="953"/>
        <v/>
      </c>
      <c r="BT1458" s="39"/>
      <c r="BU1458" s="360" t="str">
        <f t="shared" si="954"/>
        <v/>
      </c>
      <c r="BV1458" s="360" t="str">
        <f t="shared" si="955"/>
        <v/>
      </c>
      <c r="BW1458" s="39"/>
      <c r="BX1458" s="57"/>
    </row>
    <row r="1459" spans="1:76" s="2" customFormat="1" ht="14">
      <c r="A1459" s="159">
        <v>17</v>
      </c>
      <c r="B1459" s="301" t="str">
        <f t="shared" si="932"/>
        <v xml:space="preserve">: </v>
      </c>
      <c r="C1459" s="724"/>
      <c r="D1459" s="725"/>
      <c r="E1459" s="723"/>
      <c r="F1459" s="791"/>
      <c r="G1459" s="746"/>
      <c r="H1459" s="745"/>
      <c r="I1459" s="746"/>
      <c r="J1459" s="790"/>
      <c r="K1459" s="726"/>
      <c r="L1459" s="731"/>
      <c r="M1459" s="720"/>
      <c r="N1459" s="720"/>
      <c r="O1459" s="730"/>
      <c r="P1459" s="165"/>
      <c r="Q1459" s="365"/>
      <c r="R1459" s="259" t="str">
        <f t="shared" si="933"/>
        <v/>
      </c>
      <c r="S1459" s="260" t="str">
        <f>IF(R1459="","",IF(R1473="Y",T1459,IF(R1459&gt;=R1465-$AA$36*R1469,IF(R1459&lt;=R1465+$AA$36*R1469,R1459,""),"")))</f>
        <v/>
      </c>
      <c r="T1459" s="259" t="str">
        <f t="shared" si="934"/>
        <v/>
      </c>
      <c r="U1459" s="166" t="str">
        <f t="shared" si="935"/>
        <v/>
      </c>
      <c r="V1459" s="39"/>
      <c r="W1459" s="39"/>
      <c r="Y1459" s="99"/>
      <c r="AO1459" s="57"/>
      <c r="AP1459" s="39"/>
      <c r="AQ1459" s="39"/>
      <c r="AR1459" s="171"/>
      <c r="AS1459" s="39"/>
      <c r="AT1459" s="360" t="str">
        <f t="shared" si="936"/>
        <v/>
      </c>
      <c r="AU1459" s="360" t="str">
        <f t="shared" si="937"/>
        <v/>
      </c>
      <c r="AV1459" s="39"/>
      <c r="AW1459" s="360" t="str">
        <f t="shared" si="938"/>
        <v/>
      </c>
      <c r="AX1459" s="360" t="str">
        <f t="shared" si="939"/>
        <v/>
      </c>
      <c r="AY1459" s="39"/>
      <c r="AZ1459" s="360" t="str">
        <f t="shared" si="940"/>
        <v/>
      </c>
      <c r="BA1459" s="360" t="str">
        <f t="shared" si="941"/>
        <v/>
      </c>
      <c r="BB1459" s="39"/>
      <c r="BC1459" s="360" t="str">
        <f t="shared" si="942"/>
        <v/>
      </c>
      <c r="BD1459" s="360" t="str">
        <f t="shared" si="943"/>
        <v/>
      </c>
      <c r="BE1459" s="39"/>
      <c r="BF1459" s="360" t="str">
        <f t="shared" si="944"/>
        <v/>
      </c>
      <c r="BG1459" s="360" t="str">
        <f t="shared" si="945"/>
        <v/>
      </c>
      <c r="BH1459" s="39"/>
      <c r="BI1459" s="360" t="str">
        <f t="shared" si="946"/>
        <v/>
      </c>
      <c r="BJ1459" s="360" t="str">
        <f t="shared" si="947"/>
        <v/>
      </c>
      <c r="BK1459" s="39"/>
      <c r="BL1459" s="360" t="str">
        <f t="shared" si="948"/>
        <v/>
      </c>
      <c r="BM1459" s="360" t="str">
        <f t="shared" si="949"/>
        <v/>
      </c>
      <c r="BN1459" s="39"/>
      <c r="BO1459" s="360" t="str">
        <f t="shared" si="950"/>
        <v/>
      </c>
      <c r="BP1459" s="360" t="str">
        <f t="shared" si="951"/>
        <v/>
      </c>
      <c r="BQ1459" s="39"/>
      <c r="BR1459" s="360" t="str">
        <f t="shared" si="952"/>
        <v/>
      </c>
      <c r="BS1459" s="360" t="str">
        <f t="shared" si="953"/>
        <v/>
      </c>
      <c r="BT1459" s="39"/>
      <c r="BU1459" s="360" t="str">
        <f t="shared" si="954"/>
        <v/>
      </c>
      <c r="BV1459" s="360" t="str">
        <f t="shared" si="955"/>
        <v/>
      </c>
      <c r="BW1459" s="39"/>
      <c r="BX1459" s="57"/>
    </row>
    <row r="1460" spans="1:76" s="2" customFormat="1" ht="14">
      <c r="A1460" s="159">
        <v>18</v>
      </c>
      <c r="B1460" s="301" t="str">
        <f t="shared" si="932"/>
        <v xml:space="preserve">: </v>
      </c>
      <c r="C1460" s="724"/>
      <c r="D1460" s="725"/>
      <c r="E1460" s="723"/>
      <c r="F1460" s="791"/>
      <c r="G1460" s="746"/>
      <c r="H1460" s="745"/>
      <c r="I1460" s="746"/>
      <c r="J1460" s="790"/>
      <c r="K1460" s="726"/>
      <c r="L1460" s="731"/>
      <c r="M1460" s="720"/>
      <c r="N1460" s="720"/>
      <c r="O1460" s="730"/>
      <c r="P1460" s="165"/>
      <c r="Q1460" s="365"/>
      <c r="R1460" s="259" t="str">
        <f t="shared" si="933"/>
        <v/>
      </c>
      <c r="S1460" s="260" t="str">
        <f>IF(R1460="","",IF(R1473="Y",T1460,IF(R1460&gt;=R1465-$AA$36*R1469,IF(R1460&lt;=R1465+$AA$36*R1469,R1460,""),"")))</f>
        <v/>
      </c>
      <c r="T1460" s="259" t="str">
        <f t="shared" si="934"/>
        <v/>
      </c>
      <c r="U1460" s="166" t="str">
        <f t="shared" si="935"/>
        <v/>
      </c>
      <c r="V1460" s="39"/>
      <c r="W1460" s="39"/>
      <c r="Y1460" s="99"/>
      <c r="AO1460" s="57"/>
      <c r="AP1460" s="39"/>
      <c r="AQ1460" s="39"/>
      <c r="AR1460" s="171"/>
      <c r="AS1460" s="39"/>
      <c r="AT1460" s="360" t="str">
        <f t="shared" si="936"/>
        <v/>
      </c>
      <c r="AU1460" s="360" t="str">
        <f t="shared" si="937"/>
        <v/>
      </c>
      <c r="AV1460" s="39"/>
      <c r="AW1460" s="360" t="str">
        <f t="shared" si="938"/>
        <v/>
      </c>
      <c r="AX1460" s="360" t="str">
        <f t="shared" si="939"/>
        <v/>
      </c>
      <c r="AY1460" s="39"/>
      <c r="AZ1460" s="360" t="str">
        <f t="shared" si="940"/>
        <v/>
      </c>
      <c r="BA1460" s="360" t="str">
        <f t="shared" si="941"/>
        <v/>
      </c>
      <c r="BB1460" s="39"/>
      <c r="BC1460" s="360" t="str">
        <f t="shared" si="942"/>
        <v/>
      </c>
      <c r="BD1460" s="360" t="str">
        <f t="shared" si="943"/>
        <v/>
      </c>
      <c r="BE1460" s="39"/>
      <c r="BF1460" s="360" t="str">
        <f t="shared" si="944"/>
        <v/>
      </c>
      <c r="BG1460" s="360" t="str">
        <f t="shared" si="945"/>
        <v/>
      </c>
      <c r="BH1460" s="39"/>
      <c r="BI1460" s="360" t="str">
        <f t="shared" si="946"/>
        <v/>
      </c>
      <c r="BJ1460" s="360" t="str">
        <f t="shared" si="947"/>
        <v/>
      </c>
      <c r="BK1460" s="39"/>
      <c r="BL1460" s="360" t="str">
        <f t="shared" si="948"/>
        <v/>
      </c>
      <c r="BM1460" s="360" t="str">
        <f t="shared" si="949"/>
        <v/>
      </c>
      <c r="BN1460" s="39"/>
      <c r="BO1460" s="360" t="str">
        <f t="shared" si="950"/>
        <v/>
      </c>
      <c r="BP1460" s="360" t="str">
        <f t="shared" si="951"/>
        <v/>
      </c>
      <c r="BQ1460" s="39"/>
      <c r="BR1460" s="360" t="str">
        <f t="shared" si="952"/>
        <v/>
      </c>
      <c r="BS1460" s="360" t="str">
        <f t="shared" si="953"/>
        <v/>
      </c>
      <c r="BT1460" s="39"/>
      <c r="BU1460" s="360" t="str">
        <f t="shared" si="954"/>
        <v/>
      </c>
      <c r="BV1460" s="360" t="str">
        <f t="shared" si="955"/>
        <v/>
      </c>
      <c r="BW1460" s="39"/>
      <c r="BX1460" s="57"/>
    </row>
    <row r="1461" spans="1:76" s="2" customFormat="1" ht="14">
      <c r="A1461" s="159">
        <v>19</v>
      </c>
      <c r="B1461" s="301" t="str">
        <f t="shared" si="932"/>
        <v xml:space="preserve">: </v>
      </c>
      <c r="C1461" s="724"/>
      <c r="D1461" s="725"/>
      <c r="E1461" s="723"/>
      <c r="F1461" s="791"/>
      <c r="G1461" s="746"/>
      <c r="H1461" s="745"/>
      <c r="I1461" s="746"/>
      <c r="J1461" s="790"/>
      <c r="K1461" s="726"/>
      <c r="L1461" s="731"/>
      <c r="M1461" s="720"/>
      <c r="N1461" s="720"/>
      <c r="O1461" s="730"/>
      <c r="P1461" s="165"/>
      <c r="Q1461" s="365"/>
      <c r="R1461" s="259" t="str">
        <f t="shared" si="933"/>
        <v/>
      </c>
      <c r="S1461" s="260" t="str">
        <f>IF(R1461="","",IF(R1475="Y",T1461,IF(R1461&gt;=R1467-$AA$36*R1471,IF(R1461&lt;=R1467+$AA$36*R1471,R1461,""),"")))</f>
        <v/>
      </c>
      <c r="T1461" s="259" t="str">
        <f t="shared" si="934"/>
        <v/>
      </c>
      <c r="U1461" s="166" t="str">
        <f t="shared" si="935"/>
        <v/>
      </c>
      <c r="V1461" s="39"/>
      <c r="W1461" s="39"/>
      <c r="Y1461" s="99"/>
      <c r="AO1461" s="57"/>
      <c r="AP1461" s="39"/>
      <c r="AQ1461" s="39"/>
      <c r="AR1461" s="171"/>
      <c r="AS1461" s="39"/>
      <c r="AT1461" s="360" t="str">
        <f t="shared" si="936"/>
        <v/>
      </c>
      <c r="AU1461" s="360" t="str">
        <f t="shared" si="937"/>
        <v/>
      </c>
      <c r="AV1461" s="39"/>
      <c r="AW1461" s="360" t="str">
        <f t="shared" si="938"/>
        <v/>
      </c>
      <c r="AX1461" s="360" t="str">
        <f t="shared" si="939"/>
        <v/>
      </c>
      <c r="AY1461" s="39"/>
      <c r="AZ1461" s="360" t="str">
        <f t="shared" si="940"/>
        <v/>
      </c>
      <c r="BA1461" s="360" t="str">
        <f t="shared" si="941"/>
        <v/>
      </c>
      <c r="BB1461" s="39"/>
      <c r="BC1461" s="360" t="str">
        <f t="shared" si="942"/>
        <v/>
      </c>
      <c r="BD1461" s="360" t="str">
        <f t="shared" si="943"/>
        <v/>
      </c>
      <c r="BE1461" s="39"/>
      <c r="BF1461" s="360" t="str">
        <f t="shared" si="944"/>
        <v/>
      </c>
      <c r="BG1461" s="360" t="str">
        <f t="shared" si="945"/>
        <v/>
      </c>
      <c r="BH1461" s="39"/>
      <c r="BI1461" s="360" t="str">
        <f t="shared" si="946"/>
        <v/>
      </c>
      <c r="BJ1461" s="360" t="str">
        <f t="shared" si="947"/>
        <v/>
      </c>
      <c r="BK1461" s="39"/>
      <c r="BL1461" s="360" t="str">
        <f t="shared" si="948"/>
        <v/>
      </c>
      <c r="BM1461" s="360" t="str">
        <f t="shared" si="949"/>
        <v/>
      </c>
      <c r="BN1461" s="39"/>
      <c r="BO1461" s="360" t="str">
        <f t="shared" si="950"/>
        <v/>
      </c>
      <c r="BP1461" s="360" t="str">
        <f t="shared" si="951"/>
        <v/>
      </c>
      <c r="BQ1461" s="39"/>
      <c r="BR1461" s="360" t="str">
        <f t="shared" si="952"/>
        <v/>
      </c>
      <c r="BS1461" s="360" t="str">
        <f t="shared" si="953"/>
        <v/>
      </c>
      <c r="BT1461" s="39"/>
      <c r="BU1461" s="360" t="str">
        <f t="shared" si="954"/>
        <v/>
      </c>
      <c r="BV1461" s="360" t="str">
        <f t="shared" si="955"/>
        <v/>
      </c>
      <c r="BW1461" s="39"/>
      <c r="BX1461" s="57"/>
    </row>
    <row r="1462" spans="1:76" s="2" customFormat="1" ht="14">
      <c r="A1462" s="159">
        <v>20</v>
      </c>
      <c r="B1462" s="301" t="str">
        <f t="shared" si="932"/>
        <v xml:space="preserve">: </v>
      </c>
      <c r="C1462" s="168"/>
      <c r="D1462" s="162"/>
      <c r="E1462" s="162"/>
      <c r="F1462" s="169"/>
      <c r="G1462" s="161"/>
      <c r="H1462" s="162"/>
      <c r="I1462" s="163"/>
      <c r="J1462" s="170"/>
      <c r="K1462" s="170"/>
      <c r="L1462" s="782"/>
      <c r="M1462" s="664"/>
      <c r="N1462" s="664"/>
      <c r="O1462" s="664"/>
      <c r="P1462" s="165"/>
      <c r="Q1462" s="365"/>
      <c r="R1462" s="259" t="str">
        <f t="shared" si="933"/>
        <v/>
      </c>
      <c r="S1462" s="260" t="str">
        <f>IF(R1462="","",IF(R1471="Y",T1462,IF(R1462&gt;=R1463-$AA$36*R1467,IF(R1462&lt;=R1463+$AA$36*R1467,R1462,""),"")))</f>
        <v/>
      </c>
      <c r="T1462" s="259" t="str">
        <f t="shared" si="934"/>
        <v/>
      </c>
      <c r="U1462" s="166" t="str">
        <f t="shared" si="935"/>
        <v/>
      </c>
      <c r="V1462" s="39"/>
      <c r="W1462" s="39"/>
      <c r="Y1462" s="99"/>
      <c r="AO1462" s="57"/>
      <c r="AP1462" s="39"/>
      <c r="AQ1462" s="39"/>
      <c r="AR1462" s="171"/>
      <c r="AS1462" s="39"/>
      <c r="AT1462" s="360" t="str">
        <f t="shared" si="936"/>
        <v/>
      </c>
      <c r="AU1462" s="360" t="str">
        <f t="shared" si="937"/>
        <v/>
      </c>
      <c r="AV1462" s="39"/>
      <c r="AW1462" s="360" t="str">
        <f t="shared" si="938"/>
        <v/>
      </c>
      <c r="AX1462" s="360" t="str">
        <f t="shared" si="939"/>
        <v/>
      </c>
      <c r="AY1462" s="39"/>
      <c r="AZ1462" s="360" t="str">
        <f t="shared" si="940"/>
        <v/>
      </c>
      <c r="BA1462" s="360" t="str">
        <f t="shared" si="941"/>
        <v/>
      </c>
      <c r="BB1462" s="39"/>
      <c r="BC1462" s="360" t="str">
        <f t="shared" si="942"/>
        <v/>
      </c>
      <c r="BD1462" s="360" t="str">
        <f t="shared" si="943"/>
        <v/>
      </c>
      <c r="BE1462" s="39"/>
      <c r="BF1462" s="360" t="str">
        <f t="shared" si="944"/>
        <v/>
      </c>
      <c r="BG1462" s="360" t="str">
        <f t="shared" si="945"/>
        <v/>
      </c>
      <c r="BH1462" s="39"/>
      <c r="BI1462" s="360" t="str">
        <f t="shared" si="946"/>
        <v/>
      </c>
      <c r="BJ1462" s="360" t="str">
        <f t="shared" si="947"/>
        <v/>
      </c>
      <c r="BK1462" s="39"/>
      <c r="BL1462" s="360" t="str">
        <f t="shared" si="948"/>
        <v/>
      </c>
      <c r="BM1462" s="360" t="str">
        <f t="shared" si="949"/>
        <v/>
      </c>
      <c r="BN1462" s="39"/>
      <c r="BO1462" s="360" t="str">
        <f t="shared" si="950"/>
        <v/>
      </c>
      <c r="BP1462" s="360" t="str">
        <f t="shared" si="951"/>
        <v/>
      </c>
      <c r="BQ1462" s="39"/>
      <c r="BR1462" s="360" t="str">
        <f t="shared" si="952"/>
        <v/>
      </c>
      <c r="BS1462" s="360" t="str">
        <f t="shared" si="953"/>
        <v/>
      </c>
      <c r="BT1462" s="39"/>
      <c r="BU1462" s="360" t="str">
        <f t="shared" si="954"/>
        <v/>
      </c>
      <c r="BV1462" s="360" t="str">
        <f t="shared" si="955"/>
        <v/>
      </c>
      <c r="BW1462" s="39"/>
      <c r="BX1462" s="57"/>
    </row>
    <row r="1463" spans="1:76" s="2" customFormat="1" ht="14">
      <c r="A1463" s="172"/>
      <c r="B1463" s="302" t="s">
        <v>159</v>
      </c>
      <c r="C1463" s="173"/>
      <c r="D1463" s="173"/>
      <c r="E1463" s="173"/>
      <c r="F1463" s="173"/>
      <c r="H1463" s="39"/>
      <c r="I1463" s="175"/>
      <c r="J1463" s="174"/>
      <c r="K1463" s="174"/>
      <c r="L1463" s="762" t="s">
        <v>99</v>
      </c>
      <c r="M1463" s="174"/>
      <c r="N1463" s="174"/>
      <c r="O1463" s="165"/>
      <c r="P1463" s="165"/>
      <c r="Q1463" s="175" t="s">
        <v>31</v>
      </c>
      <c r="R1463" s="261" t="e">
        <f>AVERAGE(R1443:R1462)</f>
        <v>#DIV/0!</v>
      </c>
      <c r="S1463" s="261" t="e">
        <f>IF(R1471="Y",SUM(S1443:S1462)/SUM(N1443:N1462),AVERAGE(S1443:S1462))</f>
        <v>#DIV/0!</v>
      </c>
      <c r="T1463" s="262" t="e">
        <f>SUM(T1443:T1462)/SUM(N1443:N1462)</f>
        <v>#DIV/0!</v>
      </c>
      <c r="U1463" s="39"/>
      <c r="V1463" s="39"/>
      <c r="W1463" s="39"/>
      <c r="Y1463" s="207"/>
      <c r="AO1463" s="57"/>
      <c r="AP1463" s="39"/>
      <c r="AQ1463" s="39"/>
      <c r="AR1463" s="39"/>
      <c r="AS1463" s="175" t="s">
        <v>31</v>
      </c>
      <c r="AT1463" s="178" t="e">
        <f>AVERAGE(AT1443:AT1462)</f>
        <v>#DIV/0!</v>
      </c>
      <c r="AU1463" s="178" t="e">
        <f>SUM(AU1443:AU1462)/COUNTIF(AU1443:AU1462,"&gt;0")</f>
        <v>#DIV/0!</v>
      </c>
      <c r="AV1463" s="175"/>
      <c r="AW1463" s="178" t="e">
        <f>AVERAGE(AW1443:AW1462)</f>
        <v>#DIV/0!</v>
      </c>
      <c r="AX1463" s="178" t="e">
        <f>SUM(AX1443:AX1462)/COUNTIF(AX1443:AX1462,"&gt;0")</f>
        <v>#DIV/0!</v>
      </c>
      <c r="AY1463" s="39"/>
      <c r="AZ1463" s="178" t="e">
        <f>AVERAGE(AZ1443:AZ1462)</f>
        <v>#DIV/0!</v>
      </c>
      <c r="BA1463" s="178" t="e">
        <f>SUM(BA1443:BA1462)/COUNTIF(BA1443:BA1462,"&gt;0")</f>
        <v>#DIV/0!</v>
      </c>
      <c r="BB1463" s="39"/>
      <c r="BC1463" s="178" t="e">
        <f>AVERAGE(BC1443:BC1462)</f>
        <v>#DIV/0!</v>
      </c>
      <c r="BD1463" s="178" t="e">
        <f>SUM(BD1443:BD1462)/COUNTIF(BD1443:BD1462,"&gt;0")</f>
        <v>#DIV/0!</v>
      </c>
      <c r="BE1463" s="39"/>
      <c r="BF1463" s="178" t="e">
        <f>AVERAGE(BF1443:BF1462)</f>
        <v>#DIV/0!</v>
      </c>
      <c r="BG1463" s="178" t="e">
        <f>SUM(BG1443:BG1462)/COUNTIF(BG1443:BG1462,"&gt;0")</f>
        <v>#DIV/0!</v>
      </c>
      <c r="BH1463" s="39"/>
      <c r="BI1463" s="178" t="e">
        <f>AVERAGE(BI1443:BI1462)</f>
        <v>#DIV/0!</v>
      </c>
      <c r="BJ1463" s="178" t="e">
        <f>SUM(BJ1443:BJ1462)/COUNTIF(BJ1443:BJ1462,"&gt;0")</f>
        <v>#DIV/0!</v>
      </c>
      <c r="BK1463" s="175"/>
      <c r="BL1463" s="178" t="e">
        <f>AVERAGE(BL1443:BL1462)</f>
        <v>#DIV/0!</v>
      </c>
      <c r="BM1463" s="178" t="e">
        <f>SUM(BM1443:BM1462)/COUNTIF(BM1443:BM1462,"&gt;0")</f>
        <v>#DIV/0!</v>
      </c>
      <c r="BN1463" s="39"/>
      <c r="BO1463" s="178" t="e">
        <f>AVERAGE(BO1443:BO1462)</f>
        <v>#DIV/0!</v>
      </c>
      <c r="BP1463" s="178" t="e">
        <f>SUM(BP1443:BP1462)/COUNTIF(BP1443:BP1462,"&gt;0")</f>
        <v>#DIV/0!</v>
      </c>
      <c r="BQ1463" s="39"/>
      <c r="BR1463" s="178" t="e">
        <f>AVERAGE(BR1443:BR1462)</f>
        <v>#DIV/0!</v>
      </c>
      <c r="BS1463" s="178" t="e">
        <f>SUM(BS1443:BS1462)/COUNTIF(BS1443:BS1462,"&gt;0")</f>
        <v>#DIV/0!</v>
      </c>
      <c r="BT1463" s="39"/>
      <c r="BU1463" s="178" t="e">
        <f>AVERAGE(BU1443:BU1462)</f>
        <v>#DIV/0!</v>
      </c>
      <c r="BV1463" s="178" t="e">
        <f>SUM(BV1443:BV1462)/COUNTIF(BV1443:BV1462,"&gt;0")</f>
        <v>#DIV/0!</v>
      </c>
      <c r="BW1463" s="39"/>
      <c r="BX1463" s="57"/>
    </row>
    <row r="1464" spans="1:76" s="2" customFormat="1" ht="15">
      <c r="A1464" s="172"/>
      <c r="B1464" s="302" t="s">
        <v>160</v>
      </c>
      <c r="C1464" s="173" t="s">
        <v>112</v>
      </c>
      <c r="D1464" s="840"/>
      <c r="E1464" s="841"/>
      <c r="F1464" s="841"/>
      <c r="G1464" s="841"/>
      <c r="H1464" s="841"/>
      <c r="I1464" s="841"/>
      <c r="J1464" s="842"/>
      <c r="K1464" s="174"/>
      <c r="L1464" s="762"/>
      <c r="M1464" s="174"/>
      <c r="N1464" s="174"/>
      <c r="O1464" s="165"/>
      <c r="P1464" s="165"/>
      <c r="Q1464" s="366" t="s">
        <v>33</v>
      </c>
      <c r="R1464" s="367" t="e">
        <f>R1463+U1464*R1467</f>
        <v>#DIV/0!</v>
      </c>
      <c r="S1464" s="367" t="e">
        <f>S1463+U1464*S1467</f>
        <v>#DIV/0!</v>
      </c>
      <c r="T1464" s="367" t="e">
        <f>T1463+U1464*T1467</f>
        <v>#DIV/0!</v>
      </c>
      <c r="U1464" s="368">
        <v>1</v>
      </c>
      <c r="V1464" s="50" t="s">
        <v>142</v>
      </c>
      <c r="W1464" s="39"/>
      <c r="X1464" t="s">
        <v>273</v>
      </c>
      <c r="Y1464" s="208"/>
      <c r="AO1464" s="57"/>
      <c r="AP1464" s="39"/>
      <c r="AQ1464" s="39"/>
      <c r="AR1464" s="39"/>
      <c r="AS1464" s="176" t="s">
        <v>33</v>
      </c>
      <c r="AT1464" s="180" t="e">
        <f>AT1463+(AT1469*AT1466)</f>
        <v>#DIV/0!</v>
      </c>
      <c r="AU1464" s="180" t="e">
        <f>AU1463+(AU1469*AT1466)</f>
        <v>#DIV/0!</v>
      </c>
      <c r="AV1464" s="176"/>
      <c r="AW1464" s="180" t="e">
        <f>AW1463+(AW1469*AW1466)</f>
        <v>#DIV/0!</v>
      </c>
      <c r="AX1464" s="180" t="e">
        <f>AX1463+(AX1469*AW1466)</f>
        <v>#DIV/0!</v>
      </c>
      <c r="AY1464" s="39"/>
      <c r="AZ1464" s="180" t="e">
        <f>AZ1463+(AZ1469*AZ1466)</f>
        <v>#DIV/0!</v>
      </c>
      <c r="BA1464" s="180" t="e">
        <f>BA1463+(BA1469*AZ1466)</f>
        <v>#DIV/0!</v>
      </c>
      <c r="BB1464" s="39"/>
      <c r="BC1464" s="180" t="e">
        <f>BC1463+(BC1469*BC1466)</f>
        <v>#DIV/0!</v>
      </c>
      <c r="BD1464" s="180" t="e">
        <f>BD1463+(BD1469*BC1466)</f>
        <v>#DIV/0!</v>
      </c>
      <c r="BE1464" s="39"/>
      <c r="BF1464" s="180" t="e">
        <f>BF1463+(BF1469*BF1466)</f>
        <v>#DIV/0!</v>
      </c>
      <c r="BG1464" s="180" t="e">
        <f>BG1463+(BG1469*BF1466)</f>
        <v>#DIV/0!</v>
      </c>
      <c r="BH1464" s="39"/>
      <c r="BI1464" s="180" t="e">
        <f>BI1463+(BI1469*BI1466)</f>
        <v>#DIV/0!</v>
      </c>
      <c r="BJ1464" s="180" t="e">
        <f>BJ1463+(BJ1469*BI1466)</f>
        <v>#DIV/0!</v>
      </c>
      <c r="BK1464" s="176"/>
      <c r="BL1464" s="180" t="e">
        <f>BL1463+(BL1469*BL1466)</f>
        <v>#DIV/0!</v>
      </c>
      <c r="BM1464" s="180" t="e">
        <f>BM1463+(BM1469*BL1466)</f>
        <v>#DIV/0!</v>
      </c>
      <c r="BN1464" s="39"/>
      <c r="BO1464" s="180" t="e">
        <f>BO1463+(BO1469*BO1466)</f>
        <v>#DIV/0!</v>
      </c>
      <c r="BP1464" s="180" t="e">
        <f>BP1463+(BP1469*BO1466)</f>
        <v>#DIV/0!</v>
      </c>
      <c r="BQ1464" s="39"/>
      <c r="BR1464" s="180" t="e">
        <f>BR1463+(BR1469*BR1466)</f>
        <v>#DIV/0!</v>
      </c>
      <c r="BS1464" s="180" t="e">
        <f>BS1463+(BS1469*BR1466)</f>
        <v>#DIV/0!</v>
      </c>
      <c r="BT1464" s="39"/>
      <c r="BU1464" s="180" t="e">
        <f>BU1463+(BU1469*BU1466)</f>
        <v>#DIV/0!</v>
      </c>
      <c r="BV1464" s="180" t="e">
        <f>BV1463+(BV1469*BU1466)</f>
        <v>#DIV/0!</v>
      </c>
      <c r="BW1464" s="39"/>
      <c r="BX1464" s="57"/>
    </row>
    <row r="1465" spans="1:76" s="2" customFormat="1" ht="15">
      <c r="A1465" s="172"/>
      <c r="B1465" s="302" t="s">
        <v>161</v>
      </c>
      <c r="C1465" s="179"/>
      <c r="D1465" s="843"/>
      <c r="E1465" s="844"/>
      <c r="F1465" s="844"/>
      <c r="G1465" s="844"/>
      <c r="H1465" s="844"/>
      <c r="I1465" s="844"/>
      <c r="J1465" s="845"/>
      <c r="K1465" s="39"/>
      <c r="L1465" s="759"/>
      <c r="M1465" s="174"/>
      <c r="N1465" s="174"/>
      <c r="O1465" s="174"/>
      <c r="P1465" s="174"/>
      <c r="Q1465" s="366" t="s">
        <v>32</v>
      </c>
      <c r="R1465" s="367" t="e">
        <f>IF($X1465="Y",MIN(R1443:R1462),R1463-$U1465*R1467)</f>
        <v>#DIV/0!</v>
      </c>
      <c r="S1465" s="367" t="e">
        <f>IF($X1465="Y",MIN(S1443:S1462),S1463-$U1465*S1467)</f>
        <v>#DIV/0!</v>
      </c>
      <c r="T1465" s="367" t="e">
        <f>IF($X1465="Y",MIN(T1443:T1462),T1463-$U1465*T1467)</f>
        <v>#DIV/0!</v>
      </c>
      <c r="U1465" s="368">
        <v>1</v>
      </c>
      <c r="V1465" s="50" t="s">
        <v>143</v>
      </c>
      <c r="W1465" s="39"/>
      <c r="X1465" s="369" t="s">
        <v>36</v>
      </c>
      <c r="Y1465" s="208"/>
      <c r="AO1465" s="57"/>
      <c r="AP1465" s="39"/>
      <c r="AQ1465" s="39"/>
      <c r="AR1465" s="39"/>
      <c r="AS1465" s="176" t="s">
        <v>32</v>
      </c>
      <c r="AT1465" s="180" t="e">
        <f>AT1463-(AT1469*AT1467)</f>
        <v>#DIV/0!</v>
      </c>
      <c r="AU1465" s="180" t="e">
        <f>AU1463-(AU1469*AT1467)</f>
        <v>#DIV/0!</v>
      </c>
      <c r="AV1465" s="176"/>
      <c r="AW1465" s="180" t="e">
        <f>AW1463-(AW1469*AW1467)</f>
        <v>#DIV/0!</v>
      </c>
      <c r="AX1465" s="180" t="e">
        <f>AX1463-(AX1469*AW1467)</f>
        <v>#DIV/0!</v>
      </c>
      <c r="AY1465" s="39"/>
      <c r="AZ1465" s="180" t="e">
        <f>AZ1463-(AZ1469*AZ1467)</f>
        <v>#DIV/0!</v>
      </c>
      <c r="BA1465" s="180" t="e">
        <f>BA1463-(BA1469*AZ1467)</f>
        <v>#DIV/0!</v>
      </c>
      <c r="BB1465" s="39"/>
      <c r="BC1465" s="180" t="e">
        <f>BC1463-(BC1469*BC1467)</f>
        <v>#DIV/0!</v>
      </c>
      <c r="BD1465" s="180" t="e">
        <f>BD1463-(BD1469*BC1467)</f>
        <v>#DIV/0!</v>
      </c>
      <c r="BE1465" s="39"/>
      <c r="BF1465" s="180" t="e">
        <f>BF1463-(BF1469*BF1467)</f>
        <v>#DIV/0!</v>
      </c>
      <c r="BG1465" s="180" t="e">
        <f>BG1463-(BG1469*BF1467)</f>
        <v>#DIV/0!</v>
      </c>
      <c r="BH1465" s="39"/>
      <c r="BI1465" s="180" t="e">
        <f>BI1463-(BI1469*BI1467)</f>
        <v>#DIV/0!</v>
      </c>
      <c r="BJ1465" s="180" t="e">
        <f>BJ1463-(BJ1469*BI1467)</f>
        <v>#DIV/0!</v>
      </c>
      <c r="BK1465" s="176"/>
      <c r="BL1465" s="180" t="e">
        <f>BL1463-(BL1469*BL1467)</f>
        <v>#DIV/0!</v>
      </c>
      <c r="BM1465" s="180" t="e">
        <f>BM1463-(BM1469*BL1467)</f>
        <v>#DIV/0!</v>
      </c>
      <c r="BN1465" s="39"/>
      <c r="BO1465" s="180" t="e">
        <f>BO1463-(BO1469*BO1467)</f>
        <v>#DIV/0!</v>
      </c>
      <c r="BP1465" s="180" t="e">
        <f>BP1463-(BP1469*BO1467)</f>
        <v>#DIV/0!</v>
      </c>
      <c r="BQ1465" s="39"/>
      <c r="BR1465" s="180" t="e">
        <f>BR1463-(BR1469*BR1467)</f>
        <v>#DIV/0!</v>
      </c>
      <c r="BS1465" s="180" t="e">
        <f>BS1463-(BS1469*BR1467)</f>
        <v>#DIV/0!</v>
      </c>
      <c r="BT1465" s="39"/>
      <c r="BU1465" s="180" t="e">
        <f>BU1463-(BU1469*BU1467)</f>
        <v>#DIV/0!</v>
      </c>
      <c r="BV1465" s="180" t="e">
        <f>BV1463-(BV1469*BU1467)</f>
        <v>#DIV/0!</v>
      </c>
      <c r="BW1465" s="39"/>
      <c r="BX1465" s="57"/>
    </row>
    <row r="1466" spans="1:76" s="2" customFormat="1" ht="14">
      <c r="A1466" s="172"/>
      <c r="B1466" s="303"/>
      <c r="C1466" s="179"/>
      <c r="D1466" s="843"/>
      <c r="E1466" s="844"/>
      <c r="F1466" s="844"/>
      <c r="G1466" s="844"/>
      <c r="H1466" s="844"/>
      <c r="I1466" s="844"/>
      <c r="J1466" s="845"/>
      <c r="K1466" s="174"/>
      <c r="L1466" s="762"/>
      <c r="M1466" s="174"/>
      <c r="N1466" s="174"/>
      <c r="O1466" s="174"/>
      <c r="P1466" s="174"/>
      <c r="Q1466" s="176" t="s">
        <v>10</v>
      </c>
      <c r="R1466" s="263" t="e">
        <f>IF((0.67*R1467)&gt;R1463,"no","yes")</f>
        <v>#DIV/0!</v>
      </c>
      <c r="S1466" s="263" t="e">
        <f>IF((0.67*S1467)&gt;S1463,"no","yes")</f>
        <v>#DIV/0!</v>
      </c>
      <c r="T1466" s="263" t="e">
        <f>IF((0.67*T1467)&gt;T1463,"no","yes")</f>
        <v>#DIV/0!</v>
      </c>
      <c r="U1466" s="174"/>
      <c r="V1466" s="174"/>
      <c r="W1466" s="174"/>
      <c r="Y1466" s="208"/>
      <c r="AO1466" s="57"/>
      <c r="AP1466" s="174"/>
      <c r="AQ1466" s="174"/>
      <c r="AR1466" s="923" t="s">
        <v>132</v>
      </c>
      <c r="AS1466" s="924"/>
      <c r="AT1466" s="177">
        <v>1</v>
      </c>
      <c r="AU1466" s="174"/>
      <c r="AV1466" s="323"/>
      <c r="AW1466" s="177">
        <v>1</v>
      </c>
      <c r="AX1466" s="174"/>
      <c r="AY1466" s="174"/>
      <c r="AZ1466" s="177">
        <v>1</v>
      </c>
      <c r="BA1466" s="174"/>
      <c r="BB1466" s="174"/>
      <c r="BC1466" s="177">
        <v>1</v>
      </c>
      <c r="BD1466" s="174"/>
      <c r="BE1466" s="174"/>
      <c r="BF1466" s="177">
        <v>1</v>
      </c>
      <c r="BG1466" s="174"/>
      <c r="BH1466" s="174"/>
      <c r="BI1466" s="177">
        <v>1</v>
      </c>
      <c r="BJ1466" s="174"/>
      <c r="BK1466" s="176"/>
      <c r="BL1466" s="177">
        <v>1</v>
      </c>
      <c r="BM1466" s="174"/>
      <c r="BN1466" s="174"/>
      <c r="BO1466" s="177">
        <v>1</v>
      </c>
      <c r="BP1466" s="174"/>
      <c r="BQ1466" s="174"/>
      <c r="BR1466" s="177">
        <v>1</v>
      </c>
      <c r="BS1466" s="174"/>
      <c r="BT1466" s="174"/>
      <c r="BU1466" s="177">
        <v>1</v>
      </c>
      <c r="BV1466" s="174"/>
      <c r="BW1466" s="174"/>
      <c r="BX1466" s="57"/>
    </row>
    <row r="1467" spans="1:76" s="2" customFormat="1" ht="14">
      <c r="A1467" s="172"/>
      <c r="B1467" s="303"/>
      <c r="C1467" s="179"/>
      <c r="D1467" s="843"/>
      <c r="E1467" s="844"/>
      <c r="F1467" s="844"/>
      <c r="G1467" s="844"/>
      <c r="H1467" s="844"/>
      <c r="I1467" s="844"/>
      <c r="J1467" s="845"/>
      <c r="K1467" s="174"/>
      <c r="L1467" s="762"/>
      <c r="M1467" s="50"/>
      <c r="N1467" s="50"/>
      <c r="O1467" s="174"/>
      <c r="P1467" s="174"/>
      <c r="Q1467" s="176" t="s">
        <v>11</v>
      </c>
      <c r="R1467" s="263" t="e">
        <f>_xlfn.STDEV.P(R1443:R1462)</f>
        <v>#DIV/0!</v>
      </c>
      <c r="S1467" s="263" t="e">
        <f t="array" ref="S1467">IF(R1471="Y",SQRT(SUM(IFERROR(N1443:N1462*(R1443:R1462-(S1463))^2,0))/((COUNTIFS(N1443:N1462,"&lt;&gt;"&amp;"")-1)/COUNTIFS(N1443:N1462,"&lt;&gt;"&amp;"")*SUM(N1443:N1462))),_xlfn.STDEV.P(S1443:S1462))</f>
        <v>#DIV/0!</v>
      </c>
      <c r="T1467" s="263" t="e">
        <f t="array" ref="T1467">SQRT(SUM(IFERROR(N1443:N1462*(R1443:R1462-(T1463))^2,0))/((COUNTIFS(N1443:N1462,"&lt;&gt;"&amp;"")-1)/COUNTIFS(N1443:N1462,"&lt;&gt;"&amp;"")*SUM(N1443:N1462)))</f>
        <v>#DIV/0!</v>
      </c>
      <c r="U1467" s="174"/>
      <c r="V1467" s="174"/>
      <c r="W1467" s="174"/>
      <c r="Y1467" s="208"/>
      <c r="AO1467" s="57"/>
      <c r="AP1467" s="174"/>
      <c r="AQ1467" s="174"/>
      <c r="AR1467" s="923"/>
      <c r="AS1467" s="924"/>
      <c r="AT1467" s="177">
        <v>1</v>
      </c>
      <c r="AU1467" s="174"/>
      <c r="AV1467" s="323"/>
      <c r="AW1467" s="177">
        <v>1</v>
      </c>
      <c r="AX1467" s="174"/>
      <c r="AY1467" s="174"/>
      <c r="AZ1467" s="177">
        <v>1</v>
      </c>
      <c r="BA1467" s="174"/>
      <c r="BB1467" s="174"/>
      <c r="BC1467" s="177">
        <v>1</v>
      </c>
      <c r="BD1467" s="174"/>
      <c r="BE1467" s="174"/>
      <c r="BF1467" s="177">
        <v>1</v>
      </c>
      <c r="BG1467" s="174"/>
      <c r="BH1467" s="174"/>
      <c r="BI1467" s="177">
        <v>1</v>
      </c>
      <c r="BJ1467" s="174"/>
      <c r="BK1467" s="176"/>
      <c r="BL1467" s="177">
        <v>1</v>
      </c>
      <c r="BM1467" s="174"/>
      <c r="BN1467" s="174"/>
      <c r="BO1467" s="177">
        <v>1</v>
      </c>
      <c r="BP1467" s="174"/>
      <c r="BQ1467" s="174"/>
      <c r="BR1467" s="177">
        <v>1</v>
      </c>
      <c r="BS1467" s="174"/>
      <c r="BT1467" s="174"/>
      <c r="BU1467" s="177">
        <v>1</v>
      </c>
      <c r="BV1467" s="174"/>
      <c r="BW1467" s="174"/>
      <c r="BX1467" s="57"/>
    </row>
    <row r="1468" spans="1:76" s="2" customFormat="1" ht="14">
      <c r="A1468" s="174"/>
      <c r="B1468" s="265"/>
      <c r="C1468" s="159"/>
      <c r="D1468" s="843"/>
      <c r="E1468" s="844"/>
      <c r="F1468" s="844"/>
      <c r="G1468" s="844"/>
      <c r="H1468" s="844"/>
      <c r="I1468" s="844"/>
      <c r="J1468" s="845"/>
      <c r="K1468" s="174"/>
      <c r="L1468" s="762"/>
      <c r="M1468" s="174"/>
      <c r="N1468" s="174"/>
      <c r="O1468" s="174"/>
      <c r="P1468" s="174"/>
      <c r="Q1468" s="183" t="s">
        <v>98</v>
      </c>
      <c r="R1468" s="264">
        <f>COUNTIF(R1443:R1462,"&gt;0")</f>
        <v>0</v>
      </c>
      <c r="S1468" s="264">
        <f>COUNTIF(S1443:S1462,"&gt;0")</f>
        <v>0</v>
      </c>
      <c r="T1468" s="265"/>
      <c r="U1468" s="184" t="s">
        <v>55</v>
      </c>
      <c r="V1468" s="174"/>
      <c r="W1468" s="174"/>
      <c r="Y1468" s="99"/>
      <c r="AO1468" s="57"/>
      <c r="AP1468" s="174"/>
      <c r="AQ1468" s="174"/>
      <c r="AR1468" s="174"/>
      <c r="AS1468" s="176" t="s">
        <v>10</v>
      </c>
      <c r="AT1468" s="180" t="e">
        <f>IF((0.67*AT1469)&gt;AT1463,"no","yes")</f>
        <v>#DIV/0!</v>
      </c>
      <c r="AU1468" s="180" t="e">
        <f>IF((0.67*AU1469)&gt;AU1463,"no","yes")</f>
        <v>#DIV/0!</v>
      </c>
      <c r="AV1468" s="176"/>
      <c r="AW1468" s="180" t="e">
        <f>IF((0.67*AW1469)&gt;AW1463,"no","yes")</f>
        <v>#DIV/0!</v>
      </c>
      <c r="AX1468" s="180" t="e">
        <f>IF((0.67*AX1469)&gt;AX1463,"no","yes")</f>
        <v>#DIV/0!</v>
      </c>
      <c r="AY1468" s="174"/>
      <c r="AZ1468" s="180" t="e">
        <f>IF((0.67*AZ1469)&gt;AZ1463,"no","yes")</f>
        <v>#DIV/0!</v>
      </c>
      <c r="BA1468" s="180" t="e">
        <f>IF((0.67*BA1469)&gt;BA1463,"no","yes")</f>
        <v>#DIV/0!</v>
      </c>
      <c r="BB1468" s="174"/>
      <c r="BC1468" s="180" t="e">
        <f>IF((0.67*BC1469)&gt;BC1463,"no","yes")</f>
        <v>#DIV/0!</v>
      </c>
      <c r="BD1468" s="180" t="e">
        <f>IF((0.67*BD1469)&gt;BD1463,"no","yes")</f>
        <v>#DIV/0!</v>
      </c>
      <c r="BE1468" s="174"/>
      <c r="BF1468" s="180" t="e">
        <f>IF((0.67*BF1469)&gt;BF1463,"no","yes")</f>
        <v>#DIV/0!</v>
      </c>
      <c r="BG1468" s="180" t="e">
        <f>IF((0.67*BG1469)&gt;BG1463,"no","yes")</f>
        <v>#DIV/0!</v>
      </c>
      <c r="BH1468" s="174"/>
      <c r="BI1468" s="180" t="e">
        <f>IF((0.67*BI1469)&gt;BI1463,"no","yes")</f>
        <v>#DIV/0!</v>
      </c>
      <c r="BJ1468" s="180" t="e">
        <f>IF((0.67*BJ1469)&gt;BJ1463,"no","yes")</f>
        <v>#DIV/0!</v>
      </c>
      <c r="BK1468" s="183"/>
      <c r="BL1468" s="180" t="e">
        <f>IF((0.67*BL1469)&gt;BL1463,"no","yes")</f>
        <v>#DIV/0!</v>
      </c>
      <c r="BM1468" s="180" t="e">
        <f>IF((0.67*BM1469)&gt;BM1463,"no","yes")</f>
        <v>#DIV/0!</v>
      </c>
      <c r="BN1468" s="174"/>
      <c r="BO1468" s="180" t="e">
        <f>IF((0.67*BO1469)&gt;BO1463,"no","yes")</f>
        <v>#DIV/0!</v>
      </c>
      <c r="BP1468" s="180" t="e">
        <f>IF((0.67*BP1469)&gt;BP1463,"no","yes")</f>
        <v>#DIV/0!</v>
      </c>
      <c r="BQ1468" s="174"/>
      <c r="BR1468" s="180" t="e">
        <f>IF((0.67*BR1469)&gt;BR1463,"no","yes")</f>
        <v>#DIV/0!</v>
      </c>
      <c r="BS1468" s="180" t="e">
        <f>IF((0.67*BS1469)&gt;BS1463,"no","yes")</f>
        <v>#DIV/0!</v>
      </c>
      <c r="BT1468" s="174"/>
      <c r="BU1468" s="180" t="e">
        <f>IF((0.67*BU1469)&gt;BU1463,"no","yes")</f>
        <v>#DIV/0!</v>
      </c>
      <c r="BV1468" s="180" t="e">
        <f>IF((0.67*BV1469)&gt;BV1463,"no","yes")</f>
        <v>#DIV/0!</v>
      </c>
      <c r="BW1468" s="174"/>
      <c r="BX1468" s="57"/>
    </row>
    <row r="1469" spans="1:76" s="2" customFormat="1" ht="14">
      <c r="B1469" s="5"/>
      <c r="C1469" s="172"/>
      <c r="D1469" s="843"/>
      <c r="E1469" s="844"/>
      <c r="F1469" s="844"/>
      <c r="G1469" s="844"/>
      <c r="H1469" s="844"/>
      <c r="I1469" s="844"/>
      <c r="J1469" s="845"/>
      <c r="K1469" s="174"/>
      <c r="L1469" s="762"/>
      <c r="M1469" s="174"/>
      <c r="N1469" s="174"/>
      <c r="O1469" s="174"/>
      <c r="P1469" s="174"/>
      <c r="Q1469" s="174"/>
      <c r="R1469" s="271"/>
      <c r="S1469" s="267"/>
      <c r="T1469" s="267"/>
      <c r="U1469" s="185"/>
      <c r="V1469" s="186"/>
      <c r="W1469" s="187"/>
      <c r="Y1469" s="99"/>
      <c r="AO1469" s="57"/>
      <c r="AP1469" s="174"/>
      <c r="AQ1469" s="174"/>
      <c r="AR1469" s="174"/>
      <c r="AS1469" s="176" t="s">
        <v>11</v>
      </c>
      <c r="AT1469" s="180" t="e">
        <f>_xlfn.STDEV.P(AT1443:AT1462)</f>
        <v>#DIV/0!</v>
      </c>
      <c r="AU1469" s="180" t="e">
        <f>_xlfn.STDEV.P(AU1443:AU1462)</f>
        <v>#DIV/0!</v>
      </c>
      <c r="AV1469" s="176"/>
      <c r="AW1469" s="180" t="e">
        <f>_xlfn.STDEV.P(AW1443:AW1462)</f>
        <v>#DIV/0!</v>
      </c>
      <c r="AX1469" s="180" t="e">
        <f>_xlfn.STDEV.P(AX1443:AX1462)</f>
        <v>#DIV/0!</v>
      </c>
      <c r="AY1469" s="174"/>
      <c r="AZ1469" s="180" t="e">
        <f>_xlfn.STDEV.P(AZ1443:AZ1462)</f>
        <v>#DIV/0!</v>
      </c>
      <c r="BA1469" s="180" t="e">
        <f>_xlfn.STDEV.P(BA1443:BA1462)</f>
        <v>#DIV/0!</v>
      </c>
      <c r="BB1469" s="174"/>
      <c r="BC1469" s="180" t="e">
        <f>_xlfn.STDEV.P(BC1443:BC1462)</f>
        <v>#DIV/0!</v>
      </c>
      <c r="BD1469" s="180" t="e">
        <f>_xlfn.STDEV.P(BD1443:BD1462)</f>
        <v>#DIV/0!</v>
      </c>
      <c r="BE1469" s="174"/>
      <c r="BF1469" s="180" t="e">
        <f>_xlfn.STDEV.P(BF1443:BF1462)</f>
        <v>#DIV/0!</v>
      </c>
      <c r="BG1469" s="180" t="e">
        <f>_xlfn.STDEV.P(BG1443:BG1462)</f>
        <v>#DIV/0!</v>
      </c>
      <c r="BH1469" s="174"/>
      <c r="BI1469" s="180" t="e">
        <f>_xlfn.STDEV.P(BI1443:BI1462)</f>
        <v>#DIV/0!</v>
      </c>
      <c r="BJ1469" s="180" t="e">
        <f>_xlfn.STDEV.P(BJ1443:BJ1462)</f>
        <v>#DIV/0!</v>
      </c>
      <c r="BK1469" s="174"/>
      <c r="BL1469" s="180" t="e">
        <f>_xlfn.STDEV.P(BL1443:BL1462)</f>
        <v>#DIV/0!</v>
      </c>
      <c r="BM1469" s="180" t="e">
        <f>_xlfn.STDEV.P(BM1443:BM1462)</f>
        <v>#DIV/0!</v>
      </c>
      <c r="BN1469" s="174"/>
      <c r="BO1469" s="180" t="e">
        <f>_xlfn.STDEV.P(BO1443:BO1462)</f>
        <v>#DIV/0!</v>
      </c>
      <c r="BP1469" s="180" t="e">
        <f>_xlfn.STDEV.P(BP1443:BP1462)</f>
        <v>#DIV/0!</v>
      </c>
      <c r="BQ1469" s="174"/>
      <c r="BR1469" s="180" t="e">
        <f>_xlfn.STDEV.P(BR1443:BR1462)</f>
        <v>#DIV/0!</v>
      </c>
      <c r="BS1469" s="180" t="e">
        <f>_xlfn.STDEV.P(BS1443:BS1462)</f>
        <v>#DIV/0!</v>
      </c>
      <c r="BT1469" s="174"/>
      <c r="BU1469" s="180" t="e">
        <f>_xlfn.STDEV.P(BU1443:BU1462)</f>
        <v>#DIV/0!</v>
      </c>
      <c r="BV1469" s="180" t="e">
        <f>_xlfn.STDEV.P(BV1443:BV1462)</f>
        <v>#DIV/0!</v>
      </c>
      <c r="BX1469" s="57"/>
    </row>
    <row r="1470" spans="1:76" s="2" customFormat="1" ht="14">
      <c r="B1470" s="5"/>
      <c r="C1470" s="172"/>
      <c r="D1470" s="843"/>
      <c r="E1470" s="844"/>
      <c r="F1470" s="844"/>
      <c r="G1470" s="844"/>
      <c r="H1470" s="844"/>
      <c r="I1470" s="844"/>
      <c r="J1470" s="845"/>
      <c r="K1470" s="174"/>
      <c r="L1470" s="762"/>
      <c r="M1470" s="174"/>
      <c r="N1470" s="174"/>
      <c r="O1470" s="174"/>
      <c r="P1470" s="174"/>
      <c r="Q1470" s="174"/>
      <c r="R1470" s="272" t="s">
        <v>137</v>
      </c>
      <c r="S1470" s="267"/>
      <c r="T1470" s="265"/>
      <c r="U1470" s="189"/>
      <c r="V1470" s="190"/>
      <c r="W1470" s="191"/>
      <c r="Y1470" s="99"/>
      <c r="AO1470" s="57"/>
      <c r="AP1470" s="174"/>
      <c r="AQ1470" s="174"/>
      <c r="AR1470" s="174"/>
      <c r="AS1470" s="183" t="s">
        <v>98</v>
      </c>
      <c r="AT1470" s="361">
        <f>COUNTIF(AT1443:AT1462,"&gt;0")</f>
        <v>0</v>
      </c>
      <c r="AU1470" s="361">
        <f>COUNTIF(AU1443:AU1462,"&gt;0")</f>
        <v>0</v>
      </c>
      <c r="AV1470" s="183"/>
      <c r="AW1470" s="361">
        <f>COUNTIF(AW1443:AW1462,"&gt;0")</f>
        <v>0</v>
      </c>
      <c r="AX1470" s="361">
        <f>COUNTIF(AX1443:AX1462,"&gt;0")</f>
        <v>0</v>
      </c>
      <c r="AY1470" s="174"/>
      <c r="AZ1470" s="361">
        <f>COUNTIF(AZ1443:AZ1462,"&gt;0")</f>
        <v>0</v>
      </c>
      <c r="BA1470" s="361">
        <f>COUNTIF(BA1443:BA1462,"&gt;0")</f>
        <v>0</v>
      </c>
      <c r="BB1470" s="174"/>
      <c r="BC1470" s="361">
        <f>COUNTIF(BC1443:BC1462,"&gt;0")</f>
        <v>0</v>
      </c>
      <c r="BD1470" s="361">
        <f>COUNTIF(BD1443:BD1462,"&gt;0")</f>
        <v>0</v>
      </c>
      <c r="BE1470" s="174"/>
      <c r="BF1470" s="361">
        <f>COUNTIF(BF1443:BF1462,"&gt;0")</f>
        <v>0</v>
      </c>
      <c r="BG1470" s="361">
        <f>COUNTIF(BG1443:BG1462,"&gt;0")</f>
        <v>0</v>
      </c>
      <c r="BH1470" s="174"/>
      <c r="BI1470" s="361">
        <f>COUNTIF(BI1443:BI1462,"&gt;0")</f>
        <v>0</v>
      </c>
      <c r="BJ1470" s="361">
        <f>COUNTIF(BJ1443:BJ1462,"&gt;0")</f>
        <v>0</v>
      </c>
      <c r="BK1470" s="174"/>
      <c r="BL1470" s="361">
        <f>COUNTIF(BL1443:BL1462,"&gt;0")</f>
        <v>0</v>
      </c>
      <c r="BM1470" s="361">
        <f>COUNTIF(BM1443:BM1462,"&gt;0")</f>
        <v>0</v>
      </c>
      <c r="BN1470" s="174"/>
      <c r="BO1470" s="361">
        <f>COUNTIF(BO1443:BO1462,"&gt;0")</f>
        <v>0</v>
      </c>
      <c r="BP1470" s="361">
        <f>COUNTIF(BP1443:BP1462,"&gt;0")</f>
        <v>0</v>
      </c>
      <c r="BQ1470" s="174"/>
      <c r="BR1470" s="361">
        <f>COUNTIF(BR1443:BR1462,"&gt;0")</f>
        <v>0</v>
      </c>
      <c r="BS1470" s="361">
        <f>COUNTIF(BS1443:BS1462,"&gt;0")</f>
        <v>0</v>
      </c>
      <c r="BT1470" s="174"/>
      <c r="BU1470" s="361">
        <f>COUNTIF(BU1443:BU1462,"&gt;0")</f>
        <v>0</v>
      </c>
      <c r="BV1470" s="361">
        <f>COUNTIF(BV1443:BV1462,"&gt;0")</f>
        <v>0</v>
      </c>
      <c r="BX1470" s="57"/>
    </row>
    <row r="1471" spans="1:76" s="2" customFormat="1" ht="14">
      <c r="B1471" s="5"/>
      <c r="C1471" s="172"/>
      <c r="D1471" s="843"/>
      <c r="E1471" s="844"/>
      <c r="F1471" s="844"/>
      <c r="G1471" s="844"/>
      <c r="H1471" s="844"/>
      <c r="I1471" s="844"/>
      <c r="J1471" s="845"/>
      <c r="K1471" s="174"/>
      <c r="L1471" s="762"/>
      <c r="M1471" s="174"/>
      <c r="N1471" s="174"/>
      <c r="O1471" s="174"/>
      <c r="P1471" s="174"/>
      <c r="Q1471" s="174"/>
      <c r="R1471" s="192" t="s">
        <v>36</v>
      </c>
      <c r="S1471" s="165"/>
      <c r="T1471" s="174"/>
      <c r="U1471" s="189"/>
      <c r="V1471" s="190"/>
      <c r="W1471" s="191"/>
      <c r="Y1471" s="99"/>
      <c r="AO1471" s="57"/>
      <c r="AS1471" s="209"/>
      <c r="AT1471" s="209"/>
      <c r="AU1471" s="209"/>
      <c r="AV1471" s="209"/>
      <c r="BX1471" s="57"/>
    </row>
    <row r="1472" spans="1:76" s="2" customFormat="1" ht="26.25" customHeight="1">
      <c r="A1472" s="182" t="str">
        <f ca="1">HYPERLINK("#"&amp;"'"&amp;A$1&amp;"'!a1","Back to top")</f>
        <v>Back to top</v>
      </c>
      <c r="B1472" s="304"/>
      <c r="C1472" s="174"/>
      <c r="D1472" s="846"/>
      <c r="E1472" s="847"/>
      <c r="F1472" s="847"/>
      <c r="G1472" s="847"/>
      <c r="H1472" s="847"/>
      <c r="I1472" s="847"/>
      <c r="J1472" s="848"/>
      <c r="L1472" s="349"/>
      <c r="S1472" s="83"/>
      <c r="T1472" s="174"/>
      <c r="U1472" s="193"/>
      <c r="V1472" s="194"/>
      <c r="W1472" s="195"/>
      <c r="Y1472" s="99"/>
      <c r="AO1472" s="142"/>
      <c r="AS1472" s="209"/>
      <c r="AT1472" s="209"/>
      <c r="AU1472" s="209"/>
      <c r="AV1472" s="209"/>
      <c r="BX1472" s="142"/>
    </row>
    <row r="1473" spans="1:76" s="2" customFormat="1" ht="14">
      <c r="B1473" s="5"/>
      <c r="L1473" s="349"/>
      <c r="S1473" s="83"/>
      <c r="T1473" s="174"/>
      <c r="U1473" s="174"/>
      <c r="V1473" s="174"/>
      <c r="W1473" s="174"/>
      <c r="Y1473" s="99"/>
      <c r="AO1473" s="57"/>
      <c r="AP1473" s="209"/>
      <c r="AQ1473" s="209"/>
      <c r="AR1473" s="209"/>
      <c r="AS1473" s="209"/>
      <c r="AT1473" s="209"/>
      <c r="AU1473" s="209"/>
      <c r="AV1473" s="209"/>
      <c r="AW1473" s="209"/>
      <c r="AX1473" s="209"/>
      <c r="AY1473" s="209"/>
      <c r="AZ1473" s="209"/>
      <c r="BA1473" s="209"/>
      <c r="BB1473" s="209"/>
      <c r="BC1473" s="209"/>
      <c r="BD1473" s="209"/>
      <c r="BE1473" s="209"/>
      <c r="BF1473" s="209"/>
      <c r="BG1473" s="209"/>
      <c r="BH1473" s="209"/>
      <c r="BI1473" s="209"/>
      <c r="BJ1473" s="209"/>
      <c r="BK1473" s="209"/>
      <c r="BL1473" s="209"/>
      <c r="BM1473" s="209"/>
      <c r="BN1473" s="209"/>
      <c r="BO1473" s="209"/>
      <c r="BP1473" s="209"/>
      <c r="BQ1473" s="209"/>
      <c r="BR1473" s="209"/>
      <c r="BS1473" s="209"/>
      <c r="BT1473" s="209"/>
      <c r="BU1473" s="209"/>
      <c r="BV1473" s="209"/>
      <c r="BW1473" s="209"/>
      <c r="BX1473" s="57"/>
    </row>
    <row r="1474" spans="1:76" s="22" customFormat="1" ht="18">
      <c r="A1474" s="138">
        <f>A1440+1</f>
        <v>36</v>
      </c>
      <c r="B1474" s="298"/>
      <c r="C1474" s="139" t="s">
        <v>138</v>
      </c>
      <c r="D1474" s="196"/>
      <c r="E1474" s="196"/>
      <c r="F1474" s="196"/>
      <c r="G1474" s="196"/>
      <c r="J1474" s="196"/>
      <c r="K1474" s="196"/>
      <c r="L1474" s="761"/>
      <c r="M1474" s="140"/>
      <c r="N1474" s="140"/>
      <c r="R1474" s="839" t="s">
        <v>154</v>
      </c>
      <c r="S1474" s="839"/>
      <c r="T1474" s="839"/>
      <c r="U1474" s="839"/>
      <c r="Y1474" s="198"/>
      <c r="AP1474" s="125">
        <f>A1474</f>
        <v>36</v>
      </c>
      <c r="AQ1474" s="125" t="str">
        <f>C1474</f>
        <v>VARIABLE</v>
      </c>
      <c r="AS1474" s="198"/>
      <c r="AT1474" s="198"/>
      <c r="AU1474" s="198"/>
      <c r="AV1474" s="198"/>
    </row>
    <row r="1475" spans="1:76" s="2" customFormat="1" ht="14">
      <c r="A1475" s="199"/>
      <c r="B1475" s="299"/>
      <c r="C1475" s="199"/>
      <c r="D1475" s="130"/>
      <c r="E1475" s="130"/>
      <c r="F1475" s="130"/>
      <c r="G1475" s="130"/>
      <c r="J1475" s="130"/>
      <c r="K1475" s="130"/>
      <c r="L1475" s="762"/>
      <c r="M1475" s="174"/>
      <c r="N1475" s="174"/>
      <c r="S1475" s="83"/>
      <c r="T1475" s="83"/>
      <c r="Y1475" s="99"/>
      <c r="AO1475" s="57"/>
      <c r="AP1475" s="39"/>
      <c r="AQ1475" s="39"/>
      <c r="AR1475" s="39"/>
      <c r="AS1475" s="39"/>
      <c r="AT1475" s="158" t="s">
        <v>230</v>
      </c>
      <c r="AU1475" s="158"/>
      <c r="AV1475" s="39"/>
      <c r="AW1475" s="158" t="s">
        <v>1</v>
      </c>
      <c r="AX1475" s="158"/>
      <c r="AY1475" s="39"/>
      <c r="AZ1475" s="158" t="s">
        <v>2</v>
      </c>
      <c r="BA1475" s="158"/>
      <c r="BB1475" s="39"/>
      <c r="BC1475" s="158" t="s">
        <v>283</v>
      </c>
      <c r="BD1475" s="158"/>
      <c r="BE1475" s="39"/>
      <c r="BF1475" s="158" t="s">
        <v>284</v>
      </c>
      <c r="BG1475" s="158"/>
      <c r="BH1475" s="39"/>
      <c r="BI1475" s="158" t="s">
        <v>3</v>
      </c>
      <c r="BJ1475" s="158"/>
      <c r="BK1475" s="39"/>
      <c r="BL1475" s="158" t="s">
        <v>4</v>
      </c>
      <c r="BM1475" s="158"/>
      <c r="BN1475" s="39"/>
      <c r="BO1475" s="158" t="s">
        <v>5</v>
      </c>
      <c r="BP1475" s="158"/>
      <c r="BQ1475" s="39"/>
      <c r="BR1475" s="158" t="s">
        <v>6</v>
      </c>
      <c r="BS1475" s="158"/>
      <c r="BT1475" s="39"/>
      <c r="BU1475" s="158" t="s">
        <v>34</v>
      </c>
      <c r="BV1475" s="158"/>
      <c r="BW1475" s="39"/>
      <c r="BX1475" s="57"/>
    </row>
    <row r="1476" spans="1:76" s="2" customFormat="1" ht="31" thickBot="1">
      <c r="A1476" s="173" t="s">
        <v>39</v>
      </c>
      <c r="B1476" s="300" t="s">
        <v>9</v>
      </c>
      <c r="C1476" s="145" t="s">
        <v>139</v>
      </c>
      <c r="D1476" s="146" t="s">
        <v>40</v>
      </c>
      <c r="E1476" s="146" t="s">
        <v>234</v>
      </c>
      <c r="F1476" s="147" t="s">
        <v>113</v>
      </c>
      <c r="G1476" s="211" t="s">
        <v>424</v>
      </c>
      <c r="H1476" s="4" t="s">
        <v>59</v>
      </c>
      <c r="I1476" s="695" t="s">
        <v>425</v>
      </c>
      <c r="J1476" s="148" t="s">
        <v>133</v>
      </c>
      <c r="K1476" s="149" t="s">
        <v>140</v>
      </c>
      <c r="L1476" s="776" t="s">
        <v>100</v>
      </c>
      <c r="M1476" s="151" t="s">
        <v>141</v>
      </c>
      <c r="N1476" s="152" t="s">
        <v>135</v>
      </c>
      <c r="O1476" s="151" t="s">
        <v>57</v>
      </c>
      <c r="P1476" s="153"/>
      <c r="Q1476" s="363" t="s">
        <v>272</v>
      </c>
      <c r="R1476" s="364" t="s">
        <v>56</v>
      </c>
      <c r="S1476" s="258" t="s">
        <v>41</v>
      </c>
      <c r="T1476" s="364" t="s">
        <v>136</v>
      </c>
      <c r="U1476" s="156" t="s">
        <v>42</v>
      </c>
      <c r="V1476" s="153"/>
      <c r="W1476" s="153"/>
      <c r="Y1476" s="99"/>
      <c r="AO1476" s="57"/>
      <c r="AP1476" s="153"/>
      <c r="AQ1476" s="153"/>
      <c r="AR1476" s="156" t="s">
        <v>131</v>
      </c>
      <c r="AS1476" s="153"/>
      <c r="AT1476" s="154" t="s">
        <v>56</v>
      </c>
      <c r="AU1476" s="155" t="s">
        <v>41</v>
      </c>
      <c r="AV1476" s="153"/>
      <c r="AW1476" s="154" t="s">
        <v>56</v>
      </c>
      <c r="AX1476" s="155" t="s">
        <v>41</v>
      </c>
      <c r="AY1476" s="153"/>
      <c r="AZ1476" s="154" t="s">
        <v>56</v>
      </c>
      <c r="BA1476" s="155" t="s">
        <v>41</v>
      </c>
      <c r="BB1476" s="153"/>
      <c r="BC1476" s="154" t="s">
        <v>56</v>
      </c>
      <c r="BD1476" s="155" t="s">
        <v>41</v>
      </c>
      <c r="BE1476" s="153"/>
      <c r="BF1476" s="154" t="s">
        <v>56</v>
      </c>
      <c r="BG1476" s="155" t="s">
        <v>41</v>
      </c>
      <c r="BH1476" s="153"/>
      <c r="BI1476" s="154" t="s">
        <v>56</v>
      </c>
      <c r="BJ1476" s="155" t="s">
        <v>41</v>
      </c>
      <c r="BK1476" s="153"/>
      <c r="BL1476" s="154" t="s">
        <v>56</v>
      </c>
      <c r="BM1476" s="155" t="s">
        <v>41</v>
      </c>
      <c r="BN1476" s="153"/>
      <c r="BO1476" s="154" t="s">
        <v>56</v>
      </c>
      <c r="BP1476" s="155" t="s">
        <v>41</v>
      </c>
      <c r="BQ1476" s="153"/>
      <c r="BR1476" s="154" t="s">
        <v>56</v>
      </c>
      <c r="BS1476" s="155" t="s">
        <v>41</v>
      </c>
      <c r="BT1476" s="153"/>
      <c r="BU1476" s="154" t="s">
        <v>56</v>
      </c>
      <c r="BV1476" s="155" t="s">
        <v>41</v>
      </c>
      <c r="BW1476" s="153"/>
      <c r="BX1476" s="57"/>
    </row>
    <row r="1477" spans="1:76" s="2" customFormat="1" ht="14">
      <c r="A1477" s="159">
        <v>1</v>
      </c>
      <c r="B1477" s="301" t="str">
        <f t="shared" ref="B1477:B1496" si="956">CONCATENATE(E1477,": ",C1477)</f>
        <v xml:space="preserve">: </v>
      </c>
      <c r="C1477" s="160"/>
      <c r="D1477" s="160"/>
      <c r="E1477" s="160"/>
      <c r="F1477" s="160"/>
      <c r="G1477" s="161"/>
      <c r="H1477" s="162"/>
      <c r="I1477" s="163"/>
      <c r="J1477" s="163"/>
      <c r="K1477" s="164"/>
      <c r="L1477" s="782"/>
      <c r="M1477" s="664"/>
      <c r="N1477" s="664"/>
      <c r="O1477" s="664"/>
      <c r="P1477" s="165"/>
      <c r="Q1477" s="365"/>
      <c r="R1477" s="259" t="str">
        <f t="shared" ref="R1477:R1496" si="957">IF(Q1477="Y","",IF(AND(L1477="",J1477=""),"",IF(L1477="",J1477,L1477)))</f>
        <v/>
      </c>
      <c r="S1477" s="260" t="str">
        <f>IF(R1477="","",IF(R1505="Y",T1477,IF(R1477&gt;=R1497-$AA$36*R1501,IF(R1477&lt;=R1497+$AA$36*R1501,R1477,""),"")))</f>
        <v/>
      </c>
      <c r="T1477" s="259" t="str">
        <f t="shared" ref="T1477:T1496" si="958">IF(Q1477="Y","",IF(AND(L1477="",J1477=""),"",IF(L1477="",J1477*N1477,L1477*N1477)))</f>
        <v/>
      </c>
      <c r="U1477" s="166" t="str">
        <f t="shared" ref="U1477:U1496" si="959">IF(AND(M1477="",K1477=""),"",IF(M1477="",K1477,M1477))</f>
        <v/>
      </c>
      <c r="V1477" s="39"/>
      <c r="W1477" s="39"/>
      <c r="Y1477" s="99"/>
      <c r="AO1477" s="57"/>
      <c r="AP1477" s="39"/>
      <c r="AQ1477" s="39"/>
      <c r="AR1477" s="359" t="str">
        <f>$U1477</f>
        <v/>
      </c>
      <c r="AS1477" s="39"/>
      <c r="AT1477" s="360" t="str">
        <f t="shared" ref="AT1477:AT1496" si="960">IF($E1477=$AT$48,R1477,"")</f>
        <v/>
      </c>
      <c r="AU1477" s="360" t="str">
        <f t="shared" ref="AU1477:AU1496" si="961">IF($E1477=$AT$48,S1477,"")</f>
        <v/>
      </c>
      <c r="AV1477" s="39"/>
      <c r="AW1477" s="360" t="str">
        <f t="shared" ref="AW1477:AW1496" si="962">IF($E1477=$AW$112,R1477,"")</f>
        <v/>
      </c>
      <c r="AX1477" s="360" t="str">
        <f t="shared" ref="AX1477:AX1496" si="963">IF($E1477=$AW$112,S1477,"")</f>
        <v/>
      </c>
      <c r="AY1477" s="39"/>
      <c r="AZ1477" s="360" t="str">
        <f t="shared" ref="AZ1477:AZ1496" si="964">IF($E1477=$AZ$112,R1477,"")</f>
        <v/>
      </c>
      <c r="BA1477" s="360" t="str">
        <f t="shared" ref="BA1477:BA1496" si="965">IF($E1477=$AZ$112,S1477,"")</f>
        <v/>
      </c>
      <c r="BB1477" s="39"/>
      <c r="BC1477" s="360" t="str">
        <f t="shared" ref="BC1477:BC1496" si="966">IF($E1477=$BC$112,R1477,"")</f>
        <v/>
      </c>
      <c r="BD1477" s="360" t="str">
        <f t="shared" ref="BD1477:BD1496" si="967">IF($E1477=$BC$112,S1477,"")</f>
        <v/>
      </c>
      <c r="BE1477" s="39"/>
      <c r="BF1477" s="360" t="str">
        <f t="shared" ref="BF1477:BF1496" si="968">IF($E1477=$BF$112,R1477,"")</f>
        <v/>
      </c>
      <c r="BG1477" s="360" t="str">
        <f t="shared" ref="BG1477:BG1496" si="969">IF($E1477=$BF$112,S1477,"")</f>
        <v/>
      </c>
      <c r="BH1477" s="39"/>
      <c r="BI1477" s="360" t="str">
        <f t="shared" ref="BI1477:BI1496" si="970">IF($E1477=$BI$112,R1477,"")</f>
        <v/>
      </c>
      <c r="BJ1477" s="360" t="str">
        <f t="shared" ref="BJ1477:BJ1496" si="971">IF($E1477=$BI$112,S1477,"")</f>
        <v/>
      </c>
      <c r="BK1477" s="39"/>
      <c r="BL1477" s="360" t="str">
        <f t="shared" ref="BL1477:BL1496" si="972">IF($E1477=$BL$112,R1477,"")</f>
        <v/>
      </c>
      <c r="BM1477" s="360" t="str">
        <f t="shared" ref="BM1477:BM1496" si="973">IF($E1477=$BL$112,S1477,"")</f>
        <v/>
      </c>
      <c r="BN1477" s="39"/>
      <c r="BO1477" s="360" t="str">
        <f t="shared" ref="BO1477:BO1496" si="974">IF($E1477=$BO$112,R1477,"")</f>
        <v/>
      </c>
      <c r="BP1477" s="360" t="str">
        <f t="shared" ref="BP1477:BP1496" si="975">IF($E1477=$BO$112,S1477,"")</f>
        <v/>
      </c>
      <c r="BQ1477" s="39"/>
      <c r="BR1477" s="360" t="str">
        <f t="shared" ref="BR1477:BR1496" si="976">IF($E1477=$BR$112,R1477,"")</f>
        <v/>
      </c>
      <c r="BS1477" s="360" t="str">
        <f t="shared" ref="BS1477:BS1496" si="977">IF($E1477=$BR$112,S1477,"")</f>
        <v/>
      </c>
      <c r="BT1477" s="39"/>
      <c r="BU1477" s="360" t="str">
        <f t="shared" ref="BU1477:BU1496" si="978">IF($E1477=$BU$112,R1477,"")</f>
        <v/>
      </c>
      <c r="BV1477" s="360" t="str">
        <f t="shared" ref="BV1477:BV1496" si="979">IF($E1477=$BU$112,S1477,"")</f>
        <v/>
      </c>
      <c r="BW1477" s="39"/>
      <c r="BX1477" s="57"/>
    </row>
    <row r="1478" spans="1:76" s="2" customFormat="1" ht="14">
      <c r="A1478" s="159">
        <v>2</v>
      </c>
      <c r="B1478" s="301" t="str">
        <f t="shared" si="956"/>
        <v xml:space="preserve">: </v>
      </c>
      <c r="C1478" s="160"/>
      <c r="D1478" s="160"/>
      <c r="E1478" s="160"/>
      <c r="F1478" s="160"/>
      <c r="G1478" s="161"/>
      <c r="H1478" s="162"/>
      <c r="I1478" s="163"/>
      <c r="J1478" s="163"/>
      <c r="K1478" s="163"/>
      <c r="L1478" s="782"/>
      <c r="M1478" s="664"/>
      <c r="N1478" s="664"/>
      <c r="O1478" s="664"/>
      <c r="P1478" s="165"/>
      <c r="Q1478" s="365"/>
      <c r="R1478" s="259" t="str">
        <f t="shared" si="957"/>
        <v/>
      </c>
      <c r="S1478" s="260" t="str">
        <f>IF(R1478="","",IF(R1505="Y",T1478,IF(R1478&gt;=R1497-$AA$36*R1501,IF(R1478&lt;=R1497+$AA$36*R1501,R1478,""),"")))</f>
        <v/>
      </c>
      <c r="T1478" s="259" t="str">
        <f t="shared" si="958"/>
        <v/>
      </c>
      <c r="U1478" s="166" t="str">
        <f t="shared" si="959"/>
        <v/>
      </c>
      <c r="V1478" s="39"/>
      <c r="W1478" s="39"/>
      <c r="Y1478" s="99"/>
      <c r="AO1478" s="57"/>
      <c r="AP1478" s="39"/>
      <c r="AQ1478" s="39"/>
      <c r="AR1478" s="171"/>
      <c r="AS1478" s="39"/>
      <c r="AT1478" s="360" t="str">
        <f t="shared" si="960"/>
        <v/>
      </c>
      <c r="AU1478" s="360" t="str">
        <f t="shared" si="961"/>
        <v/>
      </c>
      <c r="AV1478" s="39"/>
      <c r="AW1478" s="360" t="str">
        <f t="shared" si="962"/>
        <v/>
      </c>
      <c r="AX1478" s="360" t="str">
        <f t="shared" si="963"/>
        <v/>
      </c>
      <c r="AY1478" s="39"/>
      <c r="AZ1478" s="360" t="str">
        <f t="shared" si="964"/>
        <v/>
      </c>
      <c r="BA1478" s="360" t="str">
        <f t="shared" si="965"/>
        <v/>
      </c>
      <c r="BB1478" s="39"/>
      <c r="BC1478" s="360" t="str">
        <f t="shared" si="966"/>
        <v/>
      </c>
      <c r="BD1478" s="360" t="str">
        <f t="shared" si="967"/>
        <v/>
      </c>
      <c r="BE1478" s="39"/>
      <c r="BF1478" s="360" t="str">
        <f t="shared" si="968"/>
        <v/>
      </c>
      <c r="BG1478" s="360" t="str">
        <f t="shared" si="969"/>
        <v/>
      </c>
      <c r="BH1478" s="39"/>
      <c r="BI1478" s="360" t="str">
        <f t="shared" si="970"/>
        <v/>
      </c>
      <c r="BJ1478" s="360" t="str">
        <f t="shared" si="971"/>
        <v/>
      </c>
      <c r="BK1478" s="39"/>
      <c r="BL1478" s="360" t="str">
        <f t="shared" si="972"/>
        <v/>
      </c>
      <c r="BM1478" s="360" t="str">
        <f t="shared" si="973"/>
        <v/>
      </c>
      <c r="BN1478" s="39"/>
      <c r="BO1478" s="360" t="str">
        <f t="shared" si="974"/>
        <v/>
      </c>
      <c r="BP1478" s="360" t="str">
        <f t="shared" si="975"/>
        <v/>
      </c>
      <c r="BQ1478" s="39"/>
      <c r="BR1478" s="360" t="str">
        <f t="shared" si="976"/>
        <v/>
      </c>
      <c r="BS1478" s="360" t="str">
        <f t="shared" si="977"/>
        <v/>
      </c>
      <c r="BT1478" s="39"/>
      <c r="BU1478" s="360" t="str">
        <f t="shared" si="978"/>
        <v/>
      </c>
      <c r="BV1478" s="360" t="str">
        <f t="shared" si="979"/>
        <v/>
      </c>
      <c r="BW1478" s="39"/>
      <c r="BX1478" s="57"/>
    </row>
    <row r="1479" spans="1:76" s="2" customFormat="1" ht="14">
      <c r="A1479" s="159">
        <v>3</v>
      </c>
      <c r="B1479" s="301" t="str">
        <f t="shared" si="956"/>
        <v xml:space="preserve">: </v>
      </c>
      <c r="C1479" s="168"/>
      <c r="D1479" s="162"/>
      <c r="E1479" s="162"/>
      <c r="F1479" s="169"/>
      <c r="G1479" s="161"/>
      <c r="H1479" s="162"/>
      <c r="I1479" s="163"/>
      <c r="J1479" s="170"/>
      <c r="K1479" s="170"/>
      <c r="L1479" s="782"/>
      <c r="M1479" s="664"/>
      <c r="N1479" s="664"/>
      <c r="O1479" s="664"/>
      <c r="P1479" s="165"/>
      <c r="Q1479" s="365"/>
      <c r="R1479" s="259" t="str">
        <f t="shared" si="957"/>
        <v/>
      </c>
      <c r="S1479" s="260" t="str">
        <f>IF(R1479="","",IF(R1505="Y",T1479,IF(R1479&gt;=R1497-$AA$36*R1501,IF(R1479&lt;=R1497+$AA$36*R1501,R1479,""),"")))</f>
        <v/>
      </c>
      <c r="T1479" s="259" t="str">
        <f t="shared" si="958"/>
        <v/>
      </c>
      <c r="U1479" s="166" t="str">
        <f t="shared" si="959"/>
        <v/>
      </c>
      <c r="V1479" s="39"/>
      <c r="W1479" s="39"/>
      <c r="Y1479" s="99"/>
      <c r="AO1479" s="57"/>
      <c r="AP1479" s="39"/>
      <c r="AQ1479" s="39"/>
      <c r="AR1479" s="171"/>
      <c r="AS1479" s="39"/>
      <c r="AT1479" s="360" t="str">
        <f t="shared" si="960"/>
        <v/>
      </c>
      <c r="AU1479" s="360" t="str">
        <f t="shared" si="961"/>
        <v/>
      </c>
      <c r="AV1479" s="39"/>
      <c r="AW1479" s="360" t="str">
        <f t="shared" si="962"/>
        <v/>
      </c>
      <c r="AX1479" s="360" t="str">
        <f t="shared" si="963"/>
        <v/>
      </c>
      <c r="AY1479" s="39"/>
      <c r="AZ1479" s="360" t="str">
        <f t="shared" si="964"/>
        <v/>
      </c>
      <c r="BA1479" s="360" t="str">
        <f t="shared" si="965"/>
        <v/>
      </c>
      <c r="BB1479" s="39"/>
      <c r="BC1479" s="360" t="str">
        <f t="shared" si="966"/>
        <v/>
      </c>
      <c r="BD1479" s="360" t="str">
        <f t="shared" si="967"/>
        <v/>
      </c>
      <c r="BE1479" s="39"/>
      <c r="BF1479" s="360" t="str">
        <f t="shared" si="968"/>
        <v/>
      </c>
      <c r="BG1479" s="360" t="str">
        <f t="shared" si="969"/>
        <v/>
      </c>
      <c r="BH1479" s="39"/>
      <c r="BI1479" s="360" t="str">
        <f t="shared" si="970"/>
        <v/>
      </c>
      <c r="BJ1479" s="360" t="str">
        <f t="shared" si="971"/>
        <v/>
      </c>
      <c r="BK1479" s="39"/>
      <c r="BL1479" s="360" t="str">
        <f t="shared" si="972"/>
        <v/>
      </c>
      <c r="BM1479" s="360" t="str">
        <f t="shared" si="973"/>
        <v/>
      </c>
      <c r="BN1479" s="39"/>
      <c r="BO1479" s="360" t="str">
        <f t="shared" si="974"/>
        <v/>
      </c>
      <c r="BP1479" s="360" t="str">
        <f t="shared" si="975"/>
        <v/>
      </c>
      <c r="BQ1479" s="39"/>
      <c r="BR1479" s="360" t="str">
        <f t="shared" si="976"/>
        <v/>
      </c>
      <c r="BS1479" s="360" t="str">
        <f t="shared" si="977"/>
        <v/>
      </c>
      <c r="BT1479" s="39"/>
      <c r="BU1479" s="360" t="str">
        <f t="shared" si="978"/>
        <v/>
      </c>
      <c r="BV1479" s="360" t="str">
        <f t="shared" si="979"/>
        <v/>
      </c>
      <c r="BW1479" s="39"/>
      <c r="BX1479" s="57"/>
    </row>
    <row r="1480" spans="1:76" s="2" customFormat="1" ht="14">
      <c r="A1480" s="159">
        <v>4</v>
      </c>
      <c r="B1480" s="301" t="str">
        <f t="shared" si="956"/>
        <v xml:space="preserve">: </v>
      </c>
      <c r="C1480" s="168"/>
      <c r="D1480" s="162"/>
      <c r="E1480" s="162"/>
      <c r="F1480" s="169"/>
      <c r="G1480" s="161"/>
      <c r="H1480" s="162"/>
      <c r="I1480" s="163"/>
      <c r="J1480" s="170"/>
      <c r="K1480" s="170"/>
      <c r="L1480" s="782"/>
      <c r="M1480" s="664"/>
      <c r="N1480" s="664"/>
      <c r="O1480" s="664"/>
      <c r="P1480" s="165"/>
      <c r="Q1480" s="365"/>
      <c r="R1480" s="259" t="str">
        <f t="shared" si="957"/>
        <v/>
      </c>
      <c r="S1480" s="260" t="str">
        <f>IF(R1480="","",IF(R1505="Y",T1480,IF(R1480&gt;=R1497-$AA$36*R1501,IF(R1480&lt;=R1497+$AA$36*R1501,R1480,""),"")))</f>
        <v/>
      </c>
      <c r="T1480" s="259" t="str">
        <f t="shared" si="958"/>
        <v/>
      </c>
      <c r="U1480" s="166" t="str">
        <f t="shared" si="959"/>
        <v/>
      </c>
      <c r="V1480" s="39"/>
      <c r="W1480" s="39"/>
      <c r="Y1480" s="99"/>
      <c r="AO1480" s="57"/>
      <c r="AP1480" s="39"/>
      <c r="AQ1480" s="39"/>
      <c r="AR1480" s="171"/>
      <c r="AS1480" s="39"/>
      <c r="AT1480" s="360" t="str">
        <f t="shared" si="960"/>
        <v/>
      </c>
      <c r="AU1480" s="360" t="str">
        <f t="shared" si="961"/>
        <v/>
      </c>
      <c r="AV1480" s="39"/>
      <c r="AW1480" s="360" t="str">
        <f t="shared" si="962"/>
        <v/>
      </c>
      <c r="AX1480" s="360" t="str">
        <f t="shared" si="963"/>
        <v/>
      </c>
      <c r="AY1480" s="39"/>
      <c r="AZ1480" s="360" t="str">
        <f t="shared" si="964"/>
        <v/>
      </c>
      <c r="BA1480" s="360" t="str">
        <f t="shared" si="965"/>
        <v/>
      </c>
      <c r="BB1480" s="39"/>
      <c r="BC1480" s="360" t="str">
        <f t="shared" si="966"/>
        <v/>
      </c>
      <c r="BD1480" s="360" t="str">
        <f t="shared" si="967"/>
        <v/>
      </c>
      <c r="BE1480" s="39"/>
      <c r="BF1480" s="360" t="str">
        <f t="shared" si="968"/>
        <v/>
      </c>
      <c r="BG1480" s="360" t="str">
        <f t="shared" si="969"/>
        <v/>
      </c>
      <c r="BH1480" s="39"/>
      <c r="BI1480" s="360" t="str">
        <f t="shared" si="970"/>
        <v/>
      </c>
      <c r="BJ1480" s="360" t="str">
        <f t="shared" si="971"/>
        <v/>
      </c>
      <c r="BK1480" s="39"/>
      <c r="BL1480" s="360" t="str">
        <f t="shared" si="972"/>
        <v/>
      </c>
      <c r="BM1480" s="360" t="str">
        <f t="shared" si="973"/>
        <v/>
      </c>
      <c r="BN1480" s="39"/>
      <c r="BO1480" s="360" t="str">
        <f t="shared" si="974"/>
        <v/>
      </c>
      <c r="BP1480" s="360" t="str">
        <f t="shared" si="975"/>
        <v/>
      </c>
      <c r="BQ1480" s="39"/>
      <c r="BR1480" s="360" t="str">
        <f t="shared" si="976"/>
        <v/>
      </c>
      <c r="BS1480" s="360" t="str">
        <f t="shared" si="977"/>
        <v/>
      </c>
      <c r="BT1480" s="39"/>
      <c r="BU1480" s="360" t="str">
        <f t="shared" si="978"/>
        <v/>
      </c>
      <c r="BV1480" s="360" t="str">
        <f t="shared" si="979"/>
        <v/>
      </c>
      <c r="BW1480" s="39"/>
      <c r="BX1480" s="57"/>
    </row>
    <row r="1481" spans="1:76" s="2" customFormat="1" ht="14">
      <c r="A1481" s="159">
        <v>5</v>
      </c>
      <c r="B1481" s="301" t="str">
        <f t="shared" si="956"/>
        <v xml:space="preserve">: </v>
      </c>
      <c r="C1481" s="169"/>
      <c r="D1481" s="169"/>
      <c r="E1481" s="169"/>
      <c r="F1481" s="169"/>
      <c r="G1481" s="161"/>
      <c r="H1481" s="169"/>
      <c r="I1481" s="163"/>
      <c r="J1481" s="170"/>
      <c r="K1481" s="170"/>
      <c r="L1481" s="782"/>
      <c r="M1481" s="664"/>
      <c r="N1481" s="664"/>
      <c r="O1481" s="664"/>
      <c r="P1481" s="165"/>
      <c r="Q1481" s="365"/>
      <c r="R1481" s="259" t="str">
        <f t="shared" si="957"/>
        <v/>
      </c>
      <c r="S1481" s="260" t="str">
        <f>IF(R1481="","",IF(R1505="Y",T1481,IF(R1481&gt;=R1497-$AA$36*R1501,IF(R1481&lt;=R1497+$AA$36*R1501,R1481,""),"")))</f>
        <v/>
      </c>
      <c r="T1481" s="259" t="str">
        <f t="shared" si="958"/>
        <v/>
      </c>
      <c r="U1481" s="166" t="str">
        <f t="shared" si="959"/>
        <v/>
      </c>
      <c r="V1481" s="39"/>
      <c r="W1481" s="39"/>
      <c r="Y1481" s="99"/>
      <c r="AO1481" s="57"/>
      <c r="AP1481" s="39"/>
      <c r="AQ1481" s="39"/>
      <c r="AR1481" s="171"/>
      <c r="AS1481" s="39"/>
      <c r="AT1481" s="360" t="str">
        <f t="shared" si="960"/>
        <v/>
      </c>
      <c r="AU1481" s="360" t="str">
        <f t="shared" si="961"/>
        <v/>
      </c>
      <c r="AV1481" s="39"/>
      <c r="AW1481" s="360" t="str">
        <f t="shared" si="962"/>
        <v/>
      </c>
      <c r="AX1481" s="360" t="str">
        <f t="shared" si="963"/>
        <v/>
      </c>
      <c r="AY1481" s="39"/>
      <c r="AZ1481" s="360" t="str">
        <f t="shared" si="964"/>
        <v/>
      </c>
      <c r="BA1481" s="360" t="str">
        <f t="shared" si="965"/>
        <v/>
      </c>
      <c r="BB1481" s="39"/>
      <c r="BC1481" s="360" t="str">
        <f t="shared" si="966"/>
        <v/>
      </c>
      <c r="BD1481" s="360" t="str">
        <f t="shared" si="967"/>
        <v/>
      </c>
      <c r="BE1481" s="39"/>
      <c r="BF1481" s="360" t="str">
        <f t="shared" si="968"/>
        <v/>
      </c>
      <c r="BG1481" s="360" t="str">
        <f t="shared" si="969"/>
        <v/>
      </c>
      <c r="BH1481" s="39"/>
      <c r="BI1481" s="360" t="str">
        <f t="shared" si="970"/>
        <v/>
      </c>
      <c r="BJ1481" s="360" t="str">
        <f t="shared" si="971"/>
        <v/>
      </c>
      <c r="BK1481" s="39"/>
      <c r="BL1481" s="360" t="str">
        <f t="shared" si="972"/>
        <v/>
      </c>
      <c r="BM1481" s="360" t="str">
        <f t="shared" si="973"/>
        <v/>
      </c>
      <c r="BN1481" s="39"/>
      <c r="BO1481" s="360" t="str">
        <f t="shared" si="974"/>
        <v/>
      </c>
      <c r="BP1481" s="360" t="str">
        <f t="shared" si="975"/>
        <v/>
      </c>
      <c r="BQ1481" s="39"/>
      <c r="BR1481" s="360" t="str">
        <f t="shared" si="976"/>
        <v/>
      </c>
      <c r="BS1481" s="360" t="str">
        <f t="shared" si="977"/>
        <v/>
      </c>
      <c r="BT1481" s="39"/>
      <c r="BU1481" s="360" t="str">
        <f t="shared" si="978"/>
        <v/>
      </c>
      <c r="BV1481" s="360" t="str">
        <f t="shared" si="979"/>
        <v/>
      </c>
      <c r="BW1481" s="39"/>
      <c r="BX1481" s="57"/>
    </row>
    <row r="1482" spans="1:76" s="2" customFormat="1" ht="14">
      <c r="A1482" s="159">
        <v>6</v>
      </c>
      <c r="B1482" s="301" t="str">
        <f t="shared" si="956"/>
        <v xml:space="preserve">: </v>
      </c>
      <c r="C1482" s="169"/>
      <c r="D1482" s="169"/>
      <c r="E1482" s="169"/>
      <c r="F1482" s="169"/>
      <c r="G1482" s="161"/>
      <c r="H1482" s="169"/>
      <c r="I1482" s="163"/>
      <c r="J1482" s="170"/>
      <c r="K1482" s="170"/>
      <c r="L1482" s="782"/>
      <c r="M1482" s="664"/>
      <c r="N1482" s="664"/>
      <c r="O1482" s="664"/>
      <c r="P1482" s="165"/>
      <c r="Q1482" s="365"/>
      <c r="R1482" s="259" t="str">
        <f t="shared" si="957"/>
        <v/>
      </c>
      <c r="S1482" s="260" t="str">
        <f>IF(R1482="","",IF(R1505="Y",T1482,IF(R1482&gt;=R1497-$AA$36*R1501,IF(R1482&lt;=R1497+$AA$36*R1501,R1482,""),"")))</f>
        <v/>
      </c>
      <c r="T1482" s="259" t="str">
        <f t="shared" si="958"/>
        <v/>
      </c>
      <c r="U1482" s="166" t="str">
        <f t="shared" si="959"/>
        <v/>
      </c>
      <c r="V1482" s="39"/>
      <c r="W1482" s="39"/>
      <c r="Y1482" s="99"/>
      <c r="AO1482" s="57"/>
      <c r="AP1482" s="39"/>
      <c r="AQ1482" s="39"/>
      <c r="AR1482" s="171"/>
      <c r="AS1482" s="39"/>
      <c r="AT1482" s="360" t="str">
        <f t="shared" si="960"/>
        <v/>
      </c>
      <c r="AU1482" s="360" t="str">
        <f t="shared" si="961"/>
        <v/>
      </c>
      <c r="AV1482" s="39"/>
      <c r="AW1482" s="360" t="str">
        <f t="shared" si="962"/>
        <v/>
      </c>
      <c r="AX1482" s="360" t="str">
        <f t="shared" si="963"/>
        <v/>
      </c>
      <c r="AY1482" s="39"/>
      <c r="AZ1482" s="360" t="str">
        <f t="shared" si="964"/>
        <v/>
      </c>
      <c r="BA1482" s="360" t="str">
        <f t="shared" si="965"/>
        <v/>
      </c>
      <c r="BB1482" s="39"/>
      <c r="BC1482" s="360" t="str">
        <f t="shared" si="966"/>
        <v/>
      </c>
      <c r="BD1482" s="360" t="str">
        <f t="shared" si="967"/>
        <v/>
      </c>
      <c r="BE1482" s="39"/>
      <c r="BF1482" s="360" t="str">
        <f t="shared" si="968"/>
        <v/>
      </c>
      <c r="BG1482" s="360" t="str">
        <f t="shared" si="969"/>
        <v/>
      </c>
      <c r="BH1482" s="39"/>
      <c r="BI1482" s="360" t="str">
        <f t="shared" si="970"/>
        <v/>
      </c>
      <c r="BJ1482" s="360" t="str">
        <f t="shared" si="971"/>
        <v/>
      </c>
      <c r="BK1482" s="39"/>
      <c r="BL1482" s="360" t="str">
        <f t="shared" si="972"/>
        <v/>
      </c>
      <c r="BM1482" s="360" t="str">
        <f t="shared" si="973"/>
        <v/>
      </c>
      <c r="BN1482" s="39"/>
      <c r="BO1482" s="360" t="str">
        <f t="shared" si="974"/>
        <v/>
      </c>
      <c r="BP1482" s="360" t="str">
        <f t="shared" si="975"/>
        <v/>
      </c>
      <c r="BQ1482" s="39"/>
      <c r="BR1482" s="360" t="str">
        <f t="shared" si="976"/>
        <v/>
      </c>
      <c r="BS1482" s="360" t="str">
        <f t="shared" si="977"/>
        <v/>
      </c>
      <c r="BT1482" s="39"/>
      <c r="BU1482" s="360" t="str">
        <f t="shared" si="978"/>
        <v/>
      </c>
      <c r="BV1482" s="360" t="str">
        <f t="shared" si="979"/>
        <v/>
      </c>
      <c r="BW1482" s="39"/>
      <c r="BX1482" s="57"/>
    </row>
    <row r="1483" spans="1:76" s="2" customFormat="1" ht="14">
      <c r="A1483" s="159">
        <v>7</v>
      </c>
      <c r="B1483" s="301" t="str">
        <f t="shared" si="956"/>
        <v xml:space="preserve">: </v>
      </c>
      <c r="C1483" s="169"/>
      <c r="D1483" s="169"/>
      <c r="E1483" s="169"/>
      <c r="F1483" s="169"/>
      <c r="G1483" s="161"/>
      <c r="H1483" s="169"/>
      <c r="I1483" s="163"/>
      <c r="J1483" s="170"/>
      <c r="K1483" s="170"/>
      <c r="L1483" s="782"/>
      <c r="M1483" s="664"/>
      <c r="N1483" s="664"/>
      <c r="O1483" s="664"/>
      <c r="P1483" s="165"/>
      <c r="Q1483" s="365"/>
      <c r="R1483" s="259" t="str">
        <f t="shared" si="957"/>
        <v/>
      </c>
      <c r="S1483" s="260" t="str">
        <f>IF(R1483="","",IF(R1505="Y",T1483,IF(R1483&gt;=R1497-$AA$36*R1501,IF(R1483&lt;=R1497+$AA$36*R1501,R1483,""),"")))</f>
        <v/>
      </c>
      <c r="T1483" s="259" t="str">
        <f t="shared" si="958"/>
        <v/>
      </c>
      <c r="U1483" s="166" t="str">
        <f t="shared" si="959"/>
        <v/>
      </c>
      <c r="V1483" s="39"/>
      <c r="W1483" s="39"/>
      <c r="Y1483" s="99"/>
      <c r="AO1483" s="57"/>
      <c r="AP1483" s="39"/>
      <c r="AQ1483" s="39"/>
      <c r="AR1483" s="171"/>
      <c r="AS1483" s="39"/>
      <c r="AT1483" s="360" t="str">
        <f t="shared" si="960"/>
        <v/>
      </c>
      <c r="AU1483" s="360" t="str">
        <f t="shared" si="961"/>
        <v/>
      </c>
      <c r="AV1483" s="39"/>
      <c r="AW1483" s="360" t="str">
        <f t="shared" si="962"/>
        <v/>
      </c>
      <c r="AX1483" s="360" t="str">
        <f t="shared" si="963"/>
        <v/>
      </c>
      <c r="AY1483" s="39"/>
      <c r="AZ1483" s="360" t="str">
        <f t="shared" si="964"/>
        <v/>
      </c>
      <c r="BA1483" s="360" t="str">
        <f t="shared" si="965"/>
        <v/>
      </c>
      <c r="BB1483" s="39"/>
      <c r="BC1483" s="360" t="str">
        <f t="shared" si="966"/>
        <v/>
      </c>
      <c r="BD1483" s="360" t="str">
        <f t="shared" si="967"/>
        <v/>
      </c>
      <c r="BE1483" s="39"/>
      <c r="BF1483" s="360" t="str">
        <f t="shared" si="968"/>
        <v/>
      </c>
      <c r="BG1483" s="360" t="str">
        <f t="shared" si="969"/>
        <v/>
      </c>
      <c r="BH1483" s="39"/>
      <c r="BI1483" s="360" t="str">
        <f t="shared" si="970"/>
        <v/>
      </c>
      <c r="BJ1483" s="360" t="str">
        <f t="shared" si="971"/>
        <v/>
      </c>
      <c r="BK1483" s="39"/>
      <c r="BL1483" s="360" t="str">
        <f t="shared" si="972"/>
        <v/>
      </c>
      <c r="BM1483" s="360" t="str">
        <f t="shared" si="973"/>
        <v/>
      </c>
      <c r="BN1483" s="39"/>
      <c r="BO1483" s="360" t="str">
        <f t="shared" si="974"/>
        <v/>
      </c>
      <c r="BP1483" s="360" t="str">
        <f t="shared" si="975"/>
        <v/>
      </c>
      <c r="BQ1483" s="39"/>
      <c r="BR1483" s="360" t="str">
        <f t="shared" si="976"/>
        <v/>
      </c>
      <c r="BS1483" s="360" t="str">
        <f t="shared" si="977"/>
        <v/>
      </c>
      <c r="BT1483" s="39"/>
      <c r="BU1483" s="360" t="str">
        <f t="shared" si="978"/>
        <v/>
      </c>
      <c r="BV1483" s="360" t="str">
        <f t="shared" si="979"/>
        <v/>
      </c>
      <c r="BW1483" s="39"/>
      <c r="BX1483" s="57"/>
    </row>
    <row r="1484" spans="1:76" s="2" customFormat="1" ht="14">
      <c r="A1484" s="159">
        <v>8</v>
      </c>
      <c r="B1484" s="301" t="str">
        <f t="shared" si="956"/>
        <v xml:space="preserve">: </v>
      </c>
      <c r="C1484" s="169"/>
      <c r="D1484" s="169"/>
      <c r="E1484" s="169"/>
      <c r="F1484" s="169"/>
      <c r="G1484" s="161"/>
      <c r="H1484" s="169"/>
      <c r="I1484" s="163"/>
      <c r="J1484" s="170"/>
      <c r="K1484" s="170"/>
      <c r="L1484" s="782"/>
      <c r="M1484" s="664"/>
      <c r="N1484" s="664"/>
      <c r="O1484" s="664"/>
      <c r="P1484" s="165"/>
      <c r="Q1484" s="365"/>
      <c r="R1484" s="259" t="str">
        <f t="shared" si="957"/>
        <v/>
      </c>
      <c r="S1484" s="260" t="str">
        <f>IF(R1484="","",IF(R1505="Y",T1484,IF(R1484&gt;=R1497-$AA$36*R1501,IF(R1484&lt;=R1497+$AA$36*R1501,R1484,""),"")))</f>
        <v/>
      </c>
      <c r="T1484" s="259" t="str">
        <f t="shared" si="958"/>
        <v/>
      </c>
      <c r="U1484" s="166" t="str">
        <f t="shared" si="959"/>
        <v/>
      </c>
      <c r="V1484" s="39"/>
      <c r="W1484" s="39"/>
      <c r="Y1484" s="99"/>
      <c r="AO1484" s="57"/>
      <c r="AP1484" s="39"/>
      <c r="AQ1484" s="39"/>
      <c r="AR1484" s="171"/>
      <c r="AS1484" s="39"/>
      <c r="AT1484" s="360" t="str">
        <f t="shared" si="960"/>
        <v/>
      </c>
      <c r="AU1484" s="360" t="str">
        <f t="shared" si="961"/>
        <v/>
      </c>
      <c r="AV1484" s="39"/>
      <c r="AW1484" s="360" t="str">
        <f t="shared" si="962"/>
        <v/>
      </c>
      <c r="AX1484" s="360" t="str">
        <f t="shared" si="963"/>
        <v/>
      </c>
      <c r="AY1484" s="39"/>
      <c r="AZ1484" s="360" t="str">
        <f t="shared" si="964"/>
        <v/>
      </c>
      <c r="BA1484" s="360" t="str">
        <f t="shared" si="965"/>
        <v/>
      </c>
      <c r="BB1484" s="39"/>
      <c r="BC1484" s="360" t="str">
        <f t="shared" si="966"/>
        <v/>
      </c>
      <c r="BD1484" s="360" t="str">
        <f t="shared" si="967"/>
        <v/>
      </c>
      <c r="BE1484" s="39"/>
      <c r="BF1484" s="360" t="str">
        <f t="shared" si="968"/>
        <v/>
      </c>
      <c r="BG1484" s="360" t="str">
        <f t="shared" si="969"/>
        <v/>
      </c>
      <c r="BH1484" s="39"/>
      <c r="BI1484" s="360" t="str">
        <f t="shared" si="970"/>
        <v/>
      </c>
      <c r="BJ1484" s="360" t="str">
        <f t="shared" si="971"/>
        <v/>
      </c>
      <c r="BK1484" s="39"/>
      <c r="BL1484" s="360" t="str">
        <f t="shared" si="972"/>
        <v/>
      </c>
      <c r="BM1484" s="360" t="str">
        <f t="shared" si="973"/>
        <v/>
      </c>
      <c r="BN1484" s="39"/>
      <c r="BO1484" s="360" t="str">
        <f t="shared" si="974"/>
        <v/>
      </c>
      <c r="BP1484" s="360" t="str">
        <f t="shared" si="975"/>
        <v/>
      </c>
      <c r="BQ1484" s="39"/>
      <c r="BR1484" s="360" t="str">
        <f t="shared" si="976"/>
        <v/>
      </c>
      <c r="BS1484" s="360" t="str">
        <f t="shared" si="977"/>
        <v/>
      </c>
      <c r="BT1484" s="39"/>
      <c r="BU1484" s="360" t="str">
        <f t="shared" si="978"/>
        <v/>
      </c>
      <c r="BV1484" s="360" t="str">
        <f t="shared" si="979"/>
        <v/>
      </c>
      <c r="BW1484" s="39"/>
      <c r="BX1484" s="57"/>
    </row>
    <row r="1485" spans="1:76" s="2" customFormat="1" ht="14">
      <c r="A1485" s="159">
        <v>9</v>
      </c>
      <c r="B1485" s="301" t="str">
        <f t="shared" si="956"/>
        <v xml:space="preserve">: </v>
      </c>
      <c r="C1485" s="169"/>
      <c r="D1485" s="169"/>
      <c r="E1485" s="169"/>
      <c r="F1485" s="169"/>
      <c r="G1485" s="161"/>
      <c r="H1485" s="169"/>
      <c r="I1485" s="163"/>
      <c r="J1485" s="170"/>
      <c r="K1485" s="170"/>
      <c r="L1485" s="782"/>
      <c r="M1485" s="664"/>
      <c r="N1485" s="664"/>
      <c r="O1485" s="664"/>
      <c r="P1485" s="165"/>
      <c r="Q1485" s="365"/>
      <c r="R1485" s="259" t="str">
        <f t="shared" si="957"/>
        <v/>
      </c>
      <c r="S1485" s="260" t="str">
        <f>IF(R1485="","",IF(R1505="Y",T1485,IF(R1485&gt;=R1497-$AA$36*R1501,IF(R1485&lt;=R1497+$AA$36*R1501,R1485,""),"")))</f>
        <v/>
      </c>
      <c r="T1485" s="259" t="str">
        <f t="shared" si="958"/>
        <v/>
      </c>
      <c r="U1485" s="166" t="str">
        <f t="shared" si="959"/>
        <v/>
      </c>
      <c r="V1485" s="39"/>
      <c r="W1485" s="39"/>
      <c r="Y1485" s="99"/>
      <c r="AO1485" s="57"/>
      <c r="AP1485" s="39"/>
      <c r="AQ1485" s="39"/>
      <c r="AR1485" s="171"/>
      <c r="AS1485" s="39"/>
      <c r="AT1485" s="360" t="str">
        <f t="shared" si="960"/>
        <v/>
      </c>
      <c r="AU1485" s="360" t="str">
        <f t="shared" si="961"/>
        <v/>
      </c>
      <c r="AV1485" s="39"/>
      <c r="AW1485" s="360" t="str">
        <f t="shared" si="962"/>
        <v/>
      </c>
      <c r="AX1485" s="360" t="str">
        <f t="shared" si="963"/>
        <v/>
      </c>
      <c r="AY1485" s="39"/>
      <c r="AZ1485" s="360" t="str">
        <f t="shared" si="964"/>
        <v/>
      </c>
      <c r="BA1485" s="360" t="str">
        <f t="shared" si="965"/>
        <v/>
      </c>
      <c r="BB1485" s="39"/>
      <c r="BC1485" s="360" t="str">
        <f t="shared" si="966"/>
        <v/>
      </c>
      <c r="BD1485" s="360" t="str">
        <f t="shared" si="967"/>
        <v/>
      </c>
      <c r="BE1485" s="39"/>
      <c r="BF1485" s="360" t="str">
        <f t="shared" si="968"/>
        <v/>
      </c>
      <c r="BG1485" s="360" t="str">
        <f t="shared" si="969"/>
        <v/>
      </c>
      <c r="BH1485" s="39"/>
      <c r="BI1485" s="360" t="str">
        <f t="shared" si="970"/>
        <v/>
      </c>
      <c r="BJ1485" s="360" t="str">
        <f t="shared" si="971"/>
        <v/>
      </c>
      <c r="BK1485" s="39"/>
      <c r="BL1485" s="360" t="str">
        <f t="shared" si="972"/>
        <v/>
      </c>
      <c r="BM1485" s="360" t="str">
        <f t="shared" si="973"/>
        <v/>
      </c>
      <c r="BN1485" s="39"/>
      <c r="BO1485" s="360" t="str">
        <f t="shared" si="974"/>
        <v/>
      </c>
      <c r="BP1485" s="360" t="str">
        <f t="shared" si="975"/>
        <v/>
      </c>
      <c r="BQ1485" s="39"/>
      <c r="BR1485" s="360" t="str">
        <f t="shared" si="976"/>
        <v/>
      </c>
      <c r="BS1485" s="360" t="str">
        <f t="shared" si="977"/>
        <v/>
      </c>
      <c r="BT1485" s="39"/>
      <c r="BU1485" s="360" t="str">
        <f t="shared" si="978"/>
        <v/>
      </c>
      <c r="BV1485" s="360" t="str">
        <f t="shared" si="979"/>
        <v/>
      </c>
      <c r="BW1485" s="39"/>
      <c r="BX1485" s="57"/>
    </row>
    <row r="1486" spans="1:76" s="2" customFormat="1" ht="14">
      <c r="A1486" s="159">
        <v>10</v>
      </c>
      <c r="B1486" s="301" t="str">
        <f t="shared" si="956"/>
        <v xml:space="preserve">: </v>
      </c>
      <c r="C1486" s="169"/>
      <c r="D1486" s="169"/>
      <c r="E1486" s="169"/>
      <c r="F1486" s="169"/>
      <c r="G1486" s="161"/>
      <c r="H1486" s="169"/>
      <c r="I1486" s="163"/>
      <c r="J1486" s="170"/>
      <c r="K1486" s="170"/>
      <c r="L1486" s="782"/>
      <c r="M1486" s="664"/>
      <c r="N1486" s="664"/>
      <c r="O1486" s="664"/>
      <c r="P1486" s="165"/>
      <c r="Q1486" s="365"/>
      <c r="R1486" s="259" t="str">
        <f t="shared" si="957"/>
        <v/>
      </c>
      <c r="S1486" s="260" t="str">
        <f>IF(R1486="","",IF(R1505="Y",T1486,IF(R1486&gt;=R1497-$AA$36*R1501,IF(R1486&lt;=R1497+$AA$36*R1501,R1486,""),"")))</f>
        <v/>
      </c>
      <c r="T1486" s="259" t="str">
        <f t="shared" si="958"/>
        <v/>
      </c>
      <c r="U1486" s="166" t="str">
        <f t="shared" si="959"/>
        <v/>
      </c>
      <c r="V1486" s="39"/>
      <c r="W1486" s="39"/>
      <c r="Y1486" s="99"/>
      <c r="AO1486" s="57"/>
      <c r="AP1486" s="39"/>
      <c r="AQ1486" s="39"/>
      <c r="AR1486" s="171"/>
      <c r="AS1486" s="39"/>
      <c r="AT1486" s="360" t="str">
        <f t="shared" si="960"/>
        <v/>
      </c>
      <c r="AU1486" s="360" t="str">
        <f t="shared" si="961"/>
        <v/>
      </c>
      <c r="AV1486" s="39"/>
      <c r="AW1486" s="360" t="str">
        <f t="shared" si="962"/>
        <v/>
      </c>
      <c r="AX1486" s="360" t="str">
        <f t="shared" si="963"/>
        <v/>
      </c>
      <c r="AY1486" s="39"/>
      <c r="AZ1486" s="360" t="str">
        <f t="shared" si="964"/>
        <v/>
      </c>
      <c r="BA1486" s="360" t="str">
        <f t="shared" si="965"/>
        <v/>
      </c>
      <c r="BB1486" s="39"/>
      <c r="BC1486" s="360" t="str">
        <f t="shared" si="966"/>
        <v/>
      </c>
      <c r="BD1486" s="360" t="str">
        <f t="shared" si="967"/>
        <v/>
      </c>
      <c r="BE1486" s="39"/>
      <c r="BF1486" s="360" t="str">
        <f t="shared" si="968"/>
        <v/>
      </c>
      <c r="BG1486" s="360" t="str">
        <f t="shared" si="969"/>
        <v/>
      </c>
      <c r="BH1486" s="39"/>
      <c r="BI1486" s="360" t="str">
        <f t="shared" si="970"/>
        <v/>
      </c>
      <c r="BJ1486" s="360" t="str">
        <f t="shared" si="971"/>
        <v/>
      </c>
      <c r="BK1486" s="39"/>
      <c r="BL1486" s="360" t="str">
        <f t="shared" si="972"/>
        <v/>
      </c>
      <c r="BM1486" s="360" t="str">
        <f t="shared" si="973"/>
        <v/>
      </c>
      <c r="BN1486" s="39"/>
      <c r="BO1486" s="360" t="str">
        <f t="shared" si="974"/>
        <v/>
      </c>
      <c r="BP1486" s="360" t="str">
        <f t="shared" si="975"/>
        <v/>
      </c>
      <c r="BQ1486" s="39"/>
      <c r="BR1486" s="360" t="str">
        <f t="shared" si="976"/>
        <v/>
      </c>
      <c r="BS1486" s="360" t="str">
        <f t="shared" si="977"/>
        <v/>
      </c>
      <c r="BT1486" s="39"/>
      <c r="BU1486" s="360" t="str">
        <f t="shared" si="978"/>
        <v/>
      </c>
      <c r="BV1486" s="360" t="str">
        <f t="shared" si="979"/>
        <v/>
      </c>
      <c r="BW1486" s="39"/>
      <c r="BX1486" s="57"/>
    </row>
    <row r="1487" spans="1:76" s="2" customFormat="1" ht="14">
      <c r="A1487" s="159">
        <v>11</v>
      </c>
      <c r="B1487" s="301" t="str">
        <f t="shared" si="956"/>
        <v xml:space="preserve">: </v>
      </c>
      <c r="C1487" s="168"/>
      <c r="D1487" s="162"/>
      <c r="E1487" s="162"/>
      <c r="F1487" s="169"/>
      <c r="G1487" s="161"/>
      <c r="H1487" s="162"/>
      <c r="I1487" s="163"/>
      <c r="J1487" s="170"/>
      <c r="K1487" s="170"/>
      <c r="L1487" s="782"/>
      <c r="M1487" s="664"/>
      <c r="N1487" s="664"/>
      <c r="O1487" s="664"/>
      <c r="P1487" s="165"/>
      <c r="Q1487" s="365"/>
      <c r="R1487" s="259" t="str">
        <f t="shared" si="957"/>
        <v/>
      </c>
      <c r="S1487" s="260" t="str">
        <f>IF(R1487="","",IF(R1505="Y",T1487,IF(R1487&gt;=R1497-$AA$36*R1501,IF(R1487&lt;=R1497+$AA$36*R1501,R1487,""),"")))</f>
        <v/>
      </c>
      <c r="T1487" s="259" t="str">
        <f t="shared" si="958"/>
        <v/>
      </c>
      <c r="U1487" s="166" t="str">
        <f t="shared" si="959"/>
        <v/>
      </c>
      <c r="V1487" s="39"/>
      <c r="W1487" s="39"/>
      <c r="Y1487" s="99"/>
      <c r="AO1487" s="57"/>
      <c r="AP1487" s="39"/>
      <c r="AQ1487" s="39"/>
      <c r="AR1487" s="171"/>
      <c r="AS1487" s="39"/>
      <c r="AT1487" s="360" t="str">
        <f t="shared" si="960"/>
        <v/>
      </c>
      <c r="AU1487" s="360" t="str">
        <f t="shared" si="961"/>
        <v/>
      </c>
      <c r="AV1487" s="39"/>
      <c r="AW1487" s="360" t="str">
        <f t="shared" si="962"/>
        <v/>
      </c>
      <c r="AX1487" s="360" t="str">
        <f t="shared" si="963"/>
        <v/>
      </c>
      <c r="AY1487" s="39"/>
      <c r="AZ1487" s="360" t="str">
        <f t="shared" si="964"/>
        <v/>
      </c>
      <c r="BA1487" s="360" t="str">
        <f t="shared" si="965"/>
        <v/>
      </c>
      <c r="BB1487" s="39"/>
      <c r="BC1487" s="360" t="str">
        <f t="shared" si="966"/>
        <v/>
      </c>
      <c r="BD1487" s="360" t="str">
        <f t="shared" si="967"/>
        <v/>
      </c>
      <c r="BE1487" s="39"/>
      <c r="BF1487" s="360" t="str">
        <f t="shared" si="968"/>
        <v/>
      </c>
      <c r="BG1487" s="360" t="str">
        <f t="shared" si="969"/>
        <v/>
      </c>
      <c r="BH1487" s="39"/>
      <c r="BI1487" s="360" t="str">
        <f t="shared" si="970"/>
        <v/>
      </c>
      <c r="BJ1487" s="360" t="str">
        <f t="shared" si="971"/>
        <v/>
      </c>
      <c r="BK1487" s="39"/>
      <c r="BL1487" s="360" t="str">
        <f t="shared" si="972"/>
        <v/>
      </c>
      <c r="BM1487" s="360" t="str">
        <f t="shared" si="973"/>
        <v/>
      </c>
      <c r="BN1487" s="39"/>
      <c r="BO1487" s="360" t="str">
        <f t="shared" si="974"/>
        <v/>
      </c>
      <c r="BP1487" s="360" t="str">
        <f t="shared" si="975"/>
        <v/>
      </c>
      <c r="BQ1487" s="39"/>
      <c r="BR1487" s="360" t="str">
        <f t="shared" si="976"/>
        <v/>
      </c>
      <c r="BS1487" s="360" t="str">
        <f t="shared" si="977"/>
        <v/>
      </c>
      <c r="BT1487" s="39"/>
      <c r="BU1487" s="360" t="str">
        <f t="shared" si="978"/>
        <v/>
      </c>
      <c r="BV1487" s="360" t="str">
        <f t="shared" si="979"/>
        <v/>
      </c>
      <c r="BW1487" s="39"/>
      <c r="BX1487" s="57"/>
    </row>
    <row r="1488" spans="1:76" s="2" customFormat="1" ht="14">
      <c r="A1488" s="159">
        <v>12</v>
      </c>
      <c r="B1488" s="301" t="str">
        <f t="shared" si="956"/>
        <v xml:space="preserve">: </v>
      </c>
      <c r="C1488" s="169"/>
      <c r="D1488" s="169"/>
      <c r="E1488" s="169"/>
      <c r="F1488" s="169"/>
      <c r="G1488" s="161"/>
      <c r="H1488" s="169"/>
      <c r="I1488" s="163"/>
      <c r="J1488" s="170"/>
      <c r="K1488" s="170"/>
      <c r="L1488" s="782"/>
      <c r="M1488" s="664"/>
      <c r="N1488" s="664"/>
      <c r="O1488" s="664"/>
      <c r="P1488" s="165"/>
      <c r="Q1488" s="365"/>
      <c r="R1488" s="259" t="str">
        <f t="shared" si="957"/>
        <v/>
      </c>
      <c r="S1488" s="260" t="str">
        <f>IF(R1488="","",IF(R1505="Y",T1488,IF(R1488&gt;=R1497-$AA$36*R1501,IF(R1488&lt;=R1497+$AA$36*R1501,R1488,""),"")))</f>
        <v/>
      </c>
      <c r="T1488" s="259" t="str">
        <f t="shared" si="958"/>
        <v/>
      </c>
      <c r="U1488" s="166" t="str">
        <f t="shared" si="959"/>
        <v/>
      </c>
      <c r="V1488" s="39"/>
      <c r="W1488" s="39"/>
      <c r="Y1488" s="99"/>
      <c r="AO1488" s="57"/>
      <c r="AP1488" s="39"/>
      <c r="AQ1488" s="39"/>
      <c r="AR1488" s="171"/>
      <c r="AS1488" s="39"/>
      <c r="AT1488" s="360" t="str">
        <f t="shared" si="960"/>
        <v/>
      </c>
      <c r="AU1488" s="360" t="str">
        <f t="shared" si="961"/>
        <v/>
      </c>
      <c r="AV1488" s="39"/>
      <c r="AW1488" s="360" t="str">
        <f t="shared" si="962"/>
        <v/>
      </c>
      <c r="AX1488" s="360" t="str">
        <f t="shared" si="963"/>
        <v/>
      </c>
      <c r="AY1488" s="39"/>
      <c r="AZ1488" s="360" t="str">
        <f t="shared" si="964"/>
        <v/>
      </c>
      <c r="BA1488" s="360" t="str">
        <f t="shared" si="965"/>
        <v/>
      </c>
      <c r="BB1488" s="39"/>
      <c r="BC1488" s="360" t="str">
        <f t="shared" si="966"/>
        <v/>
      </c>
      <c r="BD1488" s="360" t="str">
        <f t="shared" si="967"/>
        <v/>
      </c>
      <c r="BE1488" s="39"/>
      <c r="BF1488" s="360" t="str">
        <f t="shared" si="968"/>
        <v/>
      </c>
      <c r="BG1488" s="360" t="str">
        <f t="shared" si="969"/>
        <v/>
      </c>
      <c r="BH1488" s="39"/>
      <c r="BI1488" s="360" t="str">
        <f t="shared" si="970"/>
        <v/>
      </c>
      <c r="BJ1488" s="360" t="str">
        <f t="shared" si="971"/>
        <v/>
      </c>
      <c r="BK1488" s="39"/>
      <c r="BL1488" s="360" t="str">
        <f t="shared" si="972"/>
        <v/>
      </c>
      <c r="BM1488" s="360" t="str">
        <f t="shared" si="973"/>
        <v/>
      </c>
      <c r="BN1488" s="39"/>
      <c r="BO1488" s="360" t="str">
        <f t="shared" si="974"/>
        <v/>
      </c>
      <c r="BP1488" s="360" t="str">
        <f t="shared" si="975"/>
        <v/>
      </c>
      <c r="BQ1488" s="39"/>
      <c r="BR1488" s="360" t="str">
        <f t="shared" si="976"/>
        <v/>
      </c>
      <c r="BS1488" s="360" t="str">
        <f t="shared" si="977"/>
        <v/>
      </c>
      <c r="BT1488" s="39"/>
      <c r="BU1488" s="360" t="str">
        <f t="shared" si="978"/>
        <v/>
      </c>
      <c r="BV1488" s="360" t="str">
        <f t="shared" si="979"/>
        <v/>
      </c>
      <c r="BW1488" s="39"/>
      <c r="BX1488" s="57"/>
    </row>
    <row r="1489" spans="1:76" s="2" customFormat="1" ht="14">
      <c r="A1489" s="159">
        <v>13</v>
      </c>
      <c r="B1489" s="301" t="str">
        <f t="shared" si="956"/>
        <v xml:space="preserve">: </v>
      </c>
      <c r="C1489" s="169"/>
      <c r="D1489" s="169"/>
      <c r="E1489" s="169"/>
      <c r="F1489" s="169"/>
      <c r="G1489" s="161"/>
      <c r="H1489" s="169"/>
      <c r="I1489" s="163"/>
      <c r="J1489" s="170"/>
      <c r="K1489" s="170"/>
      <c r="L1489" s="782"/>
      <c r="M1489" s="664"/>
      <c r="N1489" s="664"/>
      <c r="O1489" s="664"/>
      <c r="P1489" s="165"/>
      <c r="Q1489" s="365"/>
      <c r="R1489" s="259" t="str">
        <f t="shared" si="957"/>
        <v/>
      </c>
      <c r="S1489" s="260" t="str">
        <f>IF(R1489="","",IF(R1505="Y",T1489,IF(R1489&gt;=R1497-$AA$36*R1501,IF(R1489&lt;=R1497+$AA$36*R1501,R1489,""),"")))</f>
        <v/>
      </c>
      <c r="T1489" s="259" t="str">
        <f t="shared" si="958"/>
        <v/>
      </c>
      <c r="U1489" s="166" t="str">
        <f t="shared" si="959"/>
        <v/>
      </c>
      <c r="V1489" s="39"/>
      <c r="W1489" s="39"/>
      <c r="Y1489" s="99"/>
      <c r="AO1489" s="57"/>
      <c r="AP1489" s="39"/>
      <c r="AQ1489" s="39"/>
      <c r="AR1489" s="171"/>
      <c r="AS1489" s="39"/>
      <c r="AT1489" s="360" t="str">
        <f t="shared" si="960"/>
        <v/>
      </c>
      <c r="AU1489" s="360" t="str">
        <f t="shared" si="961"/>
        <v/>
      </c>
      <c r="AV1489" s="39"/>
      <c r="AW1489" s="360" t="str">
        <f t="shared" si="962"/>
        <v/>
      </c>
      <c r="AX1489" s="360" t="str">
        <f t="shared" si="963"/>
        <v/>
      </c>
      <c r="AY1489" s="39"/>
      <c r="AZ1489" s="360" t="str">
        <f t="shared" si="964"/>
        <v/>
      </c>
      <c r="BA1489" s="360" t="str">
        <f t="shared" si="965"/>
        <v/>
      </c>
      <c r="BB1489" s="39"/>
      <c r="BC1489" s="360" t="str">
        <f t="shared" si="966"/>
        <v/>
      </c>
      <c r="BD1489" s="360" t="str">
        <f t="shared" si="967"/>
        <v/>
      </c>
      <c r="BE1489" s="39"/>
      <c r="BF1489" s="360" t="str">
        <f t="shared" si="968"/>
        <v/>
      </c>
      <c r="BG1489" s="360" t="str">
        <f t="shared" si="969"/>
        <v/>
      </c>
      <c r="BH1489" s="39"/>
      <c r="BI1489" s="360" t="str">
        <f t="shared" si="970"/>
        <v/>
      </c>
      <c r="BJ1489" s="360" t="str">
        <f t="shared" si="971"/>
        <v/>
      </c>
      <c r="BK1489" s="39"/>
      <c r="BL1489" s="360" t="str">
        <f t="shared" si="972"/>
        <v/>
      </c>
      <c r="BM1489" s="360" t="str">
        <f t="shared" si="973"/>
        <v/>
      </c>
      <c r="BN1489" s="39"/>
      <c r="BO1489" s="360" t="str">
        <f t="shared" si="974"/>
        <v/>
      </c>
      <c r="BP1489" s="360" t="str">
        <f t="shared" si="975"/>
        <v/>
      </c>
      <c r="BQ1489" s="39"/>
      <c r="BR1489" s="360" t="str">
        <f t="shared" si="976"/>
        <v/>
      </c>
      <c r="BS1489" s="360" t="str">
        <f t="shared" si="977"/>
        <v/>
      </c>
      <c r="BT1489" s="39"/>
      <c r="BU1489" s="360" t="str">
        <f t="shared" si="978"/>
        <v/>
      </c>
      <c r="BV1489" s="360" t="str">
        <f t="shared" si="979"/>
        <v/>
      </c>
      <c r="BW1489" s="39"/>
      <c r="BX1489" s="57"/>
    </row>
    <row r="1490" spans="1:76" s="2" customFormat="1" ht="14">
      <c r="A1490" s="159">
        <v>14</v>
      </c>
      <c r="B1490" s="301" t="str">
        <f t="shared" si="956"/>
        <v xml:space="preserve">: </v>
      </c>
      <c r="C1490" s="169"/>
      <c r="D1490" s="169"/>
      <c r="E1490" s="169"/>
      <c r="F1490" s="169"/>
      <c r="G1490" s="161"/>
      <c r="H1490" s="169"/>
      <c r="I1490" s="163"/>
      <c r="J1490" s="170"/>
      <c r="K1490" s="170"/>
      <c r="L1490" s="782"/>
      <c r="M1490" s="664"/>
      <c r="N1490" s="664"/>
      <c r="O1490" s="664"/>
      <c r="P1490" s="165"/>
      <c r="Q1490" s="365"/>
      <c r="R1490" s="259" t="str">
        <f t="shared" si="957"/>
        <v/>
      </c>
      <c r="S1490" s="260" t="str">
        <f>IF(R1490="","",IF(R1505="Y",T1490,IF(R1490&gt;=R1497-$AA$36*R1501,IF(R1490&lt;=R1497+$AA$36*R1501,R1490,""),"")))</f>
        <v/>
      </c>
      <c r="T1490" s="259" t="str">
        <f t="shared" si="958"/>
        <v/>
      </c>
      <c r="U1490" s="166" t="str">
        <f t="shared" si="959"/>
        <v/>
      </c>
      <c r="V1490" s="39"/>
      <c r="W1490" s="39"/>
      <c r="Y1490" s="99"/>
      <c r="AO1490" s="57"/>
      <c r="AP1490" s="39"/>
      <c r="AQ1490" s="39"/>
      <c r="AR1490" s="171"/>
      <c r="AS1490" s="39"/>
      <c r="AT1490" s="360" t="str">
        <f t="shared" si="960"/>
        <v/>
      </c>
      <c r="AU1490" s="360" t="str">
        <f t="shared" si="961"/>
        <v/>
      </c>
      <c r="AV1490" s="39"/>
      <c r="AW1490" s="360" t="str">
        <f t="shared" si="962"/>
        <v/>
      </c>
      <c r="AX1490" s="360" t="str">
        <f t="shared" si="963"/>
        <v/>
      </c>
      <c r="AY1490" s="39"/>
      <c r="AZ1490" s="360" t="str">
        <f t="shared" si="964"/>
        <v/>
      </c>
      <c r="BA1490" s="360" t="str">
        <f t="shared" si="965"/>
        <v/>
      </c>
      <c r="BB1490" s="39"/>
      <c r="BC1490" s="360" t="str">
        <f t="shared" si="966"/>
        <v/>
      </c>
      <c r="BD1490" s="360" t="str">
        <f t="shared" si="967"/>
        <v/>
      </c>
      <c r="BE1490" s="39"/>
      <c r="BF1490" s="360" t="str">
        <f t="shared" si="968"/>
        <v/>
      </c>
      <c r="BG1490" s="360" t="str">
        <f t="shared" si="969"/>
        <v/>
      </c>
      <c r="BH1490" s="39"/>
      <c r="BI1490" s="360" t="str">
        <f t="shared" si="970"/>
        <v/>
      </c>
      <c r="BJ1490" s="360" t="str">
        <f t="shared" si="971"/>
        <v/>
      </c>
      <c r="BK1490" s="39"/>
      <c r="BL1490" s="360" t="str">
        <f t="shared" si="972"/>
        <v/>
      </c>
      <c r="BM1490" s="360" t="str">
        <f t="shared" si="973"/>
        <v/>
      </c>
      <c r="BN1490" s="39"/>
      <c r="BO1490" s="360" t="str">
        <f t="shared" si="974"/>
        <v/>
      </c>
      <c r="BP1490" s="360" t="str">
        <f t="shared" si="975"/>
        <v/>
      </c>
      <c r="BQ1490" s="39"/>
      <c r="BR1490" s="360" t="str">
        <f t="shared" si="976"/>
        <v/>
      </c>
      <c r="BS1490" s="360" t="str">
        <f t="shared" si="977"/>
        <v/>
      </c>
      <c r="BT1490" s="39"/>
      <c r="BU1490" s="360" t="str">
        <f t="shared" si="978"/>
        <v/>
      </c>
      <c r="BV1490" s="360" t="str">
        <f t="shared" si="979"/>
        <v/>
      </c>
      <c r="BW1490" s="39"/>
      <c r="BX1490" s="57"/>
    </row>
    <row r="1491" spans="1:76" s="2" customFormat="1" ht="14">
      <c r="A1491" s="159">
        <v>15</v>
      </c>
      <c r="B1491" s="301" t="str">
        <f t="shared" si="956"/>
        <v xml:space="preserve">: </v>
      </c>
      <c r="C1491" s="169"/>
      <c r="D1491" s="169"/>
      <c r="E1491" s="169"/>
      <c r="F1491" s="169"/>
      <c r="G1491" s="161"/>
      <c r="H1491" s="169"/>
      <c r="I1491" s="163"/>
      <c r="J1491" s="170"/>
      <c r="K1491" s="170"/>
      <c r="L1491" s="782"/>
      <c r="M1491" s="664"/>
      <c r="N1491" s="664"/>
      <c r="O1491" s="664"/>
      <c r="P1491" s="165"/>
      <c r="Q1491" s="365"/>
      <c r="R1491" s="259" t="str">
        <f t="shared" si="957"/>
        <v/>
      </c>
      <c r="S1491" s="260" t="str">
        <f>IF(R1491="","",IF(R1505="Y",T1491,IF(R1491&gt;=R1497-$AA$36*R1501,IF(R1491&lt;=R1497+$AA$36*R1501,R1491,""),"")))</f>
        <v/>
      </c>
      <c r="T1491" s="259" t="str">
        <f t="shared" si="958"/>
        <v/>
      </c>
      <c r="U1491" s="166" t="str">
        <f t="shared" si="959"/>
        <v/>
      </c>
      <c r="V1491" s="39"/>
      <c r="W1491" s="39"/>
      <c r="Y1491" s="99"/>
      <c r="AO1491" s="57"/>
      <c r="AP1491" s="39"/>
      <c r="AQ1491" s="39"/>
      <c r="AR1491" s="171"/>
      <c r="AS1491" s="39"/>
      <c r="AT1491" s="360" t="str">
        <f t="shared" si="960"/>
        <v/>
      </c>
      <c r="AU1491" s="360" t="str">
        <f t="shared" si="961"/>
        <v/>
      </c>
      <c r="AV1491" s="39"/>
      <c r="AW1491" s="360" t="str">
        <f t="shared" si="962"/>
        <v/>
      </c>
      <c r="AX1491" s="360" t="str">
        <f t="shared" si="963"/>
        <v/>
      </c>
      <c r="AY1491" s="39"/>
      <c r="AZ1491" s="360" t="str">
        <f t="shared" si="964"/>
        <v/>
      </c>
      <c r="BA1491" s="360" t="str">
        <f t="shared" si="965"/>
        <v/>
      </c>
      <c r="BB1491" s="39"/>
      <c r="BC1491" s="360" t="str">
        <f t="shared" si="966"/>
        <v/>
      </c>
      <c r="BD1491" s="360" t="str">
        <f t="shared" si="967"/>
        <v/>
      </c>
      <c r="BE1491" s="39"/>
      <c r="BF1491" s="360" t="str">
        <f t="shared" si="968"/>
        <v/>
      </c>
      <c r="BG1491" s="360" t="str">
        <f t="shared" si="969"/>
        <v/>
      </c>
      <c r="BH1491" s="39"/>
      <c r="BI1491" s="360" t="str">
        <f t="shared" si="970"/>
        <v/>
      </c>
      <c r="BJ1491" s="360" t="str">
        <f t="shared" si="971"/>
        <v/>
      </c>
      <c r="BK1491" s="39"/>
      <c r="BL1491" s="360" t="str">
        <f t="shared" si="972"/>
        <v/>
      </c>
      <c r="BM1491" s="360" t="str">
        <f t="shared" si="973"/>
        <v/>
      </c>
      <c r="BN1491" s="39"/>
      <c r="BO1491" s="360" t="str">
        <f t="shared" si="974"/>
        <v/>
      </c>
      <c r="BP1491" s="360" t="str">
        <f t="shared" si="975"/>
        <v/>
      </c>
      <c r="BQ1491" s="39"/>
      <c r="BR1491" s="360" t="str">
        <f t="shared" si="976"/>
        <v/>
      </c>
      <c r="BS1491" s="360" t="str">
        <f t="shared" si="977"/>
        <v/>
      </c>
      <c r="BT1491" s="39"/>
      <c r="BU1491" s="360" t="str">
        <f t="shared" si="978"/>
        <v/>
      </c>
      <c r="BV1491" s="360" t="str">
        <f t="shared" si="979"/>
        <v/>
      </c>
      <c r="BW1491" s="39"/>
      <c r="BX1491" s="57"/>
    </row>
    <row r="1492" spans="1:76" s="2" customFormat="1" ht="14">
      <c r="A1492" s="159">
        <v>16</v>
      </c>
      <c r="B1492" s="301" t="str">
        <f t="shared" si="956"/>
        <v xml:space="preserve">: </v>
      </c>
      <c r="C1492" s="169"/>
      <c r="D1492" s="169"/>
      <c r="E1492" s="169"/>
      <c r="F1492" s="169"/>
      <c r="G1492" s="161"/>
      <c r="H1492" s="169"/>
      <c r="I1492" s="163"/>
      <c r="J1492" s="170"/>
      <c r="K1492" s="170"/>
      <c r="L1492" s="782"/>
      <c r="M1492" s="664"/>
      <c r="N1492" s="664"/>
      <c r="O1492" s="664"/>
      <c r="P1492" s="165"/>
      <c r="Q1492" s="365"/>
      <c r="R1492" s="259" t="str">
        <f t="shared" si="957"/>
        <v/>
      </c>
      <c r="S1492" s="260" t="str">
        <f>IF(R1492="","",IF(R1505="Y",T1492,IF(R1492&gt;=R1497-$AA$36*R1501,IF(R1492&lt;=R1497+$AA$36*R1501,R1492,""),"")))</f>
        <v/>
      </c>
      <c r="T1492" s="259" t="str">
        <f t="shared" si="958"/>
        <v/>
      </c>
      <c r="U1492" s="166" t="str">
        <f t="shared" si="959"/>
        <v/>
      </c>
      <c r="V1492" s="39"/>
      <c r="W1492" s="39"/>
      <c r="Y1492" s="99"/>
      <c r="AO1492" s="57"/>
      <c r="AP1492" s="39"/>
      <c r="AQ1492" s="39"/>
      <c r="AR1492" s="171"/>
      <c r="AS1492" s="39"/>
      <c r="AT1492" s="360" t="str">
        <f t="shared" si="960"/>
        <v/>
      </c>
      <c r="AU1492" s="360" t="str">
        <f t="shared" si="961"/>
        <v/>
      </c>
      <c r="AV1492" s="39"/>
      <c r="AW1492" s="360" t="str">
        <f t="shared" si="962"/>
        <v/>
      </c>
      <c r="AX1492" s="360" t="str">
        <f t="shared" si="963"/>
        <v/>
      </c>
      <c r="AY1492" s="39"/>
      <c r="AZ1492" s="360" t="str">
        <f t="shared" si="964"/>
        <v/>
      </c>
      <c r="BA1492" s="360" t="str">
        <f t="shared" si="965"/>
        <v/>
      </c>
      <c r="BB1492" s="39"/>
      <c r="BC1492" s="360" t="str">
        <f t="shared" si="966"/>
        <v/>
      </c>
      <c r="BD1492" s="360" t="str">
        <f t="shared" si="967"/>
        <v/>
      </c>
      <c r="BE1492" s="39"/>
      <c r="BF1492" s="360" t="str">
        <f t="shared" si="968"/>
        <v/>
      </c>
      <c r="BG1492" s="360" t="str">
        <f t="shared" si="969"/>
        <v/>
      </c>
      <c r="BH1492" s="39"/>
      <c r="BI1492" s="360" t="str">
        <f t="shared" si="970"/>
        <v/>
      </c>
      <c r="BJ1492" s="360" t="str">
        <f t="shared" si="971"/>
        <v/>
      </c>
      <c r="BK1492" s="39"/>
      <c r="BL1492" s="360" t="str">
        <f t="shared" si="972"/>
        <v/>
      </c>
      <c r="BM1492" s="360" t="str">
        <f t="shared" si="973"/>
        <v/>
      </c>
      <c r="BN1492" s="39"/>
      <c r="BO1492" s="360" t="str">
        <f t="shared" si="974"/>
        <v/>
      </c>
      <c r="BP1492" s="360" t="str">
        <f t="shared" si="975"/>
        <v/>
      </c>
      <c r="BQ1492" s="39"/>
      <c r="BR1492" s="360" t="str">
        <f t="shared" si="976"/>
        <v/>
      </c>
      <c r="BS1492" s="360" t="str">
        <f t="shared" si="977"/>
        <v/>
      </c>
      <c r="BT1492" s="39"/>
      <c r="BU1492" s="360" t="str">
        <f t="shared" si="978"/>
        <v/>
      </c>
      <c r="BV1492" s="360" t="str">
        <f t="shared" si="979"/>
        <v/>
      </c>
      <c r="BW1492" s="39"/>
      <c r="BX1492" s="57"/>
    </row>
    <row r="1493" spans="1:76" s="2" customFormat="1" ht="14">
      <c r="A1493" s="159">
        <v>17</v>
      </c>
      <c r="B1493" s="301" t="str">
        <f t="shared" si="956"/>
        <v xml:space="preserve">: </v>
      </c>
      <c r="C1493" s="168"/>
      <c r="D1493" s="162"/>
      <c r="E1493" s="162"/>
      <c r="F1493" s="169"/>
      <c r="G1493" s="161"/>
      <c r="H1493" s="162"/>
      <c r="I1493" s="163"/>
      <c r="J1493" s="170"/>
      <c r="K1493" s="170"/>
      <c r="L1493" s="782"/>
      <c r="M1493" s="664"/>
      <c r="N1493" s="664"/>
      <c r="O1493" s="664"/>
      <c r="P1493" s="165"/>
      <c r="Q1493" s="365"/>
      <c r="R1493" s="259" t="str">
        <f t="shared" si="957"/>
        <v/>
      </c>
      <c r="S1493" s="260" t="str">
        <f>IF(R1493="","",IF(R1505="Y",T1493,IF(R1493&gt;=R1497-$AA$36*R1501,IF(R1493&lt;=R1497+$AA$36*R1501,R1493,""),"")))</f>
        <v/>
      </c>
      <c r="T1493" s="259" t="str">
        <f t="shared" si="958"/>
        <v/>
      </c>
      <c r="U1493" s="166" t="str">
        <f t="shared" si="959"/>
        <v/>
      </c>
      <c r="V1493" s="39"/>
      <c r="W1493" s="39"/>
      <c r="Y1493" s="99"/>
      <c r="AO1493" s="57"/>
      <c r="AP1493" s="39"/>
      <c r="AQ1493" s="39"/>
      <c r="AR1493" s="171"/>
      <c r="AS1493" s="39"/>
      <c r="AT1493" s="360" t="str">
        <f t="shared" si="960"/>
        <v/>
      </c>
      <c r="AU1493" s="360" t="str">
        <f t="shared" si="961"/>
        <v/>
      </c>
      <c r="AV1493" s="39"/>
      <c r="AW1493" s="360" t="str">
        <f t="shared" si="962"/>
        <v/>
      </c>
      <c r="AX1493" s="360" t="str">
        <f t="shared" si="963"/>
        <v/>
      </c>
      <c r="AY1493" s="39"/>
      <c r="AZ1493" s="360" t="str">
        <f t="shared" si="964"/>
        <v/>
      </c>
      <c r="BA1493" s="360" t="str">
        <f t="shared" si="965"/>
        <v/>
      </c>
      <c r="BB1493" s="39"/>
      <c r="BC1493" s="360" t="str">
        <f t="shared" si="966"/>
        <v/>
      </c>
      <c r="BD1493" s="360" t="str">
        <f t="shared" si="967"/>
        <v/>
      </c>
      <c r="BE1493" s="39"/>
      <c r="BF1493" s="360" t="str">
        <f t="shared" si="968"/>
        <v/>
      </c>
      <c r="BG1493" s="360" t="str">
        <f t="shared" si="969"/>
        <v/>
      </c>
      <c r="BH1493" s="39"/>
      <c r="BI1493" s="360" t="str">
        <f t="shared" si="970"/>
        <v/>
      </c>
      <c r="BJ1493" s="360" t="str">
        <f t="shared" si="971"/>
        <v/>
      </c>
      <c r="BK1493" s="39"/>
      <c r="BL1493" s="360" t="str">
        <f t="shared" si="972"/>
        <v/>
      </c>
      <c r="BM1493" s="360" t="str">
        <f t="shared" si="973"/>
        <v/>
      </c>
      <c r="BN1493" s="39"/>
      <c r="BO1493" s="360" t="str">
        <f t="shared" si="974"/>
        <v/>
      </c>
      <c r="BP1493" s="360" t="str">
        <f t="shared" si="975"/>
        <v/>
      </c>
      <c r="BQ1493" s="39"/>
      <c r="BR1493" s="360" t="str">
        <f t="shared" si="976"/>
        <v/>
      </c>
      <c r="BS1493" s="360" t="str">
        <f t="shared" si="977"/>
        <v/>
      </c>
      <c r="BT1493" s="39"/>
      <c r="BU1493" s="360" t="str">
        <f t="shared" si="978"/>
        <v/>
      </c>
      <c r="BV1493" s="360" t="str">
        <f t="shared" si="979"/>
        <v/>
      </c>
      <c r="BW1493" s="39"/>
      <c r="BX1493" s="57"/>
    </row>
    <row r="1494" spans="1:76" s="2" customFormat="1" ht="14">
      <c r="A1494" s="159">
        <v>18</v>
      </c>
      <c r="B1494" s="301" t="str">
        <f t="shared" si="956"/>
        <v xml:space="preserve">: </v>
      </c>
      <c r="C1494" s="168"/>
      <c r="D1494" s="162"/>
      <c r="E1494" s="162"/>
      <c r="F1494" s="169"/>
      <c r="G1494" s="161"/>
      <c r="H1494" s="162"/>
      <c r="I1494" s="163"/>
      <c r="J1494" s="170"/>
      <c r="K1494" s="170"/>
      <c r="L1494" s="782"/>
      <c r="M1494" s="664"/>
      <c r="N1494" s="664"/>
      <c r="O1494" s="664"/>
      <c r="P1494" s="165"/>
      <c r="Q1494" s="365"/>
      <c r="R1494" s="259" t="str">
        <f t="shared" si="957"/>
        <v/>
      </c>
      <c r="S1494" s="260" t="str">
        <f>IF(R1494="","",IF(R1505="Y",T1494,IF(R1494&gt;=R1497-$AA$36*R1501,IF(R1494&lt;=R1497+$AA$36*R1501,R1494,""),"")))</f>
        <v/>
      </c>
      <c r="T1494" s="259" t="str">
        <f t="shared" si="958"/>
        <v/>
      </c>
      <c r="U1494" s="166" t="str">
        <f t="shared" si="959"/>
        <v/>
      </c>
      <c r="V1494" s="39"/>
      <c r="W1494" s="39"/>
      <c r="Y1494" s="99"/>
      <c r="AO1494" s="57"/>
      <c r="AP1494" s="39"/>
      <c r="AQ1494" s="39"/>
      <c r="AR1494" s="171"/>
      <c r="AS1494" s="39"/>
      <c r="AT1494" s="360" t="str">
        <f t="shared" si="960"/>
        <v/>
      </c>
      <c r="AU1494" s="360" t="str">
        <f t="shared" si="961"/>
        <v/>
      </c>
      <c r="AV1494" s="39"/>
      <c r="AW1494" s="360" t="str">
        <f t="shared" si="962"/>
        <v/>
      </c>
      <c r="AX1494" s="360" t="str">
        <f t="shared" si="963"/>
        <v/>
      </c>
      <c r="AY1494" s="39"/>
      <c r="AZ1494" s="360" t="str">
        <f t="shared" si="964"/>
        <v/>
      </c>
      <c r="BA1494" s="360" t="str">
        <f t="shared" si="965"/>
        <v/>
      </c>
      <c r="BB1494" s="39"/>
      <c r="BC1494" s="360" t="str">
        <f t="shared" si="966"/>
        <v/>
      </c>
      <c r="BD1494" s="360" t="str">
        <f t="shared" si="967"/>
        <v/>
      </c>
      <c r="BE1494" s="39"/>
      <c r="BF1494" s="360" t="str">
        <f t="shared" si="968"/>
        <v/>
      </c>
      <c r="BG1494" s="360" t="str">
        <f t="shared" si="969"/>
        <v/>
      </c>
      <c r="BH1494" s="39"/>
      <c r="BI1494" s="360" t="str">
        <f t="shared" si="970"/>
        <v/>
      </c>
      <c r="BJ1494" s="360" t="str">
        <f t="shared" si="971"/>
        <v/>
      </c>
      <c r="BK1494" s="39"/>
      <c r="BL1494" s="360" t="str">
        <f t="shared" si="972"/>
        <v/>
      </c>
      <c r="BM1494" s="360" t="str">
        <f t="shared" si="973"/>
        <v/>
      </c>
      <c r="BN1494" s="39"/>
      <c r="BO1494" s="360" t="str">
        <f t="shared" si="974"/>
        <v/>
      </c>
      <c r="BP1494" s="360" t="str">
        <f t="shared" si="975"/>
        <v/>
      </c>
      <c r="BQ1494" s="39"/>
      <c r="BR1494" s="360" t="str">
        <f t="shared" si="976"/>
        <v/>
      </c>
      <c r="BS1494" s="360" t="str">
        <f t="shared" si="977"/>
        <v/>
      </c>
      <c r="BT1494" s="39"/>
      <c r="BU1494" s="360" t="str">
        <f t="shared" si="978"/>
        <v/>
      </c>
      <c r="BV1494" s="360" t="str">
        <f t="shared" si="979"/>
        <v/>
      </c>
      <c r="BW1494" s="39"/>
      <c r="BX1494" s="57"/>
    </row>
    <row r="1495" spans="1:76" s="2" customFormat="1" ht="14">
      <c r="A1495" s="159">
        <v>19</v>
      </c>
      <c r="B1495" s="301" t="str">
        <f t="shared" si="956"/>
        <v xml:space="preserve">: </v>
      </c>
      <c r="C1495" s="168"/>
      <c r="D1495" s="162"/>
      <c r="E1495" s="162"/>
      <c r="F1495" s="169"/>
      <c r="G1495" s="161"/>
      <c r="H1495" s="162"/>
      <c r="I1495" s="163"/>
      <c r="J1495" s="170"/>
      <c r="K1495" s="170"/>
      <c r="L1495" s="782"/>
      <c r="M1495" s="664"/>
      <c r="N1495" s="664"/>
      <c r="O1495" s="664"/>
      <c r="P1495" s="165"/>
      <c r="Q1495" s="365"/>
      <c r="R1495" s="259" t="str">
        <f t="shared" si="957"/>
        <v/>
      </c>
      <c r="S1495" s="260" t="str">
        <f>IF(R1495="","",IF(R1505="Y",T1495,IF(R1495&gt;=R1497-$AA$36*R1501,IF(R1495&lt;=R1497+$AA$36*R1501,R1495,""),"")))</f>
        <v/>
      </c>
      <c r="T1495" s="259" t="str">
        <f t="shared" si="958"/>
        <v/>
      </c>
      <c r="U1495" s="166" t="str">
        <f t="shared" si="959"/>
        <v/>
      </c>
      <c r="V1495" s="39"/>
      <c r="W1495" s="39"/>
      <c r="Y1495" s="99"/>
      <c r="AO1495" s="57"/>
      <c r="AP1495" s="39"/>
      <c r="AQ1495" s="39"/>
      <c r="AR1495" s="171"/>
      <c r="AS1495" s="39"/>
      <c r="AT1495" s="360" t="str">
        <f t="shared" si="960"/>
        <v/>
      </c>
      <c r="AU1495" s="360" t="str">
        <f t="shared" si="961"/>
        <v/>
      </c>
      <c r="AV1495" s="39"/>
      <c r="AW1495" s="360" t="str">
        <f t="shared" si="962"/>
        <v/>
      </c>
      <c r="AX1495" s="360" t="str">
        <f t="shared" si="963"/>
        <v/>
      </c>
      <c r="AY1495" s="39"/>
      <c r="AZ1495" s="360" t="str">
        <f t="shared" si="964"/>
        <v/>
      </c>
      <c r="BA1495" s="360" t="str">
        <f t="shared" si="965"/>
        <v/>
      </c>
      <c r="BB1495" s="39"/>
      <c r="BC1495" s="360" t="str">
        <f t="shared" si="966"/>
        <v/>
      </c>
      <c r="BD1495" s="360" t="str">
        <f t="shared" si="967"/>
        <v/>
      </c>
      <c r="BE1495" s="39"/>
      <c r="BF1495" s="360" t="str">
        <f t="shared" si="968"/>
        <v/>
      </c>
      <c r="BG1495" s="360" t="str">
        <f t="shared" si="969"/>
        <v/>
      </c>
      <c r="BH1495" s="39"/>
      <c r="BI1495" s="360" t="str">
        <f t="shared" si="970"/>
        <v/>
      </c>
      <c r="BJ1495" s="360" t="str">
        <f t="shared" si="971"/>
        <v/>
      </c>
      <c r="BK1495" s="39"/>
      <c r="BL1495" s="360" t="str">
        <f t="shared" si="972"/>
        <v/>
      </c>
      <c r="BM1495" s="360" t="str">
        <f t="shared" si="973"/>
        <v/>
      </c>
      <c r="BN1495" s="39"/>
      <c r="BO1495" s="360" t="str">
        <f t="shared" si="974"/>
        <v/>
      </c>
      <c r="BP1495" s="360" t="str">
        <f t="shared" si="975"/>
        <v/>
      </c>
      <c r="BQ1495" s="39"/>
      <c r="BR1495" s="360" t="str">
        <f t="shared" si="976"/>
        <v/>
      </c>
      <c r="BS1495" s="360" t="str">
        <f t="shared" si="977"/>
        <v/>
      </c>
      <c r="BT1495" s="39"/>
      <c r="BU1495" s="360" t="str">
        <f t="shared" si="978"/>
        <v/>
      </c>
      <c r="BV1495" s="360" t="str">
        <f t="shared" si="979"/>
        <v/>
      </c>
      <c r="BW1495" s="39"/>
      <c r="BX1495" s="57"/>
    </row>
    <row r="1496" spans="1:76" s="2" customFormat="1" ht="14">
      <c r="A1496" s="159">
        <v>20</v>
      </c>
      <c r="B1496" s="301" t="str">
        <f t="shared" si="956"/>
        <v xml:space="preserve">: </v>
      </c>
      <c r="C1496" s="168"/>
      <c r="D1496" s="162"/>
      <c r="E1496" s="162"/>
      <c r="F1496" s="169"/>
      <c r="G1496" s="161"/>
      <c r="H1496" s="162"/>
      <c r="I1496" s="163"/>
      <c r="J1496" s="170"/>
      <c r="K1496" s="170"/>
      <c r="L1496" s="782"/>
      <c r="M1496" s="664"/>
      <c r="N1496" s="664"/>
      <c r="O1496" s="664"/>
      <c r="P1496" s="165"/>
      <c r="Q1496" s="365"/>
      <c r="R1496" s="259" t="str">
        <f t="shared" si="957"/>
        <v/>
      </c>
      <c r="S1496" s="260" t="str">
        <f>IF(R1496="","",IF(R1505="Y",T1496,IF(R1496&gt;=R1497-$AA$36*R1501,IF(R1496&lt;=R1497+$AA$36*R1501,R1496,""),"")))</f>
        <v/>
      </c>
      <c r="T1496" s="259" t="str">
        <f t="shared" si="958"/>
        <v/>
      </c>
      <c r="U1496" s="166" t="str">
        <f t="shared" si="959"/>
        <v/>
      </c>
      <c r="V1496" s="39"/>
      <c r="W1496" s="39"/>
      <c r="Y1496" s="99"/>
      <c r="AO1496" s="57"/>
      <c r="AP1496" s="39"/>
      <c r="AQ1496" s="39"/>
      <c r="AR1496" s="171"/>
      <c r="AS1496" s="39"/>
      <c r="AT1496" s="360" t="str">
        <f t="shared" si="960"/>
        <v/>
      </c>
      <c r="AU1496" s="360" t="str">
        <f t="shared" si="961"/>
        <v/>
      </c>
      <c r="AV1496" s="39"/>
      <c r="AW1496" s="360" t="str">
        <f t="shared" si="962"/>
        <v/>
      </c>
      <c r="AX1496" s="360" t="str">
        <f t="shared" si="963"/>
        <v/>
      </c>
      <c r="AY1496" s="39"/>
      <c r="AZ1496" s="360" t="str">
        <f t="shared" si="964"/>
        <v/>
      </c>
      <c r="BA1496" s="360" t="str">
        <f t="shared" si="965"/>
        <v/>
      </c>
      <c r="BB1496" s="39"/>
      <c r="BC1496" s="360" t="str">
        <f t="shared" si="966"/>
        <v/>
      </c>
      <c r="BD1496" s="360" t="str">
        <f t="shared" si="967"/>
        <v/>
      </c>
      <c r="BE1496" s="39"/>
      <c r="BF1496" s="360" t="str">
        <f t="shared" si="968"/>
        <v/>
      </c>
      <c r="BG1496" s="360" t="str">
        <f t="shared" si="969"/>
        <v/>
      </c>
      <c r="BH1496" s="39"/>
      <c r="BI1496" s="360" t="str">
        <f t="shared" si="970"/>
        <v/>
      </c>
      <c r="BJ1496" s="360" t="str">
        <f t="shared" si="971"/>
        <v/>
      </c>
      <c r="BK1496" s="39"/>
      <c r="BL1496" s="360" t="str">
        <f t="shared" si="972"/>
        <v/>
      </c>
      <c r="BM1496" s="360" t="str">
        <f t="shared" si="973"/>
        <v/>
      </c>
      <c r="BN1496" s="39"/>
      <c r="BO1496" s="360" t="str">
        <f t="shared" si="974"/>
        <v/>
      </c>
      <c r="BP1496" s="360" t="str">
        <f t="shared" si="975"/>
        <v/>
      </c>
      <c r="BQ1496" s="39"/>
      <c r="BR1496" s="360" t="str">
        <f t="shared" si="976"/>
        <v/>
      </c>
      <c r="BS1496" s="360" t="str">
        <f t="shared" si="977"/>
        <v/>
      </c>
      <c r="BT1496" s="39"/>
      <c r="BU1496" s="360" t="str">
        <f t="shared" si="978"/>
        <v/>
      </c>
      <c r="BV1496" s="360" t="str">
        <f t="shared" si="979"/>
        <v/>
      </c>
      <c r="BW1496" s="39"/>
      <c r="BX1496" s="57"/>
    </row>
    <row r="1497" spans="1:76" s="2" customFormat="1" ht="14">
      <c r="A1497" s="172"/>
      <c r="B1497" s="302" t="s">
        <v>159</v>
      </c>
      <c r="C1497" s="173"/>
      <c r="D1497" s="173"/>
      <c r="E1497" s="173"/>
      <c r="F1497" s="173"/>
      <c r="H1497" s="39"/>
      <c r="I1497" s="175"/>
      <c r="J1497" s="174"/>
      <c r="K1497" s="174"/>
      <c r="L1497" s="762" t="s">
        <v>99</v>
      </c>
      <c r="M1497" s="174"/>
      <c r="N1497" s="174"/>
      <c r="O1497" s="165"/>
      <c r="P1497" s="165"/>
      <c r="Q1497" s="175" t="s">
        <v>31</v>
      </c>
      <c r="R1497" s="261" t="e">
        <f>AVERAGE(R1477:R1496)</f>
        <v>#DIV/0!</v>
      </c>
      <c r="S1497" s="261" t="e">
        <f>IF(R1505="Y",SUM(S1477:S1496)/SUM(N1477:N1496),AVERAGE(S1477:S1496))</f>
        <v>#DIV/0!</v>
      </c>
      <c r="T1497" s="262" t="e">
        <f>SUM(T1477:T1496)/SUM(N1477:N1496)</f>
        <v>#DIV/0!</v>
      </c>
      <c r="U1497" s="39"/>
      <c r="V1497" s="39"/>
      <c r="W1497" s="39"/>
      <c r="Y1497" s="207"/>
      <c r="AO1497" s="57"/>
      <c r="AP1497" s="39"/>
      <c r="AQ1497" s="39"/>
      <c r="AR1497" s="39"/>
      <c r="AS1497" s="175" t="s">
        <v>31</v>
      </c>
      <c r="AT1497" s="178" t="e">
        <f>AVERAGE(AT1477:AT1496)</f>
        <v>#DIV/0!</v>
      </c>
      <c r="AU1497" s="178" t="e">
        <f>SUM(AU1477:AU1496)/COUNTIF(AU1477:AU1496,"&gt;0")</f>
        <v>#DIV/0!</v>
      </c>
      <c r="AV1497" s="175"/>
      <c r="AW1497" s="178" t="e">
        <f>AVERAGE(AW1477:AW1496)</f>
        <v>#DIV/0!</v>
      </c>
      <c r="AX1497" s="178" t="e">
        <f>SUM(AX1477:AX1496)/COUNTIF(AX1477:AX1496,"&gt;0")</f>
        <v>#DIV/0!</v>
      </c>
      <c r="AY1497" s="39"/>
      <c r="AZ1497" s="178" t="e">
        <f>AVERAGE(AZ1477:AZ1496)</f>
        <v>#DIV/0!</v>
      </c>
      <c r="BA1497" s="178" t="e">
        <f>SUM(BA1477:BA1496)/COUNTIF(BA1477:BA1496,"&gt;0")</f>
        <v>#DIV/0!</v>
      </c>
      <c r="BB1497" s="39"/>
      <c r="BC1497" s="178" t="e">
        <f>AVERAGE(BC1477:BC1496)</f>
        <v>#DIV/0!</v>
      </c>
      <c r="BD1497" s="178" t="e">
        <f>SUM(BD1477:BD1496)/COUNTIF(BD1477:BD1496,"&gt;0")</f>
        <v>#DIV/0!</v>
      </c>
      <c r="BE1497" s="39"/>
      <c r="BF1497" s="178" t="e">
        <f>AVERAGE(BF1477:BF1496)</f>
        <v>#DIV/0!</v>
      </c>
      <c r="BG1497" s="178" t="e">
        <f>SUM(BG1477:BG1496)/COUNTIF(BG1477:BG1496,"&gt;0")</f>
        <v>#DIV/0!</v>
      </c>
      <c r="BH1497" s="39"/>
      <c r="BI1497" s="178" t="e">
        <f>AVERAGE(BI1477:BI1496)</f>
        <v>#DIV/0!</v>
      </c>
      <c r="BJ1497" s="178" t="e">
        <f>SUM(BJ1477:BJ1496)/COUNTIF(BJ1477:BJ1496,"&gt;0")</f>
        <v>#DIV/0!</v>
      </c>
      <c r="BK1497" s="175"/>
      <c r="BL1497" s="178" t="e">
        <f>AVERAGE(BL1477:BL1496)</f>
        <v>#DIV/0!</v>
      </c>
      <c r="BM1497" s="178" t="e">
        <f>SUM(BM1477:BM1496)/COUNTIF(BM1477:BM1496,"&gt;0")</f>
        <v>#DIV/0!</v>
      </c>
      <c r="BN1497" s="39"/>
      <c r="BO1497" s="178" t="e">
        <f>AVERAGE(BO1477:BO1496)</f>
        <v>#DIV/0!</v>
      </c>
      <c r="BP1497" s="178" t="e">
        <f>SUM(BP1477:BP1496)/COUNTIF(BP1477:BP1496,"&gt;0")</f>
        <v>#DIV/0!</v>
      </c>
      <c r="BQ1497" s="39"/>
      <c r="BR1497" s="178" t="e">
        <f>AVERAGE(BR1477:BR1496)</f>
        <v>#DIV/0!</v>
      </c>
      <c r="BS1497" s="178" t="e">
        <f>SUM(BS1477:BS1496)/COUNTIF(BS1477:BS1496,"&gt;0")</f>
        <v>#DIV/0!</v>
      </c>
      <c r="BT1497" s="39"/>
      <c r="BU1497" s="178" t="e">
        <f>AVERAGE(BU1477:BU1496)</f>
        <v>#DIV/0!</v>
      </c>
      <c r="BV1497" s="178" t="e">
        <f>SUM(BV1477:BV1496)/COUNTIF(BV1477:BV1496,"&gt;0")</f>
        <v>#DIV/0!</v>
      </c>
      <c r="BW1497" s="39"/>
      <c r="BX1497" s="57"/>
    </row>
    <row r="1498" spans="1:76" s="2" customFormat="1" ht="15">
      <c r="A1498" s="172"/>
      <c r="B1498" s="302" t="s">
        <v>160</v>
      </c>
      <c r="C1498" s="173" t="s">
        <v>112</v>
      </c>
      <c r="D1498" s="840"/>
      <c r="E1498" s="841"/>
      <c r="F1498" s="841"/>
      <c r="G1498" s="841"/>
      <c r="H1498" s="841"/>
      <c r="I1498" s="841"/>
      <c r="J1498" s="842"/>
      <c r="K1498" s="174"/>
      <c r="L1498" s="762"/>
      <c r="M1498" s="174"/>
      <c r="N1498" s="174"/>
      <c r="O1498" s="165"/>
      <c r="P1498" s="165"/>
      <c r="Q1498" s="366" t="s">
        <v>33</v>
      </c>
      <c r="R1498" s="367" t="e">
        <f>R1497+U1498*R1501</f>
        <v>#DIV/0!</v>
      </c>
      <c r="S1498" s="367" t="e">
        <f>S1497+U1498*S1501</f>
        <v>#DIV/0!</v>
      </c>
      <c r="T1498" s="367" t="e">
        <f>T1497+U1498*T1501</f>
        <v>#DIV/0!</v>
      </c>
      <c r="U1498" s="368">
        <v>1</v>
      </c>
      <c r="V1498" s="50" t="s">
        <v>142</v>
      </c>
      <c r="W1498" s="39"/>
      <c r="X1498" t="s">
        <v>273</v>
      </c>
      <c r="Y1498" s="208"/>
      <c r="AO1498" s="57"/>
      <c r="AP1498" s="39"/>
      <c r="AQ1498" s="39"/>
      <c r="AR1498" s="39"/>
      <c r="AS1498" s="176" t="s">
        <v>33</v>
      </c>
      <c r="AT1498" s="180" t="e">
        <f>AT1497+(AT1503*AT1500)</f>
        <v>#DIV/0!</v>
      </c>
      <c r="AU1498" s="180" t="e">
        <f>AU1497+(AU1503*AT1500)</f>
        <v>#DIV/0!</v>
      </c>
      <c r="AV1498" s="176"/>
      <c r="AW1498" s="180" t="e">
        <f>AW1497+(AW1503*AW1500)</f>
        <v>#DIV/0!</v>
      </c>
      <c r="AX1498" s="180" t="e">
        <f>AX1497+(AX1503*AW1500)</f>
        <v>#DIV/0!</v>
      </c>
      <c r="AY1498" s="39"/>
      <c r="AZ1498" s="180" t="e">
        <f>AZ1497+(AZ1503*AZ1500)</f>
        <v>#DIV/0!</v>
      </c>
      <c r="BA1498" s="180" t="e">
        <f>BA1497+(BA1503*AZ1500)</f>
        <v>#DIV/0!</v>
      </c>
      <c r="BB1498" s="39"/>
      <c r="BC1498" s="180" t="e">
        <f>BC1497+(BC1503*BC1500)</f>
        <v>#DIV/0!</v>
      </c>
      <c r="BD1498" s="180" t="e">
        <f>BD1497+(BD1503*BC1500)</f>
        <v>#DIV/0!</v>
      </c>
      <c r="BE1498" s="39"/>
      <c r="BF1498" s="180" t="e">
        <f>BF1497+(BF1503*BF1500)</f>
        <v>#DIV/0!</v>
      </c>
      <c r="BG1498" s="180" t="e">
        <f>BG1497+(BG1503*BF1500)</f>
        <v>#DIV/0!</v>
      </c>
      <c r="BH1498" s="39"/>
      <c r="BI1498" s="180" t="e">
        <f>BI1497+(BI1503*BI1500)</f>
        <v>#DIV/0!</v>
      </c>
      <c r="BJ1498" s="180" t="e">
        <f>BJ1497+(BJ1503*BI1500)</f>
        <v>#DIV/0!</v>
      </c>
      <c r="BK1498" s="176"/>
      <c r="BL1498" s="180" t="e">
        <f>BL1497+(BL1503*BL1500)</f>
        <v>#DIV/0!</v>
      </c>
      <c r="BM1498" s="180" t="e">
        <f>BM1497+(BM1503*BL1500)</f>
        <v>#DIV/0!</v>
      </c>
      <c r="BN1498" s="39"/>
      <c r="BO1498" s="180" t="e">
        <f>BO1497+(BO1503*BO1500)</f>
        <v>#DIV/0!</v>
      </c>
      <c r="BP1498" s="180" t="e">
        <f>BP1497+(BP1503*BO1500)</f>
        <v>#DIV/0!</v>
      </c>
      <c r="BQ1498" s="39"/>
      <c r="BR1498" s="180" t="e">
        <f>BR1497+(BR1503*BR1500)</f>
        <v>#DIV/0!</v>
      </c>
      <c r="BS1498" s="180" t="e">
        <f>BS1497+(BS1503*BR1500)</f>
        <v>#DIV/0!</v>
      </c>
      <c r="BT1498" s="39"/>
      <c r="BU1498" s="180" t="e">
        <f>BU1497+(BU1503*BU1500)</f>
        <v>#DIV/0!</v>
      </c>
      <c r="BV1498" s="180" t="e">
        <f>BV1497+(BV1503*BU1500)</f>
        <v>#DIV/0!</v>
      </c>
      <c r="BW1498" s="39"/>
      <c r="BX1498" s="57"/>
    </row>
    <row r="1499" spans="1:76" s="2" customFormat="1" ht="15">
      <c r="A1499" s="172"/>
      <c r="B1499" s="302" t="s">
        <v>161</v>
      </c>
      <c r="C1499" s="179"/>
      <c r="D1499" s="843"/>
      <c r="E1499" s="844"/>
      <c r="F1499" s="844"/>
      <c r="G1499" s="844"/>
      <c r="H1499" s="844"/>
      <c r="I1499" s="844"/>
      <c r="J1499" s="845"/>
      <c r="K1499" s="39"/>
      <c r="L1499" s="759"/>
      <c r="M1499" s="174"/>
      <c r="N1499" s="174"/>
      <c r="O1499" s="174"/>
      <c r="P1499" s="174"/>
      <c r="Q1499" s="366" t="s">
        <v>32</v>
      </c>
      <c r="R1499" s="367" t="e">
        <f>IF($X1499="Y",MIN(R1477:R1496),R1497-$U1499*R1501)</f>
        <v>#DIV/0!</v>
      </c>
      <c r="S1499" s="367" t="e">
        <f>IF($X1499="Y",MIN(S1477:S1496),S1497-$U1499*S1501)</f>
        <v>#DIV/0!</v>
      </c>
      <c r="T1499" s="367" t="e">
        <f>IF($X1499="Y",MIN(T1477:T1496),T1497-$U1499*T1501)</f>
        <v>#DIV/0!</v>
      </c>
      <c r="U1499" s="368">
        <v>1</v>
      </c>
      <c r="V1499" s="50" t="s">
        <v>143</v>
      </c>
      <c r="W1499" s="39"/>
      <c r="X1499" s="369" t="s">
        <v>36</v>
      </c>
      <c r="Y1499" s="208"/>
      <c r="AO1499" s="57"/>
      <c r="AP1499" s="39"/>
      <c r="AQ1499" s="39"/>
      <c r="AR1499" s="39"/>
      <c r="AS1499" s="176" t="s">
        <v>32</v>
      </c>
      <c r="AT1499" s="180" t="e">
        <f>AT1497-(AT1503*AT1501)</f>
        <v>#DIV/0!</v>
      </c>
      <c r="AU1499" s="180" t="e">
        <f>AU1497-(AU1503*AT1501)</f>
        <v>#DIV/0!</v>
      </c>
      <c r="AV1499" s="176"/>
      <c r="AW1499" s="180" t="e">
        <f>AW1497-(AW1503*AW1501)</f>
        <v>#DIV/0!</v>
      </c>
      <c r="AX1499" s="180" t="e">
        <f>AX1497-(AX1503*AW1501)</f>
        <v>#DIV/0!</v>
      </c>
      <c r="AY1499" s="39"/>
      <c r="AZ1499" s="180" t="e">
        <f>AZ1497-(AZ1503*AZ1501)</f>
        <v>#DIV/0!</v>
      </c>
      <c r="BA1499" s="180" t="e">
        <f>BA1497-(BA1503*AZ1501)</f>
        <v>#DIV/0!</v>
      </c>
      <c r="BB1499" s="39"/>
      <c r="BC1499" s="180" t="e">
        <f>BC1497-(BC1503*BC1501)</f>
        <v>#DIV/0!</v>
      </c>
      <c r="BD1499" s="180" t="e">
        <f>BD1497-(BD1503*BC1501)</f>
        <v>#DIV/0!</v>
      </c>
      <c r="BE1499" s="39"/>
      <c r="BF1499" s="180" t="e">
        <f>BF1497-(BF1503*BF1501)</f>
        <v>#DIV/0!</v>
      </c>
      <c r="BG1499" s="180" t="e">
        <f>BG1497-(BG1503*BF1501)</f>
        <v>#DIV/0!</v>
      </c>
      <c r="BH1499" s="39"/>
      <c r="BI1499" s="180" t="e">
        <f>BI1497-(BI1503*BI1501)</f>
        <v>#DIV/0!</v>
      </c>
      <c r="BJ1499" s="180" t="e">
        <f>BJ1497-(BJ1503*BI1501)</f>
        <v>#DIV/0!</v>
      </c>
      <c r="BK1499" s="176"/>
      <c r="BL1499" s="180" t="e">
        <f>BL1497-(BL1503*BL1501)</f>
        <v>#DIV/0!</v>
      </c>
      <c r="BM1499" s="180" t="e">
        <f>BM1497-(BM1503*BL1501)</f>
        <v>#DIV/0!</v>
      </c>
      <c r="BN1499" s="39"/>
      <c r="BO1499" s="180" t="e">
        <f>BO1497-(BO1503*BO1501)</f>
        <v>#DIV/0!</v>
      </c>
      <c r="BP1499" s="180" t="e">
        <f>BP1497-(BP1503*BO1501)</f>
        <v>#DIV/0!</v>
      </c>
      <c r="BQ1499" s="39"/>
      <c r="BR1499" s="180" t="e">
        <f>BR1497-(BR1503*BR1501)</f>
        <v>#DIV/0!</v>
      </c>
      <c r="BS1499" s="180" t="e">
        <f>BS1497-(BS1503*BR1501)</f>
        <v>#DIV/0!</v>
      </c>
      <c r="BT1499" s="39"/>
      <c r="BU1499" s="180" t="e">
        <f>BU1497-(BU1503*BU1501)</f>
        <v>#DIV/0!</v>
      </c>
      <c r="BV1499" s="180" t="e">
        <f>BV1497-(BV1503*BU1501)</f>
        <v>#DIV/0!</v>
      </c>
      <c r="BW1499" s="39"/>
      <c r="BX1499" s="57"/>
    </row>
    <row r="1500" spans="1:76" s="2" customFormat="1" ht="14">
      <c r="A1500" s="172"/>
      <c r="B1500" s="303"/>
      <c r="C1500" s="179"/>
      <c r="D1500" s="843"/>
      <c r="E1500" s="844"/>
      <c r="F1500" s="844"/>
      <c r="G1500" s="844"/>
      <c r="H1500" s="844"/>
      <c r="I1500" s="844"/>
      <c r="J1500" s="845"/>
      <c r="K1500" s="174"/>
      <c r="L1500" s="762"/>
      <c r="M1500" s="174"/>
      <c r="N1500" s="174"/>
      <c r="O1500" s="174"/>
      <c r="P1500" s="174"/>
      <c r="Q1500" s="176" t="s">
        <v>10</v>
      </c>
      <c r="R1500" s="263" t="e">
        <f>IF((0.67*R1501)&gt;R1497,"no","yes")</f>
        <v>#DIV/0!</v>
      </c>
      <c r="S1500" s="263" t="e">
        <f>IF((0.67*S1501)&gt;S1497,"no","yes")</f>
        <v>#DIV/0!</v>
      </c>
      <c r="T1500" s="263" t="e">
        <f>IF((0.67*T1501)&gt;T1497,"no","yes")</f>
        <v>#DIV/0!</v>
      </c>
      <c r="U1500" s="174"/>
      <c r="V1500" s="174"/>
      <c r="W1500" s="174"/>
      <c r="Y1500" s="208"/>
      <c r="AO1500" s="57"/>
      <c r="AP1500" s="174"/>
      <c r="AQ1500" s="174"/>
      <c r="AR1500" s="923" t="s">
        <v>132</v>
      </c>
      <c r="AS1500" s="924"/>
      <c r="AT1500" s="177">
        <v>1</v>
      </c>
      <c r="AU1500" s="174"/>
      <c r="AV1500" s="323"/>
      <c r="AW1500" s="177">
        <v>1</v>
      </c>
      <c r="AX1500" s="174"/>
      <c r="AY1500" s="174"/>
      <c r="AZ1500" s="177">
        <v>1</v>
      </c>
      <c r="BA1500" s="174"/>
      <c r="BB1500" s="174"/>
      <c r="BC1500" s="177">
        <v>1</v>
      </c>
      <c r="BD1500" s="174"/>
      <c r="BE1500" s="174"/>
      <c r="BF1500" s="177">
        <v>1</v>
      </c>
      <c r="BG1500" s="174"/>
      <c r="BH1500" s="174"/>
      <c r="BI1500" s="177">
        <v>1</v>
      </c>
      <c r="BJ1500" s="174"/>
      <c r="BK1500" s="176"/>
      <c r="BL1500" s="177">
        <v>1</v>
      </c>
      <c r="BM1500" s="174"/>
      <c r="BN1500" s="174"/>
      <c r="BO1500" s="177">
        <v>1</v>
      </c>
      <c r="BP1500" s="174"/>
      <c r="BQ1500" s="174"/>
      <c r="BR1500" s="177">
        <v>1</v>
      </c>
      <c r="BS1500" s="174"/>
      <c r="BT1500" s="174"/>
      <c r="BU1500" s="177">
        <v>1</v>
      </c>
      <c r="BV1500" s="174"/>
      <c r="BW1500" s="174"/>
      <c r="BX1500" s="57"/>
    </row>
    <row r="1501" spans="1:76" s="2" customFormat="1" ht="14">
      <c r="A1501" s="172"/>
      <c r="B1501" s="303"/>
      <c r="C1501" s="179"/>
      <c r="D1501" s="843"/>
      <c r="E1501" s="844"/>
      <c r="F1501" s="844"/>
      <c r="G1501" s="844"/>
      <c r="H1501" s="844"/>
      <c r="I1501" s="844"/>
      <c r="J1501" s="845"/>
      <c r="K1501" s="174"/>
      <c r="L1501" s="762"/>
      <c r="M1501" s="50"/>
      <c r="N1501" s="50"/>
      <c r="O1501" s="174"/>
      <c r="P1501" s="174"/>
      <c r="Q1501" s="176" t="s">
        <v>11</v>
      </c>
      <c r="R1501" s="263" t="e">
        <f>_xlfn.STDEV.P(R1477:R1496)</f>
        <v>#DIV/0!</v>
      </c>
      <c r="S1501" s="263" t="e">
        <f t="array" ref="S1501">IF(R1505="Y",SQRT(SUM(IFERROR(N1477:N1496*(R1477:R1496-(S1497))^2,0))/((COUNTIFS(N1477:N1496,"&lt;&gt;"&amp;"")-1)/COUNTIFS(N1477:N1496,"&lt;&gt;"&amp;"")*SUM(N1477:N1496))),_xlfn.STDEV.P(S1477:S1496))</f>
        <v>#DIV/0!</v>
      </c>
      <c r="T1501" s="263" t="e">
        <f t="array" ref="T1501">SQRT(SUM(IFERROR(N1477:N1496*(R1477:R1496-(T1497))^2,0))/((COUNTIFS(N1477:N1496,"&lt;&gt;"&amp;"")-1)/COUNTIFS(N1477:N1496,"&lt;&gt;"&amp;"")*SUM(N1477:N1496)))</f>
        <v>#DIV/0!</v>
      </c>
      <c r="U1501" s="174"/>
      <c r="V1501" s="174"/>
      <c r="W1501" s="174"/>
      <c r="Y1501" s="208"/>
      <c r="AO1501" s="57"/>
      <c r="AP1501" s="174"/>
      <c r="AQ1501" s="174"/>
      <c r="AR1501" s="923"/>
      <c r="AS1501" s="924"/>
      <c r="AT1501" s="177">
        <v>1</v>
      </c>
      <c r="AU1501" s="174"/>
      <c r="AV1501" s="323"/>
      <c r="AW1501" s="177">
        <v>1</v>
      </c>
      <c r="AX1501" s="174"/>
      <c r="AY1501" s="174"/>
      <c r="AZ1501" s="177">
        <v>1</v>
      </c>
      <c r="BA1501" s="174"/>
      <c r="BB1501" s="174"/>
      <c r="BC1501" s="177">
        <v>1</v>
      </c>
      <c r="BD1501" s="174"/>
      <c r="BE1501" s="174"/>
      <c r="BF1501" s="177">
        <v>1</v>
      </c>
      <c r="BG1501" s="174"/>
      <c r="BH1501" s="174"/>
      <c r="BI1501" s="177">
        <v>1</v>
      </c>
      <c r="BJ1501" s="174"/>
      <c r="BK1501" s="176"/>
      <c r="BL1501" s="177">
        <v>1</v>
      </c>
      <c r="BM1501" s="174"/>
      <c r="BN1501" s="174"/>
      <c r="BO1501" s="177">
        <v>1</v>
      </c>
      <c r="BP1501" s="174"/>
      <c r="BQ1501" s="174"/>
      <c r="BR1501" s="177">
        <v>1</v>
      </c>
      <c r="BS1501" s="174"/>
      <c r="BT1501" s="174"/>
      <c r="BU1501" s="177">
        <v>1</v>
      </c>
      <c r="BV1501" s="174"/>
      <c r="BW1501" s="174"/>
      <c r="BX1501" s="57"/>
    </row>
    <row r="1502" spans="1:76" s="2" customFormat="1" ht="14">
      <c r="A1502" s="174"/>
      <c r="B1502" s="265"/>
      <c r="C1502" s="159"/>
      <c r="D1502" s="843"/>
      <c r="E1502" s="844"/>
      <c r="F1502" s="844"/>
      <c r="G1502" s="844"/>
      <c r="H1502" s="844"/>
      <c r="I1502" s="844"/>
      <c r="J1502" s="845"/>
      <c r="K1502" s="174"/>
      <c r="L1502" s="762"/>
      <c r="M1502" s="174"/>
      <c r="N1502" s="174"/>
      <c r="O1502" s="174"/>
      <c r="P1502" s="174"/>
      <c r="Q1502" s="183" t="s">
        <v>98</v>
      </c>
      <c r="R1502" s="264">
        <f>COUNTIF(R1477:R1496,"&gt;0")</f>
        <v>0</v>
      </c>
      <c r="S1502" s="264">
        <f>COUNTIF(S1477:S1496,"&gt;0")</f>
        <v>0</v>
      </c>
      <c r="T1502" s="265"/>
      <c r="U1502" s="184" t="s">
        <v>55</v>
      </c>
      <c r="V1502" s="174"/>
      <c r="W1502" s="174"/>
      <c r="Y1502" s="99"/>
      <c r="AO1502" s="57"/>
      <c r="AP1502" s="174"/>
      <c r="AQ1502" s="174"/>
      <c r="AR1502" s="174"/>
      <c r="AS1502" s="176" t="s">
        <v>10</v>
      </c>
      <c r="AT1502" s="180" t="e">
        <f>IF((0.67*AT1503)&gt;AT1497,"no","yes")</f>
        <v>#DIV/0!</v>
      </c>
      <c r="AU1502" s="180" t="e">
        <f>IF((0.67*AU1503)&gt;AU1497,"no","yes")</f>
        <v>#DIV/0!</v>
      </c>
      <c r="AV1502" s="176"/>
      <c r="AW1502" s="180" t="e">
        <f>IF((0.67*AW1503)&gt;AW1497,"no","yes")</f>
        <v>#DIV/0!</v>
      </c>
      <c r="AX1502" s="180" t="e">
        <f>IF((0.67*AX1503)&gt;AX1497,"no","yes")</f>
        <v>#DIV/0!</v>
      </c>
      <c r="AY1502" s="174"/>
      <c r="AZ1502" s="180" t="e">
        <f>IF((0.67*AZ1503)&gt;AZ1497,"no","yes")</f>
        <v>#DIV/0!</v>
      </c>
      <c r="BA1502" s="180" t="e">
        <f>IF((0.67*BA1503)&gt;BA1497,"no","yes")</f>
        <v>#DIV/0!</v>
      </c>
      <c r="BB1502" s="174"/>
      <c r="BC1502" s="180" t="e">
        <f>IF((0.67*BC1503)&gt;BC1497,"no","yes")</f>
        <v>#DIV/0!</v>
      </c>
      <c r="BD1502" s="180" t="e">
        <f>IF((0.67*BD1503)&gt;BD1497,"no","yes")</f>
        <v>#DIV/0!</v>
      </c>
      <c r="BE1502" s="174"/>
      <c r="BF1502" s="180" t="e">
        <f>IF((0.67*BF1503)&gt;BF1497,"no","yes")</f>
        <v>#DIV/0!</v>
      </c>
      <c r="BG1502" s="180" t="e">
        <f>IF((0.67*BG1503)&gt;BG1497,"no","yes")</f>
        <v>#DIV/0!</v>
      </c>
      <c r="BH1502" s="174"/>
      <c r="BI1502" s="180" t="e">
        <f>IF((0.67*BI1503)&gt;BI1497,"no","yes")</f>
        <v>#DIV/0!</v>
      </c>
      <c r="BJ1502" s="180" t="e">
        <f>IF((0.67*BJ1503)&gt;BJ1497,"no","yes")</f>
        <v>#DIV/0!</v>
      </c>
      <c r="BK1502" s="183"/>
      <c r="BL1502" s="180" t="e">
        <f>IF((0.67*BL1503)&gt;BL1497,"no","yes")</f>
        <v>#DIV/0!</v>
      </c>
      <c r="BM1502" s="180" t="e">
        <f>IF((0.67*BM1503)&gt;BM1497,"no","yes")</f>
        <v>#DIV/0!</v>
      </c>
      <c r="BN1502" s="174"/>
      <c r="BO1502" s="180" t="e">
        <f>IF((0.67*BO1503)&gt;BO1497,"no","yes")</f>
        <v>#DIV/0!</v>
      </c>
      <c r="BP1502" s="180" t="e">
        <f>IF((0.67*BP1503)&gt;BP1497,"no","yes")</f>
        <v>#DIV/0!</v>
      </c>
      <c r="BQ1502" s="174"/>
      <c r="BR1502" s="180" t="e">
        <f>IF((0.67*BR1503)&gt;BR1497,"no","yes")</f>
        <v>#DIV/0!</v>
      </c>
      <c r="BS1502" s="180" t="e">
        <f>IF((0.67*BS1503)&gt;BS1497,"no","yes")</f>
        <v>#DIV/0!</v>
      </c>
      <c r="BT1502" s="174"/>
      <c r="BU1502" s="180" t="e">
        <f>IF((0.67*BU1503)&gt;BU1497,"no","yes")</f>
        <v>#DIV/0!</v>
      </c>
      <c r="BV1502" s="180" t="e">
        <f>IF((0.67*BV1503)&gt;BV1497,"no","yes")</f>
        <v>#DIV/0!</v>
      </c>
      <c r="BW1502" s="174"/>
      <c r="BX1502" s="57"/>
    </row>
    <row r="1503" spans="1:76" s="2" customFormat="1" ht="14">
      <c r="B1503" s="5"/>
      <c r="C1503" s="172"/>
      <c r="D1503" s="843"/>
      <c r="E1503" s="844"/>
      <c r="F1503" s="844"/>
      <c r="G1503" s="844"/>
      <c r="H1503" s="844"/>
      <c r="I1503" s="844"/>
      <c r="J1503" s="845"/>
      <c r="K1503" s="174"/>
      <c r="L1503" s="762"/>
      <c r="M1503" s="174"/>
      <c r="N1503" s="174"/>
      <c r="O1503" s="174"/>
      <c r="P1503" s="174"/>
      <c r="Q1503" s="174"/>
      <c r="R1503" s="271"/>
      <c r="S1503" s="267"/>
      <c r="T1503" s="267"/>
      <c r="U1503" s="185"/>
      <c r="V1503" s="186"/>
      <c r="W1503" s="187"/>
      <c r="Y1503" s="99"/>
      <c r="AO1503" s="57"/>
      <c r="AP1503" s="174"/>
      <c r="AQ1503" s="174"/>
      <c r="AR1503" s="174"/>
      <c r="AS1503" s="176" t="s">
        <v>11</v>
      </c>
      <c r="AT1503" s="180" t="e">
        <f>_xlfn.STDEV.P(AT1477:AT1496)</f>
        <v>#DIV/0!</v>
      </c>
      <c r="AU1503" s="180" t="e">
        <f>_xlfn.STDEV.P(AU1477:AU1496)</f>
        <v>#DIV/0!</v>
      </c>
      <c r="AV1503" s="176"/>
      <c r="AW1503" s="180" t="e">
        <f>_xlfn.STDEV.P(AW1477:AW1496)</f>
        <v>#DIV/0!</v>
      </c>
      <c r="AX1503" s="180" t="e">
        <f>_xlfn.STDEV.P(AX1477:AX1496)</f>
        <v>#DIV/0!</v>
      </c>
      <c r="AY1503" s="174"/>
      <c r="AZ1503" s="180" t="e">
        <f>_xlfn.STDEV.P(AZ1477:AZ1496)</f>
        <v>#DIV/0!</v>
      </c>
      <c r="BA1503" s="180" t="e">
        <f>_xlfn.STDEV.P(BA1477:BA1496)</f>
        <v>#DIV/0!</v>
      </c>
      <c r="BB1503" s="174"/>
      <c r="BC1503" s="180" t="e">
        <f>_xlfn.STDEV.P(BC1477:BC1496)</f>
        <v>#DIV/0!</v>
      </c>
      <c r="BD1503" s="180" t="e">
        <f>_xlfn.STDEV.P(BD1477:BD1496)</f>
        <v>#DIV/0!</v>
      </c>
      <c r="BE1503" s="174"/>
      <c r="BF1503" s="180" t="e">
        <f>_xlfn.STDEV.P(BF1477:BF1496)</f>
        <v>#DIV/0!</v>
      </c>
      <c r="BG1503" s="180" t="e">
        <f>_xlfn.STDEV.P(BG1477:BG1496)</f>
        <v>#DIV/0!</v>
      </c>
      <c r="BH1503" s="174"/>
      <c r="BI1503" s="180" t="e">
        <f>_xlfn.STDEV.P(BI1477:BI1496)</f>
        <v>#DIV/0!</v>
      </c>
      <c r="BJ1503" s="180" t="e">
        <f>_xlfn.STDEV.P(BJ1477:BJ1496)</f>
        <v>#DIV/0!</v>
      </c>
      <c r="BK1503" s="174"/>
      <c r="BL1503" s="180" t="e">
        <f>_xlfn.STDEV.P(BL1477:BL1496)</f>
        <v>#DIV/0!</v>
      </c>
      <c r="BM1503" s="180" t="e">
        <f>_xlfn.STDEV.P(BM1477:BM1496)</f>
        <v>#DIV/0!</v>
      </c>
      <c r="BN1503" s="174"/>
      <c r="BO1503" s="180" t="e">
        <f>_xlfn.STDEV.P(BO1477:BO1496)</f>
        <v>#DIV/0!</v>
      </c>
      <c r="BP1503" s="180" t="e">
        <f>_xlfn.STDEV.P(BP1477:BP1496)</f>
        <v>#DIV/0!</v>
      </c>
      <c r="BQ1503" s="174"/>
      <c r="BR1503" s="180" t="e">
        <f>_xlfn.STDEV.P(BR1477:BR1496)</f>
        <v>#DIV/0!</v>
      </c>
      <c r="BS1503" s="180" t="e">
        <f>_xlfn.STDEV.P(BS1477:BS1496)</f>
        <v>#DIV/0!</v>
      </c>
      <c r="BT1503" s="174"/>
      <c r="BU1503" s="180" t="e">
        <f>_xlfn.STDEV.P(BU1477:BU1496)</f>
        <v>#DIV/0!</v>
      </c>
      <c r="BV1503" s="180" t="e">
        <f>_xlfn.STDEV.P(BV1477:BV1496)</f>
        <v>#DIV/0!</v>
      </c>
      <c r="BX1503" s="57"/>
    </row>
    <row r="1504" spans="1:76" s="2" customFormat="1" ht="14">
      <c r="B1504" s="5"/>
      <c r="C1504" s="172"/>
      <c r="D1504" s="843"/>
      <c r="E1504" s="844"/>
      <c r="F1504" s="844"/>
      <c r="G1504" s="844"/>
      <c r="H1504" s="844"/>
      <c r="I1504" s="844"/>
      <c r="J1504" s="845"/>
      <c r="K1504" s="174"/>
      <c r="L1504" s="762"/>
      <c r="M1504" s="174"/>
      <c r="N1504" s="174"/>
      <c r="O1504" s="174"/>
      <c r="P1504" s="174"/>
      <c r="Q1504" s="174"/>
      <c r="R1504" s="234" t="s">
        <v>137</v>
      </c>
      <c r="S1504" s="165"/>
      <c r="T1504" s="174"/>
      <c r="U1504" s="189"/>
      <c r="V1504" s="190"/>
      <c r="W1504" s="191"/>
      <c r="Y1504" s="99"/>
      <c r="AO1504" s="57"/>
      <c r="AP1504" s="174"/>
      <c r="AQ1504" s="174"/>
      <c r="AR1504" s="174"/>
      <c r="AS1504" s="183" t="s">
        <v>98</v>
      </c>
      <c r="AT1504" s="361">
        <f>COUNTIF(AT1477:AT1496,"&gt;0")</f>
        <v>0</v>
      </c>
      <c r="AU1504" s="361">
        <f>COUNTIF(AU1477:AU1496,"&gt;0")</f>
        <v>0</v>
      </c>
      <c r="AV1504" s="183"/>
      <c r="AW1504" s="361">
        <f>COUNTIF(AW1477:AW1496,"&gt;0")</f>
        <v>0</v>
      </c>
      <c r="AX1504" s="361">
        <f>COUNTIF(AX1477:AX1496,"&gt;0")</f>
        <v>0</v>
      </c>
      <c r="AY1504" s="174"/>
      <c r="AZ1504" s="361">
        <f>COUNTIF(AZ1477:AZ1496,"&gt;0")</f>
        <v>0</v>
      </c>
      <c r="BA1504" s="361">
        <f>COUNTIF(BA1477:BA1496,"&gt;0")</f>
        <v>0</v>
      </c>
      <c r="BB1504" s="174"/>
      <c r="BC1504" s="361">
        <f>COUNTIF(BC1477:BC1496,"&gt;0")</f>
        <v>0</v>
      </c>
      <c r="BD1504" s="361">
        <f>COUNTIF(BD1477:BD1496,"&gt;0")</f>
        <v>0</v>
      </c>
      <c r="BE1504" s="174"/>
      <c r="BF1504" s="361">
        <f>COUNTIF(BF1477:BF1496,"&gt;0")</f>
        <v>0</v>
      </c>
      <c r="BG1504" s="361">
        <f>COUNTIF(BG1477:BG1496,"&gt;0")</f>
        <v>0</v>
      </c>
      <c r="BH1504" s="174"/>
      <c r="BI1504" s="361">
        <f>COUNTIF(BI1477:BI1496,"&gt;0")</f>
        <v>0</v>
      </c>
      <c r="BJ1504" s="361">
        <f>COUNTIF(BJ1477:BJ1496,"&gt;0")</f>
        <v>0</v>
      </c>
      <c r="BK1504" s="174"/>
      <c r="BL1504" s="361">
        <f>COUNTIF(BL1477:BL1496,"&gt;0")</f>
        <v>0</v>
      </c>
      <c r="BM1504" s="361">
        <f>COUNTIF(BM1477:BM1496,"&gt;0")</f>
        <v>0</v>
      </c>
      <c r="BN1504" s="174"/>
      <c r="BO1504" s="361">
        <f>COUNTIF(BO1477:BO1496,"&gt;0")</f>
        <v>0</v>
      </c>
      <c r="BP1504" s="361">
        <f>COUNTIF(BP1477:BP1496,"&gt;0")</f>
        <v>0</v>
      </c>
      <c r="BQ1504" s="174"/>
      <c r="BR1504" s="361">
        <f>COUNTIF(BR1477:BR1496,"&gt;0")</f>
        <v>0</v>
      </c>
      <c r="BS1504" s="361">
        <f>COUNTIF(BS1477:BS1496,"&gt;0")</f>
        <v>0</v>
      </c>
      <c r="BT1504" s="174"/>
      <c r="BU1504" s="361">
        <f>COUNTIF(BU1477:BU1496,"&gt;0")</f>
        <v>0</v>
      </c>
      <c r="BV1504" s="361">
        <f>COUNTIF(BV1477:BV1496,"&gt;0")</f>
        <v>0</v>
      </c>
      <c r="BX1504" s="57"/>
    </row>
    <row r="1505" spans="1:76" s="2" customFormat="1" ht="14">
      <c r="B1505" s="5"/>
      <c r="C1505" s="172"/>
      <c r="D1505" s="843"/>
      <c r="E1505" s="844"/>
      <c r="F1505" s="844"/>
      <c r="G1505" s="844"/>
      <c r="H1505" s="844"/>
      <c r="I1505" s="844"/>
      <c r="J1505" s="845"/>
      <c r="K1505" s="174"/>
      <c r="L1505" s="762"/>
      <c r="M1505" s="174"/>
      <c r="N1505" s="174"/>
      <c r="O1505" s="174"/>
      <c r="P1505" s="174"/>
      <c r="Q1505" s="174"/>
      <c r="R1505" s="192" t="s">
        <v>36</v>
      </c>
      <c r="S1505" s="165"/>
      <c r="T1505" s="174"/>
      <c r="U1505" s="189"/>
      <c r="V1505" s="190"/>
      <c r="W1505" s="191"/>
      <c r="Y1505" s="99"/>
      <c r="AO1505" s="57"/>
      <c r="AS1505" s="209"/>
      <c r="AT1505" s="209"/>
      <c r="AU1505" s="209"/>
      <c r="AV1505" s="209"/>
      <c r="BX1505" s="57"/>
    </row>
    <row r="1506" spans="1:76" s="2" customFormat="1" ht="14">
      <c r="B1506" s="5"/>
      <c r="C1506" s="172"/>
      <c r="D1506" s="843"/>
      <c r="E1506" s="844"/>
      <c r="F1506" s="844"/>
      <c r="G1506" s="844"/>
      <c r="H1506" s="844"/>
      <c r="I1506" s="844"/>
      <c r="J1506" s="845"/>
      <c r="K1506" s="174"/>
      <c r="L1506" s="762"/>
      <c r="M1506" s="174"/>
      <c r="N1506" s="174"/>
      <c r="O1506" s="174"/>
      <c r="P1506" s="174"/>
      <c r="Q1506" s="174"/>
      <c r="R1506" s="174"/>
      <c r="S1506" s="165"/>
      <c r="T1506" s="174"/>
      <c r="U1506" s="193"/>
      <c r="V1506" s="194"/>
      <c r="W1506" s="195"/>
      <c r="Y1506" s="99"/>
      <c r="AO1506" s="57"/>
      <c r="AS1506" s="209"/>
      <c r="AT1506" s="209"/>
      <c r="AU1506" s="209"/>
      <c r="AV1506" s="209"/>
      <c r="BX1506" s="57"/>
    </row>
    <row r="1507" spans="1:76" s="2" customFormat="1" ht="18">
      <c r="A1507" s="182" t="str">
        <f ca="1">HYPERLINK("#"&amp;"'"&amp;A$1&amp;"'!a1","Back to top")</f>
        <v>Back to top</v>
      </c>
      <c r="B1507" s="304"/>
      <c r="C1507" s="174"/>
      <c r="D1507" s="846"/>
      <c r="E1507" s="847"/>
      <c r="F1507" s="847"/>
      <c r="G1507" s="847"/>
      <c r="H1507" s="847"/>
      <c r="I1507" s="847"/>
      <c r="J1507" s="848"/>
      <c r="L1507" s="349"/>
      <c r="S1507" s="83"/>
      <c r="T1507" s="174"/>
      <c r="U1507" s="174"/>
      <c r="V1507" s="174"/>
      <c r="W1507" s="174"/>
      <c r="Y1507" s="99"/>
      <c r="AO1507" s="142"/>
      <c r="AP1507" s="218"/>
      <c r="AQ1507" s="218"/>
      <c r="AR1507" s="216"/>
      <c r="AS1507" s="216"/>
      <c r="AT1507" s="216"/>
      <c r="AU1507" s="216"/>
      <c r="AV1507" s="216"/>
      <c r="AW1507" s="216"/>
      <c r="AX1507" s="216"/>
      <c r="AY1507" s="216"/>
      <c r="AZ1507" s="216"/>
      <c r="BA1507" s="216"/>
      <c r="BB1507" s="216"/>
      <c r="BC1507" s="216"/>
      <c r="BD1507" s="216"/>
      <c r="BE1507" s="216"/>
      <c r="BF1507" s="216"/>
      <c r="BG1507" s="216"/>
      <c r="BH1507" s="216"/>
      <c r="BI1507" s="216"/>
      <c r="BJ1507" s="216"/>
      <c r="BK1507" s="216"/>
      <c r="BL1507" s="216"/>
      <c r="BM1507" s="216"/>
      <c r="BN1507" s="216"/>
      <c r="BO1507" s="216"/>
      <c r="BP1507" s="216"/>
      <c r="BQ1507" s="216"/>
      <c r="BR1507" s="216"/>
      <c r="BS1507" s="216"/>
      <c r="BT1507" s="216"/>
      <c r="BU1507" s="216"/>
      <c r="BV1507" s="216"/>
      <c r="BW1507" s="216"/>
      <c r="BX1507" s="142"/>
    </row>
    <row r="1508" spans="1:76" s="2" customFormat="1" ht="14">
      <c r="B1508" s="5"/>
      <c r="L1508" s="349"/>
      <c r="S1508" s="83"/>
      <c r="T1508" s="83"/>
      <c r="U1508" s="83"/>
      <c r="Y1508" s="99"/>
      <c r="AO1508" s="57"/>
      <c r="AP1508" s="209"/>
      <c r="AQ1508" s="209"/>
      <c r="AR1508" s="209"/>
      <c r="AS1508" s="209"/>
      <c r="AT1508" s="209"/>
      <c r="AU1508" s="209"/>
      <c r="AV1508" s="209"/>
      <c r="AW1508" s="209"/>
      <c r="AX1508" s="209"/>
      <c r="AY1508" s="209"/>
      <c r="AZ1508" s="209"/>
      <c r="BA1508" s="209"/>
      <c r="BB1508" s="209"/>
      <c r="BC1508" s="209"/>
      <c r="BD1508" s="209"/>
      <c r="BE1508" s="209"/>
      <c r="BF1508" s="209"/>
      <c r="BG1508" s="209"/>
      <c r="BH1508" s="209"/>
      <c r="BI1508" s="209"/>
      <c r="BJ1508" s="209"/>
      <c r="BK1508" s="209"/>
      <c r="BL1508" s="209"/>
      <c r="BM1508" s="209"/>
      <c r="BN1508" s="209"/>
      <c r="BO1508" s="209"/>
      <c r="BP1508" s="209"/>
      <c r="BQ1508" s="209"/>
      <c r="BR1508" s="209"/>
      <c r="BS1508" s="209"/>
      <c r="BT1508" s="209"/>
      <c r="BU1508" s="209"/>
      <c r="BV1508" s="209"/>
      <c r="BW1508" s="209"/>
      <c r="BX1508" s="57"/>
    </row>
    <row r="1509" spans="1:76" s="2" customFormat="1" ht="14">
      <c r="B1509" s="5"/>
      <c r="L1509" s="349"/>
      <c r="S1509" s="83"/>
      <c r="T1509" s="83"/>
      <c r="U1509" s="83"/>
      <c r="Y1509" s="99"/>
      <c r="AO1509" s="57"/>
      <c r="AP1509" s="209"/>
      <c r="AQ1509" s="209"/>
      <c r="AR1509" s="209"/>
      <c r="AS1509" s="209"/>
      <c r="AT1509" s="209"/>
      <c r="AU1509" s="209"/>
      <c r="AV1509" s="209"/>
      <c r="AW1509" s="209"/>
      <c r="AX1509" s="209"/>
      <c r="AY1509" s="209"/>
      <c r="AZ1509" s="209"/>
      <c r="BA1509" s="209"/>
      <c r="BB1509" s="209"/>
      <c r="BC1509" s="209"/>
      <c r="BD1509" s="209"/>
      <c r="BE1509" s="209"/>
      <c r="BF1509" s="209"/>
      <c r="BG1509" s="209"/>
      <c r="BH1509" s="209"/>
      <c r="BI1509" s="209"/>
      <c r="BJ1509" s="209"/>
      <c r="BK1509" s="209"/>
      <c r="BL1509" s="209"/>
      <c r="BM1509" s="209"/>
      <c r="BN1509" s="209"/>
      <c r="BO1509" s="209"/>
      <c r="BP1509" s="209"/>
      <c r="BQ1509" s="209"/>
      <c r="BR1509" s="209"/>
      <c r="BS1509" s="209"/>
      <c r="BT1509" s="209"/>
      <c r="BU1509" s="209"/>
      <c r="BV1509" s="209"/>
      <c r="BW1509" s="209"/>
      <c r="BX1509" s="57"/>
    </row>
    <row r="1510" spans="1:76" s="2" customFormat="1" ht="14">
      <c r="B1510" s="5"/>
      <c r="L1510" s="349"/>
      <c r="S1510" s="83"/>
      <c r="T1510" s="83"/>
      <c r="U1510" s="83"/>
      <c r="Y1510" s="99"/>
      <c r="AO1510" s="57"/>
      <c r="AP1510" s="209"/>
      <c r="AQ1510" s="209"/>
      <c r="AR1510" s="209"/>
      <c r="AS1510" s="209"/>
      <c r="AT1510" s="209"/>
      <c r="AU1510" s="209"/>
      <c r="AV1510" s="209"/>
      <c r="AW1510" s="209"/>
      <c r="AX1510" s="209"/>
      <c r="AY1510" s="209"/>
      <c r="AZ1510" s="209"/>
      <c r="BA1510" s="209"/>
      <c r="BB1510" s="209"/>
      <c r="BC1510" s="209"/>
      <c r="BD1510" s="209"/>
      <c r="BE1510" s="209"/>
      <c r="BF1510" s="209"/>
      <c r="BG1510" s="209"/>
      <c r="BH1510" s="209"/>
      <c r="BI1510" s="209"/>
      <c r="BJ1510" s="209"/>
      <c r="BK1510" s="209"/>
      <c r="BL1510" s="209"/>
      <c r="BM1510" s="209"/>
      <c r="BN1510" s="209"/>
      <c r="BO1510" s="209"/>
      <c r="BP1510" s="209"/>
      <c r="BQ1510" s="209"/>
      <c r="BR1510" s="209"/>
      <c r="BS1510" s="209"/>
      <c r="BT1510" s="209"/>
      <c r="BU1510" s="209"/>
      <c r="BV1510" s="209"/>
      <c r="BW1510" s="209"/>
      <c r="BX1510" s="57"/>
    </row>
    <row r="1511" spans="1:76" s="2" customFormat="1" ht="14">
      <c r="B1511" s="5"/>
      <c r="L1511" s="349"/>
      <c r="S1511" s="83"/>
      <c r="T1511" s="83"/>
      <c r="U1511" s="83"/>
      <c r="V1511" s="83"/>
      <c r="Y1511" s="99"/>
      <c r="AO1511" s="57"/>
      <c r="AP1511" s="209"/>
      <c r="AQ1511" s="209"/>
      <c r="AR1511" s="209"/>
      <c r="AS1511" s="209"/>
      <c r="AT1511" s="209"/>
      <c r="AU1511" s="209"/>
      <c r="AV1511" s="209"/>
      <c r="AW1511" s="209"/>
      <c r="AX1511" s="209"/>
      <c r="AY1511" s="209"/>
      <c r="AZ1511" s="209"/>
      <c r="BA1511" s="209"/>
      <c r="BB1511" s="209"/>
      <c r="BC1511" s="209"/>
      <c r="BD1511" s="209"/>
      <c r="BE1511" s="209"/>
      <c r="BF1511" s="209"/>
      <c r="BG1511" s="209"/>
      <c r="BH1511" s="209"/>
      <c r="BI1511" s="209"/>
      <c r="BJ1511" s="209"/>
      <c r="BK1511" s="209"/>
      <c r="BL1511" s="209"/>
      <c r="BM1511" s="209"/>
      <c r="BN1511" s="209"/>
      <c r="BO1511" s="209"/>
      <c r="BP1511" s="209"/>
      <c r="BQ1511" s="209"/>
      <c r="BR1511" s="209"/>
      <c r="BS1511" s="209"/>
      <c r="BT1511" s="209"/>
      <c r="BU1511" s="209"/>
      <c r="BV1511" s="209"/>
      <c r="BW1511" s="209"/>
      <c r="BX1511" s="57"/>
    </row>
    <row r="1512" spans="1:76" s="22" customFormat="1" ht="18">
      <c r="A1512" s="138">
        <f>1+A1474</f>
        <v>37</v>
      </c>
      <c r="B1512" s="298"/>
      <c r="C1512" s="139" t="s">
        <v>138</v>
      </c>
      <c r="D1512" s="196"/>
      <c r="E1512" s="196"/>
      <c r="F1512" s="196"/>
      <c r="G1512" s="196"/>
      <c r="J1512" s="196"/>
      <c r="K1512" s="196"/>
      <c r="L1512" s="761"/>
      <c r="M1512" s="140"/>
      <c r="N1512" s="140"/>
      <c r="R1512" s="839" t="s">
        <v>154</v>
      </c>
      <c r="S1512" s="839"/>
      <c r="T1512" s="839"/>
      <c r="U1512" s="839"/>
      <c r="Y1512" s="198"/>
      <c r="AP1512" s="125">
        <f>A1512</f>
        <v>37</v>
      </c>
      <c r="AQ1512" s="125" t="str">
        <f>C1512</f>
        <v>VARIABLE</v>
      </c>
      <c r="AS1512" s="198"/>
      <c r="AT1512" s="198"/>
      <c r="AU1512" s="198"/>
      <c r="AV1512" s="198"/>
    </row>
    <row r="1513" spans="1:76" s="2" customFormat="1" ht="14">
      <c r="A1513" s="199"/>
      <c r="B1513" s="299"/>
      <c r="C1513" s="199"/>
      <c r="D1513" s="130"/>
      <c r="E1513" s="130"/>
      <c r="F1513" s="130"/>
      <c r="G1513" s="130"/>
      <c r="J1513" s="130"/>
      <c r="K1513" s="130"/>
      <c r="L1513" s="762"/>
      <c r="M1513" s="174"/>
      <c r="N1513" s="174"/>
      <c r="S1513" s="83"/>
      <c r="T1513" s="83"/>
      <c r="Y1513" s="99"/>
      <c r="AO1513" s="57"/>
      <c r="AP1513" s="39"/>
      <c r="AQ1513" s="39"/>
      <c r="AR1513" s="39"/>
      <c r="AS1513" s="39"/>
      <c r="AT1513" s="158" t="s">
        <v>230</v>
      </c>
      <c r="AU1513" s="158"/>
      <c r="AV1513" s="39"/>
      <c r="AW1513" s="158" t="s">
        <v>1</v>
      </c>
      <c r="AX1513" s="158"/>
      <c r="AY1513" s="39"/>
      <c r="AZ1513" s="158" t="s">
        <v>2</v>
      </c>
      <c r="BA1513" s="158"/>
      <c r="BB1513" s="39"/>
      <c r="BC1513" s="158" t="s">
        <v>283</v>
      </c>
      <c r="BD1513" s="158"/>
      <c r="BE1513" s="39"/>
      <c r="BF1513" s="158" t="s">
        <v>284</v>
      </c>
      <c r="BG1513" s="158"/>
      <c r="BH1513" s="39"/>
      <c r="BI1513" s="158" t="s">
        <v>3</v>
      </c>
      <c r="BJ1513" s="158"/>
      <c r="BK1513" s="39"/>
      <c r="BL1513" s="158" t="s">
        <v>4</v>
      </c>
      <c r="BM1513" s="158"/>
      <c r="BN1513" s="39"/>
      <c r="BO1513" s="158" t="s">
        <v>5</v>
      </c>
      <c r="BP1513" s="158"/>
      <c r="BQ1513" s="39"/>
      <c r="BR1513" s="158" t="s">
        <v>6</v>
      </c>
      <c r="BS1513" s="158"/>
      <c r="BT1513" s="39"/>
      <c r="BU1513" s="158" t="s">
        <v>34</v>
      </c>
      <c r="BV1513" s="158"/>
      <c r="BW1513" s="39"/>
      <c r="BX1513" s="57"/>
    </row>
    <row r="1514" spans="1:76" s="2" customFormat="1" ht="31" thickBot="1">
      <c r="A1514" s="173" t="s">
        <v>39</v>
      </c>
      <c r="B1514" s="300" t="s">
        <v>9</v>
      </c>
      <c r="C1514" s="145" t="s">
        <v>139</v>
      </c>
      <c r="D1514" s="146" t="s">
        <v>40</v>
      </c>
      <c r="E1514" s="146" t="s">
        <v>234</v>
      </c>
      <c r="F1514" s="147" t="s">
        <v>113</v>
      </c>
      <c r="G1514" s="211" t="s">
        <v>424</v>
      </c>
      <c r="H1514" s="4" t="s">
        <v>59</v>
      </c>
      <c r="I1514" s="695" t="s">
        <v>425</v>
      </c>
      <c r="J1514" s="148" t="s">
        <v>133</v>
      </c>
      <c r="K1514" s="149" t="s">
        <v>140</v>
      </c>
      <c r="L1514" s="776" t="s">
        <v>100</v>
      </c>
      <c r="M1514" s="151" t="s">
        <v>141</v>
      </c>
      <c r="N1514" s="152" t="s">
        <v>135</v>
      </c>
      <c r="O1514" s="151" t="s">
        <v>57</v>
      </c>
      <c r="P1514" s="153"/>
      <c r="Q1514" s="363" t="s">
        <v>272</v>
      </c>
      <c r="R1514" s="364" t="s">
        <v>56</v>
      </c>
      <c r="S1514" s="258" t="s">
        <v>41</v>
      </c>
      <c r="T1514" s="364" t="s">
        <v>136</v>
      </c>
      <c r="U1514" s="156" t="s">
        <v>42</v>
      </c>
      <c r="V1514" s="153"/>
      <c r="W1514" s="153"/>
      <c r="Y1514" s="99"/>
      <c r="AO1514" s="57"/>
      <c r="AP1514" s="153"/>
      <c r="AQ1514" s="153"/>
      <c r="AR1514" s="156" t="s">
        <v>131</v>
      </c>
      <c r="AS1514" s="153"/>
      <c r="AT1514" s="154" t="s">
        <v>56</v>
      </c>
      <c r="AU1514" s="155" t="s">
        <v>41</v>
      </c>
      <c r="AV1514" s="153"/>
      <c r="AW1514" s="154" t="s">
        <v>56</v>
      </c>
      <c r="AX1514" s="155" t="s">
        <v>41</v>
      </c>
      <c r="AY1514" s="153"/>
      <c r="AZ1514" s="154" t="s">
        <v>56</v>
      </c>
      <c r="BA1514" s="155" t="s">
        <v>41</v>
      </c>
      <c r="BB1514" s="153"/>
      <c r="BC1514" s="154" t="s">
        <v>56</v>
      </c>
      <c r="BD1514" s="155" t="s">
        <v>41</v>
      </c>
      <c r="BE1514" s="153"/>
      <c r="BF1514" s="154" t="s">
        <v>56</v>
      </c>
      <c r="BG1514" s="155" t="s">
        <v>41</v>
      </c>
      <c r="BH1514" s="153"/>
      <c r="BI1514" s="154" t="s">
        <v>56</v>
      </c>
      <c r="BJ1514" s="155" t="s">
        <v>41</v>
      </c>
      <c r="BK1514" s="153"/>
      <c r="BL1514" s="154" t="s">
        <v>56</v>
      </c>
      <c r="BM1514" s="155" t="s">
        <v>41</v>
      </c>
      <c r="BN1514" s="153"/>
      <c r="BO1514" s="154" t="s">
        <v>56</v>
      </c>
      <c r="BP1514" s="155" t="s">
        <v>41</v>
      </c>
      <c r="BQ1514" s="153"/>
      <c r="BR1514" s="154" t="s">
        <v>56</v>
      </c>
      <c r="BS1514" s="155" t="s">
        <v>41</v>
      </c>
      <c r="BT1514" s="153"/>
      <c r="BU1514" s="154" t="s">
        <v>56</v>
      </c>
      <c r="BV1514" s="155" t="s">
        <v>41</v>
      </c>
      <c r="BW1514" s="153"/>
      <c r="BX1514" s="57"/>
    </row>
    <row r="1515" spans="1:76" s="2" customFormat="1" ht="14">
      <c r="A1515" s="159">
        <v>1</v>
      </c>
      <c r="B1515" s="301" t="str">
        <f>CONCATENATE(E1515,": ",C1515)</f>
        <v xml:space="preserve">: </v>
      </c>
      <c r="C1515" s="160"/>
      <c r="D1515" s="160"/>
      <c r="E1515" s="160"/>
      <c r="F1515" s="160"/>
      <c r="G1515" s="161"/>
      <c r="H1515" s="162"/>
      <c r="I1515" s="163"/>
      <c r="J1515" s="163"/>
      <c r="K1515" s="164"/>
      <c r="L1515" s="782"/>
      <c r="M1515" s="664"/>
      <c r="N1515" s="664"/>
      <c r="O1515" s="664"/>
      <c r="P1515" s="165"/>
      <c r="Q1515" s="365"/>
      <c r="R1515" s="259" t="str">
        <f t="shared" ref="R1515:R1534" si="980">IF(Q1515="Y","",IF(AND(L1515="",J1515=""),"",IF(L1515="",J1515,L1515)))</f>
        <v/>
      </c>
      <c r="S1515" s="260" t="str">
        <f>IF(R1515="","",IF(R1543="Y",T1515,IF(R1515&gt;=R1535-$AA$36*R1539,IF(R1515&lt;=R1535+$AA$36*R1539,R1515,""),"")))</f>
        <v/>
      </c>
      <c r="T1515" s="259" t="str">
        <f t="shared" ref="T1515:T1534" si="981">IF(Q1515="Y","",IF(AND(L1515="",J1515=""),"",IF(L1515="",J1515*N1515,L1515*N1515)))</f>
        <v/>
      </c>
      <c r="U1515" s="166" t="str">
        <f t="shared" ref="U1515:U1534" si="982">IF(AND(M1515="",K1515=""),"",IF(M1515="",K1515,M1515))</f>
        <v/>
      </c>
      <c r="V1515" s="39"/>
      <c r="W1515" s="39"/>
      <c r="Y1515" s="99"/>
      <c r="AO1515" s="57"/>
      <c r="AP1515" s="39"/>
      <c r="AQ1515" s="39"/>
      <c r="AR1515" s="359" t="str">
        <f>$U1515</f>
        <v/>
      </c>
      <c r="AS1515" s="39"/>
      <c r="AT1515" s="360" t="str">
        <f t="shared" ref="AT1515:AT1534" si="983">IF($E1515=$AT$48,R1515,"")</f>
        <v/>
      </c>
      <c r="AU1515" s="360" t="str">
        <f t="shared" ref="AU1515:AU1534" si="984">IF($E1515=$AT$48,S1515,"")</f>
        <v/>
      </c>
      <c r="AV1515" s="39"/>
      <c r="AW1515" s="360" t="str">
        <f t="shared" ref="AW1515:AW1534" si="985">IF($E1515=$AW$112,R1515,"")</f>
        <v/>
      </c>
      <c r="AX1515" s="360" t="str">
        <f t="shared" ref="AX1515:AX1534" si="986">IF($E1515=$AW$112,S1515,"")</f>
        <v/>
      </c>
      <c r="AY1515" s="39"/>
      <c r="AZ1515" s="360" t="str">
        <f t="shared" ref="AZ1515:AZ1534" si="987">IF($E1515=$AZ$112,R1515,"")</f>
        <v/>
      </c>
      <c r="BA1515" s="360" t="str">
        <f t="shared" ref="BA1515:BA1534" si="988">IF($E1515=$AZ$112,S1515,"")</f>
        <v/>
      </c>
      <c r="BB1515" s="39"/>
      <c r="BC1515" s="360" t="str">
        <f t="shared" ref="BC1515:BC1534" si="989">IF($E1515=$BC$112,R1515,"")</f>
        <v/>
      </c>
      <c r="BD1515" s="360" t="str">
        <f t="shared" ref="BD1515:BD1534" si="990">IF($E1515=$BC$112,S1515,"")</f>
        <v/>
      </c>
      <c r="BE1515" s="39"/>
      <c r="BF1515" s="360" t="str">
        <f t="shared" ref="BF1515:BF1534" si="991">IF($E1515=$BF$112,R1515,"")</f>
        <v/>
      </c>
      <c r="BG1515" s="360" t="str">
        <f t="shared" ref="BG1515:BG1534" si="992">IF($E1515=$BF$112,S1515,"")</f>
        <v/>
      </c>
      <c r="BH1515" s="39"/>
      <c r="BI1515" s="360" t="str">
        <f t="shared" ref="BI1515:BI1534" si="993">IF($E1515=$BI$112,R1515,"")</f>
        <v/>
      </c>
      <c r="BJ1515" s="360" t="str">
        <f t="shared" ref="BJ1515:BJ1534" si="994">IF($E1515=$BI$112,S1515,"")</f>
        <v/>
      </c>
      <c r="BK1515" s="39"/>
      <c r="BL1515" s="360" t="str">
        <f t="shared" ref="BL1515:BL1534" si="995">IF($E1515=$BL$112,R1515,"")</f>
        <v/>
      </c>
      <c r="BM1515" s="360" t="str">
        <f t="shared" ref="BM1515:BM1534" si="996">IF($E1515=$BL$112,S1515,"")</f>
        <v/>
      </c>
      <c r="BN1515" s="39"/>
      <c r="BO1515" s="360" t="str">
        <f t="shared" ref="BO1515:BO1534" si="997">IF($E1515=$BO$112,R1515,"")</f>
        <v/>
      </c>
      <c r="BP1515" s="360" t="str">
        <f t="shared" ref="BP1515:BP1534" si="998">IF($E1515=$BO$112,S1515,"")</f>
        <v/>
      </c>
      <c r="BQ1515" s="39"/>
      <c r="BR1515" s="360" t="str">
        <f t="shared" ref="BR1515:BR1534" si="999">IF($E1515=$BR$112,R1515,"")</f>
        <v/>
      </c>
      <c r="BS1515" s="360" t="str">
        <f t="shared" ref="BS1515:BS1534" si="1000">IF($E1515=$BR$112,S1515,"")</f>
        <v/>
      </c>
      <c r="BT1515" s="39"/>
      <c r="BU1515" s="360" t="str">
        <f t="shared" ref="BU1515:BU1534" si="1001">IF($E1515=$BU$112,R1515,"")</f>
        <v/>
      </c>
      <c r="BV1515" s="360" t="str">
        <f t="shared" ref="BV1515:BV1534" si="1002">IF($E1515=$BU$112,S1515,"")</f>
        <v/>
      </c>
      <c r="BW1515" s="39"/>
      <c r="BX1515" s="57"/>
    </row>
    <row r="1516" spans="1:76" s="2" customFormat="1" ht="14">
      <c r="A1516" s="159">
        <v>2</v>
      </c>
      <c r="B1516" s="301" t="str">
        <f>CONCATENATE(E1516,": ",C1516)</f>
        <v xml:space="preserve">: </v>
      </c>
      <c r="C1516" s="160"/>
      <c r="D1516" s="160"/>
      <c r="E1516" s="160"/>
      <c r="F1516" s="160"/>
      <c r="G1516" s="161"/>
      <c r="H1516" s="162"/>
      <c r="I1516" s="163"/>
      <c r="J1516" s="163"/>
      <c r="K1516" s="163"/>
      <c r="L1516" s="782"/>
      <c r="M1516" s="664"/>
      <c r="N1516" s="664"/>
      <c r="O1516" s="664"/>
      <c r="P1516" s="165"/>
      <c r="Q1516" s="365"/>
      <c r="R1516" s="259" t="str">
        <f t="shared" si="980"/>
        <v/>
      </c>
      <c r="S1516" s="260" t="str">
        <f>IF(R1516="","",IF(R1543="Y",T1516,IF(R1516&gt;=R1535-$AA$36*R1539,IF(R1516&lt;=R1535+$AA$36*R1539,R1516,""),"")))</f>
        <v/>
      </c>
      <c r="T1516" s="259" t="str">
        <f t="shared" si="981"/>
        <v/>
      </c>
      <c r="U1516" s="166" t="str">
        <f t="shared" si="982"/>
        <v/>
      </c>
      <c r="V1516" s="39"/>
      <c r="W1516" s="39"/>
      <c r="Y1516" s="99"/>
      <c r="AO1516" s="57"/>
      <c r="AP1516" s="39"/>
      <c r="AQ1516" s="39"/>
      <c r="AR1516" s="171"/>
      <c r="AS1516" s="39"/>
      <c r="AT1516" s="360" t="str">
        <f t="shared" si="983"/>
        <v/>
      </c>
      <c r="AU1516" s="360" t="str">
        <f t="shared" si="984"/>
        <v/>
      </c>
      <c r="AV1516" s="39"/>
      <c r="AW1516" s="360" t="str">
        <f t="shared" si="985"/>
        <v/>
      </c>
      <c r="AX1516" s="360" t="str">
        <f t="shared" si="986"/>
        <v/>
      </c>
      <c r="AY1516" s="39"/>
      <c r="AZ1516" s="360" t="str">
        <f t="shared" si="987"/>
        <v/>
      </c>
      <c r="BA1516" s="360" t="str">
        <f t="shared" si="988"/>
        <v/>
      </c>
      <c r="BB1516" s="39"/>
      <c r="BC1516" s="360" t="str">
        <f t="shared" si="989"/>
        <v/>
      </c>
      <c r="BD1516" s="360" t="str">
        <f t="shared" si="990"/>
        <v/>
      </c>
      <c r="BE1516" s="39"/>
      <c r="BF1516" s="360" t="str">
        <f t="shared" si="991"/>
        <v/>
      </c>
      <c r="BG1516" s="360" t="str">
        <f t="shared" si="992"/>
        <v/>
      </c>
      <c r="BH1516" s="39"/>
      <c r="BI1516" s="360" t="str">
        <f t="shared" si="993"/>
        <v/>
      </c>
      <c r="BJ1516" s="360" t="str">
        <f t="shared" si="994"/>
        <v/>
      </c>
      <c r="BK1516" s="39"/>
      <c r="BL1516" s="360" t="str">
        <f t="shared" si="995"/>
        <v/>
      </c>
      <c r="BM1516" s="360" t="str">
        <f t="shared" si="996"/>
        <v/>
      </c>
      <c r="BN1516" s="39"/>
      <c r="BO1516" s="360" t="str">
        <f t="shared" si="997"/>
        <v/>
      </c>
      <c r="BP1516" s="360" t="str">
        <f t="shared" si="998"/>
        <v/>
      </c>
      <c r="BQ1516" s="39"/>
      <c r="BR1516" s="360" t="str">
        <f t="shared" si="999"/>
        <v/>
      </c>
      <c r="BS1516" s="360" t="str">
        <f t="shared" si="1000"/>
        <v/>
      </c>
      <c r="BT1516" s="39"/>
      <c r="BU1516" s="360" t="str">
        <f t="shared" si="1001"/>
        <v/>
      </c>
      <c r="BV1516" s="360" t="str">
        <f t="shared" si="1002"/>
        <v/>
      </c>
      <c r="BW1516" s="39"/>
      <c r="BX1516" s="57"/>
    </row>
    <row r="1517" spans="1:76" s="2" customFormat="1" ht="14">
      <c r="A1517" s="159">
        <v>3</v>
      </c>
      <c r="B1517" s="301" t="str">
        <f>CONCATENATE(E1517,": ",C1517)</f>
        <v xml:space="preserve">: </v>
      </c>
      <c r="C1517" s="168"/>
      <c r="D1517" s="162"/>
      <c r="E1517" s="162"/>
      <c r="F1517" s="169"/>
      <c r="G1517" s="161"/>
      <c r="H1517" s="162"/>
      <c r="I1517" s="163"/>
      <c r="J1517" s="170"/>
      <c r="K1517" s="170"/>
      <c r="L1517" s="782"/>
      <c r="M1517" s="664"/>
      <c r="N1517" s="664"/>
      <c r="O1517" s="664"/>
      <c r="P1517" s="165"/>
      <c r="Q1517" s="365"/>
      <c r="R1517" s="259" t="str">
        <f t="shared" si="980"/>
        <v/>
      </c>
      <c r="S1517" s="260" t="str">
        <f>IF(R1517="","",IF(R1543="Y",T1517,IF(R1517&gt;=R1535-$AA$36*R1539,IF(R1517&lt;=R1535+$AA$36*R1539,R1517,""),"")))</f>
        <v/>
      </c>
      <c r="T1517" s="259" t="str">
        <f t="shared" si="981"/>
        <v/>
      </c>
      <c r="U1517" s="166" t="str">
        <f t="shared" si="982"/>
        <v/>
      </c>
      <c r="V1517" s="39"/>
      <c r="W1517" s="39"/>
      <c r="Y1517" s="99"/>
      <c r="AO1517" s="57"/>
      <c r="AP1517" s="39"/>
      <c r="AQ1517" s="39"/>
      <c r="AR1517" s="171"/>
      <c r="AS1517" s="39"/>
      <c r="AT1517" s="360" t="str">
        <f t="shared" si="983"/>
        <v/>
      </c>
      <c r="AU1517" s="360" t="str">
        <f t="shared" si="984"/>
        <v/>
      </c>
      <c r="AV1517" s="39"/>
      <c r="AW1517" s="360" t="str">
        <f t="shared" si="985"/>
        <v/>
      </c>
      <c r="AX1517" s="360" t="str">
        <f t="shared" si="986"/>
        <v/>
      </c>
      <c r="AY1517" s="39"/>
      <c r="AZ1517" s="360" t="str">
        <f t="shared" si="987"/>
        <v/>
      </c>
      <c r="BA1517" s="360" t="str">
        <f t="shared" si="988"/>
        <v/>
      </c>
      <c r="BB1517" s="39"/>
      <c r="BC1517" s="360" t="str">
        <f t="shared" si="989"/>
        <v/>
      </c>
      <c r="BD1517" s="360" t="str">
        <f t="shared" si="990"/>
        <v/>
      </c>
      <c r="BE1517" s="39"/>
      <c r="BF1517" s="360" t="str">
        <f t="shared" si="991"/>
        <v/>
      </c>
      <c r="BG1517" s="360" t="str">
        <f t="shared" si="992"/>
        <v/>
      </c>
      <c r="BH1517" s="39"/>
      <c r="BI1517" s="360" t="str">
        <f t="shared" si="993"/>
        <v/>
      </c>
      <c r="BJ1517" s="360" t="str">
        <f t="shared" si="994"/>
        <v/>
      </c>
      <c r="BK1517" s="39"/>
      <c r="BL1517" s="360" t="str">
        <f t="shared" si="995"/>
        <v/>
      </c>
      <c r="BM1517" s="360" t="str">
        <f t="shared" si="996"/>
        <v/>
      </c>
      <c r="BN1517" s="39"/>
      <c r="BO1517" s="360" t="str">
        <f t="shared" si="997"/>
        <v/>
      </c>
      <c r="BP1517" s="360" t="str">
        <f t="shared" si="998"/>
        <v/>
      </c>
      <c r="BQ1517" s="39"/>
      <c r="BR1517" s="360" t="str">
        <f t="shared" si="999"/>
        <v/>
      </c>
      <c r="BS1517" s="360" t="str">
        <f t="shared" si="1000"/>
        <v/>
      </c>
      <c r="BT1517" s="39"/>
      <c r="BU1517" s="360" t="str">
        <f t="shared" si="1001"/>
        <v/>
      </c>
      <c r="BV1517" s="360" t="str">
        <f t="shared" si="1002"/>
        <v/>
      </c>
      <c r="BW1517" s="39"/>
      <c r="BX1517" s="57"/>
    </row>
    <row r="1518" spans="1:76" s="2" customFormat="1" ht="14">
      <c r="A1518" s="159">
        <v>4</v>
      </c>
      <c r="B1518" s="301" t="str">
        <f t="shared" ref="B1518:B1534" si="1003">CONCATENATE(E1518,": ",C1518)</f>
        <v xml:space="preserve">: </v>
      </c>
      <c r="C1518" s="168"/>
      <c r="D1518" s="162"/>
      <c r="E1518" s="162"/>
      <c r="F1518" s="169"/>
      <c r="G1518" s="161"/>
      <c r="H1518" s="162"/>
      <c r="I1518" s="163"/>
      <c r="J1518" s="170"/>
      <c r="K1518" s="170"/>
      <c r="L1518" s="782"/>
      <c r="M1518" s="664"/>
      <c r="N1518" s="664"/>
      <c r="O1518" s="664"/>
      <c r="P1518" s="165"/>
      <c r="Q1518" s="365"/>
      <c r="R1518" s="259" t="str">
        <f t="shared" si="980"/>
        <v/>
      </c>
      <c r="S1518" s="260" t="str">
        <f>IF(R1518="","",IF(R1543="Y",T1518,IF(R1518&gt;=R1535-$AA$36*R1539,IF(R1518&lt;=R1535+$AA$36*R1539,R1518,""),"")))</f>
        <v/>
      </c>
      <c r="T1518" s="259" t="str">
        <f t="shared" si="981"/>
        <v/>
      </c>
      <c r="U1518" s="166" t="str">
        <f t="shared" si="982"/>
        <v/>
      </c>
      <c r="V1518" s="39"/>
      <c r="W1518" s="39"/>
      <c r="Y1518" s="99"/>
      <c r="AO1518" s="57"/>
      <c r="AP1518" s="39"/>
      <c r="AQ1518" s="39"/>
      <c r="AR1518" s="171"/>
      <c r="AS1518" s="39"/>
      <c r="AT1518" s="360" t="str">
        <f t="shared" si="983"/>
        <v/>
      </c>
      <c r="AU1518" s="360" t="str">
        <f t="shared" si="984"/>
        <v/>
      </c>
      <c r="AV1518" s="39"/>
      <c r="AW1518" s="360" t="str">
        <f t="shared" si="985"/>
        <v/>
      </c>
      <c r="AX1518" s="360" t="str">
        <f t="shared" si="986"/>
        <v/>
      </c>
      <c r="AY1518" s="39"/>
      <c r="AZ1518" s="360" t="str">
        <f t="shared" si="987"/>
        <v/>
      </c>
      <c r="BA1518" s="360" t="str">
        <f t="shared" si="988"/>
        <v/>
      </c>
      <c r="BB1518" s="39"/>
      <c r="BC1518" s="360" t="str">
        <f t="shared" si="989"/>
        <v/>
      </c>
      <c r="BD1518" s="360" t="str">
        <f t="shared" si="990"/>
        <v/>
      </c>
      <c r="BE1518" s="39"/>
      <c r="BF1518" s="360" t="str">
        <f t="shared" si="991"/>
        <v/>
      </c>
      <c r="BG1518" s="360" t="str">
        <f t="shared" si="992"/>
        <v/>
      </c>
      <c r="BH1518" s="39"/>
      <c r="BI1518" s="360" t="str">
        <f t="shared" si="993"/>
        <v/>
      </c>
      <c r="BJ1518" s="360" t="str">
        <f t="shared" si="994"/>
        <v/>
      </c>
      <c r="BK1518" s="39"/>
      <c r="BL1518" s="360" t="str">
        <f t="shared" si="995"/>
        <v/>
      </c>
      <c r="BM1518" s="360" t="str">
        <f t="shared" si="996"/>
        <v/>
      </c>
      <c r="BN1518" s="39"/>
      <c r="BO1518" s="360" t="str">
        <f t="shared" si="997"/>
        <v/>
      </c>
      <c r="BP1518" s="360" t="str">
        <f t="shared" si="998"/>
        <v/>
      </c>
      <c r="BQ1518" s="39"/>
      <c r="BR1518" s="360" t="str">
        <f t="shared" si="999"/>
        <v/>
      </c>
      <c r="BS1518" s="360" t="str">
        <f t="shared" si="1000"/>
        <v/>
      </c>
      <c r="BT1518" s="39"/>
      <c r="BU1518" s="360" t="str">
        <f t="shared" si="1001"/>
        <v/>
      </c>
      <c r="BV1518" s="360" t="str">
        <f t="shared" si="1002"/>
        <v/>
      </c>
      <c r="BW1518" s="39"/>
      <c r="BX1518" s="57"/>
    </row>
    <row r="1519" spans="1:76" s="2" customFormat="1" ht="14">
      <c r="A1519" s="159">
        <v>5</v>
      </c>
      <c r="B1519" s="301" t="str">
        <f t="shared" si="1003"/>
        <v xml:space="preserve">: </v>
      </c>
      <c r="C1519" s="169"/>
      <c r="D1519" s="169"/>
      <c r="E1519" s="169"/>
      <c r="F1519" s="169"/>
      <c r="G1519" s="161"/>
      <c r="H1519" s="169"/>
      <c r="I1519" s="163"/>
      <c r="J1519" s="170"/>
      <c r="K1519" s="170"/>
      <c r="L1519" s="782"/>
      <c r="M1519" s="664"/>
      <c r="N1519" s="664"/>
      <c r="O1519" s="664"/>
      <c r="P1519" s="165"/>
      <c r="Q1519" s="365"/>
      <c r="R1519" s="259" t="str">
        <f t="shared" si="980"/>
        <v/>
      </c>
      <c r="S1519" s="260" t="str">
        <f>IF(R1519="","",IF(R1543="Y",T1519,IF(R1519&gt;=R1535-$AA$36*R1539,IF(R1519&lt;=R1535+$AA$36*R1539,R1519,""),"")))</f>
        <v/>
      </c>
      <c r="T1519" s="259" t="str">
        <f t="shared" si="981"/>
        <v/>
      </c>
      <c r="U1519" s="166" t="str">
        <f t="shared" si="982"/>
        <v/>
      </c>
      <c r="V1519" s="39"/>
      <c r="W1519" s="39"/>
      <c r="Y1519" s="99"/>
      <c r="AO1519" s="57"/>
      <c r="AP1519" s="39"/>
      <c r="AQ1519" s="39"/>
      <c r="AR1519" s="171"/>
      <c r="AS1519" s="39"/>
      <c r="AT1519" s="360" t="str">
        <f t="shared" si="983"/>
        <v/>
      </c>
      <c r="AU1519" s="360" t="str">
        <f t="shared" si="984"/>
        <v/>
      </c>
      <c r="AV1519" s="39"/>
      <c r="AW1519" s="360" t="str">
        <f t="shared" si="985"/>
        <v/>
      </c>
      <c r="AX1519" s="360" t="str">
        <f t="shared" si="986"/>
        <v/>
      </c>
      <c r="AY1519" s="39"/>
      <c r="AZ1519" s="360" t="str">
        <f t="shared" si="987"/>
        <v/>
      </c>
      <c r="BA1519" s="360" t="str">
        <f t="shared" si="988"/>
        <v/>
      </c>
      <c r="BB1519" s="39"/>
      <c r="BC1519" s="360" t="str">
        <f t="shared" si="989"/>
        <v/>
      </c>
      <c r="BD1519" s="360" t="str">
        <f t="shared" si="990"/>
        <v/>
      </c>
      <c r="BE1519" s="39"/>
      <c r="BF1519" s="360" t="str">
        <f t="shared" si="991"/>
        <v/>
      </c>
      <c r="BG1519" s="360" t="str">
        <f t="shared" si="992"/>
        <v/>
      </c>
      <c r="BH1519" s="39"/>
      <c r="BI1519" s="360" t="str">
        <f t="shared" si="993"/>
        <v/>
      </c>
      <c r="BJ1519" s="360" t="str">
        <f t="shared" si="994"/>
        <v/>
      </c>
      <c r="BK1519" s="39"/>
      <c r="BL1519" s="360" t="str">
        <f t="shared" si="995"/>
        <v/>
      </c>
      <c r="BM1519" s="360" t="str">
        <f t="shared" si="996"/>
        <v/>
      </c>
      <c r="BN1519" s="39"/>
      <c r="BO1519" s="360" t="str">
        <f t="shared" si="997"/>
        <v/>
      </c>
      <c r="BP1519" s="360" t="str">
        <f t="shared" si="998"/>
        <v/>
      </c>
      <c r="BQ1519" s="39"/>
      <c r="BR1519" s="360" t="str">
        <f t="shared" si="999"/>
        <v/>
      </c>
      <c r="BS1519" s="360" t="str">
        <f t="shared" si="1000"/>
        <v/>
      </c>
      <c r="BT1519" s="39"/>
      <c r="BU1519" s="360" t="str">
        <f t="shared" si="1001"/>
        <v/>
      </c>
      <c r="BV1519" s="360" t="str">
        <f t="shared" si="1002"/>
        <v/>
      </c>
      <c r="BW1519" s="39"/>
      <c r="BX1519" s="57"/>
    </row>
    <row r="1520" spans="1:76" s="2" customFormat="1" ht="14">
      <c r="A1520" s="159">
        <v>6</v>
      </c>
      <c r="B1520" s="301" t="str">
        <f t="shared" si="1003"/>
        <v xml:space="preserve">: </v>
      </c>
      <c r="C1520" s="169"/>
      <c r="D1520" s="169"/>
      <c r="E1520" s="169"/>
      <c r="F1520" s="169"/>
      <c r="G1520" s="161"/>
      <c r="H1520" s="169"/>
      <c r="I1520" s="163"/>
      <c r="J1520" s="170"/>
      <c r="K1520" s="170"/>
      <c r="L1520" s="782"/>
      <c r="M1520" s="664"/>
      <c r="N1520" s="664"/>
      <c r="O1520" s="664"/>
      <c r="P1520" s="165"/>
      <c r="Q1520" s="365"/>
      <c r="R1520" s="259" t="str">
        <f t="shared" si="980"/>
        <v/>
      </c>
      <c r="S1520" s="260" t="str">
        <f>IF(R1520="","",IF(R1543="Y",T1520,IF(R1520&gt;=R1535-$AA$36*R1539,IF(R1520&lt;=R1535+$AA$36*R1539,R1520,""),"")))</f>
        <v/>
      </c>
      <c r="T1520" s="259" t="str">
        <f t="shared" si="981"/>
        <v/>
      </c>
      <c r="U1520" s="166" t="str">
        <f t="shared" si="982"/>
        <v/>
      </c>
      <c r="V1520" s="39"/>
      <c r="W1520" s="39"/>
      <c r="Y1520" s="99"/>
      <c r="AO1520" s="57"/>
      <c r="AP1520" s="39"/>
      <c r="AQ1520" s="39"/>
      <c r="AR1520" s="171"/>
      <c r="AS1520" s="39"/>
      <c r="AT1520" s="360" t="str">
        <f t="shared" si="983"/>
        <v/>
      </c>
      <c r="AU1520" s="360" t="str">
        <f t="shared" si="984"/>
        <v/>
      </c>
      <c r="AV1520" s="39"/>
      <c r="AW1520" s="360" t="str">
        <f t="shared" si="985"/>
        <v/>
      </c>
      <c r="AX1520" s="360" t="str">
        <f t="shared" si="986"/>
        <v/>
      </c>
      <c r="AY1520" s="39"/>
      <c r="AZ1520" s="360" t="str">
        <f t="shared" si="987"/>
        <v/>
      </c>
      <c r="BA1520" s="360" t="str">
        <f t="shared" si="988"/>
        <v/>
      </c>
      <c r="BB1520" s="39"/>
      <c r="BC1520" s="360" t="str">
        <f t="shared" si="989"/>
        <v/>
      </c>
      <c r="BD1520" s="360" t="str">
        <f t="shared" si="990"/>
        <v/>
      </c>
      <c r="BE1520" s="39"/>
      <c r="BF1520" s="360" t="str">
        <f t="shared" si="991"/>
        <v/>
      </c>
      <c r="BG1520" s="360" t="str">
        <f t="shared" si="992"/>
        <v/>
      </c>
      <c r="BH1520" s="39"/>
      <c r="BI1520" s="360" t="str">
        <f t="shared" si="993"/>
        <v/>
      </c>
      <c r="BJ1520" s="360" t="str">
        <f t="shared" si="994"/>
        <v/>
      </c>
      <c r="BK1520" s="39"/>
      <c r="BL1520" s="360" t="str">
        <f t="shared" si="995"/>
        <v/>
      </c>
      <c r="BM1520" s="360" t="str">
        <f t="shared" si="996"/>
        <v/>
      </c>
      <c r="BN1520" s="39"/>
      <c r="BO1520" s="360" t="str">
        <f t="shared" si="997"/>
        <v/>
      </c>
      <c r="BP1520" s="360" t="str">
        <f t="shared" si="998"/>
        <v/>
      </c>
      <c r="BQ1520" s="39"/>
      <c r="BR1520" s="360" t="str">
        <f t="shared" si="999"/>
        <v/>
      </c>
      <c r="BS1520" s="360" t="str">
        <f t="shared" si="1000"/>
        <v/>
      </c>
      <c r="BT1520" s="39"/>
      <c r="BU1520" s="360" t="str">
        <f t="shared" si="1001"/>
        <v/>
      </c>
      <c r="BV1520" s="360" t="str">
        <f t="shared" si="1002"/>
        <v/>
      </c>
      <c r="BW1520" s="39"/>
      <c r="BX1520" s="57"/>
    </row>
    <row r="1521" spans="1:76" s="2" customFormat="1" ht="14">
      <c r="A1521" s="159">
        <v>7</v>
      </c>
      <c r="B1521" s="301" t="str">
        <f t="shared" si="1003"/>
        <v xml:space="preserve">: </v>
      </c>
      <c r="C1521" s="169"/>
      <c r="D1521" s="169"/>
      <c r="E1521" s="169"/>
      <c r="F1521" s="169"/>
      <c r="G1521" s="161"/>
      <c r="H1521" s="169"/>
      <c r="I1521" s="163"/>
      <c r="J1521" s="170"/>
      <c r="K1521" s="170"/>
      <c r="L1521" s="782"/>
      <c r="M1521" s="664"/>
      <c r="N1521" s="664"/>
      <c r="O1521" s="664"/>
      <c r="P1521" s="165"/>
      <c r="Q1521" s="365"/>
      <c r="R1521" s="259" t="str">
        <f t="shared" si="980"/>
        <v/>
      </c>
      <c r="S1521" s="260" t="str">
        <f>IF(R1521="","",IF(R1543="Y",T1521,IF(R1521&gt;=R1535-$AA$36*R1539,IF(R1521&lt;=R1535+$AA$36*R1539,R1521,""),"")))</f>
        <v/>
      </c>
      <c r="T1521" s="259" t="str">
        <f t="shared" si="981"/>
        <v/>
      </c>
      <c r="U1521" s="166" t="str">
        <f t="shared" si="982"/>
        <v/>
      </c>
      <c r="V1521" s="39"/>
      <c r="W1521" s="39"/>
      <c r="Y1521" s="99"/>
      <c r="AO1521" s="57"/>
      <c r="AP1521" s="39"/>
      <c r="AQ1521" s="39"/>
      <c r="AR1521" s="171"/>
      <c r="AS1521" s="39"/>
      <c r="AT1521" s="360" t="str">
        <f t="shared" si="983"/>
        <v/>
      </c>
      <c r="AU1521" s="360" t="str">
        <f t="shared" si="984"/>
        <v/>
      </c>
      <c r="AV1521" s="39"/>
      <c r="AW1521" s="360" t="str">
        <f t="shared" si="985"/>
        <v/>
      </c>
      <c r="AX1521" s="360" t="str">
        <f t="shared" si="986"/>
        <v/>
      </c>
      <c r="AY1521" s="39"/>
      <c r="AZ1521" s="360" t="str">
        <f t="shared" si="987"/>
        <v/>
      </c>
      <c r="BA1521" s="360" t="str">
        <f t="shared" si="988"/>
        <v/>
      </c>
      <c r="BB1521" s="39"/>
      <c r="BC1521" s="360" t="str">
        <f t="shared" si="989"/>
        <v/>
      </c>
      <c r="BD1521" s="360" t="str">
        <f t="shared" si="990"/>
        <v/>
      </c>
      <c r="BE1521" s="39"/>
      <c r="BF1521" s="360" t="str">
        <f t="shared" si="991"/>
        <v/>
      </c>
      <c r="BG1521" s="360" t="str">
        <f t="shared" si="992"/>
        <v/>
      </c>
      <c r="BH1521" s="39"/>
      <c r="BI1521" s="360" t="str">
        <f t="shared" si="993"/>
        <v/>
      </c>
      <c r="BJ1521" s="360" t="str">
        <f t="shared" si="994"/>
        <v/>
      </c>
      <c r="BK1521" s="39"/>
      <c r="BL1521" s="360" t="str">
        <f t="shared" si="995"/>
        <v/>
      </c>
      <c r="BM1521" s="360" t="str">
        <f t="shared" si="996"/>
        <v/>
      </c>
      <c r="BN1521" s="39"/>
      <c r="BO1521" s="360" t="str">
        <f t="shared" si="997"/>
        <v/>
      </c>
      <c r="BP1521" s="360" t="str">
        <f t="shared" si="998"/>
        <v/>
      </c>
      <c r="BQ1521" s="39"/>
      <c r="BR1521" s="360" t="str">
        <f t="shared" si="999"/>
        <v/>
      </c>
      <c r="BS1521" s="360" t="str">
        <f t="shared" si="1000"/>
        <v/>
      </c>
      <c r="BT1521" s="39"/>
      <c r="BU1521" s="360" t="str">
        <f t="shared" si="1001"/>
        <v/>
      </c>
      <c r="BV1521" s="360" t="str">
        <f t="shared" si="1002"/>
        <v/>
      </c>
      <c r="BW1521" s="39"/>
      <c r="BX1521" s="57"/>
    </row>
    <row r="1522" spans="1:76" s="2" customFormat="1" ht="14">
      <c r="A1522" s="159">
        <v>8</v>
      </c>
      <c r="B1522" s="301" t="str">
        <f t="shared" si="1003"/>
        <v xml:space="preserve">: </v>
      </c>
      <c r="C1522" s="169"/>
      <c r="D1522" s="169"/>
      <c r="E1522" s="169"/>
      <c r="F1522" s="169"/>
      <c r="G1522" s="161"/>
      <c r="H1522" s="169"/>
      <c r="I1522" s="163"/>
      <c r="J1522" s="170"/>
      <c r="K1522" s="170"/>
      <c r="L1522" s="782"/>
      <c r="M1522" s="664"/>
      <c r="N1522" s="664"/>
      <c r="O1522" s="664"/>
      <c r="P1522" s="165"/>
      <c r="Q1522" s="365"/>
      <c r="R1522" s="259" t="str">
        <f t="shared" si="980"/>
        <v/>
      </c>
      <c r="S1522" s="260" t="str">
        <f>IF(R1522="","",IF(R1543="Y",T1522,IF(R1522&gt;=R1535-$AA$36*R1539,IF(R1522&lt;=R1535+$AA$36*R1539,R1522,""),"")))</f>
        <v/>
      </c>
      <c r="T1522" s="259" t="str">
        <f t="shared" si="981"/>
        <v/>
      </c>
      <c r="U1522" s="166" t="str">
        <f t="shared" si="982"/>
        <v/>
      </c>
      <c r="V1522" s="39"/>
      <c r="W1522" s="39"/>
      <c r="Y1522" s="99"/>
      <c r="AO1522" s="57"/>
      <c r="AP1522" s="39"/>
      <c r="AQ1522" s="39"/>
      <c r="AR1522" s="171"/>
      <c r="AS1522" s="39"/>
      <c r="AT1522" s="360" t="str">
        <f t="shared" si="983"/>
        <v/>
      </c>
      <c r="AU1522" s="360" t="str">
        <f t="shared" si="984"/>
        <v/>
      </c>
      <c r="AV1522" s="39"/>
      <c r="AW1522" s="360" t="str">
        <f t="shared" si="985"/>
        <v/>
      </c>
      <c r="AX1522" s="360" t="str">
        <f t="shared" si="986"/>
        <v/>
      </c>
      <c r="AY1522" s="39"/>
      <c r="AZ1522" s="360" t="str">
        <f t="shared" si="987"/>
        <v/>
      </c>
      <c r="BA1522" s="360" t="str">
        <f t="shared" si="988"/>
        <v/>
      </c>
      <c r="BB1522" s="39"/>
      <c r="BC1522" s="360" t="str">
        <f t="shared" si="989"/>
        <v/>
      </c>
      <c r="BD1522" s="360" t="str">
        <f t="shared" si="990"/>
        <v/>
      </c>
      <c r="BE1522" s="39"/>
      <c r="BF1522" s="360" t="str">
        <f t="shared" si="991"/>
        <v/>
      </c>
      <c r="BG1522" s="360" t="str">
        <f t="shared" si="992"/>
        <v/>
      </c>
      <c r="BH1522" s="39"/>
      <c r="BI1522" s="360" t="str">
        <f t="shared" si="993"/>
        <v/>
      </c>
      <c r="BJ1522" s="360" t="str">
        <f t="shared" si="994"/>
        <v/>
      </c>
      <c r="BK1522" s="39"/>
      <c r="BL1522" s="360" t="str">
        <f t="shared" si="995"/>
        <v/>
      </c>
      <c r="BM1522" s="360" t="str">
        <f t="shared" si="996"/>
        <v/>
      </c>
      <c r="BN1522" s="39"/>
      <c r="BO1522" s="360" t="str">
        <f t="shared" si="997"/>
        <v/>
      </c>
      <c r="BP1522" s="360" t="str">
        <f t="shared" si="998"/>
        <v/>
      </c>
      <c r="BQ1522" s="39"/>
      <c r="BR1522" s="360" t="str">
        <f t="shared" si="999"/>
        <v/>
      </c>
      <c r="BS1522" s="360" t="str">
        <f t="shared" si="1000"/>
        <v/>
      </c>
      <c r="BT1522" s="39"/>
      <c r="BU1522" s="360" t="str">
        <f t="shared" si="1001"/>
        <v/>
      </c>
      <c r="BV1522" s="360" t="str">
        <f t="shared" si="1002"/>
        <v/>
      </c>
      <c r="BW1522" s="39"/>
      <c r="BX1522" s="57"/>
    </row>
    <row r="1523" spans="1:76" s="2" customFormat="1" ht="14">
      <c r="A1523" s="159">
        <v>9</v>
      </c>
      <c r="B1523" s="301" t="str">
        <f t="shared" si="1003"/>
        <v xml:space="preserve">: </v>
      </c>
      <c r="C1523" s="169"/>
      <c r="D1523" s="169"/>
      <c r="E1523" s="169"/>
      <c r="F1523" s="169"/>
      <c r="G1523" s="161"/>
      <c r="H1523" s="169"/>
      <c r="I1523" s="163"/>
      <c r="J1523" s="170"/>
      <c r="K1523" s="170"/>
      <c r="L1523" s="782"/>
      <c r="M1523" s="664"/>
      <c r="N1523" s="664"/>
      <c r="O1523" s="664"/>
      <c r="P1523" s="165"/>
      <c r="Q1523" s="365"/>
      <c r="R1523" s="259" t="str">
        <f t="shared" si="980"/>
        <v/>
      </c>
      <c r="S1523" s="260" t="str">
        <f>IF(R1523="","",IF(R1543="Y",T1523,IF(R1523&gt;=R1535-$AA$36*R1539,IF(R1523&lt;=R1535+$AA$36*R1539,R1523,""),"")))</f>
        <v/>
      </c>
      <c r="T1523" s="259" t="str">
        <f t="shared" si="981"/>
        <v/>
      </c>
      <c r="U1523" s="166" t="str">
        <f t="shared" si="982"/>
        <v/>
      </c>
      <c r="V1523" s="39"/>
      <c r="W1523" s="39"/>
      <c r="Y1523" s="99"/>
      <c r="AO1523" s="57"/>
      <c r="AP1523" s="39"/>
      <c r="AQ1523" s="39"/>
      <c r="AR1523" s="171"/>
      <c r="AS1523" s="39"/>
      <c r="AT1523" s="360" t="str">
        <f t="shared" si="983"/>
        <v/>
      </c>
      <c r="AU1523" s="360" t="str">
        <f t="shared" si="984"/>
        <v/>
      </c>
      <c r="AV1523" s="39"/>
      <c r="AW1523" s="360" t="str">
        <f t="shared" si="985"/>
        <v/>
      </c>
      <c r="AX1523" s="360" t="str">
        <f t="shared" si="986"/>
        <v/>
      </c>
      <c r="AY1523" s="39"/>
      <c r="AZ1523" s="360" t="str">
        <f t="shared" si="987"/>
        <v/>
      </c>
      <c r="BA1523" s="360" t="str">
        <f t="shared" si="988"/>
        <v/>
      </c>
      <c r="BB1523" s="39"/>
      <c r="BC1523" s="360" t="str">
        <f t="shared" si="989"/>
        <v/>
      </c>
      <c r="BD1523" s="360" t="str">
        <f t="shared" si="990"/>
        <v/>
      </c>
      <c r="BE1523" s="39"/>
      <c r="BF1523" s="360" t="str">
        <f t="shared" si="991"/>
        <v/>
      </c>
      <c r="BG1523" s="360" t="str">
        <f t="shared" si="992"/>
        <v/>
      </c>
      <c r="BH1523" s="39"/>
      <c r="BI1523" s="360" t="str">
        <f t="shared" si="993"/>
        <v/>
      </c>
      <c r="BJ1523" s="360" t="str">
        <f t="shared" si="994"/>
        <v/>
      </c>
      <c r="BK1523" s="39"/>
      <c r="BL1523" s="360" t="str">
        <f t="shared" si="995"/>
        <v/>
      </c>
      <c r="BM1523" s="360" t="str">
        <f t="shared" si="996"/>
        <v/>
      </c>
      <c r="BN1523" s="39"/>
      <c r="BO1523" s="360" t="str">
        <f t="shared" si="997"/>
        <v/>
      </c>
      <c r="BP1523" s="360" t="str">
        <f t="shared" si="998"/>
        <v/>
      </c>
      <c r="BQ1523" s="39"/>
      <c r="BR1523" s="360" t="str">
        <f t="shared" si="999"/>
        <v/>
      </c>
      <c r="BS1523" s="360" t="str">
        <f t="shared" si="1000"/>
        <v/>
      </c>
      <c r="BT1523" s="39"/>
      <c r="BU1523" s="360" t="str">
        <f t="shared" si="1001"/>
        <v/>
      </c>
      <c r="BV1523" s="360" t="str">
        <f t="shared" si="1002"/>
        <v/>
      </c>
      <c r="BW1523" s="39"/>
      <c r="BX1523" s="57"/>
    </row>
    <row r="1524" spans="1:76" s="2" customFormat="1" ht="14">
      <c r="A1524" s="159">
        <v>10</v>
      </c>
      <c r="B1524" s="301" t="str">
        <f t="shared" si="1003"/>
        <v xml:space="preserve">: </v>
      </c>
      <c r="C1524" s="169"/>
      <c r="D1524" s="169"/>
      <c r="E1524" s="169"/>
      <c r="F1524" s="169"/>
      <c r="G1524" s="161"/>
      <c r="H1524" s="169"/>
      <c r="I1524" s="163"/>
      <c r="J1524" s="170"/>
      <c r="K1524" s="170"/>
      <c r="L1524" s="782"/>
      <c r="M1524" s="664"/>
      <c r="N1524" s="664"/>
      <c r="O1524" s="664"/>
      <c r="P1524" s="165"/>
      <c r="Q1524" s="365"/>
      <c r="R1524" s="259" t="str">
        <f t="shared" si="980"/>
        <v/>
      </c>
      <c r="S1524" s="260" t="str">
        <f>IF(R1524="","",IF(R1543="Y",T1524,IF(R1524&gt;=R1535-$AA$36*R1539,IF(R1524&lt;=R1535+$AA$36*R1539,R1524,""),"")))</f>
        <v/>
      </c>
      <c r="T1524" s="259" t="str">
        <f t="shared" si="981"/>
        <v/>
      </c>
      <c r="U1524" s="166" t="str">
        <f t="shared" si="982"/>
        <v/>
      </c>
      <c r="V1524" s="39"/>
      <c r="W1524" s="39"/>
      <c r="Y1524" s="99"/>
      <c r="AO1524" s="57"/>
      <c r="AP1524" s="39"/>
      <c r="AQ1524" s="39"/>
      <c r="AR1524" s="171"/>
      <c r="AS1524" s="39"/>
      <c r="AT1524" s="360" t="str">
        <f t="shared" si="983"/>
        <v/>
      </c>
      <c r="AU1524" s="360" t="str">
        <f t="shared" si="984"/>
        <v/>
      </c>
      <c r="AV1524" s="39"/>
      <c r="AW1524" s="360" t="str">
        <f t="shared" si="985"/>
        <v/>
      </c>
      <c r="AX1524" s="360" t="str">
        <f t="shared" si="986"/>
        <v/>
      </c>
      <c r="AY1524" s="39"/>
      <c r="AZ1524" s="360" t="str">
        <f t="shared" si="987"/>
        <v/>
      </c>
      <c r="BA1524" s="360" t="str">
        <f t="shared" si="988"/>
        <v/>
      </c>
      <c r="BB1524" s="39"/>
      <c r="BC1524" s="360" t="str">
        <f t="shared" si="989"/>
        <v/>
      </c>
      <c r="BD1524" s="360" t="str">
        <f t="shared" si="990"/>
        <v/>
      </c>
      <c r="BE1524" s="39"/>
      <c r="BF1524" s="360" t="str">
        <f t="shared" si="991"/>
        <v/>
      </c>
      <c r="BG1524" s="360" t="str">
        <f t="shared" si="992"/>
        <v/>
      </c>
      <c r="BH1524" s="39"/>
      <c r="BI1524" s="360" t="str">
        <f t="shared" si="993"/>
        <v/>
      </c>
      <c r="BJ1524" s="360" t="str">
        <f t="shared" si="994"/>
        <v/>
      </c>
      <c r="BK1524" s="39"/>
      <c r="BL1524" s="360" t="str">
        <f t="shared" si="995"/>
        <v/>
      </c>
      <c r="BM1524" s="360" t="str">
        <f t="shared" si="996"/>
        <v/>
      </c>
      <c r="BN1524" s="39"/>
      <c r="BO1524" s="360" t="str">
        <f t="shared" si="997"/>
        <v/>
      </c>
      <c r="BP1524" s="360" t="str">
        <f t="shared" si="998"/>
        <v/>
      </c>
      <c r="BQ1524" s="39"/>
      <c r="BR1524" s="360" t="str">
        <f t="shared" si="999"/>
        <v/>
      </c>
      <c r="BS1524" s="360" t="str">
        <f t="shared" si="1000"/>
        <v/>
      </c>
      <c r="BT1524" s="39"/>
      <c r="BU1524" s="360" t="str">
        <f t="shared" si="1001"/>
        <v/>
      </c>
      <c r="BV1524" s="360" t="str">
        <f t="shared" si="1002"/>
        <v/>
      </c>
      <c r="BW1524" s="39"/>
      <c r="BX1524" s="57"/>
    </row>
    <row r="1525" spans="1:76" s="2" customFormat="1" ht="14">
      <c r="A1525" s="159">
        <v>11</v>
      </c>
      <c r="B1525" s="301" t="str">
        <f t="shared" si="1003"/>
        <v xml:space="preserve">: </v>
      </c>
      <c r="C1525" s="168"/>
      <c r="D1525" s="162"/>
      <c r="E1525" s="162"/>
      <c r="F1525" s="169"/>
      <c r="G1525" s="161"/>
      <c r="H1525" s="162"/>
      <c r="I1525" s="163"/>
      <c r="J1525" s="170"/>
      <c r="K1525" s="170"/>
      <c r="L1525" s="782"/>
      <c r="M1525" s="664"/>
      <c r="N1525" s="664"/>
      <c r="O1525" s="664"/>
      <c r="P1525" s="165"/>
      <c r="Q1525" s="365"/>
      <c r="R1525" s="259" t="str">
        <f t="shared" si="980"/>
        <v/>
      </c>
      <c r="S1525" s="260" t="str">
        <f>IF(R1525="","",IF(R1543="Y",T1525,IF(R1525&gt;=R1535-$AA$36*R1539,IF(R1525&lt;=R1535+$AA$36*R1539,R1525,""),"")))</f>
        <v/>
      </c>
      <c r="T1525" s="259" t="str">
        <f t="shared" si="981"/>
        <v/>
      </c>
      <c r="U1525" s="166" t="str">
        <f t="shared" si="982"/>
        <v/>
      </c>
      <c r="V1525" s="39"/>
      <c r="W1525" s="39"/>
      <c r="Y1525" s="99"/>
      <c r="AO1525" s="57"/>
      <c r="AP1525" s="39"/>
      <c r="AQ1525" s="39"/>
      <c r="AR1525" s="171"/>
      <c r="AS1525" s="39"/>
      <c r="AT1525" s="360" t="str">
        <f t="shared" si="983"/>
        <v/>
      </c>
      <c r="AU1525" s="360" t="str">
        <f t="shared" si="984"/>
        <v/>
      </c>
      <c r="AV1525" s="39"/>
      <c r="AW1525" s="360" t="str">
        <f t="shared" si="985"/>
        <v/>
      </c>
      <c r="AX1525" s="360" t="str">
        <f t="shared" si="986"/>
        <v/>
      </c>
      <c r="AY1525" s="39"/>
      <c r="AZ1525" s="360" t="str">
        <f t="shared" si="987"/>
        <v/>
      </c>
      <c r="BA1525" s="360" t="str">
        <f t="shared" si="988"/>
        <v/>
      </c>
      <c r="BB1525" s="39"/>
      <c r="BC1525" s="360" t="str">
        <f t="shared" si="989"/>
        <v/>
      </c>
      <c r="BD1525" s="360" t="str">
        <f t="shared" si="990"/>
        <v/>
      </c>
      <c r="BE1525" s="39"/>
      <c r="BF1525" s="360" t="str">
        <f t="shared" si="991"/>
        <v/>
      </c>
      <c r="BG1525" s="360" t="str">
        <f t="shared" si="992"/>
        <v/>
      </c>
      <c r="BH1525" s="39"/>
      <c r="BI1525" s="360" t="str">
        <f t="shared" si="993"/>
        <v/>
      </c>
      <c r="BJ1525" s="360" t="str">
        <f t="shared" si="994"/>
        <v/>
      </c>
      <c r="BK1525" s="39"/>
      <c r="BL1525" s="360" t="str">
        <f t="shared" si="995"/>
        <v/>
      </c>
      <c r="BM1525" s="360" t="str">
        <f t="shared" si="996"/>
        <v/>
      </c>
      <c r="BN1525" s="39"/>
      <c r="BO1525" s="360" t="str">
        <f t="shared" si="997"/>
        <v/>
      </c>
      <c r="BP1525" s="360" t="str">
        <f t="shared" si="998"/>
        <v/>
      </c>
      <c r="BQ1525" s="39"/>
      <c r="BR1525" s="360" t="str">
        <f t="shared" si="999"/>
        <v/>
      </c>
      <c r="BS1525" s="360" t="str">
        <f t="shared" si="1000"/>
        <v/>
      </c>
      <c r="BT1525" s="39"/>
      <c r="BU1525" s="360" t="str">
        <f t="shared" si="1001"/>
        <v/>
      </c>
      <c r="BV1525" s="360" t="str">
        <f t="shared" si="1002"/>
        <v/>
      </c>
      <c r="BW1525" s="39"/>
      <c r="BX1525" s="57"/>
    </row>
    <row r="1526" spans="1:76" s="2" customFormat="1" ht="14">
      <c r="A1526" s="159">
        <v>12</v>
      </c>
      <c r="B1526" s="301" t="str">
        <f t="shared" si="1003"/>
        <v xml:space="preserve">: </v>
      </c>
      <c r="C1526" s="169"/>
      <c r="D1526" s="169"/>
      <c r="E1526" s="169"/>
      <c r="F1526" s="169"/>
      <c r="G1526" s="161"/>
      <c r="H1526" s="169"/>
      <c r="I1526" s="163"/>
      <c r="J1526" s="170"/>
      <c r="K1526" s="170"/>
      <c r="L1526" s="782"/>
      <c r="M1526" s="664"/>
      <c r="N1526" s="664"/>
      <c r="O1526" s="664"/>
      <c r="P1526" s="165"/>
      <c r="Q1526" s="365"/>
      <c r="R1526" s="259" t="str">
        <f t="shared" si="980"/>
        <v/>
      </c>
      <c r="S1526" s="260" t="str">
        <f>IF(R1526="","",IF(R1543="Y",T1526,IF(R1526&gt;=R1535-$AA$36*R1539,IF(R1526&lt;=R1535+$AA$36*R1539,R1526,""),"")))</f>
        <v/>
      </c>
      <c r="T1526" s="259" t="str">
        <f t="shared" si="981"/>
        <v/>
      </c>
      <c r="U1526" s="166" t="str">
        <f t="shared" si="982"/>
        <v/>
      </c>
      <c r="V1526" s="39"/>
      <c r="W1526" s="39"/>
      <c r="Y1526" s="99"/>
      <c r="AO1526" s="57"/>
      <c r="AP1526" s="39"/>
      <c r="AQ1526" s="39"/>
      <c r="AR1526" s="171"/>
      <c r="AS1526" s="39"/>
      <c r="AT1526" s="360" t="str">
        <f t="shared" si="983"/>
        <v/>
      </c>
      <c r="AU1526" s="360" t="str">
        <f t="shared" si="984"/>
        <v/>
      </c>
      <c r="AV1526" s="39"/>
      <c r="AW1526" s="360" t="str">
        <f t="shared" si="985"/>
        <v/>
      </c>
      <c r="AX1526" s="360" t="str">
        <f t="shared" si="986"/>
        <v/>
      </c>
      <c r="AY1526" s="39"/>
      <c r="AZ1526" s="360" t="str">
        <f t="shared" si="987"/>
        <v/>
      </c>
      <c r="BA1526" s="360" t="str">
        <f t="shared" si="988"/>
        <v/>
      </c>
      <c r="BB1526" s="39"/>
      <c r="BC1526" s="360" t="str">
        <f t="shared" si="989"/>
        <v/>
      </c>
      <c r="BD1526" s="360" t="str">
        <f t="shared" si="990"/>
        <v/>
      </c>
      <c r="BE1526" s="39"/>
      <c r="BF1526" s="360" t="str">
        <f t="shared" si="991"/>
        <v/>
      </c>
      <c r="BG1526" s="360" t="str">
        <f t="shared" si="992"/>
        <v/>
      </c>
      <c r="BH1526" s="39"/>
      <c r="BI1526" s="360" t="str">
        <f t="shared" si="993"/>
        <v/>
      </c>
      <c r="BJ1526" s="360" t="str">
        <f t="shared" si="994"/>
        <v/>
      </c>
      <c r="BK1526" s="39"/>
      <c r="BL1526" s="360" t="str">
        <f t="shared" si="995"/>
        <v/>
      </c>
      <c r="BM1526" s="360" t="str">
        <f t="shared" si="996"/>
        <v/>
      </c>
      <c r="BN1526" s="39"/>
      <c r="BO1526" s="360" t="str">
        <f t="shared" si="997"/>
        <v/>
      </c>
      <c r="BP1526" s="360" t="str">
        <f t="shared" si="998"/>
        <v/>
      </c>
      <c r="BQ1526" s="39"/>
      <c r="BR1526" s="360" t="str">
        <f t="shared" si="999"/>
        <v/>
      </c>
      <c r="BS1526" s="360" t="str">
        <f t="shared" si="1000"/>
        <v/>
      </c>
      <c r="BT1526" s="39"/>
      <c r="BU1526" s="360" t="str">
        <f t="shared" si="1001"/>
        <v/>
      </c>
      <c r="BV1526" s="360" t="str">
        <f t="shared" si="1002"/>
        <v/>
      </c>
      <c r="BW1526" s="39"/>
      <c r="BX1526" s="57"/>
    </row>
    <row r="1527" spans="1:76" s="2" customFormat="1" ht="14">
      <c r="A1527" s="159">
        <v>13</v>
      </c>
      <c r="B1527" s="301" t="str">
        <f t="shared" si="1003"/>
        <v xml:space="preserve">: </v>
      </c>
      <c r="C1527" s="169"/>
      <c r="D1527" s="169"/>
      <c r="E1527" s="169"/>
      <c r="F1527" s="169"/>
      <c r="G1527" s="161"/>
      <c r="H1527" s="169"/>
      <c r="I1527" s="163"/>
      <c r="J1527" s="170"/>
      <c r="K1527" s="170"/>
      <c r="L1527" s="782"/>
      <c r="M1527" s="664"/>
      <c r="N1527" s="664"/>
      <c r="O1527" s="664"/>
      <c r="P1527" s="165"/>
      <c r="Q1527" s="365"/>
      <c r="R1527" s="259" t="str">
        <f t="shared" si="980"/>
        <v/>
      </c>
      <c r="S1527" s="260" t="str">
        <f>IF(R1527="","",IF(R1543="Y",T1527,IF(R1527&gt;=R1535-$AA$36*R1539,IF(R1527&lt;=R1535+$AA$36*R1539,R1527,""),"")))</f>
        <v/>
      </c>
      <c r="T1527" s="259" t="str">
        <f t="shared" si="981"/>
        <v/>
      </c>
      <c r="U1527" s="166" t="str">
        <f t="shared" si="982"/>
        <v/>
      </c>
      <c r="V1527" s="39"/>
      <c r="W1527" s="39"/>
      <c r="Y1527" s="99"/>
      <c r="AO1527" s="57"/>
      <c r="AP1527" s="39"/>
      <c r="AQ1527" s="39"/>
      <c r="AR1527" s="171"/>
      <c r="AS1527" s="39"/>
      <c r="AT1527" s="360" t="str">
        <f t="shared" si="983"/>
        <v/>
      </c>
      <c r="AU1527" s="360" t="str">
        <f t="shared" si="984"/>
        <v/>
      </c>
      <c r="AV1527" s="39"/>
      <c r="AW1527" s="360" t="str">
        <f t="shared" si="985"/>
        <v/>
      </c>
      <c r="AX1527" s="360" t="str">
        <f t="shared" si="986"/>
        <v/>
      </c>
      <c r="AY1527" s="39"/>
      <c r="AZ1527" s="360" t="str">
        <f t="shared" si="987"/>
        <v/>
      </c>
      <c r="BA1527" s="360" t="str">
        <f t="shared" si="988"/>
        <v/>
      </c>
      <c r="BB1527" s="39"/>
      <c r="BC1527" s="360" t="str">
        <f t="shared" si="989"/>
        <v/>
      </c>
      <c r="BD1527" s="360" t="str">
        <f t="shared" si="990"/>
        <v/>
      </c>
      <c r="BE1527" s="39"/>
      <c r="BF1527" s="360" t="str">
        <f t="shared" si="991"/>
        <v/>
      </c>
      <c r="BG1527" s="360" t="str">
        <f t="shared" si="992"/>
        <v/>
      </c>
      <c r="BH1527" s="39"/>
      <c r="BI1527" s="360" t="str">
        <f t="shared" si="993"/>
        <v/>
      </c>
      <c r="BJ1527" s="360" t="str">
        <f t="shared" si="994"/>
        <v/>
      </c>
      <c r="BK1527" s="39"/>
      <c r="BL1527" s="360" t="str">
        <f t="shared" si="995"/>
        <v/>
      </c>
      <c r="BM1527" s="360" t="str">
        <f t="shared" si="996"/>
        <v/>
      </c>
      <c r="BN1527" s="39"/>
      <c r="BO1527" s="360" t="str">
        <f t="shared" si="997"/>
        <v/>
      </c>
      <c r="BP1527" s="360" t="str">
        <f t="shared" si="998"/>
        <v/>
      </c>
      <c r="BQ1527" s="39"/>
      <c r="BR1527" s="360" t="str">
        <f t="shared" si="999"/>
        <v/>
      </c>
      <c r="BS1527" s="360" t="str">
        <f t="shared" si="1000"/>
        <v/>
      </c>
      <c r="BT1527" s="39"/>
      <c r="BU1527" s="360" t="str">
        <f t="shared" si="1001"/>
        <v/>
      </c>
      <c r="BV1527" s="360" t="str">
        <f t="shared" si="1002"/>
        <v/>
      </c>
      <c r="BW1527" s="39"/>
      <c r="BX1527" s="57"/>
    </row>
    <row r="1528" spans="1:76" s="2" customFormat="1" ht="14">
      <c r="A1528" s="159">
        <v>14</v>
      </c>
      <c r="B1528" s="301" t="str">
        <f t="shared" si="1003"/>
        <v xml:space="preserve">: </v>
      </c>
      <c r="C1528" s="169"/>
      <c r="D1528" s="169"/>
      <c r="E1528" s="169"/>
      <c r="F1528" s="169"/>
      <c r="G1528" s="161"/>
      <c r="H1528" s="169"/>
      <c r="I1528" s="163"/>
      <c r="J1528" s="170"/>
      <c r="K1528" s="170"/>
      <c r="L1528" s="782"/>
      <c r="M1528" s="664"/>
      <c r="N1528" s="664"/>
      <c r="O1528" s="664"/>
      <c r="P1528" s="165"/>
      <c r="Q1528" s="365"/>
      <c r="R1528" s="259" t="str">
        <f t="shared" si="980"/>
        <v/>
      </c>
      <c r="S1528" s="260" t="str">
        <f>IF(R1528="","",IF(R1543="Y",T1528,IF(R1528&gt;=R1535-$AA$36*R1539,IF(R1528&lt;=R1535+$AA$36*R1539,R1528,""),"")))</f>
        <v/>
      </c>
      <c r="T1528" s="259" t="str">
        <f t="shared" si="981"/>
        <v/>
      </c>
      <c r="U1528" s="166" t="str">
        <f t="shared" si="982"/>
        <v/>
      </c>
      <c r="V1528" s="39"/>
      <c r="W1528" s="39"/>
      <c r="Y1528" s="99"/>
      <c r="AO1528" s="57"/>
      <c r="AP1528" s="39"/>
      <c r="AQ1528" s="39"/>
      <c r="AR1528" s="171"/>
      <c r="AS1528" s="39"/>
      <c r="AT1528" s="360" t="str">
        <f t="shared" si="983"/>
        <v/>
      </c>
      <c r="AU1528" s="360" t="str">
        <f t="shared" si="984"/>
        <v/>
      </c>
      <c r="AV1528" s="39"/>
      <c r="AW1528" s="360" t="str">
        <f t="shared" si="985"/>
        <v/>
      </c>
      <c r="AX1528" s="360" t="str">
        <f t="shared" si="986"/>
        <v/>
      </c>
      <c r="AY1528" s="39"/>
      <c r="AZ1528" s="360" t="str">
        <f t="shared" si="987"/>
        <v/>
      </c>
      <c r="BA1528" s="360" t="str">
        <f t="shared" si="988"/>
        <v/>
      </c>
      <c r="BB1528" s="39"/>
      <c r="BC1528" s="360" t="str">
        <f t="shared" si="989"/>
        <v/>
      </c>
      <c r="BD1528" s="360" t="str">
        <f t="shared" si="990"/>
        <v/>
      </c>
      <c r="BE1528" s="39"/>
      <c r="BF1528" s="360" t="str">
        <f t="shared" si="991"/>
        <v/>
      </c>
      <c r="BG1528" s="360" t="str">
        <f t="shared" si="992"/>
        <v/>
      </c>
      <c r="BH1528" s="39"/>
      <c r="BI1528" s="360" t="str">
        <f t="shared" si="993"/>
        <v/>
      </c>
      <c r="BJ1528" s="360" t="str">
        <f t="shared" si="994"/>
        <v/>
      </c>
      <c r="BK1528" s="39"/>
      <c r="BL1528" s="360" t="str">
        <f t="shared" si="995"/>
        <v/>
      </c>
      <c r="BM1528" s="360" t="str">
        <f t="shared" si="996"/>
        <v/>
      </c>
      <c r="BN1528" s="39"/>
      <c r="BO1528" s="360" t="str">
        <f t="shared" si="997"/>
        <v/>
      </c>
      <c r="BP1528" s="360" t="str">
        <f t="shared" si="998"/>
        <v/>
      </c>
      <c r="BQ1528" s="39"/>
      <c r="BR1528" s="360" t="str">
        <f t="shared" si="999"/>
        <v/>
      </c>
      <c r="BS1528" s="360" t="str">
        <f t="shared" si="1000"/>
        <v/>
      </c>
      <c r="BT1528" s="39"/>
      <c r="BU1528" s="360" t="str">
        <f t="shared" si="1001"/>
        <v/>
      </c>
      <c r="BV1528" s="360" t="str">
        <f t="shared" si="1002"/>
        <v/>
      </c>
      <c r="BW1528" s="39"/>
      <c r="BX1528" s="57"/>
    </row>
    <row r="1529" spans="1:76" s="2" customFormat="1" ht="14">
      <c r="A1529" s="159">
        <v>15</v>
      </c>
      <c r="B1529" s="301" t="str">
        <f t="shared" si="1003"/>
        <v xml:space="preserve">: </v>
      </c>
      <c r="C1529" s="169"/>
      <c r="D1529" s="169"/>
      <c r="E1529" s="169"/>
      <c r="F1529" s="169"/>
      <c r="G1529" s="161"/>
      <c r="H1529" s="169"/>
      <c r="I1529" s="163"/>
      <c r="J1529" s="170"/>
      <c r="K1529" s="170"/>
      <c r="L1529" s="782"/>
      <c r="M1529" s="664"/>
      <c r="N1529" s="664"/>
      <c r="O1529" s="664"/>
      <c r="P1529" s="165"/>
      <c r="Q1529" s="365"/>
      <c r="R1529" s="259" t="str">
        <f t="shared" si="980"/>
        <v/>
      </c>
      <c r="S1529" s="260" t="str">
        <f>IF(R1529="","",IF(R1543="Y",T1529,IF(R1529&gt;=R1535-$AA$36*R1539,IF(R1529&lt;=R1535+$AA$36*R1539,R1529,""),"")))</f>
        <v/>
      </c>
      <c r="T1529" s="259" t="str">
        <f t="shared" si="981"/>
        <v/>
      </c>
      <c r="U1529" s="166" t="str">
        <f t="shared" si="982"/>
        <v/>
      </c>
      <c r="V1529" s="39"/>
      <c r="W1529" s="39"/>
      <c r="Y1529" s="99"/>
      <c r="AO1529" s="57"/>
      <c r="AP1529" s="39"/>
      <c r="AQ1529" s="39"/>
      <c r="AR1529" s="171"/>
      <c r="AS1529" s="39"/>
      <c r="AT1529" s="360" t="str">
        <f t="shared" si="983"/>
        <v/>
      </c>
      <c r="AU1529" s="360" t="str">
        <f t="shared" si="984"/>
        <v/>
      </c>
      <c r="AV1529" s="39"/>
      <c r="AW1529" s="360" t="str">
        <f t="shared" si="985"/>
        <v/>
      </c>
      <c r="AX1529" s="360" t="str">
        <f t="shared" si="986"/>
        <v/>
      </c>
      <c r="AY1529" s="39"/>
      <c r="AZ1529" s="360" t="str">
        <f t="shared" si="987"/>
        <v/>
      </c>
      <c r="BA1529" s="360" t="str">
        <f t="shared" si="988"/>
        <v/>
      </c>
      <c r="BB1529" s="39"/>
      <c r="BC1529" s="360" t="str">
        <f t="shared" si="989"/>
        <v/>
      </c>
      <c r="BD1529" s="360" t="str">
        <f t="shared" si="990"/>
        <v/>
      </c>
      <c r="BE1529" s="39"/>
      <c r="BF1529" s="360" t="str">
        <f t="shared" si="991"/>
        <v/>
      </c>
      <c r="BG1529" s="360" t="str">
        <f t="shared" si="992"/>
        <v/>
      </c>
      <c r="BH1529" s="39"/>
      <c r="BI1529" s="360" t="str">
        <f t="shared" si="993"/>
        <v/>
      </c>
      <c r="BJ1529" s="360" t="str">
        <f t="shared" si="994"/>
        <v/>
      </c>
      <c r="BK1529" s="39"/>
      <c r="BL1529" s="360" t="str">
        <f t="shared" si="995"/>
        <v/>
      </c>
      <c r="BM1529" s="360" t="str">
        <f t="shared" si="996"/>
        <v/>
      </c>
      <c r="BN1529" s="39"/>
      <c r="BO1529" s="360" t="str">
        <f t="shared" si="997"/>
        <v/>
      </c>
      <c r="BP1529" s="360" t="str">
        <f t="shared" si="998"/>
        <v/>
      </c>
      <c r="BQ1529" s="39"/>
      <c r="BR1529" s="360" t="str">
        <f t="shared" si="999"/>
        <v/>
      </c>
      <c r="BS1529" s="360" t="str">
        <f t="shared" si="1000"/>
        <v/>
      </c>
      <c r="BT1529" s="39"/>
      <c r="BU1529" s="360" t="str">
        <f t="shared" si="1001"/>
        <v/>
      </c>
      <c r="BV1529" s="360" t="str">
        <f t="shared" si="1002"/>
        <v/>
      </c>
      <c r="BW1529" s="39"/>
      <c r="BX1529" s="57"/>
    </row>
    <row r="1530" spans="1:76" s="2" customFormat="1" ht="14">
      <c r="A1530" s="159">
        <v>16</v>
      </c>
      <c r="B1530" s="301" t="str">
        <f t="shared" si="1003"/>
        <v xml:space="preserve">: </v>
      </c>
      <c r="C1530" s="169"/>
      <c r="D1530" s="169"/>
      <c r="E1530" s="169"/>
      <c r="F1530" s="169"/>
      <c r="G1530" s="161"/>
      <c r="H1530" s="169"/>
      <c r="I1530" s="163"/>
      <c r="J1530" s="170"/>
      <c r="K1530" s="170"/>
      <c r="L1530" s="782"/>
      <c r="M1530" s="664"/>
      <c r="N1530" s="664"/>
      <c r="O1530" s="664"/>
      <c r="P1530" s="165"/>
      <c r="Q1530" s="365"/>
      <c r="R1530" s="259" t="str">
        <f t="shared" si="980"/>
        <v/>
      </c>
      <c r="S1530" s="260" t="str">
        <f>IF(R1530="","",IF(R1543="Y",T1530,IF(R1530&gt;=R1535-$AA$36*R1539,IF(R1530&lt;=R1535+$AA$36*R1539,R1530,""),"")))</f>
        <v/>
      </c>
      <c r="T1530" s="259" t="str">
        <f t="shared" si="981"/>
        <v/>
      </c>
      <c r="U1530" s="166" t="str">
        <f t="shared" si="982"/>
        <v/>
      </c>
      <c r="V1530" s="39"/>
      <c r="W1530" s="39"/>
      <c r="Y1530" s="99"/>
      <c r="AO1530" s="57"/>
      <c r="AP1530" s="39"/>
      <c r="AQ1530" s="39"/>
      <c r="AR1530" s="171"/>
      <c r="AS1530" s="39"/>
      <c r="AT1530" s="360" t="str">
        <f t="shared" si="983"/>
        <v/>
      </c>
      <c r="AU1530" s="360" t="str">
        <f t="shared" si="984"/>
        <v/>
      </c>
      <c r="AV1530" s="39"/>
      <c r="AW1530" s="360" t="str">
        <f t="shared" si="985"/>
        <v/>
      </c>
      <c r="AX1530" s="360" t="str">
        <f t="shared" si="986"/>
        <v/>
      </c>
      <c r="AY1530" s="39"/>
      <c r="AZ1530" s="360" t="str">
        <f t="shared" si="987"/>
        <v/>
      </c>
      <c r="BA1530" s="360" t="str">
        <f t="shared" si="988"/>
        <v/>
      </c>
      <c r="BB1530" s="39"/>
      <c r="BC1530" s="360" t="str">
        <f t="shared" si="989"/>
        <v/>
      </c>
      <c r="BD1530" s="360" t="str">
        <f t="shared" si="990"/>
        <v/>
      </c>
      <c r="BE1530" s="39"/>
      <c r="BF1530" s="360" t="str">
        <f t="shared" si="991"/>
        <v/>
      </c>
      <c r="BG1530" s="360" t="str">
        <f t="shared" si="992"/>
        <v/>
      </c>
      <c r="BH1530" s="39"/>
      <c r="BI1530" s="360" t="str">
        <f t="shared" si="993"/>
        <v/>
      </c>
      <c r="BJ1530" s="360" t="str">
        <f t="shared" si="994"/>
        <v/>
      </c>
      <c r="BK1530" s="39"/>
      <c r="BL1530" s="360" t="str">
        <f t="shared" si="995"/>
        <v/>
      </c>
      <c r="BM1530" s="360" t="str">
        <f t="shared" si="996"/>
        <v/>
      </c>
      <c r="BN1530" s="39"/>
      <c r="BO1530" s="360" t="str">
        <f t="shared" si="997"/>
        <v/>
      </c>
      <c r="BP1530" s="360" t="str">
        <f t="shared" si="998"/>
        <v/>
      </c>
      <c r="BQ1530" s="39"/>
      <c r="BR1530" s="360" t="str">
        <f t="shared" si="999"/>
        <v/>
      </c>
      <c r="BS1530" s="360" t="str">
        <f t="shared" si="1000"/>
        <v/>
      </c>
      <c r="BT1530" s="39"/>
      <c r="BU1530" s="360" t="str">
        <f t="shared" si="1001"/>
        <v/>
      </c>
      <c r="BV1530" s="360" t="str">
        <f t="shared" si="1002"/>
        <v/>
      </c>
      <c r="BW1530" s="39"/>
      <c r="BX1530" s="57"/>
    </row>
    <row r="1531" spans="1:76" s="2" customFormat="1" ht="14">
      <c r="A1531" s="159">
        <v>17</v>
      </c>
      <c r="B1531" s="301" t="str">
        <f t="shared" si="1003"/>
        <v xml:space="preserve">: </v>
      </c>
      <c r="C1531" s="168"/>
      <c r="D1531" s="162"/>
      <c r="E1531" s="162"/>
      <c r="F1531" s="169"/>
      <c r="G1531" s="161"/>
      <c r="H1531" s="162"/>
      <c r="I1531" s="163"/>
      <c r="J1531" s="170"/>
      <c r="K1531" s="170"/>
      <c r="L1531" s="782"/>
      <c r="M1531" s="664"/>
      <c r="N1531" s="664"/>
      <c r="O1531" s="664"/>
      <c r="P1531" s="165"/>
      <c r="Q1531" s="365"/>
      <c r="R1531" s="259" t="str">
        <f t="shared" si="980"/>
        <v/>
      </c>
      <c r="S1531" s="260" t="str">
        <f>IF(R1531="","",IF(R1543="Y",T1531,IF(R1531&gt;=R1535-$AA$36*R1539,IF(R1531&lt;=R1535+$AA$36*R1539,R1531,""),"")))</f>
        <v/>
      </c>
      <c r="T1531" s="259" t="str">
        <f t="shared" si="981"/>
        <v/>
      </c>
      <c r="U1531" s="166" t="str">
        <f t="shared" si="982"/>
        <v/>
      </c>
      <c r="V1531" s="39"/>
      <c r="W1531" s="39"/>
      <c r="Y1531" s="99"/>
      <c r="AO1531" s="57"/>
      <c r="AP1531" s="39"/>
      <c r="AQ1531" s="39"/>
      <c r="AR1531" s="171"/>
      <c r="AS1531" s="39"/>
      <c r="AT1531" s="360" t="str">
        <f t="shared" si="983"/>
        <v/>
      </c>
      <c r="AU1531" s="360" t="str">
        <f t="shared" si="984"/>
        <v/>
      </c>
      <c r="AV1531" s="39"/>
      <c r="AW1531" s="360" t="str">
        <f t="shared" si="985"/>
        <v/>
      </c>
      <c r="AX1531" s="360" t="str">
        <f t="shared" si="986"/>
        <v/>
      </c>
      <c r="AY1531" s="39"/>
      <c r="AZ1531" s="360" t="str">
        <f t="shared" si="987"/>
        <v/>
      </c>
      <c r="BA1531" s="360" t="str">
        <f t="shared" si="988"/>
        <v/>
      </c>
      <c r="BB1531" s="39"/>
      <c r="BC1531" s="360" t="str">
        <f t="shared" si="989"/>
        <v/>
      </c>
      <c r="BD1531" s="360" t="str">
        <f t="shared" si="990"/>
        <v/>
      </c>
      <c r="BE1531" s="39"/>
      <c r="BF1531" s="360" t="str">
        <f t="shared" si="991"/>
        <v/>
      </c>
      <c r="BG1531" s="360" t="str">
        <f t="shared" si="992"/>
        <v/>
      </c>
      <c r="BH1531" s="39"/>
      <c r="BI1531" s="360" t="str">
        <f t="shared" si="993"/>
        <v/>
      </c>
      <c r="BJ1531" s="360" t="str">
        <f t="shared" si="994"/>
        <v/>
      </c>
      <c r="BK1531" s="39"/>
      <c r="BL1531" s="360" t="str">
        <f t="shared" si="995"/>
        <v/>
      </c>
      <c r="BM1531" s="360" t="str">
        <f t="shared" si="996"/>
        <v/>
      </c>
      <c r="BN1531" s="39"/>
      <c r="BO1531" s="360" t="str">
        <f t="shared" si="997"/>
        <v/>
      </c>
      <c r="BP1531" s="360" t="str">
        <f t="shared" si="998"/>
        <v/>
      </c>
      <c r="BQ1531" s="39"/>
      <c r="BR1531" s="360" t="str">
        <f t="shared" si="999"/>
        <v/>
      </c>
      <c r="BS1531" s="360" t="str">
        <f t="shared" si="1000"/>
        <v/>
      </c>
      <c r="BT1531" s="39"/>
      <c r="BU1531" s="360" t="str">
        <f t="shared" si="1001"/>
        <v/>
      </c>
      <c r="BV1531" s="360" t="str">
        <f t="shared" si="1002"/>
        <v/>
      </c>
      <c r="BW1531" s="39"/>
      <c r="BX1531" s="57"/>
    </row>
    <row r="1532" spans="1:76" s="2" customFormat="1" ht="14">
      <c r="A1532" s="159">
        <v>18</v>
      </c>
      <c r="B1532" s="301" t="str">
        <f t="shared" si="1003"/>
        <v xml:space="preserve">: </v>
      </c>
      <c r="C1532" s="168"/>
      <c r="D1532" s="162"/>
      <c r="E1532" s="162"/>
      <c r="F1532" s="169"/>
      <c r="G1532" s="161"/>
      <c r="H1532" s="162"/>
      <c r="I1532" s="163"/>
      <c r="J1532" s="170"/>
      <c r="K1532" s="170"/>
      <c r="L1532" s="782"/>
      <c r="M1532" s="664"/>
      <c r="N1532" s="664"/>
      <c r="O1532" s="664"/>
      <c r="P1532" s="165"/>
      <c r="Q1532" s="365"/>
      <c r="R1532" s="259" t="str">
        <f t="shared" si="980"/>
        <v/>
      </c>
      <c r="S1532" s="260" t="str">
        <f>IF(R1532="","",IF(R1543="Y",T1532,IF(R1532&gt;=R1535-$AA$36*R1539,IF(R1532&lt;=R1535+$AA$36*R1539,R1532,""),"")))</f>
        <v/>
      </c>
      <c r="T1532" s="259" t="str">
        <f t="shared" si="981"/>
        <v/>
      </c>
      <c r="U1532" s="166" t="str">
        <f t="shared" si="982"/>
        <v/>
      </c>
      <c r="V1532" s="39"/>
      <c r="W1532" s="39"/>
      <c r="Y1532" s="99"/>
      <c r="AO1532" s="57"/>
      <c r="AP1532" s="39"/>
      <c r="AQ1532" s="39"/>
      <c r="AR1532" s="171"/>
      <c r="AS1532" s="39"/>
      <c r="AT1532" s="360" t="str">
        <f t="shared" si="983"/>
        <v/>
      </c>
      <c r="AU1532" s="360" t="str">
        <f t="shared" si="984"/>
        <v/>
      </c>
      <c r="AV1532" s="39"/>
      <c r="AW1532" s="360" t="str">
        <f t="shared" si="985"/>
        <v/>
      </c>
      <c r="AX1532" s="360" t="str">
        <f t="shared" si="986"/>
        <v/>
      </c>
      <c r="AY1532" s="39"/>
      <c r="AZ1532" s="360" t="str">
        <f t="shared" si="987"/>
        <v/>
      </c>
      <c r="BA1532" s="360" t="str">
        <f t="shared" si="988"/>
        <v/>
      </c>
      <c r="BB1532" s="39"/>
      <c r="BC1532" s="360" t="str">
        <f t="shared" si="989"/>
        <v/>
      </c>
      <c r="BD1532" s="360" t="str">
        <f t="shared" si="990"/>
        <v/>
      </c>
      <c r="BE1532" s="39"/>
      <c r="BF1532" s="360" t="str">
        <f t="shared" si="991"/>
        <v/>
      </c>
      <c r="BG1532" s="360" t="str">
        <f t="shared" si="992"/>
        <v/>
      </c>
      <c r="BH1532" s="39"/>
      <c r="BI1532" s="360" t="str">
        <f t="shared" si="993"/>
        <v/>
      </c>
      <c r="BJ1532" s="360" t="str">
        <f t="shared" si="994"/>
        <v/>
      </c>
      <c r="BK1532" s="39"/>
      <c r="BL1532" s="360" t="str">
        <f t="shared" si="995"/>
        <v/>
      </c>
      <c r="BM1532" s="360" t="str">
        <f t="shared" si="996"/>
        <v/>
      </c>
      <c r="BN1532" s="39"/>
      <c r="BO1532" s="360" t="str">
        <f t="shared" si="997"/>
        <v/>
      </c>
      <c r="BP1532" s="360" t="str">
        <f t="shared" si="998"/>
        <v/>
      </c>
      <c r="BQ1532" s="39"/>
      <c r="BR1532" s="360" t="str">
        <f t="shared" si="999"/>
        <v/>
      </c>
      <c r="BS1532" s="360" t="str">
        <f t="shared" si="1000"/>
        <v/>
      </c>
      <c r="BT1532" s="39"/>
      <c r="BU1532" s="360" t="str">
        <f t="shared" si="1001"/>
        <v/>
      </c>
      <c r="BV1532" s="360" t="str">
        <f t="shared" si="1002"/>
        <v/>
      </c>
      <c r="BW1532" s="39"/>
      <c r="BX1532" s="57"/>
    </row>
    <row r="1533" spans="1:76" s="2" customFormat="1" ht="14">
      <c r="A1533" s="159">
        <v>19</v>
      </c>
      <c r="B1533" s="301" t="str">
        <f t="shared" si="1003"/>
        <v xml:space="preserve">: </v>
      </c>
      <c r="C1533" s="168"/>
      <c r="D1533" s="162"/>
      <c r="E1533" s="162"/>
      <c r="F1533" s="169"/>
      <c r="G1533" s="161"/>
      <c r="H1533" s="162"/>
      <c r="I1533" s="163"/>
      <c r="J1533" s="170"/>
      <c r="K1533" s="170"/>
      <c r="L1533" s="782"/>
      <c r="M1533" s="664"/>
      <c r="N1533" s="664"/>
      <c r="O1533" s="664"/>
      <c r="P1533" s="165"/>
      <c r="Q1533" s="365"/>
      <c r="R1533" s="259" t="str">
        <f t="shared" si="980"/>
        <v/>
      </c>
      <c r="S1533" s="260" t="str">
        <f>IF(R1533="","",IF(R1543="Y",T1533,IF(R1533&gt;=R1535-$AA$36*R1539,IF(R1533&lt;=R1535+$AA$36*R1539,R1533,""),"")))</f>
        <v/>
      </c>
      <c r="T1533" s="259" t="str">
        <f t="shared" si="981"/>
        <v/>
      </c>
      <c r="U1533" s="166" t="str">
        <f t="shared" si="982"/>
        <v/>
      </c>
      <c r="V1533" s="39"/>
      <c r="W1533" s="39"/>
      <c r="Y1533" s="99"/>
      <c r="AO1533" s="57"/>
      <c r="AP1533" s="39"/>
      <c r="AQ1533" s="39"/>
      <c r="AR1533" s="171"/>
      <c r="AS1533" s="39"/>
      <c r="AT1533" s="360" t="str">
        <f t="shared" si="983"/>
        <v/>
      </c>
      <c r="AU1533" s="360" t="str">
        <f t="shared" si="984"/>
        <v/>
      </c>
      <c r="AV1533" s="39"/>
      <c r="AW1533" s="360" t="str">
        <f t="shared" si="985"/>
        <v/>
      </c>
      <c r="AX1533" s="360" t="str">
        <f t="shared" si="986"/>
        <v/>
      </c>
      <c r="AY1533" s="39"/>
      <c r="AZ1533" s="360" t="str">
        <f t="shared" si="987"/>
        <v/>
      </c>
      <c r="BA1533" s="360" t="str">
        <f t="shared" si="988"/>
        <v/>
      </c>
      <c r="BB1533" s="39"/>
      <c r="BC1533" s="360" t="str">
        <f t="shared" si="989"/>
        <v/>
      </c>
      <c r="BD1533" s="360" t="str">
        <f t="shared" si="990"/>
        <v/>
      </c>
      <c r="BE1533" s="39"/>
      <c r="BF1533" s="360" t="str">
        <f t="shared" si="991"/>
        <v/>
      </c>
      <c r="BG1533" s="360" t="str">
        <f t="shared" si="992"/>
        <v/>
      </c>
      <c r="BH1533" s="39"/>
      <c r="BI1533" s="360" t="str">
        <f t="shared" si="993"/>
        <v/>
      </c>
      <c r="BJ1533" s="360" t="str">
        <f t="shared" si="994"/>
        <v/>
      </c>
      <c r="BK1533" s="39"/>
      <c r="BL1533" s="360" t="str">
        <f t="shared" si="995"/>
        <v/>
      </c>
      <c r="BM1533" s="360" t="str">
        <f t="shared" si="996"/>
        <v/>
      </c>
      <c r="BN1533" s="39"/>
      <c r="BO1533" s="360" t="str">
        <f t="shared" si="997"/>
        <v/>
      </c>
      <c r="BP1533" s="360" t="str">
        <f t="shared" si="998"/>
        <v/>
      </c>
      <c r="BQ1533" s="39"/>
      <c r="BR1533" s="360" t="str">
        <f t="shared" si="999"/>
        <v/>
      </c>
      <c r="BS1533" s="360" t="str">
        <f t="shared" si="1000"/>
        <v/>
      </c>
      <c r="BT1533" s="39"/>
      <c r="BU1533" s="360" t="str">
        <f t="shared" si="1001"/>
        <v/>
      </c>
      <c r="BV1533" s="360" t="str">
        <f t="shared" si="1002"/>
        <v/>
      </c>
      <c r="BW1533" s="39"/>
      <c r="BX1533" s="57"/>
    </row>
    <row r="1534" spans="1:76" s="2" customFormat="1" ht="14">
      <c r="A1534" s="159">
        <v>20</v>
      </c>
      <c r="B1534" s="301" t="str">
        <f t="shared" si="1003"/>
        <v xml:space="preserve">: </v>
      </c>
      <c r="C1534" s="168"/>
      <c r="D1534" s="162"/>
      <c r="E1534" s="162"/>
      <c r="F1534" s="169"/>
      <c r="G1534" s="161"/>
      <c r="H1534" s="162"/>
      <c r="I1534" s="163"/>
      <c r="J1534" s="170"/>
      <c r="K1534" s="170"/>
      <c r="L1534" s="782"/>
      <c r="M1534" s="664"/>
      <c r="N1534" s="664"/>
      <c r="O1534" s="664"/>
      <c r="P1534" s="165"/>
      <c r="Q1534" s="365"/>
      <c r="R1534" s="259" t="str">
        <f t="shared" si="980"/>
        <v/>
      </c>
      <c r="S1534" s="260" t="str">
        <f>IF(R1534="","",IF(R1543="Y",T1534,IF(R1534&gt;=R1535-$AA$36*R1539,IF(R1534&lt;=R1535+$AA$36*R1539,R1534,""),"")))</f>
        <v/>
      </c>
      <c r="T1534" s="259" t="str">
        <f t="shared" si="981"/>
        <v/>
      </c>
      <c r="U1534" s="166" t="str">
        <f t="shared" si="982"/>
        <v/>
      </c>
      <c r="V1534" s="39"/>
      <c r="W1534" s="39"/>
      <c r="Y1534" s="99"/>
      <c r="AO1534" s="57"/>
      <c r="AP1534" s="39"/>
      <c r="AQ1534" s="39"/>
      <c r="AR1534" s="171"/>
      <c r="AS1534" s="39"/>
      <c r="AT1534" s="360" t="str">
        <f t="shared" si="983"/>
        <v/>
      </c>
      <c r="AU1534" s="360" t="str">
        <f t="shared" si="984"/>
        <v/>
      </c>
      <c r="AV1534" s="39"/>
      <c r="AW1534" s="360" t="str">
        <f t="shared" si="985"/>
        <v/>
      </c>
      <c r="AX1534" s="360" t="str">
        <f t="shared" si="986"/>
        <v/>
      </c>
      <c r="AY1534" s="39"/>
      <c r="AZ1534" s="360" t="str">
        <f t="shared" si="987"/>
        <v/>
      </c>
      <c r="BA1534" s="360" t="str">
        <f t="shared" si="988"/>
        <v/>
      </c>
      <c r="BB1534" s="39"/>
      <c r="BC1534" s="360" t="str">
        <f t="shared" si="989"/>
        <v/>
      </c>
      <c r="BD1534" s="360" t="str">
        <f t="shared" si="990"/>
        <v/>
      </c>
      <c r="BE1534" s="39"/>
      <c r="BF1534" s="360" t="str">
        <f t="shared" si="991"/>
        <v/>
      </c>
      <c r="BG1534" s="360" t="str">
        <f t="shared" si="992"/>
        <v/>
      </c>
      <c r="BH1534" s="39"/>
      <c r="BI1534" s="360" t="str">
        <f t="shared" si="993"/>
        <v/>
      </c>
      <c r="BJ1534" s="360" t="str">
        <f t="shared" si="994"/>
        <v/>
      </c>
      <c r="BK1534" s="39"/>
      <c r="BL1534" s="360" t="str">
        <f t="shared" si="995"/>
        <v/>
      </c>
      <c r="BM1534" s="360" t="str">
        <f t="shared" si="996"/>
        <v/>
      </c>
      <c r="BN1534" s="39"/>
      <c r="BO1534" s="360" t="str">
        <f t="shared" si="997"/>
        <v/>
      </c>
      <c r="BP1534" s="360" t="str">
        <f t="shared" si="998"/>
        <v/>
      </c>
      <c r="BQ1534" s="39"/>
      <c r="BR1534" s="360" t="str">
        <f t="shared" si="999"/>
        <v/>
      </c>
      <c r="BS1534" s="360" t="str">
        <f t="shared" si="1000"/>
        <v/>
      </c>
      <c r="BT1534" s="39"/>
      <c r="BU1534" s="360" t="str">
        <f t="shared" si="1001"/>
        <v/>
      </c>
      <c r="BV1534" s="360" t="str">
        <f t="shared" si="1002"/>
        <v/>
      </c>
      <c r="BW1534" s="39"/>
      <c r="BX1534" s="57"/>
    </row>
    <row r="1535" spans="1:76" s="2" customFormat="1" ht="14">
      <c r="A1535" s="172"/>
      <c r="B1535" s="302" t="s">
        <v>159</v>
      </c>
      <c r="C1535" s="173"/>
      <c r="D1535" s="173"/>
      <c r="E1535" s="173"/>
      <c r="F1535" s="173"/>
      <c r="H1535" s="39"/>
      <c r="I1535" s="175"/>
      <c r="J1535" s="174"/>
      <c r="K1535" s="174"/>
      <c r="L1535" s="762" t="s">
        <v>99</v>
      </c>
      <c r="M1535" s="174"/>
      <c r="N1535" s="174"/>
      <c r="O1535" s="165"/>
      <c r="P1535" s="165"/>
      <c r="Q1535" s="175" t="s">
        <v>31</v>
      </c>
      <c r="R1535" s="261" t="e">
        <f>AVERAGE(R1515:R1534)</f>
        <v>#DIV/0!</v>
      </c>
      <c r="S1535" s="261" t="e">
        <f>IF(R1543="Y",SUM(S1515:S1534)/SUM(N1515:N1534),AVERAGE(S1515:S1534))</f>
        <v>#DIV/0!</v>
      </c>
      <c r="T1535" s="262" t="e">
        <f>SUM(T1515:T1534)/SUM(N1515:N1534)</f>
        <v>#DIV/0!</v>
      </c>
      <c r="U1535" s="39"/>
      <c r="V1535" s="39"/>
      <c r="W1535" s="39"/>
      <c r="Y1535" s="207"/>
      <c r="AO1535" s="57"/>
      <c r="AP1535" s="39"/>
      <c r="AQ1535" s="39"/>
      <c r="AR1535" s="39"/>
      <c r="AS1535" s="175" t="s">
        <v>31</v>
      </c>
      <c r="AT1535" s="178" t="e">
        <f>AVERAGE(AT1515:AT1534)</f>
        <v>#DIV/0!</v>
      </c>
      <c r="AU1535" s="178" t="e">
        <f>SUM(AU1515:AU1534)/COUNTIF(AU1515:AU1534,"&gt;0")</f>
        <v>#DIV/0!</v>
      </c>
      <c r="AV1535" s="175"/>
      <c r="AW1535" s="178" t="e">
        <f>AVERAGE(AW1515:AW1534)</f>
        <v>#DIV/0!</v>
      </c>
      <c r="AX1535" s="178" t="e">
        <f>SUM(AX1515:AX1534)/COUNTIF(AX1515:AX1534,"&gt;0")</f>
        <v>#DIV/0!</v>
      </c>
      <c r="AY1535" s="39"/>
      <c r="AZ1535" s="178" t="e">
        <f>AVERAGE(AZ1515:AZ1534)</f>
        <v>#DIV/0!</v>
      </c>
      <c r="BA1535" s="178" t="e">
        <f>SUM(BA1515:BA1534)/COUNTIF(BA1515:BA1534,"&gt;0")</f>
        <v>#DIV/0!</v>
      </c>
      <c r="BB1535" s="39"/>
      <c r="BC1535" s="178" t="e">
        <f>AVERAGE(BC1515:BC1534)</f>
        <v>#DIV/0!</v>
      </c>
      <c r="BD1535" s="178" t="e">
        <f>SUM(BD1515:BD1534)/COUNTIF(BD1515:BD1534,"&gt;0")</f>
        <v>#DIV/0!</v>
      </c>
      <c r="BE1535" s="39"/>
      <c r="BF1535" s="178" t="e">
        <f>AVERAGE(BF1515:BF1534)</f>
        <v>#DIV/0!</v>
      </c>
      <c r="BG1535" s="178" t="e">
        <f>SUM(BG1515:BG1534)/COUNTIF(BG1515:BG1534,"&gt;0")</f>
        <v>#DIV/0!</v>
      </c>
      <c r="BH1535" s="39"/>
      <c r="BI1535" s="178" t="e">
        <f>AVERAGE(BI1515:BI1534)</f>
        <v>#DIV/0!</v>
      </c>
      <c r="BJ1535" s="178" t="e">
        <f>SUM(BJ1515:BJ1534)/COUNTIF(BJ1515:BJ1534,"&gt;0")</f>
        <v>#DIV/0!</v>
      </c>
      <c r="BK1535" s="175"/>
      <c r="BL1535" s="178" t="e">
        <f>AVERAGE(BL1515:BL1534)</f>
        <v>#DIV/0!</v>
      </c>
      <c r="BM1535" s="178" t="e">
        <f>SUM(BM1515:BM1534)/COUNTIF(BM1515:BM1534,"&gt;0")</f>
        <v>#DIV/0!</v>
      </c>
      <c r="BN1535" s="39"/>
      <c r="BO1535" s="178" t="e">
        <f>AVERAGE(BO1515:BO1534)</f>
        <v>#DIV/0!</v>
      </c>
      <c r="BP1535" s="178" t="e">
        <f>SUM(BP1515:BP1534)/COUNTIF(BP1515:BP1534,"&gt;0")</f>
        <v>#DIV/0!</v>
      </c>
      <c r="BQ1535" s="39"/>
      <c r="BR1535" s="178" t="e">
        <f>AVERAGE(BR1515:BR1534)</f>
        <v>#DIV/0!</v>
      </c>
      <c r="BS1535" s="178" t="e">
        <f>SUM(BS1515:BS1534)/COUNTIF(BS1515:BS1534,"&gt;0")</f>
        <v>#DIV/0!</v>
      </c>
      <c r="BT1535" s="39"/>
      <c r="BU1535" s="178" t="e">
        <f>AVERAGE(BU1515:BU1534)</f>
        <v>#DIV/0!</v>
      </c>
      <c r="BV1535" s="178" t="e">
        <f>SUM(BV1515:BV1534)/COUNTIF(BV1515:BV1534,"&gt;0")</f>
        <v>#DIV/0!</v>
      </c>
      <c r="BW1535" s="39"/>
      <c r="BX1535" s="57"/>
    </row>
    <row r="1536" spans="1:76" s="2" customFormat="1" ht="15">
      <c r="A1536" s="172"/>
      <c r="B1536" s="302" t="s">
        <v>160</v>
      </c>
      <c r="C1536" s="173" t="s">
        <v>112</v>
      </c>
      <c r="D1536" s="840"/>
      <c r="E1536" s="841"/>
      <c r="F1536" s="841"/>
      <c r="G1536" s="841"/>
      <c r="H1536" s="841"/>
      <c r="I1536" s="841"/>
      <c r="J1536" s="842"/>
      <c r="K1536" s="174"/>
      <c r="L1536" s="762"/>
      <c r="M1536" s="174"/>
      <c r="N1536" s="174"/>
      <c r="O1536" s="165"/>
      <c r="P1536" s="165"/>
      <c r="Q1536" s="366" t="s">
        <v>33</v>
      </c>
      <c r="R1536" s="367" t="e">
        <f>R1535+U1536*R1539</f>
        <v>#DIV/0!</v>
      </c>
      <c r="S1536" s="367" t="e">
        <f>S1535+U1536*S1539</f>
        <v>#DIV/0!</v>
      </c>
      <c r="T1536" s="367" t="e">
        <f>T1535+U1536*T1539</f>
        <v>#DIV/0!</v>
      </c>
      <c r="U1536" s="368">
        <v>1</v>
      </c>
      <c r="V1536" s="50" t="s">
        <v>142</v>
      </c>
      <c r="W1536" s="39"/>
      <c r="X1536" t="s">
        <v>273</v>
      </c>
      <c r="Y1536" s="208"/>
      <c r="AO1536" s="57"/>
      <c r="AP1536" s="39"/>
      <c r="AQ1536" s="39"/>
      <c r="AR1536" s="39"/>
      <c r="AS1536" s="176" t="s">
        <v>33</v>
      </c>
      <c r="AT1536" s="180" t="e">
        <f>AT1535+(AT1541*AT1538)</f>
        <v>#DIV/0!</v>
      </c>
      <c r="AU1536" s="180" t="e">
        <f>AU1535+(AU1541*AT1538)</f>
        <v>#DIV/0!</v>
      </c>
      <c r="AV1536" s="176"/>
      <c r="AW1536" s="180" t="e">
        <f>AW1535+(AW1541*AW1538)</f>
        <v>#DIV/0!</v>
      </c>
      <c r="AX1536" s="180" t="e">
        <f>AX1535+(AX1541*AW1538)</f>
        <v>#DIV/0!</v>
      </c>
      <c r="AY1536" s="39"/>
      <c r="AZ1536" s="180" t="e">
        <f>AZ1535+(AZ1541*AZ1538)</f>
        <v>#DIV/0!</v>
      </c>
      <c r="BA1536" s="180" t="e">
        <f>BA1535+(BA1541*AZ1538)</f>
        <v>#DIV/0!</v>
      </c>
      <c r="BB1536" s="39"/>
      <c r="BC1536" s="180" t="e">
        <f>BC1535+(BC1541*BC1538)</f>
        <v>#DIV/0!</v>
      </c>
      <c r="BD1536" s="180" t="e">
        <f>BD1535+(BD1541*BC1538)</f>
        <v>#DIV/0!</v>
      </c>
      <c r="BE1536" s="39"/>
      <c r="BF1536" s="180" t="e">
        <f>BF1535+(BF1541*BF1538)</f>
        <v>#DIV/0!</v>
      </c>
      <c r="BG1536" s="180" t="e">
        <f>BG1535+(BG1541*BF1538)</f>
        <v>#DIV/0!</v>
      </c>
      <c r="BH1536" s="39"/>
      <c r="BI1536" s="180" t="e">
        <f>BI1535+(BI1541*BI1538)</f>
        <v>#DIV/0!</v>
      </c>
      <c r="BJ1536" s="180" t="e">
        <f>BJ1535+(BJ1541*BI1538)</f>
        <v>#DIV/0!</v>
      </c>
      <c r="BK1536" s="176"/>
      <c r="BL1536" s="180" t="e">
        <f>BL1535+(BL1541*BL1538)</f>
        <v>#DIV/0!</v>
      </c>
      <c r="BM1536" s="180" t="e">
        <f>BM1535+(BM1541*BL1538)</f>
        <v>#DIV/0!</v>
      </c>
      <c r="BN1536" s="39"/>
      <c r="BO1536" s="180" t="e">
        <f>BO1535+(BO1541*BO1538)</f>
        <v>#DIV/0!</v>
      </c>
      <c r="BP1536" s="180" t="e">
        <f>BP1535+(BP1541*BO1538)</f>
        <v>#DIV/0!</v>
      </c>
      <c r="BQ1536" s="39"/>
      <c r="BR1536" s="180" t="e">
        <f>BR1535+(BR1541*BR1538)</f>
        <v>#DIV/0!</v>
      </c>
      <c r="BS1536" s="180" t="e">
        <f>BS1535+(BS1541*BR1538)</f>
        <v>#DIV/0!</v>
      </c>
      <c r="BT1536" s="39"/>
      <c r="BU1536" s="180" t="e">
        <f>BU1535+(BU1541*BU1538)</f>
        <v>#DIV/0!</v>
      </c>
      <c r="BV1536" s="180" t="e">
        <f>BV1535+(BV1541*BU1538)</f>
        <v>#DIV/0!</v>
      </c>
      <c r="BW1536" s="39"/>
      <c r="BX1536" s="57"/>
    </row>
    <row r="1537" spans="1:76" s="2" customFormat="1" ht="15">
      <c r="A1537" s="172"/>
      <c r="B1537" s="302" t="s">
        <v>161</v>
      </c>
      <c r="C1537" s="179"/>
      <c r="D1537" s="843"/>
      <c r="E1537" s="844"/>
      <c r="F1537" s="844"/>
      <c r="G1537" s="844"/>
      <c r="H1537" s="844"/>
      <c r="I1537" s="844"/>
      <c r="J1537" s="845"/>
      <c r="K1537" s="39"/>
      <c r="L1537" s="759"/>
      <c r="M1537" s="174"/>
      <c r="N1537" s="174"/>
      <c r="O1537" s="174"/>
      <c r="P1537" s="174"/>
      <c r="Q1537" s="366" t="s">
        <v>32</v>
      </c>
      <c r="R1537" s="367" t="e">
        <f>IF($X1537="Y",MIN(R1515:R1534),R1535-$U1537*R1539)</f>
        <v>#DIV/0!</v>
      </c>
      <c r="S1537" s="367" t="e">
        <f>IF($X1537="Y",MIN(S1515:S1534),S1535-$U1537*S1539)</f>
        <v>#DIV/0!</v>
      </c>
      <c r="T1537" s="367" t="e">
        <f>IF($X1537="Y",MIN(T1515:T1534),T1535-$U1537*T1539)</f>
        <v>#DIV/0!</v>
      </c>
      <c r="U1537" s="368">
        <v>1</v>
      </c>
      <c r="V1537" s="50" t="s">
        <v>143</v>
      </c>
      <c r="W1537" s="39"/>
      <c r="X1537" s="369" t="s">
        <v>36</v>
      </c>
      <c r="Y1537" s="208"/>
      <c r="AO1537" s="57"/>
      <c r="AP1537" s="39"/>
      <c r="AQ1537" s="39"/>
      <c r="AR1537" s="39"/>
      <c r="AS1537" s="176" t="s">
        <v>32</v>
      </c>
      <c r="AT1537" s="180" t="e">
        <f>AT1535-(AT1541*AT1539)</f>
        <v>#DIV/0!</v>
      </c>
      <c r="AU1537" s="180" t="e">
        <f>AU1535-(AU1541*AT1539)</f>
        <v>#DIV/0!</v>
      </c>
      <c r="AV1537" s="176"/>
      <c r="AW1537" s="180" t="e">
        <f>AW1535-(AW1541*AW1539)</f>
        <v>#DIV/0!</v>
      </c>
      <c r="AX1537" s="180" t="e">
        <f>AX1535-(AX1541*AW1539)</f>
        <v>#DIV/0!</v>
      </c>
      <c r="AY1537" s="39"/>
      <c r="AZ1537" s="180" t="e">
        <f>AZ1535-(AZ1541*AZ1539)</f>
        <v>#DIV/0!</v>
      </c>
      <c r="BA1537" s="180" t="e">
        <f>BA1535-(BA1541*AZ1539)</f>
        <v>#DIV/0!</v>
      </c>
      <c r="BB1537" s="39"/>
      <c r="BC1537" s="180" t="e">
        <f>BC1535-(BC1541*BC1539)</f>
        <v>#DIV/0!</v>
      </c>
      <c r="BD1537" s="180" t="e">
        <f>BD1535-(BD1541*BC1539)</f>
        <v>#DIV/0!</v>
      </c>
      <c r="BE1537" s="39"/>
      <c r="BF1537" s="180" t="e">
        <f>BF1535-(BF1541*BF1539)</f>
        <v>#DIV/0!</v>
      </c>
      <c r="BG1537" s="180" t="e">
        <f>BG1535-(BG1541*BF1539)</f>
        <v>#DIV/0!</v>
      </c>
      <c r="BH1537" s="39"/>
      <c r="BI1537" s="180" t="e">
        <f>BI1535-(BI1541*BI1539)</f>
        <v>#DIV/0!</v>
      </c>
      <c r="BJ1537" s="180" t="e">
        <f>BJ1535-(BJ1541*BI1539)</f>
        <v>#DIV/0!</v>
      </c>
      <c r="BK1537" s="176"/>
      <c r="BL1537" s="180" t="e">
        <f>BL1535-(BL1541*BL1539)</f>
        <v>#DIV/0!</v>
      </c>
      <c r="BM1537" s="180" t="e">
        <f>BM1535-(BM1541*BL1539)</f>
        <v>#DIV/0!</v>
      </c>
      <c r="BN1537" s="39"/>
      <c r="BO1537" s="180" t="e">
        <f>BO1535-(BO1541*BO1539)</f>
        <v>#DIV/0!</v>
      </c>
      <c r="BP1537" s="180" t="e">
        <f>BP1535-(BP1541*BO1539)</f>
        <v>#DIV/0!</v>
      </c>
      <c r="BQ1537" s="39"/>
      <c r="BR1537" s="180" t="e">
        <f>BR1535-(BR1541*BR1539)</f>
        <v>#DIV/0!</v>
      </c>
      <c r="BS1537" s="180" t="e">
        <f>BS1535-(BS1541*BR1539)</f>
        <v>#DIV/0!</v>
      </c>
      <c r="BT1537" s="39"/>
      <c r="BU1537" s="180" t="e">
        <f>BU1535-(BU1541*BU1539)</f>
        <v>#DIV/0!</v>
      </c>
      <c r="BV1537" s="180" t="e">
        <f>BV1535-(BV1541*BU1539)</f>
        <v>#DIV/0!</v>
      </c>
      <c r="BW1537" s="39"/>
      <c r="BX1537" s="57"/>
    </row>
    <row r="1538" spans="1:76" s="2" customFormat="1" ht="14">
      <c r="A1538" s="172"/>
      <c r="B1538" s="303"/>
      <c r="C1538" s="179"/>
      <c r="D1538" s="843"/>
      <c r="E1538" s="844"/>
      <c r="F1538" s="844"/>
      <c r="G1538" s="844"/>
      <c r="H1538" s="844"/>
      <c r="I1538" s="844"/>
      <c r="J1538" s="845"/>
      <c r="K1538" s="174"/>
      <c r="L1538" s="762"/>
      <c r="M1538" s="174"/>
      <c r="N1538" s="174"/>
      <c r="O1538" s="174"/>
      <c r="P1538" s="174"/>
      <c r="Q1538" s="176" t="s">
        <v>10</v>
      </c>
      <c r="R1538" s="263" t="e">
        <f>IF((0.67*R1539)&gt;R1535,"no","yes")</f>
        <v>#DIV/0!</v>
      </c>
      <c r="S1538" s="263" t="e">
        <f>IF((0.67*S1539)&gt;S1535,"no","yes")</f>
        <v>#DIV/0!</v>
      </c>
      <c r="T1538" s="263" t="e">
        <f>IF((0.67*T1539)&gt;T1535,"no","yes")</f>
        <v>#DIV/0!</v>
      </c>
      <c r="U1538" s="174"/>
      <c r="V1538" s="174"/>
      <c r="W1538" s="174"/>
      <c r="Y1538" s="208"/>
      <c r="AO1538" s="57"/>
      <c r="AP1538" s="174"/>
      <c r="AQ1538" s="174"/>
      <c r="AR1538" s="923" t="s">
        <v>132</v>
      </c>
      <c r="AS1538" s="924"/>
      <c r="AT1538" s="177">
        <v>1</v>
      </c>
      <c r="AU1538" s="174"/>
      <c r="AV1538" s="402"/>
      <c r="AW1538" s="177">
        <v>1</v>
      </c>
      <c r="AX1538" s="174"/>
      <c r="AY1538" s="174"/>
      <c r="AZ1538" s="177">
        <v>1</v>
      </c>
      <c r="BA1538" s="174"/>
      <c r="BB1538" s="174"/>
      <c r="BC1538" s="177">
        <v>1</v>
      </c>
      <c r="BD1538" s="174"/>
      <c r="BE1538" s="174"/>
      <c r="BF1538" s="177">
        <v>1</v>
      </c>
      <c r="BG1538" s="174"/>
      <c r="BH1538" s="174"/>
      <c r="BI1538" s="177">
        <v>1</v>
      </c>
      <c r="BJ1538" s="174"/>
      <c r="BK1538" s="176"/>
      <c r="BL1538" s="177">
        <v>1</v>
      </c>
      <c r="BM1538" s="174"/>
      <c r="BN1538" s="174"/>
      <c r="BO1538" s="177">
        <v>1</v>
      </c>
      <c r="BP1538" s="174"/>
      <c r="BQ1538" s="174"/>
      <c r="BR1538" s="177">
        <v>1</v>
      </c>
      <c r="BS1538" s="174"/>
      <c r="BT1538" s="174"/>
      <c r="BU1538" s="177">
        <v>1</v>
      </c>
      <c r="BV1538" s="174"/>
      <c r="BW1538" s="174"/>
      <c r="BX1538" s="57"/>
    </row>
    <row r="1539" spans="1:76" s="2" customFormat="1" ht="14">
      <c r="A1539" s="172"/>
      <c r="B1539" s="303"/>
      <c r="C1539" s="179"/>
      <c r="D1539" s="843"/>
      <c r="E1539" s="844"/>
      <c r="F1539" s="844"/>
      <c r="G1539" s="844"/>
      <c r="H1539" s="844"/>
      <c r="I1539" s="844"/>
      <c r="J1539" s="845"/>
      <c r="K1539" s="174"/>
      <c r="L1539" s="762"/>
      <c r="M1539" s="50"/>
      <c r="N1539" s="50"/>
      <c r="O1539" s="174"/>
      <c r="P1539" s="174"/>
      <c r="Q1539" s="176" t="s">
        <v>11</v>
      </c>
      <c r="R1539" s="263" t="e">
        <f>_xlfn.STDEV.P(R1515:R1534)</f>
        <v>#DIV/0!</v>
      </c>
      <c r="S1539" s="263" t="e">
        <f t="array" ref="S1539">IF(R1543="Y",SQRT(SUM(IFERROR(N1515:N1534*(R1515:R1534-(S1535))^2,0))/((COUNTIFS(N1515:N1534,"&lt;&gt;"&amp;"")-1)/COUNTIFS(N1515:N1534,"&lt;&gt;"&amp;"")*SUM(N1515:N1534))),_xlfn.STDEV.P(S1515:S1534))</f>
        <v>#DIV/0!</v>
      </c>
      <c r="T1539" s="263" t="e">
        <f t="array" ref="T1539">SQRT(SUM(IFERROR(N1515:N1534*(R1515:R1534-(T1535))^2,0))/((COUNTIFS(N1515:N1534,"&lt;&gt;"&amp;"")-1)/COUNTIFS(N1515:N1534,"&lt;&gt;"&amp;"")*SUM(N1515:N1534)))</f>
        <v>#DIV/0!</v>
      </c>
      <c r="U1539" s="174"/>
      <c r="V1539" s="174"/>
      <c r="W1539" s="174"/>
      <c r="Y1539" s="208"/>
      <c r="AO1539" s="57"/>
      <c r="AP1539" s="174"/>
      <c r="AQ1539" s="174"/>
      <c r="AR1539" s="923"/>
      <c r="AS1539" s="924"/>
      <c r="AT1539" s="177">
        <v>1</v>
      </c>
      <c r="AU1539" s="174"/>
      <c r="AV1539" s="402"/>
      <c r="AW1539" s="177">
        <v>1</v>
      </c>
      <c r="AX1539" s="174"/>
      <c r="AY1539" s="174"/>
      <c r="AZ1539" s="177">
        <v>1</v>
      </c>
      <c r="BA1539" s="174"/>
      <c r="BB1539" s="174"/>
      <c r="BC1539" s="177">
        <v>1</v>
      </c>
      <c r="BD1539" s="174"/>
      <c r="BE1539" s="174"/>
      <c r="BF1539" s="177">
        <v>1</v>
      </c>
      <c r="BG1539" s="174"/>
      <c r="BH1539" s="174"/>
      <c r="BI1539" s="177">
        <v>1</v>
      </c>
      <c r="BJ1539" s="174"/>
      <c r="BK1539" s="176"/>
      <c r="BL1539" s="177">
        <v>1</v>
      </c>
      <c r="BM1539" s="174"/>
      <c r="BN1539" s="174"/>
      <c r="BO1539" s="177">
        <v>1</v>
      </c>
      <c r="BP1539" s="174"/>
      <c r="BQ1539" s="174"/>
      <c r="BR1539" s="177">
        <v>1</v>
      </c>
      <c r="BS1539" s="174"/>
      <c r="BT1539" s="174"/>
      <c r="BU1539" s="177">
        <v>1</v>
      </c>
      <c r="BV1539" s="174"/>
      <c r="BW1539" s="174"/>
      <c r="BX1539" s="57"/>
    </row>
    <row r="1540" spans="1:76" s="2" customFormat="1" ht="14">
      <c r="A1540" s="174"/>
      <c r="B1540" s="265"/>
      <c r="C1540" s="159"/>
      <c r="D1540" s="843"/>
      <c r="E1540" s="844"/>
      <c r="F1540" s="844"/>
      <c r="G1540" s="844"/>
      <c r="H1540" s="844"/>
      <c r="I1540" s="844"/>
      <c r="J1540" s="845"/>
      <c r="K1540" s="174"/>
      <c r="L1540" s="762"/>
      <c r="M1540" s="174"/>
      <c r="N1540" s="174"/>
      <c r="O1540" s="174"/>
      <c r="P1540" s="174"/>
      <c r="Q1540" s="183" t="s">
        <v>98</v>
      </c>
      <c r="R1540" s="264">
        <f>COUNTIF(R1515:R1534,"&gt;0")</f>
        <v>0</v>
      </c>
      <c r="S1540" s="264">
        <f>COUNTIF(S1515:S1534,"&gt;0")</f>
        <v>0</v>
      </c>
      <c r="T1540" s="265"/>
      <c r="U1540" s="184" t="s">
        <v>55</v>
      </c>
      <c r="V1540" s="174"/>
      <c r="W1540" s="174"/>
      <c r="Y1540" s="99"/>
      <c r="AO1540" s="57"/>
      <c r="AP1540" s="174"/>
      <c r="AQ1540" s="174"/>
      <c r="AR1540" s="174"/>
      <c r="AS1540" s="176" t="s">
        <v>10</v>
      </c>
      <c r="AT1540" s="180" t="e">
        <f>IF((0.67*AT1541)&gt;AT1535,"no","yes")</f>
        <v>#DIV/0!</v>
      </c>
      <c r="AU1540" s="180" t="e">
        <f>IF((0.67*AU1541)&gt;AU1535,"no","yes")</f>
        <v>#DIV/0!</v>
      </c>
      <c r="AV1540" s="176"/>
      <c r="AW1540" s="180" t="e">
        <f>IF((0.67*AW1541)&gt;AW1535,"no","yes")</f>
        <v>#DIV/0!</v>
      </c>
      <c r="AX1540" s="180" t="e">
        <f>IF((0.67*AX1541)&gt;AX1535,"no","yes")</f>
        <v>#DIV/0!</v>
      </c>
      <c r="AY1540" s="174"/>
      <c r="AZ1540" s="180" t="e">
        <f>IF((0.67*AZ1541)&gt;AZ1535,"no","yes")</f>
        <v>#DIV/0!</v>
      </c>
      <c r="BA1540" s="180" t="e">
        <f>IF((0.67*BA1541)&gt;BA1535,"no","yes")</f>
        <v>#DIV/0!</v>
      </c>
      <c r="BB1540" s="174"/>
      <c r="BC1540" s="180" t="e">
        <f>IF((0.67*BC1541)&gt;BC1535,"no","yes")</f>
        <v>#DIV/0!</v>
      </c>
      <c r="BD1540" s="180" t="e">
        <f>IF((0.67*BD1541)&gt;BD1535,"no","yes")</f>
        <v>#DIV/0!</v>
      </c>
      <c r="BE1540" s="174"/>
      <c r="BF1540" s="180" t="e">
        <f>IF((0.67*BF1541)&gt;BF1535,"no","yes")</f>
        <v>#DIV/0!</v>
      </c>
      <c r="BG1540" s="180" t="e">
        <f>IF((0.67*BG1541)&gt;BG1535,"no","yes")</f>
        <v>#DIV/0!</v>
      </c>
      <c r="BH1540" s="174"/>
      <c r="BI1540" s="180" t="e">
        <f>IF((0.67*BI1541)&gt;BI1535,"no","yes")</f>
        <v>#DIV/0!</v>
      </c>
      <c r="BJ1540" s="180" t="e">
        <f>IF((0.67*BJ1541)&gt;BJ1535,"no","yes")</f>
        <v>#DIV/0!</v>
      </c>
      <c r="BK1540" s="183"/>
      <c r="BL1540" s="180" t="e">
        <f>IF((0.67*BL1541)&gt;BL1535,"no","yes")</f>
        <v>#DIV/0!</v>
      </c>
      <c r="BM1540" s="180" t="e">
        <f>IF((0.67*BM1541)&gt;BM1535,"no","yes")</f>
        <v>#DIV/0!</v>
      </c>
      <c r="BN1540" s="174"/>
      <c r="BO1540" s="180" t="e">
        <f>IF((0.67*BO1541)&gt;BO1535,"no","yes")</f>
        <v>#DIV/0!</v>
      </c>
      <c r="BP1540" s="180" t="e">
        <f>IF((0.67*BP1541)&gt;BP1535,"no","yes")</f>
        <v>#DIV/0!</v>
      </c>
      <c r="BQ1540" s="174"/>
      <c r="BR1540" s="180" t="e">
        <f>IF((0.67*BR1541)&gt;BR1535,"no","yes")</f>
        <v>#DIV/0!</v>
      </c>
      <c r="BS1540" s="180" t="e">
        <f>IF((0.67*BS1541)&gt;BS1535,"no","yes")</f>
        <v>#DIV/0!</v>
      </c>
      <c r="BT1540" s="174"/>
      <c r="BU1540" s="180" t="e">
        <f>IF((0.67*BU1541)&gt;BU1535,"no","yes")</f>
        <v>#DIV/0!</v>
      </c>
      <c r="BV1540" s="180" t="e">
        <f>IF((0.67*BV1541)&gt;BV1535,"no","yes")</f>
        <v>#DIV/0!</v>
      </c>
      <c r="BW1540" s="174"/>
      <c r="BX1540" s="57"/>
    </row>
    <row r="1541" spans="1:76" s="2" customFormat="1" ht="14">
      <c r="B1541" s="5"/>
      <c r="C1541" s="172"/>
      <c r="D1541" s="843"/>
      <c r="E1541" s="844"/>
      <c r="F1541" s="844"/>
      <c r="G1541" s="844"/>
      <c r="H1541" s="844"/>
      <c r="I1541" s="844"/>
      <c r="J1541" s="845"/>
      <c r="K1541" s="174"/>
      <c r="L1541" s="762"/>
      <c r="M1541" s="174"/>
      <c r="N1541" s="174"/>
      <c r="O1541" s="174"/>
      <c r="P1541" s="174"/>
      <c r="Q1541" s="174"/>
      <c r="R1541" s="271"/>
      <c r="S1541" s="267"/>
      <c r="T1541" s="267"/>
      <c r="U1541" s="185"/>
      <c r="V1541" s="186"/>
      <c r="W1541" s="187"/>
      <c r="Y1541" s="99"/>
      <c r="AO1541" s="57"/>
      <c r="AP1541" s="174"/>
      <c r="AQ1541" s="174"/>
      <c r="AR1541" s="174"/>
      <c r="AS1541" s="176" t="s">
        <v>11</v>
      </c>
      <c r="AT1541" s="180" t="e">
        <f>_xlfn.STDEV.P(AT1515:AT1534)</f>
        <v>#DIV/0!</v>
      </c>
      <c r="AU1541" s="180" t="e">
        <f>_xlfn.STDEV.P(AU1515:AU1534)</f>
        <v>#DIV/0!</v>
      </c>
      <c r="AV1541" s="176"/>
      <c r="AW1541" s="180" t="e">
        <f>_xlfn.STDEV.P(AW1515:AW1534)</f>
        <v>#DIV/0!</v>
      </c>
      <c r="AX1541" s="180" t="e">
        <f>_xlfn.STDEV.P(AX1515:AX1534)</f>
        <v>#DIV/0!</v>
      </c>
      <c r="AY1541" s="174"/>
      <c r="AZ1541" s="180" t="e">
        <f>_xlfn.STDEV.P(AZ1515:AZ1534)</f>
        <v>#DIV/0!</v>
      </c>
      <c r="BA1541" s="180" t="e">
        <f>_xlfn.STDEV.P(BA1515:BA1534)</f>
        <v>#DIV/0!</v>
      </c>
      <c r="BB1541" s="174"/>
      <c r="BC1541" s="180" t="e">
        <f>_xlfn.STDEV.P(BC1515:BC1534)</f>
        <v>#DIV/0!</v>
      </c>
      <c r="BD1541" s="180" t="e">
        <f>_xlfn.STDEV.P(BD1515:BD1534)</f>
        <v>#DIV/0!</v>
      </c>
      <c r="BE1541" s="174"/>
      <c r="BF1541" s="180" t="e">
        <f>_xlfn.STDEV.P(BF1515:BF1534)</f>
        <v>#DIV/0!</v>
      </c>
      <c r="BG1541" s="180" t="e">
        <f>_xlfn.STDEV.P(BG1515:BG1534)</f>
        <v>#DIV/0!</v>
      </c>
      <c r="BH1541" s="174"/>
      <c r="BI1541" s="180" t="e">
        <f>_xlfn.STDEV.P(BI1515:BI1534)</f>
        <v>#DIV/0!</v>
      </c>
      <c r="BJ1541" s="180" t="e">
        <f>_xlfn.STDEV.P(BJ1515:BJ1534)</f>
        <v>#DIV/0!</v>
      </c>
      <c r="BK1541" s="174"/>
      <c r="BL1541" s="180" t="e">
        <f>_xlfn.STDEV.P(BL1515:BL1534)</f>
        <v>#DIV/0!</v>
      </c>
      <c r="BM1541" s="180" t="e">
        <f>_xlfn.STDEV.P(BM1515:BM1534)</f>
        <v>#DIV/0!</v>
      </c>
      <c r="BN1541" s="174"/>
      <c r="BO1541" s="180" t="e">
        <f>_xlfn.STDEV.P(BO1515:BO1534)</f>
        <v>#DIV/0!</v>
      </c>
      <c r="BP1541" s="180" t="e">
        <f>_xlfn.STDEV.P(BP1515:BP1534)</f>
        <v>#DIV/0!</v>
      </c>
      <c r="BQ1541" s="174"/>
      <c r="BR1541" s="180" t="e">
        <f>_xlfn.STDEV.P(BR1515:BR1534)</f>
        <v>#DIV/0!</v>
      </c>
      <c r="BS1541" s="180" t="e">
        <f>_xlfn.STDEV.P(BS1515:BS1534)</f>
        <v>#DIV/0!</v>
      </c>
      <c r="BT1541" s="174"/>
      <c r="BU1541" s="180" t="e">
        <f>_xlfn.STDEV.P(BU1515:BU1534)</f>
        <v>#DIV/0!</v>
      </c>
      <c r="BV1541" s="180" t="e">
        <f>_xlfn.STDEV.P(BV1515:BV1534)</f>
        <v>#DIV/0!</v>
      </c>
      <c r="BX1541" s="57"/>
    </row>
    <row r="1542" spans="1:76" s="2" customFormat="1" ht="14">
      <c r="B1542" s="5"/>
      <c r="C1542" s="172"/>
      <c r="D1542" s="843"/>
      <c r="E1542" s="844"/>
      <c r="F1542" s="844"/>
      <c r="G1542" s="844"/>
      <c r="H1542" s="844"/>
      <c r="I1542" s="844"/>
      <c r="J1542" s="845"/>
      <c r="K1542" s="174"/>
      <c r="L1542" s="762"/>
      <c r="M1542" s="174"/>
      <c r="N1542" s="174"/>
      <c r="O1542" s="174"/>
      <c r="P1542" s="174"/>
      <c r="Q1542" s="174"/>
      <c r="R1542" s="234" t="s">
        <v>137</v>
      </c>
      <c r="S1542" s="165"/>
      <c r="T1542" s="174"/>
      <c r="U1542" s="189"/>
      <c r="V1542" s="190"/>
      <c r="W1542" s="191"/>
      <c r="Y1542" s="99"/>
      <c r="AO1542" s="57"/>
      <c r="AP1542" s="174"/>
      <c r="AQ1542" s="174"/>
      <c r="AR1542" s="174"/>
      <c r="AS1542" s="183" t="s">
        <v>98</v>
      </c>
      <c r="AT1542" s="361">
        <f>COUNTIF(AT1515:AT1534,"&gt;0")</f>
        <v>0</v>
      </c>
      <c r="AU1542" s="361">
        <f>COUNTIF(AU1515:AU1534,"&gt;0")</f>
        <v>0</v>
      </c>
      <c r="AV1542" s="183"/>
      <c r="AW1542" s="361">
        <f>COUNTIF(AW1515:AW1534,"&gt;0")</f>
        <v>0</v>
      </c>
      <c r="AX1542" s="361">
        <f>COUNTIF(AX1515:AX1534,"&gt;0")</f>
        <v>0</v>
      </c>
      <c r="AY1542" s="174"/>
      <c r="AZ1542" s="361">
        <f>COUNTIF(AZ1515:AZ1534,"&gt;0")</f>
        <v>0</v>
      </c>
      <c r="BA1542" s="361">
        <f>COUNTIF(BA1515:BA1534,"&gt;0")</f>
        <v>0</v>
      </c>
      <c r="BB1542" s="174"/>
      <c r="BC1542" s="361">
        <f>COUNTIF(BC1515:BC1534,"&gt;0")</f>
        <v>0</v>
      </c>
      <c r="BD1542" s="361">
        <f>COUNTIF(BD1515:BD1534,"&gt;0")</f>
        <v>0</v>
      </c>
      <c r="BE1542" s="174"/>
      <c r="BF1542" s="361">
        <f>COUNTIF(BF1515:BF1534,"&gt;0")</f>
        <v>0</v>
      </c>
      <c r="BG1542" s="361">
        <f>COUNTIF(BG1515:BG1534,"&gt;0")</f>
        <v>0</v>
      </c>
      <c r="BH1542" s="174"/>
      <c r="BI1542" s="361">
        <f>COUNTIF(BI1515:BI1534,"&gt;0")</f>
        <v>0</v>
      </c>
      <c r="BJ1542" s="361">
        <f>COUNTIF(BJ1515:BJ1534,"&gt;0")</f>
        <v>0</v>
      </c>
      <c r="BK1542" s="174"/>
      <c r="BL1542" s="361">
        <f>COUNTIF(BL1515:BL1534,"&gt;0")</f>
        <v>0</v>
      </c>
      <c r="BM1542" s="361">
        <f>COUNTIF(BM1515:BM1534,"&gt;0")</f>
        <v>0</v>
      </c>
      <c r="BN1542" s="174"/>
      <c r="BO1542" s="361">
        <f>COUNTIF(BO1515:BO1534,"&gt;0")</f>
        <v>0</v>
      </c>
      <c r="BP1542" s="361">
        <f>COUNTIF(BP1515:BP1534,"&gt;0")</f>
        <v>0</v>
      </c>
      <c r="BQ1542" s="174"/>
      <c r="BR1542" s="361">
        <f>COUNTIF(BR1515:BR1534,"&gt;0")</f>
        <v>0</v>
      </c>
      <c r="BS1542" s="361">
        <f>COUNTIF(BS1515:BS1534,"&gt;0")</f>
        <v>0</v>
      </c>
      <c r="BT1542" s="174"/>
      <c r="BU1542" s="361">
        <f>COUNTIF(BU1515:BU1534,"&gt;0")</f>
        <v>0</v>
      </c>
      <c r="BV1542" s="361">
        <f>COUNTIF(BV1515:BV1534,"&gt;0")</f>
        <v>0</v>
      </c>
      <c r="BX1542" s="57"/>
    </row>
    <row r="1543" spans="1:76" s="2" customFormat="1" ht="14">
      <c r="B1543" s="5"/>
      <c r="C1543" s="172"/>
      <c r="D1543" s="843"/>
      <c r="E1543" s="844"/>
      <c r="F1543" s="844"/>
      <c r="G1543" s="844"/>
      <c r="H1543" s="844"/>
      <c r="I1543" s="844"/>
      <c r="J1543" s="845"/>
      <c r="K1543" s="174"/>
      <c r="L1543" s="762"/>
      <c r="M1543" s="174"/>
      <c r="N1543" s="174"/>
      <c r="O1543" s="174"/>
      <c r="P1543" s="174"/>
      <c r="Q1543" s="174"/>
      <c r="R1543" s="192" t="s">
        <v>36</v>
      </c>
      <c r="S1543" s="165"/>
      <c r="T1543" s="174"/>
      <c r="U1543" s="189"/>
      <c r="V1543" s="190"/>
      <c r="W1543" s="191"/>
      <c r="Y1543" s="99"/>
      <c r="AO1543" s="57"/>
      <c r="AS1543" s="209"/>
      <c r="AT1543" s="209"/>
      <c r="AU1543" s="209"/>
      <c r="AV1543" s="209"/>
      <c r="BX1543" s="57"/>
    </row>
    <row r="1544" spans="1:76" s="2" customFormat="1" ht="14">
      <c r="B1544" s="5"/>
      <c r="C1544" s="172"/>
      <c r="D1544" s="843"/>
      <c r="E1544" s="844"/>
      <c r="F1544" s="844"/>
      <c r="G1544" s="844"/>
      <c r="H1544" s="844"/>
      <c r="I1544" s="844"/>
      <c r="J1544" s="845"/>
      <c r="K1544" s="174"/>
      <c r="L1544" s="762"/>
      <c r="M1544" s="174"/>
      <c r="N1544" s="174"/>
      <c r="O1544" s="174"/>
      <c r="P1544" s="174"/>
      <c r="Q1544" s="174"/>
      <c r="R1544" s="174"/>
      <c r="S1544" s="165"/>
      <c r="T1544" s="174"/>
      <c r="U1544" s="193"/>
      <c r="V1544" s="194"/>
      <c r="W1544" s="195"/>
      <c r="Y1544" s="99"/>
      <c r="AO1544" s="57"/>
      <c r="AS1544" s="209"/>
      <c r="AT1544" s="209"/>
      <c r="AU1544" s="209"/>
      <c r="AV1544" s="209"/>
      <c r="BX1544" s="57"/>
    </row>
    <row r="1545" spans="1:76" s="2" customFormat="1" ht="18">
      <c r="A1545" s="182" t="str">
        <f ca="1">HYPERLINK("#"&amp;"'"&amp;A$1&amp;"'!a1","Back to top")</f>
        <v>Back to top</v>
      </c>
      <c r="B1545" s="304"/>
      <c r="C1545" s="174"/>
      <c r="D1545" s="846"/>
      <c r="E1545" s="847"/>
      <c r="F1545" s="847"/>
      <c r="G1545" s="847"/>
      <c r="H1545" s="847"/>
      <c r="I1545" s="847"/>
      <c r="J1545" s="848"/>
      <c r="L1545" s="349"/>
      <c r="S1545" s="83"/>
      <c r="T1545" s="174"/>
      <c r="U1545" s="174"/>
      <c r="V1545" s="174"/>
      <c r="W1545" s="174"/>
      <c r="Y1545" s="99"/>
      <c r="AO1545" s="142"/>
      <c r="AP1545" s="218"/>
      <c r="AQ1545" s="218"/>
      <c r="AR1545" s="216"/>
      <c r="AS1545" s="216"/>
      <c r="AT1545" s="216"/>
      <c r="AU1545" s="216"/>
      <c r="AV1545" s="216"/>
      <c r="AW1545" s="216"/>
      <c r="AX1545" s="216"/>
      <c r="AY1545" s="216"/>
      <c r="AZ1545" s="216"/>
      <c r="BA1545" s="216"/>
      <c r="BB1545" s="216"/>
      <c r="BC1545" s="216"/>
      <c r="BD1545" s="216"/>
      <c r="BE1545" s="216"/>
      <c r="BF1545" s="216"/>
      <c r="BG1545" s="216"/>
      <c r="BH1545" s="216"/>
      <c r="BI1545" s="216"/>
      <c r="BJ1545" s="216"/>
      <c r="BK1545" s="216"/>
      <c r="BL1545" s="216"/>
      <c r="BM1545" s="216"/>
      <c r="BN1545" s="216"/>
      <c r="BO1545" s="216"/>
      <c r="BP1545" s="216"/>
      <c r="BQ1545" s="216"/>
      <c r="BR1545" s="216"/>
      <c r="BS1545" s="216"/>
      <c r="BT1545" s="216"/>
      <c r="BU1545" s="216"/>
      <c r="BV1545" s="216"/>
      <c r="BW1545" s="216"/>
      <c r="BX1545" s="142"/>
    </row>
    <row r="1546" spans="1:76" s="2" customFormat="1" ht="14">
      <c r="B1546" s="5"/>
      <c r="L1546" s="349"/>
      <c r="S1546" s="83"/>
      <c r="T1546" s="83"/>
      <c r="U1546" s="83"/>
      <c r="Y1546" s="99"/>
      <c r="AO1546" s="57"/>
      <c r="AP1546" s="209"/>
      <c r="AQ1546" s="209"/>
      <c r="AR1546" s="209"/>
      <c r="AS1546" s="209"/>
      <c r="AT1546" s="209"/>
      <c r="AU1546" s="209"/>
      <c r="AV1546" s="209"/>
      <c r="AW1546" s="209"/>
      <c r="AX1546" s="209"/>
      <c r="AY1546" s="209"/>
      <c r="AZ1546" s="209"/>
      <c r="BA1546" s="209"/>
      <c r="BB1546" s="209"/>
      <c r="BC1546" s="209"/>
      <c r="BD1546" s="209"/>
      <c r="BE1546" s="209"/>
      <c r="BF1546" s="209"/>
      <c r="BG1546" s="209"/>
      <c r="BH1546" s="209"/>
      <c r="BI1546" s="209"/>
      <c r="BJ1546" s="209"/>
      <c r="BK1546" s="209"/>
      <c r="BL1546" s="209"/>
      <c r="BM1546" s="209"/>
      <c r="BN1546" s="209"/>
      <c r="BO1546" s="209"/>
      <c r="BP1546" s="209"/>
      <c r="BQ1546" s="209"/>
      <c r="BR1546" s="209"/>
      <c r="BS1546" s="209"/>
      <c r="BT1546" s="209"/>
      <c r="BU1546" s="209"/>
      <c r="BV1546" s="209"/>
      <c r="BW1546" s="209"/>
      <c r="BX1546" s="57"/>
    </row>
    <row r="1547" spans="1:76" s="2" customFormat="1" ht="14">
      <c r="B1547" s="5"/>
      <c r="L1547" s="349"/>
      <c r="S1547" s="83"/>
      <c r="T1547" s="83"/>
      <c r="U1547" s="83"/>
      <c r="Y1547" s="99"/>
      <c r="AO1547" s="57"/>
      <c r="AP1547" s="209"/>
      <c r="AQ1547" s="209"/>
      <c r="AR1547" s="209"/>
      <c r="AS1547" s="209"/>
      <c r="AT1547" s="209"/>
      <c r="AU1547" s="209"/>
      <c r="AV1547" s="209"/>
      <c r="AW1547" s="209"/>
      <c r="AX1547" s="209"/>
      <c r="AY1547" s="209"/>
      <c r="AZ1547" s="209"/>
      <c r="BA1547" s="209"/>
      <c r="BB1547" s="209"/>
      <c r="BC1547" s="209"/>
      <c r="BD1547" s="209"/>
      <c r="BE1547" s="209"/>
      <c r="BF1547" s="209"/>
      <c r="BG1547" s="209"/>
      <c r="BH1547" s="209"/>
      <c r="BI1547" s="209"/>
      <c r="BJ1547" s="209"/>
      <c r="BK1547" s="209"/>
      <c r="BL1547" s="209"/>
      <c r="BM1547" s="209"/>
      <c r="BN1547" s="209"/>
      <c r="BO1547" s="209"/>
      <c r="BP1547" s="209"/>
      <c r="BQ1547" s="209"/>
      <c r="BR1547" s="209"/>
      <c r="BS1547" s="209"/>
      <c r="BT1547" s="209"/>
      <c r="BU1547" s="209"/>
      <c r="BV1547" s="209"/>
      <c r="BW1547" s="209"/>
      <c r="BX1547" s="57"/>
    </row>
    <row r="1548" spans="1:76" s="2" customFormat="1" ht="14">
      <c r="B1548" s="5"/>
      <c r="L1548" s="349"/>
      <c r="S1548" s="83"/>
      <c r="T1548" s="83"/>
      <c r="U1548" s="83"/>
      <c r="Y1548" s="99"/>
      <c r="AO1548" s="57"/>
      <c r="AP1548" s="209"/>
      <c r="AQ1548" s="209"/>
      <c r="AR1548" s="209"/>
      <c r="AS1548" s="209"/>
      <c r="AT1548" s="209"/>
      <c r="AU1548" s="209"/>
      <c r="AV1548" s="209"/>
      <c r="AW1548" s="209"/>
      <c r="AX1548" s="209"/>
      <c r="AY1548" s="209"/>
      <c r="AZ1548" s="209"/>
      <c r="BA1548" s="209"/>
      <c r="BB1548" s="209"/>
      <c r="BC1548" s="209"/>
      <c r="BD1548" s="209"/>
      <c r="BE1548" s="209"/>
      <c r="BF1548" s="209"/>
      <c r="BG1548" s="209"/>
      <c r="BH1548" s="209"/>
      <c r="BI1548" s="209"/>
      <c r="BJ1548" s="209"/>
      <c r="BK1548" s="209"/>
      <c r="BL1548" s="209"/>
      <c r="BM1548" s="209"/>
      <c r="BN1548" s="209"/>
      <c r="BO1548" s="209"/>
      <c r="BP1548" s="209"/>
      <c r="BQ1548" s="209"/>
      <c r="BR1548" s="209"/>
      <c r="BS1548" s="209"/>
      <c r="BT1548" s="209"/>
      <c r="BU1548" s="209"/>
      <c r="BV1548" s="209"/>
      <c r="BW1548" s="209"/>
      <c r="BX1548" s="57"/>
    </row>
    <row r="1549" spans="1:76" s="2" customFormat="1" ht="14">
      <c r="B1549" s="5"/>
      <c r="L1549" s="349"/>
      <c r="S1549" s="83"/>
      <c r="T1549" s="83"/>
      <c r="U1549" s="83"/>
      <c r="V1549" s="83"/>
      <c r="Y1549" s="99"/>
      <c r="AO1549" s="57"/>
      <c r="AP1549" s="209"/>
      <c r="AQ1549" s="209"/>
      <c r="AR1549" s="209"/>
      <c r="AS1549" s="209"/>
      <c r="AT1549" s="209"/>
      <c r="AU1549" s="209"/>
      <c r="AV1549" s="209"/>
      <c r="AW1549" s="209"/>
      <c r="AX1549" s="209"/>
      <c r="AY1549" s="209"/>
      <c r="AZ1549" s="209"/>
      <c r="BA1549" s="209"/>
      <c r="BB1549" s="209"/>
      <c r="BC1549" s="209"/>
      <c r="BD1549" s="209"/>
      <c r="BE1549" s="209"/>
      <c r="BF1549" s="209"/>
      <c r="BG1549" s="209"/>
      <c r="BH1549" s="209"/>
      <c r="BI1549" s="209"/>
      <c r="BJ1549" s="209"/>
      <c r="BK1549" s="209"/>
      <c r="BL1549" s="209"/>
      <c r="BM1549" s="209"/>
      <c r="BN1549" s="209"/>
      <c r="BO1549" s="209"/>
      <c r="BP1549" s="209"/>
      <c r="BQ1549" s="209"/>
      <c r="BR1549" s="209"/>
      <c r="BS1549" s="209"/>
      <c r="BT1549" s="209"/>
      <c r="BU1549" s="209"/>
      <c r="BV1549" s="209"/>
      <c r="BW1549" s="209"/>
      <c r="BX1549" s="57"/>
    </row>
    <row r="1550" spans="1:76" s="23" customFormat="1" ht="28">
      <c r="A1550" s="244" t="s">
        <v>17</v>
      </c>
      <c r="B1550" s="244"/>
      <c r="C1550" s="54"/>
      <c r="D1550" s="54"/>
      <c r="E1550" s="54"/>
      <c r="F1550" s="54"/>
      <c r="G1550" s="54"/>
      <c r="H1550" s="54"/>
      <c r="I1550" s="54"/>
      <c r="J1550" s="54"/>
      <c r="K1550" s="54"/>
      <c r="L1550" s="750"/>
      <c r="M1550" s="54"/>
      <c r="N1550" s="54"/>
      <c r="O1550" s="19"/>
      <c r="Q1550" s="245"/>
      <c r="R1550" s="246"/>
      <c r="S1550" s="247"/>
      <c r="T1550" s="247"/>
      <c r="U1550" s="247"/>
      <c r="V1550" s="248"/>
      <c r="Y1550" s="21"/>
      <c r="AO1550" s="21"/>
      <c r="BX1550" s="21"/>
    </row>
    <row r="1551" spans="1:76" ht="39.75" customHeight="1"/>
    <row r="1553" spans="1:76" ht="17" thickBot="1">
      <c r="A1553" s="642" t="s">
        <v>299</v>
      </c>
      <c r="B1553" s="641"/>
      <c r="C1553" s="643"/>
      <c r="D1553" s="643"/>
      <c r="E1553" s="643"/>
      <c r="F1553" s="643"/>
      <c r="G1553" s="643"/>
      <c r="H1553" s="643"/>
      <c r="I1553" s="643"/>
      <c r="J1553" s="643"/>
      <c r="K1553" s="643"/>
    </row>
    <row r="1554" spans="1:76" ht="17" thickBot="1">
      <c r="C1554" s="277" t="s">
        <v>18</v>
      </c>
      <c r="D1554" s="278" t="e">
        <f>AVERAGE(G1558:G1565)</f>
        <v>#DIV/0!</v>
      </c>
      <c r="E1554" s="11" t="s">
        <v>30</v>
      </c>
    </row>
    <row r="1556" spans="1:76">
      <c r="A1556" s="249" t="s">
        <v>12</v>
      </c>
      <c r="B1556" s="249"/>
      <c r="C1556" s="54" t="s">
        <v>20</v>
      </c>
      <c r="D1556" s="54" t="s">
        <v>19</v>
      </c>
      <c r="E1556" s="273" t="s">
        <v>21</v>
      </c>
      <c r="F1556" s="273"/>
      <c r="G1556" s="273" t="s">
        <v>22</v>
      </c>
    </row>
    <row r="1557" spans="1:76">
      <c r="C1557" s="250"/>
      <c r="D1557" s="251"/>
      <c r="E1557" s="273"/>
      <c r="F1557" s="273"/>
      <c r="G1557" s="273"/>
      <c r="R1557" s="11"/>
      <c r="S1557" s="11"/>
      <c r="T1557" s="11"/>
      <c r="U1557" s="11"/>
      <c r="V1557" s="11"/>
      <c r="AO1557" s="11"/>
      <c r="BX1557" s="11"/>
    </row>
    <row r="1558" spans="1:76">
      <c r="C1558" s="250"/>
      <c r="D1558" s="251"/>
      <c r="E1558" s="274" t="str">
        <f>IF(C1558="","",LOG(D1558/D1557)/LOG(C1558/C1557))</f>
        <v/>
      </c>
      <c r="F1558" s="275"/>
      <c r="G1558" s="276" t="str">
        <f>IF(C1558="","",10^(E1558*LOG(2)))</f>
        <v/>
      </c>
      <c r="R1558" s="11"/>
      <c r="S1558" s="11"/>
      <c r="T1558" s="11"/>
      <c r="U1558" s="11"/>
      <c r="V1558" s="11"/>
      <c r="AO1558" s="11"/>
      <c r="BX1558" s="11"/>
    </row>
    <row r="1559" spans="1:76">
      <c r="C1559" s="250"/>
      <c r="D1559" s="251"/>
      <c r="E1559" s="274" t="str">
        <f>IF(C1559="","",LOG(D1559/D1558)/LOG(C1559/C1558))</f>
        <v/>
      </c>
      <c r="F1559" s="275"/>
      <c r="G1559" s="276" t="str">
        <f t="shared" ref="G1559:G1565" si="1004">IF(C1559="","",10^(E1559*LOG(2)))</f>
        <v/>
      </c>
      <c r="R1559" s="11"/>
      <c r="S1559" s="11"/>
      <c r="T1559" s="11"/>
      <c r="U1559" s="11"/>
      <c r="V1559" s="11"/>
      <c r="AO1559" s="11"/>
      <c r="BX1559" s="11"/>
    </row>
    <row r="1560" spans="1:76">
      <c r="C1560" s="250"/>
      <c r="D1560" s="251"/>
      <c r="E1560" s="274" t="str">
        <f t="shared" ref="E1560:E1565" si="1005">IF(C1560="","",LOG(D1560/D1559)/LOG(C1560/C1559))</f>
        <v/>
      </c>
      <c r="F1560" s="275"/>
      <c r="G1560" s="276" t="str">
        <f t="shared" si="1004"/>
        <v/>
      </c>
      <c r="R1560" s="11"/>
      <c r="S1560" s="11"/>
      <c r="T1560" s="11"/>
      <c r="U1560" s="11"/>
      <c r="V1560" s="11"/>
      <c r="AO1560" s="11"/>
      <c r="BX1560" s="11"/>
    </row>
    <row r="1561" spans="1:76">
      <c r="C1561" s="250"/>
      <c r="D1561" s="251"/>
      <c r="E1561" s="274" t="str">
        <f t="shared" si="1005"/>
        <v/>
      </c>
      <c r="F1561" s="275"/>
      <c r="G1561" s="276" t="str">
        <f t="shared" si="1004"/>
        <v/>
      </c>
      <c r="R1561" s="11"/>
      <c r="S1561" s="11"/>
      <c r="T1561" s="11"/>
      <c r="U1561" s="11"/>
      <c r="V1561" s="11"/>
      <c r="AO1561" s="11"/>
      <c r="BX1561" s="11"/>
    </row>
    <row r="1562" spans="1:76">
      <c r="C1562" s="250"/>
      <c r="D1562" s="251"/>
      <c r="E1562" s="274" t="str">
        <f t="shared" si="1005"/>
        <v/>
      </c>
      <c r="F1562" s="275"/>
      <c r="G1562" s="276" t="str">
        <f t="shared" si="1004"/>
        <v/>
      </c>
      <c r="R1562" s="11"/>
      <c r="S1562" s="11"/>
      <c r="T1562" s="11"/>
      <c r="U1562" s="11"/>
      <c r="V1562" s="11"/>
      <c r="AO1562" s="11"/>
      <c r="BX1562" s="11"/>
    </row>
    <row r="1563" spans="1:76">
      <c r="C1563" s="250"/>
      <c r="D1563" s="251"/>
      <c r="E1563" s="274" t="str">
        <f t="shared" si="1005"/>
        <v/>
      </c>
      <c r="F1563" s="275"/>
      <c r="G1563" s="276" t="str">
        <f t="shared" si="1004"/>
        <v/>
      </c>
      <c r="R1563" s="11"/>
      <c r="S1563" s="11"/>
      <c r="T1563" s="11"/>
      <c r="U1563" s="11"/>
      <c r="V1563" s="11"/>
      <c r="AO1563" s="11"/>
      <c r="BX1563" s="11"/>
    </row>
    <row r="1564" spans="1:76">
      <c r="C1564" s="250"/>
      <c r="D1564" s="251"/>
      <c r="E1564" s="274" t="str">
        <f t="shared" si="1005"/>
        <v/>
      </c>
      <c r="F1564" s="275"/>
      <c r="G1564" s="276" t="str">
        <f t="shared" si="1004"/>
        <v/>
      </c>
      <c r="R1564" s="11"/>
      <c r="S1564" s="11"/>
      <c r="T1564" s="11"/>
      <c r="U1564" s="11"/>
      <c r="V1564" s="11"/>
      <c r="AO1564" s="11"/>
      <c r="BX1564" s="11"/>
    </row>
    <row r="1565" spans="1:76">
      <c r="C1565" s="250"/>
      <c r="D1565" s="251"/>
      <c r="E1565" s="274" t="str">
        <f t="shared" si="1005"/>
        <v/>
      </c>
      <c r="F1565" s="275"/>
      <c r="G1565" s="276" t="str">
        <f t="shared" si="1004"/>
        <v/>
      </c>
      <c r="R1565" s="11"/>
      <c r="S1565" s="11"/>
      <c r="T1565" s="11"/>
      <c r="U1565" s="11"/>
      <c r="V1565" s="11"/>
      <c r="AO1565" s="11"/>
      <c r="BX1565" s="11"/>
    </row>
    <row r="1568" spans="1:76" ht="18">
      <c r="A1568" s="798" t="s">
        <v>300</v>
      </c>
      <c r="B1568" s="798"/>
      <c r="C1568" s="798"/>
      <c r="D1568" s="798"/>
      <c r="E1568" s="798"/>
      <c r="F1568" s="798"/>
      <c r="G1568" s="798"/>
      <c r="H1568" s="798"/>
      <c r="I1568" s="798"/>
      <c r="J1568" s="798"/>
      <c r="K1568" s="798"/>
      <c r="R1568" s="11"/>
      <c r="S1568" s="11"/>
      <c r="T1568" s="11"/>
      <c r="U1568" s="11"/>
      <c r="V1568" s="11"/>
      <c r="AO1568" s="11"/>
      <c r="BX1568" s="11"/>
    </row>
    <row r="1569" spans="1:76" ht="17">
      <c r="A1569" s="634" t="s">
        <v>282</v>
      </c>
      <c r="B1569" s="10"/>
      <c r="C1569" s="703" t="s">
        <v>429</v>
      </c>
      <c r="D1569" s="703" t="s">
        <v>430</v>
      </c>
      <c r="E1569" s="703" t="s">
        <v>294</v>
      </c>
      <c r="F1569" s="634" t="s">
        <v>295</v>
      </c>
      <c r="G1569" s="635" t="s">
        <v>224</v>
      </c>
      <c r="H1569" s="635" t="s">
        <v>296</v>
      </c>
      <c r="R1569" s="11"/>
      <c r="S1569" s="11"/>
      <c r="T1569" s="11"/>
      <c r="U1569" s="11"/>
      <c r="V1569" s="11"/>
      <c r="AO1569" s="11"/>
      <c r="BX1569" s="11"/>
    </row>
    <row r="1570" spans="1:76">
      <c r="A1570" s="254" t="s">
        <v>225</v>
      </c>
      <c r="C1570" s="706" t="e">
        <f>#REF!</f>
        <v>#REF!</v>
      </c>
      <c r="D1570" s="706" t="e">
        <f>1-C1570</f>
        <v>#REF!</v>
      </c>
      <c r="E1570" s="339"/>
      <c r="F1570" s="633" t="e">
        <f>IF(SUM(C1570:E1570)&gt;1,"&gt;100%!","")</f>
        <v>#REF!</v>
      </c>
      <c r="R1570" s="11"/>
      <c r="S1570" s="11"/>
      <c r="T1570" s="11"/>
      <c r="U1570" s="11"/>
      <c r="V1570" s="11"/>
      <c r="AO1570" s="11"/>
      <c r="BX1570" s="11"/>
    </row>
    <row r="1571" spans="1:76">
      <c r="A1571" s="254" t="s">
        <v>226</v>
      </c>
      <c r="B1571" s="252"/>
      <c r="C1571" s="701" t="e">
        <f>C1570*$F$1571</f>
        <v>#REF!</v>
      </c>
      <c r="D1571" s="701" t="e">
        <f>D1570*$F$1571</f>
        <v>#REF!</v>
      </c>
      <c r="E1571" s="701" t="e">
        <f>E1570*$F$1571</f>
        <v>#REF!</v>
      </c>
      <c r="F1571" s="698" t="e">
        <f>FirstCostSolution</f>
        <v>#REF!</v>
      </c>
      <c r="I1571" s="9"/>
      <c r="J1571" s="9"/>
      <c r="R1571" s="11"/>
      <c r="S1571" s="11"/>
      <c r="T1571" s="11"/>
      <c r="U1571" s="11"/>
      <c r="V1571" s="11"/>
      <c r="AO1571" s="11"/>
      <c r="BX1571" s="11"/>
    </row>
    <row r="1572" spans="1:76">
      <c r="A1572" s="254" t="s">
        <v>227</v>
      </c>
      <c r="B1572" s="252"/>
      <c r="C1572" s="700" t="e">
        <f>#REF!/#REF!*#REF!</f>
        <v>#REF!</v>
      </c>
      <c r="D1572" s="700" t="e">
        <f>#REF!/#REF!*#REF!</f>
        <v>#REF!</v>
      </c>
      <c r="E1572" s="700" t="e">
        <f>#REF!/#REF!*#REF!</f>
        <v>#REF!</v>
      </c>
      <c r="I1572" s="9"/>
      <c r="J1572" s="9"/>
      <c r="R1572" s="11"/>
      <c r="S1572" s="11"/>
      <c r="T1572" s="11"/>
      <c r="U1572" s="11"/>
      <c r="V1572" s="11"/>
      <c r="AO1572" s="11"/>
      <c r="BX1572" s="11"/>
    </row>
    <row r="1573" spans="1:76">
      <c r="A1573" s="254" t="s">
        <v>301</v>
      </c>
      <c r="B1573" s="252"/>
      <c r="C1573" s="706" t="e">
        <f>#REF!</f>
        <v>#REF!</v>
      </c>
      <c r="D1573" s="706" t="e">
        <f>#REF!</f>
        <v>#REF!</v>
      </c>
      <c r="E1573" s="340"/>
      <c r="G1573" s="704" t="e">
        <f>10^((LOG(F1576/F1571)/LOG(C1575/C1572))*LOG(2))</f>
        <v>#REF!</v>
      </c>
      <c r="H1573" s="704" t="e">
        <f>1-G1573</f>
        <v>#REF!</v>
      </c>
      <c r="I1573" s="9"/>
      <c r="J1573" s="9"/>
      <c r="R1573" s="11"/>
      <c r="S1573" s="11"/>
      <c r="T1573" s="11"/>
      <c r="U1573" s="11"/>
      <c r="V1573" s="11"/>
      <c r="AO1573" s="11"/>
      <c r="BX1573" s="11"/>
    </row>
    <row r="1574" spans="1:76">
      <c r="A1574" s="254" t="s">
        <v>416</v>
      </c>
      <c r="B1574" s="252"/>
      <c r="C1574" s="693">
        <v>2</v>
      </c>
      <c r="D1574" s="693">
        <v>2</v>
      </c>
      <c r="E1574" s="693">
        <v>2</v>
      </c>
      <c r="G1574" s="694" t="s">
        <v>417</v>
      </c>
      <c r="H1574" s="694"/>
      <c r="I1574" s="9"/>
      <c r="J1574" s="9"/>
      <c r="R1574" s="11"/>
      <c r="S1574" s="11"/>
      <c r="T1574" s="11"/>
      <c r="U1574" s="11"/>
      <c r="V1574" s="11"/>
      <c r="AO1574" s="11"/>
      <c r="BX1574" s="11"/>
    </row>
    <row r="1575" spans="1:76">
      <c r="A1575" s="254" t="s">
        <v>427</v>
      </c>
      <c r="B1575" s="252"/>
      <c r="C1575" s="700" t="e">
        <f>#REF!/#REF!*#REF!</f>
        <v>#REF!</v>
      </c>
      <c r="D1575" s="700" t="e">
        <f>#REF!/#REF!*#REF!</f>
        <v>#REF!</v>
      </c>
      <c r="E1575" s="700" t="e">
        <f>#REF!/#REF!*#REF!</f>
        <v>#REF!</v>
      </c>
      <c r="I1575" s="9"/>
      <c r="J1575" s="9"/>
      <c r="R1575" s="11"/>
      <c r="S1575" s="11"/>
      <c r="T1575" s="11"/>
      <c r="U1575" s="11"/>
      <c r="V1575" s="11"/>
      <c r="AO1575" s="11"/>
      <c r="BX1575" s="11"/>
    </row>
    <row r="1576" spans="1:76">
      <c r="A1576" s="254" t="s">
        <v>426</v>
      </c>
      <c r="B1576" s="252"/>
      <c r="C1576" s="701" t="e">
        <f>C1571*(C1575/C1572)^(LOG(C1573)/LOG(C1574))</f>
        <v>#REF!</v>
      </c>
      <c r="D1576" s="701" t="e">
        <f>D1571*(D1575/D1572)^(LOG(D1573)/LOG(D1574))</f>
        <v>#REF!</v>
      </c>
      <c r="E1576" s="701" t="e">
        <f>E1571*(E1575/E1572)^(LOG(E1573)/LOG(E1574))</f>
        <v>#REF!</v>
      </c>
      <c r="F1576" s="701">
        <f t="array" ref="F1576">SUM(IF(NOT(ISERROR(C1576:E1576)),C1576:E1576,0))</f>
        <v>0</v>
      </c>
      <c r="I1576" s="9"/>
      <c r="J1576" s="9"/>
      <c r="R1576" s="11"/>
      <c r="S1576" s="11"/>
      <c r="T1576" s="11"/>
      <c r="U1576" s="11"/>
      <c r="V1576" s="11"/>
      <c r="AO1576" s="11"/>
      <c r="BX1576" s="11"/>
    </row>
    <row r="1577" spans="1:76">
      <c r="A1577" s="636"/>
      <c r="B1577" s="637"/>
      <c r="C1577" s="638"/>
      <c r="D1577" s="639"/>
      <c r="E1577" s="639"/>
      <c r="F1577" s="639"/>
      <c r="G1577" s="639"/>
      <c r="H1577" s="639"/>
      <c r="I1577" s="9"/>
      <c r="J1577" s="9"/>
      <c r="R1577" s="11"/>
      <c r="S1577" s="11"/>
      <c r="T1577" s="11"/>
      <c r="U1577" s="11"/>
      <c r="V1577" s="11"/>
      <c r="AO1577" s="11"/>
      <c r="BX1577" s="11"/>
    </row>
    <row r="1578" spans="1:76" ht="17">
      <c r="A1578" s="338" t="s">
        <v>280</v>
      </c>
      <c r="B1578" s="252"/>
      <c r="C1578" s="703" t="s">
        <v>429</v>
      </c>
      <c r="D1578" s="703" t="s">
        <v>430</v>
      </c>
      <c r="E1578" s="703" t="s">
        <v>294</v>
      </c>
      <c r="F1578" s="338" t="s">
        <v>295</v>
      </c>
      <c r="G1578" s="635" t="s">
        <v>224</v>
      </c>
      <c r="H1578" s="635" t="s">
        <v>296</v>
      </c>
      <c r="I1578" s="9"/>
      <c r="J1578" s="9"/>
      <c r="R1578" s="11"/>
      <c r="S1578" s="11"/>
      <c r="T1578" s="11"/>
      <c r="U1578" s="11"/>
      <c r="V1578" s="11"/>
      <c r="AO1578" s="11"/>
      <c r="BX1578" s="11"/>
    </row>
    <row r="1579" spans="1:76">
      <c r="A1579" s="254" t="s">
        <v>225</v>
      </c>
      <c r="B1579" s="252"/>
      <c r="C1579" s="339" t="e">
        <f>#REF!</f>
        <v>#REF!</v>
      </c>
      <c r="D1579" s="339" t="e">
        <f>1-C1579</f>
        <v>#REF!</v>
      </c>
      <c r="E1579" s="339"/>
      <c r="F1579" s="633" t="e">
        <f>IF(SUM(C1579:E1579)&gt;1,"&gt;100%!","")</f>
        <v>#REF!</v>
      </c>
      <c r="I1579" s="9"/>
      <c r="J1579" s="9"/>
      <c r="R1579" s="11"/>
      <c r="S1579" s="11"/>
      <c r="T1579" s="11"/>
      <c r="U1579" s="11"/>
      <c r="V1579" s="11"/>
      <c r="AO1579" s="11"/>
      <c r="BX1579" s="11"/>
    </row>
    <row r="1580" spans="1:76">
      <c r="A1580" s="254" t="s">
        <v>226</v>
      </c>
      <c r="B1580" s="252"/>
      <c r="C1580" s="701" t="e">
        <f>C1579*$F$1571</f>
        <v>#REF!</v>
      </c>
      <c r="D1580" s="701" t="e">
        <f>D1579*$F$1571</f>
        <v>#REF!</v>
      </c>
      <c r="E1580" s="701" t="e">
        <f>E1579*$F$1571</f>
        <v>#REF!</v>
      </c>
      <c r="F1580" s="698" t="e">
        <f>FirstCostSolution</f>
        <v>#REF!</v>
      </c>
      <c r="I1580" s="9"/>
      <c r="J1580" s="9"/>
      <c r="R1580" s="11"/>
      <c r="S1580" s="11"/>
      <c r="T1580" s="11"/>
      <c r="U1580" s="11"/>
      <c r="V1580" s="11"/>
      <c r="AO1580" s="11"/>
      <c r="BX1580" s="11"/>
    </row>
    <row r="1581" spans="1:76">
      <c r="A1581" s="254" t="s">
        <v>227</v>
      </c>
      <c r="B1581" s="252"/>
      <c r="C1581" s="700" t="e">
        <f>#REF!/#REF!*#REF!</f>
        <v>#REF!</v>
      </c>
      <c r="D1581" s="700" t="e">
        <f>#REF!/#REF!*#REF!</f>
        <v>#REF!</v>
      </c>
      <c r="E1581" s="700" t="e">
        <f>#REF!/#REF!*#REF!</f>
        <v>#REF!</v>
      </c>
      <c r="I1581" s="9"/>
      <c r="J1581" s="9"/>
      <c r="R1581" s="11"/>
      <c r="S1581" s="11"/>
      <c r="T1581" s="11"/>
      <c r="U1581" s="11"/>
      <c r="V1581" s="11"/>
      <c r="AO1581" s="11"/>
      <c r="BX1581" s="11"/>
    </row>
    <row r="1582" spans="1:76">
      <c r="A1582" s="254" t="s">
        <v>301</v>
      </c>
      <c r="B1582" s="252"/>
      <c r="C1582" s="340" t="e">
        <f>#REF!</f>
        <v>#REF!</v>
      </c>
      <c r="D1582" s="340" t="e">
        <f>#REF!</f>
        <v>#REF!</v>
      </c>
      <c r="E1582" s="340"/>
      <c r="G1582" s="704" t="e">
        <f>10^((LOG(F1585/F1580)/LOG(C1584/C1581))*LOG(2))</f>
        <v>#REF!</v>
      </c>
      <c r="H1582" s="704" t="e">
        <f>1-G1582</f>
        <v>#REF!</v>
      </c>
      <c r="I1582" s="9"/>
      <c r="J1582" s="9"/>
      <c r="R1582" s="11"/>
      <c r="S1582" s="11"/>
      <c r="T1582" s="11"/>
      <c r="U1582" s="11"/>
      <c r="V1582" s="11"/>
      <c r="AO1582" s="11"/>
      <c r="BX1582" s="11"/>
    </row>
    <row r="1583" spans="1:76">
      <c r="A1583" s="254" t="s">
        <v>416</v>
      </c>
      <c r="B1583" s="252"/>
      <c r="C1583" s="693">
        <v>2</v>
      </c>
      <c r="D1583" s="693">
        <v>2</v>
      </c>
      <c r="E1583" s="693">
        <v>2</v>
      </c>
      <c r="G1583" s="694" t="s">
        <v>417</v>
      </c>
      <c r="H1583" s="694"/>
      <c r="I1583" s="9"/>
      <c r="J1583" s="9"/>
      <c r="R1583" s="11"/>
      <c r="S1583" s="11"/>
      <c r="T1583" s="11"/>
      <c r="U1583" s="11"/>
      <c r="V1583" s="11"/>
      <c r="AO1583" s="11"/>
      <c r="BX1583" s="11"/>
    </row>
    <row r="1584" spans="1:76">
      <c r="A1584" s="254" t="s">
        <v>427</v>
      </c>
      <c r="B1584" s="252"/>
      <c r="C1584" s="700" t="e">
        <f>#REF!/#REF!*#REF!</f>
        <v>#REF!</v>
      </c>
      <c r="D1584" s="700" t="e">
        <f>#REF!/#REF!*#REF!</f>
        <v>#REF!</v>
      </c>
      <c r="E1584" s="700" t="e">
        <f>#REF!/#REF!*#REF!</f>
        <v>#REF!</v>
      </c>
      <c r="I1584" s="9"/>
      <c r="J1584" s="9"/>
      <c r="R1584" s="11"/>
      <c r="S1584" s="11"/>
      <c r="T1584" s="11"/>
      <c r="U1584" s="11"/>
      <c r="V1584" s="11"/>
      <c r="AO1584" s="11"/>
      <c r="BX1584" s="11"/>
    </row>
    <row r="1585" spans="1:76">
      <c r="A1585" s="254" t="s">
        <v>426</v>
      </c>
      <c r="B1585" s="252"/>
      <c r="C1585" s="701" t="e">
        <f>C1580*(C1584/C1581)^(LOG(C1582)/LOG(C1583))</f>
        <v>#REF!</v>
      </c>
      <c r="D1585" s="701" t="e">
        <f>D1580*(D1584/D1581)^(LOG(D1582)/LOG(D1583))</f>
        <v>#REF!</v>
      </c>
      <c r="E1585" s="701" t="e">
        <f>E1580*(E1584/E1581)^(LOG(E1582)/LOG(E1583))</f>
        <v>#REF!</v>
      </c>
      <c r="F1585" s="701">
        <f t="array" ref="F1585">SUM(IF(NOT(ISERROR(C1585:E1585)),C1585:E1585,0))</f>
        <v>0</v>
      </c>
      <c r="I1585" s="9"/>
      <c r="J1585" s="9"/>
      <c r="R1585" s="11"/>
      <c r="S1585" s="11"/>
      <c r="T1585" s="11"/>
      <c r="U1585" s="11"/>
      <c r="V1585" s="11"/>
      <c r="AO1585" s="11"/>
      <c r="BX1585" s="11"/>
    </row>
    <row r="1586" spans="1:76">
      <c r="A1586" s="252"/>
      <c r="B1586" s="252"/>
      <c r="C1586" s="252"/>
      <c r="D1586" s="252"/>
      <c r="E1586" s="252"/>
      <c r="F1586" s="252"/>
      <c r="I1586" s="9"/>
      <c r="J1586" s="9"/>
      <c r="R1586" s="11"/>
      <c r="S1586" s="11"/>
      <c r="T1586" s="11"/>
      <c r="U1586" s="11"/>
      <c r="V1586" s="11"/>
      <c r="AO1586" s="11"/>
      <c r="BX1586" s="11"/>
    </row>
    <row r="1587" spans="1:76">
      <c r="I1587" s="9"/>
      <c r="J1587" s="9"/>
    </row>
    <row r="1589" spans="1:76">
      <c r="A1589" s="243" t="str">
        <f ca="1">HYPERLINK("#"&amp;"'"&amp;A$1&amp;"'!a1","Back to top")</f>
        <v>Back to top</v>
      </c>
      <c r="B1589" s="243"/>
      <c r="R1589" s="11"/>
      <c r="S1589" s="11"/>
      <c r="T1589" s="11"/>
      <c r="U1589" s="11"/>
      <c r="V1589" s="11"/>
      <c r="AO1589" s="11"/>
      <c r="BX1589" s="11"/>
    </row>
    <row r="1591" spans="1:76" ht="18">
      <c r="A1591" s="798" t="s">
        <v>302</v>
      </c>
      <c r="B1591" s="798"/>
      <c r="C1591" s="798"/>
      <c r="D1591" s="798"/>
      <c r="E1591" s="798"/>
      <c r="F1591" s="798"/>
      <c r="G1591" s="798"/>
      <c r="H1591" s="798"/>
      <c r="I1591" s="798"/>
      <c r="J1591" s="798"/>
      <c r="K1591" s="798"/>
      <c r="R1591" s="11"/>
      <c r="S1591" s="11"/>
      <c r="T1591" s="11"/>
      <c r="U1591" s="11"/>
      <c r="V1591" s="11"/>
      <c r="AO1591" s="11"/>
      <c r="BX1591" s="11"/>
    </row>
    <row r="1592" spans="1:76">
      <c r="A1592" s="252" t="s">
        <v>23</v>
      </c>
      <c r="B1592" s="252"/>
      <c r="C1592" s="645" t="e">
        <f>FirstCostSolution</f>
        <v>#REF!</v>
      </c>
      <c r="D1592" s="11" t="s">
        <v>305</v>
      </c>
      <c r="R1592" s="11"/>
      <c r="S1592" s="11"/>
      <c r="T1592" s="11"/>
      <c r="U1592" s="11"/>
      <c r="V1592" s="11"/>
      <c r="AO1592" s="11"/>
      <c r="BX1592" s="11"/>
    </row>
    <row r="1593" spans="1:76">
      <c r="A1593" s="252" t="s">
        <v>13</v>
      </c>
      <c r="B1593" s="252"/>
      <c r="C1593" s="697" t="e">
        <f>#REF!/#REF!*#REF!</f>
        <v>#REF!</v>
      </c>
      <c r="D1593" s="11" t="s">
        <v>306</v>
      </c>
      <c r="R1593" s="11"/>
      <c r="S1593" s="11"/>
      <c r="T1593" s="11"/>
      <c r="U1593" s="11"/>
      <c r="V1593" s="11"/>
      <c r="AO1593" s="11"/>
      <c r="BX1593" s="11"/>
    </row>
    <row r="1594" spans="1:76">
      <c r="A1594" s="252" t="s">
        <v>303</v>
      </c>
      <c r="B1594" s="252"/>
      <c r="C1594" s="253">
        <f>1-C1595</f>
        <v>0.96132255131176769</v>
      </c>
      <c r="D1594" s="11" t="s">
        <v>24</v>
      </c>
      <c r="R1594" s="11"/>
      <c r="S1594" s="11"/>
      <c r="T1594" s="11"/>
      <c r="U1594" s="11"/>
      <c r="V1594" s="11"/>
      <c r="AO1594" s="11"/>
      <c r="BX1594" s="11"/>
    </row>
    <row r="1595" spans="1:76">
      <c r="A1595" s="254" t="s">
        <v>304</v>
      </c>
      <c r="B1595" s="254"/>
      <c r="C1595" s="255">
        <v>3.8677448688232308E-2</v>
      </c>
      <c r="D1595" s="11" t="s">
        <v>25</v>
      </c>
      <c r="R1595" s="11"/>
      <c r="S1595" s="11"/>
      <c r="T1595" s="11"/>
      <c r="U1595" s="11"/>
      <c r="V1595" s="11"/>
      <c r="AO1595" s="11"/>
      <c r="BX1595" s="11"/>
    </row>
    <row r="1596" spans="1:76">
      <c r="A1596" s="252" t="s">
        <v>26</v>
      </c>
      <c r="B1596" s="252"/>
      <c r="C1596" s="697" t="e">
        <f>(#REF!-#REF!)/#REF!*#REF!</f>
        <v>#REF!</v>
      </c>
      <c r="D1596" s="11" t="s">
        <v>306</v>
      </c>
      <c r="R1596" s="11"/>
      <c r="S1596" s="11"/>
      <c r="T1596" s="11"/>
      <c r="U1596" s="11"/>
      <c r="V1596" s="11"/>
      <c r="AO1596" s="11"/>
      <c r="BX1596" s="11"/>
    </row>
    <row r="1597" spans="1:76">
      <c r="A1597" s="254" t="s">
        <v>416</v>
      </c>
      <c r="C1597" s="644">
        <v>2</v>
      </c>
      <c r="D1597" s="256" t="s">
        <v>27</v>
      </c>
      <c r="R1597" s="11"/>
      <c r="S1597" s="11"/>
      <c r="T1597" s="11"/>
      <c r="U1597" s="11"/>
      <c r="V1597" s="11"/>
      <c r="AO1597" s="11"/>
      <c r="BX1597" s="11"/>
    </row>
    <row r="1598" spans="1:76">
      <c r="A1598" s="252" t="s">
        <v>58</v>
      </c>
      <c r="B1598" s="252"/>
      <c r="C1598" s="257">
        <f>LOG(C1594)/LOG(C1597)</f>
        <v>-5.6907517060876191E-2</v>
      </c>
      <c r="R1598" s="11"/>
      <c r="S1598" s="11"/>
      <c r="T1598" s="11"/>
      <c r="U1598" s="11"/>
      <c r="V1598" s="11"/>
      <c r="AO1598" s="11"/>
      <c r="BX1598" s="11"/>
    </row>
    <row r="1599" spans="1:76">
      <c r="A1599" s="254" t="s">
        <v>14</v>
      </c>
      <c r="B1599" s="254"/>
      <c r="C1599" s="699" t="e">
        <f>C1592*(1/C1593)^C1598</f>
        <v>#REF!</v>
      </c>
      <c r="D1599" s="11" t="s">
        <v>305</v>
      </c>
      <c r="R1599" s="11"/>
      <c r="S1599" s="11"/>
      <c r="T1599" s="11"/>
      <c r="U1599" s="11"/>
      <c r="V1599" s="11"/>
      <c r="AO1599" s="11"/>
      <c r="BX1599" s="11"/>
    </row>
    <row r="1600" spans="1:76">
      <c r="A1600" s="254" t="s">
        <v>15</v>
      </c>
      <c r="B1600" s="254"/>
      <c r="C1600" s="700" t="e">
        <f>C1596+C1593</f>
        <v>#REF!</v>
      </c>
      <c r="D1600" s="11" t="s">
        <v>306</v>
      </c>
      <c r="R1600" s="11"/>
      <c r="S1600" s="11"/>
      <c r="T1600" s="11"/>
      <c r="U1600" s="11"/>
      <c r="V1600" s="11"/>
      <c r="AO1600" s="11"/>
      <c r="BX1600" s="11"/>
    </row>
    <row r="1601" spans="1:76">
      <c r="A1601" s="252" t="s">
        <v>16</v>
      </c>
      <c r="B1601" s="252"/>
      <c r="C1601" s="699" t="e">
        <f>C1592*(C1600/C1593)^C1598</f>
        <v>#REF!</v>
      </c>
      <c r="D1601" s="11" t="s">
        <v>305</v>
      </c>
      <c r="R1601" s="11"/>
      <c r="S1601" s="11"/>
      <c r="T1601" s="11"/>
      <c r="U1601" s="11"/>
      <c r="V1601" s="11"/>
      <c r="AO1601" s="11"/>
      <c r="BX1601" s="11"/>
    </row>
    <row r="1602" spans="1:76">
      <c r="A1602" s="252"/>
      <c r="B1602" s="252"/>
      <c r="C1602" s="341"/>
      <c r="R1602" s="11"/>
      <c r="S1602" s="11"/>
      <c r="T1602" s="11"/>
      <c r="U1602" s="11"/>
      <c r="V1602" s="11"/>
      <c r="AO1602" s="11"/>
      <c r="BX1602" s="11"/>
    </row>
    <row r="1603" spans="1:76">
      <c r="A1603" s="243" t="str">
        <f ca="1">HYPERLINK("#"&amp;"'"&amp;A$1&amp;"'!a1","Back to top")</f>
        <v>Back to top</v>
      </c>
      <c r="B1603" s="243"/>
      <c r="R1603" s="11"/>
      <c r="S1603" s="11"/>
      <c r="T1603" s="11"/>
      <c r="U1603" s="11"/>
      <c r="V1603" s="11"/>
      <c r="AO1603" s="11"/>
      <c r="BX1603" s="11"/>
    </row>
    <row r="1604" spans="1:76" ht="18" customHeight="1">
      <c r="A1604" s="797" t="s">
        <v>298</v>
      </c>
      <c r="B1604" s="797"/>
      <c r="C1604" s="797"/>
      <c r="D1604" s="797"/>
      <c r="R1604" s="11"/>
      <c r="S1604" s="11"/>
      <c r="T1604" s="11"/>
      <c r="U1604" s="11"/>
      <c r="V1604" s="11"/>
      <c r="AO1604" s="11"/>
      <c r="BX1604" s="11"/>
    </row>
    <row r="1605" spans="1:76" ht="34">
      <c r="A1605" s="281" t="s">
        <v>8</v>
      </c>
      <c r="B1605" s="289"/>
      <c r="C1605" s="280" t="s">
        <v>29</v>
      </c>
      <c r="D1605" s="280" t="s">
        <v>28</v>
      </c>
      <c r="R1605" s="11"/>
      <c r="S1605" s="11"/>
      <c r="T1605" s="11"/>
      <c r="U1605" s="11"/>
      <c r="V1605" s="11"/>
      <c r="AO1605" s="11"/>
      <c r="BX1605" s="11"/>
    </row>
    <row r="1606" spans="1:76">
      <c r="A1606" s="274">
        <v>2015</v>
      </c>
      <c r="B1606" s="277"/>
      <c r="C1606" s="646" t="e">
        <f>#REF!/#REF!*#REF!</f>
        <v>#REF!</v>
      </c>
      <c r="D1606" s="640" t="e">
        <f>C$1599*(C1606)^C$1598</f>
        <v>#REF!</v>
      </c>
      <c r="R1606" s="11"/>
      <c r="S1606" s="11"/>
      <c r="T1606" s="11"/>
      <c r="U1606" s="11"/>
      <c r="V1606" s="11"/>
      <c r="AO1606" s="11"/>
      <c r="BX1606" s="11"/>
    </row>
    <row r="1607" spans="1:76">
      <c r="A1607" s="274">
        <v>2016</v>
      </c>
      <c r="B1607" s="277"/>
      <c r="C1607" s="646" t="e">
        <f>#REF!/#REF!*#REF!</f>
        <v>#REF!</v>
      </c>
      <c r="D1607" s="640" t="e">
        <f t="shared" ref="D1607:D1651" si="1006">C$1599*(C1607)^C$1598</f>
        <v>#REF!</v>
      </c>
      <c r="R1607" s="11"/>
      <c r="S1607" s="11"/>
      <c r="T1607" s="11"/>
      <c r="U1607" s="11"/>
      <c r="V1607" s="11"/>
      <c r="AO1607" s="11"/>
      <c r="BX1607" s="11"/>
    </row>
    <row r="1608" spans="1:76">
      <c r="A1608" s="274">
        <v>2017</v>
      </c>
      <c r="B1608" s="277"/>
      <c r="C1608" s="646" t="e">
        <f>#REF!/#REF!*#REF!</f>
        <v>#REF!</v>
      </c>
      <c r="D1608" s="640" t="e">
        <f t="shared" si="1006"/>
        <v>#REF!</v>
      </c>
      <c r="R1608" s="11"/>
      <c r="S1608" s="11"/>
      <c r="T1608" s="11"/>
      <c r="U1608" s="11"/>
      <c r="V1608" s="11"/>
      <c r="AO1608" s="11"/>
      <c r="BX1608" s="11"/>
    </row>
    <row r="1609" spans="1:76">
      <c r="A1609" s="274">
        <v>2018</v>
      </c>
      <c r="B1609" s="277"/>
      <c r="C1609" s="646" t="e">
        <f>#REF!/#REF!*#REF!</f>
        <v>#REF!</v>
      </c>
      <c r="D1609" s="640" t="e">
        <f t="shared" si="1006"/>
        <v>#REF!</v>
      </c>
      <c r="R1609" s="11"/>
      <c r="S1609" s="11"/>
      <c r="T1609" s="11"/>
      <c r="U1609" s="11"/>
      <c r="V1609" s="11"/>
      <c r="AO1609" s="11"/>
      <c r="BX1609" s="11"/>
    </row>
    <row r="1610" spans="1:76">
      <c r="A1610" s="274">
        <v>2019</v>
      </c>
      <c r="B1610" s="277"/>
      <c r="C1610" s="646" t="e">
        <f>#REF!/#REF!*#REF!</f>
        <v>#REF!</v>
      </c>
      <c r="D1610" s="640" t="e">
        <f t="shared" si="1006"/>
        <v>#REF!</v>
      </c>
      <c r="R1610" s="11"/>
      <c r="S1610" s="11"/>
      <c r="T1610" s="11"/>
      <c r="U1610" s="11"/>
      <c r="V1610" s="11"/>
      <c r="AO1610" s="11"/>
      <c r="BX1610" s="11"/>
    </row>
    <row r="1611" spans="1:76">
      <c r="A1611" s="274">
        <v>2020</v>
      </c>
      <c r="B1611" s="277"/>
      <c r="C1611" s="646" t="e">
        <f>#REF!/#REF!*#REF!</f>
        <v>#REF!</v>
      </c>
      <c r="D1611" s="640" t="e">
        <f t="shared" si="1006"/>
        <v>#REF!</v>
      </c>
      <c r="R1611" s="11"/>
      <c r="S1611" s="11"/>
      <c r="T1611" s="11"/>
      <c r="U1611" s="11"/>
      <c r="V1611" s="11"/>
      <c r="AO1611" s="11"/>
      <c r="BX1611" s="11"/>
    </row>
    <row r="1612" spans="1:76">
      <c r="A1612" s="274">
        <v>2021</v>
      </c>
      <c r="B1612" s="277"/>
      <c r="C1612" s="646" t="e">
        <f>#REF!/#REF!*#REF!</f>
        <v>#REF!</v>
      </c>
      <c r="D1612" s="640" t="e">
        <f t="shared" si="1006"/>
        <v>#REF!</v>
      </c>
      <c r="R1612" s="11"/>
      <c r="S1612" s="11"/>
      <c r="T1612" s="11"/>
      <c r="U1612" s="11"/>
      <c r="V1612" s="11"/>
      <c r="AO1612" s="11"/>
      <c r="BX1612" s="11"/>
    </row>
    <row r="1613" spans="1:76">
      <c r="A1613" s="274">
        <v>2022</v>
      </c>
      <c r="B1613" s="277"/>
      <c r="C1613" s="646" t="e">
        <f>#REF!/#REF!*#REF!</f>
        <v>#REF!</v>
      </c>
      <c r="D1613" s="640" t="e">
        <f t="shared" si="1006"/>
        <v>#REF!</v>
      </c>
      <c r="R1613" s="11"/>
      <c r="S1613" s="11"/>
      <c r="T1613" s="11"/>
      <c r="U1613" s="11"/>
      <c r="V1613" s="11"/>
      <c r="AO1613" s="11"/>
      <c r="BX1613" s="11"/>
    </row>
    <row r="1614" spans="1:76">
      <c r="A1614" s="274">
        <v>2023</v>
      </c>
      <c r="B1614" s="277"/>
      <c r="C1614" s="646" t="e">
        <f>#REF!/#REF!*#REF!</f>
        <v>#REF!</v>
      </c>
      <c r="D1614" s="640" t="e">
        <f t="shared" si="1006"/>
        <v>#REF!</v>
      </c>
      <c r="R1614" s="11"/>
      <c r="S1614" s="11"/>
      <c r="T1614" s="11"/>
      <c r="U1614" s="11"/>
      <c r="V1614" s="11"/>
      <c r="AO1614" s="11"/>
      <c r="BX1614" s="11"/>
    </row>
    <row r="1615" spans="1:76">
      <c r="A1615" s="274">
        <v>2024</v>
      </c>
      <c r="B1615" s="277"/>
      <c r="C1615" s="646" t="e">
        <f>#REF!/#REF!*#REF!</f>
        <v>#REF!</v>
      </c>
      <c r="D1615" s="640" t="e">
        <f t="shared" si="1006"/>
        <v>#REF!</v>
      </c>
      <c r="R1615" s="11"/>
      <c r="S1615" s="11"/>
      <c r="T1615" s="11"/>
      <c r="U1615" s="11"/>
      <c r="V1615" s="11"/>
      <c r="AO1615" s="11"/>
      <c r="BX1615" s="11"/>
    </row>
    <row r="1616" spans="1:76">
      <c r="A1616" s="274">
        <v>2025</v>
      </c>
      <c r="B1616" s="277"/>
      <c r="C1616" s="646" t="e">
        <f>#REF!/#REF!*#REF!</f>
        <v>#REF!</v>
      </c>
      <c r="D1616" s="640" t="e">
        <f t="shared" si="1006"/>
        <v>#REF!</v>
      </c>
      <c r="R1616" s="11"/>
      <c r="S1616" s="11"/>
      <c r="T1616" s="11"/>
      <c r="U1616" s="11"/>
      <c r="V1616" s="11"/>
      <c r="AO1616" s="11"/>
      <c r="BX1616" s="11"/>
    </row>
    <row r="1617" spans="1:76">
      <c r="A1617" s="274">
        <v>2026</v>
      </c>
      <c r="B1617" s="277"/>
      <c r="C1617" s="646" t="e">
        <f>#REF!/#REF!*#REF!</f>
        <v>#REF!</v>
      </c>
      <c r="D1617" s="640" t="e">
        <f t="shared" si="1006"/>
        <v>#REF!</v>
      </c>
      <c r="R1617" s="11"/>
      <c r="S1617" s="11"/>
      <c r="T1617" s="11"/>
      <c r="U1617" s="11"/>
      <c r="V1617" s="11"/>
      <c r="AO1617" s="11"/>
      <c r="BX1617" s="11"/>
    </row>
    <row r="1618" spans="1:76">
      <c r="A1618" s="274">
        <v>2027</v>
      </c>
      <c r="B1618" s="277"/>
      <c r="C1618" s="646" t="e">
        <f>#REF!/#REF!*#REF!</f>
        <v>#REF!</v>
      </c>
      <c r="D1618" s="640" t="e">
        <f t="shared" si="1006"/>
        <v>#REF!</v>
      </c>
      <c r="R1618" s="11"/>
      <c r="S1618" s="11"/>
      <c r="T1618" s="11"/>
      <c r="U1618" s="11"/>
      <c r="V1618" s="11"/>
      <c r="AO1618" s="11"/>
      <c r="BX1618" s="11"/>
    </row>
    <row r="1619" spans="1:76">
      <c r="A1619" s="274">
        <v>2028</v>
      </c>
      <c r="B1619" s="277"/>
      <c r="C1619" s="646" t="e">
        <f>#REF!/#REF!*#REF!</f>
        <v>#REF!</v>
      </c>
      <c r="D1619" s="640" t="e">
        <f t="shared" si="1006"/>
        <v>#REF!</v>
      </c>
      <c r="R1619" s="11"/>
      <c r="S1619" s="11"/>
      <c r="T1619" s="11"/>
      <c r="U1619" s="11"/>
      <c r="V1619" s="11"/>
      <c r="AO1619" s="11"/>
      <c r="BX1619" s="11"/>
    </row>
    <row r="1620" spans="1:76">
      <c r="A1620" s="274">
        <v>2029</v>
      </c>
      <c r="B1620" s="277"/>
      <c r="C1620" s="646" t="e">
        <f>#REF!/#REF!*#REF!</f>
        <v>#REF!</v>
      </c>
      <c r="D1620" s="640" t="e">
        <f t="shared" si="1006"/>
        <v>#REF!</v>
      </c>
      <c r="R1620" s="11"/>
      <c r="S1620" s="11"/>
      <c r="T1620" s="11"/>
      <c r="U1620" s="11"/>
      <c r="V1620" s="11"/>
      <c r="AO1620" s="11"/>
      <c r="BX1620" s="11"/>
    </row>
    <row r="1621" spans="1:76">
      <c r="A1621" s="274">
        <v>2030</v>
      </c>
      <c r="B1621" s="277"/>
      <c r="C1621" s="646" t="e">
        <f>#REF!/#REF!*#REF!</f>
        <v>#REF!</v>
      </c>
      <c r="D1621" s="640" t="e">
        <f t="shared" si="1006"/>
        <v>#REF!</v>
      </c>
      <c r="R1621" s="11"/>
      <c r="S1621" s="11"/>
      <c r="T1621" s="11"/>
      <c r="U1621" s="11"/>
      <c r="V1621" s="11"/>
      <c r="AO1621" s="11"/>
      <c r="BX1621" s="11"/>
    </row>
    <row r="1622" spans="1:76">
      <c r="A1622" s="274">
        <v>2031</v>
      </c>
      <c r="B1622" s="277"/>
      <c r="C1622" s="646" t="e">
        <f>#REF!/#REF!*#REF!</f>
        <v>#REF!</v>
      </c>
      <c r="D1622" s="640" t="e">
        <f t="shared" si="1006"/>
        <v>#REF!</v>
      </c>
      <c r="R1622" s="11"/>
      <c r="S1622" s="11"/>
      <c r="T1622" s="11"/>
      <c r="U1622" s="11"/>
      <c r="V1622" s="11"/>
      <c r="AO1622" s="11"/>
      <c r="BX1622" s="11"/>
    </row>
    <row r="1623" spans="1:76">
      <c r="A1623" s="274">
        <v>2032</v>
      </c>
      <c r="B1623" s="277"/>
      <c r="C1623" s="646" t="e">
        <f>#REF!/#REF!*#REF!</f>
        <v>#REF!</v>
      </c>
      <c r="D1623" s="640" t="e">
        <f t="shared" si="1006"/>
        <v>#REF!</v>
      </c>
      <c r="R1623" s="11"/>
      <c r="S1623" s="11"/>
      <c r="T1623" s="11"/>
      <c r="U1623" s="11"/>
      <c r="V1623" s="11"/>
      <c r="AO1623" s="11"/>
      <c r="BX1623" s="11"/>
    </row>
    <row r="1624" spans="1:76">
      <c r="A1624" s="274">
        <v>2033</v>
      </c>
      <c r="B1624" s="277"/>
      <c r="C1624" s="646" t="e">
        <f>#REF!/#REF!*#REF!</f>
        <v>#REF!</v>
      </c>
      <c r="D1624" s="640" t="e">
        <f t="shared" si="1006"/>
        <v>#REF!</v>
      </c>
      <c r="R1624" s="11"/>
      <c r="S1624" s="11"/>
      <c r="T1624" s="11"/>
      <c r="U1624" s="11"/>
      <c r="V1624" s="11"/>
      <c r="AO1624" s="11"/>
      <c r="BX1624" s="11"/>
    </row>
    <row r="1625" spans="1:76">
      <c r="A1625" s="274">
        <v>2034</v>
      </c>
      <c r="B1625" s="277"/>
      <c r="C1625" s="646" t="e">
        <f>#REF!/#REF!*#REF!</f>
        <v>#REF!</v>
      </c>
      <c r="D1625" s="640" t="e">
        <f t="shared" si="1006"/>
        <v>#REF!</v>
      </c>
      <c r="R1625" s="11"/>
      <c r="S1625" s="11"/>
      <c r="T1625" s="11"/>
      <c r="U1625" s="11"/>
      <c r="V1625" s="11"/>
      <c r="AO1625" s="11"/>
      <c r="BX1625" s="11"/>
    </row>
    <row r="1626" spans="1:76">
      <c r="A1626" s="274">
        <v>2035</v>
      </c>
      <c r="B1626" s="277"/>
      <c r="C1626" s="646" t="e">
        <f>#REF!/#REF!*#REF!</f>
        <v>#REF!</v>
      </c>
      <c r="D1626" s="640" t="e">
        <f t="shared" si="1006"/>
        <v>#REF!</v>
      </c>
      <c r="R1626" s="11"/>
      <c r="S1626" s="11"/>
      <c r="T1626" s="11"/>
      <c r="U1626" s="11"/>
      <c r="V1626" s="11"/>
      <c r="AO1626" s="11"/>
      <c r="BX1626" s="11"/>
    </row>
    <row r="1627" spans="1:76">
      <c r="A1627" s="274">
        <v>2036</v>
      </c>
      <c r="B1627" s="277"/>
      <c r="C1627" s="646" t="e">
        <f>#REF!/#REF!*#REF!</f>
        <v>#REF!</v>
      </c>
      <c r="D1627" s="640" t="e">
        <f t="shared" si="1006"/>
        <v>#REF!</v>
      </c>
      <c r="R1627" s="11"/>
      <c r="S1627" s="11"/>
      <c r="T1627" s="11"/>
      <c r="U1627" s="11"/>
      <c r="V1627" s="11"/>
      <c r="AO1627" s="11"/>
      <c r="BX1627" s="11"/>
    </row>
    <row r="1628" spans="1:76">
      <c r="A1628" s="274">
        <v>2037</v>
      </c>
      <c r="B1628" s="277"/>
      <c r="C1628" s="646" t="e">
        <f>#REF!/#REF!*#REF!</f>
        <v>#REF!</v>
      </c>
      <c r="D1628" s="640" t="e">
        <f t="shared" si="1006"/>
        <v>#REF!</v>
      </c>
      <c r="R1628" s="11"/>
      <c r="S1628" s="11"/>
      <c r="T1628" s="11"/>
      <c r="U1628" s="11"/>
      <c r="V1628" s="11"/>
      <c r="AO1628" s="11"/>
      <c r="BX1628" s="11"/>
    </row>
    <row r="1629" spans="1:76">
      <c r="A1629" s="274">
        <v>2038</v>
      </c>
      <c r="B1629" s="277"/>
      <c r="C1629" s="646" t="e">
        <f>#REF!/#REF!*#REF!</f>
        <v>#REF!</v>
      </c>
      <c r="D1629" s="640" t="e">
        <f t="shared" si="1006"/>
        <v>#REF!</v>
      </c>
      <c r="R1629" s="11"/>
      <c r="S1629" s="11"/>
      <c r="T1629" s="11"/>
      <c r="U1629" s="11"/>
      <c r="V1629" s="11"/>
      <c r="AO1629" s="11"/>
      <c r="BX1629" s="11"/>
    </row>
    <row r="1630" spans="1:76">
      <c r="A1630" s="274">
        <v>2039</v>
      </c>
      <c r="B1630" s="277"/>
      <c r="C1630" s="646" t="e">
        <f>#REF!/#REF!*#REF!</f>
        <v>#REF!</v>
      </c>
      <c r="D1630" s="640" t="e">
        <f t="shared" si="1006"/>
        <v>#REF!</v>
      </c>
      <c r="R1630" s="11"/>
      <c r="S1630" s="11"/>
      <c r="T1630" s="11"/>
      <c r="U1630" s="11"/>
      <c r="V1630" s="11"/>
      <c r="AO1630" s="11"/>
      <c r="BX1630" s="11"/>
    </row>
    <row r="1631" spans="1:76">
      <c r="A1631" s="274">
        <v>2040</v>
      </c>
      <c r="B1631" s="277"/>
      <c r="C1631" s="646" t="e">
        <f>#REF!/#REF!*#REF!</f>
        <v>#REF!</v>
      </c>
      <c r="D1631" s="640" t="e">
        <f t="shared" si="1006"/>
        <v>#REF!</v>
      </c>
      <c r="R1631" s="11"/>
      <c r="S1631" s="11"/>
      <c r="T1631" s="11"/>
      <c r="U1631" s="11"/>
      <c r="V1631" s="11"/>
      <c r="AO1631" s="11"/>
      <c r="BX1631" s="11"/>
    </row>
    <row r="1632" spans="1:76">
      <c r="A1632" s="274">
        <v>2041</v>
      </c>
      <c r="B1632" s="277"/>
      <c r="C1632" s="646" t="e">
        <f>#REF!/#REF!*#REF!</f>
        <v>#REF!</v>
      </c>
      <c r="D1632" s="640" t="e">
        <f t="shared" si="1006"/>
        <v>#REF!</v>
      </c>
      <c r="R1632" s="11"/>
      <c r="S1632" s="11"/>
      <c r="T1632" s="11"/>
      <c r="U1632" s="11"/>
      <c r="V1632" s="11"/>
      <c r="AO1632" s="11"/>
      <c r="BX1632" s="11"/>
    </row>
    <row r="1633" spans="1:76">
      <c r="A1633" s="274">
        <v>2042</v>
      </c>
      <c r="B1633" s="277"/>
      <c r="C1633" s="646" t="e">
        <f>#REF!/#REF!*#REF!</f>
        <v>#REF!</v>
      </c>
      <c r="D1633" s="640" t="e">
        <f t="shared" si="1006"/>
        <v>#REF!</v>
      </c>
      <c r="R1633" s="11"/>
      <c r="S1633" s="11"/>
      <c r="T1633" s="11"/>
      <c r="U1633" s="11"/>
      <c r="V1633" s="11"/>
      <c r="AO1633" s="11"/>
      <c r="BX1633" s="11"/>
    </row>
    <row r="1634" spans="1:76">
      <c r="A1634" s="274">
        <v>2043</v>
      </c>
      <c r="B1634" s="277"/>
      <c r="C1634" s="646" t="e">
        <f>#REF!/#REF!*#REF!</f>
        <v>#REF!</v>
      </c>
      <c r="D1634" s="640" t="e">
        <f t="shared" si="1006"/>
        <v>#REF!</v>
      </c>
      <c r="R1634" s="11"/>
      <c r="S1634" s="11"/>
      <c r="T1634" s="11"/>
      <c r="U1634" s="11"/>
      <c r="V1634" s="11"/>
      <c r="AO1634" s="11"/>
      <c r="BX1634" s="11"/>
    </row>
    <row r="1635" spans="1:76">
      <c r="A1635" s="274">
        <v>2044</v>
      </c>
      <c r="B1635" s="277"/>
      <c r="C1635" s="646" t="e">
        <f>#REF!/#REF!*#REF!</f>
        <v>#REF!</v>
      </c>
      <c r="D1635" s="640" t="e">
        <f t="shared" si="1006"/>
        <v>#REF!</v>
      </c>
      <c r="R1635" s="11"/>
      <c r="S1635" s="11"/>
      <c r="T1635" s="11"/>
      <c r="U1635" s="11"/>
      <c r="V1635" s="11"/>
      <c r="AO1635" s="11"/>
      <c r="BX1635" s="11"/>
    </row>
    <row r="1636" spans="1:76" ht="15" customHeight="1">
      <c r="A1636" s="274">
        <v>2045</v>
      </c>
      <c r="B1636" s="277"/>
      <c r="C1636" s="646" t="e">
        <f>#REF!/#REF!*#REF!</f>
        <v>#REF!</v>
      </c>
      <c r="D1636" s="640" t="e">
        <f t="shared" si="1006"/>
        <v>#REF!</v>
      </c>
      <c r="R1636" s="11"/>
      <c r="S1636" s="11"/>
      <c r="T1636" s="11"/>
      <c r="U1636" s="11"/>
      <c r="V1636" s="11"/>
      <c r="AO1636" s="11"/>
      <c r="BX1636" s="11"/>
    </row>
    <row r="1637" spans="1:76">
      <c r="A1637" s="274">
        <v>2046</v>
      </c>
      <c r="B1637" s="277"/>
      <c r="C1637" s="646" t="e">
        <f>#REF!/#REF!*#REF!</f>
        <v>#REF!</v>
      </c>
      <c r="D1637" s="640" t="e">
        <f t="shared" si="1006"/>
        <v>#REF!</v>
      </c>
      <c r="R1637" s="11"/>
      <c r="S1637" s="11"/>
      <c r="T1637" s="11"/>
      <c r="U1637" s="11"/>
      <c r="V1637" s="11"/>
      <c r="AO1637" s="11"/>
      <c r="BX1637" s="11"/>
    </row>
    <row r="1638" spans="1:76">
      <c r="A1638" s="274">
        <v>2047</v>
      </c>
      <c r="B1638" s="277"/>
      <c r="C1638" s="646" t="e">
        <f>#REF!/#REF!*#REF!</f>
        <v>#REF!</v>
      </c>
      <c r="D1638" s="640" t="e">
        <f t="shared" si="1006"/>
        <v>#REF!</v>
      </c>
      <c r="R1638" s="11"/>
      <c r="S1638" s="11"/>
      <c r="T1638" s="11"/>
      <c r="U1638" s="11"/>
      <c r="V1638" s="11"/>
      <c r="AO1638" s="11"/>
      <c r="BX1638" s="11"/>
    </row>
    <row r="1639" spans="1:76">
      <c r="A1639" s="274">
        <v>2048</v>
      </c>
      <c r="B1639" s="277"/>
      <c r="C1639" s="646" t="e">
        <f>#REF!/#REF!*#REF!</f>
        <v>#REF!</v>
      </c>
      <c r="D1639" s="640" t="e">
        <f t="shared" si="1006"/>
        <v>#REF!</v>
      </c>
      <c r="R1639" s="11"/>
      <c r="S1639" s="11"/>
      <c r="T1639" s="11"/>
      <c r="U1639" s="11"/>
      <c r="V1639" s="11"/>
      <c r="AO1639" s="11"/>
      <c r="BX1639" s="11"/>
    </row>
    <row r="1640" spans="1:76">
      <c r="A1640" s="274">
        <v>2049</v>
      </c>
      <c r="B1640" s="277"/>
      <c r="C1640" s="646" t="e">
        <f>#REF!/#REF!*#REF!</f>
        <v>#REF!</v>
      </c>
      <c r="D1640" s="640" t="e">
        <f t="shared" si="1006"/>
        <v>#REF!</v>
      </c>
      <c r="R1640" s="11"/>
      <c r="S1640" s="11"/>
      <c r="T1640" s="11"/>
      <c r="U1640" s="11"/>
      <c r="V1640" s="11"/>
      <c r="AO1640" s="11"/>
      <c r="BX1640" s="11"/>
    </row>
    <row r="1641" spans="1:76">
      <c r="A1641" s="274">
        <v>2050</v>
      </c>
      <c r="B1641" s="277"/>
      <c r="C1641" s="646" t="e">
        <f>#REF!/#REF!*#REF!</f>
        <v>#REF!</v>
      </c>
      <c r="D1641" s="640" t="e">
        <f t="shared" si="1006"/>
        <v>#REF!</v>
      </c>
      <c r="R1641" s="11"/>
      <c r="S1641" s="11"/>
      <c r="T1641" s="11"/>
      <c r="U1641" s="11"/>
      <c r="V1641" s="11"/>
      <c r="AO1641" s="11"/>
      <c r="BX1641" s="11"/>
    </row>
    <row r="1642" spans="1:76">
      <c r="A1642" s="274">
        <v>2051</v>
      </c>
      <c r="B1642" s="277"/>
      <c r="C1642" s="646" t="e">
        <f>#REF!/#REF!*#REF!</f>
        <v>#REF!</v>
      </c>
      <c r="D1642" s="640" t="e">
        <f t="shared" si="1006"/>
        <v>#REF!</v>
      </c>
      <c r="R1642" s="11"/>
      <c r="S1642" s="11"/>
      <c r="T1642" s="11"/>
      <c r="U1642" s="11"/>
      <c r="V1642" s="11"/>
      <c r="AO1642" s="11"/>
      <c r="BX1642" s="11"/>
    </row>
    <row r="1643" spans="1:76">
      <c r="A1643" s="274">
        <v>2052</v>
      </c>
      <c r="B1643" s="277"/>
      <c r="C1643" s="646" t="e">
        <f>#REF!/#REF!*#REF!</f>
        <v>#REF!</v>
      </c>
      <c r="D1643" s="640" t="e">
        <f t="shared" si="1006"/>
        <v>#REF!</v>
      </c>
      <c r="R1643" s="11"/>
      <c r="S1643" s="11"/>
      <c r="T1643" s="11"/>
      <c r="U1643" s="11"/>
      <c r="V1643" s="11"/>
      <c r="AO1643" s="11"/>
      <c r="BX1643" s="11"/>
    </row>
    <row r="1644" spans="1:76">
      <c r="A1644" s="274">
        <v>2053</v>
      </c>
      <c r="B1644" s="277"/>
      <c r="C1644" s="646" t="e">
        <f>#REF!/#REF!*#REF!</f>
        <v>#REF!</v>
      </c>
      <c r="D1644" s="640" t="e">
        <f t="shared" si="1006"/>
        <v>#REF!</v>
      </c>
      <c r="R1644" s="11"/>
      <c r="S1644" s="11"/>
      <c r="T1644" s="11"/>
      <c r="U1644" s="11"/>
      <c r="V1644" s="11"/>
      <c r="AO1644" s="11"/>
      <c r="BX1644" s="11"/>
    </row>
    <row r="1645" spans="1:76">
      <c r="A1645" s="274">
        <v>2054</v>
      </c>
      <c r="B1645" s="277"/>
      <c r="C1645" s="646" t="e">
        <f>#REF!/#REF!*#REF!</f>
        <v>#REF!</v>
      </c>
      <c r="D1645" s="640" t="e">
        <f t="shared" si="1006"/>
        <v>#REF!</v>
      </c>
      <c r="R1645" s="11"/>
      <c r="S1645" s="11"/>
      <c r="T1645" s="11"/>
      <c r="U1645" s="11"/>
      <c r="V1645" s="11"/>
      <c r="AO1645" s="11"/>
      <c r="BX1645" s="11"/>
    </row>
    <row r="1646" spans="1:76">
      <c r="A1646" s="274">
        <v>2055</v>
      </c>
      <c r="B1646" s="277"/>
      <c r="C1646" s="646" t="e">
        <f>#REF!/#REF!*#REF!</f>
        <v>#REF!</v>
      </c>
      <c r="D1646" s="640" t="e">
        <f t="shared" si="1006"/>
        <v>#REF!</v>
      </c>
      <c r="R1646" s="11"/>
      <c r="S1646" s="11"/>
      <c r="T1646" s="11"/>
      <c r="U1646" s="11"/>
      <c r="V1646" s="11"/>
      <c r="AO1646" s="11"/>
      <c r="BX1646" s="11"/>
    </row>
    <row r="1647" spans="1:76">
      <c r="A1647" s="274">
        <v>2056</v>
      </c>
      <c r="B1647" s="277"/>
      <c r="C1647" s="646" t="e">
        <f>#REF!/#REF!*#REF!</f>
        <v>#REF!</v>
      </c>
      <c r="D1647" s="640" t="e">
        <f t="shared" si="1006"/>
        <v>#REF!</v>
      </c>
      <c r="R1647" s="11"/>
      <c r="S1647" s="11"/>
      <c r="T1647" s="11"/>
      <c r="U1647" s="11"/>
      <c r="V1647" s="11"/>
      <c r="AO1647" s="11"/>
      <c r="BX1647" s="11"/>
    </row>
    <row r="1648" spans="1:76">
      <c r="A1648" s="274">
        <v>2057</v>
      </c>
      <c r="B1648" s="277"/>
      <c r="C1648" s="646" t="e">
        <f>#REF!/#REF!*#REF!</f>
        <v>#REF!</v>
      </c>
      <c r="D1648" s="640" t="e">
        <f t="shared" si="1006"/>
        <v>#REF!</v>
      </c>
      <c r="R1648" s="11"/>
      <c r="S1648" s="11"/>
      <c r="T1648" s="11"/>
      <c r="U1648" s="11"/>
      <c r="V1648" s="11"/>
      <c r="AO1648" s="11"/>
      <c r="BX1648" s="11"/>
    </row>
    <row r="1649" spans="1:76">
      <c r="A1649" s="274">
        <v>2058</v>
      </c>
      <c r="B1649" s="277"/>
      <c r="C1649" s="646" t="e">
        <f>#REF!/#REF!*#REF!</f>
        <v>#REF!</v>
      </c>
      <c r="D1649" s="640" t="e">
        <f t="shared" si="1006"/>
        <v>#REF!</v>
      </c>
      <c r="R1649" s="11"/>
      <c r="S1649" s="11"/>
      <c r="T1649" s="11"/>
      <c r="U1649" s="11"/>
      <c r="V1649" s="11"/>
      <c r="AO1649" s="11"/>
      <c r="BX1649" s="11"/>
    </row>
    <row r="1650" spans="1:76">
      <c r="A1650" s="274">
        <v>2059</v>
      </c>
      <c r="B1650" s="277"/>
      <c r="C1650" s="646" t="e">
        <f>#REF!/#REF!*#REF!</f>
        <v>#REF!</v>
      </c>
      <c r="D1650" s="640" t="e">
        <f t="shared" si="1006"/>
        <v>#REF!</v>
      </c>
      <c r="R1650" s="11"/>
      <c r="S1650" s="11"/>
      <c r="T1650" s="11"/>
      <c r="U1650" s="11"/>
      <c r="V1650" s="11"/>
      <c r="AO1650" s="11"/>
      <c r="BX1650" s="11"/>
    </row>
    <row r="1651" spans="1:76">
      <c r="A1651" s="274">
        <v>2060</v>
      </c>
      <c r="B1651" s="277"/>
      <c r="C1651" s="646" t="e">
        <f>#REF!/#REF!*#REF!</f>
        <v>#REF!</v>
      </c>
      <c r="D1651" s="640" t="e">
        <f t="shared" si="1006"/>
        <v>#REF!</v>
      </c>
      <c r="R1651" s="11"/>
      <c r="S1651" s="11"/>
      <c r="T1651" s="11"/>
      <c r="U1651" s="11"/>
      <c r="V1651" s="11"/>
      <c r="AO1651" s="11"/>
      <c r="BX1651" s="11"/>
    </row>
    <row r="1654" spans="1:76">
      <c r="A1654" s="243" t="str">
        <f ca="1">HYPERLINK("#"&amp;"'"&amp;A$1&amp;"'!a1","Back to top")</f>
        <v>Back to top</v>
      </c>
      <c r="B1654" s="243"/>
      <c r="R1654" s="11"/>
      <c r="S1654" s="11"/>
      <c r="T1654" s="11"/>
      <c r="U1654" s="11"/>
      <c r="V1654" s="11"/>
      <c r="AO1654" s="11"/>
      <c r="BX1654" s="11"/>
    </row>
  </sheetData>
  <sortState ref="C50:O92">
    <sortCondition ref="H50:H92"/>
  </sortState>
  <mergeCells count="134">
    <mergeCell ref="AQ2:AR2"/>
    <mergeCell ref="R1297:U1297"/>
    <mergeCell ref="R1150:U1150"/>
    <mergeCell ref="R1012:U1012"/>
    <mergeCell ref="D998:J1007"/>
    <mergeCell ref="D1214:J1223"/>
    <mergeCell ref="D1250:J1259"/>
    <mergeCell ref="D1286:J1294"/>
    <mergeCell ref="D1319:J1328"/>
    <mergeCell ref="D1174:J1183"/>
    <mergeCell ref="D1036:J1045"/>
    <mergeCell ref="D1072:J1078"/>
    <mergeCell ref="D525:J534"/>
    <mergeCell ref="AL2:AN2"/>
    <mergeCell ref="AJ6:AJ9"/>
    <mergeCell ref="AJ16:AK16"/>
    <mergeCell ref="AL16:AN16"/>
    <mergeCell ref="AJ19:AJ22"/>
    <mergeCell ref="AJ28:AN28"/>
    <mergeCell ref="R766:U766"/>
    <mergeCell ref="R802:U802"/>
    <mergeCell ref="R594:U594"/>
    <mergeCell ref="R628:U628"/>
    <mergeCell ref="R664:U664"/>
    <mergeCell ref="R1331:U1331"/>
    <mergeCell ref="D1357:J1366"/>
    <mergeCell ref="R1474:U1474"/>
    <mergeCell ref="D1498:J1507"/>
    <mergeCell ref="D136:J144"/>
    <mergeCell ref="D928:J934"/>
    <mergeCell ref="R1048:U1048"/>
    <mergeCell ref="R1082:U1082"/>
    <mergeCell ref="R939:U939"/>
    <mergeCell ref="R974:U974"/>
    <mergeCell ref="R1190:U1190"/>
    <mergeCell ref="R1226:U1226"/>
    <mergeCell ref="R1262:U1262"/>
    <mergeCell ref="D259:J266"/>
    <mergeCell ref="D332:J338"/>
    <mergeCell ref="D416:J422"/>
    <mergeCell ref="D578:J584"/>
    <mergeCell ref="D1140:J1146"/>
    <mergeCell ref="R1116:U1116"/>
    <mergeCell ref="D1106:J1112"/>
    <mergeCell ref="D618:J624"/>
    <mergeCell ref="D688:J694"/>
    <mergeCell ref="D963:J969"/>
    <mergeCell ref="D790:J796"/>
    <mergeCell ref="R146:U146"/>
    <mergeCell ref="R234:U234"/>
    <mergeCell ref="R270:U270"/>
    <mergeCell ref="R305:U305"/>
    <mergeCell ref="R45:T45"/>
    <mergeCell ref="AJ2:AK2"/>
    <mergeCell ref="R47:U47"/>
    <mergeCell ref="R109:T109"/>
    <mergeCell ref="AJ35:AN35"/>
    <mergeCell ref="D862:J868"/>
    <mergeCell ref="D722:J728"/>
    <mergeCell ref="D756:J762"/>
    <mergeCell ref="P1:X1"/>
    <mergeCell ref="P2:Q2"/>
    <mergeCell ref="P6:P12"/>
    <mergeCell ref="R2:X2"/>
    <mergeCell ref="P35:Q35"/>
    <mergeCell ref="R35:T35"/>
    <mergeCell ref="P38:P40"/>
    <mergeCell ref="R16:W16"/>
    <mergeCell ref="P16:Q16"/>
    <mergeCell ref="P31:P33"/>
    <mergeCell ref="R28:T28"/>
    <mergeCell ref="P28:Q28"/>
    <mergeCell ref="P19:P24"/>
    <mergeCell ref="D826:J832"/>
    <mergeCell ref="C1:M1"/>
    <mergeCell ref="J19:L19"/>
    <mergeCell ref="D222:J228"/>
    <mergeCell ref="D294:J300"/>
    <mergeCell ref="D99:J105"/>
    <mergeCell ref="D453:J462"/>
    <mergeCell ref="D489:J498"/>
    <mergeCell ref="AR1252:AS1253"/>
    <mergeCell ref="AR1288:AS1289"/>
    <mergeCell ref="AR1321:AS1322"/>
    <mergeCell ref="AR724:AS725"/>
    <mergeCell ref="AR1074:AS1075"/>
    <mergeCell ref="AR101:AS102"/>
    <mergeCell ref="AR690:AS691"/>
    <mergeCell ref="AR1176:AS1177"/>
    <mergeCell ref="AR1038:AS1039"/>
    <mergeCell ref="AR296:AS297"/>
    <mergeCell ref="AR334:AS335"/>
    <mergeCell ref="AR139:AS140"/>
    <mergeCell ref="AR758:AS759"/>
    <mergeCell ref="AR965:AS966"/>
    <mergeCell ref="AR580:AS581"/>
    <mergeCell ref="AR792:AS793"/>
    <mergeCell ref="AR828:AS829"/>
    <mergeCell ref="AR864:AS865"/>
    <mergeCell ref="AR930:AS931"/>
    <mergeCell ref="AR418:AS419"/>
    <mergeCell ref="AR455:AS456"/>
    <mergeCell ref="AR491:AS492"/>
    <mergeCell ref="AR527:AS528"/>
    <mergeCell ref="AR224:AS225"/>
    <mergeCell ref="AR260:AS261"/>
    <mergeCell ref="R838:U838"/>
    <mergeCell ref="R874:U874"/>
    <mergeCell ref="AR620:AS621"/>
    <mergeCell ref="AR1000:AS1001"/>
    <mergeCell ref="AR1216:AS1217"/>
    <mergeCell ref="R342:U342"/>
    <mergeCell ref="R428:U428"/>
    <mergeCell ref="R465:U465"/>
    <mergeCell ref="R501:U501"/>
    <mergeCell ref="R537:U537"/>
    <mergeCell ref="AR1142:AS1143"/>
    <mergeCell ref="AR1108:AS1109"/>
    <mergeCell ref="R698:U698"/>
    <mergeCell ref="R732:U732"/>
    <mergeCell ref="R1512:U1512"/>
    <mergeCell ref="D1536:J1545"/>
    <mergeCell ref="AR1538:AS1539"/>
    <mergeCell ref="AR1500:AS1501"/>
    <mergeCell ref="AR1359:AS1360"/>
    <mergeCell ref="R1369:U1369"/>
    <mergeCell ref="D1393:J1402"/>
    <mergeCell ref="AR1395:AS1396"/>
    <mergeCell ref="R1405:U1405"/>
    <mergeCell ref="D1429:J1438"/>
    <mergeCell ref="AR1431:AS1432"/>
    <mergeCell ref="R1440:U1440"/>
    <mergeCell ref="D1464:J1472"/>
    <mergeCell ref="AR1466:AS1467"/>
  </mergeCells>
  <conditionalFormatting sqref="Q43:Q44 Q41 Q46 Q109:Q110 G237:G244 G246 G159:G174 G217:G220 G1427 G363:G369 G414 G371:G375 G1462 G61 G84:G92 G94:G97">
    <cfRule type="containsText" dxfId="1143" priority="4170" operator="containsText" text="no">
      <formula>NOT(ISERROR(SEARCH("no",G41)))</formula>
    </cfRule>
    <cfRule type="cellIs" dxfId="1142" priority="4174" operator="equal">
      <formula>#REF!</formula>
    </cfRule>
  </conditionalFormatting>
  <conditionalFormatting sqref="Q43:Q44 Q41 Q46 Q109:Q110 G237:G244 G246 G159:G174 G217:G220 G1427 G363:G369 G414 G371:G375 G1462 G61 G84:G92 G94:G97">
    <cfRule type="containsText" dxfId="1141" priority="4171" operator="containsText" text="yes">
      <formula>NOT(ISERROR(SEARCH("yes",G41)))</formula>
    </cfRule>
  </conditionalFormatting>
  <conditionalFormatting sqref="S138">
    <cfRule type="expression" dxfId="1140" priority="3124">
      <formula>S138="no"</formula>
    </cfRule>
  </conditionalFormatting>
  <conditionalFormatting sqref="S224">
    <cfRule type="expression" dxfId="1139" priority="2473">
      <formula>S224="no"</formula>
    </cfRule>
  </conditionalFormatting>
  <conditionalFormatting sqref="S260">
    <cfRule type="expression" dxfId="1138" priority="2472">
      <formula>S260="no"</formula>
    </cfRule>
  </conditionalFormatting>
  <conditionalFormatting sqref="S296">
    <cfRule type="expression" dxfId="1137" priority="2471">
      <formula>S296="no"</formula>
    </cfRule>
  </conditionalFormatting>
  <conditionalFormatting sqref="S334">
    <cfRule type="expression" dxfId="1136" priority="2470">
      <formula>S334="no"</formula>
    </cfRule>
  </conditionalFormatting>
  <conditionalFormatting sqref="S418">
    <cfRule type="expression" dxfId="1135" priority="2469">
      <formula>S418="no"</formula>
    </cfRule>
  </conditionalFormatting>
  <conditionalFormatting sqref="S455">
    <cfRule type="expression" dxfId="1134" priority="2468">
      <formula>S455="no"</formula>
    </cfRule>
  </conditionalFormatting>
  <conditionalFormatting sqref="S491">
    <cfRule type="expression" dxfId="1133" priority="2467">
      <formula>S491="no"</formula>
    </cfRule>
  </conditionalFormatting>
  <conditionalFormatting sqref="S527">
    <cfRule type="expression" dxfId="1132" priority="2466">
      <formula>S527="no"</formula>
    </cfRule>
  </conditionalFormatting>
  <conditionalFormatting sqref="S580">
    <cfRule type="expression" dxfId="1131" priority="2465">
      <formula>S580="no"</formula>
    </cfRule>
  </conditionalFormatting>
  <conditionalFormatting sqref="S620">
    <cfRule type="expression" dxfId="1130" priority="2464">
      <formula>S620="no"</formula>
    </cfRule>
  </conditionalFormatting>
  <conditionalFormatting sqref="S654">
    <cfRule type="expression" dxfId="1129" priority="2463">
      <formula>S654="no"</formula>
    </cfRule>
  </conditionalFormatting>
  <conditionalFormatting sqref="S690">
    <cfRule type="expression" dxfId="1128" priority="2462">
      <formula>S690="no"</formula>
    </cfRule>
  </conditionalFormatting>
  <conditionalFormatting sqref="S724">
    <cfRule type="expression" dxfId="1127" priority="2461">
      <formula>S724="no"</formula>
    </cfRule>
  </conditionalFormatting>
  <conditionalFormatting sqref="S758">
    <cfRule type="expression" dxfId="1126" priority="2460">
      <formula>S758="no"</formula>
    </cfRule>
  </conditionalFormatting>
  <conditionalFormatting sqref="S792">
    <cfRule type="expression" dxfId="1125" priority="2459">
      <formula>S792="no"</formula>
    </cfRule>
  </conditionalFormatting>
  <conditionalFormatting sqref="S828">
    <cfRule type="expression" dxfId="1124" priority="2458">
      <formula>S828="no"</formula>
    </cfRule>
  </conditionalFormatting>
  <conditionalFormatting sqref="S864">
    <cfRule type="expression" dxfId="1123" priority="2457">
      <formula>S864="no"</formula>
    </cfRule>
  </conditionalFormatting>
  <conditionalFormatting sqref="S930">
    <cfRule type="expression" dxfId="1122" priority="2456">
      <formula>S930="no"</formula>
    </cfRule>
  </conditionalFormatting>
  <conditionalFormatting sqref="S965">
    <cfRule type="expression" dxfId="1121" priority="2455">
      <formula>S965="no"</formula>
    </cfRule>
  </conditionalFormatting>
  <conditionalFormatting sqref="S1000">
    <cfRule type="expression" dxfId="1120" priority="2454">
      <formula>S1000="no"</formula>
    </cfRule>
  </conditionalFormatting>
  <conditionalFormatting sqref="S1216">
    <cfRule type="expression" dxfId="1119" priority="2453">
      <formula>S1216="no"</formula>
    </cfRule>
  </conditionalFormatting>
  <conditionalFormatting sqref="S1252">
    <cfRule type="expression" dxfId="1118" priority="2452">
      <formula>S1252="no"</formula>
    </cfRule>
  </conditionalFormatting>
  <conditionalFormatting sqref="S1288">
    <cfRule type="expression" dxfId="1117" priority="2451">
      <formula>S1288="no"</formula>
    </cfRule>
  </conditionalFormatting>
  <conditionalFormatting sqref="S1321">
    <cfRule type="expression" dxfId="1116" priority="2450">
      <formula>S1321="no"</formula>
    </cfRule>
  </conditionalFormatting>
  <conditionalFormatting sqref="S1176">
    <cfRule type="expression" dxfId="1115" priority="2449">
      <formula>S1176="no"</formula>
    </cfRule>
  </conditionalFormatting>
  <conditionalFormatting sqref="S1038">
    <cfRule type="expression" dxfId="1114" priority="2448">
      <formula>S1038="no"</formula>
    </cfRule>
  </conditionalFormatting>
  <conditionalFormatting sqref="S1074">
    <cfRule type="expression" dxfId="1113" priority="2447">
      <formula>S1074="no"</formula>
    </cfRule>
  </conditionalFormatting>
  <conditionalFormatting sqref="S1108">
    <cfRule type="expression" dxfId="1112" priority="2446">
      <formula>S1108="no"</formula>
    </cfRule>
  </conditionalFormatting>
  <conditionalFormatting sqref="S101">
    <cfRule type="expression" dxfId="1111" priority="2445">
      <formula>S101="no"</formula>
    </cfRule>
  </conditionalFormatting>
  <conditionalFormatting sqref="Q45">
    <cfRule type="containsText" dxfId="1110" priority="2440" operator="containsText" text="no">
      <formula>NOT(ISERROR(SEARCH("no",Q45)))</formula>
    </cfRule>
    <cfRule type="cellIs" dxfId="1109" priority="2444" operator="equal">
      <formula>#REF!</formula>
    </cfRule>
  </conditionalFormatting>
  <conditionalFormatting sqref="Q45">
    <cfRule type="containsText" dxfId="1108" priority="2441" operator="containsText" text="yes">
      <formula>NOT(ISERROR(SEARCH("yes",Q45)))</formula>
    </cfRule>
  </conditionalFormatting>
  <conditionalFormatting sqref="S1142">
    <cfRule type="expression" dxfId="1107" priority="2419">
      <formula>S1142="no"</formula>
    </cfRule>
  </conditionalFormatting>
  <conditionalFormatting sqref="S1359">
    <cfRule type="expression" dxfId="1106" priority="2318">
      <formula>S1359="no"</formula>
    </cfRule>
  </conditionalFormatting>
  <conditionalFormatting sqref="S1395">
    <cfRule type="expression" dxfId="1105" priority="2317">
      <formula>S1395="no"</formula>
    </cfRule>
  </conditionalFormatting>
  <conditionalFormatting sqref="S1431">
    <cfRule type="expression" dxfId="1104" priority="2316">
      <formula>S1431="no"</formula>
    </cfRule>
  </conditionalFormatting>
  <conditionalFormatting sqref="S1466">
    <cfRule type="expression" dxfId="1103" priority="2315">
      <formula>S1466="no"</formula>
    </cfRule>
  </conditionalFormatting>
  <conditionalFormatting sqref="S1500">
    <cfRule type="expression" dxfId="1102" priority="2314">
      <formula>S1500="no"</formula>
    </cfRule>
  </conditionalFormatting>
  <conditionalFormatting sqref="S1538">
    <cfRule type="expression" dxfId="1101" priority="2283">
      <formula>S1538="no"</formula>
    </cfRule>
  </conditionalFormatting>
  <conditionalFormatting sqref="G248:G256">
    <cfRule type="containsText" dxfId="1100" priority="1303" operator="containsText" text="no">
      <formula>NOT(ISERROR(SEARCH("no",G248)))</formula>
    </cfRule>
    <cfRule type="cellIs" dxfId="1099" priority="1305" operator="equal">
      <formula>#REF!</formula>
    </cfRule>
  </conditionalFormatting>
  <conditionalFormatting sqref="G248:G256">
    <cfRule type="containsText" dxfId="1098" priority="1304" operator="containsText" text="yes">
      <formula>NOT(ISERROR(SEARCH("yes",G248)))</formula>
    </cfRule>
  </conditionalFormatting>
  <conditionalFormatting sqref="G283:G292">
    <cfRule type="containsText" dxfId="1097" priority="1293" operator="containsText" text="no">
      <formula>NOT(ISERROR(SEARCH("no",G283)))</formula>
    </cfRule>
    <cfRule type="cellIs" dxfId="1096" priority="1295" operator="equal">
      <formula>#REF!</formula>
    </cfRule>
  </conditionalFormatting>
  <conditionalFormatting sqref="G283:G292">
    <cfRule type="containsText" dxfId="1095" priority="1294" operator="containsText" text="yes">
      <formula>NOT(ISERROR(SEARCH("yes",G283)))</formula>
    </cfRule>
  </conditionalFormatting>
  <conditionalFormatting sqref="G325:G330">
    <cfRule type="containsText" dxfId="1094" priority="1283" operator="containsText" text="no">
      <formula>NOT(ISERROR(SEARCH("no",G325)))</formula>
    </cfRule>
    <cfRule type="cellIs" dxfId="1093" priority="1285" operator="equal">
      <formula>#REF!</formula>
    </cfRule>
  </conditionalFormatting>
  <conditionalFormatting sqref="G325:G330">
    <cfRule type="containsText" dxfId="1092" priority="1284" operator="containsText" text="yes">
      <formula>NOT(ISERROR(SEARCH("yes",G325)))</formula>
    </cfRule>
  </conditionalFormatting>
  <conditionalFormatting sqref="G472:G477">
    <cfRule type="containsText" dxfId="1091" priority="1248" operator="containsText" text="no">
      <formula>NOT(ISERROR(SEARCH("no",G472)))</formula>
    </cfRule>
    <cfRule type="cellIs" dxfId="1090" priority="1250" operator="equal">
      <formula>#REF!</formula>
    </cfRule>
  </conditionalFormatting>
  <conditionalFormatting sqref="G472:G477">
    <cfRule type="containsText" dxfId="1089" priority="1249" operator="containsText" text="yes">
      <formula>NOT(ISERROR(SEARCH("yes",G472)))</formula>
    </cfRule>
  </conditionalFormatting>
  <conditionalFormatting sqref="G641:G650">
    <cfRule type="containsText" dxfId="1088" priority="1213" operator="containsText" text="no">
      <formula>NOT(ISERROR(SEARCH("no",G641)))</formula>
    </cfRule>
    <cfRule type="cellIs" dxfId="1087" priority="1215" operator="equal">
      <formula>#REF!</formula>
    </cfRule>
  </conditionalFormatting>
  <conditionalFormatting sqref="G641:G650">
    <cfRule type="containsText" dxfId="1086" priority="1214" operator="containsText" text="yes">
      <formula>NOT(ISERROR(SEARCH("yes",G641)))</formula>
    </cfRule>
  </conditionalFormatting>
  <conditionalFormatting sqref="G677:G686">
    <cfRule type="containsText" dxfId="1085" priority="1203" operator="containsText" text="no">
      <formula>NOT(ISERROR(SEARCH("no",G677)))</formula>
    </cfRule>
    <cfRule type="cellIs" dxfId="1084" priority="1205" operator="equal">
      <formula>#REF!</formula>
    </cfRule>
  </conditionalFormatting>
  <conditionalFormatting sqref="G677:G686">
    <cfRule type="containsText" dxfId="1083" priority="1204" operator="containsText" text="yes">
      <formula>NOT(ISERROR(SEARCH("yes",G677)))</formula>
    </cfRule>
  </conditionalFormatting>
  <conditionalFormatting sqref="G711:G720">
    <cfRule type="containsText" dxfId="1082" priority="1193" operator="containsText" text="no">
      <formula>NOT(ISERROR(SEARCH("no",G711)))</formula>
    </cfRule>
    <cfRule type="cellIs" dxfId="1081" priority="1195" operator="equal">
      <formula>#REF!</formula>
    </cfRule>
  </conditionalFormatting>
  <conditionalFormatting sqref="G711:G720">
    <cfRule type="containsText" dxfId="1080" priority="1194" operator="containsText" text="yes">
      <formula>NOT(ISERROR(SEARCH("yes",G711)))</formula>
    </cfRule>
  </conditionalFormatting>
  <conditionalFormatting sqref="G745:G754">
    <cfRule type="containsText" dxfId="1079" priority="1183" operator="containsText" text="no">
      <formula>NOT(ISERROR(SEARCH("no",G745)))</formula>
    </cfRule>
    <cfRule type="cellIs" dxfId="1078" priority="1185" operator="equal">
      <formula>#REF!</formula>
    </cfRule>
  </conditionalFormatting>
  <conditionalFormatting sqref="G745:G754">
    <cfRule type="containsText" dxfId="1077" priority="1184" operator="containsText" text="yes">
      <formula>NOT(ISERROR(SEARCH("yes",G745)))</formula>
    </cfRule>
  </conditionalFormatting>
  <conditionalFormatting sqref="G779:G788">
    <cfRule type="containsText" dxfId="1076" priority="1173" operator="containsText" text="no">
      <formula>NOT(ISERROR(SEARCH("no",G779)))</formula>
    </cfRule>
    <cfRule type="cellIs" dxfId="1075" priority="1175" operator="equal">
      <formula>#REF!</formula>
    </cfRule>
  </conditionalFormatting>
  <conditionalFormatting sqref="G779:G788">
    <cfRule type="containsText" dxfId="1074" priority="1174" operator="containsText" text="yes">
      <formula>NOT(ISERROR(SEARCH("yes",G779)))</formula>
    </cfRule>
  </conditionalFormatting>
  <conditionalFormatting sqref="G815:G824">
    <cfRule type="containsText" dxfId="1073" priority="1163" operator="containsText" text="no">
      <formula>NOT(ISERROR(SEARCH("no",G815)))</formula>
    </cfRule>
    <cfRule type="cellIs" dxfId="1072" priority="1165" operator="equal">
      <formula>#REF!</formula>
    </cfRule>
  </conditionalFormatting>
  <conditionalFormatting sqref="G815:G824">
    <cfRule type="containsText" dxfId="1071" priority="1164" operator="containsText" text="yes">
      <formula>NOT(ISERROR(SEARCH("yes",G815)))</formula>
    </cfRule>
  </conditionalFormatting>
  <conditionalFormatting sqref="G851:G860">
    <cfRule type="containsText" dxfId="1070" priority="1153" operator="containsText" text="no">
      <formula>NOT(ISERROR(SEARCH("no",G851)))</formula>
    </cfRule>
    <cfRule type="cellIs" dxfId="1069" priority="1155" operator="equal">
      <formula>#REF!</formula>
    </cfRule>
  </conditionalFormatting>
  <conditionalFormatting sqref="G851:G860">
    <cfRule type="containsText" dxfId="1068" priority="1154" operator="containsText" text="yes">
      <formula>NOT(ISERROR(SEARCH("yes",G851)))</formula>
    </cfRule>
  </conditionalFormatting>
  <conditionalFormatting sqref="G916:G926">
    <cfRule type="containsText" dxfId="1067" priority="1143" operator="containsText" text="no">
      <formula>NOT(ISERROR(SEARCH("no",G916)))</formula>
    </cfRule>
    <cfRule type="cellIs" dxfId="1066" priority="1145" operator="equal">
      <formula>#REF!</formula>
    </cfRule>
  </conditionalFormatting>
  <conditionalFormatting sqref="G916:G926">
    <cfRule type="containsText" dxfId="1065" priority="1144" operator="containsText" text="yes">
      <formula>NOT(ISERROR(SEARCH("yes",G916)))</formula>
    </cfRule>
  </conditionalFormatting>
  <conditionalFormatting sqref="G952:G961">
    <cfRule type="containsText" dxfId="1064" priority="1133" operator="containsText" text="no">
      <formula>NOT(ISERROR(SEARCH("no",G952)))</formula>
    </cfRule>
    <cfRule type="cellIs" dxfId="1063" priority="1135" operator="equal">
      <formula>#REF!</formula>
    </cfRule>
  </conditionalFormatting>
  <conditionalFormatting sqref="G952:G961">
    <cfRule type="containsText" dxfId="1062" priority="1134" operator="containsText" text="yes">
      <formula>NOT(ISERROR(SEARCH("yes",G952)))</formula>
    </cfRule>
  </conditionalFormatting>
  <conditionalFormatting sqref="G987:G996">
    <cfRule type="containsText" dxfId="1061" priority="1123" operator="containsText" text="no">
      <formula>NOT(ISERROR(SEARCH("no",G987)))</formula>
    </cfRule>
    <cfRule type="cellIs" dxfId="1060" priority="1125" operator="equal">
      <formula>#REF!</formula>
    </cfRule>
  </conditionalFormatting>
  <conditionalFormatting sqref="G987:G996">
    <cfRule type="containsText" dxfId="1059" priority="1124" operator="containsText" text="yes">
      <formula>NOT(ISERROR(SEARCH("yes",G987)))</formula>
    </cfRule>
  </conditionalFormatting>
  <conditionalFormatting sqref="G1025:G1034">
    <cfRule type="containsText" dxfId="1058" priority="1113" operator="containsText" text="no">
      <formula>NOT(ISERROR(SEARCH("no",G1025)))</formula>
    </cfRule>
    <cfRule type="cellIs" dxfId="1057" priority="1115" operator="equal">
      <formula>#REF!</formula>
    </cfRule>
  </conditionalFormatting>
  <conditionalFormatting sqref="G1025:G1034">
    <cfRule type="containsText" dxfId="1056" priority="1114" operator="containsText" text="yes">
      <formula>NOT(ISERROR(SEARCH("yes",G1025)))</formula>
    </cfRule>
  </conditionalFormatting>
  <conditionalFormatting sqref="G1061:G1070">
    <cfRule type="containsText" dxfId="1055" priority="1103" operator="containsText" text="no">
      <formula>NOT(ISERROR(SEARCH("no",G1061)))</formula>
    </cfRule>
    <cfRule type="cellIs" dxfId="1054" priority="1105" operator="equal">
      <formula>#REF!</formula>
    </cfRule>
  </conditionalFormatting>
  <conditionalFormatting sqref="G1061:G1070">
    <cfRule type="containsText" dxfId="1053" priority="1104" operator="containsText" text="yes">
      <formula>NOT(ISERROR(SEARCH("yes",G1061)))</formula>
    </cfRule>
  </conditionalFormatting>
  <conditionalFormatting sqref="G1095:G1104">
    <cfRule type="containsText" dxfId="1052" priority="1093" operator="containsText" text="no">
      <formula>NOT(ISERROR(SEARCH("no",G1095)))</formula>
    </cfRule>
    <cfRule type="cellIs" dxfId="1051" priority="1095" operator="equal">
      <formula>#REF!</formula>
    </cfRule>
  </conditionalFormatting>
  <conditionalFormatting sqref="G1095:G1104">
    <cfRule type="containsText" dxfId="1050" priority="1094" operator="containsText" text="yes">
      <formula>NOT(ISERROR(SEARCH("yes",G1095)))</formula>
    </cfRule>
  </conditionalFormatting>
  <conditionalFormatting sqref="G1129:G1138">
    <cfRule type="containsText" dxfId="1049" priority="1083" operator="containsText" text="no">
      <formula>NOT(ISERROR(SEARCH("no",G1129)))</formula>
    </cfRule>
    <cfRule type="cellIs" dxfId="1048" priority="1085" operator="equal">
      <formula>#REF!</formula>
    </cfRule>
  </conditionalFormatting>
  <conditionalFormatting sqref="G1129:G1138">
    <cfRule type="containsText" dxfId="1047" priority="1084" operator="containsText" text="yes">
      <formula>NOT(ISERROR(SEARCH("yes",G1129)))</formula>
    </cfRule>
  </conditionalFormatting>
  <conditionalFormatting sqref="G1163:G1172">
    <cfRule type="containsText" dxfId="1046" priority="1073" operator="containsText" text="no">
      <formula>NOT(ISERROR(SEARCH("no",G1163)))</formula>
    </cfRule>
    <cfRule type="cellIs" dxfId="1045" priority="1075" operator="equal">
      <formula>#REF!</formula>
    </cfRule>
  </conditionalFormatting>
  <conditionalFormatting sqref="G1163:G1172">
    <cfRule type="containsText" dxfId="1044" priority="1074" operator="containsText" text="yes">
      <formula>NOT(ISERROR(SEARCH("yes",G1163)))</formula>
    </cfRule>
  </conditionalFormatting>
  <conditionalFormatting sqref="G282">
    <cfRule type="containsText" dxfId="1043" priority="1288" operator="containsText" text="no">
      <formula>NOT(ISERROR(SEARCH("no",G282)))</formula>
    </cfRule>
    <cfRule type="cellIs" dxfId="1042" priority="1290" operator="equal">
      <formula>#REF!</formula>
    </cfRule>
  </conditionalFormatting>
  <conditionalFormatting sqref="G282">
    <cfRule type="containsText" dxfId="1041" priority="1289" operator="containsText" text="yes">
      <formula>NOT(ISERROR(SEARCH("yes",G282)))</formula>
    </cfRule>
  </conditionalFormatting>
  <conditionalFormatting sqref="G308:G316">
    <cfRule type="containsText" dxfId="1040" priority="1278" operator="containsText" text="no">
      <formula>NOT(ISERROR(SEARCH("no",G308)))</formula>
    </cfRule>
    <cfRule type="cellIs" dxfId="1039" priority="1280" operator="equal">
      <formula>#REF!</formula>
    </cfRule>
  </conditionalFormatting>
  <conditionalFormatting sqref="G308:G316">
    <cfRule type="containsText" dxfId="1038" priority="1279" operator="containsText" text="yes">
      <formula>NOT(ISERROR(SEARCH("yes",G308)))</formula>
    </cfRule>
  </conditionalFormatting>
  <conditionalFormatting sqref="G345:G346">
    <cfRule type="containsText" dxfId="1037" priority="1268" operator="containsText" text="no">
      <formula>NOT(ISERROR(SEARCH("no",G345)))</formula>
    </cfRule>
    <cfRule type="cellIs" dxfId="1036" priority="1270" operator="equal">
      <formula>#REF!</formula>
    </cfRule>
  </conditionalFormatting>
  <conditionalFormatting sqref="G345:G346">
    <cfRule type="containsText" dxfId="1035" priority="1269" operator="containsText" text="yes">
      <formula>NOT(ISERROR(SEARCH("yes",G345)))</formula>
    </cfRule>
  </conditionalFormatting>
  <conditionalFormatting sqref="G478:G487">
    <cfRule type="containsText" dxfId="1034" priority="1253" operator="containsText" text="no">
      <formula>NOT(ISERROR(SEARCH("no",G478)))</formula>
    </cfRule>
    <cfRule type="cellIs" dxfId="1033" priority="1255" operator="equal">
      <formula>#REF!</formula>
    </cfRule>
  </conditionalFormatting>
  <conditionalFormatting sqref="G478:G487">
    <cfRule type="containsText" dxfId="1032" priority="1254" operator="containsText" text="yes">
      <formula>NOT(ISERROR(SEARCH("yes",G478)))</formula>
    </cfRule>
  </conditionalFormatting>
  <conditionalFormatting sqref="G521:G523">
    <cfRule type="containsText" dxfId="1031" priority="1243" operator="containsText" text="no">
      <formula>NOT(ISERROR(SEARCH("no",G521)))</formula>
    </cfRule>
    <cfRule type="cellIs" dxfId="1030" priority="1245" operator="equal">
      <formula>#REF!</formula>
    </cfRule>
  </conditionalFormatting>
  <conditionalFormatting sqref="G521:G523">
    <cfRule type="containsText" dxfId="1029" priority="1244" operator="containsText" text="yes">
      <formula>NOT(ISERROR(SEARCH("yes",G521)))</formula>
    </cfRule>
  </conditionalFormatting>
  <conditionalFormatting sqref="G573:G576">
    <cfRule type="containsText" dxfId="1028" priority="1233" operator="containsText" text="no">
      <formula>NOT(ISERROR(SEARCH("no",G573)))</formula>
    </cfRule>
    <cfRule type="cellIs" dxfId="1027" priority="1235" operator="equal">
      <formula>#REF!</formula>
    </cfRule>
  </conditionalFormatting>
  <conditionalFormatting sqref="G573:G576">
    <cfRule type="containsText" dxfId="1026" priority="1234" operator="containsText" text="yes">
      <formula>NOT(ISERROR(SEARCH("yes",G573)))</formula>
    </cfRule>
  </conditionalFormatting>
  <conditionalFormatting sqref="G607:G616">
    <cfRule type="containsText" dxfId="1025" priority="1223" operator="containsText" text="no">
      <formula>NOT(ISERROR(SEARCH("no",G607)))</formula>
    </cfRule>
    <cfRule type="cellIs" dxfId="1024" priority="1225" operator="equal">
      <formula>#REF!</formula>
    </cfRule>
  </conditionalFormatting>
  <conditionalFormatting sqref="G607:G616">
    <cfRule type="containsText" dxfId="1023" priority="1224" operator="containsText" text="yes">
      <formula>NOT(ISERROR(SEARCH("yes",G607)))</formula>
    </cfRule>
  </conditionalFormatting>
  <conditionalFormatting sqref="G597:G606">
    <cfRule type="containsText" dxfId="1022" priority="1218" operator="containsText" text="no">
      <formula>NOT(ISERROR(SEARCH("no",G597)))</formula>
    </cfRule>
    <cfRule type="cellIs" dxfId="1021" priority="1220" operator="equal">
      <formula>#REF!</formula>
    </cfRule>
  </conditionalFormatting>
  <conditionalFormatting sqref="G597:G606">
    <cfRule type="containsText" dxfId="1020" priority="1219" operator="containsText" text="yes">
      <formula>NOT(ISERROR(SEARCH("yes",G597)))</formula>
    </cfRule>
  </conditionalFormatting>
  <conditionalFormatting sqref="G631:G640">
    <cfRule type="containsText" dxfId="1019" priority="1208" operator="containsText" text="no">
      <formula>NOT(ISERROR(SEARCH("no",G631)))</formula>
    </cfRule>
    <cfRule type="cellIs" dxfId="1018" priority="1210" operator="equal">
      <formula>#REF!</formula>
    </cfRule>
  </conditionalFormatting>
  <conditionalFormatting sqref="G631:G640">
    <cfRule type="containsText" dxfId="1017" priority="1209" operator="containsText" text="yes">
      <formula>NOT(ISERROR(SEARCH("yes",G631)))</formula>
    </cfRule>
  </conditionalFormatting>
  <conditionalFormatting sqref="G667:G676">
    <cfRule type="containsText" dxfId="1016" priority="1198" operator="containsText" text="no">
      <formula>NOT(ISERROR(SEARCH("no",G667)))</formula>
    </cfRule>
    <cfRule type="cellIs" dxfId="1015" priority="1200" operator="equal">
      <formula>#REF!</formula>
    </cfRule>
  </conditionalFormatting>
  <conditionalFormatting sqref="G667:G676">
    <cfRule type="containsText" dxfId="1014" priority="1199" operator="containsText" text="yes">
      <formula>NOT(ISERROR(SEARCH("yes",G667)))</formula>
    </cfRule>
  </conditionalFormatting>
  <conditionalFormatting sqref="G701:G710">
    <cfRule type="containsText" dxfId="1013" priority="1188" operator="containsText" text="no">
      <formula>NOT(ISERROR(SEARCH("no",G701)))</formula>
    </cfRule>
    <cfRule type="cellIs" dxfId="1012" priority="1190" operator="equal">
      <formula>#REF!</formula>
    </cfRule>
  </conditionalFormatting>
  <conditionalFormatting sqref="G701:G710">
    <cfRule type="containsText" dxfId="1011" priority="1189" operator="containsText" text="yes">
      <formula>NOT(ISERROR(SEARCH("yes",G701)))</formula>
    </cfRule>
  </conditionalFormatting>
  <conditionalFormatting sqref="G735:G744">
    <cfRule type="containsText" dxfId="1010" priority="1178" operator="containsText" text="no">
      <formula>NOT(ISERROR(SEARCH("no",G735)))</formula>
    </cfRule>
    <cfRule type="cellIs" dxfId="1009" priority="1180" operator="equal">
      <formula>#REF!</formula>
    </cfRule>
  </conditionalFormatting>
  <conditionalFormatting sqref="G735:G744">
    <cfRule type="containsText" dxfId="1008" priority="1179" operator="containsText" text="yes">
      <formula>NOT(ISERROR(SEARCH("yes",G735)))</formula>
    </cfRule>
  </conditionalFormatting>
  <conditionalFormatting sqref="G769:G778">
    <cfRule type="containsText" dxfId="1007" priority="1168" operator="containsText" text="no">
      <formula>NOT(ISERROR(SEARCH("no",G769)))</formula>
    </cfRule>
    <cfRule type="cellIs" dxfId="1006" priority="1170" operator="equal">
      <formula>#REF!</formula>
    </cfRule>
  </conditionalFormatting>
  <conditionalFormatting sqref="G769:G778">
    <cfRule type="containsText" dxfId="1005" priority="1169" operator="containsText" text="yes">
      <formula>NOT(ISERROR(SEARCH("yes",G769)))</formula>
    </cfRule>
  </conditionalFormatting>
  <conditionalFormatting sqref="G805:G814">
    <cfRule type="containsText" dxfId="1004" priority="1158" operator="containsText" text="no">
      <formula>NOT(ISERROR(SEARCH("no",G805)))</formula>
    </cfRule>
    <cfRule type="cellIs" dxfId="1003" priority="1160" operator="equal">
      <formula>#REF!</formula>
    </cfRule>
  </conditionalFormatting>
  <conditionalFormatting sqref="G805:G814">
    <cfRule type="containsText" dxfId="1002" priority="1159" operator="containsText" text="yes">
      <formula>NOT(ISERROR(SEARCH("yes",G805)))</formula>
    </cfRule>
  </conditionalFormatting>
  <conditionalFormatting sqref="G841:G850">
    <cfRule type="containsText" dxfId="1001" priority="1148" operator="containsText" text="no">
      <formula>NOT(ISERROR(SEARCH("no",G841)))</formula>
    </cfRule>
    <cfRule type="cellIs" dxfId="1000" priority="1150" operator="equal">
      <formula>#REF!</formula>
    </cfRule>
  </conditionalFormatting>
  <conditionalFormatting sqref="G841:G850">
    <cfRule type="containsText" dxfId="999" priority="1149" operator="containsText" text="yes">
      <formula>NOT(ISERROR(SEARCH("yes",G841)))</formula>
    </cfRule>
  </conditionalFormatting>
  <conditionalFormatting sqref="G942:G951">
    <cfRule type="containsText" dxfId="998" priority="1128" operator="containsText" text="no">
      <formula>NOT(ISERROR(SEARCH("no",G942)))</formula>
    </cfRule>
    <cfRule type="cellIs" dxfId="997" priority="1130" operator="equal">
      <formula>#REF!</formula>
    </cfRule>
  </conditionalFormatting>
  <conditionalFormatting sqref="G942:G951">
    <cfRule type="containsText" dxfId="996" priority="1129" operator="containsText" text="yes">
      <formula>NOT(ISERROR(SEARCH("yes",G942)))</formula>
    </cfRule>
  </conditionalFormatting>
  <conditionalFormatting sqref="G977:G986">
    <cfRule type="containsText" dxfId="995" priority="1118" operator="containsText" text="no">
      <formula>NOT(ISERROR(SEARCH("no",G977)))</formula>
    </cfRule>
    <cfRule type="cellIs" dxfId="994" priority="1120" operator="equal">
      <formula>#REF!</formula>
    </cfRule>
  </conditionalFormatting>
  <conditionalFormatting sqref="G977:G986">
    <cfRule type="containsText" dxfId="993" priority="1119" operator="containsText" text="yes">
      <formula>NOT(ISERROR(SEARCH("yes",G977)))</formula>
    </cfRule>
  </conditionalFormatting>
  <conditionalFormatting sqref="G1015:G1024">
    <cfRule type="containsText" dxfId="992" priority="1108" operator="containsText" text="no">
      <formula>NOT(ISERROR(SEARCH("no",G1015)))</formula>
    </cfRule>
    <cfRule type="cellIs" dxfId="991" priority="1110" operator="equal">
      <formula>#REF!</formula>
    </cfRule>
  </conditionalFormatting>
  <conditionalFormatting sqref="G1015:G1024">
    <cfRule type="containsText" dxfId="990" priority="1109" operator="containsText" text="yes">
      <formula>NOT(ISERROR(SEARCH("yes",G1015)))</formula>
    </cfRule>
  </conditionalFormatting>
  <conditionalFormatting sqref="G1051:G1060">
    <cfRule type="containsText" dxfId="989" priority="1098" operator="containsText" text="no">
      <formula>NOT(ISERROR(SEARCH("no",G1051)))</formula>
    </cfRule>
    <cfRule type="cellIs" dxfId="988" priority="1100" operator="equal">
      <formula>#REF!</formula>
    </cfRule>
  </conditionalFormatting>
  <conditionalFormatting sqref="G1051:G1060">
    <cfRule type="containsText" dxfId="987" priority="1099" operator="containsText" text="yes">
      <formula>NOT(ISERROR(SEARCH("yes",G1051)))</formula>
    </cfRule>
  </conditionalFormatting>
  <conditionalFormatting sqref="G1085:G1094">
    <cfRule type="containsText" dxfId="986" priority="1088" operator="containsText" text="no">
      <formula>NOT(ISERROR(SEARCH("no",G1085)))</formula>
    </cfRule>
    <cfRule type="cellIs" dxfId="985" priority="1090" operator="equal">
      <formula>#REF!</formula>
    </cfRule>
  </conditionalFormatting>
  <conditionalFormatting sqref="G1085:G1094">
    <cfRule type="containsText" dxfId="984" priority="1089" operator="containsText" text="yes">
      <formula>NOT(ISERROR(SEARCH("yes",G1085)))</formula>
    </cfRule>
  </conditionalFormatting>
  <conditionalFormatting sqref="G1127:G1128">
    <cfRule type="containsText" dxfId="983" priority="1078" operator="containsText" text="no">
      <formula>NOT(ISERROR(SEARCH("no",G1127)))</formula>
    </cfRule>
    <cfRule type="cellIs" dxfId="982" priority="1080" operator="equal">
      <formula>#REF!</formula>
    </cfRule>
  </conditionalFormatting>
  <conditionalFormatting sqref="G1127:G1128">
    <cfRule type="containsText" dxfId="981" priority="1079" operator="containsText" text="yes">
      <formula>NOT(ISERROR(SEARCH("yes",G1127)))</formula>
    </cfRule>
  </conditionalFormatting>
  <conditionalFormatting sqref="G1153:G1162">
    <cfRule type="containsText" dxfId="980" priority="1068" operator="containsText" text="no">
      <formula>NOT(ISERROR(SEARCH("no",G1153)))</formula>
    </cfRule>
    <cfRule type="cellIs" dxfId="979" priority="1070" operator="equal">
      <formula>#REF!</formula>
    </cfRule>
  </conditionalFormatting>
  <conditionalFormatting sqref="G1153:G1162">
    <cfRule type="containsText" dxfId="978" priority="1069" operator="containsText" text="yes">
      <formula>NOT(ISERROR(SEARCH("yes",G1153)))</formula>
    </cfRule>
  </conditionalFormatting>
  <conditionalFormatting sqref="G1211:G1212">
    <cfRule type="containsText" dxfId="977" priority="1063" operator="containsText" text="no">
      <formula>NOT(ISERROR(SEARCH("no",G1211)))</formula>
    </cfRule>
    <cfRule type="cellIs" dxfId="976" priority="1065" operator="equal">
      <formula>#REF!</formula>
    </cfRule>
  </conditionalFormatting>
  <conditionalFormatting sqref="G1211:G1212">
    <cfRule type="containsText" dxfId="975" priority="1064" operator="containsText" text="yes">
      <formula>NOT(ISERROR(SEARCH("yes",G1211)))</formula>
    </cfRule>
  </conditionalFormatting>
  <conditionalFormatting sqref="G1193:G1202">
    <cfRule type="containsText" dxfId="974" priority="1058" operator="containsText" text="no">
      <formula>NOT(ISERROR(SEARCH("no",G1193)))</formula>
    </cfRule>
    <cfRule type="cellIs" dxfId="973" priority="1060" operator="equal">
      <formula>#REF!</formula>
    </cfRule>
  </conditionalFormatting>
  <conditionalFormatting sqref="G1193:G1202">
    <cfRule type="containsText" dxfId="972" priority="1059" operator="containsText" text="yes">
      <formula>NOT(ISERROR(SEARCH("yes",G1193)))</formula>
    </cfRule>
  </conditionalFormatting>
  <conditionalFormatting sqref="G1239:G1248">
    <cfRule type="containsText" dxfId="971" priority="1053" operator="containsText" text="no">
      <formula>NOT(ISERROR(SEARCH("no",G1239)))</formula>
    </cfRule>
    <cfRule type="cellIs" dxfId="970" priority="1055" operator="equal">
      <formula>#REF!</formula>
    </cfRule>
  </conditionalFormatting>
  <conditionalFormatting sqref="G1239:G1248">
    <cfRule type="containsText" dxfId="969" priority="1054" operator="containsText" text="yes">
      <formula>NOT(ISERROR(SEARCH("yes",G1239)))</formula>
    </cfRule>
  </conditionalFormatting>
  <conditionalFormatting sqref="G1229:G1231 G1235:G1238">
    <cfRule type="containsText" dxfId="968" priority="1048" operator="containsText" text="no">
      <formula>NOT(ISERROR(SEARCH("no",G1229)))</formula>
    </cfRule>
    <cfRule type="cellIs" dxfId="967" priority="1050" operator="equal">
      <formula>#REF!</formula>
    </cfRule>
  </conditionalFormatting>
  <conditionalFormatting sqref="G1229:G1231 G1235:G1238">
    <cfRule type="containsText" dxfId="966" priority="1049" operator="containsText" text="yes">
      <formula>NOT(ISERROR(SEARCH("yes",G1229)))</formula>
    </cfRule>
  </conditionalFormatting>
  <conditionalFormatting sqref="G1265:G1274">
    <cfRule type="containsText" dxfId="965" priority="1038" operator="containsText" text="no">
      <formula>NOT(ISERROR(SEARCH("no",G1265)))</formula>
    </cfRule>
    <cfRule type="cellIs" dxfId="964" priority="1040" operator="equal">
      <formula>#REF!</formula>
    </cfRule>
  </conditionalFormatting>
  <conditionalFormatting sqref="G1265:G1274">
    <cfRule type="containsText" dxfId="963" priority="1039" operator="containsText" text="yes">
      <formula>NOT(ISERROR(SEARCH("yes",G1265)))</formula>
    </cfRule>
  </conditionalFormatting>
  <conditionalFormatting sqref="G1310:G1317">
    <cfRule type="containsText" dxfId="962" priority="1033" operator="containsText" text="no">
      <formula>NOT(ISERROR(SEARCH("no",G1310)))</formula>
    </cfRule>
    <cfRule type="cellIs" dxfId="961" priority="1035" operator="equal">
      <formula>#REF!</formula>
    </cfRule>
  </conditionalFormatting>
  <conditionalFormatting sqref="G1310:G1317">
    <cfRule type="containsText" dxfId="960" priority="1034" operator="containsText" text="yes">
      <formula>NOT(ISERROR(SEARCH("yes",G1310)))</formula>
    </cfRule>
  </conditionalFormatting>
  <conditionalFormatting sqref="G1353:G1355">
    <cfRule type="containsText" dxfId="959" priority="1023" operator="containsText" text="no">
      <formula>NOT(ISERROR(SEARCH("no",G1353)))</formula>
    </cfRule>
    <cfRule type="cellIs" dxfId="958" priority="1025" operator="equal">
      <formula>#REF!</formula>
    </cfRule>
  </conditionalFormatting>
  <conditionalFormatting sqref="G1353:G1355">
    <cfRule type="containsText" dxfId="957" priority="1024" operator="containsText" text="yes">
      <formula>NOT(ISERROR(SEARCH("yes",G1353)))</formula>
    </cfRule>
  </conditionalFormatting>
  <conditionalFormatting sqref="G1334:G1336">
    <cfRule type="containsText" dxfId="956" priority="1018" operator="containsText" text="no">
      <formula>NOT(ISERROR(SEARCH("no",G1334)))</formula>
    </cfRule>
    <cfRule type="cellIs" dxfId="955" priority="1020" operator="equal">
      <formula>#REF!</formula>
    </cfRule>
  </conditionalFormatting>
  <conditionalFormatting sqref="G1334:G1336">
    <cfRule type="containsText" dxfId="954" priority="1019" operator="containsText" text="yes">
      <formula>NOT(ISERROR(SEARCH("yes",G1334)))</formula>
    </cfRule>
  </conditionalFormatting>
  <conditionalFormatting sqref="G1382:G1391">
    <cfRule type="containsText" dxfId="953" priority="1013" operator="containsText" text="no">
      <formula>NOT(ISERROR(SEARCH("no",G1382)))</formula>
    </cfRule>
    <cfRule type="cellIs" dxfId="952" priority="1015" operator="equal">
      <formula>#REF!</formula>
    </cfRule>
  </conditionalFormatting>
  <conditionalFormatting sqref="G1382:G1391">
    <cfRule type="containsText" dxfId="951" priority="1014" operator="containsText" text="yes">
      <formula>NOT(ISERROR(SEARCH("yes",G1382)))</formula>
    </cfRule>
  </conditionalFormatting>
  <conditionalFormatting sqref="G1376:G1381">
    <cfRule type="containsText" dxfId="950" priority="1008" operator="containsText" text="no">
      <formula>NOT(ISERROR(SEARCH("no",G1376)))</formula>
    </cfRule>
    <cfRule type="cellIs" dxfId="949" priority="1010" operator="equal">
      <formula>#REF!</formula>
    </cfRule>
  </conditionalFormatting>
  <conditionalFormatting sqref="G1376:G1381">
    <cfRule type="containsText" dxfId="948" priority="1009" operator="containsText" text="yes">
      <formula>NOT(ISERROR(SEARCH("yes",G1376)))</formula>
    </cfRule>
  </conditionalFormatting>
  <conditionalFormatting sqref="G1487:G1496">
    <cfRule type="containsText" dxfId="947" priority="983" operator="containsText" text="no">
      <formula>NOT(ISERROR(SEARCH("no",G1487)))</formula>
    </cfRule>
    <cfRule type="cellIs" dxfId="946" priority="985" operator="equal">
      <formula>#REF!</formula>
    </cfRule>
  </conditionalFormatting>
  <conditionalFormatting sqref="G1487:G1496">
    <cfRule type="containsText" dxfId="945" priority="984" operator="containsText" text="yes">
      <formula>NOT(ISERROR(SEARCH("yes",G1487)))</formula>
    </cfRule>
  </conditionalFormatting>
  <conditionalFormatting sqref="G1477:G1486">
    <cfRule type="containsText" dxfId="944" priority="978" operator="containsText" text="no">
      <formula>NOT(ISERROR(SEARCH("no",G1477)))</formula>
    </cfRule>
    <cfRule type="cellIs" dxfId="943" priority="980" operator="equal">
      <formula>#REF!</formula>
    </cfRule>
  </conditionalFormatting>
  <conditionalFormatting sqref="G1477:G1486">
    <cfRule type="containsText" dxfId="942" priority="979" operator="containsText" text="yes">
      <formula>NOT(ISERROR(SEARCH("yes",G1477)))</formula>
    </cfRule>
  </conditionalFormatting>
  <conditionalFormatting sqref="G1525:G1534">
    <cfRule type="containsText" dxfId="941" priority="973" operator="containsText" text="no">
      <formula>NOT(ISERROR(SEARCH("no",G1525)))</formula>
    </cfRule>
    <cfRule type="cellIs" dxfId="940" priority="975" operator="equal">
      <formula>#REF!</formula>
    </cfRule>
  </conditionalFormatting>
  <conditionalFormatting sqref="G1525:G1534">
    <cfRule type="containsText" dxfId="939" priority="974" operator="containsText" text="yes">
      <formula>NOT(ISERROR(SEARCH("yes",G1525)))</formula>
    </cfRule>
  </conditionalFormatting>
  <conditionalFormatting sqref="G1515:G1524">
    <cfRule type="containsText" dxfId="938" priority="968" operator="containsText" text="no">
      <formula>NOT(ISERROR(SEARCH("no",G1515)))</formula>
    </cfRule>
    <cfRule type="cellIs" dxfId="937" priority="970" operator="equal">
      <formula>#REF!</formula>
    </cfRule>
  </conditionalFormatting>
  <conditionalFormatting sqref="G1515:G1524">
    <cfRule type="containsText" dxfId="936" priority="969" operator="containsText" text="yes">
      <formula>NOT(ISERROR(SEARCH("yes",G1515)))</formula>
    </cfRule>
  </conditionalFormatting>
  <conditionalFormatting sqref="G123:G134">
    <cfRule type="containsText" dxfId="935" priority="963" operator="containsText" text="no">
      <formula>NOT(ISERROR(SEARCH("no",G123)))</formula>
    </cfRule>
    <cfRule type="cellIs" dxfId="934" priority="965" operator="equal">
      <formula>#REF!</formula>
    </cfRule>
  </conditionalFormatting>
  <conditionalFormatting sqref="G123:G134">
    <cfRule type="containsText" dxfId="933" priority="964" operator="containsText" text="yes">
      <formula>NOT(ISERROR(SEARCH("yes",G123)))</formula>
    </cfRule>
  </conditionalFormatting>
  <conditionalFormatting sqref="G113:G122">
    <cfRule type="containsText" dxfId="932" priority="958" operator="containsText" text="no">
      <formula>NOT(ISERROR(SEARCH("no",G113)))</formula>
    </cfRule>
    <cfRule type="cellIs" dxfId="931" priority="960" operator="equal">
      <formula>#REF!</formula>
    </cfRule>
  </conditionalFormatting>
  <conditionalFormatting sqref="G113:G122">
    <cfRule type="containsText" dxfId="930" priority="959" operator="containsText" text="yes">
      <formula>NOT(ISERROR(SEARCH("yes",G113)))</formula>
    </cfRule>
  </conditionalFormatting>
  <conditionalFormatting sqref="G451">
    <cfRule type="containsText" dxfId="929" priority="943" operator="containsText" text="no">
      <formula>NOT(ISERROR(SEARCH("no",G451)))</formula>
    </cfRule>
    <cfRule type="cellIs" dxfId="928" priority="945" operator="equal">
      <formula>#REF!</formula>
    </cfRule>
  </conditionalFormatting>
  <conditionalFormatting sqref="G451">
    <cfRule type="containsText" dxfId="927" priority="944" operator="containsText" text="yes">
      <formula>NOT(ISERROR(SEARCH("yes",G451)))</formula>
    </cfRule>
  </conditionalFormatting>
  <conditionalFormatting sqref="G450">
    <cfRule type="containsText" dxfId="926" priority="938" operator="containsText" text="no">
      <formula>NOT(ISERROR(SEARCH("no",G450)))</formula>
    </cfRule>
    <cfRule type="cellIs" dxfId="925" priority="940" operator="equal">
      <formula>#REF!</formula>
    </cfRule>
  </conditionalFormatting>
  <conditionalFormatting sqref="G450">
    <cfRule type="containsText" dxfId="924" priority="939" operator="containsText" text="yes">
      <formula>NOT(ISERROR(SEARCH("yes",G450)))</formula>
    </cfRule>
  </conditionalFormatting>
  <conditionalFormatting sqref="G441:G449">
    <cfRule type="containsText" dxfId="923" priority="953" operator="containsText" text="no">
      <formula>NOT(ISERROR(SEARCH("no",G441)))</formula>
    </cfRule>
    <cfRule type="cellIs" dxfId="922" priority="955" operator="equal">
      <formula>#REF!</formula>
    </cfRule>
  </conditionalFormatting>
  <conditionalFormatting sqref="G441:G449">
    <cfRule type="containsText" dxfId="921" priority="954" operator="containsText" text="yes">
      <formula>NOT(ISERROR(SEARCH("yes",G441)))</formula>
    </cfRule>
  </conditionalFormatting>
  <conditionalFormatting sqref="G431:G440">
    <cfRule type="containsText" dxfId="920" priority="948" operator="containsText" text="no">
      <formula>NOT(ISERROR(SEARCH("no",G431)))</formula>
    </cfRule>
    <cfRule type="cellIs" dxfId="919" priority="950" operator="equal">
      <formula>#REF!</formula>
    </cfRule>
  </conditionalFormatting>
  <conditionalFormatting sqref="G431:G440">
    <cfRule type="containsText" dxfId="918" priority="949" operator="containsText" text="yes">
      <formula>NOT(ISERROR(SEARCH("yes",G431)))</formula>
    </cfRule>
  </conditionalFormatting>
  <conditionalFormatting sqref="G504:G513">
    <cfRule type="containsText" dxfId="917" priority="928" operator="containsText" text="no">
      <formula>NOT(ISERROR(SEARCH("no",G504)))</formula>
    </cfRule>
    <cfRule type="cellIs" dxfId="916" priority="930" operator="equal">
      <formula>#REF!</formula>
    </cfRule>
  </conditionalFormatting>
  <conditionalFormatting sqref="G504:G513">
    <cfRule type="containsText" dxfId="915" priority="929" operator="containsText" text="yes">
      <formula>NOT(ISERROR(SEARCH("yes",G504)))</formula>
    </cfRule>
  </conditionalFormatting>
  <conditionalFormatting sqref="G514:G520">
    <cfRule type="containsText" dxfId="914" priority="933" operator="containsText" text="no">
      <formula>NOT(ISERROR(SEARCH("no",G514)))</formula>
    </cfRule>
    <cfRule type="cellIs" dxfId="913" priority="935" operator="equal">
      <formula>#REF!</formula>
    </cfRule>
  </conditionalFormatting>
  <conditionalFormatting sqref="G514:G520">
    <cfRule type="containsText" dxfId="912" priority="934" operator="containsText" text="yes">
      <formula>NOT(ISERROR(SEARCH("yes",G514)))</formula>
    </cfRule>
  </conditionalFormatting>
  <conditionalFormatting sqref="G50:G59">
    <cfRule type="containsText" dxfId="911" priority="923" operator="containsText" text="no">
      <formula>NOT(ISERROR(SEARCH("no",G50)))</formula>
    </cfRule>
    <cfRule type="cellIs" dxfId="910" priority="925" operator="equal">
      <formula>#REF!</formula>
    </cfRule>
  </conditionalFormatting>
  <conditionalFormatting sqref="G50:G59">
    <cfRule type="containsText" dxfId="909" priority="924" operator="containsText" text="yes">
      <formula>NOT(ISERROR(SEARCH("yes",G50)))</formula>
    </cfRule>
  </conditionalFormatting>
  <conditionalFormatting sqref="G149:G167">
    <cfRule type="containsText" dxfId="908" priority="913" operator="containsText" text="no">
      <formula>NOT(ISERROR(SEARCH("no",G149)))</formula>
    </cfRule>
    <cfRule type="cellIs" dxfId="907" priority="915" operator="equal">
      <formula>#REF!</formula>
    </cfRule>
  </conditionalFormatting>
  <conditionalFormatting sqref="G149:G167">
    <cfRule type="containsText" dxfId="906" priority="914" operator="containsText" text="yes">
      <formula>NOT(ISERROR(SEARCH("yes",G149)))</formula>
    </cfRule>
  </conditionalFormatting>
  <conditionalFormatting sqref="G168:G174 G217:G220">
    <cfRule type="containsText" dxfId="905" priority="908" operator="containsText" text="no">
      <formula>NOT(ISERROR(SEARCH("no",G168)))</formula>
    </cfRule>
    <cfRule type="cellIs" dxfId="904" priority="910" operator="equal">
      <formula>#REF!</formula>
    </cfRule>
  </conditionalFormatting>
  <conditionalFormatting sqref="G168:G174 G217:G220">
    <cfRule type="containsText" dxfId="903" priority="909" operator="containsText" text="yes">
      <formula>NOT(ISERROR(SEARCH("yes",G168)))</formula>
    </cfRule>
  </conditionalFormatting>
  <conditionalFormatting sqref="G245">
    <cfRule type="containsText" dxfId="902" priority="903" operator="containsText" text="no">
      <formula>NOT(ISERROR(SEARCH("no",G245)))</formula>
    </cfRule>
    <cfRule type="cellIs" dxfId="901" priority="905" operator="equal">
      <formula>#REF!</formula>
    </cfRule>
  </conditionalFormatting>
  <conditionalFormatting sqref="G245">
    <cfRule type="containsText" dxfId="900" priority="904" operator="containsText" text="yes">
      <formula>NOT(ISERROR(SEARCH("yes",G245)))</formula>
    </cfRule>
  </conditionalFormatting>
  <conditionalFormatting sqref="G247">
    <cfRule type="containsText" dxfId="899" priority="898" operator="containsText" text="no">
      <formula>NOT(ISERROR(SEARCH("no",G247)))</formula>
    </cfRule>
    <cfRule type="cellIs" dxfId="898" priority="900" operator="equal">
      <formula>#REF!</formula>
    </cfRule>
  </conditionalFormatting>
  <conditionalFormatting sqref="G247">
    <cfRule type="containsText" dxfId="897" priority="899" operator="containsText" text="yes">
      <formula>NOT(ISERROR(SEARCH("yes",G247)))</formula>
    </cfRule>
  </conditionalFormatting>
  <conditionalFormatting sqref="G273:G276">
    <cfRule type="containsText" dxfId="896" priority="893" operator="containsText" text="no">
      <formula>NOT(ISERROR(SEARCH("no",G273)))</formula>
    </cfRule>
    <cfRule type="cellIs" dxfId="895" priority="895" operator="equal">
      <formula>#REF!</formula>
    </cfRule>
  </conditionalFormatting>
  <conditionalFormatting sqref="G273:G276">
    <cfRule type="containsText" dxfId="894" priority="894" operator="containsText" text="yes">
      <formula>NOT(ISERROR(SEARCH("yes",G273)))</formula>
    </cfRule>
  </conditionalFormatting>
  <conditionalFormatting sqref="G317:G320">
    <cfRule type="containsText" dxfId="893" priority="888" operator="containsText" text="no">
      <formula>NOT(ISERROR(SEARCH("no",G317)))</formula>
    </cfRule>
    <cfRule type="cellIs" dxfId="892" priority="890" operator="equal">
      <formula>#REF!</formula>
    </cfRule>
  </conditionalFormatting>
  <conditionalFormatting sqref="G317:G320">
    <cfRule type="containsText" dxfId="891" priority="889" operator="containsText" text="yes">
      <formula>NOT(ISERROR(SEARCH("yes",G317)))</formula>
    </cfRule>
  </conditionalFormatting>
  <conditionalFormatting sqref="G321:G324">
    <cfRule type="containsText" dxfId="890" priority="883" operator="containsText" text="no">
      <formula>NOT(ISERROR(SEARCH("no",G321)))</formula>
    </cfRule>
    <cfRule type="cellIs" dxfId="889" priority="885" operator="equal">
      <formula>#REF!</formula>
    </cfRule>
  </conditionalFormatting>
  <conditionalFormatting sqref="G321:G324">
    <cfRule type="containsText" dxfId="888" priority="884" operator="containsText" text="yes">
      <formula>NOT(ISERROR(SEARCH("yes",G321)))</formula>
    </cfRule>
  </conditionalFormatting>
  <conditionalFormatting sqref="G347">
    <cfRule type="containsText" dxfId="887" priority="878" operator="containsText" text="no">
      <formula>NOT(ISERROR(SEARCH("no",G347)))</formula>
    </cfRule>
    <cfRule type="cellIs" dxfId="886" priority="880" operator="equal">
      <formula>#REF!</formula>
    </cfRule>
  </conditionalFormatting>
  <conditionalFormatting sqref="G347">
    <cfRule type="containsText" dxfId="885" priority="879" operator="containsText" text="yes">
      <formula>NOT(ISERROR(SEARCH("yes",G347)))</formula>
    </cfRule>
  </conditionalFormatting>
  <conditionalFormatting sqref="G348:G351">
    <cfRule type="containsText" dxfId="884" priority="873" operator="containsText" text="no">
      <formula>NOT(ISERROR(SEARCH("no",G348)))</formula>
    </cfRule>
    <cfRule type="cellIs" dxfId="883" priority="875" operator="equal">
      <formula>#REF!</formula>
    </cfRule>
  </conditionalFormatting>
  <conditionalFormatting sqref="G348:G351">
    <cfRule type="containsText" dxfId="882" priority="874" operator="containsText" text="yes">
      <formula>NOT(ISERROR(SEARCH("yes",G348)))</formula>
    </cfRule>
  </conditionalFormatting>
  <conditionalFormatting sqref="G352:G354">
    <cfRule type="containsText" dxfId="881" priority="868" operator="containsText" text="no">
      <formula>NOT(ISERROR(SEARCH("no",G352)))</formula>
    </cfRule>
    <cfRule type="cellIs" dxfId="880" priority="870" operator="equal">
      <formula>#REF!</formula>
    </cfRule>
  </conditionalFormatting>
  <conditionalFormatting sqref="G352:G354">
    <cfRule type="containsText" dxfId="879" priority="869" operator="containsText" text="yes">
      <formula>NOT(ISERROR(SEARCH("yes",G352)))</formula>
    </cfRule>
  </conditionalFormatting>
  <conditionalFormatting sqref="G355">
    <cfRule type="containsText" dxfId="878" priority="863" operator="containsText" text="no">
      <formula>NOT(ISERROR(SEARCH("no",G355)))</formula>
    </cfRule>
    <cfRule type="cellIs" dxfId="877" priority="865" operator="equal">
      <formula>#REF!</formula>
    </cfRule>
  </conditionalFormatting>
  <conditionalFormatting sqref="G355">
    <cfRule type="containsText" dxfId="876" priority="864" operator="containsText" text="yes">
      <formula>NOT(ISERROR(SEARCH("yes",G355)))</formula>
    </cfRule>
  </conditionalFormatting>
  <conditionalFormatting sqref="G356:G359">
    <cfRule type="containsText" dxfId="875" priority="858" operator="containsText" text="no">
      <formula>NOT(ISERROR(SEARCH("no",G356)))</formula>
    </cfRule>
    <cfRule type="cellIs" dxfId="874" priority="860" operator="equal">
      <formula>#REF!</formula>
    </cfRule>
  </conditionalFormatting>
  <conditionalFormatting sqref="G356:G359">
    <cfRule type="containsText" dxfId="873" priority="859" operator="containsText" text="yes">
      <formula>NOT(ISERROR(SEARCH("yes",G356)))</formula>
    </cfRule>
  </conditionalFormatting>
  <conditionalFormatting sqref="G360:G362">
    <cfRule type="containsText" dxfId="872" priority="853" operator="containsText" text="no">
      <formula>NOT(ISERROR(SEARCH("no",G360)))</formula>
    </cfRule>
    <cfRule type="cellIs" dxfId="871" priority="855" operator="equal">
      <formula>#REF!</formula>
    </cfRule>
  </conditionalFormatting>
  <conditionalFormatting sqref="G360:G362">
    <cfRule type="containsText" dxfId="870" priority="854" operator="containsText" text="yes">
      <formula>NOT(ISERROR(SEARCH("yes",G360)))</formula>
    </cfRule>
  </conditionalFormatting>
  <conditionalFormatting sqref="G369">
    <cfRule type="containsText" dxfId="869" priority="848" operator="containsText" text="no">
      <formula>NOT(ISERROR(SEARCH("no",G369)))</formula>
    </cfRule>
    <cfRule type="cellIs" dxfId="868" priority="850" operator="equal">
      <formula>#REF!</formula>
    </cfRule>
  </conditionalFormatting>
  <conditionalFormatting sqref="G369">
    <cfRule type="containsText" dxfId="867" priority="849" operator="containsText" text="yes">
      <formula>NOT(ISERROR(SEARCH("yes",G369)))</formula>
    </cfRule>
  </conditionalFormatting>
  <conditionalFormatting sqref="G368">
    <cfRule type="containsText" dxfId="866" priority="843" operator="containsText" text="no">
      <formula>NOT(ISERROR(SEARCH("no",G368)))</formula>
    </cfRule>
    <cfRule type="cellIs" dxfId="865" priority="845" operator="equal">
      <formula>#REF!</formula>
    </cfRule>
  </conditionalFormatting>
  <conditionalFormatting sqref="G368">
    <cfRule type="containsText" dxfId="864" priority="844" operator="containsText" text="yes">
      <formula>NOT(ISERROR(SEARCH("yes",G368)))</formula>
    </cfRule>
  </conditionalFormatting>
  <conditionalFormatting sqref="G540:G544">
    <cfRule type="containsText" dxfId="863" priority="838" operator="containsText" text="no">
      <formula>NOT(ISERROR(SEARCH("no",G540)))</formula>
    </cfRule>
    <cfRule type="cellIs" dxfId="862" priority="840" operator="equal">
      <formula>#REF!</formula>
    </cfRule>
  </conditionalFormatting>
  <conditionalFormatting sqref="G540:G544">
    <cfRule type="containsText" dxfId="861" priority="839" operator="containsText" text="yes">
      <formula>NOT(ISERROR(SEARCH("yes",G540)))</formula>
    </cfRule>
  </conditionalFormatting>
  <conditionalFormatting sqref="G550:G554">
    <cfRule type="containsText" dxfId="860" priority="833" operator="containsText" text="no">
      <formula>NOT(ISERROR(SEARCH("no",G550)))</formula>
    </cfRule>
    <cfRule type="cellIs" dxfId="859" priority="835" operator="equal">
      <formula>#REF!</formula>
    </cfRule>
  </conditionalFormatting>
  <conditionalFormatting sqref="G550:G554">
    <cfRule type="containsText" dxfId="858" priority="834" operator="containsText" text="yes">
      <formula>NOT(ISERROR(SEARCH("yes",G550)))</formula>
    </cfRule>
  </conditionalFormatting>
  <conditionalFormatting sqref="G546:G549">
    <cfRule type="containsText" dxfId="857" priority="828" operator="containsText" text="no">
      <formula>NOT(ISERROR(SEARCH("no",G546)))</formula>
    </cfRule>
    <cfRule type="cellIs" dxfId="856" priority="830" operator="equal">
      <formula>#REF!</formula>
    </cfRule>
  </conditionalFormatting>
  <conditionalFormatting sqref="G546:G549">
    <cfRule type="containsText" dxfId="855" priority="829" operator="containsText" text="yes">
      <formula>NOT(ISERROR(SEARCH("yes",G546)))</formula>
    </cfRule>
  </conditionalFormatting>
  <conditionalFormatting sqref="G545">
    <cfRule type="containsText" dxfId="854" priority="823" operator="containsText" text="no">
      <formula>NOT(ISERROR(SEARCH("no",G545)))</formula>
    </cfRule>
    <cfRule type="cellIs" dxfId="853" priority="825" operator="equal">
      <formula>#REF!</formula>
    </cfRule>
  </conditionalFormatting>
  <conditionalFormatting sqref="G545">
    <cfRule type="containsText" dxfId="852" priority="824" operator="containsText" text="yes">
      <formula>NOT(ISERROR(SEARCH("yes",G545)))</formula>
    </cfRule>
  </conditionalFormatting>
  <conditionalFormatting sqref="G1119:G1121">
    <cfRule type="containsText" dxfId="851" priority="818" operator="containsText" text="no">
      <formula>NOT(ISERROR(SEARCH("no",G1119)))</formula>
    </cfRule>
    <cfRule type="cellIs" dxfId="850" priority="820" operator="equal">
      <formula>#REF!</formula>
    </cfRule>
  </conditionalFormatting>
  <conditionalFormatting sqref="G1119:G1121">
    <cfRule type="containsText" dxfId="849" priority="819" operator="containsText" text="yes">
      <formula>NOT(ISERROR(SEARCH("yes",G1119)))</formula>
    </cfRule>
  </conditionalFormatting>
  <conditionalFormatting sqref="G1122">
    <cfRule type="containsText" dxfId="848" priority="813" operator="containsText" text="no">
      <formula>NOT(ISERROR(SEARCH("no",G1122)))</formula>
    </cfRule>
    <cfRule type="cellIs" dxfId="847" priority="815" operator="equal">
      <formula>#REF!</formula>
    </cfRule>
  </conditionalFormatting>
  <conditionalFormatting sqref="G1122">
    <cfRule type="containsText" dxfId="846" priority="814" operator="containsText" text="yes">
      <formula>NOT(ISERROR(SEARCH("yes",G1122)))</formula>
    </cfRule>
  </conditionalFormatting>
  <conditionalFormatting sqref="G1123">
    <cfRule type="containsText" dxfId="845" priority="808" operator="containsText" text="no">
      <formula>NOT(ISERROR(SEARCH("no",G1123)))</formula>
    </cfRule>
    <cfRule type="cellIs" dxfId="844" priority="810" operator="equal">
      <formula>#REF!</formula>
    </cfRule>
  </conditionalFormatting>
  <conditionalFormatting sqref="G1123">
    <cfRule type="containsText" dxfId="843" priority="809" operator="containsText" text="yes">
      <formula>NOT(ISERROR(SEARCH("yes",G1123)))</formula>
    </cfRule>
  </conditionalFormatting>
  <conditionalFormatting sqref="G1124">
    <cfRule type="containsText" dxfId="842" priority="803" operator="containsText" text="no">
      <formula>NOT(ISERROR(SEARCH("no",G1124)))</formula>
    </cfRule>
    <cfRule type="cellIs" dxfId="841" priority="805" operator="equal">
      <formula>#REF!</formula>
    </cfRule>
  </conditionalFormatting>
  <conditionalFormatting sqref="G1124">
    <cfRule type="containsText" dxfId="840" priority="804" operator="containsText" text="yes">
      <formula>NOT(ISERROR(SEARCH("yes",G1124)))</formula>
    </cfRule>
  </conditionalFormatting>
  <conditionalFormatting sqref="G1126">
    <cfRule type="containsText" dxfId="839" priority="798" operator="containsText" text="no">
      <formula>NOT(ISERROR(SEARCH("no",G1126)))</formula>
    </cfRule>
    <cfRule type="cellIs" dxfId="838" priority="800" operator="equal">
      <formula>#REF!</formula>
    </cfRule>
  </conditionalFormatting>
  <conditionalFormatting sqref="G1126">
    <cfRule type="containsText" dxfId="837" priority="799" operator="containsText" text="yes">
      <formula>NOT(ISERROR(SEARCH("yes",G1126)))</formula>
    </cfRule>
  </conditionalFormatting>
  <conditionalFormatting sqref="G1125">
    <cfRule type="containsText" dxfId="836" priority="793" operator="containsText" text="no">
      <formula>NOT(ISERROR(SEARCH("no",G1125)))</formula>
    </cfRule>
    <cfRule type="cellIs" dxfId="835" priority="795" operator="equal">
      <formula>#REF!</formula>
    </cfRule>
  </conditionalFormatting>
  <conditionalFormatting sqref="G1125">
    <cfRule type="containsText" dxfId="834" priority="794" operator="containsText" text="yes">
      <formula>NOT(ISERROR(SEARCH("yes",G1125)))</formula>
    </cfRule>
  </conditionalFormatting>
  <conditionalFormatting sqref="G1203">
    <cfRule type="containsText" dxfId="833" priority="788" operator="containsText" text="no">
      <formula>NOT(ISERROR(SEARCH("no",G1203)))</formula>
    </cfRule>
    <cfRule type="cellIs" dxfId="832" priority="790" operator="equal">
      <formula>#REF!</formula>
    </cfRule>
  </conditionalFormatting>
  <conditionalFormatting sqref="G1203">
    <cfRule type="containsText" dxfId="831" priority="789" operator="containsText" text="yes">
      <formula>NOT(ISERROR(SEARCH("yes",G1203)))</formula>
    </cfRule>
  </conditionalFormatting>
  <conditionalFormatting sqref="G1204">
    <cfRule type="containsText" dxfId="830" priority="783" operator="containsText" text="no">
      <formula>NOT(ISERROR(SEARCH("no",G1204)))</formula>
    </cfRule>
    <cfRule type="cellIs" dxfId="829" priority="785" operator="equal">
      <formula>#REF!</formula>
    </cfRule>
  </conditionalFormatting>
  <conditionalFormatting sqref="G1204">
    <cfRule type="containsText" dxfId="828" priority="784" operator="containsText" text="yes">
      <formula>NOT(ISERROR(SEARCH("yes",G1204)))</formula>
    </cfRule>
  </conditionalFormatting>
  <conditionalFormatting sqref="G1205">
    <cfRule type="containsText" dxfId="827" priority="778" operator="containsText" text="no">
      <formula>NOT(ISERROR(SEARCH("no",G1205)))</formula>
    </cfRule>
    <cfRule type="cellIs" dxfId="826" priority="780" operator="equal">
      <formula>#REF!</formula>
    </cfRule>
  </conditionalFormatting>
  <conditionalFormatting sqref="G1205">
    <cfRule type="containsText" dxfId="825" priority="779" operator="containsText" text="yes">
      <formula>NOT(ISERROR(SEARCH("yes",G1205)))</formula>
    </cfRule>
  </conditionalFormatting>
  <conditionalFormatting sqref="G1206">
    <cfRule type="containsText" dxfId="824" priority="773" operator="containsText" text="no">
      <formula>NOT(ISERROR(SEARCH("no",G1206)))</formula>
    </cfRule>
    <cfRule type="cellIs" dxfId="823" priority="775" operator="equal">
      <formula>#REF!</formula>
    </cfRule>
  </conditionalFormatting>
  <conditionalFormatting sqref="G1206">
    <cfRule type="containsText" dxfId="822" priority="774" operator="containsText" text="yes">
      <formula>NOT(ISERROR(SEARCH("yes",G1206)))</formula>
    </cfRule>
  </conditionalFormatting>
  <conditionalFormatting sqref="G1207">
    <cfRule type="containsText" dxfId="821" priority="768" operator="containsText" text="no">
      <formula>NOT(ISERROR(SEARCH("no",G1207)))</formula>
    </cfRule>
    <cfRule type="cellIs" dxfId="820" priority="770" operator="equal">
      <formula>#REF!</formula>
    </cfRule>
  </conditionalFormatting>
  <conditionalFormatting sqref="G1207">
    <cfRule type="containsText" dxfId="819" priority="769" operator="containsText" text="yes">
      <formula>NOT(ISERROR(SEARCH("yes",G1207)))</formula>
    </cfRule>
  </conditionalFormatting>
  <conditionalFormatting sqref="G1208">
    <cfRule type="containsText" dxfId="818" priority="763" operator="containsText" text="no">
      <formula>NOT(ISERROR(SEARCH("no",G1208)))</formula>
    </cfRule>
    <cfRule type="cellIs" dxfId="817" priority="765" operator="equal">
      <formula>#REF!</formula>
    </cfRule>
  </conditionalFormatting>
  <conditionalFormatting sqref="G1208">
    <cfRule type="containsText" dxfId="816" priority="764" operator="containsText" text="yes">
      <formula>NOT(ISERROR(SEARCH("yes",G1208)))</formula>
    </cfRule>
  </conditionalFormatting>
  <conditionalFormatting sqref="G1209">
    <cfRule type="containsText" dxfId="815" priority="758" operator="containsText" text="no">
      <formula>NOT(ISERROR(SEARCH("no",G1209)))</formula>
    </cfRule>
    <cfRule type="cellIs" dxfId="814" priority="760" operator="equal">
      <formula>#REF!</formula>
    </cfRule>
  </conditionalFormatting>
  <conditionalFormatting sqref="G1209">
    <cfRule type="containsText" dxfId="813" priority="759" operator="containsText" text="yes">
      <formula>NOT(ISERROR(SEARCH("yes",G1209)))</formula>
    </cfRule>
  </conditionalFormatting>
  <conditionalFormatting sqref="G1210">
    <cfRule type="containsText" dxfId="812" priority="753" operator="containsText" text="no">
      <formula>NOT(ISERROR(SEARCH("no",G1210)))</formula>
    </cfRule>
    <cfRule type="cellIs" dxfId="811" priority="755" operator="equal">
      <formula>#REF!</formula>
    </cfRule>
  </conditionalFormatting>
  <conditionalFormatting sqref="G1210">
    <cfRule type="containsText" dxfId="810" priority="754" operator="containsText" text="yes">
      <formula>NOT(ISERROR(SEARCH("yes",G1210)))</formula>
    </cfRule>
  </conditionalFormatting>
  <conditionalFormatting sqref="G1300:G1306">
    <cfRule type="containsText" dxfId="809" priority="748" operator="containsText" text="no">
      <formula>NOT(ISERROR(SEARCH("no",G1300)))</formula>
    </cfRule>
    <cfRule type="cellIs" dxfId="808" priority="750" operator="equal">
      <formula>#REF!</formula>
    </cfRule>
  </conditionalFormatting>
  <conditionalFormatting sqref="G1300:G1306">
    <cfRule type="containsText" dxfId="807" priority="749" operator="containsText" text="yes">
      <formula>NOT(ISERROR(SEARCH("yes",G1300)))</formula>
    </cfRule>
  </conditionalFormatting>
  <conditionalFormatting sqref="G62:G65">
    <cfRule type="containsText" dxfId="806" priority="743" operator="containsText" text="no">
      <formula>NOT(ISERROR(SEARCH("no",G62)))</formula>
    </cfRule>
    <cfRule type="cellIs" dxfId="805" priority="745" operator="equal">
      <formula>#REF!</formula>
    </cfRule>
  </conditionalFormatting>
  <conditionalFormatting sqref="G62:G65">
    <cfRule type="containsText" dxfId="804" priority="744" operator="containsText" text="yes">
      <formula>NOT(ISERROR(SEARCH("yes",G62)))</formula>
    </cfRule>
  </conditionalFormatting>
  <conditionalFormatting sqref="G60:G61">
    <cfRule type="containsText" dxfId="803" priority="738" operator="containsText" text="no">
      <formula>NOT(ISERROR(SEARCH("no",G60)))</formula>
    </cfRule>
    <cfRule type="cellIs" dxfId="802" priority="740" operator="equal">
      <formula>#REF!</formula>
    </cfRule>
  </conditionalFormatting>
  <conditionalFormatting sqref="G60:G61">
    <cfRule type="containsText" dxfId="801" priority="739" operator="containsText" text="yes">
      <formula>NOT(ISERROR(SEARCH("yes",G60)))</formula>
    </cfRule>
  </conditionalFormatting>
  <conditionalFormatting sqref="G71:G82">
    <cfRule type="containsText" dxfId="800" priority="733" operator="containsText" text="no">
      <formula>NOT(ISERROR(SEARCH("no",G71)))</formula>
    </cfRule>
    <cfRule type="cellIs" dxfId="799" priority="735" operator="equal">
      <formula>#REF!</formula>
    </cfRule>
  </conditionalFormatting>
  <conditionalFormatting sqref="G71:G82">
    <cfRule type="containsText" dxfId="798" priority="734" operator="containsText" text="yes">
      <formula>NOT(ISERROR(SEARCH("yes",G71)))</formula>
    </cfRule>
  </conditionalFormatting>
  <conditionalFormatting sqref="G66:G70">
    <cfRule type="containsText" dxfId="797" priority="728" operator="containsText" text="no">
      <formula>NOT(ISERROR(SEARCH("no",G66)))</formula>
    </cfRule>
    <cfRule type="cellIs" dxfId="796" priority="730" operator="equal">
      <formula>#REF!</formula>
    </cfRule>
  </conditionalFormatting>
  <conditionalFormatting sqref="G66:G70">
    <cfRule type="containsText" dxfId="795" priority="729" operator="containsText" text="yes">
      <formula>NOT(ISERROR(SEARCH("yes",G66)))</formula>
    </cfRule>
  </conditionalFormatting>
  <conditionalFormatting sqref="G76">
    <cfRule type="containsText" dxfId="794" priority="723" operator="containsText" text="no">
      <formula>NOT(ISERROR(SEARCH("no",G76)))</formula>
    </cfRule>
    <cfRule type="cellIs" dxfId="793" priority="725" operator="equal">
      <formula>#REF!</formula>
    </cfRule>
  </conditionalFormatting>
  <conditionalFormatting sqref="G76">
    <cfRule type="containsText" dxfId="792" priority="724" operator="containsText" text="yes">
      <formula>NOT(ISERROR(SEARCH("yes",G76)))</formula>
    </cfRule>
  </conditionalFormatting>
  <conditionalFormatting sqref="G83">
    <cfRule type="containsText" dxfId="791" priority="718" operator="containsText" text="no">
      <formula>NOT(ISERROR(SEARCH("no",G83)))</formula>
    </cfRule>
    <cfRule type="cellIs" dxfId="790" priority="720" operator="equal">
      <formula>#REF!</formula>
    </cfRule>
  </conditionalFormatting>
  <conditionalFormatting sqref="G83">
    <cfRule type="containsText" dxfId="789" priority="719" operator="containsText" text="yes">
      <formula>NOT(ISERROR(SEARCH("yes",G83)))</formula>
    </cfRule>
  </conditionalFormatting>
  <conditionalFormatting sqref="G281">
    <cfRule type="containsText" dxfId="788" priority="713" operator="containsText" text="no">
      <formula>NOT(ISERROR(SEARCH("no",G281)))</formula>
    </cfRule>
    <cfRule type="cellIs" dxfId="787" priority="715" operator="equal">
      <formula>#REF!</formula>
    </cfRule>
  </conditionalFormatting>
  <conditionalFormatting sqref="G281">
    <cfRule type="containsText" dxfId="786" priority="714" operator="containsText" text="yes">
      <formula>NOT(ISERROR(SEARCH("yes",G281)))</formula>
    </cfRule>
  </conditionalFormatting>
  <conditionalFormatting sqref="G277:G279">
    <cfRule type="containsText" dxfId="785" priority="708" operator="containsText" text="no">
      <formula>NOT(ISERROR(SEARCH("no",G277)))</formula>
    </cfRule>
    <cfRule type="cellIs" dxfId="784" priority="710" operator="equal">
      <formula>#REF!</formula>
    </cfRule>
  </conditionalFormatting>
  <conditionalFormatting sqref="G277:G279">
    <cfRule type="containsText" dxfId="783" priority="709" operator="containsText" text="yes">
      <formula>NOT(ISERROR(SEARCH("yes",G277)))</formula>
    </cfRule>
  </conditionalFormatting>
  <conditionalFormatting sqref="G280:G281">
    <cfRule type="containsText" dxfId="782" priority="703" operator="containsText" text="no">
      <formula>NOT(ISERROR(SEARCH("no",G280)))</formula>
    </cfRule>
    <cfRule type="cellIs" dxfId="781" priority="705" operator="equal">
      <formula>#REF!</formula>
    </cfRule>
  </conditionalFormatting>
  <conditionalFormatting sqref="G280:G281">
    <cfRule type="containsText" dxfId="780" priority="704" operator="containsText" text="yes">
      <formula>NOT(ISERROR(SEARCH("yes",G280)))</formula>
    </cfRule>
  </conditionalFormatting>
  <conditionalFormatting sqref="G471">
    <cfRule type="containsText" dxfId="779" priority="683" operator="containsText" text="no">
      <formula>NOT(ISERROR(SEARCH("no",G471)))</formula>
    </cfRule>
    <cfRule type="cellIs" dxfId="778" priority="685" operator="equal">
      <formula>#REF!</formula>
    </cfRule>
  </conditionalFormatting>
  <conditionalFormatting sqref="G471">
    <cfRule type="containsText" dxfId="777" priority="684" operator="containsText" text="yes">
      <formula>NOT(ISERROR(SEARCH("yes",G471)))</formula>
    </cfRule>
  </conditionalFormatting>
  <conditionalFormatting sqref="G468">
    <cfRule type="containsText" dxfId="776" priority="698" operator="containsText" text="no">
      <formula>NOT(ISERROR(SEARCH("no",G468)))</formula>
    </cfRule>
    <cfRule type="cellIs" dxfId="775" priority="700" operator="equal">
      <formula>#REF!</formula>
    </cfRule>
  </conditionalFormatting>
  <conditionalFormatting sqref="G468">
    <cfRule type="containsText" dxfId="774" priority="699" operator="containsText" text="yes">
      <formula>NOT(ISERROR(SEARCH("yes",G468)))</formula>
    </cfRule>
  </conditionalFormatting>
  <conditionalFormatting sqref="G469">
    <cfRule type="containsText" dxfId="773" priority="693" operator="containsText" text="no">
      <formula>NOT(ISERROR(SEARCH("no",G469)))</formula>
    </cfRule>
    <cfRule type="cellIs" dxfId="772" priority="695" operator="equal">
      <formula>#REF!</formula>
    </cfRule>
  </conditionalFormatting>
  <conditionalFormatting sqref="G469">
    <cfRule type="containsText" dxfId="771" priority="694" operator="containsText" text="yes">
      <formula>NOT(ISERROR(SEARCH("yes",G469)))</formula>
    </cfRule>
  </conditionalFormatting>
  <conditionalFormatting sqref="G470">
    <cfRule type="containsText" dxfId="770" priority="688" operator="containsText" text="no">
      <formula>NOT(ISERROR(SEARCH("no",G470)))</formula>
    </cfRule>
    <cfRule type="cellIs" dxfId="769" priority="690" operator="equal">
      <formula>#REF!</formula>
    </cfRule>
  </conditionalFormatting>
  <conditionalFormatting sqref="G470">
    <cfRule type="containsText" dxfId="768" priority="689" operator="containsText" text="yes">
      <formula>NOT(ISERROR(SEARCH("yes",G470)))</formula>
    </cfRule>
  </conditionalFormatting>
  <conditionalFormatting sqref="G555:G562">
    <cfRule type="containsText" dxfId="767" priority="678" operator="containsText" text="no">
      <formula>NOT(ISERROR(SEARCH("no",G555)))</formula>
    </cfRule>
    <cfRule type="cellIs" dxfId="766" priority="680" operator="equal">
      <formula>#REF!</formula>
    </cfRule>
  </conditionalFormatting>
  <conditionalFormatting sqref="G555:G562">
    <cfRule type="containsText" dxfId="765" priority="679" operator="containsText" text="yes">
      <formula>NOT(ISERROR(SEARCH("yes",G555)))</formula>
    </cfRule>
  </conditionalFormatting>
  <conditionalFormatting sqref="G555 G557:G558">
    <cfRule type="containsText" dxfId="764" priority="673" operator="containsText" text="no">
      <formula>NOT(ISERROR(SEARCH("no",G555)))</formula>
    </cfRule>
    <cfRule type="cellIs" dxfId="763" priority="675" operator="equal">
      <formula>#REF!</formula>
    </cfRule>
  </conditionalFormatting>
  <conditionalFormatting sqref="G555 G557:G558">
    <cfRule type="containsText" dxfId="762" priority="674" operator="containsText" text="yes">
      <formula>NOT(ISERROR(SEARCH("yes",G555)))</formula>
    </cfRule>
  </conditionalFormatting>
  <conditionalFormatting sqref="G562">
    <cfRule type="containsText" dxfId="761" priority="638" operator="containsText" text="no">
      <formula>NOT(ISERROR(SEARCH("no",G562)))</formula>
    </cfRule>
    <cfRule type="cellIs" dxfId="760" priority="640" operator="equal">
      <formula>#REF!</formula>
    </cfRule>
  </conditionalFormatting>
  <conditionalFormatting sqref="G562">
    <cfRule type="containsText" dxfId="759" priority="639" operator="containsText" text="yes">
      <formula>NOT(ISERROR(SEARCH("yes",G562)))</formula>
    </cfRule>
  </conditionalFormatting>
  <conditionalFormatting sqref="G560">
    <cfRule type="containsText" dxfId="758" priority="668" operator="containsText" text="no">
      <formula>NOT(ISERROR(SEARCH("no",G560)))</formula>
    </cfRule>
    <cfRule type="cellIs" dxfId="757" priority="670" operator="equal">
      <formula>#REF!</formula>
    </cfRule>
  </conditionalFormatting>
  <conditionalFormatting sqref="G560">
    <cfRule type="containsText" dxfId="756" priority="669" operator="containsText" text="yes">
      <formula>NOT(ISERROR(SEARCH("yes",G560)))</formula>
    </cfRule>
  </conditionalFormatting>
  <conditionalFormatting sqref="G561:G562">
    <cfRule type="containsText" dxfId="755" priority="663" operator="containsText" text="no">
      <formula>NOT(ISERROR(SEARCH("no",G561)))</formula>
    </cfRule>
    <cfRule type="cellIs" dxfId="754" priority="665" operator="equal">
      <formula>#REF!</formula>
    </cfRule>
  </conditionalFormatting>
  <conditionalFormatting sqref="G561:G562">
    <cfRule type="containsText" dxfId="753" priority="664" operator="containsText" text="yes">
      <formula>NOT(ISERROR(SEARCH("yes",G561)))</formula>
    </cfRule>
  </conditionalFormatting>
  <conditionalFormatting sqref="G567">
    <cfRule type="containsText" dxfId="752" priority="658" operator="containsText" text="no">
      <formula>NOT(ISERROR(SEARCH("no",G567)))</formula>
    </cfRule>
    <cfRule type="cellIs" dxfId="751" priority="660" operator="equal">
      <formula>#REF!</formula>
    </cfRule>
  </conditionalFormatting>
  <conditionalFormatting sqref="G567">
    <cfRule type="containsText" dxfId="750" priority="659" operator="containsText" text="yes">
      <formula>NOT(ISERROR(SEARCH("yes",G567)))</formula>
    </cfRule>
  </conditionalFormatting>
  <conditionalFormatting sqref="G556:G557">
    <cfRule type="containsText" dxfId="749" priority="653" operator="containsText" text="no">
      <formula>NOT(ISERROR(SEARCH("no",G556)))</formula>
    </cfRule>
    <cfRule type="cellIs" dxfId="748" priority="655" operator="equal">
      <formula>#REF!</formula>
    </cfRule>
  </conditionalFormatting>
  <conditionalFormatting sqref="G556:G557">
    <cfRule type="containsText" dxfId="747" priority="654" operator="containsText" text="yes">
      <formula>NOT(ISERROR(SEARCH("yes",G556)))</formula>
    </cfRule>
  </conditionalFormatting>
  <conditionalFormatting sqref="G559">
    <cfRule type="containsText" dxfId="746" priority="648" operator="containsText" text="no">
      <formula>NOT(ISERROR(SEARCH("no",G559)))</formula>
    </cfRule>
    <cfRule type="cellIs" dxfId="745" priority="650" operator="equal">
      <formula>#REF!</formula>
    </cfRule>
  </conditionalFormatting>
  <conditionalFormatting sqref="G559">
    <cfRule type="containsText" dxfId="744" priority="649" operator="containsText" text="yes">
      <formula>NOT(ISERROR(SEARCH("yes",G559)))</formula>
    </cfRule>
  </conditionalFormatting>
  <conditionalFormatting sqref="G572">
    <cfRule type="containsText" dxfId="743" priority="643" operator="containsText" text="no">
      <formula>NOT(ISERROR(SEARCH("no",G572)))</formula>
    </cfRule>
    <cfRule type="cellIs" dxfId="742" priority="645" operator="equal">
      <formula>#REF!</formula>
    </cfRule>
  </conditionalFormatting>
  <conditionalFormatting sqref="G572">
    <cfRule type="containsText" dxfId="741" priority="644" operator="containsText" text="yes">
      <formula>NOT(ISERROR(SEARCH("yes",G572)))</formula>
    </cfRule>
  </conditionalFormatting>
  <conditionalFormatting sqref="G568">
    <cfRule type="containsText" dxfId="740" priority="633" operator="containsText" text="no">
      <formula>NOT(ISERROR(SEARCH("no",G568)))</formula>
    </cfRule>
    <cfRule type="cellIs" dxfId="739" priority="635" operator="equal">
      <formula>#REF!</formula>
    </cfRule>
  </conditionalFormatting>
  <conditionalFormatting sqref="G568">
    <cfRule type="containsText" dxfId="738" priority="634" operator="containsText" text="yes">
      <formula>NOT(ISERROR(SEARCH("yes",G568)))</formula>
    </cfRule>
  </conditionalFormatting>
  <conditionalFormatting sqref="G569">
    <cfRule type="containsText" dxfId="737" priority="628" operator="containsText" text="no">
      <formula>NOT(ISERROR(SEARCH("no",G569)))</formula>
    </cfRule>
    <cfRule type="cellIs" dxfId="736" priority="630" operator="equal">
      <formula>#REF!</formula>
    </cfRule>
  </conditionalFormatting>
  <conditionalFormatting sqref="G569">
    <cfRule type="containsText" dxfId="735" priority="629" operator="containsText" text="yes">
      <formula>NOT(ISERROR(SEARCH("yes",G569)))</formula>
    </cfRule>
  </conditionalFormatting>
  <conditionalFormatting sqref="G570">
    <cfRule type="containsText" dxfId="734" priority="623" operator="containsText" text="no">
      <formula>NOT(ISERROR(SEARCH("no",G570)))</formula>
    </cfRule>
    <cfRule type="cellIs" dxfId="733" priority="625" operator="equal">
      <formula>#REF!</formula>
    </cfRule>
  </conditionalFormatting>
  <conditionalFormatting sqref="G570">
    <cfRule type="containsText" dxfId="732" priority="624" operator="containsText" text="yes">
      <formula>NOT(ISERROR(SEARCH("yes",G570)))</formula>
    </cfRule>
  </conditionalFormatting>
  <conditionalFormatting sqref="G571:G572">
    <cfRule type="containsText" dxfId="731" priority="618" operator="containsText" text="no">
      <formula>NOT(ISERROR(SEARCH("no",G571)))</formula>
    </cfRule>
    <cfRule type="cellIs" dxfId="730" priority="620" operator="equal">
      <formula>#REF!</formula>
    </cfRule>
  </conditionalFormatting>
  <conditionalFormatting sqref="G571:G572">
    <cfRule type="containsText" dxfId="729" priority="619" operator="containsText" text="yes">
      <formula>NOT(ISERROR(SEARCH("yes",G571)))</formula>
    </cfRule>
  </conditionalFormatting>
  <conditionalFormatting sqref="G563">
    <cfRule type="containsText" dxfId="728" priority="608" operator="containsText" text="no">
      <formula>NOT(ISERROR(SEARCH("no",G563)))</formula>
    </cfRule>
    <cfRule type="cellIs" dxfId="727" priority="610" operator="equal">
      <formula>#REF!</formula>
    </cfRule>
  </conditionalFormatting>
  <conditionalFormatting sqref="G563">
    <cfRule type="containsText" dxfId="726" priority="609" operator="containsText" text="yes">
      <formula>NOT(ISERROR(SEARCH("yes",G563)))</formula>
    </cfRule>
  </conditionalFormatting>
  <conditionalFormatting sqref="G564:G566">
    <cfRule type="containsText" dxfId="725" priority="613" operator="containsText" text="no">
      <formula>NOT(ISERROR(SEARCH("no",G564)))</formula>
    </cfRule>
    <cfRule type="cellIs" dxfId="724" priority="615" operator="equal">
      <formula>#REF!</formula>
    </cfRule>
  </conditionalFormatting>
  <conditionalFormatting sqref="G564:G566">
    <cfRule type="containsText" dxfId="723" priority="614" operator="containsText" text="yes">
      <formula>NOT(ISERROR(SEARCH("yes",G564)))</formula>
    </cfRule>
  </conditionalFormatting>
  <conditionalFormatting sqref="G895:G898 G901:G906">
    <cfRule type="containsText" dxfId="722" priority="603" operator="containsText" text="no">
      <formula>NOT(ISERROR(SEARCH("no",G895)))</formula>
    </cfRule>
    <cfRule type="cellIs" dxfId="721" priority="605" operator="equal">
      <formula>#REF!</formula>
    </cfRule>
  </conditionalFormatting>
  <conditionalFormatting sqref="G895:G898 G901:G906">
    <cfRule type="containsText" dxfId="720" priority="604" operator="containsText" text="yes">
      <formula>NOT(ISERROR(SEARCH("yes",G895)))</formula>
    </cfRule>
  </conditionalFormatting>
  <conditionalFormatting sqref="G898">
    <cfRule type="containsText" dxfId="719" priority="598" operator="containsText" text="no">
      <formula>NOT(ISERROR(SEARCH("no",G898)))</formula>
    </cfRule>
    <cfRule type="cellIs" dxfId="718" priority="600" operator="equal">
      <formula>#REF!</formula>
    </cfRule>
  </conditionalFormatting>
  <conditionalFormatting sqref="G898">
    <cfRule type="containsText" dxfId="717" priority="599" operator="containsText" text="yes">
      <formula>NOT(ISERROR(SEARCH("yes",G898)))</formula>
    </cfRule>
  </conditionalFormatting>
  <conditionalFormatting sqref="G1283">
    <cfRule type="containsText" dxfId="716" priority="543" operator="containsText" text="no">
      <formula>NOT(ISERROR(SEARCH("no",G1283)))</formula>
    </cfRule>
    <cfRule type="cellIs" dxfId="715" priority="545" operator="equal">
      <formula>#REF!</formula>
    </cfRule>
  </conditionalFormatting>
  <conditionalFormatting sqref="G1283">
    <cfRule type="containsText" dxfId="714" priority="544" operator="containsText" text="yes">
      <formula>NOT(ISERROR(SEARCH("yes",G1283)))</formula>
    </cfRule>
  </conditionalFormatting>
  <conditionalFormatting sqref="G1277">
    <cfRule type="containsText" dxfId="713" priority="548" operator="containsText" text="no">
      <formula>NOT(ISERROR(SEARCH("no",G1277)))</formula>
    </cfRule>
    <cfRule type="cellIs" dxfId="712" priority="550" operator="equal">
      <formula>#REF!</formula>
    </cfRule>
  </conditionalFormatting>
  <conditionalFormatting sqref="G1277">
    <cfRule type="containsText" dxfId="711" priority="549" operator="containsText" text="yes">
      <formula>NOT(ISERROR(SEARCH("yes",G1277)))</formula>
    </cfRule>
  </conditionalFormatting>
  <conditionalFormatting sqref="G907 G910:G914">
    <cfRule type="containsText" dxfId="710" priority="583" operator="containsText" text="no">
      <formula>NOT(ISERROR(SEARCH("no",G907)))</formula>
    </cfRule>
    <cfRule type="cellIs" dxfId="709" priority="585" operator="equal">
      <formula>#REF!</formula>
    </cfRule>
  </conditionalFormatting>
  <conditionalFormatting sqref="G907 G910:G914">
    <cfRule type="containsText" dxfId="708" priority="584" operator="containsText" text="yes">
      <formula>NOT(ISERROR(SEARCH("yes",G907)))</formula>
    </cfRule>
  </conditionalFormatting>
  <conditionalFormatting sqref="G914">
    <cfRule type="containsText" dxfId="707" priority="578" operator="containsText" text="no">
      <formula>NOT(ISERROR(SEARCH("no",G914)))</formula>
    </cfRule>
    <cfRule type="cellIs" dxfId="706" priority="580" operator="equal">
      <formula>#REF!</formula>
    </cfRule>
  </conditionalFormatting>
  <conditionalFormatting sqref="G914">
    <cfRule type="containsText" dxfId="705" priority="579" operator="containsText" text="yes">
      <formula>NOT(ISERROR(SEARCH("yes",G914)))</formula>
    </cfRule>
  </conditionalFormatting>
  <conditionalFormatting sqref="G1234">
    <cfRule type="containsText" dxfId="704" priority="563" operator="containsText" text="no">
      <formula>NOT(ISERROR(SEARCH("no",G1234)))</formula>
    </cfRule>
    <cfRule type="cellIs" dxfId="703" priority="565" operator="equal">
      <formula>#REF!</formula>
    </cfRule>
  </conditionalFormatting>
  <conditionalFormatting sqref="G1234">
    <cfRule type="containsText" dxfId="702" priority="564" operator="containsText" text="yes">
      <formula>NOT(ISERROR(SEARCH("yes",G1234)))</formula>
    </cfRule>
  </conditionalFormatting>
  <conditionalFormatting sqref="G1232:G1233">
    <cfRule type="containsText" dxfId="701" priority="558" operator="containsText" text="no">
      <formula>NOT(ISERROR(SEARCH("no",G1232)))</formula>
    </cfRule>
    <cfRule type="cellIs" dxfId="700" priority="560" operator="equal">
      <formula>#REF!</formula>
    </cfRule>
  </conditionalFormatting>
  <conditionalFormatting sqref="G1232:G1233">
    <cfRule type="containsText" dxfId="699" priority="559" operator="containsText" text="yes">
      <formula>NOT(ISERROR(SEARCH("yes",G1232)))</formula>
    </cfRule>
  </conditionalFormatting>
  <conditionalFormatting sqref="G1276 G1278:G1282">
    <cfRule type="containsText" dxfId="698" priority="553" operator="containsText" text="no">
      <formula>NOT(ISERROR(SEARCH("no",G1276)))</formula>
    </cfRule>
    <cfRule type="cellIs" dxfId="697" priority="555" operator="equal">
      <formula>#REF!</formula>
    </cfRule>
  </conditionalFormatting>
  <conditionalFormatting sqref="G1276 G1278:G1282">
    <cfRule type="containsText" dxfId="696" priority="554" operator="containsText" text="yes">
      <formula>NOT(ISERROR(SEARCH("yes",G1276)))</formula>
    </cfRule>
  </conditionalFormatting>
  <conditionalFormatting sqref="G1275">
    <cfRule type="containsText" dxfId="695" priority="533" operator="containsText" text="no">
      <formula>NOT(ISERROR(SEARCH("no",G1275)))</formula>
    </cfRule>
    <cfRule type="cellIs" dxfId="694" priority="535" operator="equal">
      <formula>#REF!</formula>
    </cfRule>
  </conditionalFormatting>
  <conditionalFormatting sqref="G1275">
    <cfRule type="containsText" dxfId="693" priority="534" operator="containsText" text="yes">
      <formula>NOT(ISERROR(SEARCH("yes",G1275)))</formula>
    </cfRule>
  </conditionalFormatting>
  <conditionalFormatting sqref="G1284:G1285">
    <cfRule type="containsText" dxfId="692" priority="538" operator="containsText" text="no">
      <formula>NOT(ISERROR(SEARCH("no",G1284)))</formula>
    </cfRule>
    <cfRule type="cellIs" dxfId="691" priority="540" operator="equal">
      <formula>#REF!</formula>
    </cfRule>
  </conditionalFormatting>
  <conditionalFormatting sqref="G1284:G1285">
    <cfRule type="containsText" dxfId="690" priority="539" operator="containsText" text="yes">
      <formula>NOT(ISERROR(SEARCH("yes",G1284)))</formula>
    </cfRule>
  </conditionalFormatting>
  <conditionalFormatting sqref="G1351:G1352">
    <cfRule type="containsText" dxfId="689" priority="528" operator="containsText" text="no">
      <formula>NOT(ISERROR(SEARCH("no",G1351)))</formula>
    </cfRule>
    <cfRule type="cellIs" dxfId="688" priority="530" operator="equal">
      <formula>#REF!</formula>
    </cfRule>
  </conditionalFormatting>
  <conditionalFormatting sqref="G1351:G1352">
    <cfRule type="containsText" dxfId="687" priority="529" operator="containsText" text="yes">
      <formula>NOT(ISERROR(SEARCH("yes",G1351)))</formula>
    </cfRule>
  </conditionalFormatting>
  <conditionalFormatting sqref="G1307:G1309">
    <cfRule type="containsText" dxfId="686" priority="523" operator="containsText" text="no">
      <formula>NOT(ISERROR(SEARCH("no",G1307)))</formula>
    </cfRule>
    <cfRule type="cellIs" dxfId="685" priority="525" operator="equal">
      <formula>#REF!</formula>
    </cfRule>
  </conditionalFormatting>
  <conditionalFormatting sqref="G1307:G1309">
    <cfRule type="containsText" dxfId="684" priority="524" operator="containsText" text="yes">
      <formula>NOT(ISERROR(SEARCH("yes",G1307)))</formula>
    </cfRule>
  </conditionalFormatting>
  <conditionalFormatting sqref="G1344:G1347 G1349:G1352">
    <cfRule type="containsText" dxfId="683" priority="518" operator="containsText" text="no">
      <formula>NOT(ISERROR(SEARCH("no",G1344)))</formula>
    </cfRule>
    <cfRule type="cellIs" dxfId="682" priority="520" operator="equal">
      <formula>#REF!</formula>
    </cfRule>
  </conditionalFormatting>
  <conditionalFormatting sqref="G1344:G1347 G1349:G1352">
    <cfRule type="containsText" dxfId="681" priority="519" operator="containsText" text="yes">
      <formula>NOT(ISERROR(SEARCH("yes",G1344)))</formula>
    </cfRule>
  </conditionalFormatting>
  <conditionalFormatting sqref="G1337 G1339:G1343">
    <cfRule type="containsText" dxfId="680" priority="513" operator="containsText" text="no">
      <formula>NOT(ISERROR(SEARCH("no",G1337)))</formula>
    </cfRule>
    <cfRule type="cellIs" dxfId="679" priority="515" operator="equal">
      <formula>#REF!</formula>
    </cfRule>
  </conditionalFormatting>
  <conditionalFormatting sqref="G1337 G1339:G1343">
    <cfRule type="containsText" dxfId="678" priority="514" operator="containsText" text="yes">
      <formula>NOT(ISERROR(SEARCH("yes",G1337)))</formula>
    </cfRule>
  </conditionalFormatting>
  <conditionalFormatting sqref="G1348:G1352">
    <cfRule type="containsText" dxfId="677" priority="503" operator="containsText" text="no">
      <formula>NOT(ISERROR(SEARCH("no",G1348)))</formula>
    </cfRule>
    <cfRule type="cellIs" dxfId="676" priority="505" operator="equal">
      <formula>#REF!</formula>
    </cfRule>
  </conditionalFormatting>
  <conditionalFormatting sqref="G1348:G1352">
    <cfRule type="containsText" dxfId="675" priority="504" operator="containsText" text="yes">
      <formula>NOT(ISERROR(SEARCH("yes",G1348)))</formula>
    </cfRule>
  </conditionalFormatting>
  <conditionalFormatting sqref="G1338:G1346">
    <cfRule type="containsText" dxfId="674" priority="508" operator="containsText" text="no">
      <formula>NOT(ISERROR(SEARCH("no",G1338)))</formula>
    </cfRule>
    <cfRule type="cellIs" dxfId="673" priority="510" operator="equal">
      <formula>#REF!</formula>
    </cfRule>
  </conditionalFormatting>
  <conditionalFormatting sqref="G1338:G1346">
    <cfRule type="containsText" dxfId="672" priority="509" operator="containsText" text="yes">
      <formula>NOT(ISERROR(SEARCH("yes",G1338)))</formula>
    </cfRule>
  </conditionalFormatting>
  <conditionalFormatting sqref="G1373:G1375">
    <cfRule type="containsText" dxfId="671" priority="498" operator="containsText" text="no">
      <formula>NOT(ISERROR(SEARCH("no",G1373)))</formula>
    </cfRule>
    <cfRule type="cellIs" dxfId="670" priority="500" operator="equal">
      <formula>#REF!</formula>
    </cfRule>
  </conditionalFormatting>
  <conditionalFormatting sqref="G1373:G1375">
    <cfRule type="containsText" dxfId="669" priority="499" operator="containsText" text="yes">
      <formula>NOT(ISERROR(SEARCH("yes",G1373)))</formula>
    </cfRule>
  </conditionalFormatting>
  <conditionalFormatting sqref="G1372:G1375">
    <cfRule type="containsText" dxfId="668" priority="493" operator="containsText" text="no">
      <formula>NOT(ISERROR(SEARCH("no",G1372)))</formula>
    </cfRule>
    <cfRule type="cellIs" dxfId="667" priority="495" operator="equal">
      <formula>#REF!</formula>
    </cfRule>
  </conditionalFormatting>
  <conditionalFormatting sqref="G1372:G1375">
    <cfRule type="containsText" dxfId="666" priority="494" operator="containsText" text="yes">
      <formula>NOT(ISERROR(SEARCH("yes",G1372)))</formula>
    </cfRule>
  </conditionalFormatting>
  <conditionalFormatting sqref="G1412:G1426 G1408">
    <cfRule type="containsText" dxfId="665" priority="488" operator="containsText" text="no">
      <formula>NOT(ISERROR(SEARCH("no",G1408)))</formula>
    </cfRule>
    <cfRule type="cellIs" dxfId="664" priority="490" operator="equal">
      <formula>#REF!</formula>
    </cfRule>
  </conditionalFormatting>
  <conditionalFormatting sqref="G1412:G1426 G1408">
    <cfRule type="containsText" dxfId="663" priority="489" operator="containsText" text="yes">
      <formula>NOT(ISERROR(SEARCH("yes",G1408)))</formula>
    </cfRule>
  </conditionalFormatting>
  <conditionalFormatting sqref="G1408">
    <cfRule type="containsText" dxfId="662" priority="483" operator="containsText" text="no">
      <formula>NOT(ISERROR(SEARCH("no",G1408)))</formula>
    </cfRule>
    <cfRule type="cellIs" dxfId="661" priority="485" operator="equal">
      <formula>#REF!</formula>
    </cfRule>
  </conditionalFormatting>
  <conditionalFormatting sqref="G1408">
    <cfRule type="containsText" dxfId="660" priority="484" operator="containsText" text="yes">
      <formula>NOT(ISERROR(SEARCH("yes",G1408)))</formula>
    </cfRule>
  </conditionalFormatting>
  <conditionalFormatting sqref="G1412:G1413 I1412:I1413 I1415:I1425 G1415:G1425">
    <cfRule type="containsText" dxfId="659" priority="473" operator="containsText" text="no">
      <formula>NOT(ISERROR(SEARCH("no",G1412)))</formula>
    </cfRule>
    <cfRule type="cellIs" dxfId="658" priority="475" operator="equal">
      <formula>#REF!</formula>
    </cfRule>
  </conditionalFormatting>
  <conditionalFormatting sqref="G1412:G1413 I1412:I1413 I1415:I1425 G1415:G1425">
    <cfRule type="containsText" dxfId="657" priority="474" operator="containsText" text="yes">
      <formula>NOT(ISERROR(SEARCH("yes",G1412)))</formula>
    </cfRule>
  </conditionalFormatting>
  <conditionalFormatting sqref="G1414 I1414">
    <cfRule type="containsText" dxfId="656" priority="468" operator="containsText" text="no">
      <formula>NOT(ISERROR(SEARCH("no",G1414)))</formula>
    </cfRule>
    <cfRule type="cellIs" dxfId="655" priority="470" operator="equal">
      <formula>#REF!</formula>
    </cfRule>
  </conditionalFormatting>
  <conditionalFormatting sqref="G1414 I1414">
    <cfRule type="containsText" dxfId="654" priority="469" operator="containsText" text="yes">
      <formula>NOT(ISERROR(SEARCH("yes",G1414)))</formula>
    </cfRule>
  </conditionalFormatting>
  <conditionalFormatting sqref="I1426 G1426">
    <cfRule type="containsText" dxfId="653" priority="463" operator="containsText" text="no">
      <formula>NOT(ISERROR(SEARCH("no",G1426)))</formula>
    </cfRule>
    <cfRule type="cellIs" dxfId="652" priority="465" operator="equal">
      <formula>#REF!</formula>
    </cfRule>
  </conditionalFormatting>
  <conditionalFormatting sqref="I1426 G1426">
    <cfRule type="containsText" dxfId="651" priority="464" operator="containsText" text="yes">
      <formula>NOT(ISERROR(SEARCH("yes",G1426)))</formula>
    </cfRule>
  </conditionalFormatting>
  <conditionalFormatting sqref="G1408">
    <cfRule type="containsText" dxfId="650" priority="433" operator="containsText" text="no">
      <formula>NOT(ISERROR(SEARCH("no",G1408)))</formula>
    </cfRule>
    <cfRule type="cellIs" dxfId="649" priority="435" operator="equal">
      <formula>#REF!</formula>
    </cfRule>
  </conditionalFormatting>
  <conditionalFormatting sqref="G1408">
    <cfRule type="containsText" dxfId="648" priority="434" operator="containsText" text="yes">
      <formula>NOT(ISERROR(SEARCH("yes",G1408)))</formula>
    </cfRule>
  </conditionalFormatting>
  <conditionalFormatting sqref="G1409:G1411">
    <cfRule type="containsText" dxfId="647" priority="418" operator="containsText" text="no">
      <formula>NOT(ISERROR(SEARCH("no",G1409)))</formula>
    </cfRule>
    <cfRule type="cellIs" dxfId="646" priority="420" operator="equal">
      <formula>#REF!</formula>
    </cfRule>
  </conditionalFormatting>
  <conditionalFormatting sqref="G1409:G1411">
    <cfRule type="containsText" dxfId="645" priority="419" operator="containsText" text="yes">
      <formula>NOT(ISERROR(SEARCH("yes",G1409)))</formula>
    </cfRule>
  </conditionalFormatting>
  <conditionalFormatting sqref="G1448 I1455:I1461 I1446:I1448">
    <cfRule type="containsText" dxfId="644" priority="413" operator="containsText" text="no">
      <formula>NOT(ISERROR(SEARCH("no",G1446)))</formula>
    </cfRule>
    <cfRule type="cellIs" dxfId="643" priority="415" operator="equal">
      <formula>#REF!</formula>
    </cfRule>
  </conditionalFormatting>
  <conditionalFormatting sqref="G1448 I1455:I1461 I1446:I1448">
    <cfRule type="containsText" dxfId="642" priority="414" operator="containsText" text="yes">
      <formula>NOT(ISERROR(SEARCH("yes",G1446)))</formula>
    </cfRule>
  </conditionalFormatting>
  <conditionalFormatting sqref="G1443:G1448">
    <cfRule type="containsText" dxfId="641" priority="408" operator="containsText" text="no">
      <formula>NOT(ISERROR(SEARCH("no",G1443)))</formula>
    </cfRule>
    <cfRule type="cellIs" dxfId="640" priority="410" operator="equal">
      <formula>#REF!</formula>
    </cfRule>
  </conditionalFormatting>
  <conditionalFormatting sqref="G1443:G1448">
    <cfRule type="containsText" dxfId="639" priority="409" operator="containsText" text="yes">
      <formula>NOT(ISERROR(SEARCH("yes",G1443)))</formula>
    </cfRule>
  </conditionalFormatting>
  <conditionalFormatting sqref="G1446">
    <cfRule type="containsText" dxfId="638" priority="368" operator="containsText" text="no">
      <formula>NOT(ISERROR(SEARCH("no",G1446)))</formula>
    </cfRule>
    <cfRule type="cellIs" dxfId="637" priority="370" operator="equal">
      <formula>#REF!</formula>
    </cfRule>
  </conditionalFormatting>
  <conditionalFormatting sqref="G1446">
    <cfRule type="containsText" dxfId="636" priority="369" operator="containsText" text="yes">
      <formula>NOT(ISERROR(SEARCH("yes",G1446)))</formula>
    </cfRule>
  </conditionalFormatting>
  <conditionalFormatting sqref="G1447">
    <cfRule type="containsText" dxfId="635" priority="363" operator="containsText" text="no">
      <formula>NOT(ISERROR(SEARCH("no",G1447)))</formula>
    </cfRule>
    <cfRule type="cellIs" dxfId="634" priority="365" operator="equal">
      <formula>#REF!</formula>
    </cfRule>
  </conditionalFormatting>
  <conditionalFormatting sqref="G1447">
    <cfRule type="containsText" dxfId="633" priority="364" operator="containsText" text="yes">
      <formula>NOT(ISERROR(SEARCH("yes",G1447)))</formula>
    </cfRule>
  </conditionalFormatting>
  <conditionalFormatting sqref="I1453:I1454">
    <cfRule type="containsText" dxfId="632" priority="401" operator="containsText" text="no">
      <formula>NOT(ISERROR(SEARCH("no",I1453)))</formula>
    </cfRule>
    <cfRule type="cellIs" dxfId="631" priority="405" operator="equal">
      <formula>#REF!</formula>
    </cfRule>
  </conditionalFormatting>
  <conditionalFormatting sqref="I1453:I1454">
    <cfRule type="containsText" dxfId="630" priority="402" operator="containsText" text="yes">
      <formula>NOT(ISERROR(SEARCH("yes",I1453)))</formula>
    </cfRule>
  </conditionalFormatting>
  <conditionalFormatting sqref="G1445">
    <cfRule type="containsText" dxfId="629" priority="353" operator="containsText" text="no">
      <formula>NOT(ISERROR(SEARCH("no",G1445)))</formula>
    </cfRule>
    <cfRule type="cellIs" dxfId="628" priority="355" operator="equal">
      <formula>#REF!</formula>
    </cfRule>
  </conditionalFormatting>
  <conditionalFormatting sqref="G1445">
    <cfRule type="containsText" dxfId="627" priority="354" operator="containsText" text="yes">
      <formula>NOT(ISERROR(SEARCH("yes",G1445)))</formula>
    </cfRule>
  </conditionalFormatting>
  <conditionalFormatting sqref="G1455:G1461">
    <cfRule type="containsText" dxfId="626" priority="398" operator="containsText" text="no">
      <formula>NOT(ISERROR(SEARCH("no",G1455)))</formula>
    </cfRule>
    <cfRule type="cellIs" dxfId="625" priority="400" operator="equal">
      <formula>#REF!</formula>
    </cfRule>
  </conditionalFormatting>
  <conditionalFormatting sqref="G1455:G1461">
    <cfRule type="containsText" dxfId="624" priority="399" operator="containsText" text="yes">
      <formula>NOT(ISERROR(SEARCH("yes",G1455)))</formula>
    </cfRule>
  </conditionalFormatting>
  <conditionalFormatting sqref="G1453:G1454">
    <cfRule type="containsText" dxfId="623" priority="391" operator="containsText" text="no">
      <formula>NOT(ISERROR(SEARCH("no",G1453)))</formula>
    </cfRule>
    <cfRule type="cellIs" dxfId="622" priority="395" operator="equal">
      <formula>#REF!</formula>
    </cfRule>
  </conditionalFormatting>
  <conditionalFormatting sqref="G1453:G1454">
    <cfRule type="containsText" dxfId="621" priority="392" operator="containsText" text="yes">
      <formula>NOT(ISERROR(SEARCH("yes",G1453)))</formula>
    </cfRule>
  </conditionalFormatting>
  <conditionalFormatting sqref="G1443">
    <cfRule type="containsText" dxfId="620" priority="343" operator="containsText" text="no">
      <formula>NOT(ISERROR(SEARCH("no",G1443)))</formula>
    </cfRule>
    <cfRule type="cellIs" dxfId="619" priority="345" operator="equal">
      <formula>#REF!</formula>
    </cfRule>
  </conditionalFormatting>
  <conditionalFormatting sqref="G1443">
    <cfRule type="containsText" dxfId="618" priority="344" operator="containsText" text="yes">
      <formula>NOT(ISERROR(SEARCH("yes",G1443)))</formula>
    </cfRule>
  </conditionalFormatting>
  <conditionalFormatting sqref="G1444:G1448">
    <cfRule type="containsText" dxfId="617" priority="338" operator="containsText" text="no">
      <formula>NOT(ISERROR(SEARCH("no",G1444)))</formula>
    </cfRule>
    <cfRule type="cellIs" dxfId="616" priority="340" operator="equal">
      <formula>#REF!</formula>
    </cfRule>
  </conditionalFormatting>
  <conditionalFormatting sqref="G1444:G1448">
    <cfRule type="containsText" dxfId="615" priority="339" operator="containsText" text="yes">
      <formula>NOT(ISERROR(SEARCH("yes",G1444)))</formula>
    </cfRule>
  </conditionalFormatting>
  <conditionalFormatting sqref="G1449">
    <cfRule type="containsText" dxfId="614" priority="328" operator="containsText" text="no">
      <formula>NOT(ISERROR(SEARCH("no",G1449)))</formula>
    </cfRule>
    <cfRule type="cellIs" dxfId="613" priority="330" operator="equal">
      <formula>#REF!</formula>
    </cfRule>
  </conditionalFormatting>
  <conditionalFormatting sqref="G1449">
    <cfRule type="containsText" dxfId="612" priority="329" operator="containsText" text="yes">
      <formula>NOT(ISERROR(SEARCH("yes",G1449)))</formula>
    </cfRule>
  </conditionalFormatting>
  <conditionalFormatting sqref="G1450:G1452">
    <cfRule type="containsText" dxfId="611" priority="333" operator="containsText" text="no">
      <formula>NOT(ISERROR(SEARCH("no",G1450)))</formula>
    </cfRule>
    <cfRule type="cellIs" dxfId="610" priority="335" operator="equal">
      <formula>#REF!</formula>
    </cfRule>
  </conditionalFormatting>
  <conditionalFormatting sqref="G1450:G1452">
    <cfRule type="containsText" dxfId="609" priority="334" operator="containsText" text="yes">
      <formula>NOT(ISERROR(SEARCH("yes",G1450)))</formula>
    </cfRule>
  </conditionalFormatting>
  <conditionalFormatting sqref="G899">
    <cfRule type="containsText" dxfId="608" priority="323" operator="containsText" text="no">
      <formula>NOT(ISERROR(SEARCH("no",G899)))</formula>
    </cfRule>
    <cfRule type="cellIs" dxfId="607" priority="325" operator="equal">
      <formula>#REF!</formula>
    </cfRule>
  </conditionalFormatting>
  <conditionalFormatting sqref="G899">
    <cfRule type="containsText" dxfId="606" priority="324" operator="containsText" text="yes">
      <formula>NOT(ISERROR(SEARCH("yes",G899)))</formula>
    </cfRule>
  </conditionalFormatting>
  <conditionalFormatting sqref="G899">
    <cfRule type="containsText" dxfId="605" priority="318" operator="containsText" text="no">
      <formula>NOT(ISERROR(SEARCH("no",G899)))</formula>
    </cfRule>
    <cfRule type="cellIs" dxfId="604" priority="320" operator="equal">
      <formula>#REF!</formula>
    </cfRule>
  </conditionalFormatting>
  <conditionalFormatting sqref="G899">
    <cfRule type="containsText" dxfId="603" priority="319" operator="containsText" text="yes">
      <formula>NOT(ISERROR(SEARCH("yes",G899)))</formula>
    </cfRule>
  </conditionalFormatting>
  <conditionalFormatting sqref="G900">
    <cfRule type="containsText" dxfId="602" priority="313" operator="containsText" text="no">
      <formula>NOT(ISERROR(SEARCH("no",G900)))</formula>
    </cfRule>
    <cfRule type="cellIs" dxfId="601" priority="315" operator="equal">
      <formula>#REF!</formula>
    </cfRule>
  </conditionalFormatting>
  <conditionalFormatting sqref="G900">
    <cfRule type="containsText" dxfId="600" priority="314" operator="containsText" text="yes">
      <formula>NOT(ISERROR(SEARCH("yes",G900)))</formula>
    </cfRule>
  </conditionalFormatting>
  <conditionalFormatting sqref="G900">
    <cfRule type="containsText" dxfId="599" priority="308" operator="containsText" text="no">
      <formula>NOT(ISERROR(SEARCH("no",G900)))</formula>
    </cfRule>
    <cfRule type="cellIs" dxfId="598" priority="310" operator="equal">
      <formula>#REF!</formula>
    </cfRule>
  </conditionalFormatting>
  <conditionalFormatting sqref="G900">
    <cfRule type="containsText" dxfId="597" priority="309" operator="containsText" text="yes">
      <formula>NOT(ISERROR(SEARCH("yes",G900)))</formula>
    </cfRule>
  </conditionalFormatting>
  <conditionalFormatting sqref="G908">
    <cfRule type="containsText" dxfId="596" priority="303" operator="containsText" text="no">
      <formula>NOT(ISERROR(SEARCH("no",G908)))</formula>
    </cfRule>
    <cfRule type="cellIs" dxfId="595" priority="305" operator="equal">
      <formula>#REF!</formula>
    </cfRule>
  </conditionalFormatting>
  <conditionalFormatting sqref="G908">
    <cfRule type="containsText" dxfId="594" priority="304" operator="containsText" text="yes">
      <formula>NOT(ISERROR(SEARCH("yes",G908)))</formula>
    </cfRule>
  </conditionalFormatting>
  <conditionalFormatting sqref="G908">
    <cfRule type="containsText" dxfId="593" priority="298" operator="containsText" text="no">
      <formula>NOT(ISERROR(SEARCH("no",G908)))</formula>
    </cfRule>
    <cfRule type="cellIs" dxfId="592" priority="300" operator="equal">
      <formula>#REF!</formula>
    </cfRule>
  </conditionalFormatting>
  <conditionalFormatting sqref="G908">
    <cfRule type="containsText" dxfId="591" priority="299" operator="containsText" text="yes">
      <formula>NOT(ISERROR(SEARCH("yes",G908)))</formula>
    </cfRule>
  </conditionalFormatting>
  <conditionalFormatting sqref="G909">
    <cfRule type="containsText" dxfId="590" priority="293" operator="containsText" text="no">
      <formula>NOT(ISERROR(SEARCH("no",G909)))</formula>
    </cfRule>
    <cfRule type="cellIs" dxfId="589" priority="295" operator="equal">
      <formula>#REF!</formula>
    </cfRule>
  </conditionalFormatting>
  <conditionalFormatting sqref="G909">
    <cfRule type="containsText" dxfId="588" priority="294" operator="containsText" text="yes">
      <formula>NOT(ISERROR(SEARCH("yes",G909)))</formula>
    </cfRule>
  </conditionalFormatting>
  <conditionalFormatting sqref="G909">
    <cfRule type="containsText" dxfId="587" priority="288" operator="containsText" text="no">
      <formula>NOT(ISERROR(SEARCH("no",G909)))</formula>
    </cfRule>
    <cfRule type="cellIs" dxfId="586" priority="290" operator="equal">
      <formula>#REF!</formula>
    </cfRule>
  </conditionalFormatting>
  <conditionalFormatting sqref="G909">
    <cfRule type="containsText" dxfId="585" priority="289" operator="containsText" text="yes">
      <formula>NOT(ISERROR(SEARCH("yes",G909)))</formula>
    </cfRule>
  </conditionalFormatting>
  <conditionalFormatting sqref="G915">
    <cfRule type="containsText" dxfId="584" priority="283" operator="containsText" text="no">
      <formula>NOT(ISERROR(SEARCH("no",G915)))</formula>
    </cfRule>
    <cfRule type="cellIs" dxfId="583" priority="285" operator="equal">
      <formula>#REF!</formula>
    </cfRule>
  </conditionalFormatting>
  <conditionalFormatting sqref="G915">
    <cfRule type="containsText" dxfId="582" priority="284" operator="containsText" text="yes">
      <formula>NOT(ISERROR(SEARCH("yes",G915)))</formula>
    </cfRule>
  </conditionalFormatting>
  <conditionalFormatting sqref="G915">
    <cfRule type="containsText" dxfId="581" priority="278" operator="containsText" text="no">
      <formula>NOT(ISERROR(SEARCH("no",G915)))</formula>
    </cfRule>
    <cfRule type="cellIs" dxfId="580" priority="280" operator="equal">
      <formula>#REF!</formula>
    </cfRule>
  </conditionalFormatting>
  <conditionalFormatting sqref="G915">
    <cfRule type="containsText" dxfId="579" priority="279" operator="containsText" text="yes">
      <formula>NOT(ISERROR(SEARCH("yes",G915)))</formula>
    </cfRule>
  </conditionalFormatting>
  <conditionalFormatting sqref="G179:G212 G175">
    <cfRule type="containsText" dxfId="578" priority="273" operator="containsText" text="no">
      <formula>NOT(ISERROR(SEARCH("no",G175)))</formula>
    </cfRule>
    <cfRule type="cellIs" dxfId="577" priority="275" operator="equal">
      <formula>#REF!</formula>
    </cfRule>
  </conditionalFormatting>
  <conditionalFormatting sqref="G179:G212 G175">
    <cfRule type="containsText" dxfId="576" priority="274" operator="containsText" text="yes">
      <formula>NOT(ISERROR(SEARCH("yes",G175)))</formula>
    </cfRule>
  </conditionalFormatting>
  <conditionalFormatting sqref="G175">
    <cfRule type="containsText" dxfId="575" priority="268" operator="containsText" text="no">
      <formula>NOT(ISERROR(SEARCH("no",G175)))</formula>
    </cfRule>
    <cfRule type="cellIs" dxfId="574" priority="270" operator="equal">
      <formula>#REF!</formula>
    </cfRule>
  </conditionalFormatting>
  <conditionalFormatting sqref="G175">
    <cfRule type="containsText" dxfId="573" priority="269" operator="containsText" text="yes">
      <formula>NOT(ISERROR(SEARCH("yes",G175)))</formula>
    </cfRule>
  </conditionalFormatting>
  <conditionalFormatting sqref="G179:G180 I179:I180 I182:I192 G182:G192 G194:G195 I194:I195 I197:I201 I203:I204 I206:I207 I209:I210">
    <cfRule type="containsText" dxfId="572" priority="258" operator="containsText" text="no">
      <formula>NOT(ISERROR(SEARCH("no",G179)))</formula>
    </cfRule>
    <cfRule type="cellIs" dxfId="571" priority="260" operator="equal">
      <formula>#REF!</formula>
    </cfRule>
  </conditionalFormatting>
  <conditionalFormatting sqref="G179:G180 I179:I180 I182:I192 G182:G192 G194:G195 I194:I195 I197:I201 I203:I204 I206:I207 I209:I210">
    <cfRule type="containsText" dxfId="570" priority="259" operator="containsText" text="yes">
      <formula>NOT(ISERROR(SEARCH("yes",G179)))</formula>
    </cfRule>
  </conditionalFormatting>
  <conditionalFormatting sqref="G212:G214">
    <cfRule type="containsText" dxfId="569" priority="263" operator="containsText" text="no">
      <formula>NOT(ISERROR(SEARCH("no",G212)))</formula>
    </cfRule>
    <cfRule type="cellIs" dxfId="568" priority="265" operator="equal">
      <formula>#REF!</formula>
    </cfRule>
  </conditionalFormatting>
  <conditionalFormatting sqref="G212:G214">
    <cfRule type="containsText" dxfId="567" priority="264" operator="containsText" text="yes">
      <formula>NOT(ISERROR(SEARCH("yes",G212)))</formula>
    </cfRule>
  </conditionalFormatting>
  <conditionalFormatting sqref="G181 I181">
    <cfRule type="containsText" dxfId="566" priority="253" operator="containsText" text="no">
      <formula>NOT(ISERROR(SEARCH("no",G181)))</formula>
    </cfRule>
    <cfRule type="cellIs" dxfId="565" priority="255" operator="equal">
      <formula>#REF!</formula>
    </cfRule>
  </conditionalFormatting>
  <conditionalFormatting sqref="G181 I181">
    <cfRule type="containsText" dxfId="564" priority="254" operator="containsText" text="yes">
      <formula>NOT(ISERROR(SEARCH("yes",G181)))</formula>
    </cfRule>
  </conditionalFormatting>
  <conditionalFormatting sqref="I208 G208">
    <cfRule type="containsText" dxfId="563" priority="228" operator="containsText" text="no">
      <formula>NOT(ISERROR(SEARCH("no",G208)))</formula>
    </cfRule>
    <cfRule type="cellIs" dxfId="562" priority="230" operator="equal">
      <formula>#REF!</formula>
    </cfRule>
  </conditionalFormatting>
  <conditionalFormatting sqref="I208 G208">
    <cfRule type="containsText" dxfId="561" priority="229" operator="containsText" text="yes">
      <formula>NOT(ISERROR(SEARCH("yes",G208)))</formula>
    </cfRule>
  </conditionalFormatting>
  <conditionalFormatting sqref="I193 G193">
    <cfRule type="containsText" dxfId="560" priority="248" operator="containsText" text="no">
      <formula>NOT(ISERROR(SEARCH("no",G193)))</formula>
    </cfRule>
    <cfRule type="cellIs" dxfId="559" priority="250" operator="equal">
      <formula>#REF!</formula>
    </cfRule>
  </conditionalFormatting>
  <conditionalFormatting sqref="I193 G193">
    <cfRule type="containsText" dxfId="558" priority="249" operator="containsText" text="yes">
      <formula>NOT(ISERROR(SEARCH("yes",G193)))</formula>
    </cfRule>
  </conditionalFormatting>
  <conditionalFormatting sqref="G196 I196">
    <cfRule type="containsText" dxfId="557" priority="243" operator="containsText" text="no">
      <formula>NOT(ISERROR(SEARCH("no",G196)))</formula>
    </cfRule>
    <cfRule type="cellIs" dxfId="556" priority="245" operator="equal">
      <formula>#REF!</formula>
    </cfRule>
  </conditionalFormatting>
  <conditionalFormatting sqref="G196 I196">
    <cfRule type="containsText" dxfId="555" priority="244" operator="containsText" text="yes">
      <formula>NOT(ISERROR(SEARCH("yes",G196)))</formula>
    </cfRule>
  </conditionalFormatting>
  <conditionalFormatting sqref="I202 G202">
    <cfRule type="containsText" dxfId="554" priority="238" operator="containsText" text="no">
      <formula>NOT(ISERROR(SEARCH("no",G202)))</formula>
    </cfRule>
    <cfRule type="cellIs" dxfId="553" priority="240" operator="equal">
      <formula>#REF!</formula>
    </cfRule>
  </conditionalFormatting>
  <conditionalFormatting sqref="I202 G202">
    <cfRule type="containsText" dxfId="552" priority="239" operator="containsText" text="yes">
      <formula>NOT(ISERROR(SEARCH("yes",G202)))</formula>
    </cfRule>
  </conditionalFormatting>
  <conditionalFormatting sqref="G205 I205">
    <cfRule type="containsText" dxfId="551" priority="233" operator="containsText" text="no">
      <formula>NOT(ISERROR(SEARCH("no",G205)))</formula>
    </cfRule>
    <cfRule type="cellIs" dxfId="550" priority="235" operator="equal">
      <formula>#REF!</formula>
    </cfRule>
  </conditionalFormatting>
  <conditionalFormatting sqref="G205 I205">
    <cfRule type="containsText" dxfId="549" priority="234" operator="containsText" text="yes">
      <formula>NOT(ISERROR(SEARCH("yes",G205)))</formula>
    </cfRule>
  </conditionalFormatting>
  <conditionalFormatting sqref="G211 I211">
    <cfRule type="containsText" dxfId="548" priority="223" operator="containsText" text="no">
      <formula>NOT(ISERROR(SEARCH("no",G211)))</formula>
    </cfRule>
    <cfRule type="cellIs" dxfId="547" priority="225" operator="equal">
      <formula>#REF!</formula>
    </cfRule>
  </conditionalFormatting>
  <conditionalFormatting sqref="G211 I211">
    <cfRule type="containsText" dxfId="546" priority="224" operator="containsText" text="yes">
      <formula>NOT(ISERROR(SEARCH("yes",G211)))</formula>
    </cfRule>
  </conditionalFormatting>
  <conditionalFormatting sqref="G175">
    <cfRule type="containsText" dxfId="545" priority="218" operator="containsText" text="no">
      <formula>NOT(ISERROR(SEARCH("no",G175)))</formula>
    </cfRule>
    <cfRule type="cellIs" dxfId="544" priority="220" operator="equal">
      <formula>#REF!</formula>
    </cfRule>
  </conditionalFormatting>
  <conditionalFormatting sqref="G175">
    <cfRule type="containsText" dxfId="543" priority="219" operator="containsText" text="yes">
      <formula>NOT(ISERROR(SEARCH("yes",G175)))</formula>
    </cfRule>
  </conditionalFormatting>
  <conditionalFormatting sqref="G215">
    <cfRule type="containsText" dxfId="542" priority="213" operator="containsText" text="no">
      <formula>NOT(ISERROR(SEARCH("no",G215)))</formula>
    </cfRule>
    <cfRule type="cellIs" dxfId="541" priority="215" operator="equal">
      <formula>#REF!</formula>
    </cfRule>
  </conditionalFormatting>
  <conditionalFormatting sqref="G215">
    <cfRule type="containsText" dxfId="540" priority="214" operator="containsText" text="yes">
      <formula>NOT(ISERROR(SEARCH("yes",G215)))</formula>
    </cfRule>
  </conditionalFormatting>
  <conditionalFormatting sqref="G216">
    <cfRule type="containsText" dxfId="539" priority="208" operator="containsText" text="no">
      <formula>NOT(ISERROR(SEARCH("no",G216)))</formula>
    </cfRule>
    <cfRule type="cellIs" dxfId="538" priority="210" operator="equal">
      <formula>#REF!</formula>
    </cfRule>
  </conditionalFormatting>
  <conditionalFormatting sqref="G216">
    <cfRule type="containsText" dxfId="537" priority="209" operator="containsText" text="yes">
      <formula>NOT(ISERROR(SEARCH("yes",G216)))</formula>
    </cfRule>
  </conditionalFormatting>
  <conditionalFormatting sqref="G176:G178">
    <cfRule type="containsText" dxfId="536" priority="203" operator="containsText" text="no">
      <formula>NOT(ISERROR(SEARCH("no",G176)))</formula>
    </cfRule>
    <cfRule type="cellIs" dxfId="535" priority="205" operator="equal">
      <formula>#REF!</formula>
    </cfRule>
  </conditionalFormatting>
  <conditionalFormatting sqref="G176:G178">
    <cfRule type="containsText" dxfId="534" priority="204" operator="containsText" text="yes">
      <formula>NOT(ISERROR(SEARCH("yes",G176)))</formula>
    </cfRule>
  </conditionalFormatting>
  <conditionalFormatting sqref="G408 G375 I382:I408 I373:I375">
    <cfRule type="containsText" dxfId="533" priority="198" operator="containsText" text="no">
      <formula>NOT(ISERROR(SEARCH("no",G373)))</formula>
    </cfRule>
    <cfRule type="cellIs" dxfId="532" priority="200" operator="equal">
      <formula>#REF!</formula>
    </cfRule>
  </conditionalFormatting>
  <conditionalFormatting sqref="G408 G375 I382:I408 I373:I375">
    <cfRule type="containsText" dxfId="531" priority="199" operator="containsText" text="yes">
      <formula>NOT(ISERROR(SEARCH("yes",G373)))</formula>
    </cfRule>
  </conditionalFormatting>
  <conditionalFormatting sqref="G373">
    <cfRule type="containsText" dxfId="530" priority="153" operator="containsText" text="no">
      <formula>NOT(ISERROR(SEARCH("no",G373)))</formula>
    </cfRule>
    <cfRule type="cellIs" dxfId="529" priority="155" operator="equal">
      <formula>#REF!</formula>
    </cfRule>
  </conditionalFormatting>
  <conditionalFormatting sqref="G373">
    <cfRule type="containsText" dxfId="528" priority="154" operator="containsText" text="yes">
      <formula>NOT(ISERROR(SEARCH("yes",G373)))</formula>
    </cfRule>
  </conditionalFormatting>
  <conditionalFormatting sqref="G374">
    <cfRule type="containsText" dxfId="527" priority="148" operator="containsText" text="no">
      <formula>NOT(ISERROR(SEARCH("no",G374)))</formula>
    </cfRule>
    <cfRule type="cellIs" dxfId="526" priority="150" operator="equal">
      <formula>#REF!</formula>
    </cfRule>
  </conditionalFormatting>
  <conditionalFormatting sqref="G374">
    <cfRule type="containsText" dxfId="525" priority="149" operator="containsText" text="yes">
      <formula>NOT(ISERROR(SEARCH("yes",G374)))</formula>
    </cfRule>
  </conditionalFormatting>
  <conditionalFormatting sqref="I380:I381">
    <cfRule type="containsText" dxfId="524" priority="186" operator="containsText" text="no">
      <formula>NOT(ISERROR(SEARCH("no",I380)))</formula>
    </cfRule>
    <cfRule type="cellIs" dxfId="523" priority="190" operator="equal">
      <formula>#REF!</formula>
    </cfRule>
  </conditionalFormatting>
  <conditionalFormatting sqref="I380:I381">
    <cfRule type="containsText" dxfId="522" priority="187" operator="containsText" text="yes">
      <formula>NOT(ISERROR(SEARCH("yes",I380)))</formula>
    </cfRule>
  </conditionalFormatting>
  <conditionalFormatting sqref="G405">
    <cfRule type="containsText" dxfId="521" priority="168" operator="containsText" text="no">
      <formula>NOT(ISERROR(SEARCH("no",G405)))</formula>
    </cfRule>
    <cfRule type="cellIs" dxfId="520" priority="170" operator="equal">
      <formula>#REF!</formula>
    </cfRule>
  </conditionalFormatting>
  <conditionalFormatting sqref="G405">
    <cfRule type="containsText" dxfId="519" priority="169" operator="containsText" text="yes">
      <formula>NOT(ISERROR(SEARCH("yes",G405)))</formula>
    </cfRule>
  </conditionalFormatting>
  <conditionalFormatting sqref="G406">
    <cfRule type="containsText" dxfId="518" priority="163" operator="containsText" text="no">
      <formula>NOT(ISERROR(SEARCH("no",G406)))</formula>
    </cfRule>
    <cfRule type="cellIs" dxfId="517" priority="165" operator="equal">
      <formula>#REF!</formula>
    </cfRule>
  </conditionalFormatting>
  <conditionalFormatting sqref="G406">
    <cfRule type="containsText" dxfId="516" priority="164" operator="containsText" text="yes">
      <formula>NOT(ISERROR(SEARCH("yes",G406)))</formula>
    </cfRule>
  </conditionalFormatting>
  <conditionalFormatting sqref="G407">
    <cfRule type="containsText" dxfId="515" priority="158" operator="containsText" text="no">
      <formula>NOT(ISERROR(SEARCH("no",G407)))</formula>
    </cfRule>
    <cfRule type="cellIs" dxfId="514" priority="160" operator="equal">
      <formula>#REF!</formula>
    </cfRule>
  </conditionalFormatting>
  <conditionalFormatting sqref="G407">
    <cfRule type="containsText" dxfId="513" priority="159" operator="containsText" text="yes">
      <formula>NOT(ISERROR(SEARCH("yes",G407)))</formula>
    </cfRule>
  </conditionalFormatting>
  <conditionalFormatting sqref="G409">
    <cfRule type="containsText" dxfId="512" priority="143" operator="containsText" text="no">
      <formula>NOT(ISERROR(SEARCH("no",G409)))</formula>
    </cfRule>
    <cfRule type="cellIs" dxfId="511" priority="145" operator="equal">
      <formula>#REF!</formula>
    </cfRule>
  </conditionalFormatting>
  <conditionalFormatting sqref="G409">
    <cfRule type="containsText" dxfId="510" priority="144" operator="containsText" text="yes">
      <formula>NOT(ISERROR(SEARCH("yes",G409)))</formula>
    </cfRule>
  </conditionalFormatting>
  <conditionalFormatting sqref="G372">
    <cfRule type="containsText" dxfId="509" priority="138" operator="containsText" text="no">
      <formula>NOT(ISERROR(SEARCH("no",G372)))</formula>
    </cfRule>
    <cfRule type="cellIs" dxfId="508" priority="140" operator="equal">
      <formula>#REF!</formula>
    </cfRule>
  </conditionalFormatting>
  <conditionalFormatting sqref="G372">
    <cfRule type="containsText" dxfId="507" priority="139" operator="containsText" text="yes">
      <formula>NOT(ISERROR(SEARCH("yes",G372)))</formula>
    </cfRule>
  </conditionalFormatting>
  <conditionalFormatting sqref="G410:G413">
    <cfRule type="containsText" dxfId="506" priority="133" operator="containsText" text="no">
      <formula>NOT(ISERROR(SEARCH("no",G410)))</formula>
    </cfRule>
    <cfRule type="cellIs" dxfId="505" priority="135" operator="equal">
      <formula>#REF!</formula>
    </cfRule>
  </conditionalFormatting>
  <conditionalFormatting sqref="G410:G413">
    <cfRule type="containsText" dxfId="504" priority="134" operator="containsText" text="yes">
      <formula>NOT(ISERROR(SEARCH("yes",G410)))</formula>
    </cfRule>
  </conditionalFormatting>
  <conditionalFormatting sqref="G382:G403">
    <cfRule type="containsText" dxfId="503" priority="183" operator="containsText" text="no">
      <formula>NOT(ISERROR(SEARCH("no",G382)))</formula>
    </cfRule>
    <cfRule type="cellIs" dxfId="502" priority="185" operator="equal">
      <formula>#REF!</formula>
    </cfRule>
  </conditionalFormatting>
  <conditionalFormatting sqref="G382:G403">
    <cfRule type="containsText" dxfId="501" priority="184" operator="containsText" text="yes">
      <formula>NOT(ISERROR(SEARCH("yes",G382)))</formula>
    </cfRule>
  </conditionalFormatting>
  <conditionalFormatting sqref="G380:G381">
    <cfRule type="containsText" dxfId="500" priority="176" operator="containsText" text="no">
      <formula>NOT(ISERROR(SEARCH("no",G380)))</formula>
    </cfRule>
    <cfRule type="cellIs" dxfId="499" priority="180" operator="equal">
      <formula>#REF!</formula>
    </cfRule>
  </conditionalFormatting>
  <conditionalFormatting sqref="G380:G381">
    <cfRule type="containsText" dxfId="498" priority="177" operator="containsText" text="yes">
      <formula>NOT(ISERROR(SEARCH("yes",G380)))</formula>
    </cfRule>
  </conditionalFormatting>
  <conditionalFormatting sqref="G404">
    <cfRule type="containsText" dxfId="497" priority="173" operator="containsText" text="no">
      <formula>NOT(ISERROR(SEARCH("no",G404)))</formula>
    </cfRule>
    <cfRule type="cellIs" dxfId="496" priority="175" operator="equal">
      <formula>#REF!</formula>
    </cfRule>
  </conditionalFormatting>
  <conditionalFormatting sqref="G404">
    <cfRule type="containsText" dxfId="495" priority="174" operator="containsText" text="yes">
      <formula>NOT(ISERROR(SEARCH("yes",G404)))</formula>
    </cfRule>
  </conditionalFormatting>
  <conditionalFormatting sqref="G371">
    <cfRule type="containsText" dxfId="494" priority="128" operator="containsText" text="no">
      <formula>NOT(ISERROR(SEARCH("no",G371)))</formula>
    </cfRule>
    <cfRule type="cellIs" dxfId="493" priority="130" operator="equal">
      <formula>#REF!</formula>
    </cfRule>
  </conditionalFormatting>
  <conditionalFormatting sqref="G371">
    <cfRule type="containsText" dxfId="492" priority="129" operator="containsText" text="yes">
      <formula>NOT(ISERROR(SEARCH("yes",G371)))</formula>
    </cfRule>
  </conditionalFormatting>
  <conditionalFormatting sqref="G371:G375">
    <cfRule type="containsText" dxfId="491" priority="123" operator="containsText" text="no">
      <formula>NOT(ISERROR(SEARCH("no",G371)))</formula>
    </cfRule>
    <cfRule type="cellIs" dxfId="490" priority="125" operator="equal">
      <formula>#REF!</formula>
    </cfRule>
  </conditionalFormatting>
  <conditionalFormatting sqref="G371:G375">
    <cfRule type="containsText" dxfId="489" priority="124" operator="containsText" text="yes">
      <formula>NOT(ISERROR(SEARCH("yes",G371)))</formula>
    </cfRule>
  </conditionalFormatting>
  <conditionalFormatting sqref="G376">
    <cfRule type="containsText" dxfId="488" priority="113" operator="containsText" text="no">
      <formula>NOT(ISERROR(SEARCH("no",G376)))</formula>
    </cfRule>
    <cfRule type="cellIs" dxfId="487" priority="115" operator="equal">
      <formula>#REF!</formula>
    </cfRule>
  </conditionalFormatting>
  <conditionalFormatting sqref="G376">
    <cfRule type="containsText" dxfId="486" priority="114" operator="containsText" text="yes">
      <formula>NOT(ISERROR(SEARCH("yes",G376)))</formula>
    </cfRule>
  </conditionalFormatting>
  <conditionalFormatting sqref="G377:G379">
    <cfRule type="containsText" dxfId="485" priority="118" operator="containsText" text="no">
      <formula>NOT(ISERROR(SEARCH("no",G377)))</formula>
    </cfRule>
    <cfRule type="cellIs" dxfId="484" priority="120" operator="equal">
      <formula>#REF!</formula>
    </cfRule>
  </conditionalFormatting>
  <conditionalFormatting sqref="G377:G379">
    <cfRule type="containsText" dxfId="483" priority="119" operator="containsText" text="yes">
      <formula>NOT(ISERROR(SEARCH("yes",G377)))</formula>
    </cfRule>
  </conditionalFormatting>
  <conditionalFormatting sqref="G370">
    <cfRule type="containsText" dxfId="482" priority="108" operator="containsText" text="no">
      <formula>NOT(ISERROR(SEARCH("no",G370)))</formula>
    </cfRule>
    <cfRule type="cellIs" dxfId="481" priority="110" operator="equal">
      <formula>#REF!</formula>
    </cfRule>
  </conditionalFormatting>
  <conditionalFormatting sqref="G370">
    <cfRule type="containsText" dxfId="480" priority="109" operator="containsText" text="yes">
      <formula>NOT(ISERROR(SEARCH("yes",G370)))</formula>
    </cfRule>
  </conditionalFormatting>
  <conditionalFormatting sqref="G370">
    <cfRule type="containsText" dxfId="479" priority="103" operator="containsText" text="no">
      <formula>NOT(ISERROR(SEARCH("no",G370)))</formula>
    </cfRule>
    <cfRule type="cellIs" dxfId="478" priority="105" operator="equal">
      <formula>#REF!</formula>
    </cfRule>
  </conditionalFormatting>
  <conditionalFormatting sqref="G370">
    <cfRule type="containsText" dxfId="477" priority="104" operator="containsText" text="yes">
      <formula>NOT(ISERROR(SEARCH("yes",G370)))</formula>
    </cfRule>
  </conditionalFormatting>
  <conditionalFormatting sqref="G370">
    <cfRule type="containsText" dxfId="476" priority="98" operator="containsText" text="no">
      <formula>NOT(ISERROR(SEARCH("no",G370)))</formula>
    </cfRule>
    <cfRule type="cellIs" dxfId="475" priority="100" operator="equal">
      <formula>#REF!</formula>
    </cfRule>
  </conditionalFormatting>
  <conditionalFormatting sqref="G370">
    <cfRule type="containsText" dxfId="474" priority="99" operator="containsText" text="yes">
      <formula>NOT(ISERROR(SEARCH("yes",G370)))</formula>
    </cfRule>
  </conditionalFormatting>
  <conditionalFormatting sqref="G877:G886">
    <cfRule type="containsText" dxfId="473" priority="48" operator="containsText" text="no">
      <formula>NOT(ISERROR(SEARCH("no",G877)))</formula>
    </cfRule>
    <cfRule type="cellIs" dxfId="472" priority="50" operator="equal">
      <formula>#REF!</formula>
    </cfRule>
  </conditionalFormatting>
  <conditionalFormatting sqref="G877:G886">
    <cfRule type="containsText" dxfId="471" priority="49" operator="containsText" text="yes">
      <formula>NOT(ISERROR(SEARCH("yes",G877)))</formula>
    </cfRule>
  </conditionalFormatting>
  <conditionalFormatting sqref="G887">
    <cfRule type="containsText" dxfId="470" priority="43" operator="containsText" text="no">
      <formula>NOT(ISERROR(SEARCH("no",G887)))</formula>
    </cfRule>
    <cfRule type="cellIs" dxfId="469" priority="45" operator="equal">
      <formula>#REF!</formula>
    </cfRule>
  </conditionalFormatting>
  <conditionalFormatting sqref="G887">
    <cfRule type="containsText" dxfId="468" priority="44" operator="containsText" text="yes">
      <formula>NOT(ISERROR(SEARCH("yes",G887)))</formula>
    </cfRule>
  </conditionalFormatting>
  <conditionalFormatting sqref="G888">
    <cfRule type="containsText" dxfId="467" priority="38" operator="containsText" text="no">
      <formula>NOT(ISERROR(SEARCH("no",G888)))</formula>
    </cfRule>
    <cfRule type="cellIs" dxfId="466" priority="40" operator="equal">
      <formula>#REF!</formula>
    </cfRule>
  </conditionalFormatting>
  <conditionalFormatting sqref="G888">
    <cfRule type="containsText" dxfId="465" priority="39" operator="containsText" text="yes">
      <formula>NOT(ISERROR(SEARCH("yes",G888)))</formula>
    </cfRule>
  </conditionalFormatting>
  <conditionalFormatting sqref="G889">
    <cfRule type="containsText" dxfId="464" priority="33" operator="containsText" text="no">
      <formula>NOT(ISERROR(SEARCH("no",G889)))</formula>
    </cfRule>
    <cfRule type="cellIs" dxfId="463" priority="35" operator="equal">
      <formula>#REF!</formula>
    </cfRule>
  </conditionalFormatting>
  <conditionalFormatting sqref="G889">
    <cfRule type="containsText" dxfId="462" priority="34" operator="containsText" text="yes">
      <formula>NOT(ISERROR(SEARCH("yes",G889)))</formula>
    </cfRule>
  </conditionalFormatting>
  <conditionalFormatting sqref="G890">
    <cfRule type="containsText" dxfId="461" priority="28" operator="containsText" text="no">
      <formula>NOT(ISERROR(SEARCH("no",G890)))</formula>
    </cfRule>
    <cfRule type="cellIs" dxfId="460" priority="30" operator="equal">
      <formula>#REF!</formula>
    </cfRule>
  </conditionalFormatting>
  <conditionalFormatting sqref="G890">
    <cfRule type="containsText" dxfId="459" priority="29" operator="containsText" text="yes">
      <formula>NOT(ISERROR(SEARCH("yes",G890)))</formula>
    </cfRule>
  </conditionalFormatting>
  <conditionalFormatting sqref="G891">
    <cfRule type="containsText" dxfId="458" priority="23" operator="containsText" text="no">
      <formula>NOT(ISERROR(SEARCH("no",G891)))</formula>
    </cfRule>
    <cfRule type="cellIs" dxfId="457" priority="25" operator="equal">
      <formula>#REF!</formula>
    </cfRule>
  </conditionalFormatting>
  <conditionalFormatting sqref="G891">
    <cfRule type="containsText" dxfId="456" priority="24" operator="containsText" text="yes">
      <formula>NOT(ISERROR(SEARCH("yes",G891)))</formula>
    </cfRule>
  </conditionalFormatting>
  <conditionalFormatting sqref="G892">
    <cfRule type="containsText" dxfId="455" priority="18" operator="containsText" text="no">
      <formula>NOT(ISERROR(SEARCH("no",G892)))</formula>
    </cfRule>
    <cfRule type="cellIs" dxfId="454" priority="20" operator="equal">
      <formula>#REF!</formula>
    </cfRule>
  </conditionalFormatting>
  <conditionalFormatting sqref="G892">
    <cfRule type="containsText" dxfId="453" priority="19" operator="containsText" text="yes">
      <formula>NOT(ISERROR(SEARCH("yes",G892)))</formula>
    </cfRule>
  </conditionalFormatting>
  <conditionalFormatting sqref="G893">
    <cfRule type="containsText" dxfId="452" priority="13" operator="containsText" text="no">
      <formula>NOT(ISERROR(SEARCH("no",G893)))</formula>
    </cfRule>
    <cfRule type="cellIs" dxfId="451" priority="15" operator="equal">
      <formula>#REF!</formula>
    </cfRule>
  </conditionalFormatting>
  <conditionalFormatting sqref="G893">
    <cfRule type="containsText" dxfId="450" priority="14" operator="containsText" text="yes">
      <formula>NOT(ISERROR(SEARCH("yes",G893)))</formula>
    </cfRule>
  </conditionalFormatting>
  <conditionalFormatting sqref="G894">
    <cfRule type="containsText" dxfId="449" priority="8" operator="containsText" text="no">
      <formula>NOT(ISERROR(SEARCH("no",G894)))</formula>
    </cfRule>
    <cfRule type="cellIs" dxfId="448" priority="10" operator="equal">
      <formula>#REF!</formula>
    </cfRule>
  </conditionalFormatting>
  <conditionalFormatting sqref="G894">
    <cfRule type="containsText" dxfId="447" priority="9" operator="containsText" text="yes">
      <formula>NOT(ISERROR(SEARCH("yes",G894)))</formula>
    </cfRule>
  </conditionalFormatting>
  <conditionalFormatting sqref="G93">
    <cfRule type="containsText" dxfId="446" priority="3" operator="containsText" text="no">
      <formula>NOT(ISERROR(SEARCH("no",G93)))</formula>
    </cfRule>
    <cfRule type="cellIs" dxfId="445" priority="5" operator="equal">
      <formula>#REF!</formula>
    </cfRule>
  </conditionalFormatting>
  <conditionalFormatting sqref="G93">
    <cfRule type="containsText" dxfId="444" priority="4" operator="containsText" text="yes">
      <formula>NOT(ISERROR(SEARCH("yes",G93)))</formula>
    </cfRule>
  </conditionalFormatting>
  <dataValidations count="5">
    <dataValidation type="list" allowBlank="1" showInputMessage="1" showErrorMessage="1" sqref="R460 Q877:Q926 R532 R869 R833 R797 R106 R763 R729 R659 R625 R585 R301 R265 R229 R143 R423 R496 R339 R695 R935 R1005 R1221 R1257 R1293 R1326 R1181 R1043 R1079 R1113 R1147 R1364 R1400 R1436 R1471 R1505 X1141 X100 Q113:Q134 Q1229:Q1248 Q237:Q256 Q1265:Q1284 Q1300:Q1317 Q431:Q451 Q468:Q487 Q504:Q523 Q1443:Q1462 Q597:Q616 Q631:Q650 Q667:Q686 Q701:Q720 Q735:Q754 Q769:Q788 Q805:Q824 Q841:Q860 Q308:Q330 Q942:Q961 Q977:Q996 Q1193:Q1212 R970 Q149:Q220 Q1372:Q1391 Q1477:Q1496 Q1153:Q1172 Q1015:Q1034 Q1051:Q1070 Q1085:Q1104 Q1119:Q1138 X137 X223 X259 X295 X333 X417 X454 X490 X526 X579 X619 X653 X689 X723 X757 X791 X827 X863 X929 X964 X999 X1215 X1251 X1287 X1320 X1358 X1394 X1430 X1465 X1499 X1175 X1037 X1073 X1107 R1543 Q1515:Q1534 X1537 Q1408:Q1427 Q273:Q292 Q540:Q576 Q345:Q414 Q1334:Q1355 Q50:Q97" xr:uid="{00000000-0002-0000-1200-000000000000}">
      <formula1>"Y,N"</formula1>
    </dataValidation>
    <dataValidation type="list" allowBlank="1" showInputMessage="1" showErrorMessage="1" sqref="E504:E523 E113:E134 E1265:E1285 E308:E330 E237:E256 E277:E292 E431:E451 E597:E616 E631:E650 E667:E686 E701:E720 E735:E754 E769:E788 E805:E824 E841:E860 E468:E487 E942:E961 E977:E996 E1193:E1212 E1443:E1462 E1229:E1248 E1372:E1391 E1477:E1496 E1153:E1172 E1015:E1034 E1051:E1070 E1085:E1104 E1119:E1138 E1515:E1534 E540:E576 E149:E220 E1408:E1427 E345:E414 E1300:E1317 E877:E926 E1334:E1355 E50:E97" xr:uid="{00000000-0002-0000-1200-000001000000}">
      <formula1>"World,OECD90,Eastern Europe,Asia (Sans Japan),Middle East and Africa,Latin America,China,India,EU,USA"</formula1>
    </dataValidation>
    <dataValidation type="list" allowBlank="1" showInputMessage="1" showErrorMessage="1" sqref="G504:G523 G1515:G1534 G1477:G1496 G1408:G1411 G1372:G1391 G1229:G1248 G1193:G1212 G1443:G1452 G1119:G1138 G1153:G1172 G540:G576 G1085:G1104 G1051:G1070 G1015:G1034 G977:G996 G942:G961 G468:G487 G841:G860 G805:G824 G769:G788 G735:G754 G701:G720 G667:G686 G631:G650 G597:G616 G431:G449 G273:G292 G113:G134 G308:G330 G237:G256 G1265:G1285 G1462 G171:G178 G213:G216 G1427 G404:G414 G345:G379 G1300:G1317 G877:G926 G1334:G1355 G50:G97" xr:uid="{00000000-0002-0000-1200-000002000000}">
      <formula1>$AQ$4:$AQ$11</formula1>
    </dataValidation>
    <dataValidation type="list" allowBlank="1" showInputMessage="1" showErrorMessage="1" sqref="G450:G451" xr:uid="{00000000-0002-0000-1200-000003000000}">
      <formula1>$AQ$5:$AQ$12</formula1>
    </dataValidation>
    <dataValidation type="list" allowBlank="1" showInputMessage="1" showErrorMessage="1" sqref="G1408 G1412:G1426 G1453:G1461 G175 G179:G212 G380:G403" xr:uid="{00000000-0002-0000-1200-000004000000}">
      <formula1>$AQ$3:$AQ$10</formula1>
    </dataValidation>
  </dataValidations>
  <hyperlinks>
    <hyperlink ref="Z29" r:id="rId1" xr:uid="{00000000-0004-0000-1200-000000000000}"/>
    <hyperlink ref="Z21" r:id="rId2" xr:uid="{00000000-0004-0000-1200-000001000000}"/>
    <hyperlink ref="D320" r:id="rId3" xr:uid="{00000000-0004-0000-1200-000002000000}"/>
    <hyperlink ref="D321" r:id="rId4" xr:uid="{00000000-0004-0000-1200-000003000000}"/>
    <hyperlink ref="D322" r:id="rId5" xr:uid="{00000000-0004-0000-1200-000004000000}"/>
    <hyperlink ref="D323" r:id="rId6" xr:uid="{00000000-0004-0000-1200-000005000000}"/>
    <hyperlink ref="D324" r:id="rId7" xr:uid="{00000000-0004-0000-1200-000006000000}"/>
    <hyperlink ref="D325" r:id="rId8" xr:uid="{00000000-0004-0000-1200-000007000000}"/>
    <hyperlink ref="D451" r:id="rId9" xr:uid="{00000000-0004-0000-1200-000008000000}"/>
    <hyperlink ref="D450" r:id="rId10" xr:uid="{00000000-0004-0000-1200-000009000000}"/>
  </hyperlinks>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78768" r:id="rId14" name="Button 944">
              <controlPr defaultSize="0" print="0" autoFill="0" autoPict="0" macro="[0]!summarizeVariables">
                <anchor moveWithCells="1" sizeWithCells="1">
                  <from>
                    <xdr:col>13</xdr:col>
                    <xdr:colOff>152400</xdr:colOff>
                    <xdr:row>4</xdr:row>
                    <xdr:rowOff>152400</xdr:rowOff>
                  </from>
                  <to>
                    <xdr:col>14</xdr:col>
                    <xdr:colOff>2362200</xdr:colOff>
                    <xdr:row>7</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4172" operator="containsText" id="{A097291A-AAC3-4387-B60F-776FF6F0B085}">
            <xm:f>NOT(ISERROR(SEARCH(#REF!,Q41)))</xm:f>
            <xm:f>#REF!</xm:f>
            <x14:dxf>
              <font>
                <color rgb="FF9C0006"/>
              </font>
              <fill>
                <patternFill>
                  <bgColor rgb="FFFFC7CE"/>
                </patternFill>
              </fill>
            </x14:dxf>
          </x14:cfRule>
          <x14:cfRule type="containsText" priority="4173" operator="containsText" id="{1ACFA246-64FD-4E5B-A390-8DAFCA68502D}">
            <xm:f>NOT(ISERROR(SEARCH(#REF!,Q41)))</xm:f>
            <xm:f>#REF!</xm:f>
            <x14:dxf>
              <font>
                <color rgb="FF006100"/>
              </font>
              <fill>
                <patternFill>
                  <bgColor rgb="FFC6EFCE"/>
                </patternFill>
              </fill>
            </x14:dxf>
          </x14:cfRule>
          <xm:sqref>Q43:Q44 Q41 Q46 Q109:Q110</xm:sqref>
        </x14:conditionalFormatting>
        <x14:conditionalFormatting xmlns:xm="http://schemas.microsoft.com/office/excel/2006/main">
          <x14:cfRule type="containsText" priority="2528" operator="containsText" id="{D86EC7D8-7498-8846-A72F-E6EEBE78A7D0}">
            <xm:f>NOT(ISERROR(SEARCH(#REF!,G61)))</xm:f>
            <xm:f>#REF!</xm:f>
            <x14:dxf>
              <font>
                <color rgb="FF9C0006"/>
              </font>
              <fill>
                <patternFill>
                  <bgColor rgb="FFFFC7CE"/>
                </patternFill>
              </fill>
            </x14:dxf>
          </x14:cfRule>
          <x14:cfRule type="containsText" priority="2529" operator="containsText" id="{A9626159-8D09-3C46-AC2E-A0D19FF69AEF}">
            <xm:f>NOT(ISERROR(SEARCH(#REF!,G61)))</xm:f>
            <xm:f>#REF!</xm:f>
            <x14:dxf>
              <font>
                <color rgb="FF006100"/>
              </font>
              <fill>
                <patternFill>
                  <bgColor rgb="FFC6EFCE"/>
                </patternFill>
              </fill>
            </x14:dxf>
          </x14:cfRule>
          <xm:sqref>G237:G244 G246 G159:G174 G217:G220 G1427 G363:G369 G414 G371:G375 G1462 G61 G84:G92 G94:G97</xm:sqref>
        </x14:conditionalFormatting>
        <x14:conditionalFormatting xmlns:xm="http://schemas.microsoft.com/office/excel/2006/main">
          <x14:cfRule type="containsText" priority="2442" operator="containsText" id="{EC9A2183-0457-4821-9EE5-EE2A14240FD9}">
            <xm:f>NOT(ISERROR(SEARCH(#REF!,Q45)))</xm:f>
            <xm:f>#REF!</xm:f>
            <x14:dxf>
              <font>
                <color rgb="FF9C0006"/>
              </font>
              <fill>
                <patternFill>
                  <bgColor rgb="FFFFC7CE"/>
                </patternFill>
              </fill>
            </x14:dxf>
          </x14:cfRule>
          <x14:cfRule type="containsText" priority="2443" operator="containsText" id="{04CB9A65-0CB3-4C62-A0EE-4001BD65A253}">
            <xm:f>NOT(ISERROR(SEARCH(#REF!,Q45)))</xm:f>
            <xm:f>#REF!</xm:f>
            <x14:dxf>
              <font>
                <color rgb="FF006100"/>
              </font>
              <fill>
                <patternFill>
                  <bgColor rgb="FFC6EFCE"/>
                </patternFill>
              </fill>
            </x14:dxf>
          </x14:cfRule>
          <xm:sqref>Q45</xm:sqref>
        </x14:conditionalFormatting>
        <x14:conditionalFormatting xmlns:xm="http://schemas.microsoft.com/office/excel/2006/main">
          <x14:cfRule type="containsText" priority="1301" operator="containsText" id="{1CC0A2B3-6C50-0245-A924-E53432436C91}">
            <xm:f>NOT(ISERROR(SEARCH(#REF!,G248)))</xm:f>
            <xm:f>#REF!</xm:f>
            <x14:dxf>
              <font>
                <color rgb="FF9C0006"/>
              </font>
              <fill>
                <patternFill>
                  <bgColor rgb="FFFFC7CE"/>
                </patternFill>
              </fill>
            </x14:dxf>
          </x14:cfRule>
          <x14:cfRule type="containsText" priority="1302" operator="containsText" id="{51D34FCB-D021-4348-BFCF-C3A2BF194B61}">
            <xm:f>NOT(ISERROR(SEARCH(#REF!,G248)))</xm:f>
            <xm:f>#REF!</xm:f>
            <x14:dxf>
              <font>
                <color rgb="FF006100"/>
              </font>
              <fill>
                <patternFill>
                  <bgColor rgb="FFC6EFCE"/>
                </patternFill>
              </fill>
            </x14:dxf>
          </x14:cfRule>
          <xm:sqref>G248:G256</xm:sqref>
        </x14:conditionalFormatting>
        <x14:conditionalFormatting xmlns:xm="http://schemas.microsoft.com/office/excel/2006/main">
          <x14:cfRule type="containsText" priority="1291" operator="containsText" id="{93041A3E-E234-A743-B225-AD449D8AC6B0}">
            <xm:f>NOT(ISERROR(SEARCH(#REF!,G283)))</xm:f>
            <xm:f>#REF!</xm:f>
            <x14:dxf>
              <font>
                <color rgb="FF9C0006"/>
              </font>
              <fill>
                <patternFill>
                  <bgColor rgb="FFFFC7CE"/>
                </patternFill>
              </fill>
            </x14:dxf>
          </x14:cfRule>
          <x14:cfRule type="containsText" priority="1292" operator="containsText" id="{A146C57F-A888-A144-B84B-99A070D5FB63}">
            <xm:f>NOT(ISERROR(SEARCH(#REF!,G283)))</xm:f>
            <xm:f>#REF!</xm:f>
            <x14:dxf>
              <font>
                <color rgb="FF006100"/>
              </font>
              <fill>
                <patternFill>
                  <bgColor rgb="FFC6EFCE"/>
                </patternFill>
              </fill>
            </x14:dxf>
          </x14:cfRule>
          <xm:sqref>G283:G292</xm:sqref>
        </x14:conditionalFormatting>
        <x14:conditionalFormatting xmlns:xm="http://schemas.microsoft.com/office/excel/2006/main">
          <x14:cfRule type="containsText" priority="1281" operator="containsText" id="{BC7B28F4-6AEB-2744-869D-4AC143631496}">
            <xm:f>NOT(ISERROR(SEARCH(#REF!,G325)))</xm:f>
            <xm:f>#REF!</xm:f>
            <x14:dxf>
              <font>
                <color rgb="FF9C0006"/>
              </font>
              <fill>
                <patternFill>
                  <bgColor rgb="FFFFC7CE"/>
                </patternFill>
              </fill>
            </x14:dxf>
          </x14:cfRule>
          <x14:cfRule type="containsText" priority="1282" operator="containsText" id="{AC983B6E-5F49-4546-98EF-CA8AF7C31ADE}">
            <xm:f>NOT(ISERROR(SEARCH(#REF!,G325)))</xm:f>
            <xm:f>#REF!</xm:f>
            <x14:dxf>
              <font>
                <color rgb="FF006100"/>
              </font>
              <fill>
                <patternFill>
                  <bgColor rgb="FFC6EFCE"/>
                </patternFill>
              </fill>
            </x14:dxf>
          </x14:cfRule>
          <xm:sqref>G325:G330</xm:sqref>
        </x14:conditionalFormatting>
        <x14:conditionalFormatting xmlns:xm="http://schemas.microsoft.com/office/excel/2006/main">
          <x14:cfRule type="containsText" priority="1246" operator="containsText" id="{9748F1CE-9C87-914B-9835-AC61FBA6FCE6}">
            <xm:f>NOT(ISERROR(SEARCH(#REF!,G472)))</xm:f>
            <xm:f>#REF!</xm:f>
            <x14:dxf>
              <font>
                <color rgb="FF9C0006"/>
              </font>
              <fill>
                <patternFill>
                  <bgColor rgb="FFFFC7CE"/>
                </patternFill>
              </fill>
            </x14:dxf>
          </x14:cfRule>
          <x14:cfRule type="containsText" priority="1247" operator="containsText" id="{CF5A55D6-C502-D149-A467-0AA6183531D5}">
            <xm:f>NOT(ISERROR(SEARCH(#REF!,G472)))</xm:f>
            <xm:f>#REF!</xm:f>
            <x14:dxf>
              <font>
                <color rgb="FF006100"/>
              </font>
              <fill>
                <patternFill>
                  <bgColor rgb="FFC6EFCE"/>
                </patternFill>
              </fill>
            </x14:dxf>
          </x14:cfRule>
          <xm:sqref>G472:G477</xm:sqref>
        </x14:conditionalFormatting>
        <x14:conditionalFormatting xmlns:xm="http://schemas.microsoft.com/office/excel/2006/main">
          <x14:cfRule type="containsText" priority="1211" operator="containsText" id="{1914E236-FBA5-454C-8E74-74B1AFEC1488}">
            <xm:f>NOT(ISERROR(SEARCH(#REF!,G641)))</xm:f>
            <xm:f>#REF!</xm:f>
            <x14:dxf>
              <font>
                <color rgb="FF9C0006"/>
              </font>
              <fill>
                <patternFill>
                  <bgColor rgb="FFFFC7CE"/>
                </patternFill>
              </fill>
            </x14:dxf>
          </x14:cfRule>
          <x14:cfRule type="containsText" priority="1212" operator="containsText" id="{00B554C5-70E4-7049-84B2-BEEF77C523C8}">
            <xm:f>NOT(ISERROR(SEARCH(#REF!,G641)))</xm:f>
            <xm:f>#REF!</xm:f>
            <x14:dxf>
              <font>
                <color rgb="FF006100"/>
              </font>
              <fill>
                <patternFill>
                  <bgColor rgb="FFC6EFCE"/>
                </patternFill>
              </fill>
            </x14:dxf>
          </x14:cfRule>
          <xm:sqref>G641:G650</xm:sqref>
        </x14:conditionalFormatting>
        <x14:conditionalFormatting xmlns:xm="http://schemas.microsoft.com/office/excel/2006/main">
          <x14:cfRule type="containsText" priority="1201" operator="containsText" id="{9A16552D-E48D-F74E-9C39-217113522B38}">
            <xm:f>NOT(ISERROR(SEARCH(#REF!,G677)))</xm:f>
            <xm:f>#REF!</xm:f>
            <x14:dxf>
              <font>
                <color rgb="FF9C0006"/>
              </font>
              <fill>
                <patternFill>
                  <bgColor rgb="FFFFC7CE"/>
                </patternFill>
              </fill>
            </x14:dxf>
          </x14:cfRule>
          <x14:cfRule type="containsText" priority="1202" operator="containsText" id="{4E4D14C9-5BCE-9248-B9D3-77B556E26C04}">
            <xm:f>NOT(ISERROR(SEARCH(#REF!,G677)))</xm:f>
            <xm:f>#REF!</xm:f>
            <x14:dxf>
              <font>
                <color rgb="FF006100"/>
              </font>
              <fill>
                <patternFill>
                  <bgColor rgb="FFC6EFCE"/>
                </patternFill>
              </fill>
            </x14:dxf>
          </x14:cfRule>
          <xm:sqref>G677:G686</xm:sqref>
        </x14:conditionalFormatting>
        <x14:conditionalFormatting xmlns:xm="http://schemas.microsoft.com/office/excel/2006/main">
          <x14:cfRule type="containsText" priority="1191" operator="containsText" id="{3B8BD412-6C4C-5348-AED4-3BCDB4163B1F}">
            <xm:f>NOT(ISERROR(SEARCH(#REF!,G711)))</xm:f>
            <xm:f>#REF!</xm:f>
            <x14:dxf>
              <font>
                <color rgb="FF9C0006"/>
              </font>
              <fill>
                <patternFill>
                  <bgColor rgb="FFFFC7CE"/>
                </patternFill>
              </fill>
            </x14:dxf>
          </x14:cfRule>
          <x14:cfRule type="containsText" priority="1192" operator="containsText" id="{983B6810-FD81-B145-B8F1-AFE6F62F90F1}">
            <xm:f>NOT(ISERROR(SEARCH(#REF!,G711)))</xm:f>
            <xm:f>#REF!</xm:f>
            <x14:dxf>
              <font>
                <color rgb="FF006100"/>
              </font>
              <fill>
                <patternFill>
                  <bgColor rgb="FFC6EFCE"/>
                </patternFill>
              </fill>
            </x14:dxf>
          </x14:cfRule>
          <xm:sqref>G711:G720</xm:sqref>
        </x14:conditionalFormatting>
        <x14:conditionalFormatting xmlns:xm="http://schemas.microsoft.com/office/excel/2006/main">
          <x14:cfRule type="containsText" priority="1181" operator="containsText" id="{96236CFF-6313-4D48-96C2-C2753A7DC6FA}">
            <xm:f>NOT(ISERROR(SEARCH(#REF!,G745)))</xm:f>
            <xm:f>#REF!</xm:f>
            <x14:dxf>
              <font>
                <color rgb="FF9C0006"/>
              </font>
              <fill>
                <patternFill>
                  <bgColor rgb="FFFFC7CE"/>
                </patternFill>
              </fill>
            </x14:dxf>
          </x14:cfRule>
          <x14:cfRule type="containsText" priority="1182" operator="containsText" id="{50B0EA42-C49A-C14D-A0CB-8508A26D21AA}">
            <xm:f>NOT(ISERROR(SEARCH(#REF!,G745)))</xm:f>
            <xm:f>#REF!</xm:f>
            <x14:dxf>
              <font>
                <color rgb="FF006100"/>
              </font>
              <fill>
                <patternFill>
                  <bgColor rgb="FFC6EFCE"/>
                </patternFill>
              </fill>
            </x14:dxf>
          </x14:cfRule>
          <xm:sqref>G745:G754</xm:sqref>
        </x14:conditionalFormatting>
        <x14:conditionalFormatting xmlns:xm="http://schemas.microsoft.com/office/excel/2006/main">
          <x14:cfRule type="containsText" priority="1171" operator="containsText" id="{0872BEC0-C831-014F-8ACD-3EEFA78E1268}">
            <xm:f>NOT(ISERROR(SEARCH(#REF!,G779)))</xm:f>
            <xm:f>#REF!</xm:f>
            <x14:dxf>
              <font>
                <color rgb="FF9C0006"/>
              </font>
              <fill>
                <patternFill>
                  <bgColor rgb="FFFFC7CE"/>
                </patternFill>
              </fill>
            </x14:dxf>
          </x14:cfRule>
          <x14:cfRule type="containsText" priority="1172" operator="containsText" id="{14078FDA-9A03-1C47-ACB9-4E5C58A477BB}">
            <xm:f>NOT(ISERROR(SEARCH(#REF!,G779)))</xm:f>
            <xm:f>#REF!</xm:f>
            <x14:dxf>
              <font>
                <color rgb="FF006100"/>
              </font>
              <fill>
                <patternFill>
                  <bgColor rgb="FFC6EFCE"/>
                </patternFill>
              </fill>
            </x14:dxf>
          </x14:cfRule>
          <xm:sqref>G779:G788</xm:sqref>
        </x14:conditionalFormatting>
        <x14:conditionalFormatting xmlns:xm="http://schemas.microsoft.com/office/excel/2006/main">
          <x14:cfRule type="containsText" priority="1161" operator="containsText" id="{1FE4D6C1-BF16-684B-8069-54C65AAB26EC}">
            <xm:f>NOT(ISERROR(SEARCH(#REF!,G815)))</xm:f>
            <xm:f>#REF!</xm:f>
            <x14:dxf>
              <font>
                <color rgb="FF9C0006"/>
              </font>
              <fill>
                <patternFill>
                  <bgColor rgb="FFFFC7CE"/>
                </patternFill>
              </fill>
            </x14:dxf>
          </x14:cfRule>
          <x14:cfRule type="containsText" priority="1162" operator="containsText" id="{1757FEC3-F69F-C743-820D-59BAB417FEAB}">
            <xm:f>NOT(ISERROR(SEARCH(#REF!,G815)))</xm:f>
            <xm:f>#REF!</xm:f>
            <x14:dxf>
              <font>
                <color rgb="FF006100"/>
              </font>
              <fill>
                <patternFill>
                  <bgColor rgb="FFC6EFCE"/>
                </patternFill>
              </fill>
            </x14:dxf>
          </x14:cfRule>
          <xm:sqref>G815:G824</xm:sqref>
        </x14:conditionalFormatting>
        <x14:conditionalFormatting xmlns:xm="http://schemas.microsoft.com/office/excel/2006/main">
          <x14:cfRule type="containsText" priority="1151" operator="containsText" id="{33DEAD3D-184E-FD4A-B981-EF8FD043DBB3}">
            <xm:f>NOT(ISERROR(SEARCH(#REF!,G851)))</xm:f>
            <xm:f>#REF!</xm:f>
            <x14:dxf>
              <font>
                <color rgb="FF9C0006"/>
              </font>
              <fill>
                <patternFill>
                  <bgColor rgb="FFFFC7CE"/>
                </patternFill>
              </fill>
            </x14:dxf>
          </x14:cfRule>
          <x14:cfRule type="containsText" priority="1152" operator="containsText" id="{756E8F4C-1578-DA41-9453-97077268E4A9}">
            <xm:f>NOT(ISERROR(SEARCH(#REF!,G851)))</xm:f>
            <xm:f>#REF!</xm:f>
            <x14:dxf>
              <font>
                <color rgb="FF006100"/>
              </font>
              <fill>
                <patternFill>
                  <bgColor rgb="FFC6EFCE"/>
                </patternFill>
              </fill>
            </x14:dxf>
          </x14:cfRule>
          <xm:sqref>G851:G860</xm:sqref>
        </x14:conditionalFormatting>
        <x14:conditionalFormatting xmlns:xm="http://schemas.microsoft.com/office/excel/2006/main">
          <x14:cfRule type="containsText" priority="1141" operator="containsText" id="{733D4F51-F36A-B04D-9130-311E4C8D8E27}">
            <xm:f>NOT(ISERROR(SEARCH(#REF!,G916)))</xm:f>
            <xm:f>#REF!</xm:f>
            <x14:dxf>
              <font>
                <color rgb="FF9C0006"/>
              </font>
              <fill>
                <patternFill>
                  <bgColor rgb="FFFFC7CE"/>
                </patternFill>
              </fill>
            </x14:dxf>
          </x14:cfRule>
          <x14:cfRule type="containsText" priority="1142" operator="containsText" id="{BA0D39A2-5E2A-804E-9B2A-9D2247B00E7C}">
            <xm:f>NOT(ISERROR(SEARCH(#REF!,G916)))</xm:f>
            <xm:f>#REF!</xm:f>
            <x14:dxf>
              <font>
                <color rgb="FF006100"/>
              </font>
              <fill>
                <patternFill>
                  <bgColor rgb="FFC6EFCE"/>
                </patternFill>
              </fill>
            </x14:dxf>
          </x14:cfRule>
          <xm:sqref>G916:G926</xm:sqref>
        </x14:conditionalFormatting>
        <x14:conditionalFormatting xmlns:xm="http://schemas.microsoft.com/office/excel/2006/main">
          <x14:cfRule type="containsText" priority="1131" operator="containsText" id="{3814F33C-822F-F744-B4CB-60C8D84F0C1A}">
            <xm:f>NOT(ISERROR(SEARCH(#REF!,G952)))</xm:f>
            <xm:f>#REF!</xm:f>
            <x14:dxf>
              <font>
                <color rgb="FF9C0006"/>
              </font>
              <fill>
                <patternFill>
                  <bgColor rgb="FFFFC7CE"/>
                </patternFill>
              </fill>
            </x14:dxf>
          </x14:cfRule>
          <x14:cfRule type="containsText" priority="1132" operator="containsText" id="{0BED341A-1F25-4448-B5BF-E04E92396492}">
            <xm:f>NOT(ISERROR(SEARCH(#REF!,G952)))</xm:f>
            <xm:f>#REF!</xm:f>
            <x14:dxf>
              <font>
                <color rgb="FF006100"/>
              </font>
              <fill>
                <patternFill>
                  <bgColor rgb="FFC6EFCE"/>
                </patternFill>
              </fill>
            </x14:dxf>
          </x14:cfRule>
          <xm:sqref>G952:G961</xm:sqref>
        </x14:conditionalFormatting>
        <x14:conditionalFormatting xmlns:xm="http://schemas.microsoft.com/office/excel/2006/main">
          <x14:cfRule type="containsText" priority="1121" operator="containsText" id="{180ADF27-B58F-7E4C-88FC-0851E9734E0D}">
            <xm:f>NOT(ISERROR(SEARCH(#REF!,G987)))</xm:f>
            <xm:f>#REF!</xm:f>
            <x14:dxf>
              <font>
                <color rgb="FF9C0006"/>
              </font>
              <fill>
                <patternFill>
                  <bgColor rgb="FFFFC7CE"/>
                </patternFill>
              </fill>
            </x14:dxf>
          </x14:cfRule>
          <x14:cfRule type="containsText" priority="1122" operator="containsText" id="{5FCC8084-49DD-EC4B-97E3-042AB94B2D98}">
            <xm:f>NOT(ISERROR(SEARCH(#REF!,G987)))</xm:f>
            <xm:f>#REF!</xm:f>
            <x14:dxf>
              <font>
                <color rgb="FF006100"/>
              </font>
              <fill>
                <patternFill>
                  <bgColor rgb="FFC6EFCE"/>
                </patternFill>
              </fill>
            </x14:dxf>
          </x14:cfRule>
          <xm:sqref>G987:G996</xm:sqref>
        </x14:conditionalFormatting>
        <x14:conditionalFormatting xmlns:xm="http://schemas.microsoft.com/office/excel/2006/main">
          <x14:cfRule type="containsText" priority="1111" operator="containsText" id="{8F1C730F-0A23-7E48-BC01-AD51902859A1}">
            <xm:f>NOT(ISERROR(SEARCH(#REF!,G1025)))</xm:f>
            <xm:f>#REF!</xm:f>
            <x14:dxf>
              <font>
                <color rgb="FF9C0006"/>
              </font>
              <fill>
                <patternFill>
                  <bgColor rgb="FFFFC7CE"/>
                </patternFill>
              </fill>
            </x14:dxf>
          </x14:cfRule>
          <x14:cfRule type="containsText" priority="1112" operator="containsText" id="{8CB5D79D-6560-6C4A-99CF-B4082FB519D1}">
            <xm:f>NOT(ISERROR(SEARCH(#REF!,G1025)))</xm:f>
            <xm:f>#REF!</xm:f>
            <x14:dxf>
              <font>
                <color rgb="FF006100"/>
              </font>
              <fill>
                <patternFill>
                  <bgColor rgb="FFC6EFCE"/>
                </patternFill>
              </fill>
            </x14:dxf>
          </x14:cfRule>
          <xm:sqref>G1025:G1034</xm:sqref>
        </x14:conditionalFormatting>
        <x14:conditionalFormatting xmlns:xm="http://schemas.microsoft.com/office/excel/2006/main">
          <x14:cfRule type="containsText" priority="1101" operator="containsText" id="{2F42D80F-91D7-9740-91D6-B13E300694D5}">
            <xm:f>NOT(ISERROR(SEARCH(#REF!,G1061)))</xm:f>
            <xm:f>#REF!</xm:f>
            <x14:dxf>
              <font>
                <color rgb="FF9C0006"/>
              </font>
              <fill>
                <patternFill>
                  <bgColor rgb="FFFFC7CE"/>
                </patternFill>
              </fill>
            </x14:dxf>
          </x14:cfRule>
          <x14:cfRule type="containsText" priority="1102" operator="containsText" id="{C141932B-DCD8-E346-93A9-3B05CE519CE9}">
            <xm:f>NOT(ISERROR(SEARCH(#REF!,G1061)))</xm:f>
            <xm:f>#REF!</xm:f>
            <x14:dxf>
              <font>
                <color rgb="FF006100"/>
              </font>
              <fill>
                <patternFill>
                  <bgColor rgb="FFC6EFCE"/>
                </patternFill>
              </fill>
            </x14:dxf>
          </x14:cfRule>
          <xm:sqref>G1061:G1070</xm:sqref>
        </x14:conditionalFormatting>
        <x14:conditionalFormatting xmlns:xm="http://schemas.microsoft.com/office/excel/2006/main">
          <x14:cfRule type="containsText" priority="1091" operator="containsText" id="{4E940AEB-080B-294F-84B4-0BFFC3A0CA2B}">
            <xm:f>NOT(ISERROR(SEARCH(#REF!,G1095)))</xm:f>
            <xm:f>#REF!</xm:f>
            <x14:dxf>
              <font>
                <color rgb="FF9C0006"/>
              </font>
              <fill>
                <patternFill>
                  <bgColor rgb="FFFFC7CE"/>
                </patternFill>
              </fill>
            </x14:dxf>
          </x14:cfRule>
          <x14:cfRule type="containsText" priority="1092" operator="containsText" id="{106ABFDA-5D63-8244-A286-A3F38EE24871}">
            <xm:f>NOT(ISERROR(SEARCH(#REF!,G1095)))</xm:f>
            <xm:f>#REF!</xm:f>
            <x14:dxf>
              <font>
                <color rgb="FF006100"/>
              </font>
              <fill>
                <patternFill>
                  <bgColor rgb="FFC6EFCE"/>
                </patternFill>
              </fill>
            </x14:dxf>
          </x14:cfRule>
          <xm:sqref>G1095:G1104</xm:sqref>
        </x14:conditionalFormatting>
        <x14:conditionalFormatting xmlns:xm="http://schemas.microsoft.com/office/excel/2006/main">
          <x14:cfRule type="containsText" priority="1081" operator="containsText" id="{EBE43DF2-F2A1-6D45-9D10-045AD5B0ADFE}">
            <xm:f>NOT(ISERROR(SEARCH(#REF!,G1129)))</xm:f>
            <xm:f>#REF!</xm:f>
            <x14:dxf>
              <font>
                <color rgb="FF9C0006"/>
              </font>
              <fill>
                <patternFill>
                  <bgColor rgb="FFFFC7CE"/>
                </patternFill>
              </fill>
            </x14:dxf>
          </x14:cfRule>
          <x14:cfRule type="containsText" priority="1082" operator="containsText" id="{9E3061CA-3B7A-0144-8ACD-D8C0ED1B7957}">
            <xm:f>NOT(ISERROR(SEARCH(#REF!,G1129)))</xm:f>
            <xm:f>#REF!</xm:f>
            <x14:dxf>
              <font>
                <color rgb="FF006100"/>
              </font>
              <fill>
                <patternFill>
                  <bgColor rgb="FFC6EFCE"/>
                </patternFill>
              </fill>
            </x14:dxf>
          </x14:cfRule>
          <xm:sqref>G1129:G1138</xm:sqref>
        </x14:conditionalFormatting>
        <x14:conditionalFormatting xmlns:xm="http://schemas.microsoft.com/office/excel/2006/main">
          <x14:cfRule type="containsText" priority="1071" operator="containsText" id="{541985E6-EE40-1444-8AC9-7ACE84CB5208}">
            <xm:f>NOT(ISERROR(SEARCH(#REF!,G1163)))</xm:f>
            <xm:f>#REF!</xm:f>
            <x14:dxf>
              <font>
                <color rgb="FF9C0006"/>
              </font>
              <fill>
                <patternFill>
                  <bgColor rgb="FFFFC7CE"/>
                </patternFill>
              </fill>
            </x14:dxf>
          </x14:cfRule>
          <x14:cfRule type="containsText" priority="1072" operator="containsText" id="{5C152CA6-4B92-AA4E-8FE8-DA879F539913}">
            <xm:f>NOT(ISERROR(SEARCH(#REF!,G1163)))</xm:f>
            <xm:f>#REF!</xm:f>
            <x14:dxf>
              <font>
                <color rgb="FF006100"/>
              </font>
              <fill>
                <patternFill>
                  <bgColor rgb="FFC6EFCE"/>
                </patternFill>
              </fill>
            </x14:dxf>
          </x14:cfRule>
          <xm:sqref>G1163:G1172</xm:sqref>
        </x14:conditionalFormatting>
        <x14:conditionalFormatting xmlns:xm="http://schemas.microsoft.com/office/excel/2006/main">
          <x14:cfRule type="containsText" priority="1286" operator="containsText" id="{BEAA63A9-E8D3-4ED0-AE1F-1995E7AEB612}">
            <xm:f>NOT(ISERROR(SEARCH(#REF!,G282)))</xm:f>
            <xm:f>#REF!</xm:f>
            <x14:dxf>
              <font>
                <color rgb="FF9C0006"/>
              </font>
              <fill>
                <patternFill>
                  <bgColor rgb="FFFFC7CE"/>
                </patternFill>
              </fill>
            </x14:dxf>
          </x14:cfRule>
          <x14:cfRule type="containsText" priority="1287" operator="containsText" id="{A6B0C9F5-7F13-4992-BD41-745D08CA47A4}">
            <xm:f>NOT(ISERROR(SEARCH(#REF!,G282)))</xm:f>
            <xm:f>#REF!</xm:f>
            <x14:dxf>
              <font>
                <color rgb="FF006100"/>
              </font>
              <fill>
                <patternFill>
                  <bgColor rgb="FFC6EFCE"/>
                </patternFill>
              </fill>
            </x14:dxf>
          </x14:cfRule>
          <xm:sqref>G282</xm:sqref>
        </x14:conditionalFormatting>
        <x14:conditionalFormatting xmlns:xm="http://schemas.microsoft.com/office/excel/2006/main">
          <x14:cfRule type="containsText" priority="1276" operator="containsText" id="{E034AF6A-DBE1-4C32-8212-D3C45936F5DF}">
            <xm:f>NOT(ISERROR(SEARCH(#REF!,G308)))</xm:f>
            <xm:f>#REF!</xm:f>
            <x14:dxf>
              <font>
                <color rgb="FF9C0006"/>
              </font>
              <fill>
                <patternFill>
                  <bgColor rgb="FFFFC7CE"/>
                </patternFill>
              </fill>
            </x14:dxf>
          </x14:cfRule>
          <x14:cfRule type="containsText" priority="1277" operator="containsText" id="{06CEE2C4-DD1A-4C7E-811A-27F4B433CA53}">
            <xm:f>NOT(ISERROR(SEARCH(#REF!,G308)))</xm:f>
            <xm:f>#REF!</xm:f>
            <x14:dxf>
              <font>
                <color rgb="FF006100"/>
              </font>
              <fill>
                <patternFill>
                  <bgColor rgb="FFC6EFCE"/>
                </patternFill>
              </fill>
            </x14:dxf>
          </x14:cfRule>
          <xm:sqref>G308:G316</xm:sqref>
        </x14:conditionalFormatting>
        <x14:conditionalFormatting xmlns:xm="http://schemas.microsoft.com/office/excel/2006/main">
          <x14:cfRule type="containsText" priority="1266" operator="containsText" id="{DCB146BF-15B0-4447-9E9B-C06CCD75A6E2}">
            <xm:f>NOT(ISERROR(SEARCH(#REF!,G345)))</xm:f>
            <xm:f>#REF!</xm:f>
            <x14:dxf>
              <font>
                <color rgb="FF9C0006"/>
              </font>
              <fill>
                <patternFill>
                  <bgColor rgb="FFFFC7CE"/>
                </patternFill>
              </fill>
            </x14:dxf>
          </x14:cfRule>
          <x14:cfRule type="containsText" priority="1267" operator="containsText" id="{3E2332B5-AF97-40A8-BFBC-61E37BFCD7CA}">
            <xm:f>NOT(ISERROR(SEARCH(#REF!,G345)))</xm:f>
            <xm:f>#REF!</xm:f>
            <x14:dxf>
              <font>
                <color rgb="FF006100"/>
              </font>
              <fill>
                <patternFill>
                  <bgColor rgb="FFC6EFCE"/>
                </patternFill>
              </fill>
            </x14:dxf>
          </x14:cfRule>
          <xm:sqref>G345:G346</xm:sqref>
        </x14:conditionalFormatting>
        <x14:conditionalFormatting xmlns:xm="http://schemas.microsoft.com/office/excel/2006/main">
          <x14:cfRule type="containsText" priority="1251" operator="containsText" id="{9FDCD7FE-A805-40C3-B53B-7A87C3794D5E}">
            <xm:f>NOT(ISERROR(SEARCH(#REF!,G478)))</xm:f>
            <xm:f>#REF!</xm:f>
            <x14:dxf>
              <font>
                <color rgb="FF9C0006"/>
              </font>
              <fill>
                <patternFill>
                  <bgColor rgb="FFFFC7CE"/>
                </patternFill>
              </fill>
            </x14:dxf>
          </x14:cfRule>
          <x14:cfRule type="containsText" priority="1252" operator="containsText" id="{7FF92DE7-0CDC-49D3-8E09-465039A920C9}">
            <xm:f>NOT(ISERROR(SEARCH(#REF!,G478)))</xm:f>
            <xm:f>#REF!</xm:f>
            <x14:dxf>
              <font>
                <color rgb="FF006100"/>
              </font>
              <fill>
                <patternFill>
                  <bgColor rgb="FFC6EFCE"/>
                </patternFill>
              </fill>
            </x14:dxf>
          </x14:cfRule>
          <xm:sqref>G478:G487</xm:sqref>
        </x14:conditionalFormatting>
        <x14:conditionalFormatting xmlns:xm="http://schemas.microsoft.com/office/excel/2006/main">
          <x14:cfRule type="containsText" priority="1241" operator="containsText" id="{69E4901C-8227-456A-B8CA-3BE725081FE1}">
            <xm:f>NOT(ISERROR(SEARCH(#REF!,G521)))</xm:f>
            <xm:f>#REF!</xm:f>
            <x14:dxf>
              <font>
                <color rgb="FF9C0006"/>
              </font>
              <fill>
                <patternFill>
                  <bgColor rgb="FFFFC7CE"/>
                </patternFill>
              </fill>
            </x14:dxf>
          </x14:cfRule>
          <x14:cfRule type="containsText" priority="1242" operator="containsText" id="{E7C84B09-668F-4D8E-9AA3-1BA39227C134}">
            <xm:f>NOT(ISERROR(SEARCH(#REF!,G521)))</xm:f>
            <xm:f>#REF!</xm:f>
            <x14:dxf>
              <font>
                <color rgb="FF006100"/>
              </font>
              <fill>
                <patternFill>
                  <bgColor rgb="FFC6EFCE"/>
                </patternFill>
              </fill>
            </x14:dxf>
          </x14:cfRule>
          <xm:sqref>G521:G523</xm:sqref>
        </x14:conditionalFormatting>
        <x14:conditionalFormatting xmlns:xm="http://schemas.microsoft.com/office/excel/2006/main">
          <x14:cfRule type="containsText" priority="1231" operator="containsText" id="{146179D7-FB09-4886-B4F3-63F3D1E042EC}">
            <xm:f>NOT(ISERROR(SEARCH(#REF!,G573)))</xm:f>
            <xm:f>#REF!</xm:f>
            <x14:dxf>
              <font>
                <color rgb="FF9C0006"/>
              </font>
              <fill>
                <patternFill>
                  <bgColor rgb="FFFFC7CE"/>
                </patternFill>
              </fill>
            </x14:dxf>
          </x14:cfRule>
          <x14:cfRule type="containsText" priority="1232" operator="containsText" id="{D8327610-3A8D-4324-87C6-65555C255049}">
            <xm:f>NOT(ISERROR(SEARCH(#REF!,G573)))</xm:f>
            <xm:f>#REF!</xm:f>
            <x14:dxf>
              <font>
                <color rgb="FF006100"/>
              </font>
              <fill>
                <patternFill>
                  <bgColor rgb="FFC6EFCE"/>
                </patternFill>
              </fill>
            </x14:dxf>
          </x14:cfRule>
          <xm:sqref>G573:G576</xm:sqref>
        </x14:conditionalFormatting>
        <x14:conditionalFormatting xmlns:xm="http://schemas.microsoft.com/office/excel/2006/main">
          <x14:cfRule type="containsText" priority="1221" operator="containsText" id="{11E7C36B-13A9-47AE-B727-C1C464513551}">
            <xm:f>NOT(ISERROR(SEARCH(#REF!,G607)))</xm:f>
            <xm:f>#REF!</xm:f>
            <x14:dxf>
              <font>
                <color rgb="FF9C0006"/>
              </font>
              <fill>
                <patternFill>
                  <bgColor rgb="FFFFC7CE"/>
                </patternFill>
              </fill>
            </x14:dxf>
          </x14:cfRule>
          <x14:cfRule type="containsText" priority="1222" operator="containsText" id="{CF2B812F-97E9-4C7C-A586-A9D8CEA030FA}">
            <xm:f>NOT(ISERROR(SEARCH(#REF!,G607)))</xm:f>
            <xm:f>#REF!</xm:f>
            <x14:dxf>
              <font>
                <color rgb="FF006100"/>
              </font>
              <fill>
                <patternFill>
                  <bgColor rgb="FFC6EFCE"/>
                </patternFill>
              </fill>
            </x14:dxf>
          </x14:cfRule>
          <xm:sqref>G607:G616</xm:sqref>
        </x14:conditionalFormatting>
        <x14:conditionalFormatting xmlns:xm="http://schemas.microsoft.com/office/excel/2006/main">
          <x14:cfRule type="containsText" priority="1216" operator="containsText" id="{0D8BDED4-B834-4972-8F3A-506E0B87F8F7}">
            <xm:f>NOT(ISERROR(SEARCH(#REF!,G597)))</xm:f>
            <xm:f>#REF!</xm:f>
            <x14:dxf>
              <font>
                <color rgb="FF9C0006"/>
              </font>
              <fill>
                <patternFill>
                  <bgColor rgb="FFFFC7CE"/>
                </patternFill>
              </fill>
            </x14:dxf>
          </x14:cfRule>
          <x14:cfRule type="containsText" priority="1217" operator="containsText" id="{95F77A65-7DFA-4EB8-8DB1-ABA12E2D08AD}">
            <xm:f>NOT(ISERROR(SEARCH(#REF!,G597)))</xm:f>
            <xm:f>#REF!</xm:f>
            <x14:dxf>
              <font>
                <color rgb="FF006100"/>
              </font>
              <fill>
                <patternFill>
                  <bgColor rgb="FFC6EFCE"/>
                </patternFill>
              </fill>
            </x14:dxf>
          </x14:cfRule>
          <xm:sqref>G597:G606</xm:sqref>
        </x14:conditionalFormatting>
        <x14:conditionalFormatting xmlns:xm="http://schemas.microsoft.com/office/excel/2006/main">
          <x14:cfRule type="containsText" priority="1206" operator="containsText" id="{3CC624C9-8C78-43ED-924B-CFF0DACBD040}">
            <xm:f>NOT(ISERROR(SEARCH(#REF!,G631)))</xm:f>
            <xm:f>#REF!</xm:f>
            <x14:dxf>
              <font>
                <color rgb="FF9C0006"/>
              </font>
              <fill>
                <patternFill>
                  <bgColor rgb="FFFFC7CE"/>
                </patternFill>
              </fill>
            </x14:dxf>
          </x14:cfRule>
          <x14:cfRule type="containsText" priority="1207" operator="containsText" id="{C26B737F-DD67-439F-ACDF-C44C1B164A89}">
            <xm:f>NOT(ISERROR(SEARCH(#REF!,G631)))</xm:f>
            <xm:f>#REF!</xm:f>
            <x14:dxf>
              <font>
                <color rgb="FF006100"/>
              </font>
              <fill>
                <patternFill>
                  <bgColor rgb="FFC6EFCE"/>
                </patternFill>
              </fill>
            </x14:dxf>
          </x14:cfRule>
          <xm:sqref>G631:G640</xm:sqref>
        </x14:conditionalFormatting>
        <x14:conditionalFormatting xmlns:xm="http://schemas.microsoft.com/office/excel/2006/main">
          <x14:cfRule type="containsText" priority="1196" operator="containsText" id="{F77E265A-A6D6-4D65-AA54-1F868622B041}">
            <xm:f>NOT(ISERROR(SEARCH(#REF!,G667)))</xm:f>
            <xm:f>#REF!</xm:f>
            <x14:dxf>
              <font>
                <color rgb="FF9C0006"/>
              </font>
              <fill>
                <patternFill>
                  <bgColor rgb="FFFFC7CE"/>
                </patternFill>
              </fill>
            </x14:dxf>
          </x14:cfRule>
          <x14:cfRule type="containsText" priority="1197" operator="containsText" id="{80A53C7C-DDE9-4D9F-85FA-E6F0303FB2C1}">
            <xm:f>NOT(ISERROR(SEARCH(#REF!,G667)))</xm:f>
            <xm:f>#REF!</xm:f>
            <x14:dxf>
              <font>
                <color rgb="FF006100"/>
              </font>
              <fill>
                <patternFill>
                  <bgColor rgb="FFC6EFCE"/>
                </patternFill>
              </fill>
            </x14:dxf>
          </x14:cfRule>
          <xm:sqref>G667:G676</xm:sqref>
        </x14:conditionalFormatting>
        <x14:conditionalFormatting xmlns:xm="http://schemas.microsoft.com/office/excel/2006/main">
          <x14:cfRule type="containsText" priority="1186" operator="containsText" id="{AB4500D4-D572-4C78-A281-463E23DF8FB4}">
            <xm:f>NOT(ISERROR(SEARCH(#REF!,G701)))</xm:f>
            <xm:f>#REF!</xm:f>
            <x14:dxf>
              <font>
                <color rgb="FF9C0006"/>
              </font>
              <fill>
                <patternFill>
                  <bgColor rgb="FFFFC7CE"/>
                </patternFill>
              </fill>
            </x14:dxf>
          </x14:cfRule>
          <x14:cfRule type="containsText" priority="1187" operator="containsText" id="{F1B96ABA-1371-4A8D-8664-686822D88B9A}">
            <xm:f>NOT(ISERROR(SEARCH(#REF!,G701)))</xm:f>
            <xm:f>#REF!</xm:f>
            <x14:dxf>
              <font>
                <color rgb="FF006100"/>
              </font>
              <fill>
                <patternFill>
                  <bgColor rgb="FFC6EFCE"/>
                </patternFill>
              </fill>
            </x14:dxf>
          </x14:cfRule>
          <xm:sqref>G701:G710</xm:sqref>
        </x14:conditionalFormatting>
        <x14:conditionalFormatting xmlns:xm="http://schemas.microsoft.com/office/excel/2006/main">
          <x14:cfRule type="containsText" priority="1176" operator="containsText" id="{C10938D4-FAFF-416C-B995-D27A8DBC590A}">
            <xm:f>NOT(ISERROR(SEARCH(#REF!,G735)))</xm:f>
            <xm:f>#REF!</xm:f>
            <x14:dxf>
              <font>
                <color rgb="FF9C0006"/>
              </font>
              <fill>
                <patternFill>
                  <bgColor rgb="FFFFC7CE"/>
                </patternFill>
              </fill>
            </x14:dxf>
          </x14:cfRule>
          <x14:cfRule type="containsText" priority="1177" operator="containsText" id="{E3C30FBA-D1D8-416F-9661-2430D2E8F880}">
            <xm:f>NOT(ISERROR(SEARCH(#REF!,G735)))</xm:f>
            <xm:f>#REF!</xm:f>
            <x14:dxf>
              <font>
                <color rgb="FF006100"/>
              </font>
              <fill>
                <patternFill>
                  <bgColor rgb="FFC6EFCE"/>
                </patternFill>
              </fill>
            </x14:dxf>
          </x14:cfRule>
          <xm:sqref>G735:G744</xm:sqref>
        </x14:conditionalFormatting>
        <x14:conditionalFormatting xmlns:xm="http://schemas.microsoft.com/office/excel/2006/main">
          <x14:cfRule type="containsText" priority="1166" operator="containsText" id="{3ED45603-E265-40F5-8502-74260E50E1CB}">
            <xm:f>NOT(ISERROR(SEARCH(#REF!,G769)))</xm:f>
            <xm:f>#REF!</xm:f>
            <x14:dxf>
              <font>
                <color rgb="FF9C0006"/>
              </font>
              <fill>
                <patternFill>
                  <bgColor rgb="FFFFC7CE"/>
                </patternFill>
              </fill>
            </x14:dxf>
          </x14:cfRule>
          <x14:cfRule type="containsText" priority="1167" operator="containsText" id="{1DB05E3B-3E58-465A-9FA0-8418E54DD22C}">
            <xm:f>NOT(ISERROR(SEARCH(#REF!,G769)))</xm:f>
            <xm:f>#REF!</xm:f>
            <x14:dxf>
              <font>
                <color rgb="FF006100"/>
              </font>
              <fill>
                <patternFill>
                  <bgColor rgb="FFC6EFCE"/>
                </patternFill>
              </fill>
            </x14:dxf>
          </x14:cfRule>
          <xm:sqref>G769:G778</xm:sqref>
        </x14:conditionalFormatting>
        <x14:conditionalFormatting xmlns:xm="http://schemas.microsoft.com/office/excel/2006/main">
          <x14:cfRule type="containsText" priority="1156" operator="containsText" id="{B1642527-7271-4701-82B0-99128DC92B71}">
            <xm:f>NOT(ISERROR(SEARCH(#REF!,G805)))</xm:f>
            <xm:f>#REF!</xm:f>
            <x14:dxf>
              <font>
                <color rgb="FF9C0006"/>
              </font>
              <fill>
                <patternFill>
                  <bgColor rgb="FFFFC7CE"/>
                </patternFill>
              </fill>
            </x14:dxf>
          </x14:cfRule>
          <x14:cfRule type="containsText" priority="1157" operator="containsText" id="{D2557618-3BED-4D1A-9E14-8C065B062CE0}">
            <xm:f>NOT(ISERROR(SEARCH(#REF!,G805)))</xm:f>
            <xm:f>#REF!</xm:f>
            <x14:dxf>
              <font>
                <color rgb="FF006100"/>
              </font>
              <fill>
                <patternFill>
                  <bgColor rgb="FFC6EFCE"/>
                </patternFill>
              </fill>
            </x14:dxf>
          </x14:cfRule>
          <xm:sqref>G805:G814</xm:sqref>
        </x14:conditionalFormatting>
        <x14:conditionalFormatting xmlns:xm="http://schemas.microsoft.com/office/excel/2006/main">
          <x14:cfRule type="containsText" priority="1146" operator="containsText" id="{039EEB99-3DB6-48CF-A0EF-95C3CF4ABEE7}">
            <xm:f>NOT(ISERROR(SEARCH(#REF!,G841)))</xm:f>
            <xm:f>#REF!</xm:f>
            <x14:dxf>
              <font>
                <color rgb="FF9C0006"/>
              </font>
              <fill>
                <patternFill>
                  <bgColor rgb="FFFFC7CE"/>
                </patternFill>
              </fill>
            </x14:dxf>
          </x14:cfRule>
          <x14:cfRule type="containsText" priority="1147" operator="containsText" id="{18EB5C4E-FBA0-42FD-A1F0-DB96311F5377}">
            <xm:f>NOT(ISERROR(SEARCH(#REF!,G841)))</xm:f>
            <xm:f>#REF!</xm:f>
            <x14:dxf>
              <font>
                <color rgb="FF006100"/>
              </font>
              <fill>
                <patternFill>
                  <bgColor rgb="FFC6EFCE"/>
                </patternFill>
              </fill>
            </x14:dxf>
          </x14:cfRule>
          <xm:sqref>G841:G850</xm:sqref>
        </x14:conditionalFormatting>
        <x14:conditionalFormatting xmlns:xm="http://schemas.microsoft.com/office/excel/2006/main">
          <x14:cfRule type="containsText" priority="1126" operator="containsText" id="{46FEA9C7-FD90-47D6-8DFF-BBCDBEC0EF5E}">
            <xm:f>NOT(ISERROR(SEARCH(#REF!,G942)))</xm:f>
            <xm:f>#REF!</xm:f>
            <x14:dxf>
              <font>
                <color rgb="FF9C0006"/>
              </font>
              <fill>
                <patternFill>
                  <bgColor rgb="FFFFC7CE"/>
                </patternFill>
              </fill>
            </x14:dxf>
          </x14:cfRule>
          <x14:cfRule type="containsText" priority="1127" operator="containsText" id="{9524550C-A501-47C5-8DCC-16A074A9245C}">
            <xm:f>NOT(ISERROR(SEARCH(#REF!,G942)))</xm:f>
            <xm:f>#REF!</xm:f>
            <x14:dxf>
              <font>
                <color rgb="FF006100"/>
              </font>
              <fill>
                <patternFill>
                  <bgColor rgb="FFC6EFCE"/>
                </patternFill>
              </fill>
            </x14:dxf>
          </x14:cfRule>
          <xm:sqref>G942:G951</xm:sqref>
        </x14:conditionalFormatting>
        <x14:conditionalFormatting xmlns:xm="http://schemas.microsoft.com/office/excel/2006/main">
          <x14:cfRule type="containsText" priority="1116" operator="containsText" id="{BD84A2D8-87AF-4CC7-A13C-20625811ADDB}">
            <xm:f>NOT(ISERROR(SEARCH(#REF!,G977)))</xm:f>
            <xm:f>#REF!</xm:f>
            <x14:dxf>
              <font>
                <color rgb="FF9C0006"/>
              </font>
              <fill>
                <patternFill>
                  <bgColor rgb="FFFFC7CE"/>
                </patternFill>
              </fill>
            </x14:dxf>
          </x14:cfRule>
          <x14:cfRule type="containsText" priority="1117" operator="containsText" id="{2EA2E1AB-84AF-4A38-99CD-A35516B0160A}">
            <xm:f>NOT(ISERROR(SEARCH(#REF!,G977)))</xm:f>
            <xm:f>#REF!</xm:f>
            <x14:dxf>
              <font>
                <color rgb="FF006100"/>
              </font>
              <fill>
                <patternFill>
                  <bgColor rgb="FFC6EFCE"/>
                </patternFill>
              </fill>
            </x14:dxf>
          </x14:cfRule>
          <xm:sqref>G977:G986</xm:sqref>
        </x14:conditionalFormatting>
        <x14:conditionalFormatting xmlns:xm="http://schemas.microsoft.com/office/excel/2006/main">
          <x14:cfRule type="containsText" priority="1106" operator="containsText" id="{B69B9AF6-E78F-4251-BDAD-B4484BE3CA8F}">
            <xm:f>NOT(ISERROR(SEARCH(#REF!,G1015)))</xm:f>
            <xm:f>#REF!</xm:f>
            <x14:dxf>
              <font>
                <color rgb="FF9C0006"/>
              </font>
              <fill>
                <patternFill>
                  <bgColor rgb="FFFFC7CE"/>
                </patternFill>
              </fill>
            </x14:dxf>
          </x14:cfRule>
          <x14:cfRule type="containsText" priority="1107" operator="containsText" id="{99D92DDD-1852-435F-BBBA-A95598C8ED94}">
            <xm:f>NOT(ISERROR(SEARCH(#REF!,G1015)))</xm:f>
            <xm:f>#REF!</xm:f>
            <x14:dxf>
              <font>
                <color rgb="FF006100"/>
              </font>
              <fill>
                <patternFill>
                  <bgColor rgb="FFC6EFCE"/>
                </patternFill>
              </fill>
            </x14:dxf>
          </x14:cfRule>
          <xm:sqref>G1015:G1024</xm:sqref>
        </x14:conditionalFormatting>
        <x14:conditionalFormatting xmlns:xm="http://schemas.microsoft.com/office/excel/2006/main">
          <x14:cfRule type="containsText" priority="1096" operator="containsText" id="{0FFF7F42-3CDD-4DB8-B2A7-0923948EFE57}">
            <xm:f>NOT(ISERROR(SEARCH(#REF!,G1051)))</xm:f>
            <xm:f>#REF!</xm:f>
            <x14:dxf>
              <font>
                <color rgb="FF9C0006"/>
              </font>
              <fill>
                <patternFill>
                  <bgColor rgb="FFFFC7CE"/>
                </patternFill>
              </fill>
            </x14:dxf>
          </x14:cfRule>
          <x14:cfRule type="containsText" priority="1097" operator="containsText" id="{DED0AAE8-6C26-4D34-B4E2-71BED1BC6FE8}">
            <xm:f>NOT(ISERROR(SEARCH(#REF!,G1051)))</xm:f>
            <xm:f>#REF!</xm:f>
            <x14:dxf>
              <font>
                <color rgb="FF006100"/>
              </font>
              <fill>
                <patternFill>
                  <bgColor rgb="FFC6EFCE"/>
                </patternFill>
              </fill>
            </x14:dxf>
          </x14:cfRule>
          <xm:sqref>G1051:G1060</xm:sqref>
        </x14:conditionalFormatting>
        <x14:conditionalFormatting xmlns:xm="http://schemas.microsoft.com/office/excel/2006/main">
          <x14:cfRule type="containsText" priority="1086" operator="containsText" id="{F30003CF-A854-4C8F-8453-90DA139B4CB7}">
            <xm:f>NOT(ISERROR(SEARCH(#REF!,G1085)))</xm:f>
            <xm:f>#REF!</xm:f>
            <x14:dxf>
              <font>
                <color rgb="FF9C0006"/>
              </font>
              <fill>
                <patternFill>
                  <bgColor rgb="FFFFC7CE"/>
                </patternFill>
              </fill>
            </x14:dxf>
          </x14:cfRule>
          <x14:cfRule type="containsText" priority="1087" operator="containsText" id="{554F327C-F168-4790-8C73-9A4D92A6B522}">
            <xm:f>NOT(ISERROR(SEARCH(#REF!,G1085)))</xm:f>
            <xm:f>#REF!</xm:f>
            <x14:dxf>
              <font>
                <color rgb="FF006100"/>
              </font>
              <fill>
                <patternFill>
                  <bgColor rgb="FFC6EFCE"/>
                </patternFill>
              </fill>
            </x14:dxf>
          </x14:cfRule>
          <xm:sqref>G1085:G1094</xm:sqref>
        </x14:conditionalFormatting>
        <x14:conditionalFormatting xmlns:xm="http://schemas.microsoft.com/office/excel/2006/main">
          <x14:cfRule type="containsText" priority="1076" operator="containsText" id="{18D72C8D-A1B2-4AD9-A1E2-03BDEC948F4E}">
            <xm:f>NOT(ISERROR(SEARCH(#REF!,G1127)))</xm:f>
            <xm:f>#REF!</xm:f>
            <x14:dxf>
              <font>
                <color rgb="FF9C0006"/>
              </font>
              <fill>
                <patternFill>
                  <bgColor rgb="FFFFC7CE"/>
                </patternFill>
              </fill>
            </x14:dxf>
          </x14:cfRule>
          <x14:cfRule type="containsText" priority="1077" operator="containsText" id="{67D9FD56-C4D1-4CF5-B989-6AFAD342D3FC}">
            <xm:f>NOT(ISERROR(SEARCH(#REF!,G1127)))</xm:f>
            <xm:f>#REF!</xm:f>
            <x14:dxf>
              <font>
                <color rgb="FF006100"/>
              </font>
              <fill>
                <patternFill>
                  <bgColor rgb="FFC6EFCE"/>
                </patternFill>
              </fill>
            </x14:dxf>
          </x14:cfRule>
          <xm:sqref>G1127:G1128</xm:sqref>
        </x14:conditionalFormatting>
        <x14:conditionalFormatting xmlns:xm="http://schemas.microsoft.com/office/excel/2006/main">
          <x14:cfRule type="containsText" priority="1066" operator="containsText" id="{57100C45-F3BB-4E74-A12E-B854329B12B1}">
            <xm:f>NOT(ISERROR(SEARCH(#REF!,G1153)))</xm:f>
            <xm:f>#REF!</xm:f>
            <x14:dxf>
              <font>
                <color rgb="FF9C0006"/>
              </font>
              <fill>
                <patternFill>
                  <bgColor rgb="FFFFC7CE"/>
                </patternFill>
              </fill>
            </x14:dxf>
          </x14:cfRule>
          <x14:cfRule type="containsText" priority="1067" operator="containsText" id="{818B9247-9230-429A-8A87-343F3ABD7454}">
            <xm:f>NOT(ISERROR(SEARCH(#REF!,G1153)))</xm:f>
            <xm:f>#REF!</xm:f>
            <x14:dxf>
              <font>
                <color rgb="FF006100"/>
              </font>
              <fill>
                <patternFill>
                  <bgColor rgb="FFC6EFCE"/>
                </patternFill>
              </fill>
            </x14:dxf>
          </x14:cfRule>
          <xm:sqref>G1153:G1162</xm:sqref>
        </x14:conditionalFormatting>
        <x14:conditionalFormatting xmlns:xm="http://schemas.microsoft.com/office/excel/2006/main">
          <x14:cfRule type="containsText" priority="1061" operator="containsText" id="{6E679AAC-36C4-4505-9C55-E5DB4C0F1031}">
            <xm:f>NOT(ISERROR(SEARCH(#REF!,G1211)))</xm:f>
            <xm:f>#REF!</xm:f>
            <x14:dxf>
              <font>
                <color rgb="FF9C0006"/>
              </font>
              <fill>
                <patternFill>
                  <bgColor rgb="FFFFC7CE"/>
                </patternFill>
              </fill>
            </x14:dxf>
          </x14:cfRule>
          <x14:cfRule type="containsText" priority="1062" operator="containsText" id="{38AF8102-0067-4517-BD10-34AAE308A438}">
            <xm:f>NOT(ISERROR(SEARCH(#REF!,G1211)))</xm:f>
            <xm:f>#REF!</xm:f>
            <x14:dxf>
              <font>
                <color rgb="FF006100"/>
              </font>
              <fill>
                <patternFill>
                  <bgColor rgb="FFC6EFCE"/>
                </patternFill>
              </fill>
            </x14:dxf>
          </x14:cfRule>
          <xm:sqref>G1211:G1212</xm:sqref>
        </x14:conditionalFormatting>
        <x14:conditionalFormatting xmlns:xm="http://schemas.microsoft.com/office/excel/2006/main">
          <x14:cfRule type="containsText" priority="1056" operator="containsText" id="{651E3754-ACBB-4F2F-8E29-924380A91B83}">
            <xm:f>NOT(ISERROR(SEARCH(#REF!,G1193)))</xm:f>
            <xm:f>#REF!</xm:f>
            <x14:dxf>
              <font>
                <color rgb="FF9C0006"/>
              </font>
              <fill>
                <patternFill>
                  <bgColor rgb="FFFFC7CE"/>
                </patternFill>
              </fill>
            </x14:dxf>
          </x14:cfRule>
          <x14:cfRule type="containsText" priority="1057" operator="containsText" id="{A05D15CC-AF03-4ECB-9395-5D72A6756C9A}">
            <xm:f>NOT(ISERROR(SEARCH(#REF!,G1193)))</xm:f>
            <xm:f>#REF!</xm:f>
            <x14:dxf>
              <font>
                <color rgb="FF006100"/>
              </font>
              <fill>
                <patternFill>
                  <bgColor rgb="FFC6EFCE"/>
                </patternFill>
              </fill>
            </x14:dxf>
          </x14:cfRule>
          <xm:sqref>G1193:G1202</xm:sqref>
        </x14:conditionalFormatting>
        <x14:conditionalFormatting xmlns:xm="http://schemas.microsoft.com/office/excel/2006/main">
          <x14:cfRule type="containsText" priority="1051" operator="containsText" id="{38C60FAE-A98B-404E-904D-DCCFFFB973D0}">
            <xm:f>NOT(ISERROR(SEARCH(#REF!,G1239)))</xm:f>
            <xm:f>#REF!</xm:f>
            <x14:dxf>
              <font>
                <color rgb="FF9C0006"/>
              </font>
              <fill>
                <patternFill>
                  <bgColor rgb="FFFFC7CE"/>
                </patternFill>
              </fill>
            </x14:dxf>
          </x14:cfRule>
          <x14:cfRule type="containsText" priority="1052" operator="containsText" id="{F430E011-A946-47BD-B8A4-B2A73329D861}">
            <xm:f>NOT(ISERROR(SEARCH(#REF!,G1239)))</xm:f>
            <xm:f>#REF!</xm:f>
            <x14:dxf>
              <font>
                <color rgb="FF006100"/>
              </font>
              <fill>
                <patternFill>
                  <bgColor rgb="FFC6EFCE"/>
                </patternFill>
              </fill>
            </x14:dxf>
          </x14:cfRule>
          <xm:sqref>G1239:G1248</xm:sqref>
        </x14:conditionalFormatting>
        <x14:conditionalFormatting xmlns:xm="http://schemas.microsoft.com/office/excel/2006/main">
          <x14:cfRule type="containsText" priority="1046" operator="containsText" id="{6A31F642-7637-453C-BA74-0EE963A681E7}">
            <xm:f>NOT(ISERROR(SEARCH(#REF!,G1229)))</xm:f>
            <xm:f>#REF!</xm:f>
            <x14:dxf>
              <font>
                <color rgb="FF9C0006"/>
              </font>
              <fill>
                <patternFill>
                  <bgColor rgb="FFFFC7CE"/>
                </patternFill>
              </fill>
            </x14:dxf>
          </x14:cfRule>
          <x14:cfRule type="containsText" priority="1047" operator="containsText" id="{E0898020-92D5-416B-918A-D580525E7C09}">
            <xm:f>NOT(ISERROR(SEARCH(#REF!,G1229)))</xm:f>
            <xm:f>#REF!</xm:f>
            <x14:dxf>
              <font>
                <color rgb="FF006100"/>
              </font>
              <fill>
                <patternFill>
                  <bgColor rgb="FFC6EFCE"/>
                </patternFill>
              </fill>
            </x14:dxf>
          </x14:cfRule>
          <xm:sqref>G1229:G1231 G1235:G1238</xm:sqref>
        </x14:conditionalFormatting>
        <x14:conditionalFormatting xmlns:xm="http://schemas.microsoft.com/office/excel/2006/main">
          <x14:cfRule type="containsText" priority="1036" operator="containsText" id="{C9DDC5A2-739F-4D5C-9CF3-5F51921EAB37}">
            <xm:f>NOT(ISERROR(SEARCH(#REF!,G1265)))</xm:f>
            <xm:f>#REF!</xm:f>
            <x14:dxf>
              <font>
                <color rgb="FF9C0006"/>
              </font>
              <fill>
                <patternFill>
                  <bgColor rgb="FFFFC7CE"/>
                </patternFill>
              </fill>
            </x14:dxf>
          </x14:cfRule>
          <x14:cfRule type="containsText" priority="1037" operator="containsText" id="{EA532767-18E8-4B3B-8545-D1BAF0CCA4BB}">
            <xm:f>NOT(ISERROR(SEARCH(#REF!,G1265)))</xm:f>
            <xm:f>#REF!</xm:f>
            <x14:dxf>
              <font>
                <color rgb="FF006100"/>
              </font>
              <fill>
                <patternFill>
                  <bgColor rgb="FFC6EFCE"/>
                </patternFill>
              </fill>
            </x14:dxf>
          </x14:cfRule>
          <xm:sqref>G1265:G1274</xm:sqref>
        </x14:conditionalFormatting>
        <x14:conditionalFormatting xmlns:xm="http://schemas.microsoft.com/office/excel/2006/main">
          <x14:cfRule type="containsText" priority="1031" operator="containsText" id="{3B7A0D14-5618-469A-96C3-AA07EF015B27}">
            <xm:f>NOT(ISERROR(SEARCH(#REF!,G1310)))</xm:f>
            <xm:f>#REF!</xm:f>
            <x14:dxf>
              <font>
                <color rgb="FF9C0006"/>
              </font>
              <fill>
                <patternFill>
                  <bgColor rgb="FFFFC7CE"/>
                </patternFill>
              </fill>
            </x14:dxf>
          </x14:cfRule>
          <x14:cfRule type="containsText" priority="1032" operator="containsText" id="{5DE37371-8231-4D95-8CBA-41F560A7C430}">
            <xm:f>NOT(ISERROR(SEARCH(#REF!,G1310)))</xm:f>
            <xm:f>#REF!</xm:f>
            <x14:dxf>
              <font>
                <color rgb="FF006100"/>
              </font>
              <fill>
                <patternFill>
                  <bgColor rgb="FFC6EFCE"/>
                </patternFill>
              </fill>
            </x14:dxf>
          </x14:cfRule>
          <xm:sqref>G1310:G1317</xm:sqref>
        </x14:conditionalFormatting>
        <x14:conditionalFormatting xmlns:xm="http://schemas.microsoft.com/office/excel/2006/main">
          <x14:cfRule type="containsText" priority="1021" operator="containsText" id="{3B30DBD7-E65F-41AF-B487-F8F3E8884A8C}">
            <xm:f>NOT(ISERROR(SEARCH(#REF!,G1353)))</xm:f>
            <xm:f>#REF!</xm:f>
            <x14:dxf>
              <font>
                <color rgb="FF9C0006"/>
              </font>
              <fill>
                <patternFill>
                  <bgColor rgb="FFFFC7CE"/>
                </patternFill>
              </fill>
            </x14:dxf>
          </x14:cfRule>
          <x14:cfRule type="containsText" priority="1022" operator="containsText" id="{708D2F1B-A977-45DD-AEF0-1E141EACB8EC}">
            <xm:f>NOT(ISERROR(SEARCH(#REF!,G1353)))</xm:f>
            <xm:f>#REF!</xm:f>
            <x14:dxf>
              <font>
                <color rgb="FF006100"/>
              </font>
              <fill>
                <patternFill>
                  <bgColor rgb="FFC6EFCE"/>
                </patternFill>
              </fill>
            </x14:dxf>
          </x14:cfRule>
          <xm:sqref>G1353:G1355</xm:sqref>
        </x14:conditionalFormatting>
        <x14:conditionalFormatting xmlns:xm="http://schemas.microsoft.com/office/excel/2006/main">
          <x14:cfRule type="containsText" priority="1016" operator="containsText" id="{4C3B04B8-C6B1-4B82-8FFB-0E8D629064BC}">
            <xm:f>NOT(ISERROR(SEARCH(#REF!,G1334)))</xm:f>
            <xm:f>#REF!</xm:f>
            <x14:dxf>
              <font>
                <color rgb="FF9C0006"/>
              </font>
              <fill>
                <patternFill>
                  <bgColor rgb="FFFFC7CE"/>
                </patternFill>
              </fill>
            </x14:dxf>
          </x14:cfRule>
          <x14:cfRule type="containsText" priority="1017" operator="containsText" id="{A9DE27BB-DC5D-4DCE-A43F-DE69C8BF030B}">
            <xm:f>NOT(ISERROR(SEARCH(#REF!,G1334)))</xm:f>
            <xm:f>#REF!</xm:f>
            <x14:dxf>
              <font>
                <color rgb="FF006100"/>
              </font>
              <fill>
                <patternFill>
                  <bgColor rgb="FFC6EFCE"/>
                </patternFill>
              </fill>
            </x14:dxf>
          </x14:cfRule>
          <xm:sqref>G1334:G1336</xm:sqref>
        </x14:conditionalFormatting>
        <x14:conditionalFormatting xmlns:xm="http://schemas.microsoft.com/office/excel/2006/main">
          <x14:cfRule type="containsText" priority="1011" operator="containsText" id="{AB66B9BB-062A-4C22-A69D-5B3D18503D43}">
            <xm:f>NOT(ISERROR(SEARCH(#REF!,G1382)))</xm:f>
            <xm:f>#REF!</xm:f>
            <x14:dxf>
              <font>
                <color rgb="FF9C0006"/>
              </font>
              <fill>
                <patternFill>
                  <bgColor rgb="FFFFC7CE"/>
                </patternFill>
              </fill>
            </x14:dxf>
          </x14:cfRule>
          <x14:cfRule type="containsText" priority="1012" operator="containsText" id="{38B17281-4997-48F7-8148-4578F4D2BC5D}">
            <xm:f>NOT(ISERROR(SEARCH(#REF!,G1382)))</xm:f>
            <xm:f>#REF!</xm:f>
            <x14:dxf>
              <font>
                <color rgb="FF006100"/>
              </font>
              <fill>
                <patternFill>
                  <bgColor rgb="FFC6EFCE"/>
                </patternFill>
              </fill>
            </x14:dxf>
          </x14:cfRule>
          <xm:sqref>G1382:G1391</xm:sqref>
        </x14:conditionalFormatting>
        <x14:conditionalFormatting xmlns:xm="http://schemas.microsoft.com/office/excel/2006/main">
          <x14:cfRule type="containsText" priority="1006" operator="containsText" id="{912CFB54-942B-4E77-859B-5DD43599F271}">
            <xm:f>NOT(ISERROR(SEARCH(#REF!,G1376)))</xm:f>
            <xm:f>#REF!</xm:f>
            <x14:dxf>
              <font>
                <color rgb="FF9C0006"/>
              </font>
              <fill>
                <patternFill>
                  <bgColor rgb="FFFFC7CE"/>
                </patternFill>
              </fill>
            </x14:dxf>
          </x14:cfRule>
          <x14:cfRule type="containsText" priority="1007" operator="containsText" id="{6362B2DA-BF3E-4AA2-8A95-01256A02A4F2}">
            <xm:f>NOT(ISERROR(SEARCH(#REF!,G1376)))</xm:f>
            <xm:f>#REF!</xm:f>
            <x14:dxf>
              <font>
                <color rgb="FF006100"/>
              </font>
              <fill>
                <patternFill>
                  <bgColor rgb="FFC6EFCE"/>
                </patternFill>
              </fill>
            </x14:dxf>
          </x14:cfRule>
          <xm:sqref>G1376:G1381</xm:sqref>
        </x14:conditionalFormatting>
        <x14:conditionalFormatting xmlns:xm="http://schemas.microsoft.com/office/excel/2006/main">
          <x14:cfRule type="containsText" priority="981" operator="containsText" id="{81F16FC2-3633-4DC3-9082-98DC221BD5A8}">
            <xm:f>NOT(ISERROR(SEARCH(#REF!,G1487)))</xm:f>
            <xm:f>#REF!</xm:f>
            <x14:dxf>
              <font>
                <color rgb="FF9C0006"/>
              </font>
              <fill>
                <patternFill>
                  <bgColor rgb="FFFFC7CE"/>
                </patternFill>
              </fill>
            </x14:dxf>
          </x14:cfRule>
          <x14:cfRule type="containsText" priority="982" operator="containsText" id="{BC1EDD0D-4FC8-4C42-8B4E-E29C540FFEB9}">
            <xm:f>NOT(ISERROR(SEARCH(#REF!,G1487)))</xm:f>
            <xm:f>#REF!</xm:f>
            <x14:dxf>
              <font>
                <color rgb="FF006100"/>
              </font>
              <fill>
                <patternFill>
                  <bgColor rgb="FFC6EFCE"/>
                </patternFill>
              </fill>
            </x14:dxf>
          </x14:cfRule>
          <xm:sqref>G1487:G1496</xm:sqref>
        </x14:conditionalFormatting>
        <x14:conditionalFormatting xmlns:xm="http://schemas.microsoft.com/office/excel/2006/main">
          <x14:cfRule type="containsText" priority="976" operator="containsText" id="{7F8BD329-B7BC-4975-8534-0D60D965BDAE}">
            <xm:f>NOT(ISERROR(SEARCH(#REF!,G1477)))</xm:f>
            <xm:f>#REF!</xm:f>
            <x14:dxf>
              <font>
                <color rgb="FF9C0006"/>
              </font>
              <fill>
                <patternFill>
                  <bgColor rgb="FFFFC7CE"/>
                </patternFill>
              </fill>
            </x14:dxf>
          </x14:cfRule>
          <x14:cfRule type="containsText" priority="977" operator="containsText" id="{B5788CF0-587C-4FA4-A973-FEAA3FA1F6E7}">
            <xm:f>NOT(ISERROR(SEARCH(#REF!,G1477)))</xm:f>
            <xm:f>#REF!</xm:f>
            <x14:dxf>
              <font>
                <color rgb="FF006100"/>
              </font>
              <fill>
                <patternFill>
                  <bgColor rgb="FFC6EFCE"/>
                </patternFill>
              </fill>
            </x14:dxf>
          </x14:cfRule>
          <xm:sqref>G1477:G1486</xm:sqref>
        </x14:conditionalFormatting>
        <x14:conditionalFormatting xmlns:xm="http://schemas.microsoft.com/office/excel/2006/main">
          <x14:cfRule type="containsText" priority="971" operator="containsText" id="{679CF298-2DE0-43DA-AD86-03B074762FAE}">
            <xm:f>NOT(ISERROR(SEARCH(#REF!,G1525)))</xm:f>
            <xm:f>#REF!</xm:f>
            <x14:dxf>
              <font>
                <color rgb="FF9C0006"/>
              </font>
              <fill>
                <patternFill>
                  <bgColor rgb="FFFFC7CE"/>
                </patternFill>
              </fill>
            </x14:dxf>
          </x14:cfRule>
          <x14:cfRule type="containsText" priority="972" operator="containsText" id="{464F10AD-E93E-45ED-9633-E11C82C0460F}">
            <xm:f>NOT(ISERROR(SEARCH(#REF!,G1525)))</xm:f>
            <xm:f>#REF!</xm:f>
            <x14:dxf>
              <font>
                <color rgb="FF006100"/>
              </font>
              <fill>
                <patternFill>
                  <bgColor rgb="FFC6EFCE"/>
                </patternFill>
              </fill>
            </x14:dxf>
          </x14:cfRule>
          <xm:sqref>G1525:G1534</xm:sqref>
        </x14:conditionalFormatting>
        <x14:conditionalFormatting xmlns:xm="http://schemas.microsoft.com/office/excel/2006/main">
          <x14:cfRule type="containsText" priority="966" operator="containsText" id="{3151758F-4F52-4AF3-A0D8-B7C24D718D88}">
            <xm:f>NOT(ISERROR(SEARCH(#REF!,G1515)))</xm:f>
            <xm:f>#REF!</xm:f>
            <x14:dxf>
              <font>
                <color rgb="FF9C0006"/>
              </font>
              <fill>
                <patternFill>
                  <bgColor rgb="FFFFC7CE"/>
                </patternFill>
              </fill>
            </x14:dxf>
          </x14:cfRule>
          <x14:cfRule type="containsText" priority="967" operator="containsText" id="{DDB3D1EE-F1C9-4A34-9761-BB79B085F70A}">
            <xm:f>NOT(ISERROR(SEARCH(#REF!,G1515)))</xm:f>
            <xm:f>#REF!</xm:f>
            <x14:dxf>
              <font>
                <color rgb="FF006100"/>
              </font>
              <fill>
                <patternFill>
                  <bgColor rgb="FFC6EFCE"/>
                </patternFill>
              </fill>
            </x14:dxf>
          </x14:cfRule>
          <xm:sqref>G1515:G1524</xm:sqref>
        </x14:conditionalFormatting>
        <x14:conditionalFormatting xmlns:xm="http://schemas.microsoft.com/office/excel/2006/main">
          <x14:cfRule type="containsText" priority="961" operator="containsText" id="{723BDA2D-A0C8-0D47-806B-CFDD02F0EF2B}">
            <xm:f>NOT(ISERROR(SEARCH(#REF!,G123)))</xm:f>
            <xm:f>#REF!</xm:f>
            <x14:dxf>
              <font>
                <color rgb="FF9C0006"/>
              </font>
              <fill>
                <patternFill>
                  <bgColor rgb="FFFFC7CE"/>
                </patternFill>
              </fill>
            </x14:dxf>
          </x14:cfRule>
          <x14:cfRule type="containsText" priority="962" operator="containsText" id="{F94ACA8D-C62D-1943-83C5-B2D59B5BED84}">
            <xm:f>NOT(ISERROR(SEARCH(#REF!,G123)))</xm:f>
            <xm:f>#REF!</xm:f>
            <x14:dxf>
              <font>
                <color rgb="FF006100"/>
              </font>
              <fill>
                <patternFill>
                  <bgColor rgb="FFC6EFCE"/>
                </patternFill>
              </fill>
            </x14:dxf>
          </x14:cfRule>
          <xm:sqref>G123:G134</xm:sqref>
        </x14:conditionalFormatting>
        <x14:conditionalFormatting xmlns:xm="http://schemas.microsoft.com/office/excel/2006/main">
          <x14:cfRule type="containsText" priority="956" operator="containsText" id="{7E37B260-7020-3C44-95D4-253131DAC226}">
            <xm:f>NOT(ISERROR(SEARCH(#REF!,G113)))</xm:f>
            <xm:f>#REF!</xm:f>
            <x14:dxf>
              <font>
                <color rgb="FF9C0006"/>
              </font>
              <fill>
                <patternFill>
                  <bgColor rgb="FFFFC7CE"/>
                </patternFill>
              </fill>
            </x14:dxf>
          </x14:cfRule>
          <x14:cfRule type="containsText" priority="957" operator="containsText" id="{1A763C4C-7FE7-F64A-B858-160C66D6A459}">
            <xm:f>NOT(ISERROR(SEARCH(#REF!,G113)))</xm:f>
            <xm:f>#REF!</xm:f>
            <x14:dxf>
              <font>
                <color rgb="FF006100"/>
              </font>
              <fill>
                <patternFill>
                  <bgColor rgb="FFC6EFCE"/>
                </patternFill>
              </fill>
            </x14:dxf>
          </x14:cfRule>
          <xm:sqref>G113:G122</xm:sqref>
        </x14:conditionalFormatting>
        <x14:conditionalFormatting xmlns:xm="http://schemas.microsoft.com/office/excel/2006/main">
          <x14:cfRule type="containsText" priority="941" operator="containsText" id="{D62DF22A-1FBD-B341-A9E7-928C2B9AD09A}">
            <xm:f>NOT(ISERROR(SEARCH(#REF!,G451)))</xm:f>
            <xm:f>#REF!</xm:f>
            <x14:dxf>
              <font>
                <color rgb="FF9C0006"/>
              </font>
              <fill>
                <patternFill>
                  <bgColor rgb="FFFFC7CE"/>
                </patternFill>
              </fill>
            </x14:dxf>
          </x14:cfRule>
          <x14:cfRule type="containsText" priority="942" operator="containsText" id="{3C01916A-6004-5342-AB68-D20D25D5DC49}">
            <xm:f>NOT(ISERROR(SEARCH(#REF!,G451)))</xm:f>
            <xm:f>#REF!</xm:f>
            <x14:dxf>
              <font>
                <color rgb="FF006100"/>
              </font>
              <fill>
                <patternFill>
                  <bgColor rgb="FFC6EFCE"/>
                </patternFill>
              </fill>
            </x14:dxf>
          </x14:cfRule>
          <xm:sqref>G451</xm:sqref>
        </x14:conditionalFormatting>
        <x14:conditionalFormatting xmlns:xm="http://schemas.microsoft.com/office/excel/2006/main">
          <x14:cfRule type="containsText" priority="936" operator="containsText" id="{6646B8D0-C405-B745-A710-B88508939865}">
            <xm:f>NOT(ISERROR(SEARCH(#REF!,G450)))</xm:f>
            <xm:f>#REF!</xm:f>
            <x14:dxf>
              <font>
                <color rgb="FF9C0006"/>
              </font>
              <fill>
                <patternFill>
                  <bgColor rgb="FFFFC7CE"/>
                </patternFill>
              </fill>
            </x14:dxf>
          </x14:cfRule>
          <x14:cfRule type="containsText" priority="937" operator="containsText" id="{1C673ADF-BBC4-CB40-8192-4A3F36585D63}">
            <xm:f>NOT(ISERROR(SEARCH(#REF!,G450)))</xm:f>
            <xm:f>#REF!</xm:f>
            <x14:dxf>
              <font>
                <color rgb="FF006100"/>
              </font>
              <fill>
                <patternFill>
                  <bgColor rgb="FFC6EFCE"/>
                </patternFill>
              </fill>
            </x14:dxf>
          </x14:cfRule>
          <xm:sqref>G450</xm:sqref>
        </x14:conditionalFormatting>
        <x14:conditionalFormatting xmlns:xm="http://schemas.microsoft.com/office/excel/2006/main">
          <x14:cfRule type="containsText" priority="951" operator="containsText" id="{CB680B9A-9F7E-D840-9E68-714A21C32F2D}">
            <xm:f>NOT(ISERROR(SEARCH(#REF!,G441)))</xm:f>
            <xm:f>#REF!</xm:f>
            <x14:dxf>
              <font>
                <color rgb="FF9C0006"/>
              </font>
              <fill>
                <patternFill>
                  <bgColor rgb="FFFFC7CE"/>
                </patternFill>
              </fill>
            </x14:dxf>
          </x14:cfRule>
          <x14:cfRule type="containsText" priority="952" operator="containsText" id="{A6A76758-5F9C-7B4D-8262-35573A9501B4}">
            <xm:f>NOT(ISERROR(SEARCH(#REF!,G441)))</xm:f>
            <xm:f>#REF!</xm:f>
            <x14:dxf>
              <font>
                <color rgb="FF006100"/>
              </font>
              <fill>
                <patternFill>
                  <bgColor rgb="FFC6EFCE"/>
                </patternFill>
              </fill>
            </x14:dxf>
          </x14:cfRule>
          <xm:sqref>G441:G449</xm:sqref>
        </x14:conditionalFormatting>
        <x14:conditionalFormatting xmlns:xm="http://schemas.microsoft.com/office/excel/2006/main">
          <x14:cfRule type="containsText" priority="946" operator="containsText" id="{074C1FFE-55A8-1A4B-946D-0BACC22773C0}">
            <xm:f>NOT(ISERROR(SEARCH(#REF!,G431)))</xm:f>
            <xm:f>#REF!</xm:f>
            <x14:dxf>
              <font>
                <color rgb="FF9C0006"/>
              </font>
              <fill>
                <patternFill>
                  <bgColor rgb="FFFFC7CE"/>
                </patternFill>
              </fill>
            </x14:dxf>
          </x14:cfRule>
          <x14:cfRule type="containsText" priority="947" operator="containsText" id="{716B25A0-DB38-C940-820E-6D7EF70A2682}">
            <xm:f>NOT(ISERROR(SEARCH(#REF!,G431)))</xm:f>
            <xm:f>#REF!</xm:f>
            <x14:dxf>
              <font>
                <color rgb="FF006100"/>
              </font>
              <fill>
                <patternFill>
                  <bgColor rgb="FFC6EFCE"/>
                </patternFill>
              </fill>
            </x14:dxf>
          </x14:cfRule>
          <xm:sqref>G431:G440</xm:sqref>
        </x14:conditionalFormatting>
        <x14:conditionalFormatting xmlns:xm="http://schemas.microsoft.com/office/excel/2006/main">
          <x14:cfRule type="containsText" priority="926" operator="containsText" id="{E43FE1DE-6E25-5348-8489-01E504E0A83C}">
            <xm:f>NOT(ISERROR(SEARCH(#REF!,G504)))</xm:f>
            <xm:f>#REF!</xm:f>
            <x14:dxf>
              <font>
                <color rgb="FF9C0006"/>
              </font>
              <fill>
                <patternFill>
                  <bgColor rgb="FFFFC7CE"/>
                </patternFill>
              </fill>
            </x14:dxf>
          </x14:cfRule>
          <x14:cfRule type="containsText" priority="927" operator="containsText" id="{888EE38B-4BD7-6349-A567-66E658B8BB4C}">
            <xm:f>NOT(ISERROR(SEARCH(#REF!,G504)))</xm:f>
            <xm:f>#REF!</xm:f>
            <x14:dxf>
              <font>
                <color rgb="FF006100"/>
              </font>
              <fill>
                <patternFill>
                  <bgColor rgb="FFC6EFCE"/>
                </patternFill>
              </fill>
            </x14:dxf>
          </x14:cfRule>
          <xm:sqref>G504:G513</xm:sqref>
        </x14:conditionalFormatting>
        <x14:conditionalFormatting xmlns:xm="http://schemas.microsoft.com/office/excel/2006/main">
          <x14:cfRule type="containsText" priority="931" operator="containsText" id="{D40936DE-4FE8-A64A-96FE-2307DAFAAB05}">
            <xm:f>NOT(ISERROR(SEARCH(#REF!,G514)))</xm:f>
            <xm:f>#REF!</xm:f>
            <x14:dxf>
              <font>
                <color rgb="FF9C0006"/>
              </font>
              <fill>
                <patternFill>
                  <bgColor rgb="FFFFC7CE"/>
                </patternFill>
              </fill>
            </x14:dxf>
          </x14:cfRule>
          <x14:cfRule type="containsText" priority="932" operator="containsText" id="{F46BD40F-4D68-E24C-A47F-2EAC4C990800}">
            <xm:f>NOT(ISERROR(SEARCH(#REF!,G514)))</xm:f>
            <xm:f>#REF!</xm:f>
            <x14:dxf>
              <font>
                <color rgb="FF006100"/>
              </font>
              <fill>
                <patternFill>
                  <bgColor rgb="FFC6EFCE"/>
                </patternFill>
              </fill>
            </x14:dxf>
          </x14:cfRule>
          <xm:sqref>G514:G520</xm:sqref>
        </x14:conditionalFormatting>
        <x14:conditionalFormatting xmlns:xm="http://schemas.microsoft.com/office/excel/2006/main">
          <x14:cfRule type="containsText" priority="921" operator="containsText" id="{C4D964B0-7307-5040-BE2B-D2B913CC8C82}">
            <xm:f>NOT(ISERROR(SEARCH(#REF!,G50)))</xm:f>
            <xm:f>#REF!</xm:f>
            <x14:dxf>
              <font>
                <color rgb="FF9C0006"/>
              </font>
              <fill>
                <patternFill>
                  <bgColor rgb="FFFFC7CE"/>
                </patternFill>
              </fill>
            </x14:dxf>
          </x14:cfRule>
          <x14:cfRule type="containsText" priority="922" operator="containsText" id="{4823CFDA-DE2E-A841-9091-380652E01754}">
            <xm:f>NOT(ISERROR(SEARCH(#REF!,G50)))</xm:f>
            <xm:f>#REF!</xm:f>
            <x14:dxf>
              <font>
                <color rgb="FF006100"/>
              </font>
              <fill>
                <patternFill>
                  <bgColor rgb="FFC6EFCE"/>
                </patternFill>
              </fill>
            </x14:dxf>
          </x14:cfRule>
          <xm:sqref>G50:G59</xm:sqref>
        </x14:conditionalFormatting>
        <x14:conditionalFormatting xmlns:xm="http://schemas.microsoft.com/office/excel/2006/main">
          <x14:cfRule type="containsText" priority="911" operator="containsText" id="{35834738-F32A-CB43-A490-AC3024657109}">
            <xm:f>NOT(ISERROR(SEARCH(#REF!,G149)))</xm:f>
            <xm:f>#REF!</xm:f>
            <x14:dxf>
              <font>
                <color rgb="FF9C0006"/>
              </font>
              <fill>
                <patternFill>
                  <bgColor rgb="FFFFC7CE"/>
                </patternFill>
              </fill>
            </x14:dxf>
          </x14:cfRule>
          <x14:cfRule type="containsText" priority="912" operator="containsText" id="{676A7F33-E435-4245-BDD9-6C36C5F5C16A}">
            <xm:f>NOT(ISERROR(SEARCH(#REF!,G149)))</xm:f>
            <xm:f>#REF!</xm:f>
            <x14:dxf>
              <font>
                <color rgb="FF006100"/>
              </font>
              <fill>
                <patternFill>
                  <bgColor rgb="FFC6EFCE"/>
                </patternFill>
              </fill>
            </x14:dxf>
          </x14:cfRule>
          <xm:sqref>G149:G167</xm:sqref>
        </x14:conditionalFormatting>
        <x14:conditionalFormatting xmlns:xm="http://schemas.microsoft.com/office/excel/2006/main">
          <x14:cfRule type="containsText" priority="906" operator="containsText" id="{6887318E-9D2B-F742-9B29-225151E3031C}">
            <xm:f>NOT(ISERROR(SEARCH(#REF!,G168)))</xm:f>
            <xm:f>#REF!</xm:f>
            <x14:dxf>
              <font>
                <color rgb="FF9C0006"/>
              </font>
              <fill>
                <patternFill>
                  <bgColor rgb="FFFFC7CE"/>
                </patternFill>
              </fill>
            </x14:dxf>
          </x14:cfRule>
          <x14:cfRule type="containsText" priority="907" operator="containsText" id="{3487666E-5A5A-2441-AB8E-1ACEA330A840}">
            <xm:f>NOT(ISERROR(SEARCH(#REF!,G168)))</xm:f>
            <xm:f>#REF!</xm:f>
            <x14:dxf>
              <font>
                <color rgb="FF006100"/>
              </font>
              <fill>
                <patternFill>
                  <bgColor rgb="FFC6EFCE"/>
                </patternFill>
              </fill>
            </x14:dxf>
          </x14:cfRule>
          <xm:sqref>G168:G174 G217:G220</xm:sqref>
        </x14:conditionalFormatting>
        <x14:conditionalFormatting xmlns:xm="http://schemas.microsoft.com/office/excel/2006/main">
          <x14:cfRule type="containsText" priority="901" operator="containsText" id="{00E70490-E606-5342-95DC-07D4FDC5B753}">
            <xm:f>NOT(ISERROR(SEARCH(#REF!,G245)))</xm:f>
            <xm:f>#REF!</xm:f>
            <x14:dxf>
              <font>
                <color rgb="FF9C0006"/>
              </font>
              <fill>
                <patternFill>
                  <bgColor rgb="FFFFC7CE"/>
                </patternFill>
              </fill>
            </x14:dxf>
          </x14:cfRule>
          <x14:cfRule type="containsText" priority="902" operator="containsText" id="{C16B27BB-F468-C94A-B94E-C2AA4EC4C3B3}">
            <xm:f>NOT(ISERROR(SEARCH(#REF!,G245)))</xm:f>
            <xm:f>#REF!</xm:f>
            <x14:dxf>
              <font>
                <color rgb="FF006100"/>
              </font>
              <fill>
                <patternFill>
                  <bgColor rgb="FFC6EFCE"/>
                </patternFill>
              </fill>
            </x14:dxf>
          </x14:cfRule>
          <xm:sqref>G245</xm:sqref>
        </x14:conditionalFormatting>
        <x14:conditionalFormatting xmlns:xm="http://schemas.microsoft.com/office/excel/2006/main">
          <x14:cfRule type="containsText" priority="896" operator="containsText" id="{8CEA3FD2-EA1E-314D-B59F-633B272EAB17}">
            <xm:f>NOT(ISERROR(SEARCH(#REF!,G247)))</xm:f>
            <xm:f>#REF!</xm:f>
            <x14:dxf>
              <font>
                <color rgb="FF9C0006"/>
              </font>
              <fill>
                <patternFill>
                  <bgColor rgb="FFFFC7CE"/>
                </patternFill>
              </fill>
            </x14:dxf>
          </x14:cfRule>
          <x14:cfRule type="containsText" priority="897" operator="containsText" id="{E182F991-80F8-4346-B261-1BD2646B9AC3}">
            <xm:f>NOT(ISERROR(SEARCH(#REF!,G247)))</xm:f>
            <xm:f>#REF!</xm:f>
            <x14:dxf>
              <font>
                <color rgb="FF006100"/>
              </font>
              <fill>
                <patternFill>
                  <bgColor rgb="FFC6EFCE"/>
                </patternFill>
              </fill>
            </x14:dxf>
          </x14:cfRule>
          <xm:sqref>G247</xm:sqref>
        </x14:conditionalFormatting>
        <x14:conditionalFormatting xmlns:xm="http://schemas.microsoft.com/office/excel/2006/main">
          <x14:cfRule type="containsText" priority="891" operator="containsText" id="{E0DA6F20-EF0E-1B46-BCE0-E6041759CA75}">
            <xm:f>NOT(ISERROR(SEARCH(#REF!,G273)))</xm:f>
            <xm:f>#REF!</xm:f>
            <x14:dxf>
              <font>
                <color rgb="FF9C0006"/>
              </font>
              <fill>
                <patternFill>
                  <bgColor rgb="FFFFC7CE"/>
                </patternFill>
              </fill>
            </x14:dxf>
          </x14:cfRule>
          <x14:cfRule type="containsText" priority="892" operator="containsText" id="{4FF2BD72-4E82-BF40-AA8F-A519CD4A0D4D}">
            <xm:f>NOT(ISERROR(SEARCH(#REF!,G273)))</xm:f>
            <xm:f>#REF!</xm:f>
            <x14:dxf>
              <font>
                <color rgb="FF006100"/>
              </font>
              <fill>
                <patternFill>
                  <bgColor rgb="FFC6EFCE"/>
                </patternFill>
              </fill>
            </x14:dxf>
          </x14:cfRule>
          <xm:sqref>G273:G276</xm:sqref>
        </x14:conditionalFormatting>
        <x14:conditionalFormatting xmlns:xm="http://schemas.microsoft.com/office/excel/2006/main">
          <x14:cfRule type="containsText" priority="886" operator="containsText" id="{CBA45D20-795E-FC41-9973-051A1892BAD4}">
            <xm:f>NOT(ISERROR(SEARCH(#REF!,G317)))</xm:f>
            <xm:f>#REF!</xm:f>
            <x14:dxf>
              <font>
                <color rgb="FF9C0006"/>
              </font>
              <fill>
                <patternFill>
                  <bgColor rgb="FFFFC7CE"/>
                </patternFill>
              </fill>
            </x14:dxf>
          </x14:cfRule>
          <x14:cfRule type="containsText" priority="887" operator="containsText" id="{A9200AAD-602D-7F4C-8658-553FCB1C991E}">
            <xm:f>NOT(ISERROR(SEARCH(#REF!,G317)))</xm:f>
            <xm:f>#REF!</xm:f>
            <x14:dxf>
              <font>
                <color rgb="FF006100"/>
              </font>
              <fill>
                <patternFill>
                  <bgColor rgb="FFC6EFCE"/>
                </patternFill>
              </fill>
            </x14:dxf>
          </x14:cfRule>
          <xm:sqref>G317:G320</xm:sqref>
        </x14:conditionalFormatting>
        <x14:conditionalFormatting xmlns:xm="http://schemas.microsoft.com/office/excel/2006/main">
          <x14:cfRule type="containsText" priority="881" operator="containsText" id="{6127A58D-98C7-0D4B-AAE0-2581DB0E781F}">
            <xm:f>NOT(ISERROR(SEARCH(#REF!,G321)))</xm:f>
            <xm:f>#REF!</xm:f>
            <x14:dxf>
              <font>
                <color rgb="FF9C0006"/>
              </font>
              <fill>
                <patternFill>
                  <bgColor rgb="FFFFC7CE"/>
                </patternFill>
              </fill>
            </x14:dxf>
          </x14:cfRule>
          <x14:cfRule type="containsText" priority="882" operator="containsText" id="{BA184982-FFEE-1D43-9137-1D09E9BFAD24}">
            <xm:f>NOT(ISERROR(SEARCH(#REF!,G321)))</xm:f>
            <xm:f>#REF!</xm:f>
            <x14:dxf>
              <font>
                <color rgb="FF006100"/>
              </font>
              <fill>
                <patternFill>
                  <bgColor rgb="FFC6EFCE"/>
                </patternFill>
              </fill>
            </x14:dxf>
          </x14:cfRule>
          <xm:sqref>G321:G324</xm:sqref>
        </x14:conditionalFormatting>
        <x14:conditionalFormatting xmlns:xm="http://schemas.microsoft.com/office/excel/2006/main">
          <x14:cfRule type="containsText" priority="876" operator="containsText" id="{CD3DCA6E-18D1-BB43-9E0E-7F38B11BB981}">
            <xm:f>NOT(ISERROR(SEARCH(#REF!,G347)))</xm:f>
            <xm:f>#REF!</xm:f>
            <x14:dxf>
              <font>
                <color rgb="FF9C0006"/>
              </font>
              <fill>
                <patternFill>
                  <bgColor rgb="FFFFC7CE"/>
                </patternFill>
              </fill>
            </x14:dxf>
          </x14:cfRule>
          <x14:cfRule type="containsText" priority="877" operator="containsText" id="{AD0F28C5-7278-7C45-81A9-ED431F54FAEC}">
            <xm:f>NOT(ISERROR(SEARCH(#REF!,G347)))</xm:f>
            <xm:f>#REF!</xm:f>
            <x14:dxf>
              <font>
                <color rgb="FF006100"/>
              </font>
              <fill>
                <patternFill>
                  <bgColor rgb="FFC6EFCE"/>
                </patternFill>
              </fill>
            </x14:dxf>
          </x14:cfRule>
          <xm:sqref>G347</xm:sqref>
        </x14:conditionalFormatting>
        <x14:conditionalFormatting xmlns:xm="http://schemas.microsoft.com/office/excel/2006/main">
          <x14:cfRule type="containsText" priority="871" operator="containsText" id="{ED7B7FB2-765D-ED49-A098-8B10FD9AA66D}">
            <xm:f>NOT(ISERROR(SEARCH(#REF!,G348)))</xm:f>
            <xm:f>#REF!</xm:f>
            <x14:dxf>
              <font>
                <color rgb="FF9C0006"/>
              </font>
              <fill>
                <patternFill>
                  <bgColor rgb="FFFFC7CE"/>
                </patternFill>
              </fill>
            </x14:dxf>
          </x14:cfRule>
          <x14:cfRule type="containsText" priority="872" operator="containsText" id="{EE2B2438-1FA5-5441-813D-E67C8F3A98A4}">
            <xm:f>NOT(ISERROR(SEARCH(#REF!,G348)))</xm:f>
            <xm:f>#REF!</xm:f>
            <x14:dxf>
              <font>
                <color rgb="FF006100"/>
              </font>
              <fill>
                <patternFill>
                  <bgColor rgb="FFC6EFCE"/>
                </patternFill>
              </fill>
            </x14:dxf>
          </x14:cfRule>
          <xm:sqref>G348:G351</xm:sqref>
        </x14:conditionalFormatting>
        <x14:conditionalFormatting xmlns:xm="http://schemas.microsoft.com/office/excel/2006/main">
          <x14:cfRule type="containsText" priority="866" operator="containsText" id="{590747CC-52EE-FF44-A231-6B9E696D17C8}">
            <xm:f>NOT(ISERROR(SEARCH(#REF!,G352)))</xm:f>
            <xm:f>#REF!</xm:f>
            <x14:dxf>
              <font>
                <color rgb="FF9C0006"/>
              </font>
              <fill>
                <patternFill>
                  <bgColor rgb="FFFFC7CE"/>
                </patternFill>
              </fill>
            </x14:dxf>
          </x14:cfRule>
          <x14:cfRule type="containsText" priority="867" operator="containsText" id="{54ECBB8C-BCC5-204A-BD26-DCB8739EFA3A}">
            <xm:f>NOT(ISERROR(SEARCH(#REF!,G352)))</xm:f>
            <xm:f>#REF!</xm:f>
            <x14:dxf>
              <font>
                <color rgb="FF006100"/>
              </font>
              <fill>
                <patternFill>
                  <bgColor rgb="FFC6EFCE"/>
                </patternFill>
              </fill>
            </x14:dxf>
          </x14:cfRule>
          <xm:sqref>G352:G354</xm:sqref>
        </x14:conditionalFormatting>
        <x14:conditionalFormatting xmlns:xm="http://schemas.microsoft.com/office/excel/2006/main">
          <x14:cfRule type="containsText" priority="861" operator="containsText" id="{9237D3E5-CE27-B84F-AC11-8907761F1E5A}">
            <xm:f>NOT(ISERROR(SEARCH(#REF!,G355)))</xm:f>
            <xm:f>#REF!</xm:f>
            <x14:dxf>
              <font>
                <color rgb="FF9C0006"/>
              </font>
              <fill>
                <patternFill>
                  <bgColor rgb="FFFFC7CE"/>
                </patternFill>
              </fill>
            </x14:dxf>
          </x14:cfRule>
          <x14:cfRule type="containsText" priority="862" operator="containsText" id="{3DDAC2B1-259B-5544-84C5-98F694D6F508}">
            <xm:f>NOT(ISERROR(SEARCH(#REF!,G355)))</xm:f>
            <xm:f>#REF!</xm:f>
            <x14:dxf>
              <font>
                <color rgb="FF006100"/>
              </font>
              <fill>
                <patternFill>
                  <bgColor rgb="FFC6EFCE"/>
                </patternFill>
              </fill>
            </x14:dxf>
          </x14:cfRule>
          <xm:sqref>G355</xm:sqref>
        </x14:conditionalFormatting>
        <x14:conditionalFormatting xmlns:xm="http://schemas.microsoft.com/office/excel/2006/main">
          <x14:cfRule type="containsText" priority="856" operator="containsText" id="{9EB0C0E4-E185-8841-A61F-1B3356BCF40F}">
            <xm:f>NOT(ISERROR(SEARCH(#REF!,G356)))</xm:f>
            <xm:f>#REF!</xm:f>
            <x14:dxf>
              <font>
                <color rgb="FF9C0006"/>
              </font>
              <fill>
                <patternFill>
                  <bgColor rgb="FFFFC7CE"/>
                </patternFill>
              </fill>
            </x14:dxf>
          </x14:cfRule>
          <x14:cfRule type="containsText" priority="857" operator="containsText" id="{3E267D2A-84A9-AC4A-91B4-828600FA57BA}">
            <xm:f>NOT(ISERROR(SEARCH(#REF!,G356)))</xm:f>
            <xm:f>#REF!</xm:f>
            <x14:dxf>
              <font>
                <color rgb="FF006100"/>
              </font>
              <fill>
                <patternFill>
                  <bgColor rgb="FFC6EFCE"/>
                </patternFill>
              </fill>
            </x14:dxf>
          </x14:cfRule>
          <xm:sqref>G356:G359</xm:sqref>
        </x14:conditionalFormatting>
        <x14:conditionalFormatting xmlns:xm="http://schemas.microsoft.com/office/excel/2006/main">
          <x14:cfRule type="containsText" priority="851" operator="containsText" id="{08245100-4282-8049-89E2-974F8DC1817A}">
            <xm:f>NOT(ISERROR(SEARCH(#REF!,G360)))</xm:f>
            <xm:f>#REF!</xm:f>
            <x14:dxf>
              <font>
                <color rgb="FF9C0006"/>
              </font>
              <fill>
                <patternFill>
                  <bgColor rgb="FFFFC7CE"/>
                </patternFill>
              </fill>
            </x14:dxf>
          </x14:cfRule>
          <x14:cfRule type="containsText" priority="852" operator="containsText" id="{1E2D7DEF-8A6A-844C-AC6E-85D0340A612B}">
            <xm:f>NOT(ISERROR(SEARCH(#REF!,G360)))</xm:f>
            <xm:f>#REF!</xm:f>
            <x14:dxf>
              <font>
                <color rgb="FF006100"/>
              </font>
              <fill>
                <patternFill>
                  <bgColor rgb="FFC6EFCE"/>
                </patternFill>
              </fill>
            </x14:dxf>
          </x14:cfRule>
          <xm:sqref>G360:G362</xm:sqref>
        </x14:conditionalFormatting>
        <x14:conditionalFormatting xmlns:xm="http://schemas.microsoft.com/office/excel/2006/main">
          <x14:cfRule type="containsText" priority="846" operator="containsText" id="{285447DF-6D72-7444-BCA5-F210E2186AF5}">
            <xm:f>NOT(ISERROR(SEARCH(#REF!,G369)))</xm:f>
            <xm:f>#REF!</xm:f>
            <x14:dxf>
              <font>
                <color rgb="FF9C0006"/>
              </font>
              <fill>
                <patternFill>
                  <bgColor rgb="FFFFC7CE"/>
                </patternFill>
              </fill>
            </x14:dxf>
          </x14:cfRule>
          <x14:cfRule type="containsText" priority="847" operator="containsText" id="{5C8FCC39-CDAC-0A42-B49B-D9739922D62C}">
            <xm:f>NOT(ISERROR(SEARCH(#REF!,G369)))</xm:f>
            <xm:f>#REF!</xm:f>
            <x14:dxf>
              <font>
                <color rgb="FF006100"/>
              </font>
              <fill>
                <patternFill>
                  <bgColor rgb="FFC6EFCE"/>
                </patternFill>
              </fill>
            </x14:dxf>
          </x14:cfRule>
          <xm:sqref>G369</xm:sqref>
        </x14:conditionalFormatting>
        <x14:conditionalFormatting xmlns:xm="http://schemas.microsoft.com/office/excel/2006/main">
          <x14:cfRule type="containsText" priority="841" operator="containsText" id="{8FC33EDC-A523-F749-8F85-6BB022F86FEA}">
            <xm:f>NOT(ISERROR(SEARCH(#REF!,G368)))</xm:f>
            <xm:f>#REF!</xm:f>
            <x14:dxf>
              <font>
                <color rgb="FF9C0006"/>
              </font>
              <fill>
                <patternFill>
                  <bgColor rgb="FFFFC7CE"/>
                </patternFill>
              </fill>
            </x14:dxf>
          </x14:cfRule>
          <x14:cfRule type="containsText" priority="842" operator="containsText" id="{01880354-F7FF-7849-808F-6AD0DC1F365D}">
            <xm:f>NOT(ISERROR(SEARCH(#REF!,G368)))</xm:f>
            <xm:f>#REF!</xm:f>
            <x14:dxf>
              <font>
                <color rgb="FF006100"/>
              </font>
              <fill>
                <patternFill>
                  <bgColor rgb="FFC6EFCE"/>
                </patternFill>
              </fill>
            </x14:dxf>
          </x14:cfRule>
          <xm:sqref>G368</xm:sqref>
        </x14:conditionalFormatting>
        <x14:conditionalFormatting xmlns:xm="http://schemas.microsoft.com/office/excel/2006/main">
          <x14:cfRule type="containsText" priority="836" operator="containsText" id="{B5ED9F5E-A272-F24E-8DF1-30437FC05768}">
            <xm:f>NOT(ISERROR(SEARCH(#REF!,G540)))</xm:f>
            <xm:f>#REF!</xm:f>
            <x14:dxf>
              <font>
                <color rgb="FF9C0006"/>
              </font>
              <fill>
                <patternFill>
                  <bgColor rgb="FFFFC7CE"/>
                </patternFill>
              </fill>
            </x14:dxf>
          </x14:cfRule>
          <x14:cfRule type="containsText" priority="837" operator="containsText" id="{CB39DA89-3872-F948-8017-ECD961E3166F}">
            <xm:f>NOT(ISERROR(SEARCH(#REF!,G540)))</xm:f>
            <xm:f>#REF!</xm:f>
            <x14:dxf>
              <font>
                <color rgb="FF006100"/>
              </font>
              <fill>
                <patternFill>
                  <bgColor rgb="FFC6EFCE"/>
                </patternFill>
              </fill>
            </x14:dxf>
          </x14:cfRule>
          <xm:sqref>G540:G544</xm:sqref>
        </x14:conditionalFormatting>
        <x14:conditionalFormatting xmlns:xm="http://schemas.microsoft.com/office/excel/2006/main">
          <x14:cfRule type="containsText" priority="831" operator="containsText" id="{894F47E5-42B6-4B47-87E2-47BE3B66149C}">
            <xm:f>NOT(ISERROR(SEARCH(#REF!,G550)))</xm:f>
            <xm:f>#REF!</xm:f>
            <x14:dxf>
              <font>
                <color rgb="FF9C0006"/>
              </font>
              <fill>
                <patternFill>
                  <bgColor rgb="FFFFC7CE"/>
                </patternFill>
              </fill>
            </x14:dxf>
          </x14:cfRule>
          <x14:cfRule type="containsText" priority="832" operator="containsText" id="{63495E50-80FC-234C-A593-6FABF3630B0A}">
            <xm:f>NOT(ISERROR(SEARCH(#REF!,G550)))</xm:f>
            <xm:f>#REF!</xm:f>
            <x14:dxf>
              <font>
                <color rgb="FF006100"/>
              </font>
              <fill>
                <patternFill>
                  <bgColor rgb="FFC6EFCE"/>
                </patternFill>
              </fill>
            </x14:dxf>
          </x14:cfRule>
          <xm:sqref>G550:G554</xm:sqref>
        </x14:conditionalFormatting>
        <x14:conditionalFormatting xmlns:xm="http://schemas.microsoft.com/office/excel/2006/main">
          <x14:cfRule type="containsText" priority="826" operator="containsText" id="{101D26CD-431B-8345-8086-73406BA587F1}">
            <xm:f>NOT(ISERROR(SEARCH(#REF!,G546)))</xm:f>
            <xm:f>#REF!</xm:f>
            <x14:dxf>
              <font>
                <color rgb="FF9C0006"/>
              </font>
              <fill>
                <patternFill>
                  <bgColor rgb="FFFFC7CE"/>
                </patternFill>
              </fill>
            </x14:dxf>
          </x14:cfRule>
          <x14:cfRule type="containsText" priority="827" operator="containsText" id="{3ACA35F6-654B-8B48-B791-3B33001CCB7D}">
            <xm:f>NOT(ISERROR(SEARCH(#REF!,G546)))</xm:f>
            <xm:f>#REF!</xm:f>
            <x14:dxf>
              <font>
                <color rgb="FF006100"/>
              </font>
              <fill>
                <patternFill>
                  <bgColor rgb="FFC6EFCE"/>
                </patternFill>
              </fill>
            </x14:dxf>
          </x14:cfRule>
          <xm:sqref>G546:G549</xm:sqref>
        </x14:conditionalFormatting>
        <x14:conditionalFormatting xmlns:xm="http://schemas.microsoft.com/office/excel/2006/main">
          <x14:cfRule type="containsText" priority="821" operator="containsText" id="{3947FDB3-F961-6B4A-A2F0-DB7CC3FE38DC}">
            <xm:f>NOT(ISERROR(SEARCH(#REF!,G545)))</xm:f>
            <xm:f>#REF!</xm:f>
            <x14:dxf>
              <font>
                <color rgb="FF9C0006"/>
              </font>
              <fill>
                <patternFill>
                  <bgColor rgb="FFFFC7CE"/>
                </patternFill>
              </fill>
            </x14:dxf>
          </x14:cfRule>
          <x14:cfRule type="containsText" priority="822" operator="containsText" id="{88551875-8657-0C40-8E34-94E09DF049B5}">
            <xm:f>NOT(ISERROR(SEARCH(#REF!,G545)))</xm:f>
            <xm:f>#REF!</xm:f>
            <x14:dxf>
              <font>
                <color rgb="FF006100"/>
              </font>
              <fill>
                <patternFill>
                  <bgColor rgb="FFC6EFCE"/>
                </patternFill>
              </fill>
            </x14:dxf>
          </x14:cfRule>
          <xm:sqref>G545</xm:sqref>
        </x14:conditionalFormatting>
        <x14:conditionalFormatting xmlns:xm="http://schemas.microsoft.com/office/excel/2006/main">
          <x14:cfRule type="containsText" priority="816" operator="containsText" id="{6F715451-E2C2-D943-9674-5F655CE736F8}">
            <xm:f>NOT(ISERROR(SEARCH(#REF!,G1119)))</xm:f>
            <xm:f>#REF!</xm:f>
            <x14:dxf>
              <font>
                <color rgb="FF9C0006"/>
              </font>
              <fill>
                <patternFill>
                  <bgColor rgb="FFFFC7CE"/>
                </patternFill>
              </fill>
            </x14:dxf>
          </x14:cfRule>
          <x14:cfRule type="containsText" priority="817" operator="containsText" id="{D3F5D03A-8148-4B45-B736-FB285CB406E1}">
            <xm:f>NOT(ISERROR(SEARCH(#REF!,G1119)))</xm:f>
            <xm:f>#REF!</xm:f>
            <x14:dxf>
              <font>
                <color rgb="FF006100"/>
              </font>
              <fill>
                <patternFill>
                  <bgColor rgb="FFC6EFCE"/>
                </patternFill>
              </fill>
            </x14:dxf>
          </x14:cfRule>
          <xm:sqref>G1119:G1121</xm:sqref>
        </x14:conditionalFormatting>
        <x14:conditionalFormatting xmlns:xm="http://schemas.microsoft.com/office/excel/2006/main">
          <x14:cfRule type="containsText" priority="811" operator="containsText" id="{88C12DE4-D953-A144-91BC-FFA65FC4B1AD}">
            <xm:f>NOT(ISERROR(SEARCH(#REF!,G1122)))</xm:f>
            <xm:f>#REF!</xm:f>
            <x14:dxf>
              <font>
                <color rgb="FF9C0006"/>
              </font>
              <fill>
                <patternFill>
                  <bgColor rgb="FFFFC7CE"/>
                </patternFill>
              </fill>
            </x14:dxf>
          </x14:cfRule>
          <x14:cfRule type="containsText" priority="812" operator="containsText" id="{E3104215-221D-8841-A0C2-85E0978326EC}">
            <xm:f>NOT(ISERROR(SEARCH(#REF!,G1122)))</xm:f>
            <xm:f>#REF!</xm:f>
            <x14:dxf>
              <font>
                <color rgb="FF006100"/>
              </font>
              <fill>
                <patternFill>
                  <bgColor rgb="FFC6EFCE"/>
                </patternFill>
              </fill>
            </x14:dxf>
          </x14:cfRule>
          <xm:sqref>G1122</xm:sqref>
        </x14:conditionalFormatting>
        <x14:conditionalFormatting xmlns:xm="http://schemas.microsoft.com/office/excel/2006/main">
          <x14:cfRule type="containsText" priority="806" operator="containsText" id="{8D541250-8B4E-204D-A923-87C2BC61A50F}">
            <xm:f>NOT(ISERROR(SEARCH(#REF!,G1123)))</xm:f>
            <xm:f>#REF!</xm:f>
            <x14:dxf>
              <font>
                <color rgb="FF9C0006"/>
              </font>
              <fill>
                <patternFill>
                  <bgColor rgb="FFFFC7CE"/>
                </patternFill>
              </fill>
            </x14:dxf>
          </x14:cfRule>
          <x14:cfRule type="containsText" priority="807" operator="containsText" id="{6D2B019D-BE57-5C4F-AE81-6E6ABBBFFCEA}">
            <xm:f>NOT(ISERROR(SEARCH(#REF!,G1123)))</xm:f>
            <xm:f>#REF!</xm:f>
            <x14:dxf>
              <font>
                <color rgb="FF006100"/>
              </font>
              <fill>
                <patternFill>
                  <bgColor rgb="FFC6EFCE"/>
                </patternFill>
              </fill>
            </x14:dxf>
          </x14:cfRule>
          <xm:sqref>G1123</xm:sqref>
        </x14:conditionalFormatting>
        <x14:conditionalFormatting xmlns:xm="http://schemas.microsoft.com/office/excel/2006/main">
          <x14:cfRule type="containsText" priority="801" operator="containsText" id="{29D9FF6D-8FD8-3D41-9CE6-53CF4F72B477}">
            <xm:f>NOT(ISERROR(SEARCH(#REF!,G1124)))</xm:f>
            <xm:f>#REF!</xm:f>
            <x14:dxf>
              <font>
                <color rgb="FF9C0006"/>
              </font>
              <fill>
                <patternFill>
                  <bgColor rgb="FFFFC7CE"/>
                </patternFill>
              </fill>
            </x14:dxf>
          </x14:cfRule>
          <x14:cfRule type="containsText" priority="802" operator="containsText" id="{DB636289-8918-6640-A894-82D160E386D4}">
            <xm:f>NOT(ISERROR(SEARCH(#REF!,G1124)))</xm:f>
            <xm:f>#REF!</xm:f>
            <x14:dxf>
              <font>
                <color rgb="FF006100"/>
              </font>
              <fill>
                <patternFill>
                  <bgColor rgb="FFC6EFCE"/>
                </patternFill>
              </fill>
            </x14:dxf>
          </x14:cfRule>
          <xm:sqref>G1124</xm:sqref>
        </x14:conditionalFormatting>
        <x14:conditionalFormatting xmlns:xm="http://schemas.microsoft.com/office/excel/2006/main">
          <x14:cfRule type="containsText" priority="796" operator="containsText" id="{B409D6AB-BB36-FF41-8B7D-C8DBC9623311}">
            <xm:f>NOT(ISERROR(SEARCH(#REF!,G1126)))</xm:f>
            <xm:f>#REF!</xm:f>
            <x14:dxf>
              <font>
                <color rgb="FF9C0006"/>
              </font>
              <fill>
                <patternFill>
                  <bgColor rgb="FFFFC7CE"/>
                </patternFill>
              </fill>
            </x14:dxf>
          </x14:cfRule>
          <x14:cfRule type="containsText" priority="797" operator="containsText" id="{4091386F-91BF-3740-960A-27FBA12DBDD6}">
            <xm:f>NOT(ISERROR(SEARCH(#REF!,G1126)))</xm:f>
            <xm:f>#REF!</xm:f>
            <x14:dxf>
              <font>
                <color rgb="FF006100"/>
              </font>
              <fill>
                <patternFill>
                  <bgColor rgb="FFC6EFCE"/>
                </patternFill>
              </fill>
            </x14:dxf>
          </x14:cfRule>
          <xm:sqref>G1126</xm:sqref>
        </x14:conditionalFormatting>
        <x14:conditionalFormatting xmlns:xm="http://schemas.microsoft.com/office/excel/2006/main">
          <x14:cfRule type="containsText" priority="791" operator="containsText" id="{F56C3D0C-BFFE-9A4D-9868-11B5665F7B9F}">
            <xm:f>NOT(ISERROR(SEARCH(#REF!,G1125)))</xm:f>
            <xm:f>#REF!</xm:f>
            <x14:dxf>
              <font>
                <color rgb="FF9C0006"/>
              </font>
              <fill>
                <patternFill>
                  <bgColor rgb="FFFFC7CE"/>
                </patternFill>
              </fill>
            </x14:dxf>
          </x14:cfRule>
          <x14:cfRule type="containsText" priority="792" operator="containsText" id="{836D10DE-AA5A-5F49-BDB3-6CD667EE068F}">
            <xm:f>NOT(ISERROR(SEARCH(#REF!,G1125)))</xm:f>
            <xm:f>#REF!</xm:f>
            <x14:dxf>
              <font>
                <color rgb="FF006100"/>
              </font>
              <fill>
                <patternFill>
                  <bgColor rgb="FFC6EFCE"/>
                </patternFill>
              </fill>
            </x14:dxf>
          </x14:cfRule>
          <xm:sqref>G1125</xm:sqref>
        </x14:conditionalFormatting>
        <x14:conditionalFormatting xmlns:xm="http://schemas.microsoft.com/office/excel/2006/main">
          <x14:cfRule type="containsText" priority="786" operator="containsText" id="{EE1C10D9-0487-734F-9F4A-E7E207823328}">
            <xm:f>NOT(ISERROR(SEARCH(#REF!,G1203)))</xm:f>
            <xm:f>#REF!</xm:f>
            <x14:dxf>
              <font>
                <color rgb="FF9C0006"/>
              </font>
              <fill>
                <patternFill>
                  <bgColor rgb="FFFFC7CE"/>
                </patternFill>
              </fill>
            </x14:dxf>
          </x14:cfRule>
          <x14:cfRule type="containsText" priority="787" operator="containsText" id="{27D75D6F-EE7A-1B44-B97E-817A9D3F83A5}">
            <xm:f>NOT(ISERROR(SEARCH(#REF!,G1203)))</xm:f>
            <xm:f>#REF!</xm:f>
            <x14:dxf>
              <font>
                <color rgb="FF006100"/>
              </font>
              <fill>
                <patternFill>
                  <bgColor rgb="FFC6EFCE"/>
                </patternFill>
              </fill>
            </x14:dxf>
          </x14:cfRule>
          <xm:sqref>G1203</xm:sqref>
        </x14:conditionalFormatting>
        <x14:conditionalFormatting xmlns:xm="http://schemas.microsoft.com/office/excel/2006/main">
          <x14:cfRule type="containsText" priority="781" operator="containsText" id="{1915F44E-920B-DA40-8E98-FFDE3BE92D75}">
            <xm:f>NOT(ISERROR(SEARCH(#REF!,G1204)))</xm:f>
            <xm:f>#REF!</xm:f>
            <x14:dxf>
              <font>
                <color rgb="FF9C0006"/>
              </font>
              <fill>
                <patternFill>
                  <bgColor rgb="FFFFC7CE"/>
                </patternFill>
              </fill>
            </x14:dxf>
          </x14:cfRule>
          <x14:cfRule type="containsText" priority="782" operator="containsText" id="{B20115C8-38CB-764C-A2A0-7818BF04EAB1}">
            <xm:f>NOT(ISERROR(SEARCH(#REF!,G1204)))</xm:f>
            <xm:f>#REF!</xm:f>
            <x14:dxf>
              <font>
                <color rgb="FF006100"/>
              </font>
              <fill>
                <patternFill>
                  <bgColor rgb="FFC6EFCE"/>
                </patternFill>
              </fill>
            </x14:dxf>
          </x14:cfRule>
          <xm:sqref>G1204</xm:sqref>
        </x14:conditionalFormatting>
        <x14:conditionalFormatting xmlns:xm="http://schemas.microsoft.com/office/excel/2006/main">
          <x14:cfRule type="containsText" priority="776" operator="containsText" id="{53063BDE-ECEE-2B4B-BF1B-4DE33258BCEF}">
            <xm:f>NOT(ISERROR(SEARCH(#REF!,G1205)))</xm:f>
            <xm:f>#REF!</xm:f>
            <x14:dxf>
              <font>
                <color rgb="FF9C0006"/>
              </font>
              <fill>
                <patternFill>
                  <bgColor rgb="FFFFC7CE"/>
                </patternFill>
              </fill>
            </x14:dxf>
          </x14:cfRule>
          <x14:cfRule type="containsText" priority="777" operator="containsText" id="{C11E6C61-B7A8-714F-86BA-A423B49616C3}">
            <xm:f>NOT(ISERROR(SEARCH(#REF!,G1205)))</xm:f>
            <xm:f>#REF!</xm:f>
            <x14:dxf>
              <font>
                <color rgb="FF006100"/>
              </font>
              <fill>
                <patternFill>
                  <bgColor rgb="FFC6EFCE"/>
                </patternFill>
              </fill>
            </x14:dxf>
          </x14:cfRule>
          <xm:sqref>G1205</xm:sqref>
        </x14:conditionalFormatting>
        <x14:conditionalFormatting xmlns:xm="http://schemas.microsoft.com/office/excel/2006/main">
          <x14:cfRule type="containsText" priority="771" operator="containsText" id="{F0165A6F-AA2A-8743-A0B5-0B3FBFEEFB19}">
            <xm:f>NOT(ISERROR(SEARCH(#REF!,G1206)))</xm:f>
            <xm:f>#REF!</xm:f>
            <x14:dxf>
              <font>
                <color rgb="FF9C0006"/>
              </font>
              <fill>
                <patternFill>
                  <bgColor rgb="FFFFC7CE"/>
                </patternFill>
              </fill>
            </x14:dxf>
          </x14:cfRule>
          <x14:cfRule type="containsText" priority="772" operator="containsText" id="{5FCB1B51-F452-3C4A-89A4-49190723E1F9}">
            <xm:f>NOT(ISERROR(SEARCH(#REF!,G1206)))</xm:f>
            <xm:f>#REF!</xm:f>
            <x14:dxf>
              <font>
                <color rgb="FF006100"/>
              </font>
              <fill>
                <patternFill>
                  <bgColor rgb="FFC6EFCE"/>
                </patternFill>
              </fill>
            </x14:dxf>
          </x14:cfRule>
          <xm:sqref>G1206</xm:sqref>
        </x14:conditionalFormatting>
        <x14:conditionalFormatting xmlns:xm="http://schemas.microsoft.com/office/excel/2006/main">
          <x14:cfRule type="containsText" priority="766" operator="containsText" id="{9EA8F1B0-465D-2E4F-B08E-34A5B997EA2D}">
            <xm:f>NOT(ISERROR(SEARCH(#REF!,G1207)))</xm:f>
            <xm:f>#REF!</xm:f>
            <x14:dxf>
              <font>
                <color rgb="FF9C0006"/>
              </font>
              <fill>
                <patternFill>
                  <bgColor rgb="FFFFC7CE"/>
                </patternFill>
              </fill>
            </x14:dxf>
          </x14:cfRule>
          <x14:cfRule type="containsText" priority="767" operator="containsText" id="{4DB6D4DE-EE4B-4247-972E-665C424CA92D}">
            <xm:f>NOT(ISERROR(SEARCH(#REF!,G1207)))</xm:f>
            <xm:f>#REF!</xm:f>
            <x14:dxf>
              <font>
                <color rgb="FF006100"/>
              </font>
              <fill>
                <patternFill>
                  <bgColor rgb="FFC6EFCE"/>
                </patternFill>
              </fill>
            </x14:dxf>
          </x14:cfRule>
          <xm:sqref>G1207</xm:sqref>
        </x14:conditionalFormatting>
        <x14:conditionalFormatting xmlns:xm="http://schemas.microsoft.com/office/excel/2006/main">
          <x14:cfRule type="containsText" priority="761" operator="containsText" id="{38FDA9F6-62D9-5645-B74D-5CD046DC05FB}">
            <xm:f>NOT(ISERROR(SEARCH(#REF!,G1208)))</xm:f>
            <xm:f>#REF!</xm:f>
            <x14:dxf>
              <font>
                <color rgb="FF9C0006"/>
              </font>
              <fill>
                <patternFill>
                  <bgColor rgb="FFFFC7CE"/>
                </patternFill>
              </fill>
            </x14:dxf>
          </x14:cfRule>
          <x14:cfRule type="containsText" priority="762" operator="containsText" id="{EF698F56-5C1D-B34D-9F49-B51D97124B0B}">
            <xm:f>NOT(ISERROR(SEARCH(#REF!,G1208)))</xm:f>
            <xm:f>#REF!</xm:f>
            <x14:dxf>
              <font>
                <color rgb="FF006100"/>
              </font>
              <fill>
                <patternFill>
                  <bgColor rgb="FFC6EFCE"/>
                </patternFill>
              </fill>
            </x14:dxf>
          </x14:cfRule>
          <xm:sqref>G1208</xm:sqref>
        </x14:conditionalFormatting>
        <x14:conditionalFormatting xmlns:xm="http://schemas.microsoft.com/office/excel/2006/main">
          <x14:cfRule type="containsText" priority="756" operator="containsText" id="{02176213-C96E-364F-AF95-6C17B6E22CBA}">
            <xm:f>NOT(ISERROR(SEARCH(#REF!,G1209)))</xm:f>
            <xm:f>#REF!</xm:f>
            <x14:dxf>
              <font>
                <color rgb="FF9C0006"/>
              </font>
              <fill>
                <patternFill>
                  <bgColor rgb="FFFFC7CE"/>
                </patternFill>
              </fill>
            </x14:dxf>
          </x14:cfRule>
          <x14:cfRule type="containsText" priority="757" operator="containsText" id="{051AAF7D-E38A-6B41-975F-FF966C46916A}">
            <xm:f>NOT(ISERROR(SEARCH(#REF!,G1209)))</xm:f>
            <xm:f>#REF!</xm:f>
            <x14:dxf>
              <font>
                <color rgb="FF006100"/>
              </font>
              <fill>
                <patternFill>
                  <bgColor rgb="FFC6EFCE"/>
                </patternFill>
              </fill>
            </x14:dxf>
          </x14:cfRule>
          <xm:sqref>G1209</xm:sqref>
        </x14:conditionalFormatting>
        <x14:conditionalFormatting xmlns:xm="http://schemas.microsoft.com/office/excel/2006/main">
          <x14:cfRule type="containsText" priority="751" operator="containsText" id="{41A4C508-AD02-2C4B-A401-7E82C66E774E}">
            <xm:f>NOT(ISERROR(SEARCH(#REF!,G1210)))</xm:f>
            <xm:f>#REF!</xm:f>
            <x14:dxf>
              <font>
                <color rgb="FF9C0006"/>
              </font>
              <fill>
                <patternFill>
                  <bgColor rgb="FFFFC7CE"/>
                </patternFill>
              </fill>
            </x14:dxf>
          </x14:cfRule>
          <x14:cfRule type="containsText" priority="752" operator="containsText" id="{66B2AC8A-BC19-9E40-AAAE-2D5243104F38}">
            <xm:f>NOT(ISERROR(SEARCH(#REF!,G1210)))</xm:f>
            <xm:f>#REF!</xm:f>
            <x14:dxf>
              <font>
                <color rgb="FF006100"/>
              </font>
              <fill>
                <patternFill>
                  <bgColor rgb="FFC6EFCE"/>
                </patternFill>
              </fill>
            </x14:dxf>
          </x14:cfRule>
          <xm:sqref>G1210</xm:sqref>
        </x14:conditionalFormatting>
        <x14:conditionalFormatting xmlns:xm="http://schemas.microsoft.com/office/excel/2006/main">
          <x14:cfRule type="containsText" priority="746" operator="containsText" id="{5B403032-FCD6-794C-B97E-536A9E986A68}">
            <xm:f>NOT(ISERROR(SEARCH(#REF!,G1300)))</xm:f>
            <xm:f>#REF!</xm:f>
            <x14:dxf>
              <font>
                <color rgb="FF9C0006"/>
              </font>
              <fill>
                <patternFill>
                  <bgColor rgb="FFFFC7CE"/>
                </patternFill>
              </fill>
            </x14:dxf>
          </x14:cfRule>
          <x14:cfRule type="containsText" priority="747" operator="containsText" id="{1686E2FD-F19E-5F44-8B20-073D5E361E5D}">
            <xm:f>NOT(ISERROR(SEARCH(#REF!,G1300)))</xm:f>
            <xm:f>#REF!</xm:f>
            <x14:dxf>
              <font>
                <color rgb="FF006100"/>
              </font>
              <fill>
                <patternFill>
                  <bgColor rgb="FFC6EFCE"/>
                </patternFill>
              </fill>
            </x14:dxf>
          </x14:cfRule>
          <xm:sqref>G1300:G1306</xm:sqref>
        </x14:conditionalFormatting>
        <x14:conditionalFormatting xmlns:xm="http://schemas.microsoft.com/office/excel/2006/main">
          <x14:cfRule type="containsText" priority="736" operator="containsText" id="{B197E18C-452D-4DD8-B9FB-F0146A40186F}">
            <xm:f>NOT(ISERROR(SEARCH(#REF!,G60)))</xm:f>
            <xm:f>#REF!</xm:f>
            <x14:dxf>
              <font>
                <color rgb="FF9C0006"/>
              </font>
              <fill>
                <patternFill>
                  <bgColor rgb="FFFFC7CE"/>
                </patternFill>
              </fill>
            </x14:dxf>
          </x14:cfRule>
          <x14:cfRule type="containsText" priority="737" operator="containsText" id="{E8835DC0-035C-4CE5-8ED2-A10AD5CA9910}">
            <xm:f>NOT(ISERROR(SEARCH(#REF!,G60)))</xm:f>
            <xm:f>#REF!</xm:f>
            <x14:dxf>
              <font>
                <color rgb="FF006100"/>
              </font>
              <fill>
                <patternFill>
                  <bgColor rgb="FFC6EFCE"/>
                </patternFill>
              </fill>
            </x14:dxf>
          </x14:cfRule>
          <xm:sqref>G60:G61</xm:sqref>
        </x14:conditionalFormatting>
        <x14:conditionalFormatting xmlns:xm="http://schemas.microsoft.com/office/excel/2006/main">
          <x14:cfRule type="containsText" priority="681" operator="containsText" id="{41020F2E-C52B-4B58-91B0-A53F8E8B3AD7}">
            <xm:f>NOT(ISERROR(SEARCH(#REF!,G471)))</xm:f>
            <xm:f>#REF!</xm:f>
            <x14:dxf>
              <font>
                <color rgb="FF9C0006"/>
              </font>
              <fill>
                <patternFill>
                  <bgColor rgb="FFFFC7CE"/>
                </patternFill>
              </fill>
            </x14:dxf>
          </x14:cfRule>
          <x14:cfRule type="containsText" priority="682" operator="containsText" id="{E73FB6F4-57B9-4BFA-B132-51AA1CD6AFFB}">
            <xm:f>NOT(ISERROR(SEARCH(#REF!,G471)))</xm:f>
            <xm:f>#REF!</xm:f>
            <x14:dxf>
              <font>
                <color rgb="FF006100"/>
              </font>
              <fill>
                <patternFill>
                  <bgColor rgb="FFC6EFCE"/>
                </patternFill>
              </fill>
            </x14:dxf>
          </x14:cfRule>
          <xm:sqref>G471</xm:sqref>
        </x14:conditionalFormatting>
        <x14:conditionalFormatting xmlns:xm="http://schemas.microsoft.com/office/excel/2006/main">
          <x14:cfRule type="containsText" priority="741" operator="containsText" id="{CFB54D64-C22F-47A6-A77B-C4061D5BF014}">
            <xm:f>NOT(ISERROR(SEARCH(#REF!,G62)))</xm:f>
            <xm:f>#REF!</xm:f>
            <x14:dxf>
              <font>
                <color rgb="FF9C0006"/>
              </font>
              <fill>
                <patternFill>
                  <bgColor rgb="FFFFC7CE"/>
                </patternFill>
              </fill>
            </x14:dxf>
          </x14:cfRule>
          <x14:cfRule type="containsText" priority="742" operator="containsText" id="{E0F9463A-7BC6-4C30-9AFF-6DB03AE21600}">
            <xm:f>NOT(ISERROR(SEARCH(#REF!,G62)))</xm:f>
            <xm:f>#REF!</xm:f>
            <x14:dxf>
              <font>
                <color rgb="FF006100"/>
              </font>
              <fill>
                <patternFill>
                  <bgColor rgb="FFC6EFCE"/>
                </patternFill>
              </fill>
            </x14:dxf>
          </x14:cfRule>
          <xm:sqref>G62:G65</xm:sqref>
        </x14:conditionalFormatting>
        <x14:conditionalFormatting xmlns:xm="http://schemas.microsoft.com/office/excel/2006/main">
          <x14:cfRule type="containsText" priority="731" operator="containsText" id="{116C35FC-0855-471B-A572-9E21E38D6E55}">
            <xm:f>NOT(ISERROR(SEARCH(#REF!,G71)))</xm:f>
            <xm:f>#REF!</xm:f>
            <x14:dxf>
              <font>
                <color rgb="FF9C0006"/>
              </font>
              <fill>
                <patternFill>
                  <bgColor rgb="FFFFC7CE"/>
                </patternFill>
              </fill>
            </x14:dxf>
          </x14:cfRule>
          <x14:cfRule type="containsText" priority="732" operator="containsText" id="{F083EC82-93DE-42BA-9A8B-C5D01A1B8582}">
            <xm:f>NOT(ISERROR(SEARCH(#REF!,G71)))</xm:f>
            <xm:f>#REF!</xm:f>
            <x14:dxf>
              <font>
                <color rgb="FF006100"/>
              </font>
              <fill>
                <patternFill>
                  <bgColor rgb="FFC6EFCE"/>
                </patternFill>
              </fill>
            </x14:dxf>
          </x14:cfRule>
          <xm:sqref>G71:G82</xm:sqref>
        </x14:conditionalFormatting>
        <x14:conditionalFormatting xmlns:xm="http://schemas.microsoft.com/office/excel/2006/main">
          <x14:cfRule type="containsText" priority="726" operator="containsText" id="{42ABF3A5-2AF6-472A-BE19-EC81FDDA0EBE}">
            <xm:f>NOT(ISERROR(SEARCH(#REF!,G66)))</xm:f>
            <xm:f>#REF!</xm:f>
            <x14:dxf>
              <font>
                <color rgb="FF9C0006"/>
              </font>
              <fill>
                <patternFill>
                  <bgColor rgb="FFFFC7CE"/>
                </patternFill>
              </fill>
            </x14:dxf>
          </x14:cfRule>
          <x14:cfRule type="containsText" priority="727" operator="containsText" id="{DCF95FCD-41D5-432D-9914-32B3E5795286}">
            <xm:f>NOT(ISERROR(SEARCH(#REF!,G66)))</xm:f>
            <xm:f>#REF!</xm:f>
            <x14:dxf>
              <font>
                <color rgb="FF006100"/>
              </font>
              <fill>
                <patternFill>
                  <bgColor rgb="FFC6EFCE"/>
                </patternFill>
              </fill>
            </x14:dxf>
          </x14:cfRule>
          <xm:sqref>G66:G70</xm:sqref>
        </x14:conditionalFormatting>
        <x14:conditionalFormatting xmlns:xm="http://schemas.microsoft.com/office/excel/2006/main">
          <x14:cfRule type="containsText" priority="721" operator="containsText" id="{CA04E774-C683-4D59-BAA8-DE1571837930}">
            <xm:f>NOT(ISERROR(SEARCH(#REF!,G76)))</xm:f>
            <xm:f>#REF!</xm:f>
            <x14:dxf>
              <font>
                <color rgb="FF9C0006"/>
              </font>
              <fill>
                <patternFill>
                  <bgColor rgb="FFFFC7CE"/>
                </patternFill>
              </fill>
            </x14:dxf>
          </x14:cfRule>
          <x14:cfRule type="containsText" priority="722" operator="containsText" id="{D69B0125-1EC7-4804-8DE5-CF1984379F09}">
            <xm:f>NOT(ISERROR(SEARCH(#REF!,G76)))</xm:f>
            <xm:f>#REF!</xm:f>
            <x14:dxf>
              <font>
                <color rgb="FF006100"/>
              </font>
              <fill>
                <patternFill>
                  <bgColor rgb="FFC6EFCE"/>
                </patternFill>
              </fill>
            </x14:dxf>
          </x14:cfRule>
          <xm:sqref>G76</xm:sqref>
        </x14:conditionalFormatting>
        <x14:conditionalFormatting xmlns:xm="http://schemas.microsoft.com/office/excel/2006/main">
          <x14:cfRule type="containsText" priority="716" operator="containsText" id="{A1B24051-8446-49CA-892F-ECFEF4FB1C27}">
            <xm:f>NOT(ISERROR(SEARCH(#REF!,G83)))</xm:f>
            <xm:f>#REF!</xm:f>
            <x14:dxf>
              <font>
                <color rgb="FF9C0006"/>
              </font>
              <fill>
                <patternFill>
                  <bgColor rgb="FFFFC7CE"/>
                </patternFill>
              </fill>
            </x14:dxf>
          </x14:cfRule>
          <x14:cfRule type="containsText" priority="717" operator="containsText" id="{E10EBC7D-3CB2-4E98-A553-D62AD0E2BE94}">
            <xm:f>NOT(ISERROR(SEARCH(#REF!,G83)))</xm:f>
            <xm:f>#REF!</xm:f>
            <x14:dxf>
              <font>
                <color rgb="FF006100"/>
              </font>
              <fill>
                <patternFill>
                  <bgColor rgb="FFC6EFCE"/>
                </patternFill>
              </fill>
            </x14:dxf>
          </x14:cfRule>
          <xm:sqref>G83</xm:sqref>
        </x14:conditionalFormatting>
        <x14:conditionalFormatting xmlns:xm="http://schemas.microsoft.com/office/excel/2006/main">
          <x14:cfRule type="containsText" priority="711" operator="containsText" id="{1955B6F0-B460-48DC-A99A-8C8FD37589B9}">
            <xm:f>NOT(ISERROR(SEARCH(#REF!,G281)))</xm:f>
            <xm:f>#REF!</xm:f>
            <x14:dxf>
              <font>
                <color rgb="FF9C0006"/>
              </font>
              <fill>
                <patternFill>
                  <bgColor rgb="FFFFC7CE"/>
                </patternFill>
              </fill>
            </x14:dxf>
          </x14:cfRule>
          <x14:cfRule type="containsText" priority="712" operator="containsText" id="{A1D546EC-48BB-488C-A555-05E5371F5C63}">
            <xm:f>NOT(ISERROR(SEARCH(#REF!,G281)))</xm:f>
            <xm:f>#REF!</xm:f>
            <x14:dxf>
              <font>
                <color rgb="FF006100"/>
              </font>
              <fill>
                <patternFill>
                  <bgColor rgb="FFC6EFCE"/>
                </patternFill>
              </fill>
            </x14:dxf>
          </x14:cfRule>
          <xm:sqref>G281</xm:sqref>
        </x14:conditionalFormatting>
        <x14:conditionalFormatting xmlns:xm="http://schemas.microsoft.com/office/excel/2006/main">
          <x14:cfRule type="containsText" priority="706" operator="containsText" id="{4D0D674C-CC73-45A1-88D4-EE8626313ADB}">
            <xm:f>NOT(ISERROR(SEARCH(#REF!,G277)))</xm:f>
            <xm:f>#REF!</xm:f>
            <x14:dxf>
              <font>
                <color rgb="FF9C0006"/>
              </font>
              <fill>
                <patternFill>
                  <bgColor rgb="FFFFC7CE"/>
                </patternFill>
              </fill>
            </x14:dxf>
          </x14:cfRule>
          <x14:cfRule type="containsText" priority="707" operator="containsText" id="{B7C8FEB7-E37C-46BE-96DF-889C8D78B5C5}">
            <xm:f>NOT(ISERROR(SEARCH(#REF!,G277)))</xm:f>
            <xm:f>#REF!</xm:f>
            <x14:dxf>
              <font>
                <color rgb="FF006100"/>
              </font>
              <fill>
                <patternFill>
                  <bgColor rgb="FFC6EFCE"/>
                </patternFill>
              </fill>
            </x14:dxf>
          </x14:cfRule>
          <xm:sqref>G277:G279</xm:sqref>
        </x14:conditionalFormatting>
        <x14:conditionalFormatting xmlns:xm="http://schemas.microsoft.com/office/excel/2006/main">
          <x14:cfRule type="containsText" priority="701" operator="containsText" id="{E9D0B753-2C4A-4750-879F-7EA0F9177FF7}">
            <xm:f>NOT(ISERROR(SEARCH(#REF!,G280)))</xm:f>
            <xm:f>#REF!</xm:f>
            <x14:dxf>
              <font>
                <color rgb="FF9C0006"/>
              </font>
              <fill>
                <patternFill>
                  <bgColor rgb="FFFFC7CE"/>
                </patternFill>
              </fill>
            </x14:dxf>
          </x14:cfRule>
          <x14:cfRule type="containsText" priority="702" operator="containsText" id="{DBE321DB-387A-4B07-BB7D-469094E7AE4B}">
            <xm:f>NOT(ISERROR(SEARCH(#REF!,G280)))</xm:f>
            <xm:f>#REF!</xm:f>
            <x14:dxf>
              <font>
                <color rgb="FF006100"/>
              </font>
              <fill>
                <patternFill>
                  <bgColor rgb="FFC6EFCE"/>
                </patternFill>
              </fill>
            </x14:dxf>
          </x14:cfRule>
          <xm:sqref>G280:G281</xm:sqref>
        </x14:conditionalFormatting>
        <x14:conditionalFormatting xmlns:xm="http://schemas.microsoft.com/office/excel/2006/main">
          <x14:cfRule type="containsText" priority="696" operator="containsText" id="{8D5EED49-160C-46E3-87BF-90FE6A0CE8A7}">
            <xm:f>NOT(ISERROR(SEARCH(#REF!,G468)))</xm:f>
            <xm:f>#REF!</xm:f>
            <x14:dxf>
              <font>
                <color rgb="FF9C0006"/>
              </font>
              <fill>
                <patternFill>
                  <bgColor rgb="FFFFC7CE"/>
                </patternFill>
              </fill>
            </x14:dxf>
          </x14:cfRule>
          <x14:cfRule type="containsText" priority="697" operator="containsText" id="{E06C0364-2C83-4CFC-B253-FF26EC82BA6F}">
            <xm:f>NOT(ISERROR(SEARCH(#REF!,G468)))</xm:f>
            <xm:f>#REF!</xm:f>
            <x14:dxf>
              <font>
                <color rgb="FF006100"/>
              </font>
              <fill>
                <patternFill>
                  <bgColor rgb="FFC6EFCE"/>
                </patternFill>
              </fill>
            </x14:dxf>
          </x14:cfRule>
          <xm:sqref>G468</xm:sqref>
        </x14:conditionalFormatting>
        <x14:conditionalFormatting xmlns:xm="http://schemas.microsoft.com/office/excel/2006/main">
          <x14:cfRule type="containsText" priority="691" operator="containsText" id="{C282C40A-FB02-4CB8-875E-4F6C730D7230}">
            <xm:f>NOT(ISERROR(SEARCH(#REF!,G469)))</xm:f>
            <xm:f>#REF!</xm:f>
            <x14:dxf>
              <font>
                <color rgb="FF9C0006"/>
              </font>
              <fill>
                <patternFill>
                  <bgColor rgb="FFFFC7CE"/>
                </patternFill>
              </fill>
            </x14:dxf>
          </x14:cfRule>
          <x14:cfRule type="containsText" priority="692" operator="containsText" id="{0E6D750F-1B56-4AFF-B9A5-F958813A6C08}">
            <xm:f>NOT(ISERROR(SEARCH(#REF!,G469)))</xm:f>
            <xm:f>#REF!</xm:f>
            <x14:dxf>
              <font>
                <color rgb="FF006100"/>
              </font>
              <fill>
                <patternFill>
                  <bgColor rgb="FFC6EFCE"/>
                </patternFill>
              </fill>
            </x14:dxf>
          </x14:cfRule>
          <xm:sqref>G469</xm:sqref>
        </x14:conditionalFormatting>
        <x14:conditionalFormatting xmlns:xm="http://schemas.microsoft.com/office/excel/2006/main">
          <x14:cfRule type="containsText" priority="686" operator="containsText" id="{B8BF8BDA-E4F9-49A6-AE60-2CE8220AC7AC}">
            <xm:f>NOT(ISERROR(SEARCH(#REF!,G470)))</xm:f>
            <xm:f>#REF!</xm:f>
            <x14:dxf>
              <font>
                <color rgb="FF9C0006"/>
              </font>
              <fill>
                <patternFill>
                  <bgColor rgb="FFFFC7CE"/>
                </patternFill>
              </fill>
            </x14:dxf>
          </x14:cfRule>
          <x14:cfRule type="containsText" priority="687" operator="containsText" id="{96BD4D59-9547-4BCA-AF99-C628FEB802C7}">
            <xm:f>NOT(ISERROR(SEARCH(#REF!,G470)))</xm:f>
            <xm:f>#REF!</xm:f>
            <x14:dxf>
              <font>
                <color rgb="FF006100"/>
              </font>
              <fill>
                <patternFill>
                  <bgColor rgb="FFC6EFCE"/>
                </patternFill>
              </fill>
            </x14:dxf>
          </x14:cfRule>
          <xm:sqref>G470</xm:sqref>
        </x14:conditionalFormatting>
        <x14:conditionalFormatting xmlns:xm="http://schemas.microsoft.com/office/excel/2006/main">
          <x14:cfRule type="containsText" priority="606" operator="containsText" id="{7477F28B-06E8-4EEE-B295-3B6CCDD5A020}">
            <xm:f>NOT(ISERROR(SEARCH(#REF!,G563)))</xm:f>
            <xm:f>#REF!</xm:f>
            <x14:dxf>
              <font>
                <color rgb="FF9C0006"/>
              </font>
              <fill>
                <patternFill>
                  <bgColor rgb="FFFFC7CE"/>
                </patternFill>
              </fill>
            </x14:dxf>
          </x14:cfRule>
          <x14:cfRule type="containsText" priority="607" operator="containsText" id="{860D1B86-3729-4EBB-88A3-D8C6098E6EE9}">
            <xm:f>NOT(ISERROR(SEARCH(#REF!,G563)))</xm:f>
            <xm:f>#REF!</xm:f>
            <x14:dxf>
              <font>
                <color rgb="FF006100"/>
              </font>
              <fill>
                <patternFill>
                  <bgColor rgb="FFC6EFCE"/>
                </patternFill>
              </fill>
            </x14:dxf>
          </x14:cfRule>
          <xm:sqref>G563</xm:sqref>
        </x14:conditionalFormatting>
        <x14:conditionalFormatting xmlns:xm="http://schemas.microsoft.com/office/excel/2006/main">
          <x14:cfRule type="containsText" priority="676" operator="containsText" id="{5368A9F0-C987-4BAE-9E8F-45F5375C6803}">
            <xm:f>NOT(ISERROR(SEARCH(#REF!,G555)))</xm:f>
            <xm:f>#REF!</xm:f>
            <x14:dxf>
              <font>
                <color rgb="FF9C0006"/>
              </font>
              <fill>
                <patternFill>
                  <bgColor rgb="FFFFC7CE"/>
                </patternFill>
              </fill>
            </x14:dxf>
          </x14:cfRule>
          <x14:cfRule type="containsText" priority="677" operator="containsText" id="{2E450E1F-50E4-4CC8-AF42-F135CF1FAEE0}">
            <xm:f>NOT(ISERROR(SEARCH(#REF!,G555)))</xm:f>
            <xm:f>#REF!</xm:f>
            <x14:dxf>
              <font>
                <color rgb="FF006100"/>
              </font>
              <fill>
                <patternFill>
                  <bgColor rgb="FFC6EFCE"/>
                </patternFill>
              </fill>
            </x14:dxf>
          </x14:cfRule>
          <xm:sqref>G555:G562</xm:sqref>
        </x14:conditionalFormatting>
        <x14:conditionalFormatting xmlns:xm="http://schemas.microsoft.com/office/excel/2006/main">
          <x14:cfRule type="containsText" priority="671" operator="containsText" id="{425A8194-77F1-41ED-B513-B6A74B1B1550}">
            <xm:f>NOT(ISERROR(SEARCH(#REF!,G555)))</xm:f>
            <xm:f>#REF!</xm:f>
            <x14:dxf>
              <font>
                <color rgb="FF9C0006"/>
              </font>
              <fill>
                <patternFill>
                  <bgColor rgb="FFFFC7CE"/>
                </patternFill>
              </fill>
            </x14:dxf>
          </x14:cfRule>
          <x14:cfRule type="containsText" priority="672" operator="containsText" id="{D38E8776-5E25-431C-B899-EEE6007C1737}">
            <xm:f>NOT(ISERROR(SEARCH(#REF!,G555)))</xm:f>
            <xm:f>#REF!</xm:f>
            <x14:dxf>
              <font>
                <color rgb="FF006100"/>
              </font>
              <fill>
                <patternFill>
                  <bgColor rgb="FFC6EFCE"/>
                </patternFill>
              </fill>
            </x14:dxf>
          </x14:cfRule>
          <xm:sqref>G555 G557:G558</xm:sqref>
        </x14:conditionalFormatting>
        <x14:conditionalFormatting xmlns:xm="http://schemas.microsoft.com/office/excel/2006/main">
          <x14:cfRule type="containsText" priority="636" operator="containsText" id="{B99CF159-C14C-4725-8AF7-30D92416C9BB}">
            <xm:f>NOT(ISERROR(SEARCH(#REF!,G562)))</xm:f>
            <xm:f>#REF!</xm:f>
            <x14:dxf>
              <font>
                <color rgb="FF9C0006"/>
              </font>
              <fill>
                <patternFill>
                  <bgColor rgb="FFFFC7CE"/>
                </patternFill>
              </fill>
            </x14:dxf>
          </x14:cfRule>
          <x14:cfRule type="containsText" priority="637" operator="containsText" id="{9B8816E7-6325-4C46-97DD-F41987F8367A}">
            <xm:f>NOT(ISERROR(SEARCH(#REF!,G562)))</xm:f>
            <xm:f>#REF!</xm:f>
            <x14:dxf>
              <font>
                <color rgb="FF006100"/>
              </font>
              <fill>
                <patternFill>
                  <bgColor rgb="FFC6EFCE"/>
                </patternFill>
              </fill>
            </x14:dxf>
          </x14:cfRule>
          <xm:sqref>G562</xm:sqref>
        </x14:conditionalFormatting>
        <x14:conditionalFormatting xmlns:xm="http://schemas.microsoft.com/office/excel/2006/main">
          <x14:cfRule type="containsText" priority="666" operator="containsText" id="{C1FA728C-CFE0-438A-BAFF-EFDF87515DFD}">
            <xm:f>NOT(ISERROR(SEARCH(#REF!,G560)))</xm:f>
            <xm:f>#REF!</xm:f>
            <x14:dxf>
              <font>
                <color rgb="FF9C0006"/>
              </font>
              <fill>
                <patternFill>
                  <bgColor rgb="FFFFC7CE"/>
                </patternFill>
              </fill>
            </x14:dxf>
          </x14:cfRule>
          <x14:cfRule type="containsText" priority="667" operator="containsText" id="{D89C5D9C-127A-41E2-913B-0B36D2B7FEF2}">
            <xm:f>NOT(ISERROR(SEARCH(#REF!,G560)))</xm:f>
            <xm:f>#REF!</xm:f>
            <x14:dxf>
              <font>
                <color rgb="FF006100"/>
              </font>
              <fill>
                <patternFill>
                  <bgColor rgb="FFC6EFCE"/>
                </patternFill>
              </fill>
            </x14:dxf>
          </x14:cfRule>
          <xm:sqref>G560</xm:sqref>
        </x14:conditionalFormatting>
        <x14:conditionalFormatting xmlns:xm="http://schemas.microsoft.com/office/excel/2006/main">
          <x14:cfRule type="containsText" priority="661" operator="containsText" id="{631C58CE-93E9-412C-A877-825EB3C31626}">
            <xm:f>NOT(ISERROR(SEARCH(#REF!,G561)))</xm:f>
            <xm:f>#REF!</xm:f>
            <x14:dxf>
              <font>
                <color rgb="FF9C0006"/>
              </font>
              <fill>
                <patternFill>
                  <bgColor rgb="FFFFC7CE"/>
                </patternFill>
              </fill>
            </x14:dxf>
          </x14:cfRule>
          <x14:cfRule type="containsText" priority="662" operator="containsText" id="{BD91D6CE-2A7D-450B-B15C-F5DA6B8FC827}">
            <xm:f>NOT(ISERROR(SEARCH(#REF!,G561)))</xm:f>
            <xm:f>#REF!</xm:f>
            <x14:dxf>
              <font>
                <color rgb="FF006100"/>
              </font>
              <fill>
                <patternFill>
                  <bgColor rgb="FFC6EFCE"/>
                </patternFill>
              </fill>
            </x14:dxf>
          </x14:cfRule>
          <xm:sqref>G561:G562</xm:sqref>
        </x14:conditionalFormatting>
        <x14:conditionalFormatting xmlns:xm="http://schemas.microsoft.com/office/excel/2006/main">
          <x14:cfRule type="containsText" priority="651" operator="containsText" id="{0A277AF5-0F7F-4200-8C45-7275727BB89C}">
            <xm:f>NOT(ISERROR(SEARCH(#REF!,G556)))</xm:f>
            <xm:f>#REF!</xm:f>
            <x14:dxf>
              <font>
                <color rgb="FF9C0006"/>
              </font>
              <fill>
                <patternFill>
                  <bgColor rgb="FFFFC7CE"/>
                </patternFill>
              </fill>
            </x14:dxf>
          </x14:cfRule>
          <x14:cfRule type="containsText" priority="652" operator="containsText" id="{C52575C6-2C30-43B6-A7D9-87453C0974AA}">
            <xm:f>NOT(ISERROR(SEARCH(#REF!,G556)))</xm:f>
            <xm:f>#REF!</xm:f>
            <x14:dxf>
              <font>
                <color rgb="FF006100"/>
              </font>
              <fill>
                <patternFill>
                  <bgColor rgb="FFC6EFCE"/>
                </patternFill>
              </fill>
            </x14:dxf>
          </x14:cfRule>
          <xm:sqref>G556:G557</xm:sqref>
        </x14:conditionalFormatting>
        <x14:conditionalFormatting xmlns:xm="http://schemas.microsoft.com/office/excel/2006/main">
          <x14:cfRule type="containsText" priority="656" operator="containsText" id="{EAD444B7-948D-4F69-BA6B-1CEE822C4F7F}">
            <xm:f>NOT(ISERROR(SEARCH(#REF!,G567)))</xm:f>
            <xm:f>#REF!</xm:f>
            <x14:dxf>
              <font>
                <color rgb="FF9C0006"/>
              </font>
              <fill>
                <patternFill>
                  <bgColor rgb="FFFFC7CE"/>
                </patternFill>
              </fill>
            </x14:dxf>
          </x14:cfRule>
          <x14:cfRule type="containsText" priority="657" operator="containsText" id="{F2C9F12A-C4EA-410A-AA6C-098981E14A3F}">
            <xm:f>NOT(ISERROR(SEARCH(#REF!,G567)))</xm:f>
            <xm:f>#REF!</xm:f>
            <x14:dxf>
              <font>
                <color rgb="FF006100"/>
              </font>
              <fill>
                <patternFill>
                  <bgColor rgb="FFC6EFCE"/>
                </patternFill>
              </fill>
            </x14:dxf>
          </x14:cfRule>
          <xm:sqref>G567</xm:sqref>
        </x14:conditionalFormatting>
        <x14:conditionalFormatting xmlns:xm="http://schemas.microsoft.com/office/excel/2006/main">
          <x14:cfRule type="containsText" priority="646" operator="containsText" id="{81E1E085-F977-4B23-8546-824E12E67BA1}">
            <xm:f>NOT(ISERROR(SEARCH(#REF!,G559)))</xm:f>
            <xm:f>#REF!</xm:f>
            <x14:dxf>
              <font>
                <color rgb="FF9C0006"/>
              </font>
              <fill>
                <patternFill>
                  <bgColor rgb="FFFFC7CE"/>
                </patternFill>
              </fill>
            </x14:dxf>
          </x14:cfRule>
          <x14:cfRule type="containsText" priority="647" operator="containsText" id="{DB8D8128-1C8B-4ABA-B51A-4E1499F0084C}">
            <xm:f>NOT(ISERROR(SEARCH(#REF!,G559)))</xm:f>
            <xm:f>#REF!</xm:f>
            <x14:dxf>
              <font>
                <color rgb="FF006100"/>
              </font>
              <fill>
                <patternFill>
                  <bgColor rgb="FFC6EFCE"/>
                </patternFill>
              </fill>
            </x14:dxf>
          </x14:cfRule>
          <xm:sqref>G559</xm:sqref>
        </x14:conditionalFormatting>
        <x14:conditionalFormatting xmlns:xm="http://schemas.microsoft.com/office/excel/2006/main">
          <x14:cfRule type="containsText" priority="641" operator="containsText" id="{44C1C0B0-32FE-4C63-8BA1-135D8F7FD24F}">
            <xm:f>NOT(ISERROR(SEARCH(#REF!,G572)))</xm:f>
            <xm:f>#REF!</xm:f>
            <x14:dxf>
              <font>
                <color rgb="FF9C0006"/>
              </font>
              <fill>
                <patternFill>
                  <bgColor rgb="FFFFC7CE"/>
                </patternFill>
              </fill>
            </x14:dxf>
          </x14:cfRule>
          <x14:cfRule type="containsText" priority="642" operator="containsText" id="{95F24B5E-965E-4090-98C0-5E7237F1F197}">
            <xm:f>NOT(ISERROR(SEARCH(#REF!,G572)))</xm:f>
            <xm:f>#REF!</xm:f>
            <x14:dxf>
              <font>
                <color rgb="FF006100"/>
              </font>
              <fill>
                <patternFill>
                  <bgColor rgb="FFC6EFCE"/>
                </patternFill>
              </fill>
            </x14:dxf>
          </x14:cfRule>
          <xm:sqref>G572</xm:sqref>
        </x14:conditionalFormatting>
        <x14:conditionalFormatting xmlns:xm="http://schemas.microsoft.com/office/excel/2006/main">
          <x14:cfRule type="containsText" priority="631" operator="containsText" id="{ADF77CDC-8887-4AD1-986B-43699CB301D5}">
            <xm:f>NOT(ISERROR(SEARCH(#REF!,G568)))</xm:f>
            <xm:f>#REF!</xm:f>
            <x14:dxf>
              <font>
                <color rgb="FF9C0006"/>
              </font>
              <fill>
                <patternFill>
                  <bgColor rgb="FFFFC7CE"/>
                </patternFill>
              </fill>
            </x14:dxf>
          </x14:cfRule>
          <x14:cfRule type="containsText" priority="632" operator="containsText" id="{014F7EE4-BCE3-4039-B974-1EB650066D21}">
            <xm:f>NOT(ISERROR(SEARCH(#REF!,G568)))</xm:f>
            <xm:f>#REF!</xm:f>
            <x14:dxf>
              <font>
                <color rgb="FF006100"/>
              </font>
              <fill>
                <patternFill>
                  <bgColor rgb="FFC6EFCE"/>
                </patternFill>
              </fill>
            </x14:dxf>
          </x14:cfRule>
          <xm:sqref>G568</xm:sqref>
        </x14:conditionalFormatting>
        <x14:conditionalFormatting xmlns:xm="http://schemas.microsoft.com/office/excel/2006/main">
          <x14:cfRule type="containsText" priority="626" operator="containsText" id="{3DA47071-8FB0-43E7-9975-595A3FA2B0F4}">
            <xm:f>NOT(ISERROR(SEARCH(#REF!,G569)))</xm:f>
            <xm:f>#REF!</xm:f>
            <x14:dxf>
              <font>
                <color rgb="FF9C0006"/>
              </font>
              <fill>
                <patternFill>
                  <bgColor rgb="FFFFC7CE"/>
                </patternFill>
              </fill>
            </x14:dxf>
          </x14:cfRule>
          <x14:cfRule type="containsText" priority="627" operator="containsText" id="{CB4A4385-3513-46F0-98C4-97327A109EA9}">
            <xm:f>NOT(ISERROR(SEARCH(#REF!,G569)))</xm:f>
            <xm:f>#REF!</xm:f>
            <x14:dxf>
              <font>
                <color rgb="FF006100"/>
              </font>
              <fill>
                <patternFill>
                  <bgColor rgb="FFC6EFCE"/>
                </patternFill>
              </fill>
            </x14:dxf>
          </x14:cfRule>
          <xm:sqref>G569</xm:sqref>
        </x14:conditionalFormatting>
        <x14:conditionalFormatting xmlns:xm="http://schemas.microsoft.com/office/excel/2006/main">
          <x14:cfRule type="containsText" priority="621" operator="containsText" id="{91D26B29-8BDD-43E8-B6E9-7D624C945C86}">
            <xm:f>NOT(ISERROR(SEARCH(#REF!,G570)))</xm:f>
            <xm:f>#REF!</xm:f>
            <x14:dxf>
              <font>
                <color rgb="FF9C0006"/>
              </font>
              <fill>
                <patternFill>
                  <bgColor rgb="FFFFC7CE"/>
                </patternFill>
              </fill>
            </x14:dxf>
          </x14:cfRule>
          <x14:cfRule type="containsText" priority="622" operator="containsText" id="{22AA3401-0657-4095-83B3-D3A440219128}">
            <xm:f>NOT(ISERROR(SEARCH(#REF!,G570)))</xm:f>
            <xm:f>#REF!</xm:f>
            <x14:dxf>
              <font>
                <color rgb="FF006100"/>
              </font>
              <fill>
                <patternFill>
                  <bgColor rgb="FFC6EFCE"/>
                </patternFill>
              </fill>
            </x14:dxf>
          </x14:cfRule>
          <xm:sqref>G570</xm:sqref>
        </x14:conditionalFormatting>
        <x14:conditionalFormatting xmlns:xm="http://schemas.microsoft.com/office/excel/2006/main">
          <x14:cfRule type="containsText" priority="616" operator="containsText" id="{FD755AD4-534E-43F8-B9CE-FFB45E7A02EA}">
            <xm:f>NOT(ISERROR(SEARCH(#REF!,G571)))</xm:f>
            <xm:f>#REF!</xm:f>
            <x14:dxf>
              <font>
                <color rgb="FF9C0006"/>
              </font>
              <fill>
                <patternFill>
                  <bgColor rgb="FFFFC7CE"/>
                </patternFill>
              </fill>
            </x14:dxf>
          </x14:cfRule>
          <x14:cfRule type="containsText" priority="617" operator="containsText" id="{85BBA234-6A9E-484D-BDCC-9F15AE0A995C}">
            <xm:f>NOT(ISERROR(SEARCH(#REF!,G571)))</xm:f>
            <xm:f>#REF!</xm:f>
            <x14:dxf>
              <font>
                <color rgb="FF006100"/>
              </font>
              <fill>
                <patternFill>
                  <bgColor rgb="FFC6EFCE"/>
                </patternFill>
              </fill>
            </x14:dxf>
          </x14:cfRule>
          <xm:sqref>G571:G572</xm:sqref>
        </x14:conditionalFormatting>
        <x14:conditionalFormatting xmlns:xm="http://schemas.microsoft.com/office/excel/2006/main">
          <x14:cfRule type="containsText" priority="611" operator="containsText" id="{009B1C8F-33A5-4BCF-8B27-3C3E87AE3C37}">
            <xm:f>NOT(ISERROR(SEARCH(#REF!,G564)))</xm:f>
            <xm:f>#REF!</xm:f>
            <x14:dxf>
              <font>
                <color rgb="FF9C0006"/>
              </font>
              <fill>
                <patternFill>
                  <bgColor rgb="FFFFC7CE"/>
                </patternFill>
              </fill>
            </x14:dxf>
          </x14:cfRule>
          <x14:cfRule type="containsText" priority="612" operator="containsText" id="{AD81132F-4546-45CD-B565-29023581B682}">
            <xm:f>NOT(ISERROR(SEARCH(#REF!,G564)))</xm:f>
            <xm:f>#REF!</xm:f>
            <x14:dxf>
              <font>
                <color rgb="FF006100"/>
              </font>
              <fill>
                <patternFill>
                  <bgColor rgb="FFC6EFCE"/>
                </patternFill>
              </fill>
            </x14:dxf>
          </x14:cfRule>
          <xm:sqref>G564:G566</xm:sqref>
        </x14:conditionalFormatting>
        <x14:conditionalFormatting xmlns:xm="http://schemas.microsoft.com/office/excel/2006/main">
          <x14:cfRule type="containsText" priority="601" operator="containsText" id="{EEFBC9D7-8F3E-4A37-B85B-94AC1D35D26E}">
            <xm:f>NOT(ISERROR(SEARCH(#REF!,G895)))</xm:f>
            <xm:f>#REF!</xm:f>
            <x14:dxf>
              <font>
                <color rgb="FF9C0006"/>
              </font>
              <fill>
                <patternFill>
                  <bgColor rgb="FFFFC7CE"/>
                </patternFill>
              </fill>
            </x14:dxf>
          </x14:cfRule>
          <x14:cfRule type="containsText" priority="602" operator="containsText" id="{224547B6-0EF8-4C25-A2CF-F073858AC4D6}">
            <xm:f>NOT(ISERROR(SEARCH(#REF!,G895)))</xm:f>
            <xm:f>#REF!</xm:f>
            <x14:dxf>
              <font>
                <color rgb="FF006100"/>
              </font>
              <fill>
                <patternFill>
                  <bgColor rgb="FFC6EFCE"/>
                </patternFill>
              </fill>
            </x14:dxf>
          </x14:cfRule>
          <xm:sqref>G895:G898 G901:G906</xm:sqref>
        </x14:conditionalFormatting>
        <x14:conditionalFormatting xmlns:xm="http://schemas.microsoft.com/office/excel/2006/main">
          <x14:cfRule type="containsText" priority="596" operator="containsText" id="{26056FBD-D534-401A-8B33-9A756330B1EA}">
            <xm:f>NOT(ISERROR(SEARCH(#REF!,G898)))</xm:f>
            <xm:f>#REF!</xm:f>
            <x14:dxf>
              <font>
                <color rgb="FF9C0006"/>
              </font>
              <fill>
                <patternFill>
                  <bgColor rgb="FFFFC7CE"/>
                </patternFill>
              </fill>
            </x14:dxf>
          </x14:cfRule>
          <x14:cfRule type="containsText" priority="597" operator="containsText" id="{6311822A-394A-4F0D-9BE8-FB9170840893}">
            <xm:f>NOT(ISERROR(SEARCH(#REF!,G898)))</xm:f>
            <xm:f>#REF!</xm:f>
            <x14:dxf>
              <font>
                <color rgb="FF006100"/>
              </font>
              <fill>
                <patternFill>
                  <bgColor rgb="FFC6EFCE"/>
                </patternFill>
              </fill>
            </x14:dxf>
          </x14:cfRule>
          <xm:sqref>G898</xm:sqref>
        </x14:conditionalFormatting>
        <x14:conditionalFormatting xmlns:xm="http://schemas.microsoft.com/office/excel/2006/main">
          <x14:cfRule type="containsText" priority="541" operator="containsText" id="{4D4D5716-E42D-4FA3-9D73-AE08CEB925B4}">
            <xm:f>NOT(ISERROR(SEARCH(#REF!,G1283)))</xm:f>
            <xm:f>#REF!</xm:f>
            <x14:dxf>
              <font>
                <color rgb="FF9C0006"/>
              </font>
              <fill>
                <patternFill>
                  <bgColor rgb="FFFFC7CE"/>
                </patternFill>
              </fill>
            </x14:dxf>
          </x14:cfRule>
          <x14:cfRule type="containsText" priority="542" operator="containsText" id="{1EAE387F-55F2-4A8D-862A-303523CB3667}">
            <xm:f>NOT(ISERROR(SEARCH(#REF!,G1283)))</xm:f>
            <xm:f>#REF!</xm:f>
            <x14:dxf>
              <font>
                <color rgb="FF006100"/>
              </font>
              <fill>
                <patternFill>
                  <bgColor rgb="FFC6EFCE"/>
                </patternFill>
              </fill>
            </x14:dxf>
          </x14:cfRule>
          <xm:sqref>G1283</xm:sqref>
        </x14:conditionalFormatting>
        <x14:conditionalFormatting xmlns:xm="http://schemas.microsoft.com/office/excel/2006/main">
          <x14:cfRule type="containsText" priority="546" operator="containsText" id="{727A055D-5F51-456E-B0DA-B5C8E5003A27}">
            <xm:f>NOT(ISERROR(SEARCH(#REF!,G1277)))</xm:f>
            <xm:f>#REF!</xm:f>
            <x14:dxf>
              <font>
                <color rgb="FF9C0006"/>
              </font>
              <fill>
                <patternFill>
                  <bgColor rgb="FFFFC7CE"/>
                </patternFill>
              </fill>
            </x14:dxf>
          </x14:cfRule>
          <x14:cfRule type="containsText" priority="547" operator="containsText" id="{CF6B982C-36D2-4C90-B85D-0E43EBB62C11}">
            <xm:f>NOT(ISERROR(SEARCH(#REF!,G1277)))</xm:f>
            <xm:f>#REF!</xm:f>
            <x14:dxf>
              <font>
                <color rgb="FF006100"/>
              </font>
              <fill>
                <patternFill>
                  <bgColor rgb="FFC6EFCE"/>
                </patternFill>
              </fill>
            </x14:dxf>
          </x14:cfRule>
          <xm:sqref>G1277</xm:sqref>
        </x14:conditionalFormatting>
        <x14:conditionalFormatting xmlns:xm="http://schemas.microsoft.com/office/excel/2006/main">
          <x14:cfRule type="containsText" priority="581" operator="containsText" id="{C53D07D9-AE8E-41D6-A929-AD242F569F46}">
            <xm:f>NOT(ISERROR(SEARCH(#REF!,G907)))</xm:f>
            <xm:f>#REF!</xm:f>
            <x14:dxf>
              <font>
                <color rgb="FF9C0006"/>
              </font>
              <fill>
                <patternFill>
                  <bgColor rgb="FFFFC7CE"/>
                </patternFill>
              </fill>
            </x14:dxf>
          </x14:cfRule>
          <x14:cfRule type="containsText" priority="582" operator="containsText" id="{7BC1F9E2-9FB2-40A0-A001-A394A72BF158}">
            <xm:f>NOT(ISERROR(SEARCH(#REF!,G907)))</xm:f>
            <xm:f>#REF!</xm:f>
            <x14:dxf>
              <font>
                <color rgb="FF006100"/>
              </font>
              <fill>
                <patternFill>
                  <bgColor rgb="FFC6EFCE"/>
                </patternFill>
              </fill>
            </x14:dxf>
          </x14:cfRule>
          <xm:sqref>G907 G910:G914</xm:sqref>
        </x14:conditionalFormatting>
        <x14:conditionalFormatting xmlns:xm="http://schemas.microsoft.com/office/excel/2006/main">
          <x14:cfRule type="containsText" priority="576" operator="containsText" id="{67CDC13E-9F0C-4EF9-AE5D-13BA0A25258A}">
            <xm:f>NOT(ISERROR(SEARCH(#REF!,G914)))</xm:f>
            <xm:f>#REF!</xm:f>
            <x14:dxf>
              <font>
                <color rgb="FF9C0006"/>
              </font>
              <fill>
                <patternFill>
                  <bgColor rgb="FFFFC7CE"/>
                </patternFill>
              </fill>
            </x14:dxf>
          </x14:cfRule>
          <x14:cfRule type="containsText" priority="577" operator="containsText" id="{44406ABA-B9A5-488B-8FC9-AC49EDA10D5E}">
            <xm:f>NOT(ISERROR(SEARCH(#REF!,G914)))</xm:f>
            <xm:f>#REF!</xm:f>
            <x14:dxf>
              <font>
                <color rgb="FF006100"/>
              </font>
              <fill>
                <patternFill>
                  <bgColor rgb="FFC6EFCE"/>
                </patternFill>
              </fill>
            </x14:dxf>
          </x14:cfRule>
          <xm:sqref>G914</xm:sqref>
        </x14:conditionalFormatting>
        <x14:conditionalFormatting xmlns:xm="http://schemas.microsoft.com/office/excel/2006/main">
          <x14:cfRule type="containsText" priority="561" operator="containsText" id="{EEA395BF-32E2-4FCE-912A-9833010CA7EC}">
            <xm:f>NOT(ISERROR(SEARCH(#REF!,G1234)))</xm:f>
            <xm:f>#REF!</xm:f>
            <x14:dxf>
              <font>
                <color rgb="FF9C0006"/>
              </font>
              <fill>
                <patternFill>
                  <bgColor rgb="FFFFC7CE"/>
                </patternFill>
              </fill>
            </x14:dxf>
          </x14:cfRule>
          <x14:cfRule type="containsText" priority="562" operator="containsText" id="{CD64261D-77EB-42D9-ADB0-2D653F0E1343}">
            <xm:f>NOT(ISERROR(SEARCH(#REF!,G1234)))</xm:f>
            <xm:f>#REF!</xm:f>
            <x14:dxf>
              <font>
                <color rgb="FF006100"/>
              </font>
              <fill>
                <patternFill>
                  <bgColor rgb="FFC6EFCE"/>
                </patternFill>
              </fill>
            </x14:dxf>
          </x14:cfRule>
          <xm:sqref>G1234</xm:sqref>
        </x14:conditionalFormatting>
        <x14:conditionalFormatting xmlns:xm="http://schemas.microsoft.com/office/excel/2006/main">
          <x14:cfRule type="containsText" priority="556" operator="containsText" id="{85054657-69F1-4764-9751-D187F827A145}">
            <xm:f>NOT(ISERROR(SEARCH(#REF!,G1232)))</xm:f>
            <xm:f>#REF!</xm:f>
            <x14:dxf>
              <font>
                <color rgb="FF9C0006"/>
              </font>
              <fill>
                <patternFill>
                  <bgColor rgb="FFFFC7CE"/>
                </patternFill>
              </fill>
            </x14:dxf>
          </x14:cfRule>
          <x14:cfRule type="containsText" priority="557" operator="containsText" id="{37F4FCCB-1B81-434D-AC70-F38AB9B56666}">
            <xm:f>NOT(ISERROR(SEARCH(#REF!,G1232)))</xm:f>
            <xm:f>#REF!</xm:f>
            <x14:dxf>
              <font>
                <color rgb="FF006100"/>
              </font>
              <fill>
                <patternFill>
                  <bgColor rgb="FFC6EFCE"/>
                </patternFill>
              </fill>
            </x14:dxf>
          </x14:cfRule>
          <xm:sqref>G1232:G1233</xm:sqref>
        </x14:conditionalFormatting>
        <x14:conditionalFormatting xmlns:xm="http://schemas.microsoft.com/office/excel/2006/main">
          <x14:cfRule type="containsText" priority="551" operator="containsText" id="{72243024-F3F3-413E-AEB9-C4B452D8E10F}">
            <xm:f>NOT(ISERROR(SEARCH(#REF!,G1276)))</xm:f>
            <xm:f>#REF!</xm:f>
            <x14:dxf>
              <font>
                <color rgb="FF9C0006"/>
              </font>
              <fill>
                <patternFill>
                  <bgColor rgb="FFFFC7CE"/>
                </patternFill>
              </fill>
            </x14:dxf>
          </x14:cfRule>
          <x14:cfRule type="containsText" priority="552" operator="containsText" id="{39AAD26A-1AB0-4941-96E1-656976F41B3C}">
            <xm:f>NOT(ISERROR(SEARCH(#REF!,G1276)))</xm:f>
            <xm:f>#REF!</xm:f>
            <x14:dxf>
              <font>
                <color rgb="FF006100"/>
              </font>
              <fill>
                <patternFill>
                  <bgColor rgb="FFC6EFCE"/>
                </patternFill>
              </fill>
            </x14:dxf>
          </x14:cfRule>
          <xm:sqref>G1276 G1278:G1282</xm:sqref>
        </x14:conditionalFormatting>
        <x14:conditionalFormatting xmlns:xm="http://schemas.microsoft.com/office/excel/2006/main">
          <x14:cfRule type="containsText" priority="531" operator="containsText" id="{494BBB76-2D60-49EF-8342-C962B9DE36E9}">
            <xm:f>NOT(ISERROR(SEARCH(#REF!,G1275)))</xm:f>
            <xm:f>#REF!</xm:f>
            <x14:dxf>
              <font>
                <color rgb="FF9C0006"/>
              </font>
              <fill>
                <patternFill>
                  <bgColor rgb="FFFFC7CE"/>
                </patternFill>
              </fill>
            </x14:dxf>
          </x14:cfRule>
          <x14:cfRule type="containsText" priority="532" operator="containsText" id="{3A2FA815-4205-47AF-B67B-3B85D263E277}">
            <xm:f>NOT(ISERROR(SEARCH(#REF!,G1275)))</xm:f>
            <xm:f>#REF!</xm:f>
            <x14:dxf>
              <font>
                <color rgb="FF006100"/>
              </font>
              <fill>
                <patternFill>
                  <bgColor rgb="FFC6EFCE"/>
                </patternFill>
              </fill>
            </x14:dxf>
          </x14:cfRule>
          <xm:sqref>G1275</xm:sqref>
        </x14:conditionalFormatting>
        <x14:conditionalFormatting xmlns:xm="http://schemas.microsoft.com/office/excel/2006/main">
          <x14:cfRule type="containsText" priority="536" operator="containsText" id="{28C143E6-436A-43AC-BAF7-9595C07446D0}">
            <xm:f>NOT(ISERROR(SEARCH(#REF!,G1284)))</xm:f>
            <xm:f>#REF!</xm:f>
            <x14:dxf>
              <font>
                <color rgb="FF9C0006"/>
              </font>
              <fill>
                <patternFill>
                  <bgColor rgb="FFFFC7CE"/>
                </patternFill>
              </fill>
            </x14:dxf>
          </x14:cfRule>
          <x14:cfRule type="containsText" priority="537" operator="containsText" id="{BB8A60F7-3C2D-4308-A75E-2C1BBB5DD144}">
            <xm:f>NOT(ISERROR(SEARCH(#REF!,G1284)))</xm:f>
            <xm:f>#REF!</xm:f>
            <x14:dxf>
              <font>
                <color rgb="FF006100"/>
              </font>
              <fill>
                <patternFill>
                  <bgColor rgb="FFC6EFCE"/>
                </patternFill>
              </fill>
            </x14:dxf>
          </x14:cfRule>
          <xm:sqref>G1284:G1285</xm:sqref>
        </x14:conditionalFormatting>
        <x14:conditionalFormatting xmlns:xm="http://schemas.microsoft.com/office/excel/2006/main">
          <x14:cfRule type="containsText" priority="526" operator="containsText" id="{9C59F25E-E983-44A7-9279-3F59659EA904}">
            <xm:f>NOT(ISERROR(SEARCH(#REF!,G1351)))</xm:f>
            <xm:f>#REF!</xm:f>
            <x14:dxf>
              <font>
                <color rgb="FF9C0006"/>
              </font>
              <fill>
                <patternFill>
                  <bgColor rgb="FFFFC7CE"/>
                </patternFill>
              </fill>
            </x14:dxf>
          </x14:cfRule>
          <x14:cfRule type="containsText" priority="527" operator="containsText" id="{1D4BCBCF-FD41-4428-8262-F07E1C4A495A}">
            <xm:f>NOT(ISERROR(SEARCH(#REF!,G1351)))</xm:f>
            <xm:f>#REF!</xm:f>
            <x14:dxf>
              <font>
                <color rgb="FF006100"/>
              </font>
              <fill>
                <patternFill>
                  <bgColor rgb="FFC6EFCE"/>
                </patternFill>
              </fill>
            </x14:dxf>
          </x14:cfRule>
          <xm:sqref>G1351:G1352</xm:sqref>
        </x14:conditionalFormatting>
        <x14:conditionalFormatting xmlns:xm="http://schemas.microsoft.com/office/excel/2006/main">
          <x14:cfRule type="containsText" priority="521" operator="containsText" id="{71455E34-42C6-421F-A43C-4012DD16DB50}">
            <xm:f>NOT(ISERROR(SEARCH(#REF!,G1307)))</xm:f>
            <xm:f>#REF!</xm:f>
            <x14:dxf>
              <font>
                <color rgb="FF9C0006"/>
              </font>
              <fill>
                <patternFill>
                  <bgColor rgb="FFFFC7CE"/>
                </patternFill>
              </fill>
            </x14:dxf>
          </x14:cfRule>
          <x14:cfRule type="containsText" priority="522" operator="containsText" id="{987D253E-4C84-4489-88F6-01A34651945B}">
            <xm:f>NOT(ISERROR(SEARCH(#REF!,G1307)))</xm:f>
            <xm:f>#REF!</xm:f>
            <x14:dxf>
              <font>
                <color rgb="FF006100"/>
              </font>
              <fill>
                <patternFill>
                  <bgColor rgb="FFC6EFCE"/>
                </patternFill>
              </fill>
            </x14:dxf>
          </x14:cfRule>
          <xm:sqref>G1307:G1309</xm:sqref>
        </x14:conditionalFormatting>
        <x14:conditionalFormatting xmlns:xm="http://schemas.microsoft.com/office/excel/2006/main">
          <x14:cfRule type="containsText" priority="516" operator="containsText" id="{68B24925-7121-4930-9217-7716A7BBD9C9}">
            <xm:f>NOT(ISERROR(SEARCH(#REF!,G1344)))</xm:f>
            <xm:f>#REF!</xm:f>
            <x14:dxf>
              <font>
                <color rgb="FF9C0006"/>
              </font>
              <fill>
                <patternFill>
                  <bgColor rgb="FFFFC7CE"/>
                </patternFill>
              </fill>
            </x14:dxf>
          </x14:cfRule>
          <x14:cfRule type="containsText" priority="517" operator="containsText" id="{E4A01B10-5A3F-48A4-BAB8-81196BD9673B}">
            <xm:f>NOT(ISERROR(SEARCH(#REF!,G1344)))</xm:f>
            <xm:f>#REF!</xm:f>
            <x14:dxf>
              <font>
                <color rgb="FF006100"/>
              </font>
              <fill>
                <patternFill>
                  <bgColor rgb="FFC6EFCE"/>
                </patternFill>
              </fill>
            </x14:dxf>
          </x14:cfRule>
          <xm:sqref>G1344:G1347 G1349:G1352</xm:sqref>
        </x14:conditionalFormatting>
        <x14:conditionalFormatting xmlns:xm="http://schemas.microsoft.com/office/excel/2006/main">
          <x14:cfRule type="containsText" priority="511" operator="containsText" id="{66384971-5E6E-4277-ADF5-612A5307D829}">
            <xm:f>NOT(ISERROR(SEARCH(#REF!,G1337)))</xm:f>
            <xm:f>#REF!</xm:f>
            <x14:dxf>
              <font>
                <color rgb="FF9C0006"/>
              </font>
              <fill>
                <patternFill>
                  <bgColor rgb="FFFFC7CE"/>
                </patternFill>
              </fill>
            </x14:dxf>
          </x14:cfRule>
          <x14:cfRule type="containsText" priority="512" operator="containsText" id="{A785694F-5E7B-4AF7-8C08-043912F0E275}">
            <xm:f>NOT(ISERROR(SEARCH(#REF!,G1337)))</xm:f>
            <xm:f>#REF!</xm:f>
            <x14:dxf>
              <font>
                <color rgb="FF006100"/>
              </font>
              <fill>
                <patternFill>
                  <bgColor rgb="FFC6EFCE"/>
                </patternFill>
              </fill>
            </x14:dxf>
          </x14:cfRule>
          <xm:sqref>G1337 G1339:G1343</xm:sqref>
        </x14:conditionalFormatting>
        <x14:conditionalFormatting xmlns:xm="http://schemas.microsoft.com/office/excel/2006/main">
          <x14:cfRule type="containsText" priority="501" operator="containsText" id="{0524DBF8-0155-4D30-85C8-DA66F62CFFBE}">
            <xm:f>NOT(ISERROR(SEARCH(#REF!,G1348)))</xm:f>
            <xm:f>#REF!</xm:f>
            <x14:dxf>
              <font>
                <color rgb="FF9C0006"/>
              </font>
              <fill>
                <patternFill>
                  <bgColor rgb="FFFFC7CE"/>
                </patternFill>
              </fill>
            </x14:dxf>
          </x14:cfRule>
          <x14:cfRule type="containsText" priority="502" operator="containsText" id="{F5C13253-D27E-4BF0-B110-71DCBCE596DE}">
            <xm:f>NOT(ISERROR(SEARCH(#REF!,G1348)))</xm:f>
            <xm:f>#REF!</xm:f>
            <x14:dxf>
              <font>
                <color rgb="FF006100"/>
              </font>
              <fill>
                <patternFill>
                  <bgColor rgb="FFC6EFCE"/>
                </patternFill>
              </fill>
            </x14:dxf>
          </x14:cfRule>
          <xm:sqref>G1348:G1352</xm:sqref>
        </x14:conditionalFormatting>
        <x14:conditionalFormatting xmlns:xm="http://schemas.microsoft.com/office/excel/2006/main">
          <x14:cfRule type="containsText" priority="506" operator="containsText" id="{0B19500B-AF18-4D8D-A764-72169DD8953E}">
            <xm:f>NOT(ISERROR(SEARCH(#REF!,G1338)))</xm:f>
            <xm:f>#REF!</xm:f>
            <x14:dxf>
              <font>
                <color rgb="FF9C0006"/>
              </font>
              <fill>
                <patternFill>
                  <bgColor rgb="FFFFC7CE"/>
                </patternFill>
              </fill>
            </x14:dxf>
          </x14:cfRule>
          <x14:cfRule type="containsText" priority="507" operator="containsText" id="{EE5ACA1E-400C-42CB-844B-F297583963D6}">
            <xm:f>NOT(ISERROR(SEARCH(#REF!,G1338)))</xm:f>
            <xm:f>#REF!</xm:f>
            <x14:dxf>
              <font>
                <color rgb="FF006100"/>
              </font>
              <fill>
                <patternFill>
                  <bgColor rgb="FFC6EFCE"/>
                </patternFill>
              </fill>
            </x14:dxf>
          </x14:cfRule>
          <xm:sqref>G1338:G1346</xm:sqref>
        </x14:conditionalFormatting>
        <x14:conditionalFormatting xmlns:xm="http://schemas.microsoft.com/office/excel/2006/main">
          <x14:cfRule type="containsText" priority="496" operator="containsText" id="{CE5FDE1B-7E27-4727-91A9-1CB7DD6ABB52}">
            <xm:f>NOT(ISERROR(SEARCH(#REF!,G1373)))</xm:f>
            <xm:f>#REF!</xm:f>
            <x14:dxf>
              <font>
                <color rgb="FF9C0006"/>
              </font>
              <fill>
                <patternFill>
                  <bgColor rgb="FFFFC7CE"/>
                </patternFill>
              </fill>
            </x14:dxf>
          </x14:cfRule>
          <x14:cfRule type="containsText" priority="497" operator="containsText" id="{1CFEC7AC-7C48-4C0A-ACB9-DD946EDAA6F7}">
            <xm:f>NOT(ISERROR(SEARCH(#REF!,G1373)))</xm:f>
            <xm:f>#REF!</xm:f>
            <x14:dxf>
              <font>
                <color rgb="FF006100"/>
              </font>
              <fill>
                <patternFill>
                  <bgColor rgb="FFC6EFCE"/>
                </patternFill>
              </fill>
            </x14:dxf>
          </x14:cfRule>
          <xm:sqref>G1373:G1375</xm:sqref>
        </x14:conditionalFormatting>
        <x14:conditionalFormatting xmlns:xm="http://schemas.microsoft.com/office/excel/2006/main">
          <x14:cfRule type="containsText" priority="491" operator="containsText" id="{1F0F00A7-D2F4-49D6-AD0B-50444C1C5DEA}">
            <xm:f>NOT(ISERROR(SEARCH(#REF!,G1372)))</xm:f>
            <xm:f>#REF!</xm:f>
            <x14:dxf>
              <font>
                <color rgb="FF9C0006"/>
              </font>
              <fill>
                <patternFill>
                  <bgColor rgb="FFFFC7CE"/>
                </patternFill>
              </fill>
            </x14:dxf>
          </x14:cfRule>
          <x14:cfRule type="containsText" priority="492" operator="containsText" id="{917D7088-A7B2-4F3B-BF31-71AB7D30278F}">
            <xm:f>NOT(ISERROR(SEARCH(#REF!,G1372)))</xm:f>
            <xm:f>#REF!</xm:f>
            <x14:dxf>
              <font>
                <color rgb="FF006100"/>
              </font>
              <fill>
                <patternFill>
                  <bgColor rgb="FFC6EFCE"/>
                </patternFill>
              </fill>
            </x14:dxf>
          </x14:cfRule>
          <xm:sqref>G1372:G1375</xm:sqref>
        </x14:conditionalFormatting>
        <x14:conditionalFormatting xmlns:xm="http://schemas.microsoft.com/office/excel/2006/main">
          <x14:cfRule type="containsText" priority="486" operator="containsText" id="{F0C9D393-F465-4209-A315-E68BF1132434}">
            <xm:f>NOT(ISERROR(SEARCH(#REF!,G1408)))</xm:f>
            <xm:f>#REF!</xm:f>
            <x14:dxf>
              <font>
                <color rgb="FF9C0006"/>
              </font>
              <fill>
                <patternFill>
                  <bgColor rgb="FFFFC7CE"/>
                </patternFill>
              </fill>
            </x14:dxf>
          </x14:cfRule>
          <x14:cfRule type="containsText" priority="487" operator="containsText" id="{74584A8D-6C07-4B0E-8FFE-B19E609F4FEC}">
            <xm:f>NOT(ISERROR(SEARCH(#REF!,G1408)))</xm:f>
            <xm:f>#REF!</xm:f>
            <x14:dxf>
              <font>
                <color rgb="FF006100"/>
              </font>
              <fill>
                <patternFill>
                  <bgColor rgb="FFC6EFCE"/>
                </patternFill>
              </fill>
            </x14:dxf>
          </x14:cfRule>
          <xm:sqref>G1412:G1426 G1408</xm:sqref>
        </x14:conditionalFormatting>
        <x14:conditionalFormatting xmlns:xm="http://schemas.microsoft.com/office/excel/2006/main">
          <x14:cfRule type="containsText" priority="481" operator="containsText" id="{205C69EA-DF53-480D-8F63-4975918FD888}">
            <xm:f>NOT(ISERROR(SEARCH(#REF!,G1408)))</xm:f>
            <xm:f>#REF!</xm:f>
            <x14:dxf>
              <font>
                <color rgb="FF9C0006"/>
              </font>
              <fill>
                <patternFill>
                  <bgColor rgb="FFFFC7CE"/>
                </patternFill>
              </fill>
            </x14:dxf>
          </x14:cfRule>
          <x14:cfRule type="containsText" priority="482" operator="containsText" id="{A68C6394-353C-49B7-BEDA-0EFE4FA4FDEA}">
            <xm:f>NOT(ISERROR(SEARCH(#REF!,G1408)))</xm:f>
            <xm:f>#REF!</xm:f>
            <x14:dxf>
              <font>
                <color rgb="FF006100"/>
              </font>
              <fill>
                <patternFill>
                  <bgColor rgb="FFC6EFCE"/>
                </patternFill>
              </fill>
            </x14:dxf>
          </x14:cfRule>
          <xm:sqref>G1408</xm:sqref>
        </x14:conditionalFormatting>
        <x14:conditionalFormatting xmlns:xm="http://schemas.microsoft.com/office/excel/2006/main">
          <x14:cfRule type="containsText" priority="471" operator="containsText" id="{663D6417-0C47-4B9D-885D-13D5C8C4CE7D}">
            <xm:f>NOT(ISERROR(SEARCH(#REF!,G1412)))</xm:f>
            <xm:f>#REF!</xm:f>
            <x14:dxf>
              <font>
                <color rgb="FF9C0006"/>
              </font>
              <fill>
                <patternFill>
                  <bgColor rgb="FFFFC7CE"/>
                </patternFill>
              </fill>
            </x14:dxf>
          </x14:cfRule>
          <x14:cfRule type="containsText" priority="472" operator="containsText" id="{EEC893B2-294F-42C1-97A6-B512332463C4}">
            <xm:f>NOT(ISERROR(SEARCH(#REF!,G1412)))</xm:f>
            <xm:f>#REF!</xm:f>
            <x14:dxf>
              <font>
                <color rgb="FF006100"/>
              </font>
              <fill>
                <patternFill>
                  <bgColor rgb="FFC6EFCE"/>
                </patternFill>
              </fill>
            </x14:dxf>
          </x14:cfRule>
          <xm:sqref>G1412:G1413 I1412:I1413 I1415:I1425 G1415:G1425</xm:sqref>
        </x14:conditionalFormatting>
        <x14:conditionalFormatting xmlns:xm="http://schemas.microsoft.com/office/excel/2006/main">
          <x14:cfRule type="containsText" priority="466" operator="containsText" id="{8CEDA436-90D1-4004-A0D2-70B76E013EA8}">
            <xm:f>NOT(ISERROR(SEARCH(#REF!,G1414)))</xm:f>
            <xm:f>#REF!</xm:f>
            <x14:dxf>
              <font>
                <color rgb="FF9C0006"/>
              </font>
              <fill>
                <patternFill>
                  <bgColor rgb="FFFFC7CE"/>
                </patternFill>
              </fill>
            </x14:dxf>
          </x14:cfRule>
          <x14:cfRule type="containsText" priority="467" operator="containsText" id="{7742ACB9-FF2B-4B25-9ED8-3EE407B2A597}">
            <xm:f>NOT(ISERROR(SEARCH(#REF!,G1414)))</xm:f>
            <xm:f>#REF!</xm:f>
            <x14:dxf>
              <font>
                <color rgb="FF006100"/>
              </font>
              <fill>
                <patternFill>
                  <bgColor rgb="FFC6EFCE"/>
                </patternFill>
              </fill>
            </x14:dxf>
          </x14:cfRule>
          <xm:sqref>G1414 I1414</xm:sqref>
        </x14:conditionalFormatting>
        <x14:conditionalFormatting xmlns:xm="http://schemas.microsoft.com/office/excel/2006/main">
          <x14:cfRule type="containsText" priority="461" operator="containsText" id="{9E3E4E69-1877-46CE-BA7A-9BA1C68F37E8}">
            <xm:f>NOT(ISERROR(SEARCH(#REF!,G1426)))</xm:f>
            <xm:f>#REF!</xm:f>
            <x14:dxf>
              <font>
                <color rgb="FF9C0006"/>
              </font>
              <fill>
                <patternFill>
                  <bgColor rgb="FFFFC7CE"/>
                </patternFill>
              </fill>
            </x14:dxf>
          </x14:cfRule>
          <x14:cfRule type="containsText" priority="462" operator="containsText" id="{F9BA7E9E-4512-4478-9CB9-123B975FF2BC}">
            <xm:f>NOT(ISERROR(SEARCH(#REF!,G1426)))</xm:f>
            <xm:f>#REF!</xm:f>
            <x14:dxf>
              <font>
                <color rgb="FF006100"/>
              </font>
              <fill>
                <patternFill>
                  <bgColor rgb="FFC6EFCE"/>
                </patternFill>
              </fill>
            </x14:dxf>
          </x14:cfRule>
          <xm:sqref>I1426 G1426</xm:sqref>
        </x14:conditionalFormatting>
        <x14:conditionalFormatting xmlns:xm="http://schemas.microsoft.com/office/excel/2006/main">
          <x14:cfRule type="containsText" priority="431" operator="containsText" id="{732B0461-C022-425F-B1DE-2814A85B2AD5}">
            <xm:f>NOT(ISERROR(SEARCH(#REF!,G1408)))</xm:f>
            <xm:f>#REF!</xm:f>
            <x14:dxf>
              <font>
                <color rgb="FF9C0006"/>
              </font>
              <fill>
                <patternFill>
                  <bgColor rgb="FFFFC7CE"/>
                </patternFill>
              </fill>
            </x14:dxf>
          </x14:cfRule>
          <x14:cfRule type="containsText" priority="432" operator="containsText" id="{5BAF76BC-203E-4E26-B136-FD5B06ED9A03}">
            <xm:f>NOT(ISERROR(SEARCH(#REF!,G1408)))</xm:f>
            <xm:f>#REF!</xm:f>
            <x14:dxf>
              <font>
                <color rgb="FF006100"/>
              </font>
              <fill>
                <patternFill>
                  <bgColor rgb="FFC6EFCE"/>
                </patternFill>
              </fill>
            </x14:dxf>
          </x14:cfRule>
          <xm:sqref>G1408</xm:sqref>
        </x14:conditionalFormatting>
        <x14:conditionalFormatting xmlns:xm="http://schemas.microsoft.com/office/excel/2006/main">
          <x14:cfRule type="containsText" priority="416" operator="containsText" id="{E1053084-2249-42C3-ABC2-B9B091836E35}">
            <xm:f>NOT(ISERROR(SEARCH(#REF!,G1409)))</xm:f>
            <xm:f>#REF!</xm:f>
            <x14:dxf>
              <font>
                <color rgb="FF9C0006"/>
              </font>
              <fill>
                <patternFill>
                  <bgColor rgb="FFFFC7CE"/>
                </patternFill>
              </fill>
            </x14:dxf>
          </x14:cfRule>
          <x14:cfRule type="containsText" priority="417" operator="containsText" id="{8B190D39-DC48-4A2D-98A5-CD275A56280F}">
            <xm:f>NOT(ISERROR(SEARCH(#REF!,G1409)))</xm:f>
            <xm:f>#REF!</xm:f>
            <x14:dxf>
              <font>
                <color rgb="FF006100"/>
              </font>
              <fill>
                <patternFill>
                  <bgColor rgb="FFC6EFCE"/>
                </patternFill>
              </fill>
            </x14:dxf>
          </x14:cfRule>
          <xm:sqref>G1409:G1411</xm:sqref>
        </x14:conditionalFormatting>
        <x14:conditionalFormatting xmlns:xm="http://schemas.microsoft.com/office/excel/2006/main">
          <x14:cfRule type="containsText" priority="411" operator="containsText" id="{B142FD8E-E182-4733-8D0B-7A15FFD9B467}">
            <xm:f>NOT(ISERROR(SEARCH(#REF!,G1446)))</xm:f>
            <xm:f>#REF!</xm:f>
            <x14:dxf>
              <font>
                <color rgb="FF9C0006"/>
              </font>
              <fill>
                <patternFill>
                  <bgColor rgb="FFFFC7CE"/>
                </patternFill>
              </fill>
            </x14:dxf>
          </x14:cfRule>
          <x14:cfRule type="containsText" priority="412" operator="containsText" id="{D47A04AF-C54A-49C7-A9F1-7A256EC4E623}">
            <xm:f>NOT(ISERROR(SEARCH(#REF!,G1446)))</xm:f>
            <xm:f>#REF!</xm:f>
            <x14:dxf>
              <font>
                <color rgb="FF006100"/>
              </font>
              <fill>
                <patternFill>
                  <bgColor rgb="FFC6EFCE"/>
                </patternFill>
              </fill>
            </x14:dxf>
          </x14:cfRule>
          <xm:sqref>G1448 I1455:I1461 I1446:I1448</xm:sqref>
        </x14:conditionalFormatting>
        <x14:conditionalFormatting xmlns:xm="http://schemas.microsoft.com/office/excel/2006/main">
          <x14:cfRule type="containsText" priority="406" operator="containsText" id="{685DD6A4-6681-4E70-8AF6-83564FC82D7F}">
            <xm:f>NOT(ISERROR(SEARCH(#REF!,G1443)))</xm:f>
            <xm:f>#REF!</xm:f>
            <x14:dxf>
              <font>
                <color rgb="FF9C0006"/>
              </font>
              <fill>
                <patternFill>
                  <bgColor rgb="FFFFC7CE"/>
                </patternFill>
              </fill>
            </x14:dxf>
          </x14:cfRule>
          <x14:cfRule type="containsText" priority="407" operator="containsText" id="{05CB4660-E931-46BD-AB56-E94149F64C59}">
            <xm:f>NOT(ISERROR(SEARCH(#REF!,G1443)))</xm:f>
            <xm:f>#REF!</xm:f>
            <x14:dxf>
              <font>
                <color rgb="FF006100"/>
              </font>
              <fill>
                <patternFill>
                  <bgColor rgb="FFC6EFCE"/>
                </patternFill>
              </fill>
            </x14:dxf>
          </x14:cfRule>
          <xm:sqref>G1443:G1448</xm:sqref>
        </x14:conditionalFormatting>
        <x14:conditionalFormatting xmlns:xm="http://schemas.microsoft.com/office/excel/2006/main">
          <x14:cfRule type="containsText" priority="366" operator="containsText" id="{52B51927-12A6-4109-83B0-3DBF9029B066}">
            <xm:f>NOT(ISERROR(SEARCH(#REF!,G1446)))</xm:f>
            <xm:f>#REF!</xm:f>
            <x14:dxf>
              <font>
                <color rgb="FF9C0006"/>
              </font>
              <fill>
                <patternFill>
                  <bgColor rgb="FFFFC7CE"/>
                </patternFill>
              </fill>
            </x14:dxf>
          </x14:cfRule>
          <x14:cfRule type="containsText" priority="367" operator="containsText" id="{DAE65A62-58CA-4333-A845-CCDDEECCDC17}">
            <xm:f>NOT(ISERROR(SEARCH(#REF!,G1446)))</xm:f>
            <xm:f>#REF!</xm:f>
            <x14:dxf>
              <font>
                <color rgb="FF006100"/>
              </font>
              <fill>
                <patternFill>
                  <bgColor rgb="FFC6EFCE"/>
                </patternFill>
              </fill>
            </x14:dxf>
          </x14:cfRule>
          <xm:sqref>G1446</xm:sqref>
        </x14:conditionalFormatting>
        <x14:conditionalFormatting xmlns:xm="http://schemas.microsoft.com/office/excel/2006/main">
          <x14:cfRule type="containsText" priority="361" operator="containsText" id="{13B075AD-047C-425B-BE85-FE30B2A8C4A4}">
            <xm:f>NOT(ISERROR(SEARCH(#REF!,G1447)))</xm:f>
            <xm:f>#REF!</xm:f>
            <x14:dxf>
              <font>
                <color rgb="FF9C0006"/>
              </font>
              <fill>
                <patternFill>
                  <bgColor rgb="FFFFC7CE"/>
                </patternFill>
              </fill>
            </x14:dxf>
          </x14:cfRule>
          <x14:cfRule type="containsText" priority="362" operator="containsText" id="{494AB97A-27C6-4D21-8BD7-AC11F7888841}">
            <xm:f>NOT(ISERROR(SEARCH(#REF!,G1447)))</xm:f>
            <xm:f>#REF!</xm:f>
            <x14:dxf>
              <font>
                <color rgb="FF006100"/>
              </font>
              <fill>
                <patternFill>
                  <bgColor rgb="FFC6EFCE"/>
                </patternFill>
              </fill>
            </x14:dxf>
          </x14:cfRule>
          <xm:sqref>G1447</xm:sqref>
        </x14:conditionalFormatting>
        <x14:conditionalFormatting xmlns:xm="http://schemas.microsoft.com/office/excel/2006/main">
          <x14:cfRule type="containsText" priority="403" operator="containsText" id="{AE840630-FB94-4B92-AC3D-20617111683C}">
            <xm:f>NOT(ISERROR(SEARCH(#REF!,I1453)))</xm:f>
            <xm:f>#REF!</xm:f>
            <x14:dxf>
              <font>
                <color rgb="FF9C0006"/>
              </font>
              <fill>
                <patternFill>
                  <bgColor rgb="FFFFC7CE"/>
                </patternFill>
              </fill>
            </x14:dxf>
          </x14:cfRule>
          <x14:cfRule type="containsText" priority="404" operator="containsText" id="{CB824D6D-AE71-42D8-842D-ED391FE42AE6}">
            <xm:f>NOT(ISERROR(SEARCH(#REF!,I1453)))</xm:f>
            <xm:f>#REF!</xm:f>
            <x14:dxf>
              <font>
                <color rgb="FF006100"/>
              </font>
              <fill>
                <patternFill>
                  <bgColor rgb="FFC6EFCE"/>
                </patternFill>
              </fill>
            </x14:dxf>
          </x14:cfRule>
          <xm:sqref>I1453:I1454</xm:sqref>
        </x14:conditionalFormatting>
        <x14:conditionalFormatting xmlns:xm="http://schemas.microsoft.com/office/excel/2006/main">
          <x14:cfRule type="containsText" priority="351" operator="containsText" id="{A9477905-974C-44E7-B472-96062B9F995B}">
            <xm:f>NOT(ISERROR(SEARCH(#REF!,G1445)))</xm:f>
            <xm:f>#REF!</xm:f>
            <x14:dxf>
              <font>
                <color rgb="FF9C0006"/>
              </font>
              <fill>
                <patternFill>
                  <bgColor rgb="FFFFC7CE"/>
                </patternFill>
              </fill>
            </x14:dxf>
          </x14:cfRule>
          <x14:cfRule type="containsText" priority="352" operator="containsText" id="{A70DAFA8-2143-47AA-8CA1-BEC154AB4555}">
            <xm:f>NOT(ISERROR(SEARCH(#REF!,G1445)))</xm:f>
            <xm:f>#REF!</xm:f>
            <x14:dxf>
              <font>
                <color rgb="FF006100"/>
              </font>
              <fill>
                <patternFill>
                  <bgColor rgb="FFC6EFCE"/>
                </patternFill>
              </fill>
            </x14:dxf>
          </x14:cfRule>
          <xm:sqref>G1445</xm:sqref>
        </x14:conditionalFormatting>
        <x14:conditionalFormatting xmlns:xm="http://schemas.microsoft.com/office/excel/2006/main">
          <x14:cfRule type="containsText" priority="396" operator="containsText" id="{03A838C5-4072-4525-A330-81859571DF94}">
            <xm:f>NOT(ISERROR(SEARCH(#REF!,G1455)))</xm:f>
            <xm:f>#REF!</xm:f>
            <x14:dxf>
              <font>
                <color rgb="FF9C0006"/>
              </font>
              <fill>
                <patternFill>
                  <bgColor rgb="FFFFC7CE"/>
                </patternFill>
              </fill>
            </x14:dxf>
          </x14:cfRule>
          <x14:cfRule type="containsText" priority="397" operator="containsText" id="{1694EC3B-C2AC-4C7B-9B9A-50E54B9E26DB}">
            <xm:f>NOT(ISERROR(SEARCH(#REF!,G1455)))</xm:f>
            <xm:f>#REF!</xm:f>
            <x14:dxf>
              <font>
                <color rgb="FF006100"/>
              </font>
              <fill>
                <patternFill>
                  <bgColor rgb="FFC6EFCE"/>
                </patternFill>
              </fill>
            </x14:dxf>
          </x14:cfRule>
          <xm:sqref>G1455:G1461</xm:sqref>
        </x14:conditionalFormatting>
        <x14:conditionalFormatting xmlns:xm="http://schemas.microsoft.com/office/excel/2006/main">
          <x14:cfRule type="containsText" priority="393" operator="containsText" id="{743AA353-4BA4-4249-B8CC-8C6C7E3E562D}">
            <xm:f>NOT(ISERROR(SEARCH(#REF!,G1453)))</xm:f>
            <xm:f>#REF!</xm:f>
            <x14:dxf>
              <font>
                <color rgb="FF9C0006"/>
              </font>
              <fill>
                <patternFill>
                  <bgColor rgb="FFFFC7CE"/>
                </patternFill>
              </fill>
            </x14:dxf>
          </x14:cfRule>
          <x14:cfRule type="containsText" priority="394" operator="containsText" id="{CD66B795-AF7D-4CF7-A2A4-AFA7E1EC21A7}">
            <xm:f>NOT(ISERROR(SEARCH(#REF!,G1453)))</xm:f>
            <xm:f>#REF!</xm:f>
            <x14:dxf>
              <font>
                <color rgb="FF006100"/>
              </font>
              <fill>
                <patternFill>
                  <bgColor rgb="FFC6EFCE"/>
                </patternFill>
              </fill>
            </x14:dxf>
          </x14:cfRule>
          <xm:sqref>G1453:G1454</xm:sqref>
        </x14:conditionalFormatting>
        <x14:conditionalFormatting xmlns:xm="http://schemas.microsoft.com/office/excel/2006/main">
          <x14:cfRule type="containsText" priority="341" operator="containsText" id="{D397847B-62B0-4325-8E27-0E1EF7BFDDB9}">
            <xm:f>NOT(ISERROR(SEARCH(#REF!,G1443)))</xm:f>
            <xm:f>#REF!</xm:f>
            <x14:dxf>
              <font>
                <color rgb="FF9C0006"/>
              </font>
              <fill>
                <patternFill>
                  <bgColor rgb="FFFFC7CE"/>
                </patternFill>
              </fill>
            </x14:dxf>
          </x14:cfRule>
          <x14:cfRule type="containsText" priority="342" operator="containsText" id="{D8E0BD92-DB3F-498F-B36E-A052613A555A}">
            <xm:f>NOT(ISERROR(SEARCH(#REF!,G1443)))</xm:f>
            <xm:f>#REF!</xm:f>
            <x14:dxf>
              <font>
                <color rgb="FF006100"/>
              </font>
              <fill>
                <patternFill>
                  <bgColor rgb="FFC6EFCE"/>
                </patternFill>
              </fill>
            </x14:dxf>
          </x14:cfRule>
          <xm:sqref>G1443</xm:sqref>
        </x14:conditionalFormatting>
        <x14:conditionalFormatting xmlns:xm="http://schemas.microsoft.com/office/excel/2006/main">
          <x14:cfRule type="containsText" priority="336" operator="containsText" id="{08102B77-C32B-4A1D-B757-E7B30D06D710}">
            <xm:f>NOT(ISERROR(SEARCH(#REF!,G1444)))</xm:f>
            <xm:f>#REF!</xm:f>
            <x14:dxf>
              <font>
                <color rgb="FF9C0006"/>
              </font>
              <fill>
                <patternFill>
                  <bgColor rgb="FFFFC7CE"/>
                </patternFill>
              </fill>
            </x14:dxf>
          </x14:cfRule>
          <x14:cfRule type="containsText" priority="337" operator="containsText" id="{1C523CFF-CC15-43EF-BB85-C426A2B67FDE}">
            <xm:f>NOT(ISERROR(SEARCH(#REF!,G1444)))</xm:f>
            <xm:f>#REF!</xm:f>
            <x14:dxf>
              <font>
                <color rgb="FF006100"/>
              </font>
              <fill>
                <patternFill>
                  <bgColor rgb="FFC6EFCE"/>
                </patternFill>
              </fill>
            </x14:dxf>
          </x14:cfRule>
          <xm:sqref>G1444:G1448</xm:sqref>
        </x14:conditionalFormatting>
        <x14:conditionalFormatting xmlns:xm="http://schemas.microsoft.com/office/excel/2006/main">
          <x14:cfRule type="containsText" priority="326" operator="containsText" id="{030CBC5E-2AA5-494E-889F-639C5F4DC211}">
            <xm:f>NOT(ISERROR(SEARCH(#REF!,G1449)))</xm:f>
            <xm:f>#REF!</xm:f>
            <x14:dxf>
              <font>
                <color rgb="FF9C0006"/>
              </font>
              <fill>
                <patternFill>
                  <bgColor rgb="FFFFC7CE"/>
                </patternFill>
              </fill>
            </x14:dxf>
          </x14:cfRule>
          <x14:cfRule type="containsText" priority="327" operator="containsText" id="{032F1F72-84B9-4C24-A55C-2C63D9777471}">
            <xm:f>NOT(ISERROR(SEARCH(#REF!,G1449)))</xm:f>
            <xm:f>#REF!</xm:f>
            <x14:dxf>
              <font>
                <color rgb="FF006100"/>
              </font>
              <fill>
                <patternFill>
                  <bgColor rgb="FFC6EFCE"/>
                </patternFill>
              </fill>
            </x14:dxf>
          </x14:cfRule>
          <xm:sqref>G1449</xm:sqref>
        </x14:conditionalFormatting>
        <x14:conditionalFormatting xmlns:xm="http://schemas.microsoft.com/office/excel/2006/main">
          <x14:cfRule type="containsText" priority="331" operator="containsText" id="{A024A204-4113-47AD-BEA4-EA5C3014EAA7}">
            <xm:f>NOT(ISERROR(SEARCH(#REF!,G1450)))</xm:f>
            <xm:f>#REF!</xm:f>
            <x14:dxf>
              <font>
                <color rgb="FF9C0006"/>
              </font>
              <fill>
                <patternFill>
                  <bgColor rgb="FFFFC7CE"/>
                </patternFill>
              </fill>
            </x14:dxf>
          </x14:cfRule>
          <x14:cfRule type="containsText" priority="332" operator="containsText" id="{16E2BBEB-A6F1-4912-B06E-FD6AB3243BA0}">
            <xm:f>NOT(ISERROR(SEARCH(#REF!,G1450)))</xm:f>
            <xm:f>#REF!</xm:f>
            <x14:dxf>
              <font>
                <color rgb="FF006100"/>
              </font>
              <fill>
                <patternFill>
                  <bgColor rgb="FFC6EFCE"/>
                </patternFill>
              </fill>
            </x14:dxf>
          </x14:cfRule>
          <xm:sqref>G1450:G1452</xm:sqref>
        </x14:conditionalFormatting>
        <x14:conditionalFormatting xmlns:xm="http://schemas.microsoft.com/office/excel/2006/main">
          <x14:cfRule type="containsText" priority="321" operator="containsText" id="{B85EF056-DAB8-6F4C-97D2-96A8C80CFD48}">
            <xm:f>NOT(ISERROR(SEARCH(#REF!,G899)))</xm:f>
            <xm:f>#REF!</xm:f>
            <x14:dxf>
              <font>
                <color rgb="FF9C0006"/>
              </font>
              <fill>
                <patternFill>
                  <bgColor rgb="FFFFC7CE"/>
                </patternFill>
              </fill>
            </x14:dxf>
          </x14:cfRule>
          <x14:cfRule type="containsText" priority="322" operator="containsText" id="{858B02FF-DCBF-D549-A5E3-170FECFE8EEA}">
            <xm:f>NOT(ISERROR(SEARCH(#REF!,G899)))</xm:f>
            <xm:f>#REF!</xm:f>
            <x14:dxf>
              <font>
                <color rgb="FF006100"/>
              </font>
              <fill>
                <patternFill>
                  <bgColor rgb="FFC6EFCE"/>
                </patternFill>
              </fill>
            </x14:dxf>
          </x14:cfRule>
          <xm:sqref>G899</xm:sqref>
        </x14:conditionalFormatting>
        <x14:conditionalFormatting xmlns:xm="http://schemas.microsoft.com/office/excel/2006/main">
          <x14:cfRule type="containsText" priority="316" operator="containsText" id="{29B7A1C6-20EF-F14F-AB62-CD5C51FC7135}">
            <xm:f>NOT(ISERROR(SEARCH(#REF!,G899)))</xm:f>
            <xm:f>#REF!</xm:f>
            <x14:dxf>
              <font>
                <color rgb="FF9C0006"/>
              </font>
              <fill>
                <patternFill>
                  <bgColor rgb="FFFFC7CE"/>
                </patternFill>
              </fill>
            </x14:dxf>
          </x14:cfRule>
          <x14:cfRule type="containsText" priority="317" operator="containsText" id="{D1C65444-4608-0349-92EC-98AF7E0F491A}">
            <xm:f>NOT(ISERROR(SEARCH(#REF!,G899)))</xm:f>
            <xm:f>#REF!</xm:f>
            <x14:dxf>
              <font>
                <color rgb="FF006100"/>
              </font>
              <fill>
                <patternFill>
                  <bgColor rgb="FFC6EFCE"/>
                </patternFill>
              </fill>
            </x14:dxf>
          </x14:cfRule>
          <xm:sqref>G899</xm:sqref>
        </x14:conditionalFormatting>
        <x14:conditionalFormatting xmlns:xm="http://schemas.microsoft.com/office/excel/2006/main">
          <x14:cfRule type="containsText" priority="311" operator="containsText" id="{7B8B2DF0-5316-E147-B083-B7C2E3F7DEC3}">
            <xm:f>NOT(ISERROR(SEARCH(#REF!,G900)))</xm:f>
            <xm:f>#REF!</xm:f>
            <x14:dxf>
              <font>
                <color rgb="FF9C0006"/>
              </font>
              <fill>
                <patternFill>
                  <bgColor rgb="FFFFC7CE"/>
                </patternFill>
              </fill>
            </x14:dxf>
          </x14:cfRule>
          <x14:cfRule type="containsText" priority="312" operator="containsText" id="{09909D4A-75BD-4442-9AFA-4E26D720F517}">
            <xm:f>NOT(ISERROR(SEARCH(#REF!,G900)))</xm:f>
            <xm:f>#REF!</xm:f>
            <x14:dxf>
              <font>
                <color rgb="FF006100"/>
              </font>
              <fill>
                <patternFill>
                  <bgColor rgb="FFC6EFCE"/>
                </patternFill>
              </fill>
            </x14:dxf>
          </x14:cfRule>
          <xm:sqref>G900</xm:sqref>
        </x14:conditionalFormatting>
        <x14:conditionalFormatting xmlns:xm="http://schemas.microsoft.com/office/excel/2006/main">
          <x14:cfRule type="containsText" priority="306" operator="containsText" id="{BBAC5758-7498-EC40-9BBA-95A90E4A279D}">
            <xm:f>NOT(ISERROR(SEARCH(#REF!,G900)))</xm:f>
            <xm:f>#REF!</xm:f>
            <x14:dxf>
              <font>
                <color rgb="FF9C0006"/>
              </font>
              <fill>
                <patternFill>
                  <bgColor rgb="FFFFC7CE"/>
                </patternFill>
              </fill>
            </x14:dxf>
          </x14:cfRule>
          <x14:cfRule type="containsText" priority="307" operator="containsText" id="{53545E30-1375-5144-A96C-4B15422CB7AF}">
            <xm:f>NOT(ISERROR(SEARCH(#REF!,G900)))</xm:f>
            <xm:f>#REF!</xm:f>
            <x14:dxf>
              <font>
                <color rgb="FF006100"/>
              </font>
              <fill>
                <patternFill>
                  <bgColor rgb="FFC6EFCE"/>
                </patternFill>
              </fill>
            </x14:dxf>
          </x14:cfRule>
          <xm:sqref>G900</xm:sqref>
        </x14:conditionalFormatting>
        <x14:conditionalFormatting xmlns:xm="http://schemas.microsoft.com/office/excel/2006/main">
          <x14:cfRule type="containsText" priority="301" operator="containsText" id="{329A86C9-8944-C246-95B4-D2746ACE7A3F}">
            <xm:f>NOT(ISERROR(SEARCH(#REF!,G908)))</xm:f>
            <xm:f>#REF!</xm:f>
            <x14:dxf>
              <font>
                <color rgb="FF9C0006"/>
              </font>
              <fill>
                <patternFill>
                  <bgColor rgb="FFFFC7CE"/>
                </patternFill>
              </fill>
            </x14:dxf>
          </x14:cfRule>
          <x14:cfRule type="containsText" priority="302" operator="containsText" id="{C35DF2C9-D47D-4A4A-B255-7C57D83BD039}">
            <xm:f>NOT(ISERROR(SEARCH(#REF!,G908)))</xm:f>
            <xm:f>#REF!</xm:f>
            <x14:dxf>
              <font>
                <color rgb="FF006100"/>
              </font>
              <fill>
                <patternFill>
                  <bgColor rgb="FFC6EFCE"/>
                </patternFill>
              </fill>
            </x14:dxf>
          </x14:cfRule>
          <xm:sqref>G908</xm:sqref>
        </x14:conditionalFormatting>
        <x14:conditionalFormatting xmlns:xm="http://schemas.microsoft.com/office/excel/2006/main">
          <x14:cfRule type="containsText" priority="296" operator="containsText" id="{2EC9D0FE-46FA-B54A-B448-FC51BE47E0D0}">
            <xm:f>NOT(ISERROR(SEARCH(#REF!,G908)))</xm:f>
            <xm:f>#REF!</xm:f>
            <x14:dxf>
              <font>
                <color rgb="FF9C0006"/>
              </font>
              <fill>
                <patternFill>
                  <bgColor rgb="FFFFC7CE"/>
                </patternFill>
              </fill>
            </x14:dxf>
          </x14:cfRule>
          <x14:cfRule type="containsText" priority="297" operator="containsText" id="{5FA952C9-B1ED-E749-8927-41D72CAFEA26}">
            <xm:f>NOT(ISERROR(SEARCH(#REF!,G908)))</xm:f>
            <xm:f>#REF!</xm:f>
            <x14:dxf>
              <font>
                <color rgb="FF006100"/>
              </font>
              <fill>
                <patternFill>
                  <bgColor rgb="FFC6EFCE"/>
                </patternFill>
              </fill>
            </x14:dxf>
          </x14:cfRule>
          <xm:sqref>G908</xm:sqref>
        </x14:conditionalFormatting>
        <x14:conditionalFormatting xmlns:xm="http://schemas.microsoft.com/office/excel/2006/main">
          <x14:cfRule type="containsText" priority="291" operator="containsText" id="{ACE420F0-F533-6844-9B6E-844C4FC5AB70}">
            <xm:f>NOT(ISERROR(SEARCH(#REF!,G909)))</xm:f>
            <xm:f>#REF!</xm:f>
            <x14:dxf>
              <font>
                <color rgb="FF9C0006"/>
              </font>
              <fill>
                <patternFill>
                  <bgColor rgb="FFFFC7CE"/>
                </patternFill>
              </fill>
            </x14:dxf>
          </x14:cfRule>
          <x14:cfRule type="containsText" priority="292" operator="containsText" id="{AA48B1C0-8910-AE48-967E-209B938BA9E7}">
            <xm:f>NOT(ISERROR(SEARCH(#REF!,G909)))</xm:f>
            <xm:f>#REF!</xm:f>
            <x14:dxf>
              <font>
                <color rgb="FF006100"/>
              </font>
              <fill>
                <patternFill>
                  <bgColor rgb="FFC6EFCE"/>
                </patternFill>
              </fill>
            </x14:dxf>
          </x14:cfRule>
          <xm:sqref>G909</xm:sqref>
        </x14:conditionalFormatting>
        <x14:conditionalFormatting xmlns:xm="http://schemas.microsoft.com/office/excel/2006/main">
          <x14:cfRule type="containsText" priority="286" operator="containsText" id="{B0395A5D-3582-C642-98D3-4194F4E3AF51}">
            <xm:f>NOT(ISERROR(SEARCH(#REF!,G909)))</xm:f>
            <xm:f>#REF!</xm:f>
            <x14:dxf>
              <font>
                <color rgb="FF9C0006"/>
              </font>
              <fill>
                <patternFill>
                  <bgColor rgb="FFFFC7CE"/>
                </patternFill>
              </fill>
            </x14:dxf>
          </x14:cfRule>
          <x14:cfRule type="containsText" priority="287" operator="containsText" id="{0E197A78-F561-A74A-9C6B-2AF6F1C94E63}">
            <xm:f>NOT(ISERROR(SEARCH(#REF!,G909)))</xm:f>
            <xm:f>#REF!</xm:f>
            <x14:dxf>
              <font>
                <color rgb="FF006100"/>
              </font>
              <fill>
                <patternFill>
                  <bgColor rgb="FFC6EFCE"/>
                </patternFill>
              </fill>
            </x14:dxf>
          </x14:cfRule>
          <xm:sqref>G909</xm:sqref>
        </x14:conditionalFormatting>
        <x14:conditionalFormatting xmlns:xm="http://schemas.microsoft.com/office/excel/2006/main">
          <x14:cfRule type="containsText" priority="281" operator="containsText" id="{52CC9295-9BB9-B74A-95ED-D00E3B04759D}">
            <xm:f>NOT(ISERROR(SEARCH(#REF!,G915)))</xm:f>
            <xm:f>#REF!</xm:f>
            <x14:dxf>
              <font>
                <color rgb="FF9C0006"/>
              </font>
              <fill>
                <patternFill>
                  <bgColor rgb="FFFFC7CE"/>
                </patternFill>
              </fill>
            </x14:dxf>
          </x14:cfRule>
          <x14:cfRule type="containsText" priority="282" operator="containsText" id="{6228E721-F594-FF45-AA5F-09FDBC23AB51}">
            <xm:f>NOT(ISERROR(SEARCH(#REF!,G915)))</xm:f>
            <xm:f>#REF!</xm:f>
            <x14:dxf>
              <font>
                <color rgb="FF006100"/>
              </font>
              <fill>
                <patternFill>
                  <bgColor rgb="FFC6EFCE"/>
                </patternFill>
              </fill>
            </x14:dxf>
          </x14:cfRule>
          <xm:sqref>G915</xm:sqref>
        </x14:conditionalFormatting>
        <x14:conditionalFormatting xmlns:xm="http://schemas.microsoft.com/office/excel/2006/main">
          <x14:cfRule type="containsText" priority="276" operator="containsText" id="{2E637AF0-197B-9A4C-ADD9-8F3651CAADB3}">
            <xm:f>NOT(ISERROR(SEARCH(#REF!,G915)))</xm:f>
            <xm:f>#REF!</xm:f>
            <x14:dxf>
              <font>
                <color rgb="FF9C0006"/>
              </font>
              <fill>
                <patternFill>
                  <bgColor rgb="FFFFC7CE"/>
                </patternFill>
              </fill>
            </x14:dxf>
          </x14:cfRule>
          <x14:cfRule type="containsText" priority="277" operator="containsText" id="{A475C6F4-85DC-5E4B-A7E4-7FE5AC140C63}">
            <xm:f>NOT(ISERROR(SEARCH(#REF!,G915)))</xm:f>
            <xm:f>#REF!</xm:f>
            <x14:dxf>
              <font>
                <color rgb="FF006100"/>
              </font>
              <fill>
                <patternFill>
                  <bgColor rgb="FFC6EFCE"/>
                </patternFill>
              </fill>
            </x14:dxf>
          </x14:cfRule>
          <xm:sqref>G915</xm:sqref>
        </x14:conditionalFormatting>
        <x14:conditionalFormatting xmlns:xm="http://schemas.microsoft.com/office/excel/2006/main">
          <x14:cfRule type="containsText" priority="271" operator="containsText" id="{A33A5497-8EC3-3545-B548-EBE8B97BD06A}">
            <xm:f>NOT(ISERROR(SEARCH(#REF!,G175)))</xm:f>
            <xm:f>#REF!</xm:f>
            <x14:dxf>
              <font>
                <color rgb="FF9C0006"/>
              </font>
              <fill>
                <patternFill>
                  <bgColor rgb="FFFFC7CE"/>
                </patternFill>
              </fill>
            </x14:dxf>
          </x14:cfRule>
          <x14:cfRule type="containsText" priority="272" operator="containsText" id="{48F95FCA-6730-6A41-B970-07DB633453E4}">
            <xm:f>NOT(ISERROR(SEARCH(#REF!,G175)))</xm:f>
            <xm:f>#REF!</xm:f>
            <x14:dxf>
              <font>
                <color rgb="FF006100"/>
              </font>
              <fill>
                <patternFill>
                  <bgColor rgb="FFC6EFCE"/>
                </patternFill>
              </fill>
            </x14:dxf>
          </x14:cfRule>
          <xm:sqref>G179:G212 G175</xm:sqref>
        </x14:conditionalFormatting>
        <x14:conditionalFormatting xmlns:xm="http://schemas.microsoft.com/office/excel/2006/main">
          <x14:cfRule type="containsText" priority="266" operator="containsText" id="{DA0A9E07-EDF6-2740-A79A-9BE4C8765E4A}">
            <xm:f>NOT(ISERROR(SEARCH(#REF!,G175)))</xm:f>
            <xm:f>#REF!</xm:f>
            <x14:dxf>
              <font>
                <color rgb="FF9C0006"/>
              </font>
              <fill>
                <patternFill>
                  <bgColor rgb="FFFFC7CE"/>
                </patternFill>
              </fill>
            </x14:dxf>
          </x14:cfRule>
          <x14:cfRule type="containsText" priority="267" operator="containsText" id="{4180ECE8-46FC-5443-9069-8A3F42735D50}">
            <xm:f>NOT(ISERROR(SEARCH(#REF!,G175)))</xm:f>
            <xm:f>#REF!</xm:f>
            <x14:dxf>
              <font>
                <color rgb="FF006100"/>
              </font>
              <fill>
                <patternFill>
                  <bgColor rgb="FFC6EFCE"/>
                </patternFill>
              </fill>
            </x14:dxf>
          </x14:cfRule>
          <xm:sqref>G175</xm:sqref>
        </x14:conditionalFormatting>
        <x14:conditionalFormatting xmlns:xm="http://schemas.microsoft.com/office/excel/2006/main">
          <x14:cfRule type="containsText" priority="256" operator="containsText" id="{9334033F-ABE5-954F-8360-1DA3F34FE5AE}">
            <xm:f>NOT(ISERROR(SEARCH(#REF!,G179)))</xm:f>
            <xm:f>#REF!</xm:f>
            <x14:dxf>
              <font>
                <color rgb="FF9C0006"/>
              </font>
              <fill>
                <patternFill>
                  <bgColor rgb="FFFFC7CE"/>
                </patternFill>
              </fill>
            </x14:dxf>
          </x14:cfRule>
          <x14:cfRule type="containsText" priority="257" operator="containsText" id="{0A25C944-2895-0E45-95DF-39FF7D920DE8}">
            <xm:f>NOT(ISERROR(SEARCH(#REF!,G179)))</xm:f>
            <xm:f>#REF!</xm:f>
            <x14:dxf>
              <font>
                <color rgb="FF006100"/>
              </font>
              <fill>
                <patternFill>
                  <bgColor rgb="FFC6EFCE"/>
                </patternFill>
              </fill>
            </x14:dxf>
          </x14:cfRule>
          <xm:sqref>G179:G180 I179:I180 I182:I192 G182:G192 G194:G195 I194:I195 I197:I201 I203:I204 I206:I207 I209:I210</xm:sqref>
        </x14:conditionalFormatting>
        <x14:conditionalFormatting xmlns:xm="http://schemas.microsoft.com/office/excel/2006/main">
          <x14:cfRule type="containsText" priority="261" operator="containsText" id="{C9D8DBC4-52A3-9F47-BF45-3B162EAFDF22}">
            <xm:f>NOT(ISERROR(SEARCH(#REF!,G212)))</xm:f>
            <xm:f>#REF!</xm:f>
            <x14:dxf>
              <font>
                <color rgb="FF9C0006"/>
              </font>
              <fill>
                <patternFill>
                  <bgColor rgb="FFFFC7CE"/>
                </patternFill>
              </fill>
            </x14:dxf>
          </x14:cfRule>
          <x14:cfRule type="containsText" priority="262" operator="containsText" id="{105FEFAB-D6EF-4944-B7EB-AE7B66E6F2AB}">
            <xm:f>NOT(ISERROR(SEARCH(#REF!,G212)))</xm:f>
            <xm:f>#REF!</xm:f>
            <x14:dxf>
              <font>
                <color rgb="FF006100"/>
              </font>
              <fill>
                <patternFill>
                  <bgColor rgb="FFC6EFCE"/>
                </patternFill>
              </fill>
            </x14:dxf>
          </x14:cfRule>
          <xm:sqref>G212:G214</xm:sqref>
        </x14:conditionalFormatting>
        <x14:conditionalFormatting xmlns:xm="http://schemas.microsoft.com/office/excel/2006/main">
          <x14:cfRule type="containsText" priority="251" operator="containsText" id="{5E627584-2E07-A148-834C-6F4B5AF3CAD1}">
            <xm:f>NOT(ISERROR(SEARCH(#REF!,G181)))</xm:f>
            <xm:f>#REF!</xm:f>
            <x14:dxf>
              <font>
                <color rgb="FF9C0006"/>
              </font>
              <fill>
                <patternFill>
                  <bgColor rgb="FFFFC7CE"/>
                </patternFill>
              </fill>
            </x14:dxf>
          </x14:cfRule>
          <x14:cfRule type="containsText" priority="252" operator="containsText" id="{348A42C1-6B62-BD47-9038-571C83D67B82}">
            <xm:f>NOT(ISERROR(SEARCH(#REF!,G181)))</xm:f>
            <xm:f>#REF!</xm:f>
            <x14:dxf>
              <font>
                <color rgb="FF006100"/>
              </font>
              <fill>
                <patternFill>
                  <bgColor rgb="FFC6EFCE"/>
                </patternFill>
              </fill>
            </x14:dxf>
          </x14:cfRule>
          <xm:sqref>G181 I181</xm:sqref>
        </x14:conditionalFormatting>
        <x14:conditionalFormatting xmlns:xm="http://schemas.microsoft.com/office/excel/2006/main">
          <x14:cfRule type="containsText" priority="226" operator="containsText" id="{A967A509-9694-7047-BE7C-4F0A4F05C2C3}">
            <xm:f>NOT(ISERROR(SEARCH(#REF!,G208)))</xm:f>
            <xm:f>#REF!</xm:f>
            <x14:dxf>
              <font>
                <color rgb="FF9C0006"/>
              </font>
              <fill>
                <patternFill>
                  <bgColor rgb="FFFFC7CE"/>
                </patternFill>
              </fill>
            </x14:dxf>
          </x14:cfRule>
          <x14:cfRule type="containsText" priority="227" operator="containsText" id="{729E8F3A-B2C9-594A-AB26-3787887436F9}">
            <xm:f>NOT(ISERROR(SEARCH(#REF!,G208)))</xm:f>
            <xm:f>#REF!</xm:f>
            <x14:dxf>
              <font>
                <color rgb="FF006100"/>
              </font>
              <fill>
                <patternFill>
                  <bgColor rgb="FFC6EFCE"/>
                </patternFill>
              </fill>
            </x14:dxf>
          </x14:cfRule>
          <xm:sqref>I208 G208</xm:sqref>
        </x14:conditionalFormatting>
        <x14:conditionalFormatting xmlns:xm="http://schemas.microsoft.com/office/excel/2006/main">
          <x14:cfRule type="containsText" priority="246" operator="containsText" id="{0E95505C-F239-B149-89E8-3381CFA76BED}">
            <xm:f>NOT(ISERROR(SEARCH(#REF!,G193)))</xm:f>
            <xm:f>#REF!</xm:f>
            <x14:dxf>
              <font>
                <color rgb="FF9C0006"/>
              </font>
              <fill>
                <patternFill>
                  <bgColor rgb="FFFFC7CE"/>
                </patternFill>
              </fill>
            </x14:dxf>
          </x14:cfRule>
          <x14:cfRule type="containsText" priority="247" operator="containsText" id="{CCC8A98B-7EA4-E642-8464-0C74FD2F5105}">
            <xm:f>NOT(ISERROR(SEARCH(#REF!,G193)))</xm:f>
            <xm:f>#REF!</xm:f>
            <x14:dxf>
              <font>
                <color rgb="FF006100"/>
              </font>
              <fill>
                <patternFill>
                  <bgColor rgb="FFC6EFCE"/>
                </patternFill>
              </fill>
            </x14:dxf>
          </x14:cfRule>
          <xm:sqref>I193 G193</xm:sqref>
        </x14:conditionalFormatting>
        <x14:conditionalFormatting xmlns:xm="http://schemas.microsoft.com/office/excel/2006/main">
          <x14:cfRule type="containsText" priority="241" operator="containsText" id="{C96FE765-B8AD-5440-A3C6-399D02781D01}">
            <xm:f>NOT(ISERROR(SEARCH(#REF!,G196)))</xm:f>
            <xm:f>#REF!</xm:f>
            <x14:dxf>
              <font>
                <color rgb="FF9C0006"/>
              </font>
              <fill>
                <patternFill>
                  <bgColor rgb="FFFFC7CE"/>
                </patternFill>
              </fill>
            </x14:dxf>
          </x14:cfRule>
          <x14:cfRule type="containsText" priority="242" operator="containsText" id="{31D6F81B-21CB-7548-BD2D-737D52463E26}">
            <xm:f>NOT(ISERROR(SEARCH(#REF!,G196)))</xm:f>
            <xm:f>#REF!</xm:f>
            <x14:dxf>
              <font>
                <color rgb="FF006100"/>
              </font>
              <fill>
                <patternFill>
                  <bgColor rgb="FFC6EFCE"/>
                </patternFill>
              </fill>
            </x14:dxf>
          </x14:cfRule>
          <xm:sqref>G196 I196</xm:sqref>
        </x14:conditionalFormatting>
        <x14:conditionalFormatting xmlns:xm="http://schemas.microsoft.com/office/excel/2006/main">
          <x14:cfRule type="containsText" priority="236" operator="containsText" id="{29B1CAE9-8E3C-0548-B7F2-316FE66A5465}">
            <xm:f>NOT(ISERROR(SEARCH(#REF!,G202)))</xm:f>
            <xm:f>#REF!</xm:f>
            <x14:dxf>
              <font>
                <color rgb="FF9C0006"/>
              </font>
              <fill>
                <patternFill>
                  <bgColor rgb="FFFFC7CE"/>
                </patternFill>
              </fill>
            </x14:dxf>
          </x14:cfRule>
          <x14:cfRule type="containsText" priority="237" operator="containsText" id="{67EA5714-8916-D848-8534-758C55B285F0}">
            <xm:f>NOT(ISERROR(SEARCH(#REF!,G202)))</xm:f>
            <xm:f>#REF!</xm:f>
            <x14:dxf>
              <font>
                <color rgb="FF006100"/>
              </font>
              <fill>
                <patternFill>
                  <bgColor rgb="FFC6EFCE"/>
                </patternFill>
              </fill>
            </x14:dxf>
          </x14:cfRule>
          <xm:sqref>I202 G202</xm:sqref>
        </x14:conditionalFormatting>
        <x14:conditionalFormatting xmlns:xm="http://schemas.microsoft.com/office/excel/2006/main">
          <x14:cfRule type="containsText" priority="231" operator="containsText" id="{993D8C80-6FC3-0D42-827E-391F6081365E}">
            <xm:f>NOT(ISERROR(SEARCH(#REF!,G205)))</xm:f>
            <xm:f>#REF!</xm:f>
            <x14:dxf>
              <font>
                <color rgb="FF9C0006"/>
              </font>
              <fill>
                <patternFill>
                  <bgColor rgb="FFFFC7CE"/>
                </patternFill>
              </fill>
            </x14:dxf>
          </x14:cfRule>
          <x14:cfRule type="containsText" priority="232" operator="containsText" id="{5E103197-E9DD-0D47-8C27-5A5A59BFDAD5}">
            <xm:f>NOT(ISERROR(SEARCH(#REF!,G205)))</xm:f>
            <xm:f>#REF!</xm:f>
            <x14:dxf>
              <font>
                <color rgb="FF006100"/>
              </font>
              <fill>
                <patternFill>
                  <bgColor rgb="FFC6EFCE"/>
                </patternFill>
              </fill>
            </x14:dxf>
          </x14:cfRule>
          <xm:sqref>G205 I205</xm:sqref>
        </x14:conditionalFormatting>
        <x14:conditionalFormatting xmlns:xm="http://schemas.microsoft.com/office/excel/2006/main">
          <x14:cfRule type="containsText" priority="221" operator="containsText" id="{5E513CEB-20BB-804E-A8C3-17414F0550C2}">
            <xm:f>NOT(ISERROR(SEARCH(#REF!,G211)))</xm:f>
            <xm:f>#REF!</xm:f>
            <x14:dxf>
              <font>
                <color rgb="FF9C0006"/>
              </font>
              <fill>
                <patternFill>
                  <bgColor rgb="FFFFC7CE"/>
                </patternFill>
              </fill>
            </x14:dxf>
          </x14:cfRule>
          <x14:cfRule type="containsText" priority="222" operator="containsText" id="{D1628B49-AF93-7242-97AB-94832A2CBA83}">
            <xm:f>NOT(ISERROR(SEARCH(#REF!,G211)))</xm:f>
            <xm:f>#REF!</xm:f>
            <x14:dxf>
              <font>
                <color rgb="FF006100"/>
              </font>
              <fill>
                <patternFill>
                  <bgColor rgb="FFC6EFCE"/>
                </patternFill>
              </fill>
            </x14:dxf>
          </x14:cfRule>
          <xm:sqref>G211 I211</xm:sqref>
        </x14:conditionalFormatting>
        <x14:conditionalFormatting xmlns:xm="http://schemas.microsoft.com/office/excel/2006/main">
          <x14:cfRule type="containsText" priority="216" operator="containsText" id="{746A3781-BBBC-3A40-A784-2C64745472E4}">
            <xm:f>NOT(ISERROR(SEARCH(#REF!,G175)))</xm:f>
            <xm:f>#REF!</xm:f>
            <x14:dxf>
              <font>
                <color rgb="FF9C0006"/>
              </font>
              <fill>
                <patternFill>
                  <bgColor rgb="FFFFC7CE"/>
                </patternFill>
              </fill>
            </x14:dxf>
          </x14:cfRule>
          <x14:cfRule type="containsText" priority="217" operator="containsText" id="{CC588FFD-1D01-B94A-9011-4E0BCEB396BD}">
            <xm:f>NOT(ISERROR(SEARCH(#REF!,G175)))</xm:f>
            <xm:f>#REF!</xm:f>
            <x14:dxf>
              <font>
                <color rgb="FF006100"/>
              </font>
              <fill>
                <patternFill>
                  <bgColor rgb="FFC6EFCE"/>
                </patternFill>
              </fill>
            </x14:dxf>
          </x14:cfRule>
          <xm:sqref>G175</xm:sqref>
        </x14:conditionalFormatting>
        <x14:conditionalFormatting xmlns:xm="http://schemas.microsoft.com/office/excel/2006/main">
          <x14:cfRule type="containsText" priority="211" operator="containsText" id="{319077C5-CEFE-6749-B222-577944064D3A}">
            <xm:f>NOT(ISERROR(SEARCH(#REF!,G215)))</xm:f>
            <xm:f>#REF!</xm:f>
            <x14:dxf>
              <font>
                <color rgb="FF9C0006"/>
              </font>
              <fill>
                <patternFill>
                  <bgColor rgb="FFFFC7CE"/>
                </patternFill>
              </fill>
            </x14:dxf>
          </x14:cfRule>
          <x14:cfRule type="containsText" priority="212" operator="containsText" id="{09277745-C2D1-674D-BF3F-8060932BE5BC}">
            <xm:f>NOT(ISERROR(SEARCH(#REF!,G215)))</xm:f>
            <xm:f>#REF!</xm:f>
            <x14:dxf>
              <font>
                <color rgb="FF006100"/>
              </font>
              <fill>
                <patternFill>
                  <bgColor rgb="FFC6EFCE"/>
                </patternFill>
              </fill>
            </x14:dxf>
          </x14:cfRule>
          <xm:sqref>G215</xm:sqref>
        </x14:conditionalFormatting>
        <x14:conditionalFormatting xmlns:xm="http://schemas.microsoft.com/office/excel/2006/main">
          <x14:cfRule type="containsText" priority="206" operator="containsText" id="{3C53A1EF-24BA-8641-B28E-78E0FD754511}">
            <xm:f>NOT(ISERROR(SEARCH(#REF!,G216)))</xm:f>
            <xm:f>#REF!</xm:f>
            <x14:dxf>
              <font>
                <color rgb="FF9C0006"/>
              </font>
              <fill>
                <patternFill>
                  <bgColor rgb="FFFFC7CE"/>
                </patternFill>
              </fill>
            </x14:dxf>
          </x14:cfRule>
          <x14:cfRule type="containsText" priority="207" operator="containsText" id="{EF3F6586-711E-AC4E-BFEF-83E61A28773D}">
            <xm:f>NOT(ISERROR(SEARCH(#REF!,G216)))</xm:f>
            <xm:f>#REF!</xm:f>
            <x14:dxf>
              <font>
                <color rgb="FF006100"/>
              </font>
              <fill>
                <patternFill>
                  <bgColor rgb="FFC6EFCE"/>
                </patternFill>
              </fill>
            </x14:dxf>
          </x14:cfRule>
          <xm:sqref>G216</xm:sqref>
        </x14:conditionalFormatting>
        <x14:conditionalFormatting xmlns:xm="http://schemas.microsoft.com/office/excel/2006/main">
          <x14:cfRule type="containsText" priority="201" operator="containsText" id="{8C738DDC-487E-B34C-B39C-6BC67CE2E980}">
            <xm:f>NOT(ISERROR(SEARCH(#REF!,G176)))</xm:f>
            <xm:f>#REF!</xm:f>
            <x14:dxf>
              <font>
                <color rgb="FF9C0006"/>
              </font>
              <fill>
                <patternFill>
                  <bgColor rgb="FFFFC7CE"/>
                </patternFill>
              </fill>
            </x14:dxf>
          </x14:cfRule>
          <x14:cfRule type="containsText" priority="202" operator="containsText" id="{E102F1DD-A3B4-FC4C-9E91-8CF19413BD41}">
            <xm:f>NOT(ISERROR(SEARCH(#REF!,G176)))</xm:f>
            <xm:f>#REF!</xm:f>
            <x14:dxf>
              <font>
                <color rgb="FF006100"/>
              </font>
              <fill>
                <patternFill>
                  <bgColor rgb="FFC6EFCE"/>
                </patternFill>
              </fill>
            </x14:dxf>
          </x14:cfRule>
          <xm:sqref>G176:G178</xm:sqref>
        </x14:conditionalFormatting>
        <x14:conditionalFormatting xmlns:xm="http://schemas.microsoft.com/office/excel/2006/main">
          <x14:cfRule type="containsText" priority="111" operator="containsText" id="{0259C0D9-E390-3A43-8F22-B0293BB4CF4A}">
            <xm:f>NOT(ISERROR(SEARCH(#REF!,G376)))</xm:f>
            <xm:f>#REF!</xm:f>
            <x14:dxf>
              <font>
                <color rgb="FF9C0006"/>
              </font>
              <fill>
                <patternFill>
                  <bgColor rgb="FFFFC7CE"/>
                </patternFill>
              </fill>
            </x14:dxf>
          </x14:cfRule>
          <x14:cfRule type="containsText" priority="112" operator="containsText" id="{8A14DCE7-1AD7-7E4B-A055-BB46C6842545}">
            <xm:f>NOT(ISERROR(SEARCH(#REF!,G376)))</xm:f>
            <xm:f>#REF!</xm:f>
            <x14:dxf>
              <font>
                <color rgb="FF006100"/>
              </font>
              <fill>
                <patternFill>
                  <bgColor rgb="FFC6EFCE"/>
                </patternFill>
              </fill>
            </x14:dxf>
          </x14:cfRule>
          <xm:sqref>G376</xm:sqref>
        </x14:conditionalFormatting>
        <x14:conditionalFormatting xmlns:xm="http://schemas.microsoft.com/office/excel/2006/main">
          <x14:cfRule type="containsText" priority="196" operator="containsText" id="{81DAD851-5A95-2048-AAF5-79A8C3BBB48E}">
            <xm:f>NOT(ISERROR(SEARCH(#REF!,G373)))</xm:f>
            <xm:f>#REF!</xm:f>
            <x14:dxf>
              <font>
                <color rgb="FF9C0006"/>
              </font>
              <fill>
                <patternFill>
                  <bgColor rgb="FFFFC7CE"/>
                </patternFill>
              </fill>
            </x14:dxf>
          </x14:cfRule>
          <x14:cfRule type="containsText" priority="197" operator="containsText" id="{DCB655C1-7EFD-1E4B-A8D6-71DA5234CB97}">
            <xm:f>NOT(ISERROR(SEARCH(#REF!,G373)))</xm:f>
            <xm:f>#REF!</xm:f>
            <x14:dxf>
              <font>
                <color rgb="FF006100"/>
              </font>
              <fill>
                <patternFill>
                  <bgColor rgb="FFC6EFCE"/>
                </patternFill>
              </fill>
            </x14:dxf>
          </x14:cfRule>
          <xm:sqref>G408 G375 I382:I408 I373:I375</xm:sqref>
        </x14:conditionalFormatting>
        <x14:conditionalFormatting xmlns:xm="http://schemas.microsoft.com/office/excel/2006/main">
          <x14:cfRule type="containsText" priority="151" operator="containsText" id="{B98502C7-8EF6-D74A-990E-57E828007216}">
            <xm:f>NOT(ISERROR(SEARCH(#REF!,G373)))</xm:f>
            <xm:f>#REF!</xm:f>
            <x14:dxf>
              <font>
                <color rgb="FF9C0006"/>
              </font>
              <fill>
                <patternFill>
                  <bgColor rgb="FFFFC7CE"/>
                </patternFill>
              </fill>
            </x14:dxf>
          </x14:cfRule>
          <x14:cfRule type="containsText" priority="152" operator="containsText" id="{BB3D97FF-45E7-6E49-9973-F472819276AD}">
            <xm:f>NOT(ISERROR(SEARCH(#REF!,G373)))</xm:f>
            <xm:f>#REF!</xm:f>
            <x14:dxf>
              <font>
                <color rgb="FF006100"/>
              </font>
              <fill>
                <patternFill>
                  <bgColor rgb="FFC6EFCE"/>
                </patternFill>
              </fill>
            </x14:dxf>
          </x14:cfRule>
          <xm:sqref>G373</xm:sqref>
        </x14:conditionalFormatting>
        <x14:conditionalFormatting xmlns:xm="http://schemas.microsoft.com/office/excel/2006/main">
          <x14:cfRule type="containsText" priority="146" operator="containsText" id="{E1D37AD4-739E-3B4B-8E87-0F6AC19E924B}">
            <xm:f>NOT(ISERROR(SEARCH(#REF!,G374)))</xm:f>
            <xm:f>#REF!</xm:f>
            <x14:dxf>
              <font>
                <color rgb="FF9C0006"/>
              </font>
              <fill>
                <patternFill>
                  <bgColor rgb="FFFFC7CE"/>
                </patternFill>
              </fill>
            </x14:dxf>
          </x14:cfRule>
          <x14:cfRule type="containsText" priority="147" operator="containsText" id="{9AA54A80-12E5-354A-A2B8-B1B5A2803735}">
            <xm:f>NOT(ISERROR(SEARCH(#REF!,G374)))</xm:f>
            <xm:f>#REF!</xm:f>
            <x14:dxf>
              <font>
                <color rgb="FF006100"/>
              </font>
              <fill>
                <patternFill>
                  <bgColor rgb="FFC6EFCE"/>
                </patternFill>
              </fill>
            </x14:dxf>
          </x14:cfRule>
          <xm:sqref>G374</xm:sqref>
        </x14:conditionalFormatting>
        <x14:conditionalFormatting xmlns:xm="http://schemas.microsoft.com/office/excel/2006/main">
          <x14:cfRule type="containsText" priority="188" operator="containsText" id="{ED2259E8-1807-FD48-96F7-83F1DB4B8588}">
            <xm:f>NOT(ISERROR(SEARCH(#REF!,I380)))</xm:f>
            <xm:f>#REF!</xm:f>
            <x14:dxf>
              <font>
                <color rgb="FF9C0006"/>
              </font>
              <fill>
                <patternFill>
                  <bgColor rgb="FFFFC7CE"/>
                </patternFill>
              </fill>
            </x14:dxf>
          </x14:cfRule>
          <x14:cfRule type="containsText" priority="189" operator="containsText" id="{013977A4-1238-DF49-ADD8-43AD621342A2}">
            <xm:f>NOT(ISERROR(SEARCH(#REF!,I380)))</xm:f>
            <xm:f>#REF!</xm:f>
            <x14:dxf>
              <font>
                <color rgb="FF006100"/>
              </font>
              <fill>
                <patternFill>
                  <bgColor rgb="FFC6EFCE"/>
                </patternFill>
              </fill>
            </x14:dxf>
          </x14:cfRule>
          <xm:sqref>I380:I381</xm:sqref>
        </x14:conditionalFormatting>
        <x14:conditionalFormatting xmlns:xm="http://schemas.microsoft.com/office/excel/2006/main">
          <x14:cfRule type="containsText" priority="166" operator="containsText" id="{9FD70645-C054-F744-8D7A-92B0C3A881A1}">
            <xm:f>NOT(ISERROR(SEARCH(#REF!,G405)))</xm:f>
            <xm:f>#REF!</xm:f>
            <x14:dxf>
              <font>
                <color rgb="FF9C0006"/>
              </font>
              <fill>
                <patternFill>
                  <bgColor rgb="FFFFC7CE"/>
                </patternFill>
              </fill>
            </x14:dxf>
          </x14:cfRule>
          <x14:cfRule type="containsText" priority="167" operator="containsText" id="{097180B8-2381-4949-A180-FC63C8F69AEA}">
            <xm:f>NOT(ISERROR(SEARCH(#REF!,G405)))</xm:f>
            <xm:f>#REF!</xm:f>
            <x14:dxf>
              <font>
                <color rgb="FF006100"/>
              </font>
              <fill>
                <patternFill>
                  <bgColor rgb="FFC6EFCE"/>
                </patternFill>
              </fill>
            </x14:dxf>
          </x14:cfRule>
          <xm:sqref>G405</xm:sqref>
        </x14:conditionalFormatting>
        <x14:conditionalFormatting xmlns:xm="http://schemas.microsoft.com/office/excel/2006/main">
          <x14:cfRule type="containsText" priority="161" operator="containsText" id="{7FB8C014-AB34-0D48-8B0E-F82041D11B85}">
            <xm:f>NOT(ISERROR(SEARCH(#REF!,G406)))</xm:f>
            <xm:f>#REF!</xm:f>
            <x14:dxf>
              <font>
                <color rgb="FF9C0006"/>
              </font>
              <fill>
                <patternFill>
                  <bgColor rgb="FFFFC7CE"/>
                </patternFill>
              </fill>
            </x14:dxf>
          </x14:cfRule>
          <x14:cfRule type="containsText" priority="162" operator="containsText" id="{5513BEFB-E881-824A-AC69-BC24E3273D79}">
            <xm:f>NOT(ISERROR(SEARCH(#REF!,G406)))</xm:f>
            <xm:f>#REF!</xm:f>
            <x14:dxf>
              <font>
                <color rgb="FF006100"/>
              </font>
              <fill>
                <patternFill>
                  <bgColor rgb="FFC6EFCE"/>
                </patternFill>
              </fill>
            </x14:dxf>
          </x14:cfRule>
          <xm:sqref>G406</xm:sqref>
        </x14:conditionalFormatting>
        <x14:conditionalFormatting xmlns:xm="http://schemas.microsoft.com/office/excel/2006/main">
          <x14:cfRule type="containsText" priority="156" operator="containsText" id="{EC969D4E-DECE-AE40-B12D-9FDB8FBDF7BC}">
            <xm:f>NOT(ISERROR(SEARCH(#REF!,G407)))</xm:f>
            <xm:f>#REF!</xm:f>
            <x14:dxf>
              <font>
                <color rgb="FF9C0006"/>
              </font>
              <fill>
                <patternFill>
                  <bgColor rgb="FFFFC7CE"/>
                </patternFill>
              </fill>
            </x14:dxf>
          </x14:cfRule>
          <x14:cfRule type="containsText" priority="157" operator="containsText" id="{2BA3DCE7-0B8C-6C4D-8921-1BB976B732E4}">
            <xm:f>NOT(ISERROR(SEARCH(#REF!,G407)))</xm:f>
            <xm:f>#REF!</xm:f>
            <x14:dxf>
              <font>
                <color rgb="FF006100"/>
              </font>
              <fill>
                <patternFill>
                  <bgColor rgb="FFC6EFCE"/>
                </patternFill>
              </fill>
            </x14:dxf>
          </x14:cfRule>
          <xm:sqref>G407</xm:sqref>
        </x14:conditionalFormatting>
        <x14:conditionalFormatting xmlns:xm="http://schemas.microsoft.com/office/excel/2006/main">
          <x14:cfRule type="containsText" priority="141" operator="containsText" id="{90F0AAF0-AD35-DA4D-A0AE-BA1E22911A01}">
            <xm:f>NOT(ISERROR(SEARCH(#REF!,G409)))</xm:f>
            <xm:f>#REF!</xm:f>
            <x14:dxf>
              <font>
                <color rgb="FF9C0006"/>
              </font>
              <fill>
                <patternFill>
                  <bgColor rgb="FFFFC7CE"/>
                </patternFill>
              </fill>
            </x14:dxf>
          </x14:cfRule>
          <x14:cfRule type="containsText" priority="142" operator="containsText" id="{F169EDEC-00AD-8D45-AD90-F26C8D569E29}">
            <xm:f>NOT(ISERROR(SEARCH(#REF!,G409)))</xm:f>
            <xm:f>#REF!</xm:f>
            <x14:dxf>
              <font>
                <color rgb="FF006100"/>
              </font>
              <fill>
                <patternFill>
                  <bgColor rgb="FFC6EFCE"/>
                </patternFill>
              </fill>
            </x14:dxf>
          </x14:cfRule>
          <xm:sqref>G409</xm:sqref>
        </x14:conditionalFormatting>
        <x14:conditionalFormatting xmlns:xm="http://schemas.microsoft.com/office/excel/2006/main">
          <x14:cfRule type="containsText" priority="136" operator="containsText" id="{EC96DD87-4A9D-6A4F-A179-D8C7BC5BD3A6}">
            <xm:f>NOT(ISERROR(SEARCH(#REF!,G372)))</xm:f>
            <xm:f>#REF!</xm:f>
            <x14:dxf>
              <font>
                <color rgb="FF9C0006"/>
              </font>
              <fill>
                <patternFill>
                  <bgColor rgb="FFFFC7CE"/>
                </patternFill>
              </fill>
            </x14:dxf>
          </x14:cfRule>
          <x14:cfRule type="containsText" priority="137" operator="containsText" id="{BDEC918C-D02C-4F4A-A1BC-D3509B7FB989}">
            <xm:f>NOT(ISERROR(SEARCH(#REF!,G372)))</xm:f>
            <xm:f>#REF!</xm:f>
            <x14:dxf>
              <font>
                <color rgb="FF006100"/>
              </font>
              <fill>
                <patternFill>
                  <bgColor rgb="FFC6EFCE"/>
                </patternFill>
              </fill>
            </x14:dxf>
          </x14:cfRule>
          <xm:sqref>G372</xm:sqref>
        </x14:conditionalFormatting>
        <x14:conditionalFormatting xmlns:xm="http://schemas.microsoft.com/office/excel/2006/main">
          <x14:cfRule type="containsText" priority="131" operator="containsText" id="{44918A0B-98A4-7C45-9C59-C6696DFF0886}">
            <xm:f>NOT(ISERROR(SEARCH(#REF!,G410)))</xm:f>
            <xm:f>#REF!</xm:f>
            <x14:dxf>
              <font>
                <color rgb="FF9C0006"/>
              </font>
              <fill>
                <patternFill>
                  <bgColor rgb="FFFFC7CE"/>
                </patternFill>
              </fill>
            </x14:dxf>
          </x14:cfRule>
          <x14:cfRule type="containsText" priority="132" operator="containsText" id="{96AFC06E-5E4B-D941-813F-9FD151AF264E}">
            <xm:f>NOT(ISERROR(SEARCH(#REF!,G410)))</xm:f>
            <xm:f>#REF!</xm:f>
            <x14:dxf>
              <font>
                <color rgb="FF006100"/>
              </font>
              <fill>
                <patternFill>
                  <bgColor rgb="FFC6EFCE"/>
                </patternFill>
              </fill>
            </x14:dxf>
          </x14:cfRule>
          <xm:sqref>G410:G413</xm:sqref>
        </x14:conditionalFormatting>
        <x14:conditionalFormatting xmlns:xm="http://schemas.microsoft.com/office/excel/2006/main">
          <x14:cfRule type="containsText" priority="181" operator="containsText" id="{1A045B8A-E98A-1B47-8DB8-3BFDCC7C34A4}">
            <xm:f>NOT(ISERROR(SEARCH(#REF!,G382)))</xm:f>
            <xm:f>#REF!</xm:f>
            <x14:dxf>
              <font>
                <color rgb="FF9C0006"/>
              </font>
              <fill>
                <patternFill>
                  <bgColor rgb="FFFFC7CE"/>
                </patternFill>
              </fill>
            </x14:dxf>
          </x14:cfRule>
          <x14:cfRule type="containsText" priority="182" operator="containsText" id="{978A894D-F176-CB4D-A982-145E918FBB5C}">
            <xm:f>NOT(ISERROR(SEARCH(#REF!,G382)))</xm:f>
            <xm:f>#REF!</xm:f>
            <x14:dxf>
              <font>
                <color rgb="FF006100"/>
              </font>
              <fill>
                <patternFill>
                  <bgColor rgb="FFC6EFCE"/>
                </patternFill>
              </fill>
            </x14:dxf>
          </x14:cfRule>
          <xm:sqref>G382:G403</xm:sqref>
        </x14:conditionalFormatting>
        <x14:conditionalFormatting xmlns:xm="http://schemas.microsoft.com/office/excel/2006/main">
          <x14:cfRule type="containsText" priority="178" operator="containsText" id="{BFBBDB2C-E692-834F-A37C-AD91BA99BB76}">
            <xm:f>NOT(ISERROR(SEARCH(#REF!,G380)))</xm:f>
            <xm:f>#REF!</xm:f>
            <x14:dxf>
              <font>
                <color rgb="FF9C0006"/>
              </font>
              <fill>
                <patternFill>
                  <bgColor rgb="FFFFC7CE"/>
                </patternFill>
              </fill>
            </x14:dxf>
          </x14:cfRule>
          <x14:cfRule type="containsText" priority="179" operator="containsText" id="{AF014618-980F-C84A-A524-C80CD9C792E0}">
            <xm:f>NOT(ISERROR(SEARCH(#REF!,G380)))</xm:f>
            <xm:f>#REF!</xm:f>
            <x14:dxf>
              <font>
                <color rgb="FF006100"/>
              </font>
              <fill>
                <patternFill>
                  <bgColor rgb="FFC6EFCE"/>
                </patternFill>
              </fill>
            </x14:dxf>
          </x14:cfRule>
          <xm:sqref>G380:G381</xm:sqref>
        </x14:conditionalFormatting>
        <x14:conditionalFormatting xmlns:xm="http://schemas.microsoft.com/office/excel/2006/main">
          <x14:cfRule type="containsText" priority="171" operator="containsText" id="{9FFB7AD5-BC62-0249-B80C-59F4ACB1640F}">
            <xm:f>NOT(ISERROR(SEARCH(#REF!,G404)))</xm:f>
            <xm:f>#REF!</xm:f>
            <x14:dxf>
              <font>
                <color rgb="FF9C0006"/>
              </font>
              <fill>
                <patternFill>
                  <bgColor rgb="FFFFC7CE"/>
                </patternFill>
              </fill>
            </x14:dxf>
          </x14:cfRule>
          <x14:cfRule type="containsText" priority="172" operator="containsText" id="{E9E41244-E5C3-EE44-9E7F-46A85F8565FD}">
            <xm:f>NOT(ISERROR(SEARCH(#REF!,G404)))</xm:f>
            <xm:f>#REF!</xm:f>
            <x14:dxf>
              <font>
                <color rgb="FF006100"/>
              </font>
              <fill>
                <patternFill>
                  <bgColor rgb="FFC6EFCE"/>
                </patternFill>
              </fill>
            </x14:dxf>
          </x14:cfRule>
          <xm:sqref>G404</xm:sqref>
        </x14:conditionalFormatting>
        <x14:conditionalFormatting xmlns:xm="http://schemas.microsoft.com/office/excel/2006/main">
          <x14:cfRule type="containsText" priority="126" operator="containsText" id="{2D058ACC-27E1-C545-A43F-333CEE78B594}">
            <xm:f>NOT(ISERROR(SEARCH(#REF!,G371)))</xm:f>
            <xm:f>#REF!</xm:f>
            <x14:dxf>
              <font>
                <color rgb="FF9C0006"/>
              </font>
              <fill>
                <patternFill>
                  <bgColor rgb="FFFFC7CE"/>
                </patternFill>
              </fill>
            </x14:dxf>
          </x14:cfRule>
          <x14:cfRule type="containsText" priority="127" operator="containsText" id="{535DE06B-B96B-1346-8323-8A39AD47E5D0}">
            <xm:f>NOT(ISERROR(SEARCH(#REF!,G371)))</xm:f>
            <xm:f>#REF!</xm:f>
            <x14:dxf>
              <font>
                <color rgb="FF006100"/>
              </font>
              <fill>
                <patternFill>
                  <bgColor rgb="FFC6EFCE"/>
                </patternFill>
              </fill>
            </x14:dxf>
          </x14:cfRule>
          <xm:sqref>G371</xm:sqref>
        </x14:conditionalFormatting>
        <x14:conditionalFormatting xmlns:xm="http://schemas.microsoft.com/office/excel/2006/main">
          <x14:cfRule type="containsText" priority="121" operator="containsText" id="{AD4DE3A4-9B05-DC4A-9E10-F391839C26E9}">
            <xm:f>NOT(ISERROR(SEARCH(#REF!,G371)))</xm:f>
            <xm:f>#REF!</xm:f>
            <x14:dxf>
              <font>
                <color rgb="FF9C0006"/>
              </font>
              <fill>
                <patternFill>
                  <bgColor rgb="FFFFC7CE"/>
                </patternFill>
              </fill>
            </x14:dxf>
          </x14:cfRule>
          <x14:cfRule type="containsText" priority="122" operator="containsText" id="{70C8E33D-071C-034F-988C-12B7501D7DD6}">
            <xm:f>NOT(ISERROR(SEARCH(#REF!,G371)))</xm:f>
            <xm:f>#REF!</xm:f>
            <x14:dxf>
              <font>
                <color rgb="FF006100"/>
              </font>
              <fill>
                <patternFill>
                  <bgColor rgb="FFC6EFCE"/>
                </patternFill>
              </fill>
            </x14:dxf>
          </x14:cfRule>
          <xm:sqref>G371:G375</xm:sqref>
        </x14:conditionalFormatting>
        <x14:conditionalFormatting xmlns:xm="http://schemas.microsoft.com/office/excel/2006/main">
          <x14:cfRule type="containsText" priority="116" operator="containsText" id="{1555DB4B-C3A6-2346-BCB0-EC20514C33AD}">
            <xm:f>NOT(ISERROR(SEARCH(#REF!,G377)))</xm:f>
            <xm:f>#REF!</xm:f>
            <x14:dxf>
              <font>
                <color rgb="FF9C0006"/>
              </font>
              <fill>
                <patternFill>
                  <bgColor rgb="FFFFC7CE"/>
                </patternFill>
              </fill>
            </x14:dxf>
          </x14:cfRule>
          <x14:cfRule type="containsText" priority="117" operator="containsText" id="{9851A850-EA0C-3749-B491-FD3F0026DB4A}">
            <xm:f>NOT(ISERROR(SEARCH(#REF!,G377)))</xm:f>
            <xm:f>#REF!</xm:f>
            <x14:dxf>
              <font>
                <color rgb="FF006100"/>
              </font>
              <fill>
                <patternFill>
                  <bgColor rgb="FFC6EFCE"/>
                </patternFill>
              </fill>
            </x14:dxf>
          </x14:cfRule>
          <xm:sqref>G377:G379</xm:sqref>
        </x14:conditionalFormatting>
        <x14:conditionalFormatting xmlns:xm="http://schemas.microsoft.com/office/excel/2006/main">
          <x14:cfRule type="containsText" priority="106" operator="containsText" id="{0EB46C5F-F7C9-D24A-A7B1-B8C779210641}">
            <xm:f>NOT(ISERROR(SEARCH(#REF!,G370)))</xm:f>
            <xm:f>#REF!</xm:f>
            <x14:dxf>
              <font>
                <color rgb="FF9C0006"/>
              </font>
              <fill>
                <patternFill>
                  <bgColor rgb="FFFFC7CE"/>
                </patternFill>
              </fill>
            </x14:dxf>
          </x14:cfRule>
          <x14:cfRule type="containsText" priority="107" operator="containsText" id="{55E5EBCA-52F5-3A47-AEAC-8A6B75E92D66}">
            <xm:f>NOT(ISERROR(SEARCH(#REF!,G370)))</xm:f>
            <xm:f>#REF!</xm:f>
            <x14:dxf>
              <font>
                <color rgb="FF006100"/>
              </font>
              <fill>
                <patternFill>
                  <bgColor rgb="FFC6EFCE"/>
                </patternFill>
              </fill>
            </x14:dxf>
          </x14:cfRule>
          <xm:sqref>G370</xm:sqref>
        </x14:conditionalFormatting>
        <x14:conditionalFormatting xmlns:xm="http://schemas.microsoft.com/office/excel/2006/main">
          <x14:cfRule type="containsText" priority="101" operator="containsText" id="{3271F874-3211-3C40-A13B-7D233319F2C7}">
            <xm:f>NOT(ISERROR(SEARCH(#REF!,G370)))</xm:f>
            <xm:f>#REF!</xm:f>
            <x14:dxf>
              <font>
                <color rgb="FF9C0006"/>
              </font>
              <fill>
                <patternFill>
                  <bgColor rgb="FFFFC7CE"/>
                </patternFill>
              </fill>
            </x14:dxf>
          </x14:cfRule>
          <x14:cfRule type="containsText" priority="102" operator="containsText" id="{D0324116-6C32-7E41-8F90-517BE0ABDB5E}">
            <xm:f>NOT(ISERROR(SEARCH(#REF!,G370)))</xm:f>
            <xm:f>#REF!</xm:f>
            <x14:dxf>
              <font>
                <color rgb="FF006100"/>
              </font>
              <fill>
                <patternFill>
                  <bgColor rgb="FFC6EFCE"/>
                </patternFill>
              </fill>
            </x14:dxf>
          </x14:cfRule>
          <xm:sqref>G370</xm:sqref>
        </x14:conditionalFormatting>
        <x14:conditionalFormatting xmlns:xm="http://schemas.microsoft.com/office/excel/2006/main">
          <x14:cfRule type="containsText" priority="96" operator="containsText" id="{083958BD-3BA7-6D40-9BE3-8C3F36A7A3CB}">
            <xm:f>NOT(ISERROR(SEARCH(#REF!,G370)))</xm:f>
            <xm:f>#REF!</xm:f>
            <x14:dxf>
              <font>
                <color rgb="FF9C0006"/>
              </font>
              <fill>
                <patternFill>
                  <bgColor rgb="FFFFC7CE"/>
                </patternFill>
              </fill>
            </x14:dxf>
          </x14:cfRule>
          <x14:cfRule type="containsText" priority="97" operator="containsText" id="{0319566E-E6CB-5D46-A8BA-30A8BDC0A25D}">
            <xm:f>NOT(ISERROR(SEARCH(#REF!,G370)))</xm:f>
            <xm:f>#REF!</xm:f>
            <x14:dxf>
              <font>
                <color rgb="FF006100"/>
              </font>
              <fill>
                <patternFill>
                  <bgColor rgb="FFC6EFCE"/>
                </patternFill>
              </fill>
            </x14:dxf>
          </x14:cfRule>
          <xm:sqref>G370</xm:sqref>
        </x14:conditionalFormatting>
        <x14:conditionalFormatting xmlns:xm="http://schemas.microsoft.com/office/excel/2006/main">
          <x14:cfRule type="containsText" priority="6" operator="containsText" id="{16920FC0-61B0-4467-AA3C-5C200E85FE40}">
            <xm:f>NOT(ISERROR(SEARCH(#REF!,G894)))</xm:f>
            <xm:f>#REF!</xm:f>
            <x14:dxf>
              <font>
                <color rgb="FF9C0006"/>
              </font>
              <fill>
                <patternFill>
                  <bgColor rgb="FFFFC7CE"/>
                </patternFill>
              </fill>
            </x14:dxf>
          </x14:cfRule>
          <x14:cfRule type="containsText" priority="7" operator="containsText" id="{4F010726-FD07-4F83-B077-7764159B3AD6}">
            <xm:f>NOT(ISERROR(SEARCH(#REF!,G894)))</xm:f>
            <xm:f>#REF!</xm:f>
            <x14:dxf>
              <font>
                <color rgb="FF006100"/>
              </font>
              <fill>
                <patternFill>
                  <bgColor rgb="FFC6EFCE"/>
                </patternFill>
              </fill>
            </x14:dxf>
          </x14:cfRule>
          <xm:sqref>G894</xm:sqref>
        </x14:conditionalFormatting>
        <x14:conditionalFormatting xmlns:xm="http://schemas.microsoft.com/office/excel/2006/main">
          <x14:cfRule type="containsText" priority="46" operator="containsText" id="{43CA6590-77B8-4213-BB90-189EF0C5611E}">
            <xm:f>NOT(ISERROR(SEARCH(#REF!,G877)))</xm:f>
            <xm:f>#REF!</xm:f>
            <x14:dxf>
              <font>
                <color rgb="FF9C0006"/>
              </font>
              <fill>
                <patternFill>
                  <bgColor rgb="FFFFC7CE"/>
                </patternFill>
              </fill>
            </x14:dxf>
          </x14:cfRule>
          <x14:cfRule type="containsText" priority="47" operator="containsText" id="{F4BAE8F4-D7AB-4560-86B7-D3F6D05EC1FA}">
            <xm:f>NOT(ISERROR(SEARCH(#REF!,G877)))</xm:f>
            <xm:f>#REF!</xm:f>
            <x14:dxf>
              <font>
                <color rgb="FF006100"/>
              </font>
              <fill>
                <patternFill>
                  <bgColor rgb="FFC6EFCE"/>
                </patternFill>
              </fill>
            </x14:dxf>
          </x14:cfRule>
          <xm:sqref>G877:G886</xm:sqref>
        </x14:conditionalFormatting>
        <x14:conditionalFormatting xmlns:xm="http://schemas.microsoft.com/office/excel/2006/main">
          <x14:cfRule type="containsText" priority="41" operator="containsText" id="{53B0DF10-BA0F-401D-8490-FBFC2710D199}">
            <xm:f>NOT(ISERROR(SEARCH(#REF!,G887)))</xm:f>
            <xm:f>#REF!</xm:f>
            <x14:dxf>
              <font>
                <color rgb="FF9C0006"/>
              </font>
              <fill>
                <patternFill>
                  <bgColor rgb="FFFFC7CE"/>
                </patternFill>
              </fill>
            </x14:dxf>
          </x14:cfRule>
          <x14:cfRule type="containsText" priority="42" operator="containsText" id="{F1BE8CEB-09FD-4DB1-BD6C-709F12E79A0A}">
            <xm:f>NOT(ISERROR(SEARCH(#REF!,G887)))</xm:f>
            <xm:f>#REF!</xm:f>
            <x14:dxf>
              <font>
                <color rgb="FF006100"/>
              </font>
              <fill>
                <patternFill>
                  <bgColor rgb="FFC6EFCE"/>
                </patternFill>
              </fill>
            </x14:dxf>
          </x14:cfRule>
          <xm:sqref>G887</xm:sqref>
        </x14:conditionalFormatting>
        <x14:conditionalFormatting xmlns:xm="http://schemas.microsoft.com/office/excel/2006/main">
          <x14:cfRule type="containsText" priority="36" operator="containsText" id="{ED9000EF-E340-48D4-9C36-EE711FF377C8}">
            <xm:f>NOT(ISERROR(SEARCH(#REF!,G888)))</xm:f>
            <xm:f>#REF!</xm:f>
            <x14:dxf>
              <font>
                <color rgb="FF9C0006"/>
              </font>
              <fill>
                <patternFill>
                  <bgColor rgb="FFFFC7CE"/>
                </patternFill>
              </fill>
            </x14:dxf>
          </x14:cfRule>
          <x14:cfRule type="containsText" priority="37" operator="containsText" id="{3B23CF5C-B177-46FE-93D4-4B87D3183F06}">
            <xm:f>NOT(ISERROR(SEARCH(#REF!,G888)))</xm:f>
            <xm:f>#REF!</xm:f>
            <x14:dxf>
              <font>
                <color rgb="FF006100"/>
              </font>
              <fill>
                <patternFill>
                  <bgColor rgb="FFC6EFCE"/>
                </patternFill>
              </fill>
            </x14:dxf>
          </x14:cfRule>
          <xm:sqref>G888</xm:sqref>
        </x14:conditionalFormatting>
        <x14:conditionalFormatting xmlns:xm="http://schemas.microsoft.com/office/excel/2006/main">
          <x14:cfRule type="containsText" priority="31" operator="containsText" id="{B6456DD3-13C9-497E-B7B1-4337B9682BF3}">
            <xm:f>NOT(ISERROR(SEARCH(#REF!,G889)))</xm:f>
            <xm:f>#REF!</xm:f>
            <x14:dxf>
              <font>
                <color rgb="FF9C0006"/>
              </font>
              <fill>
                <patternFill>
                  <bgColor rgb="FFFFC7CE"/>
                </patternFill>
              </fill>
            </x14:dxf>
          </x14:cfRule>
          <x14:cfRule type="containsText" priority="32" operator="containsText" id="{DC5B13B2-F0C0-4661-B560-1AD40A76D220}">
            <xm:f>NOT(ISERROR(SEARCH(#REF!,G889)))</xm:f>
            <xm:f>#REF!</xm:f>
            <x14:dxf>
              <font>
                <color rgb="FF006100"/>
              </font>
              <fill>
                <patternFill>
                  <bgColor rgb="FFC6EFCE"/>
                </patternFill>
              </fill>
            </x14:dxf>
          </x14:cfRule>
          <xm:sqref>G889</xm:sqref>
        </x14:conditionalFormatting>
        <x14:conditionalFormatting xmlns:xm="http://schemas.microsoft.com/office/excel/2006/main">
          <x14:cfRule type="containsText" priority="26" operator="containsText" id="{7A5BDC49-45E5-4562-A9C0-79EDD32EA948}">
            <xm:f>NOT(ISERROR(SEARCH(#REF!,G890)))</xm:f>
            <xm:f>#REF!</xm:f>
            <x14:dxf>
              <font>
                <color rgb="FF9C0006"/>
              </font>
              <fill>
                <patternFill>
                  <bgColor rgb="FFFFC7CE"/>
                </patternFill>
              </fill>
            </x14:dxf>
          </x14:cfRule>
          <x14:cfRule type="containsText" priority="27" operator="containsText" id="{1A56CDE0-0224-4F5C-AB69-FD49F5F40780}">
            <xm:f>NOT(ISERROR(SEARCH(#REF!,G890)))</xm:f>
            <xm:f>#REF!</xm:f>
            <x14:dxf>
              <font>
                <color rgb="FF006100"/>
              </font>
              <fill>
                <patternFill>
                  <bgColor rgb="FFC6EFCE"/>
                </patternFill>
              </fill>
            </x14:dxf>
          </x14:cfRule>
          <xm:sqref>G890</xm:sqref>
        </x14:conditionalFormatting>
        <x14:conditionalFormatting xmlns:xm="http://schemas.microsoft.com/office/excel/2006/main">
          <x14:cfRule type="containsText" priority="21" operator="containsText" id="{5DF7AD34-7AD7-446C-B05E-28D2E18B9A2C}">
            <xm:f>NOT(ISERROR(SEARCH(#REF!,G891)))</xm:f>
            <xm:f>#REF!</xm:f>
            <x14:dxf>
              <font>
                <color rgb="FF9C0006"/>
              </font>
              <fill>
                <patternFill>
                  <bgColor rgb="FFFFC7CE"/>
                </patternFill>
              </fill>
            </x14:dxf>
          </x14:cfRule>
          <x14:cfRule type="containsText" priority="22" operator="containsText" id="{C67867D2-6066-4F5B-8D25-B975BEE23932}">
            <xm:f>NOT(ISERROR(SEARCH(#REF!,G891)))</xm:f>
            <xm:f>#REF!</xm:f>
            <x14:dxf>
              <font>
                <color rgb="FF006100"/>
              </font>
              <fill>
                <patternFill>
                  <bgColor rgb="FFC6EFCE"/>
                </patternFill>
              </fill>
            </x14:dxf>
          </x14:cfRule>
          <xm:sqref>G891</xm:sqref>
        </x14:conditionalFormatting>
        <x14:conditionalFormatting xmlns:xm="http://schemas.microsoft.com/office/excel/2006/main">
          <x14:cfRule type="containsText" priority="16" operator="containsText" id="{9760ECAC-8D79-4332-B448-8CC9A60A46C6}">
            <xm:f>NOT(ISERROR(SEARCH(#REF!,G892)))</xm:f>
            <xm:f>#REF!</xm:f>
            <x14:dxf>
              <font>
                <color rgb="FF9C0006"/>
              </font>
              <fill>
                <patternFill>
                  <bgColor rgb="FFFFC7CE"/>
                </patternFill>
              </fill>
            </x14:dxf>
          </x14:cfRule>
          <x14:cfRule type="containsText" priority="17" operator="containsText" id="{88D009D7-0E94-49EB-8B67-332D1CFC7F1F}">
            <xm:f>NOT(ISERROR(SEARCH(#REF!,G892)))</xm:f>
            <xm:f>#REF!</xm:f>
            <x14:dxf>
              <font>
                <color rgb="FF006100"/>
              </font>
              <fill>
                <patternFill>
                  <bgColor rgb="FFC6EFCE"/>
                </patternFill>
              </fill>
            </x14:dxf>
          </x14:cfRule>
          <xm:sqref>G892</xm:sqref>
        </x14:conditionalFormatting>
        <x14:conditionalFormatting xmlns:xm="http://schemas.microsoft.com/office/excel/2006/main">
          <x14:cfRule type="containsText" priority="11" operator="containsText" id="{7E022119-CBC2-4C34-B92C-295A37AF4759}">
            <xm:f>NOT(ISERROR(SEARCH(#REF!,G893)))</xm:f>
            <xm:f>#REF!</xm:f>
            <x14:dxf>
              <font>
                <color rgb="FF9C0006"/>
              </font>
              <fill>
                <patternFill>
                  <bgColor rgb="FFFFC7CE"/>
                </patternFill>
              </fill>
            </x14:dxf>
          </x14:cfRule>
          <x14:cfRule type="containsText" priority="12" operator="containsText" id="{A0C0E88D-A6CD-4D5E-90E9-F50D14301399}">
            <xm:f>NOT(ISERROR(SEARCH(#REF!,G893)))</xm:f>
            <xm:f>#REF!</xm:f>
            <x14:dxf>
              <font>
                <color rgb="FF006100"/>
              </font>
              <fill>
                <patternFill>
                  <bgColor rgb="FFC6EFCE"/>
                </patternFill>
              </fill>
            </x14:dxf>
          </x14:cfRule>
          <xm:sqref>G893</xm:sqref>
        </x14:conditionalFormatting>
        <x14:conditionalFormatting xmlns:xm="http://schemas.microsoft.com/office/excel/2006/main">
          <x14:cfRule type="containsText" priority="1" operator="containsText" id="{D56B8E64-A303-4CB5-9080-B7426C171328}">
            <xm:f>NOT(ISERROR(SEARCH(#REF!,G93)))</xm:f>
            <xm:f>#REF!</xm:f>
            <x14:dxf>
              <font>
                <color rgb="FF9C0006"/>
              </font>
              <fill>
                <patternFill>
                  <bgColor rgb="FFFFC7CE"/>
                </patternFill>
              </fill>
            </x14:dxf>
          </x14:cfRule>
          <x14:cfRule type="containsText" priority="2" operator="containsText" id="{72589270-5437-4C27-84FD-E0D85149F7B9}">
            <xm:f>NOT(ISERROR(SEARCH(#REF!,G93)))</xm:f>
            <xm:f>#REF!</xm:f>
            <x14:dxf>
              <font>
                <color rgb="FF006100"/>
              </font>
              <fill>
                <patternFill>
                  <bgColor rgb="FFC6EFCE"/>
                </patternFill>
              </fill>
            </x14:dxf>
          </x14:cfRule>
          <xm:sqref>G93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3</vt:i4>
      </vt:variant>
      <vt:variant>
        <vt:lpstr>Named Ranges</vt:lpstr>
      </vt:variant>
      <vt:variant>
        <vt:i4>35</vt:i4>
      </vt:variant>
    </vt:vector>
  </HeadingPairs>
  <TitlesOfParts>
    <vt:vector size="38" baseType="lpstr">
      <vt:lpstr>License</vt:lpstr>
      <vt:lpstr>Variable Meta-analysis</vt:lpstr>
      <vt:lpstr>Variable Meta-analysis-DD</vt:lpstr>
      <vt:lpstr>COMMONCONVERSIONS</vt:lpstr>
      <vt:lpstr>EstimateLearningRate</vt:lpstr>
      <vt:lpstr>Variable19</vt:lpstr>
      <vt:lpstr>Variable20</vt:lpstr>
      <vt:lpstr>Variable21</vt:lpstr>
      <vt:lpstr>Variable22</vt:lpstr>
      <vt:lpstr>Variable23</vt:lpstr>
      <vt:lpstr>Variable24</vt:lpstr>
      <vt:lpstr>Variable25</vt:lpstr>
      <vt:lpstr>Variable26</vt:lpstr>
      <vt:lpstr>Variable27</vt:lpstr>
      <vt:lpstr>Variable28</vt:lpstr>
      <vt:lpstr>Variable29</vt:lpstr>
      <vt:lpstr>Variable30</vt:lpstr>
      <vt:lpstr>VariableAnnualEnergyConv</vt:lpstr>
      <vt:lpstr>VariableAnnualEnergyReduced</vt:lpstr>
      <vt:lpstr>VariableCH4Reduced</vt:lpstr>
      <vt:lpstr>VariableCO2PerFuel</vt:lpstr>
      <vt:lpstr>VariableConventionalAnnualCapacity</vt:lpstr>
      <vt:lpstr>VariableConventionalDirectEmissions</vt:lpstr>
      <vt:lpstr>VariableConventionalDisposal</vt:lpstr>
      <vt:lpstr>VariableConventionalFirstCost</vt:lpstr>
      <vt:lpstr>VariableConventionalIndirectCO2</vt:lpstr>
      <vt:lpstr>VariableConventionalLifetime</vt:lpstr>
      <vt:lpstr>VariableConventionalOperatingCost</vt:lpstr>
      <vt:lpstr>VariableFuelConsumed</vt:lpstr>
      <vt:lpstr>VariableFuelEfficiencyFactorSolution</vt:lpstr>
      <vt:lpstr>VariableSolutionAnnualCapacity</vt:lpstr>
      <vt:lpstr>VariableSolutionDirectEmissions</vt:lpstr>
      <vt:lpstr>VariableSolutionDisposal</vt:lpstr>
      <vt:lpstr>VariableSolutionFirstCost</vt:lpstr>
      <vt:lpstr>VariableSolutionFuelEfficiencyFactor</vt:lpstr>
      <vt:lpstr>VariableSolutionIndirectCO2</vt:lpstr>
      <vt:lpstr>VariableSolutionLifetime</vt:lpstr>
      <vt:lpstr>VariableSolutionOperatingCost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Guest</dc:creator>
  <cp:lastModifiedBy>Denton Gentry</cp:lastModifiedBy>
  <cp:lastPrinted>2017-10-24T14:18:51Z</cp:lastPrinted>
  <dcterms:created xsi:type="dcterms:W3CDTF">2015-01-10T10:25:27Z</dcterms:created>
  <dcterms:modified xsi:type="dcterms:W3CDTF">2019-05-01T11:15:03Z</dcterms:modified>
</cp:coreProperties>
</file>